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defaultThemeVersion="124226"/>
  <xr:revisionPtr revIDLastSave="208" documentId="8_{4912F1B1-D603-4A38-9ACA-F81FD9FFC665}" xr6:coauthVersionLast="47" xr6:coauthVersionMax="47" xr10:uidLastSave="{C907C6F1-1711-45BF-BF3A-1621A70FF652}"/>
  <bookViews>
    <workbookView xWindow="-108" yWindow="-108" windowWidth="23256" windowHeight="12456" tabRatio="839" firstSheet="10" activeTab="15" xr2:uid="{00000000-000D-0000-FFFF-FFFF00000000}"/>
  </bookViews>
  <sheets>
    <sheet name="INDICE" sheetId="2" r:id="rId1"/>
    <sheet name="Matriz_Estadisticas" sheetId="1" r:id="rId2"/>
    <sheet name="Matriz_Indicadores" sheetId="203" r:id="rId3"/>
    <sheet name="Matriz_Metadata_LB2018" sheetId="157" r:id="rId4"/>
    <sheet name="Matriz_Metadata_ACT2019" sheetId="204" r:id="rId5"/>
    <sheet name="Matriz_Metadata_ACT2020" sheetId="213" r:id="rId6"/>
    <sheet name="BPU_1_M" sheetId="94" r:id="rId7"/>
    <sheet name="BPU_1_I" sheetId="83" r:id="rId8"/>
    <sheet name="BPU_4_M" sheetId="93" r:id="rId9"/>
    <sheet name="BPU_4_I" sheetId="82" r:id="rId10"/>
    <sheet name="BPU_3_M" sheetId="92" r:id="rId11"/>
    <sheet name="BPU_3_I" sheetId="3" r:id="rId12"/>
    <sheet name="BPU_8_M" sheetId="91" r:id="rId13"/>
    <sheet name="BPU_8_I" sheetId="74" r:id="rId14"/>
    <sheet name="BPU_7_M" sheetId="90" r:id="rId15"/>
    <sheet name="BPU_7_I" sheetId="4" r:id="rId16"/>
    <sheet name="BPU_29_M" sheetId="168" r:id="rId17"/>
    <sheet name="BPU_29_I" sheetId="169" r:id="rId18"/>
    <sheet name="BPU_28a_M" sheetId="159" r:id="rId19"/>
    <sheet name="BPU_28b_M" sheetId="176" r:id="rId20"/>
    <sheet name="BPU_28a_28b_I" sheetId="81" r:id="rId21"/>
    <sheet name="BPU_23_M" sheetId="158" r:id="rId22"/>
    <sheet name="BPU_23_I" sheetId="89" r:id="rId23"/>
    <sheet name="BPU_22_M" sheetId="141" r:id="rId24"/>
    <sheet name="BPU_22_I" sheetId="80" r:id="rId25"/>
    <sheet name="BPU_21_M" sheetId="148" r:id="rId26"/>
    <sheet name="BPU_21_I" sheetId="79" r:id="rId27"/>
    <sheet name="BPU_20_M" sheetId="140" r:id="rId28"/>
    <sheet name="BPU_20_I" sheetId="78" r:id="rId29"/>
    <sheet name="EA_201_M" sheetId="199" r:id="rId30"/>
    <sheet name="EA_201_I" sheetId="200" r:id="rId31"/>
    <sheet name="EA_200_M" sheetId="197" r:id="rId32"/>
    <sheet name="EA_200_I" sheetId="198" r:id="rId33"/>
    <sheet name="EA_41_M" sheetId="195" r:id="rId34"/>
    <sheet name="EA_41_I" sheetId="196" r:id="rId35"/>
    <sheet name="EA_33_M" sheetId="193" r:id="rId36"/>
    <sheet name="EA_33_I" sheetId="194" r:id="rId37"/>
    <sheet name="EA_33a_M" sheetId="191" r:id="rId38"/>
    <sheet name="EA_33a_I" sheetId="192" r:id="rId39"/>
    <sheet name="BPU_17_M" sheetId="189" r:id="rId40"/>
    <sheet name="BPU_17_I" sheetId="190" r:id="rId41"/>
    <sheet name="EA_47_M" sheetId="187" r:id="rId42"/>
    <sheet name="EA_47_IC" sheetId="188" r:id="rId43"/>
    <sheet name="EA_42_M" sheetId="185" r:id="rId44"/>
    <sheet name="EA_42_IC" sheetId="186" r:id="rId45"/>
    <sheet name="EA_36_M" sheetId="183" r:id="rId46"/>
    <sheet name="EA_36_I" sheetId="184" r:id="rId47"/>
    <sheet name="EA_31_M" sheetId="146" r:id="rId48"/>
    <sheet name="EA_31_IC" sheetId="40" r:id="rId49"/>
    <sheet name="IS_31_M" sheetId="112" r:id="rId50"/>
    <sheet name="IS_31_I" sheetId="47" r:id="rId51"/>
    <sheet name="IS_20_M" sheetId="121" r:id="rId52"/>
    <sheet name="IS_20_IC" sheetId="61" r:id="rId53"/>
    <sheet name="IP_33a_M" sheetId="105" r:id="rId54"/>
    <sheet name="IP_33a_IC" sheetId="58" r:id="rId55"/>
    <sheet name="IP_33b_M" sheetId="106" r:id="rId56"/>
    <sheet name="IP_33b_IC" sheetId="59" r:id="rId57"/>
    <sheet name="IP_33c_M" sheetId="107" r:id="rId58"/>
    <sheet name="IP_33c_IC" sheetId="60" r:id="rId59"/>
    <sheet name="EA_53_M" sheetId="207" r:id="rId60"/>
    <sheet name="EA_53a_M" sheetId="210" r:id="rId61"/>
    <sheet name="EA_53_53a_I" sheetId="208" r:id="rId62"/>
    <sheet name="EA_23_M" sheetId="102" r:id="rId63"/>
    <sheet name="EA_23_I" sheetId="65" r:id="rId64"/>
    <sheet name="EA_9_M" sheetId="150" r:id="rId65"/>
    <sheet name="EA_9_IC" sheetId="167" r:id="rId66"/>
    <sheet name="EA_8_M" sheetId="149" r:id="rId67"/>
    <sheet name="EA_8_IC" sheetId="85" r:id="rId68"/>
    <sheet name="EA_16_M" sheetId="144" r:id="rId69"/>
    <sheet name="EA_16_IC" sheetId="63" r:id="rId70"/>
    <sheet name="IP_47a_M" sheetId="136" r:id="rId71"/>
    <sheet name="IP_47a_IC" sheetId="37" r:id="rId72"/>
    <sheet name="IP_47_M" sheetId="135" r:id="rId73"/>
    <sheet name="IP_47_IC" sheetId="36" r:id="rId74"/>
    <sheet name="IG_92_M" sheetId="163" r:id="rId75"/>
    <sheet name="IG_92_I" sheetId="87" r:id="rId76"/>
    <sheet name="IG_91_M" sheetId="138" r:id="rId77"/>
    <sheet name="IG_91_I" sheetId="76" r:id="rId78"/>
    <sheet name="IG_90_M" sheetId="139" r:id="rId79"/>
    <sheet name="IG_90_I" sheetId="34" r:id="rId80"/>
    <sheet name="IG_22_M" sheetId="137" r:id="rId81"/>
    <sheet name="IG_22_IC" sheetId="67" r:id="rId82"/>
    <sheet name="IP_34_M" sheetId="164" r:id="rId83"/>
    <sheet name="IP_34a_M" sheetId="165" r:id="rId84"/>
    <sheet name="IP_48_M" sheetId="166" r:id="rId85"/>
    <sheet name="IP_34_34a_48_I" sheetId="69" r:id="rId86"/>
    <sheet name="IP_43_M" sheetId="161" r:id="rId87"/>
    <sheet name="IP_43a_M" sheetId="162" r:id="rId88"/>
    <sheet name="IP_43_43a_I" sheetId="68" r:id="rId89"/>
    <sheet name="IP_6_M" sheetId="134" r:id="rId90"/>
    <sheet name="IP_6_I" sheetId="35" r:id="rId91"/>
    <sheet name="DE_101_M" sheetId="131" r:id="rId92"/>
    <sheet name="DE_101_IC" sheetId="32" r:id="rId93"/>
    <sheet name="DE_100_M" sheetId="130" r:id="rId94"/>
    <sheet name="DE_100_IC" sheetId="31" r:id="rId95"/>
    <sheet name="DE_99_M" sheetId="129" r:id="rId96"/>
    <sheet name="DE_99_IC" sheetId="30" r:id="rId97"/>
    <sheet name="DE_98_M" sheetId="133" r:id="rId98"/>
    <sheet name="DE_98_IC" sheetId="29" r:id="rId99"/>
    <sheet name="DE_18_M" sheetId="132" r:id="rId100"/>
    <sheet name="DE_18_IC" sheetId="24" r:id="rId101"/>
    <sheet name="DE_3_M" sheetId="128" r:id="rId102"/>
    <sheet name="DE_3_I" sheetId="23" r:id="rId103"/>
    <sheet name="IS_5_M" sheetId="123" r:id="rId104"/>
    <sheet name="IS_5_I" sheetId="38" r:id="rId105"/>
    <sheet name="IG_1_M" sheetId="127" r:id="rId106"/>
    <sheet name="IG_1_I" sheetId="33" r:id="rId107"/>
    <sheet name="IG_66_M" sheetId="170" r:id="rId108"/>
    <sheet name="IG_66_I" sheetId="171" r:id="rId109"/>
    <sheet name="EA_48_M" sheetId="147" r:id="rId110"/>
    <sheet name="EA_48_I" sheetId="41" r:id="rId111"/>
    <sheet name="IS_58_M" sheetId="120" r:id="rId112"/>
    <sheet name="IS_58_I" sheetId="57" r:id="rId113"/>
    <sheet name="IS_91_M" sheetId="109" r:id="rId114"/>
    <sheet name="IS_91_I" sheetId="70" r:id="rId115"/>
    <sheet name="IS_40_M" sheetId="111" r:id="rId116"/>
    <sheet name="IS_40_I" sheetId="56" r:id="rId117"/>
    <sheet name="IS_39_M" sheetId="118" r:id="rId118"/>
    <sheet name="IS_39_I" sheetId="53" r:id="rId119"/>
    <sheet name="IS_39a_M" sheetId="119" r:id="rId120"/>
    <sheet name="IS_39a_I" sheetId="55" r:id="rId121"/>
    <sheet name="IS_36_M" sheetId="116" r:id="rId122"/>
    <sheet name="IS_37_M" sheetId="117" r:id="rId123"/>
    <sheet name="IS_36_37_I" sheetId="51" r:id="rId124"/>
    <sheet name="IS_201_M" sheetId="205" r:id="rId125"/>
    <sheet name="IS_201_I" sheetId="206" r:id="rId126"/>
    <sheet name="IS_33_M" sheetId="114" r:id="rId127"/>
    <sheet name="IS_33_I" sheetId="49" r:id="rId128"/>
    <sheet name="IS_34_M" sheetId="115" r:id="rId129"/>
    <sheet name="IS_34_I" sheetId="50" r:id="rId130"/>
    <sheet name="IS_32_M" sheetId="113" r:id="rId131"/>
    <sheet name="IS_32_I" sheetId="48" r:id="rId132"/>
    <sheet name="BPU_24_M" sheetId="108" r:id="rId133"/>
    <sheet name="BPU_24_I" sheetId="22" r:id="rId134"/>
    <sheet name="EA_35_M" sheetId="152" r:id="rId135"/>
    <sheet name="EA_35_I" sheetId="71" r:id="rId136"/>
    <sheet name="EA_34_M" sheetId="151" r:id="rId137"/>
    <sheet name="EA_34_I" sheetId="73" r:id="rId138"/>
    <sheet name="EA_22_M" sheetId="154" r:id="rId139"/>
    <sheet name="EA_22a_M" sheetId="155" r:id="rId140"/>
    <sheet name="EA_22_22a_I" sheetId="64" r:id="rId141"/>
    <sheet name="EA_10_M" sheetId="100" r:id="rId142"/>
    <sheet name="EA_90_M" sheetId="101" r:id="rId143"/>
    <sheet name="EA_10_90_I" sheetId="39" r:id="rId144"/>
    <sheet name="EA_93_M" sheetId="143" r:id="rId145"/>
    <sheet name="EA_93_I" sheetId="43" r:id="rId146"/>
    <sheet name="DE_36_M" sheetId="142" r:id="rId147"/>
    <sheet name="DE_36_IC" sheetId="19" r:id="rId148"/>
    <sheet name="DE_28_M" sheetId="98" r:id="rId149"/>
    <sheet name="DE_31_M" sheetId="99" r:id="rId150"/>
    <sheet name="DE_28_31_I" sheetId="25" r:id="rId151"/>
    <sheet name="DE_25_M" sheetId="160" r:id="rId152"/>
    <sheet name="DE_25_I" sheetId="18" r:id="rId153"/>
    <sheet name="DE_16_M" sheetId="14" r:id="rId154"/>
    <sheet name="DE_29_M" sheetId="15" r:id="rId155"/>
    <sheet name="DE_33_M" sheetId="16" r:id="rId156"/>
    <sheet name="DE_102_M" sheetId="12" r:id="rId157"/>
    <sheet name="DE_105_M" sheetId="13" r:id="rId158"/>
    <sheet name="DE_200_M" sheetId="179" r:id="rId159"/>
    <sheet name="DE_201_M" sheetId="180" r:id="rId160"/>
    <sheet name="DE_202_M" sheetId="181" r:id="rId161"/>
    <sheet name="DE_203_M" sheetId="182" r:id="rId162"/>
    <sheet name="DE_33_102_105_16_29_200s_I" sheetId="11" r:id="rId163"/>
    <sheet name="BPU_26_M" sheetId="7" r:id="rId164"/>
    <sheet name="BPU_26x_M" sheetId="8" r:id="rId165"/>
    <sheet name="BPU_26b_M" sheetId="9" r:id="rId166"/>
    <sheet name="BPU_26_26x_26b_I" sheetId="6" r:id="rId167"/>
    <sheet name="BPU_25_M" sheetId="95" r:id="rId168"/>
    <sheet name="BPU_25_I" sheetId="5" r:id="rId169"/>
  </sheets>
  <externalReferences>
    <externalReference r:id="rId170"/>
    <externalReference r:id="rId171"/>
  </externalReferences>
  <definedNames>
    <definedName name="___INDEX_SHEET___ASAP_Utilities">#REF!</definedName>
    <definedName name="_xlnm._FilterDatabase" localSheetId="7" hidden="1">BPU_1_I!$A$3:$O$120</definedName>
    <definedName name="_xlnm._FilterDatabase" localSheetId="40" hidden="1">BPU_17_I!$A$3:$T$121</definedName>
    <definedName name="_xlnm._FilterDatabase" localSheetId="28" hidden="1">BPU_20_I!$A$3:$R$120</definedName>
    <definedName name="_xlnm._FilterDatabase" localSheetId="26" hidden="1">BPU_21_I!$A$3:$S$120</definedName>
    <definedName name="_xlnm._FilterDatabase" localSheetId="24" hidden="1">BPU_22_I!$A$3:$R$120</definedName>
    <definedName name="_xlnm._FilterDatabase" localSheetId="22" hidden="1">BPU_23_I!$A$3:$S$120</definedName>
    <definedName name="_xlnm._FilterDatabase" localSheetId="133" hidden="1">BPU_24_I!$A$3:$S$120</definedName>
    <definedName name="_xlnm._FilterDatabase" localSheetId="168" hidden="1">BPU_25_I!$A$3:$Q$120</definedName>
    <definedName name="_xlnm._FilterDatabase" localSheetId="166" hidden="1">BPU_26_26x_26b_I!$A$5:$S$122</definedName>
    <definedName name="_xlnm._FilterDatabase" localSheetId="20" hidden="1">BPU_28a_28b_I!$A$4:$W$121</definedName>
    <definedName name="_xlnm._FilterDatabase" localSheetId="17" hidden="1">BPU_29_I!$A$3:$M$120</definedName>
    <definedName name="_xlnm._FilterDatabase" localSheetId="11" hidden="1">BPU_3_I!$A$3:$R$120</definedName>
    <definedName name="_xlnm._FilterDatabase" localSheetId="9" hidden="1">BPU_4_I!$A$3:$O$120</definedName>
    <definedName name="_xlnm._FilterDatabase" localSheetId="15" hidden="1">BPU_7_I!$A$3:$N$120</definedName>
    <definedName name="_xlnm._FilterDatabase" localSheetId="13" hidden="1">BPU_8_I!$L$3:$S$120</definedName>
    <definedName name="_xlnm._FilterDatabase" localSheetId="94" hidden="1">DE_100_IC!$A$3:$D$3</definedName>
    <definedName name="_xlnm._FilterDatabase" localSheetId="92" hidden="1">DE_101_IC!$A$3:$AI$36</definedName>
    <definedName name="_xlnm._FilterDatabase" localSheetId="100" hidden="1">DE_18_IC!$A$1:$J$35</definedName>
    <definedName name="_xlnm._FilterDatabase" localSheetId="152" hidden="1">DE_25_I!$A$3:$O$120</definedName>
    <definedName name="_xlnm._FilterDatabase" localSheetId="150" hidden="1">DE_28_31_I!$AC$4:$AJ$121</definedName>
    <definedName name="_xlnm._FilterDatabase" localSheetId="102" hidden="1">DE_3_I!$A$3:$Y$120</definedName>
    <definedName name="_xlnm._FilterDatabase" localSheetId="162" hidden="1">DE_33_102_105_16_29_200s_I!$A$11:$AC$128</definedName>
    <definedName name="_xlnm._FilterDatabase" localSheetId="147" hidden="1">DE_36_IC!$A$3:$L$38</definedName>
    <definedName name="_xlnm._FilterDatabase" localSheetId="143" hidden="1">EA_10_90_I!$A$4:$AA$121</definedName>
    <definedName name="_xlnm._FilterDatabase" localSheetId="69" hidden="1">EA_16_IC!$Q$3:$W$38</definedName>
    <definedName name="_xlnm._FilterDatabase" localSheetId="32" hidden="1">EA_200_I!$A$3:$S$122</definedName>
    <definedName name="_xlnm._FilterDatabase" localSheetId="30" hidden="1">EA_201_I!$A$3:$H$121</definedName>
    <definedName name="_xlnm._FilterDatabase" localSheetId="140" hidden="1">EA_22_22a_I!$A$4:$X$121</definedName>
    <definedName name="_xlnm._FilterDatabase" localSheetId="63" hidden="1">EA_23_I!$A$3:$Q$120</definedName>
    <definedName name="_xlnm._FilterDatabase" localSheetId="48" hidden="1">EA_31_IC!$A$3:$J$64</definedName>
    <definedName name="_xlnm._FilterDatabase" localSheetId="36" hidden="1">EA_33_I!$A$3:$Q$120</definedName>
    <definedName name="_xlnm._FilterDatabase" localSheetId="38" hidden="1">EA_33a_I!$A$3:$N$121</definedName>
    <definedName name="_xlnm._FilterDatabase" localSheetId="137" hidden="1">EA_34_I!$O$3:$V$120</definedName>
    <definedName name="_xlnm._FilterDatabase" localSheetId="135" hidden="1">EA_35_I!$A$3:$AC$120</definedName>
    <definedName name="_xlnm._FilterDatabase" localSheetId="46" hidden="1">EA_36_I!$A$3:$O$120</definedName>
    <definedName name="_xlnm._FilterDatabase" localSheetId="34" hidden="1">EA_41_I!$A$3:$S$120</definedName>
    <definedName name="_xlnm._FilterDatabase" localSheetId="44" hidden="1">EA_42_IC!$A$3:$G$38</definedName>
    <definedName name="_xlnm._FilterDatabase" localSheetId="42" hidden="1">EA_47_IC!$A$3:$I$38</definedName>
    <definedName name="_xlnm._FilterDatabase" localSheetId="110" hidden="1">EA_48_I!$M$3:$T$120</definedName>
    <definedName name="_xlnm._FilterDatabase" localSheetId="61" hidden="1">EA_53_53a_I!$A$4:$AC$121</definedName>
    <definedName name="_xlnm._FilterDatabase" localSheetId="67" hidden="1">EA_8_IC!$Q$3:$T$38</definedName>
    <definedName name="_xlnm._FilterDatabase" localSheetId="65" hidden="1">EA_9_IC!$A$3:$J$38</definedName>
    <definedName name="_xlnm._FilterDatabase" localSheetId="145" hidden="1">EA_93_I!$A$3:$V$120</definedName>
    <definedName name="_xlnm._FilterDatabase" localSheetId="106" hidden="1">IG_1_I!$A$3:$V$120</definedName>
    <definedName name="_xlnm._FilterDatabase" localSheetId="81" hidden="1">IG_22_IC!$N$3:$U$23</definedName>
    <definedName name="_xlnm._FilterDatabase" localSheetId="108" hidden="1">IG_66_I!$A$3:$AC$120</definedName>
    <definedName name="_xlnm._FilterDatabase" localSheetId="79" hidden="1">IG_90_I!$J$3:$Q$120</definedName>
    <definedName name="_xlnm._FilterDatabase" localSheetId="77" hidden="1">IG_91_I!$Q$3:$X$120</definedName>
    <definedName name="_xlnm._FilterDatabase" localSheetId="75" hidden="1">IG_92_I!$A$3:$J$120</definedName>
    <definedName name="_xlnm._FilterDatabase" localSheetId="0" hidden="1">INDICE!$A$9:$L$100</definedName>
    <definedName name="_xlnm._FilterDatabase" localSheetId="54" hidden="1">IP_33a_IC!$G$3:$K$38</definedName>
    <definedName name="_xlnm._FilterDatabase" localSheetId="56" hidden="1">IP_33b_IC!$G$3:$K$38</definedName>
    <definedName name="_xlnm._FilterDatabase" localSheetId="58" hidden="1">IP_33c_IC!$G$3:$K$38</definedName>
    <definedName name="_xlnm._FilterDatabase" localSheetId="85" hidden="1">IP_34_34a_48_I!$Y$5:$AF$122</definedName>
    <definedName name="_xlnm._FilterDatabase" localSheetId="88" hidden="1">IP_43_43a_I!$S$4:$Z$121</definedName>
    <definedName name="_xlnm._FilterDatabase" localSheetId="73" hidden="1">IP_47_IC!$L$3:$R$38</definedName>
    <definedName name="_xlnm._FilterDatabase" localSheetId="71" hidden="1">IP_47a_IC!$A$3:$M$38</definedName>
    <definedName name="_xlnm._FilterDatabase" localSheetId="90" hidden="1">IP_6_I!$L$3:$S$120</definedName>
    <definedName name="_xlnm._FilterDatabase" localSheetId="52" hidden="1">IS_20_IC!$A$3:$I$38</definedName>
    <definedName name="_xlnm._FilterDatabase" localSheetId="125" hidden="1">IS_201_I!$A$3:$L$120</definedName>
    <definedName name="_xlnm._FilterDatabase" localSheetId="50" hidden="1">IS_31_I!$A$3:$J$120</definedName>
    <definedName name="_xlnm._FilterDatabase" localSheetId="131" hidden="1">IS_32_I!$A$3:$Q$120</definedName>
    <definedName name="_xlnm._FilterDatabase" localSheetId="127" hidden="1">IS_33_I!$A$3:$Q$120</definedName>
    <definedName name="_xlnm._FilterDatabase" localSheetId="129" hidden="1">IS_34_I!$A$3:$Q$120</definedName>
    <definedName name="_xlnm._FilterDatabase" localSheetId="123" hidden="1">IS_36_37_I!$A$4:$Z$121</definedName>
    <definedName name="_xlnm._FilterDatabase" localSheetId="118" hidden="1">IS_39_I!$A$3:$AK$121</definedName>
    <definedName name="_xlnm._FilterDatabase" localSheetId="116" hidden="1">IS_40_I!$A$3:$Q$120</definedName>
    <definedName name="_xlnm._FilterDatabase" localSheetId="104" hidden="1">IS_5_I!$A$3:$S$120</definedName>
    <definedName name="_xlnm._FilterDatabase" localSheetId="112" hidden="1">IS_58_I!$A$3:$Z$120</definedName>
    <definedName name="_xlnm._FilterDatabase" localSheetId="114" hidden="1">IS_91_I!$A$3:$S$120</definedName>
    <definedName name="_xlnm._FilterDatabase" localSheetId="1" hidden="1">Matriz_Estadisticas!$A$2:$AD$93</definedName>
    <definedName name="_xlnm._FilterDatabase" localSheetId="4" hidden="1">Matriz_Metadata_ACT2019!$A$2:$AG$62</definedName>
    <definedName name="_xlnm._FilterDatabase" localSheetId="5" hidden="1">Matriz_Metadata_ACT2020!$A$2:$AK$22</definedName>
    <definedName name="_xlnm._FilterDatabase" localSheetId="3" hidden="1">Matriz_Metadata_LB2018!$A$2:$AJ$76</definedName>
    <definedName name="_Toc38632817" localSheetId="16">BPU_29_M!#REF!</definedName>
    <definedName name="CONFIR" localSheetId="60">#REF!</definedName>
    <definedName name="CONFIR">#REF!</definedName>
    <definedName name="consumo_2017">[1]CONSUMO_ELETRICO_2017!$B$1:$C$118</definedName>
    <definedName name="EA_23">#REF!</definedName>
    <definedName name="FP">[1]FACTOR_DE_PLANTA!$A$3:$D$120</definedName>
    <definedName name="orden" localSheetId="60">#REF!</definedName>
    <definedName name="orden">#REF!</definedName>
    <definedName name="Pot_declarada_2017">[1]SUMA_POT_COMUNA_AL_2017!$A$1:$B$212</definedName>
    <definedName name="RESPONSABLES" localSheetId="60">#REF!</definedName>
    <definedName name="RESPONSABLES">#REF!</definedName>
    <definedName name="ZT">[2]BASE_ORIGINAL!$A$1:$E$78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1" i="190" l="1"/>
  <c r="J121" i="192"/>
  <c r="K125" i="194"/>
  <c r="AB122" i="53"/>
  <c r="AB121" i="53"/>
  <c r="AB123" i="53"/>
  <c r="C29" i="2" l="1"/>
  <c r="C75" i="2" l="1"/>
  <c r="B45" i="204" l="1"/>
  <c r="C45" i="204"/>
  <c r="D45" i="204"/>
  <c r="E45" i="204"/>
  <c r="F45" i="204"/>
  <c r="G45" i="204"/>
  <c r="H45" i="204"/>
  <c r="I45" i="204"/>
  <c r="J45" i="204"/>
  <c r="K45" i="204"/>
  <c r="L45" i="204"/>
  <c r="M45" i="204"/>
  <c r="N45" i="204"/>
  <c r="O45" i="204"/>
  <c r="P45" i="204"/>
  <c r="Q45" i="204"/>
  <c r="R45" i="204"/>
  <c r="S45" i="204"/>
  <c r="T45" i="204"/>
  <c r="U45" i="204"/>
  <c r="V45" i="204"/>
  <c r="W45" i="204"/>
  <c r="X45" i="204"/>
  <c r="Y45" i="204"/>
  <c r="Z45" i="204"/>
  <c r="AA45" i="204"/>
  <c r="AB45" i="204"/>
  <c r="AC45" i="204"/>
  <c r="B46" i="204"/>
  <c r="C46" i="204"/>
  <c r="D46" i="204"/>
  <c r="E46" i="204"/>
  <c r="F46" i="204"/>
  <c r="G46" i="204"/>
  <c r="H46" i="204"/>
  <c r="I46" i="204"/>
  <c r="J46" i="204"/>
  <c r="K46" i="204"/>
  <c r="L46" i="204"/>
  <c r="M46" i="204"/>
  <c r="N46" i="204"/>
  <c r="O46" i="204"/>
  <c r="P46" i="204"/>
  <c r="Q46" i="204"/>
  <c r="R46" i="204"/>
  <c r="S46" i="204"/>
  <c r="T46" i="204"/>
  <c r="U46" i="204"/>
  <c r="V46" i="204"/>
  <c r="W46" i="204"/>
  <c r="X46" i="204"/>
  <c r="Y46" i="204"/>
  <c r="Z46" i="204"/>
  <c r="AA46" i="204"/>
  <c r="AB46" i="204"/>
  <c r="AC46" i="204"/>
  <c r="B47" i="204"/>
  <c r="C47" i="204"/>
  <c r="D47" i="204"/>
  <c r="E47" i="204"/>
  <c r="F47" i="204"/>
  <c r="G47" i="204"/>
  <c r="H47" i="204"/>
  <c r="I47" i="204"/>
  <c r="J47" i="204"/>
  <c r="K47" i="204"/>
  <c r="L47" i="204"/>
  <c r="M47" i="204"/>
  <c r="N47" i="204"/>
  <c r="O47" i="204"/>
  <c r="P47" i="204"/>
  <c r="Q47" i="204"/>
  <c r="R47" i="204"/>
  <c r="S47" i="204"/>
  <c r="T47" i="204"/>
  <c r="U47" i="204"/>
  <c r="V47" i="204"/>
  <c r="W47" i="204"/>
  <c r="X47" i="204"/>
  <c r="Y47" i="204"/>
  <c r="Z47" i="204"/>
  <c r="AA47" i="204"/>
  <c r="AB47" i="204"/>
  <c r="AC47" i="204"/>
  <c r="A47" i="204"/>
  <c r="A46" i="204"/>
  <c r="A45" i="204"/>
  <c r="B37" i="204"/>
  <c r="C37" i="204"/>
  <c r="D37" i="204"/>
  <c r="E37" i="204"/>
  <c r="F37" i="204"/>
  <c r="G37" i="204"/>
  <c r="H37" i="204"/>
  <c r="I37" i="204"/>
  <c r="J37" i="204"/>
  <c r="K37" i="204"/>
  <c r="L37" i="204"/>
  <c r="M37" i="204"/>
  <c r="N37" i="204"/>
  <c r="O37" i="204"/>
  <c r="P37" i="204"/>
  <c r="Q37" i="204"/>
  <c r="R37" i="204"/>
  <c r="S37" i="204"/>
  <c r="T37" i="204"/>
  <c r="U37" i="204"/>
  <c r="V37" i="204"/>
  <c r="W37" i="204"/>
  <c r="X37" i="204"/>
  <c r="Y37" i="204"/>
  <c r="B38" i="204"/>
  <c r="C38" i="204"/>
  <c r="D38" i="204"/>
  <c r="E38" i="204"/>
  <c r="F38" i="204"/>
  <c r="G38" i="204"/>
  <c r="H38" i="204"/>
  <c r="I38" i="204"/>
  <c r="J38" i="204"/>
  <c r="K38" i="204"/>
  <c r="L38" i="204"/>
  <c r="M38" i="204"/>
  <c r="N38" i="204"/>
  <c r="O38" i="204"/>
  <c r="P38" i="204"/>
  <c r="Q38" i="204"/>
  <c r="R38" i="204"/>
  <c r="S38" i="204"/>
  <c r="T38" i="204"/>
  <c r="U38" i="204"/>
  <c r="V38" i="204"/>
  <c r="W38" i="204"/>
  <c r="X38" i="204"/>
  <c r="Y38" i="204"/>
  <c r="A38" i="204"/>
  <c r="A37" i="204"/>
  <c r="H36" i="204"/>
  <c r="I36" i="204"/>
  <c r="J36" i="204"/>
  <c r="K36" i="204"/>
  <c r="L36" i="204"/>
  <c r="M36" i="204"/>
  <c r="N36" i="204"/>
  <c r="O36" i="204"/>
  <c r="P36" i="204"/>
  <c r="Q36" i="204"/>
  <c r="R36" i="204"/>
  <c r="S36" i="204"/>
  <c r="T36" i="204"/>
  <c r="U36" i="204"/>
  <c r="V36" i="204"/>
  <c r="W36" i="204"/>
  <c r="X36" i="204"/>
  <c r="Y36" i="204"/>
  <c r="Z36" i="204"/>
  <c r="AA36" i="204"/>
  <c r="AB36" i="204"/>
  <c r="AC36" i="204"/>
  <c r="AD36" i="204"/>
  <c r="AE36" i="204"/>
  <c r="AF36" i="204"/>
  <c r="AG36" i="204"/>
  <c r="B36" i="204"/>
  <c r="C36" i="204"/>
  <c r="D36" i="204"/>
  <c r="E36" i="204"/>
  <c r="F36" i="204"/>
  <c r="G36" i="204"/>
  <c r="A36" i="204"/>
  <c r="B29" i="204"/>
  <c r="C29" i="204"/>
  <c r="D29" i="204"/>
  <c r="E29" i="204"/>
  <c r="F29" i="204"/>
  <c r="G29" i="204"/>
  <c r="H29" i="204"/>
  <c r="I29" i="204"/>
  <c r="J29" i="204"/>
  <c r="K29" i="204"/>
  <c r="L29" i="204"/>
  <c r="M29" i="204"/>
  <c r="N29" i="204"/>
  <c r="O29" i="204"/>
  <c r="P29" i="204"/>
  <c r="Q29" i="204"/>
  <c r="R29" i="204"/>
  <c r="S29" i="204"/>
  <c r="T29" i="204"/>
  <c r="U29" i="204"/>
  <c r="V29" i="204"/>
  <c r="W29" i="204"/>
  <c r="X29" i="204"/>
  <c r="Y29" i="204"/>
  <c r="A29" i="204"/>
  <c r="B22" i="204"/>
  <c r="C22" i="204"/>
  <c r="D22" i="204"/>
  <c r="E22" i="204"/>
  <c r="F22" i="204"/>
  <c r="G22" i="204"/>
  <c r="H22" i="204"/>
  <c r="I22" i="204"/>
  <c r="J22" i="204"/>
  <c r="K22" i="204"/>
  <c r="L22" i="204"/>
  <c r="M22" i="204"/>
  <c r="N22" i="204"/>
  <c r="O22" i="204"/>
  <c r="P22" i="204"/>
  <c r="Q22" i="204"/>
  <c r="R22" i="204"/>
  <c r="S22" i="204"/>
  <c r="T22" i="204"/>
  <c r="U22" i="204"/>
  <c r="V22" i="204"/>
  <c r="W22" i="204"/>
  <c r="X22" i="204"/>
  <c r="Y22" i="204"/>
  <c r="B23" i="204"/>
  <c r="C23" i="204"/>
  <c r="D23" i="204"/>
  <c r="E23" i="204"/>
  <c r="F23" i="204"/>
  <c r="G23" i="204"/>
  <c r="H23" i="204"/>
  <c r="I23" i="204"/>
  <c r="J23" i="204"/>
  <c r="K23" i="204"/>
  <c r="L23" i="204"/>
  <c r="M23" i="204"/>
  <c r="N23" i="204"/>
  <c r="O23" i="204"/>
  <c r="P23" i="204"/>
  <c r="Q23" i="204"/>
  <c r="R23" i="204"/>
  <c r="S23" i="204"/>
  <c r="T23" i="204"/>
  <c r="U23" i="204"/>
  <c r="V23" i="204"/>
  <c r="W23" i="204"/>
  <c r="X23" i="204"/>
  <c r="Y23" i="204"/>
  <c r="A23" i="204"/>
  <c r="A22" i="204"/>
  <c r="B17" i="204"/>
  <c r="C17" i="204"/>
  <c r="D17" i="204"/>
  <c r="E17" i="204"/>
  <c r="F17" i="204"/>
  <c r="G17" i="204"/>
  <c r="H17" i="204"/>
  <c r="I17" i="204"/>
  <c r="J17" i="204"/>
  <c r="K17" i="204"/>
  <c r="L17" i="204"/>
  <c r="M17" i="204"/>
  <c r="N17" i="204"/>
  <c r="O17" i="204"/>
  <c r="P17" i="204"/>
  <c r="Q17" i="204"/>
  <c r="R17" i="204"/>
  <c r="S17" i="204"/>
  <c r="T17" i="204"/>
  <c r="U17" i="204"/>
  <c r="V17" i="204"/>
  <c r="W17" i="204"/>
  <c r="X17" i="204"/>
  <c r="Y17" i="204"/>
  <c r="B18" i="204"/>
  <c r="C18" i="204"/>
  <c r="D18" i="204"/>
  <c r="E18" i="204"/>
  <c r="F18" i="204"/>
  <c r="G18" i="204"/>
  <c r="H18" i="204"/>
  <c r="I18" i="204"/>
  <c r="J18" i="204"/>
  <c r="K18" i="204"/>
  <c r="L18" i="204"/>
  <c r="M18" i="204"/>
  <c r="N18" i="204"/>
  <c r="O18" i="204"/>
  <c r="P18" i="204"/>
  <c r="Q18" i="204"/>
  <c r="R18" i="204"/>
  <c r="S18" i="204"/>
  <c r="T18" i="204"/>
  <c r="U18" i="204"/>
  <c r="V18" i="204"/>
  <c r="W18" i="204"/>
  <c r="X18" i="204"/>
  <c r="Y18" i="204"/>
  <c r="B19" i="204"/>
  <c r="C19" i="204"/>
  <c r="D19" i="204"/>
  <c r="E19" i="204"/>
  <c r="F19" i="204"/>
  <c r="G19" i="204"/>
  <c r="H19" i="204"/>
  <c r="I19" i="204"/>
  <c r="J19" i="204"/>
  <c r="K19" i="204"/>
  <c r="L19" i="204"/>
  <c r="M19" i="204"/>
  <c r="N19" i="204"/>
  <c r="O19" i="204"/>
  <c r="P19" i="204"/>
  <c r="Q19" i="204"/>
  <c r="R19" i="204"/>
  <c r="S19" i="204"/>
  <c r="T19" i="204"/>
  <c r="U19" i="204"/>
  <c r="V19" i="204"/>
  <c r="W19" i="204"/>
  <c r="X19" i="204"/>
  <c r="Y19" i="204"/>
  <c r="B20" i="204"/>
  <c r="C20" i="204"/>
  <c r="D20" i="204"/>
  <c r="E20" i="204"/>
  <c r="F20" i="204"/>
  <c r="G20" i="204"/>
  <c r="H20" i="204"/>
  <c r="I20" i="204"/>
  <c r="J20" i="204"/>
  <c r="K20" i="204"/>
  <c r="L20" i="204"/>
  <c r="M20" i="204"/>
  <c r="N20" i="204"/>
  <c r="O20" i="204"/>
  <c r="P20" i="204"/>
  <c r="Q20" i="204"/>
  <c r="R20" i="204"/>
  <c r="S20" i="204"/>
  <c r="T20" i="204"/>
  <c r="U20" i="204"/>
  <c r="V20" i="204"/>
  <c r="W20" i="204"/>
  <c r="X20" i="204"/>
  <c r="Y20" i="204"/>
  <c r="A20" i="204"/>
  <c r="A19" i="204"/>
  <c r="A18" i="204"/>
  <c r="A17" i="204"/>
  <c r="B21" i="213"/>
  <c r="C21" i="213"/>
  <c r="D21" i="213"/>
  <c r="E21" i="213"/>
  <c r="F21" i="213"/>
  <c r="G21" i="213"/>
  <c r="H21" i="213"/>
  <c r="I21" i="213"/>
  <c r="J21" i="213"/>
  <c r="K21" i="213"/>
  <c r="L21" i="213"/>
  <c r="M21" i="213"/>
  <c r="N21" i="213"/>
  <c r="O21" i="213"/>
  <c r="P21" i="213"/>
  <c r="Q21" i="213"/>
  <c r="R21" i="213"/>
  <c r="S21" i="213"/>
  <c r="T21" i="213"/>
  <c r="U21" i="213"/>
  <c r="V21" i="213"/>
  <c r="W21" i="213"/>
  <c r="X21" i="213"/>
  <c r="Y21" i="213"/>
  <c r="B22" i="213"/>
  <c r="C22" i="213"/>
  <c r="D22" i="213"/>
  <c r="E22" i="213"/>
  <c r="F22" i="213"/>
  <c r="G22" i="213"/>
  <c r="H22" i="213"/>
  <c r="I22" i="213"/>
  <c r="J22" i="213"/>
  <c r="K22" i="213"/>
  <c r="L22" i="213"/>
  <c r="M22" i="213"/>
  <c r="N22" i="213"/>
  <c r="O22" i="213"/>
  <c r="P22" i="213"/>
  <c r="Q22" i="213"/>
  <c r="R22" i="213"/>
  <c r="S22" i="213"/>
  <c r="T22" i="213"/>
  <c r="U22" i="213"/>
  <c r="V22" i="213"/>
  <c r="W22" i="213"/>
  <c r="X22" i="213"/>
  <c r="Y22" i="213"/>
  <c r="Z22" i="213"/>
  <c r="AA22" i="213"/>
  <c r="AB22" i="213"/>
  <c r="AC22" i="213"/>
  <c r="A22" i="213"/>
  <c r="A21" i="213"/>
  <c r="B19" i="213"/>
  <c r="C19" i="213"/>
  <c r="D19" i="213"/>
  <c r="E19" i="213"/>
  <c r="F19" i="213"/>
  <c r="G19" i="213"/>
  <c r="H19" i="213"/>
  <c r="I19" i="213"/>
  <c r="J19" i="213"/>
  <c r="K19" i="213"/>
  <c r="L19" i="213"/>
  <c r="M19" i="213"/>
  <c r="N19" i="213"/>
  <c r="O19" i="213"/>
  <c r="P19" i="213"/>
  <c r="Q19" i="213"/>
  <c r="R19" i="213"/>
  <c r="S19" i="213"/>
  <c r="T19" i="213"/>
  <c r="U19" i="213"/>
  <c r="V19" i="213"/>
  <c r="W19" i="213"/>
  <c r="X19" i="213"/>
  <c r="Y19" i="213"/>
  <c r="Z19" i="213"/>
  <c r="AA19" i="213"/>
  <c r="AB19" i="213"/>
  <c r="AC19" i="213"/>
  <c r="B20" i="213"/>
  <c r="C20" i="213"/>
  <c r="D20" i="213"/>
  <c r="E20" i="213"/>
  <c r="F20" i="213"/>
  <c r="G20" i="213"/>
  <c r="H20" i="213"/>
  <c r="I20" i="213"/>
  <c r="J20" i="213"/>
  <c r="K20" i="213"/>
  <c r="L20" i="213"/>
  <c r="M20" i="213"/>
  <c r="N20" i="213"/>
  <c r="O20" i="213"/>
  <c r="P20" i="213"/>
  <c r="Q20" i="213"/>
  <c r="R20" i="213"/>
  <c r="S20" i="213"/>
  <c r="T20" i="213"/>
  <c r="U20" i="213"/>
  <c r="V20" i="213"/>
  <c r="W20" i="213"/>
  <c r="X20" i="213"/>
  <c r="Y20" i="213"/>
  <c r="Z20" i="213"/>
  <c r="AA20" i="213"/>
  <c r="AB20" i="213"/>
  <c r="AC20" i="213"/>
  <c r="A19" i="213"/>
  <c r="A20" i="213"/>
  <c r="B16" i="213"/>
  <c r="C16" i="213"/>
  <c r="D16" i="213"/>
  <c r="E16" i="213"/>
  <c r="F16" i="213"/>
  <c r="G16" i="213"/>
  <c r="H16" i="213"/>
  <c r="I16" i="213"/>
  <c r="J16" i="213"/>
  <c r="K16" i="213"/>
  <c r="L16" i="213"/>
  <c r="M16" i="213"/>
  <c r="N16" i="213"/>
  <c r="O16" i="213"/>
  <c r="P16" i="213"/>
  <c r="Q16" i="213"/>
  <c r="R16" i="213"/>
  <c r="S16" i="213"/>
  <c r="T16" i="213"/>
  <c r="U16" i="213"/>
  <c r="V16" i="213"/>
  <c r="W16" i="213"/>
  <c r="X16" i="213"/>
  <c r="Y16" i="213"/>
  <c r="Z16" i="213"/>
  <c r="AA16" i="213"/>
  <c r="AB16" i="213"/>
  <c r="AC16" i="213"/>
  <c r="B17" i="213"/>
  <c r="C17" i="213"/>
  <c r="D17" i="213"/>
  <c r="E17" i="213"/>
  <c r="F17" i="213"/>
  <c r="G17" i="213"/>
  <c r="H17" i="213"/>
  <c r="I17" i="213"/>
  <c r="J17" i="213"/>
  <c r="K17" i="213"/>
  <c r="L17" i="213"/>
  <c r="M17" i="213"/>
  <c r="N17" i="213"/>
  <c r="O17" i="213"/>
  <c r="P17" i="213"/>
  <c r="Q17" i="213"/>
  <c r="R17" i="213"/>
  <c r="S17" i="213"/>
  <c r="T17" i="213"/>
  <c r="U17" i="213"/>
  <c r="V17" i="213"/>
  <c r="W17" i="213"/>
  <c r="X17" i="213"/>
  <c r="Y17" i="213"/>
  <c r="A17" i="213"/>
  <c r="A16" i="213"/>
  <c r="B12" i="213"/>
  <c r="C12" i="213"/>
  <c r="D12" i="213"/>
  <c r="E12" i="213"/>
  <c r="F12" i="213"/>
  <c r="G12" i="213"/>
  <c r="H12" i="213"/>
  <c r="I12" i="213"/>
  <c r="J12" i="213"/>
  <c r="K12" i="213"/>
  <c r="L12" i="213"/>
  <c r="M12" i="213"/>
  <c r="N12" i="213"/>
  <c r="O12" i="213"/>
  <c r="P12" i="213"/>
  <c r="Q12" i="213"/>
  <c r="R12" i="213"/>
  <c r="S12" i="213"/>
  <c r="T12" i="213"/>
  <c r="U12" i="213"/>
  <c r="V12" i="213"/>
  <c r="W12" i="213"/>
  <c r="X12" i="213"/>
  <c r="Y12" i="213"/>
  <c r="Z12" i="213"/>
  <c r="AA12" i="213"/>
  <c r="AB12" i="213"/>
  <c r="AC12" i="213"/>
  <c r="B13" i="213"/>
  <c r="C13" i="213"/>
  <c r="D13" i="213"/>
  <c r="E13" i="213"/>
  <c r="F13" i="213"/>
  <c r="G13" i="213"/>
  <c r="H13" i="213"/>
  <c r="I13" i="213"/>
  <c r="J13" i="213"/>
  <c r="K13" i="213"/>
  <c r="L13" i="213"/>
  <c r="M13" i="213"/>
  <c r="N13" i="213"/>
  <c r="O13" i="213"/>
  <c r="P13" i="213"/>
  <c r="Q13" i="213"/>
  <c r="R13" i="213"/>
  <c r="S13" i="213"/>
  <c r="T13" i="213"/>
  <c r="U13" i="213"/>
  <c r="V13" i="213"/>
  <c r="W13" i="213"/>
  <c r="X13" i="213"/>
  <c r="Y13" i="213"/>
  <c r="Z13" i="213"/>
  <c r="AA13" i="213"/>
  <c r="AB13" i="213"/>
  <c r="AC13" i="213"/>
  <c r="A13" i="213"/>
  <c r="A12" i="213"/>
  <c r="B10" i="213"/>
  <c r="C10" i="213"/>
  <c r="D10" i="213"/>
  <c r="E10" i="213"/>
  <c r="F10" i="213"/>
  <c r="G10" i="213"/>
  <c r="H10" i="213"/>
  <c r="I10" i="213"/>
  <c r="J10" i="213"/>
  <c r="K10" i="213"/>
  <c r="L10" i="213"/>
  <c r="M10" i="213"/>
  <c r="N10" i="213"/>
  <c r="O10" i="213"/>
  <c r="P10" i="213"/>
  <c r="Q10" i="213"/>
  <c r="R10" i="213"/>
  <c r="S10" i="213"/>
  <c r="T10" i="213"/>
  <c r="U10" i="213"/>
  <c r="V10" i="213"/>
  <c r="W10" i="213"/>
  <c r="X10" i="213"/>
  <c r="Y10" i="213"/>
  <c r="Z10" i="213"/>
  <c r="AA10" i="213"/>
  <c r="AB10" i="213"/>
  <c r="AC10" i="213"/>
  <c r="AD10" i="213"/>
  <c r="AE10" i="213"/>
  <c r="AF10" i="213"/>
  <c r="AG10" i="213"/>
  <c r="AH10" i="213"/>
  <c r="AI10" i="213"/>
  <c r="AJ10" i="213"/>
  <c r="AK10" i="213"/>
  <c r="B11" i="213"/>
  <c r="C11" i="213"/>
  <c r="D11" i="213"/>
  <c r="E11" i="213"/>
  <c r="F11" i="213"/>
  <c r="G11" i="213"/>
  <c r="H11" i="213"/>
  <c r="I11" i="213"/>
  <c r="J11" i="213"/>
  <c r="K11" i="213"/>
  <c r="L11" i="213"/>
  <c r="M11" i="213"/>
  <c r="N11" i="213"/>
  <c r="O11" i="213"/>
  <c r="P11" i="213"/>
  <c r="Q11" i="213"/>
  <c r="R11" i="213"/>
  <c r="S11" i="213"/>
  <c r="T11" i="213"/>
  <c r="U11" i="213"/>
  <c r="V11" i="213"/>
  <c r="W11" i="213"/>
  <c r="X11" i="213"/>
  <c r="Y11" i="213"/>
  <c r="Z11" i="213"/>
  <c r="AA11" i="213"/>
  <c r="AB11" i="213"/>
  <c r="AC11" i="213"/>
  <c r="AD11" i="213"/>
  <c r="AE11" i="213"/>
  <c r="AF11" i="213"/>
  <c r="AG11" i="213"/>
  <c r="AH11" i="213"/>
  <c r="AI11" i="213"/>
  <c r="AJ11" i="213"/>
  <c r="AK11" i="213"/>
  <c r="A10" i="213"/>
  <c r="A11" i="213"/>
  <c r="B8" i="213"/>
  <c r="C8" i="213"/>
  <c r="D8" i="213"/>
  <c r="E8" i="213"/>
  <c r="F8" i="213"/>
  <c r="G8" i="213"/>
  <c r="H8" i="213"/>
  <c r="I8" i="213"/>
  <c r="J8" i="213"/>
  <c r="K8" i="213"/>
  <c r="L8" i="213"/>
  <c r="M8" i="213"/>
  <c r="N8" i="213"/>
  <c r="O8" i="213"/>
  <c r="P8" i="213"/>
  <c r="Q8" i="213"/>
  <c r="R8" i="213"/>
  <c r="S8" i="213"/>
  <c r="T8" i="213"/>
  <c r="U8" i="213"/>
  <c r="V8" i="213"/>
  <c r="W8" i="213"/>
  <c r="X8" i="213"/>
  <c r="Y8" i="213"/>
  <c r="Z8" i="213"/>
  <c r="AA8" i="213"/>
  <c r="AB8" i="213"/>
  <c r="AC8" i="213"/>
  <c r="AH8" i="213"/>
  <c r="AI8" i="213"/>
  <c r="AJ8" i="213"/>
  <c r="AK8" i="213"/>
  <c r="B9" i="213"/>
  <c r="C9" i="213"/>
  <c r="D9" i="213"/>
  <c r="E9" i="213"/>
  <c r="F9" i="213"/>
  <c r="G9" i="213"/>
  <c r="H9" i="213"/>
  <c r="I9" i="213"/>
  <c r="J9" i="213"/>
  <c r="K9" i="213"/>
  <c r="L9" i="213"/>
  <c r="M9" i="213"/>
  <c r="N9" i="213"/>
  <c r="O9" i="213"/>
  <c r="P9" i="213"/>
  <c r="Q9" i="213"/>
  <c r="R9" i="213"/>
  <c r="S9" i="213"/>
  <c r="T9" i="213"/>
  <c r="U9" i="213"/>
  <c r="V9" i="213"/>
  <c r="W9" i="213"/>
  <c r="X9" i="213"/>
  <c r="Y9" i="213"/>
  <c r="Z9" i="213"/>
  <c r="AA9" i="213"/>
  <c r="AB9" i="213"/>
  <c r="AC9" i="213"/>
  <c r="AH9" i="213"/>
  <c r="AI9" i="213"/>
  <c r="AJ9" i="213"/>
  <c r="AK9" i="213"/>
  <c r="A9" i="213"/>
  <c r="A8" i="213"/>
  <c r="B7" i="213"/>
  <c r="C7" i="213"/>
  <c r="D7" i="213"/>
  <c r="E7" i="213"/>
  <c r="F7" i="213"/>
  <c r="G7" i="213"/>
  <c r="H7" i="213"/>
  <c r="I7" i="213"/>
  <c r="J7" i="213"/>
  <c r="K7" i="213"/>
  <c r="L7" i="213"/>
  <c r="M7" i="213"/>
  <c r="N7" i="213"/>
  <c r="O7" i="213"/>
  <c r="P7" i="213"/>
  <c r="Q7" i="213"/>
  <c r="R7" i="213"/>
  <c r="S7" i="213"/>
  <c r="T7" i="213"/>
  <c r="U7" i="213"/>
  <c r="V7" i="213"/>
  <c r="W7" i="213"/>
  <c r="X7" i="213"/>
  <c r="Y7" i="213"/>
  <c r="Z7" i="213"/>
  <c r="AA7" i="213"/>
  <c r="AB7" i="213"/>
  <c r="AC7" i="213"/>
  <c r="AD7" i="213"/>
  <c r="AE7" i="213"/>
  <c r="AF7" i="213"/>
  <c r="AG7" i="213"/>
  <c r="AH7" i="213"/>
  <c r="AI7" i="213"/>
  <c r="AJ7" i="213"/>
  <c r="AK7" i="213"/>
  <c r="A7" i="213"/>
  <c r="T5" i="213"/>
  <c r="H3" i="213"/>
  <c r="I3" i="213"/>
  <c r="J3" i="213"/>
  <c r="K3" i="213"/>
  <c r="L3" i="213"/>
  <c r="M3" i="213"/>
  <c r="N3" i="213"/>
  <c r="O3" i="213"/>
  <c r="P3" i="213"/>
  <c r="Q3" i="213"/>
  <c r="R3" i="213"/>
  <c r="S3" i="213"/>
  <c r="T3" i="213"/>
  <c r="U3" i="213"/>
  <c r="V3" i="213"/>
  <c r="W3" i="213"/>
  <c r="X3" i="213"/>
  <c r="Y3" i="213"/>
  <c r="Z3" i="213"/>
  <c r="AA3" i="213"/>
  <c r="AB3" i="213"/>
  <c r="AC3" i="213"/>
  <c r="AD3" i="213"/>
  <c r="AE3" i="213"/>
  <c r="AF3" i="213"/>
  <c r="AG3" i="213"/>
  <c r="AH3" i="213"/>
  <c r="AI3" i="213"/>
  <c r="AJ3" i="213"/>
  <c r="AK3" i="213"/>
  <c r="H4" i="213"/>
  <c r="I4" i="213"/>
  <c r="J4" i="213"/>
  <c r="K4" i="213"/>
  <c r="L4" i="213"/>
  <c r="M4" i="213"/>
  <c r="N4" i="213"/>
  <c r="O4" i="213"/>
  <c r="P4" i="213"/>
  <c r="Q4" i="213"/>
  <c r="R4" i="213"/>
  <c r="S4" i="213"/>
  <c r="T4" i="213"/>
  <c r="U4" i="213"/>
  <c r="V4" i="213"/>
  <c r="W4" i="213"/>
  <c r="X4" i="213"/>
  <c r="Y4" i="213"/>
  <c r="Z4" i="213"/>
  <c r="AA4" i="213"/>
  <c r="AB4" i="213"/>
  <c r="AC4" i="213"/>
  <c r="AD4" i="213"/>
  <c r="AE4" i="213"/>
  <c r="AF4" i="213"/>
  <c r="AG4" i="213"/>
  <c r="AH4" i="213"/>
  <c r="AI4" i="213"/>
  <c r="AJ4" i="213"/>
  <c r="AK4" i="213"/>
  <c r="H5" i="213"/>
  <c r="I5" i="213"/>
  <c r="J5" i="213"/>
  <c r="K5" i="213"/>
  <c r="L5" i="213"/>
  <c r="M5" i="213"/>
  <c r="N5" i="213"/>
  <c r="O5" i="213"/>
  <c r="P5" i="213"/>
  <c r="Q5" i="213"/>
  <c r="R5" i="213"/>
  <c r="S5" i="213"/>
  <c r="U5" i="213"/>
  <c r="V5" i="213"/>
  <c r="W5" i="213"/>
  <c r="X5" i="213"/>
  <c r="Y5" i="213"/>
  <c r="Z5" i="213"/>
  <c r="AA5" i="213"/>
  <c r="AB5" i="213"/>
  <c r="AC5" i="213"/>
  <c r="AD5" i="213"/>
  <c r="AE5" i="213"/>
  <c r="AF5" i="213"/>
  <c r="AG5" i="213"/>
  <c r="H6" i="213"/>
  <c r="I6" i="213"/>
  <c r="J6" i="213"/>
  <c r="K6" i="213"/>
  <c r="L6" i="213"/>
  <c r="M6" i="213"/>
  <c r="N6" i="213"/>
  <c r="O6" i="213"/>
  <c r="P6" i="213"/>
  <c r="Q6" i="213"/>
  <c r="R6" i="213"/>
  <c r="S6" i="213"/>
  <c r="T6" i="213"/>
  <c r="U6" i="213"/>
  <c r="V6" i="213"/>
  <c r="W6" i="213"/>
  <c r="X6" i="213"/>
  <c r="Y6" i="213"/>
  <c r="Z6" i="213"/>
  <c r="AA6" i="213"/>
  <c r="AB6" i="213"/>
  <c r="AC6" i="213"/>
  <c r="AD6" i="213"/>
  <c r="AE6" i="213"/>
  <c r="AF6" i="213"/>
  <c r="AG6" i="213"/>
  <c r="AH6" i="213"/>
  <c r="AI6" i="213"/>
  <c r="AJ6" i="213"/>
  <c r="AK6" i="213"/>
  <c r="B3" i="213"/>
  <c r="C3" i="213"/>
  <c r="D3" i="213"/>
  <c r="E3" i="213"/>
  <c r="F3" i="213"/>
  <c r="G3" i="213"/>
  <c r="B4" i="213"/>
  <c r="C4" i="213"/>
  <c r="D4" i="213"/>
  <c r="E4" i="213"/>
  <c r="F4" i="213"/>
  <c r="G4" i="213"/>
  <c r="B5" i="213"/>
  <c r="C5" i="213"/>
  <c r="D5" i="213"/>
  <c r="E5" i="213"/>
  <c r="F5" i="213"/>
  <c r="G5" i="213"/>
  <c r="B6" i="213"/>
  <c r="C6" i="213"/>
  <c r="D6" i="213"/>
  <c r="E6" i="213"/>
  <c r="F6" i="213"/>
  <c r="G6" i="213"/>
  <c r="A6" i="213"/>
  <c r="A5" i="213"/>
  <c r="A3" i="213"/>
  <c r="A4" i="213"/>
  <c r="T14" i="213"/>
  <c r="T15" i="213"/>
  <c r="T18" i="213"/>
  <c r="T9" i="204"/>
  <c r="U9" i="204"/>
  <c r="V9" i="204"/>
  <c r="W9" i="204"/>
  <c r="X9" i="204"/>
  <c r="Y9" i="204"/>
  <c r="Z9" i="204"/>
  <c r="AA9" i="204"/>
  <c r="AB9" i="204"/>
  <c r="AC9" i="204"/>
  <c r="AD9" i="204"/>
  <c r="AE9" i="204"/>
  <c r="AF9" i="204"/>
  <c r="B9" i="204"/>
  <c r="C9" i="204"/>
  <c r="D9" i="204"/>
  <c r="E9" i="204"/>
  <c r="F9" i="204"/>
  <c r="G9" i="204"/>
  <c r="H9" i="204"/>
  <c r="I9" i="204"/>
  <c r="J9" i="204"/>
  <c r="K9" i="204"/>
  <c r="L9" i="204"/>
  <c r="M9" i="204"/>
  <c r="N9" i="204"/>
  <c r="O9" i="204"/>
  <c r="P9" i="204"/>
  <c r="Q9" i="204"/>
  <c r="R9" i="204"/>
  <c r="S9" i="204"/>
  <c r="A9" i="204"/>
  <c r="S18" i="213"/>
  <c r="S14" i="213"/>
  <c r="S15" i="213"/>
  <c r="DD134" i="203"/>
  <c r="DD128" i="203"/>
  <c r="AD63" i="1"/>
  <c r="AC63" i="1"/>
  <c r="AB63" i="1"/>
  <c r="AA63" i="1"/>
  <c r="Z63" i="1"/>
  <c r="Y63" i="1"/>
  <c r="X63" i="1"/>
  <c r="Q15" i="171" l="1"/>
  <c r="Q5" i="171"/>
  <c r="D81" i="2"/>
  <c r="Z14" i="213"/>
  <c r="AA14" i="213"/>
  <c r="AB14" i="213"/>
  <c r="AC14" i="213"/>
  <c r="AD14" i="213"/>
  <c r="AE14" i="213"/>
  <c r="AF14" i="213"/>
  <c r="AG14" i="213"/>
  <c r="AH14" i="213"/>
  <c r="AI14" i="213"/>
  <c r="AJ14" i="213"/>
  <c r="AK14" i="213"/>
  <c r="Z15" i="213"/>
  <c r="AA15" i="213"/>
  <c r="AB15" i="213"/>
  <c r="AC15" i="213"/>
  <c r="AD15" i="213"/>
  <c r="AE15" i="213"/>
  <c r="AF15" i="213"/>
  <c r="AG15" i="213"/>
  <c r="AH15" i="213"/>
  <c r="AI15" i="213"/>
  <c r="AJ15" i="213"/>
  <c r="AK15" i="213"/>
  <c r="AH18" i="213"/>
  <c r="AI18" i="213"/>
  <c r="AJ18" i="213"/>
  <c r="AK18" i="213"/>
  <c r="J14" i="213"/>
  <c r="K14" i="213"/>
  <c r="L14" i="213"/>
  <c r="M14" i="213"/>
  <c r="N14" i="213"/>
  <c r="O14" i="213"/>
  <c r="P14" i="213"/>
  <c r="Q14" i="213"/>
  <c r="R14" i="213"/>
  <c r="U14" i="213"/>
  <c r="V14" i="213"/>
  <c r="W14" i="213"/>
  <c r="X14" i="213"/>
  <c r="Y14" i="213"/>
  <c r="J15" i="213"/>
  <c r="K15" i="213"/>
  <c r="L15" i="213"/>
  <c r="M15" i="213"/>
  <c r="N15" i="213"/>
  <c r="O15" i="213"/>
  <c r="P15" i="213"/>
  <c r="Q15" i="213"/>
  <c r="R15" i="213"/>
  <c r="U15" i="213"/>
  <c r="V15" i="213"/>
  <c r="W15" i="213"/>
  <c r="X15" i="213"/>
  <c r="Y15" i="213"/>
  <c r="J18" i="213"/>
  <c r="K18" i="213"/>
  <c r="L18" i="213"/>
  <c r="M18" i="213"/>
  <c r="N18" i="213"/>
  <c r="O18" i="213"/>
  <c r="P18" i="213"/>
  <c r="Q18" i="213"/>
  <c r="R18" i="213"/>
  <c r="U18" i="213"/>
  <c r="V18" i="213"/>
  <c r="W18" i="213"/>
  <c r="X18" i="213"/>
  <c r="Y18" i="213"/>
  <c r="B14" i="213"/>
  <c r="C14" i="213"/>
  <c r="D14" i="213"/>
  <c r="E14" i="213"/>
  <c r="F14" i="213"/>
  <c r="G14" i="213"/>
  <c r="H14" i="213"/>
  <c r="I14" i="213"/>
  <c r="B15" i="213"/>
  <c r="C15" i="213"/>
  <c r="D15" i="213"/>
  <c r="E15" i="213"/>
  <c r="F15" i="213"/>
  <c r="G15" i="213"/>
  <c r="H15" i="213"/>
  <c r="I15" i="213"/>
  <c r="B18" i="213"/>
  <c r="C18" i="213"/>
  <c r="D18" i="213"/>
  <c r="E18" i="213"/>
  <c r="F18" i="213"/>
  <c r="G18" i="213"/>
  <c r="H18" i="213"/>
  <c r="I18" i="213"/>
  <c r="A18" i="213"/>
  <c r="A15" i="213"/>
  <c r="A14" i="213"/>
  <c r="FD128" i="203" l="1"/>
  <c r="FD129" i="203"/>
  <c r="FD130" i="203"/>
  <c r="FD131" i="203"/>
  <c r="FD132" i="203"/>
  <c r="FD133" i="203"/>
  <c r="FD134" i="203"/>
  <c r="EV128" i="203"/>
  <c r="EX128" i="203"/>
  <c r="EV129" i="203"/>
  <c r="EX129" i="203"/>
  <c r="EV130" i="203"/>
  <c r="EX130" i="203"/>
  <c r="EV131" i="203"/>
  <c r="EX131" i="203"/>
  <c r="EV132" i="203"/>
  <c r="EX132" i="203"/>
  <c r="EV133" i="203"/>
  <c r="EX133" i="203"/>
  <c r="EV134" i="203"/>
  <c r="EX134" i="203"/>
  <c r="ET133" i="203"/>
  <c r="ER128" i="203"/>
  <c r="ET128" i="203"/>
  <c r="ER129" i="203"/>
  <c r="ET129" i="203"/>
  <c r="ER130" i="203"/>
  <c r="ET130" i="203"/>
  <c r="ER131" i="203"/>
  <c r="ET131" i="203"/>
  <c r="ER132" i="203"/>
  <c r="ET132" i="203"/>
  <c r="ER133" i="203"/>
  <c r="ER134" i="203"/>
  <c r="ET134" i="203"/>
  <c r="EB131" i="203"/>
  <c r="EL131" i="203"/>
  <c r="EL133" i="203"/>
  <c r="EL134" i="203"/>
  <c r="EC134" i="203"/>
  <c r="EC133" i="203"/>
  <c r="EC132" i="203"/>
  <c r="EC131" i="203"/>
  <c r="EC130" i="203"/>
  <c r="EC129" i="203"/>
  <c r="EC128" i="203"/>
  <c r="EB133" i="203"/>
  <c r="EB134" i="203"/>
  <c r="EA128" i="203"/>
  <c r="EB128" i="203"/>
  <c r="EA129" i="203"/>
  <c r="EB129" i="203"/>
  <c r="EA130" i="203"/>
  <c r="EB130" i="203"/>
  <c r="EA131" i="203"/>
  <c r="EA132" i="203"/>
  <c r="EB132" i="203"/>
  <c r="EA133" i="203"/>
  <c r="EA134" i="203"/>
  <c r="DQ128" i="203"/>
  <c r="DR128" i="203"/>
  <c r="DS128" i="203"/>
  <c r="DT128" i="203"/>
  <c r="DV128" i="203"/>
  <c r="DQ129" i="203"/>
  <c r="DR129" i="203"/>
  <c r="DS129" i="203"/>
  <c r="DT129" i="203"/>
  <c r="DV129" i="203"/>
  <c r="DQ130" i="203"/>
  <c r="DR130" i="203"/>
  <c r="DS130" i="203"/>
  <c r="DT130" i="203"/>
  <c r="DV130" i="203"/>
  <c r="DQ131" i="203"/>
  <c r="DR131" i="203"/>
  <c r="DS131" i="203"/>
  <c r="DT131" i="203"/>
  <c r="DV131" i="203"/>
  <c r="DQ132" i="203"/>
  <c r="DR132" i="203"/>
  <c r="DS132" i="203"/>
  <c r="DT132" i="203"/>
  <c r="DV132" i="203"/>
  <c r="DQ133" i="203"/>
  <c r="DR133" i="203"/>
  <c r="DS133" i="203"/>
  <c r="DT133" i="203"/>
  <c r="DV133" i="203"/>
  <c r="DQ134" i="203"/>
  <c r="DR134" i="203"/>
  <c r="DS134" i="203"/>
  <c r="DT134" i="203"/>
  <c r="DV134" i="203"/>
  <c r="DG128" i="203"/>
  <c r="DH128" i="203"/>
  <c r="DI128" i="203"/>
  <c r="DJ128" i="203"/>
  <c r="DG129" i="203"/>
  <c r="DH129" i="203"/>
  <c r="DI129" i="203"/>
  <c r="DJ129" i="203"/>
  <c r="DG130" i="203"/>
  <c r="DH130" i="203"/>
  <c r="DI130" i="203"/>
  <c r="DJ130" i="203"/>
  <c r="DG131" i="203"/>
  <c r="DH131" i="203"/>
  <c r="DI131" i="203"/>
  <c r="DJ131" i="203"/>
  <c r="DG132" i="203"/>
  <c r="DH132" i="203"/>
  <c r="DI132" i="203"/>
  <c r="DJ132" i="203"/>
  <c r="DG133" i="203"/>
  <c r="DH133" i="203"/>
  <c r="DI133" i="203"/>
  <c r="DJ133" i="203"/>
  <c r="DG134" i="203"/>
  <c r="DH134" i="203"/>
  <c r="DI134" i="203"/>
  <c r="DJ134" i="203"/>
  <c r="DF133" i="203"/>
  <c r="DD7" i="203"/>
  <c r="DD5" i="203"/>
  <c r="DD4" i="203"/>
  <c r="DD3" i="203"/>
  <c r="DB3" i="203"/>
  <c r="CY128" i="203"/>
  <c r="DA128" i="203"/>
  <c r="DB128" i="203"/>
  <c r="DC128" i="203"/>
  <c r="DF128" i="203"/>
  <c r="DL128" i="203"/>
  <c r="CY129" i="203"/>
  <c r="DA129" i="203"/>
  <c r="DB129" i="203"/>
  <c r="DC129" i="203"/>
  <c r="DD129" i="203"/>
  <c r="DF129" i="203"/>
  <c r="DL129" i="203"/>
  <c r="CY130" i="203"/>
  <c r="DA130" i="203"/>
  <c r="DB130" i="203"/>
  <c r="DC130" i="203"/>
  <c r="DD130" i="203"/>
  <c r="DF130" i="203"/>
  <c r="DL130" i="203"/>
  <c r="CY131" i="203"/>
  <c r="DA131" i="203"/>
  <c r="DB131" i="203"/>
  <c r="DC131" i="203"/>
  <c r="DD131" i="203"/>
  <c r="DF131" i="203"/>
  <c r="DL131" i="203"/>
  <c r="CY132" i="203"/>
  <c r="DA132" i="203"/>
  <c r="DB132" i="203"/>
  <c r="DC132" i="203"/>
  <c r="DD132" i="203"/>
  <c r="DF132" i="203"/>
  <c r="DL132" i="203"/>
  <c r="CY133" i="203"/>
  <c r="DA133" i="203"/>
  <c r="DB133" i="203"/>
  <c r="DC133" i="203"/>
  <c r="DD133" i="203"/>
  <c r="DL133" i="203"/>
  <c r="CY134" i="203"/>
  <c r="DA134" i="203"/>
  <c r="DB134" i="203"/>
  <c r="DC134" i="203"/>
  <c r="DF134" i="203"/>
  <c r="DL134" i="203"/>
  <c r="CX134" i="203"/>
  <c r="CX128" i="203"/>
  <c r="CX132" i="203"/>
  <c r="CX129" i="203"/>
  <c r="CX130" i="203"/>
  <c r="CX131" i="203"/>
  <c r="CX133" i="203"/>
  <c r="CK128" i="203"/>
  <c r="CM128" i="203"/>
  <c r="CN128" i="203"/>
  <c r="CP128" i="203"/>
  <c r="CQ128" i="203"/>
  <c r="CS128" i="203"/>
  <c r="CK129" i="203"/>
  <c r="CM129" i="203"/>
  <c r="CN129" i="203"/>
  <c r="CP129" i="203"/>
  <c r="CQ129" i="203"/>
  <c r="CS129" i="203"/>
  <c r="CK130" i="203"/>
  <c r="CM130" i="203"/>
  <c r="CN130" i="203"/>
  <c r="CP130" i="203"/>
  <c r="CQ130" i="203"/>
  <c r="CS130" i="203"/>
  <c r="CK131" i="203"/>
  <c r="CM131" i="203"/>
  <c r="CN131" i="203"/>
  <c r="CP131" i="203"/>
  <c r="CQ131" i="203"/>
  <c r="CS131" i="203"/>
  <c r="CK132" i="203"/>
  <c r="CM132" i="203"/>
  <c r="CN132" i="203"/>
  <c r="CP132" i="203"/>
  <c r="CQ132" i="203"/>
  <c r="CS132" i="203"/>
  <c r="CK133" i="203"/>
  <c r="CM133" i="203"/>
  <c r="CN133" i="203"/>
  <c r="CP133" i="203"/>
  <c r="CQ133" i="203"/>
  <c r="CS133" i="203"/>
  <c r="CK134" i="203"/>
  <c r="CM134" i="203"/>
  <c r="CN134" i="203"/>
  <c r="CP134" i="203"/>
  <c r="CQ134" i="203"/>
  <c r="CS134" i="203"/>
  <c r="CJ132" i="203"/>
  <c r="CJ134" i="203"/>
  <c r="CJ133" i="203"/>
  <c r="CJ131" i="203"/>
  <c r="CJ130" i="203"/>
  <c r="CJ129" i="203"/>
  <c r="CJ128" i="203"/>
  <c r="CF130" i="203"/>
  <c r="CF134" i="203"/>
  <c r="CC128" i="203"/>
  <c r="CD128" i="203"/>
  <c r="CF128" i="203"/>
  <c r="CC129" i="203"/>
  <c r="CD129" i="203"/>
  <c r="CF129" i="203"/>
  <c r="CC130" i="203"/>
  <c r="CD130" i="203"/>
  <c r="CC131" i="203"/>
  <c r="CD131" i="203"/>
  <c r="CF131" i="203"/>
  <c r="CC132" i="203"/>
  <c r="CD132" i="203"/>
  <c r="CF132" i="203"/>
  <c r="CC133" i="203"/>
  <c r="CD133" i="203"/>
  <c r="CF133" i="203"/>
  <c r="CC134" i="203"/>
  <c r="CD134" i="203"/>
  <c r="BU128" i="203"/>
  <c r="BV128" i="203"/>
  <c r="BX128" i="203"/>
  <c r="BZ128" i="203"/>
  <c r="CA128" i="203"/>
  <c r="BU129" i="203"/>
  <c r="BV129" i="203"/>
  <c r="BX129" i="203"/>
  <c r="BZ129" i="203"/>
  <c r="CA129" i="203"/>
  <c r="BU130" i="203"/>
  <c r="BV130" i="203"/>
  <c r="BX130" i="203"/>
  <c r="BZ130" i="203"/>
  <c r="CA130" i="203"/>
  <c r="BU131" i="203"/>
  <c r="BV131" i="203"/>
  <c r="BX131" i="203"/>
  <c r="BZ131" i="203"/>
  <c r="CA131" i="203"/>
  <c r="BU132" i="203"/>
  <c r="BV132" i="203"/>
  <c r="BX132" i="203"/>
  <c r="BZ132" i="203"/>
  <c r="CA132" i="203"/>
  <c r="BU133" i="203"/>
  <c r="BV133" i="203"/>
  <c r="BX133" i="203"/>
  <c r="BZ133" i="203"/>
  <c r="CA133" i="203"/>
  <c r="BU134" i="203"/>
  <c r="BV134" i="203"/>
  <c r="BX134" i="203"/>
  <c r="BZ134" i="203"/>
  <c r="CA134" i="203"/>
  <c r="BM130" i="203"/>
  <c r="BK128" i="203"/>
  <c r="BM128" i="203"/>
  <c r="BK129" i="203"/>
  <c r="BM129" i="203"/>
  <c r="BK130" i="203"/>
  <c r="BK131" i="203"/>
  <c r="BM131" i="203"/>
  <c r="BK132" i="203"/>
  <c r="BM132" i="203"/>
  <c r="BK133" i="203"/>
  <c r="BM133" i="203"/>
  <c r="BK134" i="203"/>
  <c r="BM134" i="203"/>
  <c r="BE134" i="203"/>
  <c r="CK8" i="203"/>
  <c r="CK7" i="203"/>
  <c r="CK5" i="203"/>
  <c r="CK4" i="203"/>
  <c r="CJ8" i="203"/>
  <c r="CJ7" i="203"/>
  <c r="CJ5" i="203"/>
  <c r="CJ4" i="203"/>
  <c r="CK3" i="203"/>
  <c r="CJ3" i="203"/>
  <c r="BP134" i="203"/>
  <c r="BO128" i="203"/>
  <c r="BP128" i="203"/>
  <c r="BR128" i="203"/>
  <c r="BS128" i="203"/>
  <c r="BO129" i="203"/>
  <c r="BP129" i="203"/>
  <c r="BR129" i="203"/>
  <c r="BS129" i="203"/>
  <c r="BO130" i="203"/>
  <c r="BP130" i="203"/>
  <c r="BR130" i="203"/>
  <c r="BS130" i="203"/>
  <c r="BO131" i="203"/>
  <c r="BP131" i="203"/>
  <c r="BR131" i="203"/>
  <c r="BS131" i="203"/>
  <c r="BO132" i="203"/>
  <c r="BP132" i="203"/>
  <c r="BR132" i="203"/>
  <c r="BS132" i="203"/>
  <c r="BO133" i="203"/>
  <c r="BP133" i="203"/>
  <c r="BR133" i="203"/>
  <c r="BS133" i="203"/>
  <c r="BO134" i="203"/>
  <c r="BR134" i="203"/>
  <c r="BS134" i="203"/>
  <c r="BD128" i="203"/>
  <c r="BE128" i="203"/>
  <c r="BD129" i="203"/>
  <c r="BE129" i="203"/>
  <c r="BD130" i="203"/>
  <c r="BE130" i="203"/>
  <c r="BD131" i="203"/>
  <c r="BE131" i="203"/>
  <c r="BD132" i="203"/>
  <c r="BE132" i="203"/>
  <c r="BD133" i="203"/>
  <c r="BE133" i="203"/>
  <c r="BD134" i="203"/>
  <c r="AW128" i="203"/>
  <c r="AX128" i="203"/>
  <c r="AY128" i="203"/>
  <c r="BB128" i="203"/>
  <c r="BC128" i="203"/>
  <c r="AW129" i="203"/>
  <c r="AX129" i="203"/>
  <c r="AY129" i="203"/>
  <c r="BB129" i="203"/>
  <c r="BC129" i="203"/>
  <c r="AW130" i="203"/>
  <c r="AX130" i="203"/>
  <c r="AY130" i="203"/>
  <c r="BB130" i="203"/>
  <c r="BC130" i="203"/>
  <c r="AW131" i="203"/>
  <c r="AX131" i="203"/>
  <c r="AY131" i="203"/>
  <c r="BB131" i="203"/>
  <c r="BC131" i="203"/>
  <c r="AW132" i="203"/>
  <c r="AX132" i="203"/>
  <c r="AY132" i="203"/>
  <c r="BB132" i="203"/>
  <c r="BC132" i="203"/>
  <c r="AW133" i="203"/>
  <c r="AX133" i="203"/>
  <c r="AY133" i="203"/>
  <c r="BB133" i="203"/>
  <c r="BC133" i="203"/>
  <c r="AW134" i="203"/>
  <c r="AX134" i="203"/>
  <c r="AY134" i="203"/>
  <c r="BB134" i="203"/>
  <c r="BC134" i="203"/>
  <c r="AV130" i="203"/>
  <c r="AL128" i="203"/>
  <c r="AM128" i="203"/>
  <c r="AO128" i="203"/>
  <c r="AQ128" i="203"/>
  <c r="AS128" i="203"/>
  <c r="AU128" i="203"/>
  <c r="AV128" i="203"/>
  <c r="AL129" i="203"/>
  <c r="AM129" i="203"/>
  <c r="AO129" i="203"/>
  <c r="AQ129" i="203"/>
  <c r="AS129" i="203"/>
  <c r="AU129" i="203"/>
  <c r="AV129" i="203"/>
  <c r="AL130" i="203"/>
  <c r="AM130" i="203"/>
  <c r="AO130" i="203"/>
  <c r="AQ130" i="203"/>
  <c r="AS130" i="203"/>
  <c r="AU130" i="203"/>
  <c r="AL131" i="203"/>
  <c r="AM131" i="203"/>
  <c r="AO131" i="203"/>
  <c r="AQ131" i="203"/>
  <c r="AS131" i="203"/>
  <c r="AU131" i="203"/>
  <c r="AV131" i="203"/>
  <c r="AL132" i="203"/>
  <c r="AM132" i="203"/>
  <c r="AO132" i="203"/>
  <c r="AQ132" i="203"/>
  <c r="AS132" i="203"/>
  <c r="AU132" i="203"/>
  <c r="AV132" i="203"/>
  <c r="AL133" i="203"/>
  <c r="AM133" i="203"/>
  <c r="AO133" i="203"/>
  <c r="AQ133" i="203"/>
  <c r="AS133" i="203"/>
  <c r="AU133" i="203"/>
  <c r="AV133" i="203"/>
  <c r="AL134" i="203"/>
  <c r="AM134" i="203"/>
  <c r="AO134" i="203"/>
  <c r="AQ134" i="203"/>
  <c r="AS134" i="203"/>
  <c r="AU134" i="203"/>
  <c r="AV134" i="203"/>
  <c r="AK134" i="203"/>
  <c r="AK130" i="203"/>
  <c r="AK133" i="203"/>
  <c r="AK132" i="203"/>
  <c r="AK131" i="203"/>
  <c r="AK129" i="203"/>
  <c r="AK128" i="203"/>
  <c r="AE133" i="203"/>
  <c r="AE128" i="203"/>
  <c r="AE129" i="203"/>
  <c r="AE130" i="203"/>
  <c r="AE131" i="203"/>
  <c r="AE132" i="203"/>
  <c r="AE134" i="203"/>
  <c r="AB132" i="203"/>
  <c r="AB128" i="203"/>
  <c r="AB129" i="203"/>
  <c r="AB130" i="203"/>
  <c r="AB131" i="203"/>
  <c r="AB133" i="203"/>
  <c r="AB134" i="203"/>
  <c r="Y134" i="203"/>
  <c r="Y128" i="203"/>
  <c r="Y129" i="203"/>
  <c r="Y130" i="203"/>
  <c r="Y131" i="203"/>
  <c r="Y132" i="203"/>
  <c r="Y133" i="203"/>
  <c r="AD128" i="203"/>
  <c r="AD129" i="203"/>
  <c r="AD130" i="203"/>
  <c r="AD131" i="203"/>
  <c r="AD132" i="203"/>
  <c r="AD133" i="203"/>
  <c r="AD134" i="203"/>
  <c r="I128" i="203"/>
  <c r="L128" i="203"/>
  <c r="O128" i="203"/>
  <c r="P128" i="203"/>
  <c r="Q128" i="203"/>
  <c r="T128" i="203"/>
  <c r="U128" i="203"/>
  <c r="W128" i="203"/>
  <c r="X128" i="203"/>
  <c r="AA128" i="203"/>
  <c r="AC128" i="203"/>
  <c r="I129" i="203"/>
  <c r="L129" i="203"/>
  <c r="O129" i="203"/>
  <c r="P129" i="203"/>
  <c r="Q129" i="203"/>
  <c r="T129" i="203"/>
  <c r="U129" i="203"/>
  <c r="W129" i="203"/>
  <c r="X129" i="203"/>
  <c r="AA129" i="203"/>
  <c r="AC129" i="203"/>
  <c r="I130" i="203"/>
  <c r="L130" i="203"/>
  <c r="O130" i="203"/>
  <c r="P130" i="203"/>
  <c r="Q130" i="203"/>
  <c r="T130" i="203"/>
  <c r="U130" i="203"/>
  <c r="W130" i="203"/>
  <c r="X130" i="203"/>
  <c r="AA130" i="203"/>
  <c r="AC130" i="203"/>
  <c r="I131" i="203"/>
  <c r="L131" i="203"/>
  <c r="O131" i="203"/>
  <c r="P131" i="203"/>
  <c r="Q131" i="203"/>
  <c r="T131" i="203"/>
  <c r="U131" i="203"/>
  <c r="W131" i="203"/>
  <c r="X131" i="203"/>
  <c r="AA131" i="203"/>
  <c r="AC131" i="203"/>
  <c r="I132" i="203"/>
  <c r="L132" i="203"/>
  <c r="O132" i="203"/>
  <c r="P132" i="203"/>
  <c r="Q132" i="203"/>
  <c r="T132" i="203"/>
  <c r="U132" i="203"/>
  <c r="W132" i="203"/>
  <c r="X132" i="203"/>
  <c r="AA132" i="203"/>
  <c r="AC132" i="203"/>
  <c r="I133" i="203"/>
  <c r="L133" i="203"/>
  <c r="O133" i="203"/>
  <c r="P133" i="203"/>
  <c r="Q133" i="203"/>
  <c r="T133" i="203"/>
  <c r="U133" i="203"/>
  <c r="W133" i="203"/>
  <c r="X133" i="203"/>
  <c r="AA133" i="203"/>
  <c r="AC133" i="203"/>
  <c r="I134" i="203"/>
  <c r="L134" i="203"/>
  <c r="O134" i="203"/>
  <c r="P134" i="203"/>
  <c r="Q134" i="203"/>
  <c r="T134" i="203"/>
  <c r="U134" i="203"/>
  <c r="W134" i="203"/>
  <c r="X134" i="203"/>
  <c r="AA134" i="203"/>
  <c r="AC134" i="203"/>
  <c r="AD76" i="1"/>
  <c r="AC76" i="1"/>
  <c r="AB76" i="1"/>
  <c r="AA76" i="1"/>
  <c r="Z76" i="1"/>
  <c r="Y76" i="1"/>
  <c r="X76" i="1"/>
  <c r="AD65" i="1"/>
  <c r="AC65" i="1"/>
  <c r="AB65" i="1"/>
  <c r="AA65" i="1"/>
  <c r="Z65" i="1"/>
  <c r="Y65" i="1"/>
  <c r="X65" i="1"/>
  <c r="AD64" i="1"/>
  <c r="AC64" i="1"/>
  <c r="AB64" i="1"/>
  <c r="AA64" i="1"/>
  <c r="Z64" i="1"/>
  <c r="Y64" i="1"/>
  <c r="X64" i="1"/>
  <c r="D63" i="1"/>
  <c r="F63" i="1"/>
  <c r="G63" i="1"/>
  <c r="H63" i="1"/>
  <c r="C63" i="1"/>
  <c r="AD52" i="1"/>
  <c r="AC52" i="1"/>
  <c r="AB52" i="1"/>
  <c r="AA52" i="1"/>
  <c r="Z52" i="1"/>
  <c r="Y52" i="1"/>
  <c r="X52" i="1"/>
  <c r="AD51" i="1"/>
  <c r="AC51" i="1"/>
  <c r="AB51" i="1"/>
  <c r="AA51" i="1"/>
  <c r="Z51" i="1"/>
  <c r="Y51" i="1"/>
  <c r="X51" i="1"/>
  <c r="AD50" i="1"/>
  <c r="AC50" i="1"/>
  <c r="AB50" i="1"/>
  <c r="AA50" i="1"/>
  <c r="Z50" i="1"/>
  <c r="Y50" i="1"/>
  <c r="X50" i="1"/>
  <c r="AD49" i="1"/>
  <c r="AC49" i="1"/>
  <c r="AB49" i="1"/>
  <c r="AA49" i="1"/>
  <c r="Z49" i="1"/>
  <c r="Y49" i="1"/>
  <c r="X49" i="1"/>
  <c r="D49" i="1"/>
  <c r="F49" i="1"/>
  <c r="G49" i="1"/>
  <c r="H49" i="1"/>
  <c r="D50" i="1"/>
  <c r="F50" i="1"/>
  <c r="G50" i="1"/>
  <c r="H50" i="1"/>
  <c r="C50" i="1"/>
  <c r="C49" i="1"/>
  <c r="AD44" i="1"/>
  <c r="AC44" i="1"/>
  <c r="AB44" i="1"/>
  <c r="AA44" i="1"/>
  <c r="Z44" i="1"/>
  <c r="Y44" i="1"/>
  <c r="X44" i="1"/>
  <c r="AD43" i="1"/>
  <c r="AC43" i="1"/>
  <c r="AB43" i="1"/>
  <c r="AA43" i="1"/>
  <c r="Z43" i="1"/>
  <c r="Y43" i="1"/>
  <c r="X43" i="1"/>
  <c r="AD39" i="1"/>
  <c r="AC39" i="1"/>
  <c r="AB39" i="1"/>
  <c r="AA39" i="1"/>
  <c r="Z39" i="1"/>
  <c r="Y39" i="1"/>
  <c r="X39" i="1"/>
  <c r="AD38" i="1"/>
  <c r="AC38" i="1"/>
  <c r="AB38" i="1"/>
  <c r="AA38" i="1"/>
  <c r="Z38" i="1"/>
  <c r="Y38" i="1"/>
  <c r="X38" i="1"/>
  <c r="AD26" i="1"/>
  <c r="AC26" i="1"/>
  <c r="AB26" i="1"/>
  <c r="AA26" i="1"/>
  <c r="Z26" i="1"/>
  <c r="Y26" i="1"/>
  <c r="X26" i="1"/>
  <c r="AD25" i="1"/>
  <c r="AC25" i="1"/>
  <c r="AB25" i="1"/>
  <c r="AA25" i="1"/>
  <c r="Z25" i="1"/>
  <c r="Y25" i="1"/>
  <c r="X25" i="1"/>
  <c r="D21" i="1"/>
  <c r="F21" i="1"/>
  <c r="G21" i="1"/>
  <c r="C21" i="1"/>
  <c r="AD20" i="1"/>
  <c r="AC20" i="1"/>
  <c r="AB20" i="1"/>
  <c r="AA20" i="1"/>
  <c r="Z20" i="1"/>
  <c r="Y20" i="1"/>
  <c r="X20" i="1"/>
  <c r="AD14" i="1"/>
  <c r="AC14" i="1"/>
  <c r="AB14" i="1"/>
  <c r="AA14" i="1"/>
  <c r="Z14" i="1"/>
  <c r="Y14" i="1"/>
  <c r="X14" i="1"/>
  <c r="AD13" i="1"/>
  <c r="AC13" i="1"/>
  <c r="AB13" i="1"/>
  <c r="AA13" i="1"/>
  <c r="Z13" i="1"/>
  <c r="Y13" i="1"/>
  <c r="X13" i="1"/>
  <c r="AD12" i="1"/>
  <c r="AC12" i="1"/>
  <c r="AB12" i="1"/>
  <c r="AA12" i="1"/>
  <c r="Z12" i="1"/>
  <c r="Y12" i="1"/>
  <c r="X12" i="1"/>
  <c r="AD10" i="1"/>
  <c r="AC10" i="1"/>
  <c r="AB10" i="1"/>
  <c r="AA10" i="1"/>
  <c r="Z10" i="1"/>
  <c r="Y10" i="1"/>
  <c r="X10" i="1"/>
  <c r="D56" i="2"/>
  <c r="F56" i="2"/>
  <c r="D57" i="2"/>
  <c r="F57" i="2"/>
  <c r="C57" i="2"/>
  <c r="C56" i="2"/>
  <c r="D70" i="2" l="1"/>
  <c r="F70" i="2"/>
  <c r="C70" i="2"/>
  <c r="Q16" i="171"/>
  <c r="Q17" i="171" l="1"/>
  <c r="D47" i="2"/>
  <c r="F47" i="2"/>
  <c r="R16" i="171" l="1"/>
  <c r="R15" i="171"/>
  <c r="C52" i="2"/>
  <c r="R17" i="171" l="1"/>
  <c r="C27" i="2"/>
  <c r="B11" i="204" l="1"/>
  <c r="C11" i="204"/>
  <c r="D11" i="204"/>
  <c r="E11" i="204"/>
  <c r="F11" i="204"/>
  <c r="G11" i="204"/>
  <c r="H11" i="204"/>
  <c r="I11" i="204"/>
  <c r="J11" i="204"/>
  <c r="K11" i="204"/>
  <c r="L11" i="204"/>
  <c r="M11" i="204"/>
  <c r="N11" i="204"/>
  <c r="O11" i="204"/>
  <c r="P11" i="204"/>
  <c r="Q11" i="204"/>
  <c r="R11" i="204"/>
  <c r="S11" i="204"/>
  <c r="T11" i="204"/>
  <c r="U11" i="204"/>
  <c r="V11" i="204"/>
  <c r="W11" i="204"/>
  <c r="X11" i="204"/>
  <c r="Y11" i="204"/>
  <c r="Z11" i="204"/>
  <c r="AA11" i="204"/>
  <c r="AB11" i="204"/>
  <c r="AC11" i="204"/>
  <c r="A11" i="204"/>
  <c r="AF3" i="204" l="1"/>
  <c r="AF4" i="204"/>
  <c r="AF5" i="204"/>
  <c r="AF6" i="204"/>
  <c r="AF7" i="204"/>
  <c r="AF8" i="204"/>
  <c r="AF10" i="204"/>
  <c r="AF26" i="204"/>
  <c r="AF27" i="204"/>
  <c r="AF33" i="204"/>
  <c r="O41" i="11" l="1"/>
  <c r="F28" i="2"/>
  <c r="D28" i="2"/>
  <c r="C28" i="2"/>
  <c r="Q10" i="171"/>
  <c r="Q120" i="198"/>
  <c r="Q119" i="198"/>
  <c r="Q118" i="198"/>
  <c r="Q116" i="198"/>
  <c r="Q115" i="198"/>
  <c r="Q114" i="198"/>
  <c r="Q112" i="198"/>
  <c r="Q111" i="198"/>
  <c r="Q110" i="198"/>
  <c r="Q109" i="198"/>
  <c r="Q107" i="198"/>
  <c r="Q106" i="198"/>
  <c r="Q105" i="198"/>
  <c r="Q104" i="198"/>
  <c r="Q103" i="198"/>
  <c r="Q102" i="198"/>
  <c r="Q100" i="198"/>
  <c r="Q99" i="198"/>
  <c r="Q95" i="198"/>
  <c r="Q94" i="198"/>
  <c r="Q92" i="198"/>
  <c r="Q90" i="198"/>
  <c r="Q89" i="198"/>
  <c r="Q86" i="198"/>
  <c r="Q82" i="198"/>
  <c r="Q81" i="198"/>
  <c r="Q77" i="198"/>
  <c r="Q74" i="198"/>
  <c r="Q71" i="198"/>
  <c r="Q69" i="198"/>
  <c r="Q67" i="198"/>
  <c r="Q66" i="198"/>
  <c r="Q65" i="198"/>
  <c r="Q64" i="198"/>
  <c r="Q62" i="198"/>
  <c r="Q61" i="198"/>
  <c r="Q60" i="198"/>
  <c r="Q59" i="198"/>
  <c r="Q58" i="198"/>
  <c r="Q57" i="198"/>
  <c r="Q56" i="198"/>
  <c r="Q55" i="198"/>
  <c r="Q54" i="198"/>
  <c r="Q53" i="198"/>
  <c r="Q52" i="198"/>
  <c r="Q51" i="198"/>
  <c r="Q50" i="198"/>
  <c r="Q49" i="198"/>
  <c r="Q48" i="198"/>
  <c r="Q47" i="198"/>
  <c r="Q46" i="198"/>
  <c r="Q45" i="198"/>
  <c r="Q44" i="198"/>
  <c r="Q43" i="198"/>
  <c r="Q41" i="198"/>
  <c r="Q40" i="198"/>
  <c r="Q39" i="198"/>
  <c r="Q38" i="198"/>
  <c r="Q37" i="198"/>
  <c r="Q36" i="198"/>
  <c r="Q35" i="198"/>
  <c r="Q33" i="198"/>
  <c r="Q32" i="198"/>
  <c r="Q31" i="198"/>
  <c r="Q30" i="198"/>
  <c r="Q29" i="198"/>
  <c r="Q27" i="198"/>
  <c r="Q26" i="198"/>
  <c r="Q25" i="198"/>
  <c r="Q24" i="198"/>
  <c r="Q23" i="198"/>
  <c r="Q22" i="198"/>
  <c r="Q19" i="198"/>
  <c r="Q18" i="198"/>
  <c r="Q17" i="198"/>
  <c r="Q16" i="198"/>
  <c r="Q15" i="198"/>
  <c r="Q14" i="198"/>
  <c r="Q13" i="198"/>
  <c r="Q12" i="198"/>
  <c r="Q11" i="198"/>
  <c r="Q10" i="198"/>
  <c r="P120" i="198"/>
  <c r="P119" i="198"/>
  <c r="P118" i="198"/>
  <c r="P116" i="198"/>
  <c r="P115" i="198"/>
  <c r="P114" i="198"/>
  <c r="P112" i="198"/>
  <c r="P111" i="198"/>
  <c r="P110" i="198"/>
  <c r="P109" i="198"/>
  <c r="P107" i="198"/>
  <c r="P106" i="198"/>
  <c r="P105" i="198"/>
  <c r="P104" i="198"/>
  <c r="P103" i="198"/>
  <c r="P102" i="198"/>
  <c r="P100" i="198"/>
  <c r="P99" i="198"/>
  <c r="P95" i="198"/>
  <c r="P94" i="198"/>
  <c r="P92" i="198"/>
  <c r="P90" i="198"/>
  <c r="P89" i="198"/>
  <c r="P86" i="198"/>
  <c r="P82" i="198"/>
  <c r="P81" i="198"/>
  <c r="P77" i="198"/>
  <c r="P74" i="198"/>
  <c r="P71" i="198"/>
  <c r="P69" i="198"/>
  <c r="P67" i="198"/>
  <c r="P66" i="198"/>
  <c r="P65" i="198"/>
  <c r="P64" i="198"/>
  <c r="P62" i="198"/>
  <c r="P61" i="198"/>
  <c r="P60" i="198"/>
  <c r="P59" i="198"/>
  <c r="P58" i="198"/>
  <c r="P57" i="198"/>
  <c r="P56" i="198"/>
  <c r="P55" i="198"/>
  <c r="P54" i="198"/>
  <c r="P53" i="198"/>
  <c r="P52" i="198"/>
  <c r="P51" i="198"/>
  <c r="P50" i="198"/>
  <c r="P49" i="198"/>
  <c r="P48" i="198"/>
  <c r="P47" i="198"/>
  <c r="P46" i="198"/>
  <c r="P45" i="198"/>
  <c r="P44" i="198"/>
  <c r="P43" i="198"/>
  <c r="P41" i="198"/>
  <c r="P40" i="198"/>
  <c r="P39" i="198"/>
  <c r="P38" i="198"/>
  <c r="P37" i="198"/>
  <c r="P36" i="198"/>
  <c r="P35" i="198"/>
  <c r="P33" i="198"/>
  <c r="P32" i="198"/>
  <c r="P31" i="198"/>
  <c r="P30" i="198"/>
  <c r="P29" i="198"/>
  <c r="P27" i="198"/>
  <c r="P26" i="198"/>
  <c r="P25" i="198"/>
  <c r="P24" i="198"/>
  <c r="P23" i="198"/>
  <c r="P22" i="198"/>
  <c r="P19" i="198"/>
  <c r="P18" i="198"/>
  <c r="P17" i="198"/>
  <c r="P16" i="198"/>
  <c r="P15" i="198"/>
  <c r="P14" i="198"/>
  <c r="P13" i="198"/>
  <c r="P12" i="198"/>
  <c r="P11" i="198"/>
  <c r="P10" i="198"/>
  <c r="M120" i="198"/>
  <c r="M119" i="198"/>
  <c r="M118" i="198"/>
  <c r="M116" i="198"/>
  <c r="M115" i="198"/>
  <c r="M114" i="198"/>
  <c r="M112" i="198"/>
  <c r="M111" i="198"/>
  <c r="M110" i="198"/>
  <c r="M109" i="198"/>
  <c r="M107" i="198"/>
  <c r="M106" i="198"/>
  <c r="M105" i="198"/>
  <c r="M104" i="198"/>
  <c r="M103" i="198"/>
  <c r="M102" i="198"/>
  <c r="M100" i="198"/>
  <c r="M99" i="198"/>
  <c r="M95" i="198"/>
  <c r="M94" i="198"/>
  <c r="M92" i="198"/>
  <c r="M90" i="198"/>
  <c r="M89" i="198"/>
  <c r="M86" i="198"/>
  <c r="M82" i="198"/>
  <c r="M81" i="198"/>
  <c r="M77" i="198"/>
  <c r="M74" i="198"/>
  <c r="M71" i="198"/>
  <c r="M69" i="198"/>
  <c r="M67" i="198"/>
  <c r="M66" i="198"/>
  <c r="M65" i="198"/>
  <c r="M64" i="198"/>
  <c r="M62" i="198"/>
  <c r="M61" i="198"/>
  <c r="M60" i="198"/>
  <c r="M59" i="198"/>
  <c r="M58" i="198"/>
  <c r="M57" i="198"/>
  <c r="M56" i="198"/>
  <c r="M55" i="198"/>
  <c r="M54" i="198"/>
  <c r="M53" i="198"/>
  <c r="M52" i="198"/>
  <c r="M51" i="198"/>
  <c r="M50" i="198"/>
  <c r="M49" i="198"/>
  <c r="M48" i="198"/>
  <c r="M47" i="198"/>
  <c r="M46" i="198"/>
  <c r="M45" i="198"/>
  <c r="M44" i="198"/>
  <c r="M43" i="198"/>
  <c r="M41" i="198"/>
  <c r="M40" i="198"/>
  <c r="M39" i="198"/>
  <c r="M38" i="198"/>
  <c r="M37" i="198"/>
  <c r="M36" i="198"/>
  <c r="M35" i="198"/>
  <c r="M33" i="198"/>
  <c r="M32" i="198"/>
  <c r="M31" i="198"/>
  <c r="M30" i="198"/>
  <c r="M29" i="198"/>
  <c r="M27" i="198"/>
  <c r="M26" i="198"/>
  <c r="M25" i="198"/>
  <c r="M24" i="198"/>
  <c r="M23" i="198"/>
  <c r="M22" i="198"/>
  <c r="M19" i="198"/>
  <c r="M18" i="198"/>
  <c r="M17" i="198"/>
  <c r="M16" i="198"/>
  <c r="M15" i="198"/>
  <c r="M11" i="198"/>
  <c r="M12" i="198"/>
  <c r="M13" i="198"/>
  <c r="M14" i="198"/>
  <c r="M10" i="198"/>
  <c r="J120" i="198"/>
  <c r="J119" i="198"/>
  <c r="J118" i="198"/>
  <c r="J116" i="198"/>
  <c r="J115" i="198"/>
  <c r="J114" i="198"/>
  <c r="J112" i="198"/>
  <c r="J111" i="198"/>
  <c r="J110" i="198"/>
  <c r="J109" i="198"/>
  <c r="J107" i="198"/>
  <c r="J106" i="198"/>
  <c r="J105" i="198"/>
  <c r="J104" i="198"/>
  <c r="J103" i="198"/>
  <c r="J102" i="198"/>
  <c r="J100" i="198"/>
  <c r="J99" i="198"/>
  <c r="J95" i="198"/>
  <c r="J94" i="198"/>
  <c r="J92" i="198"/>
  <c r="J90" i="198"/>
  <c r="J89" i="198"/>
  <c r="J86" i="198"/>
  <c r="J82" i="198"/>
  <c r="J81" i="198"/>
  <c r="J77" i="198"/>
  <c r="J74" i="198"/>
  <c r="J71" i="198"/>
  <c r="J69" i="198"/>
  <c r="J67" i="198"/>
  <c r="J66" i="198"/>
  <c r="J65" i="198"/>
  <c r="J64" i="198"/>
  <c r="J62" i="198"/>
  <c r="J61" i="198"/>
  <c r="J60" i="198"/>
  <c r="J59" i="198"/>
  <c r="J58" i="198"/>
  <c r="J57" i="198"/>
  <c r="J56" i="198"/>
  <c r="J55" i="198"/>
  <c r="J54" i="198"/>
  <c r="J53" i="198"/>
  <c r="J52" i="198"/>
  <c r="J51" i="198"/>
  <c r="J50" i="198"/>
  <c r="J49" i="198"/>
  <c r="J48" i="198"/>
  <c r="J47" i="198"/>
  <c r="J46" i="198"/>
  <c r="J45" i="198"/>
  <c r="J44" i="198"/>
  <c r="J43" i="198"/>
  <c r="J41" i="198"/>
  <c r="J40" i="198"/>
  <c r="J39" i="198"/>
  <c r="J38" i="198"/>
  <c r="J37" i="198"/>
  <c r="J36" i="198"/>
  <c r="J35" i="198"/>
  <c r="J33" i="198"/>
  <c r="J32" i="198"/>
  <c r="J31" i="198"/>
  <c r="J30" i="198"/>
  <c r="J29" i="198"/>
  <c r="J27" i="198"/>
  <c r="J26" i="198"/>
  <c r="J25" i="198"/>
  <c r="J24" i="198"/>
  <c r="J23" i="198"/>
  <c r="J22" i="198"/>
  <c r="J19" i="198"/>
  <c r="J18" i="198"/>
  <c r="J17" i="198"/>
  <c r="J16" i="198"/>
  <c r="J15" i="198"/>
  <c r="J14" i="198"/>
  <c r="J13" i="198"/>
  <c r="J12" i="198"/>
  <c r="J11" i="198"/>
  <c r="J10" i="198"/>
  <c r="Q117" i="196"/>
  <c r="Q116" i="196"/>
  <c r="Q67" i="196"/>
  <c r="Q55" i="196"/>
  <c r="Q54" i="196"/>
  <c r="Q53" i="196"/>
  <c r="Q50" i="196"/>
  <c r="Q49" i="196"/>
  <c r="Q46" i="196"/>
  <c r="Q39" i="196"/>
  <c r="Q27" i="196"/>
  <c r="Q26" i="196"/>
  <c r="Q19" i="196"/>
  <c r="Q18" i="196"/>
  <c r="Q17" i="196"/>
  <c r="Q16" i="196"/>
  <c r="Q14" i="196"/>
  <c r="Q12" i="196"/>
  <c r="Q11" i="196"/>
  <c r="Q6" i="196"/>
  <c r="Q4" i="196"/>
  <c r="P116" i="196"/>
  <c r="P67" i="196"/>
  <c r="P55" i="196"/>
  <c r="P19" i="196"/>
  <c r="M117" i="196"/>
  <c r="M116" i="196"/>
  <c r="M67" i="196"/>
  <c r="M55" i="196"/>
  <c r="M54" i="196"/>
  <c r="M53" i="196"/>
  <c r="M50" i="196"/>
  <c r="M49" i="196"/>
  <c r="M46" i="196"/>
  <c r="M39" i="196"/>
  <c r="M27" i="196"/>
  <c r="M26" i="196"/>
  <c r="M19" i="196"/>
  <c r="M18" i="196"/>
  <c r="M17" i="196"/>
  <c r="R17" i="196" s="1"/>
  <c r="M16" i="196"/>
  <c r="R16" i="196" s="1"/>
  <c r="M14" i="196"/>
  <c r="M12" i="196"/>
  <c r="M11" i="196"/>
  <c r="M6" i="196"/>
  <c r="M4" i="196"/>
  <c r="J4" i="196"/>
  <c r="C59" i="204"/>
  <c r="B3" i="204"/>
  <c r="C3" i="204"/>
  <c r="D3" i="204"/>
  <c r="E3" i="204"/>
  <c r="F3" i="204"/>
  <c r="G3" i="204"/>
  <c r="H3" i="204"/>
  <c r="I3" i="204"/>
  <c r="J3" i="204"/>
  <c r="K3" i="204"/>
  <c r="L3" i="204"/>
  <c r="M3" i="204"/>
  <c r="N3" i="204"/>
  <c r="O3" i="204"/>
  <c r="P3" i="204"/>
  <c r="Q3" i="204"/>
  <c r="R3" i="204"/>
  <c r="S3" i="204"/>
  <c r="T3" i="204"/>
  <c r="U3" i="204"/>
  <c r="V3" i="204"/>
  <c r="W3" i="204"/>
  <c r="X3" i="204"/>
  <c r="Y3" i="204"/>
  <c r="Z3" i="204"/>
  <c r="AA3" i="204"/>
  <c r="AB3" i="204"/>
  <c r="AC3" i="204"/>
  <c r="AD3" i="204"/>
  <c r="AE3" i="204"/>
  <c r="AG3" i="204"/>
  <c r="B4" i="204"/>
  <c r="C4" i="204"/>
  <c r="D4" i="204"/>
  <c r="E4" i="204"/>
  <c r="F4" i="204"/>
  <c r="G4" i="204"/>
  <c r="H4" i="204"/>
  <c r="I4" i="204"/>
  <c r="J4" i="204"/>
  <c r="K4" i="204"/>
  <c r="L4" i="204"/>
  <c r="M4" i="204"/>
  <c r="N4" i="204"/>
  <c r="O4" i="204"/>
  <c r="P4" i="204"/>
  <c r="Q4" i="204"/>
  <c r="R4" i="204"/>
  <c r="S4" i="204"/>
  <c r="T4" i="204"/>
  <c r="U4" i="204"/>
  <c r="V4" i="204"/>
  <c r="W4" i="204"/>
  <c r="X4" i="204"/>
  <c r="Y4" i="204"/>
  <c r="Z4" i="204"/>
  <c r="AA4" i="204"/>
  <c r="AB4" i="204"/>
  <c r="AC4" i="204"/>
  <c r="AD4" i="204"/>
  <c r="AE4" i="204"/>
  <c r="AG4" i="204"/>
  <c r="B5" i="204"/>
  <c r="C5" i="204"/>
  <c r="D5" i="204"/>
  <c r="E5" i="204"/>
  <c r="F5" i="204"/>
  <c r="G5" i="204"/>
  <c r="H5" i="204"/>
  <c r="I5" i="204"/>
  <c r="J5" i="204"/>
  <c r="K5" i="204"/>
  <c r="L5" i="204"/>
  <c r="M5" i="204"/>
  <c r="N5" i="204"/>
  <c r="O5" i="204"/>
  <c r="P5" i="204"/>
  <c r="Q5" i="204"/>
  <c r="R5" i="204"/>
  <c r="S5" i="204"/>
  <c r="T5" i="204"/>
  <c r="U5" i="204"/>
  <c r="V5" i="204"/>
  <c r="W5" i="204"/>
  <c r="X5" i="204"/>
  <c r="Y5" i="204"/>
  <c r="Z5" i="204"/>
  <c r="AA5" i="204"/>
  <c r="AB5" i="204"/>
  <c r="AC5" i="204"/>
  <c r="AD5" i="204"/>
  <c r="AE5" i="204"/>
  <c r="AG5" i="204"/>
  <c r="B6" i="204"/>
  <c r="C6" i="204"/>
  <c r="D6" i="204"/>
  <c r="E6" i="204"/>
  <c r="F6" i="204"/>
  <c r="G6" i="204"/>
  <c r="H6" i="204"/>
  <c r="I6" i="204"/>
  <c r="J6" i="204"/>
  <c r="K6" i="204"/>
  <c r="L6" i="204"/>
  <c r="M6" i="204"/>
  <c r="N6" i="204"/>
  <c r="O6" i="204"/>
  <c r="P6" i="204"/>
  <c r="Q6" i="204"/>
  <c r="R6" i="204"/>
  <c r="S6" i="204"/>
  <c r="T6" i="204"/>
  <c r="U6" i="204"/>
  <c r="V6" i="204"/>
  <c r="W6" i="204"/>
  <c r="X6" i="204"/>
  <c r="Y6" i="204"/>
  <c r="Z6" i="204"/>
  <c r="AA6" i="204"/>
  <c r="AB6" i="204"/>
  <c r="AC6" i="204"/>
  <c r="AD6" i="204"/>
  <c r="AE6" i="204"/>
  <c r="AG6" i="204"/>
  <c r="B7" i="204"/>
  <c r="C7" i="204"/>
  <c r="D7" i="204"/>
  <c r="E7" i="204"/>
  <c r="F7" i="204"/>
  <c r="G7" i="204"/>
  <c r="H7" i="204"/>
  <c r="I7" i="204"/>
  <c r="J7" i="204"/>
  <c r="K7" i="204"/>
  <c r="L7" i="204"/>
  <c r="M7" i="204"/>
  <c r="N7" i="204"/>
  <c r="O7" i="204"/>
  <c r="P7" i="204"/>
  <c r="Q7" i="204"/>
  <c r="R7" i="204"/>
  <c r="S7" i="204"/>
  <c r="T7" i="204"/>
  <c r="U7" i="204"/>
  <c r="V7" i="204"/>
  <c r="W7" i="204"/>
  <c r="X7" i="204"/>
  <c r="Y7" i="204"/>
  <c r="Z7" i="204"/>
  <c r="AA7" i="204"/>
  <c r="AB7" i="204"/>
  <c r="AC7" i="204"/>
  <c r="AD7" i="204"/>
  <c r="AE7" i="204"/>
  <c r="AG7" i="204"/>
  <c r="B8" i="204"/>
  <c r="C8" i="204"/>
  <c r="D8" i="204"/>
  <c r="E8" i="204"/>
  <c r="F8" i="204"/>
  <c r="G8" i="204"/>
  <c r="H8" i="204"/>
  <c r="I8" i="204"/>
  <c r="J8" i="204"/>
  <c r="K8" i="204"/>
  <c r="L8" i="204"/>
  <c r="M8" i="204"/>
  <c r="N8" i="204"/>
  <c r="O8" i="204"/>
  <c r="P8" i="204"/>
  <c r="Q8" i="204"/>
  <c r="R8" i="204"/>
  <c r="S8" i="204"/>
  <c r="T8" i="204"/>
  <c r="U8" i="204"/>
  <c r="V8" i="204"/>
  <c r="W8" i="204"/>
  <c r="X8" i="204"/>
  <c r="Y8" i="204"/>
  <c r="Z8" i="204"/>
  <c r="AA8" i="204"/>
  <c r="AB8" i="204"/>
  <c r="AC8" i="204"/>
  <c r="AD8" i="204"/>
  <c r="AE8" i="204"/>
  <c r="AG8" i="204"/>
  <c r="AG9" i="204"/>
  <c r="B10" i="204"/>
  <c r="C10" i="204"/>
  <c r="D10" i="204"/>
  <c r="E10" i="204"/>
  <c r="F10" i="204"/>
  <c r="G10" i="204"/>
  <c r="H10" i="204"/>
  <c r="I10" i="204"/>
  <c r="J10" i="204"/>
  <c r="K10" i="204"/>
  <c r="L10" i="204"/>
  <c r="M10" i="204"/>
  <c r="N10" i="204"/>
  <c r="O10" i="204"/>
  <c r="P10" i="204"/>
  <c r="Q10" i="204"/>
  <c r="R10" i="204"/>
  <c r="S10" i="204"/>
  <c r="T10" i="204"/>
  <c r="U10" i="204"/>
  <c r="V10" i="204"/>
  <c r="W10" i="204"/>
  <c r="X10" i="204"/>
  <c r="Y10" i="204"/>
  <c r="Z10" i="204"/>
  <c r="AA10" i="204"/>
  <c r="AB10" i="204"/>
  <c r="AC10" i="204"/>
  <c r="AD10" i="204"/>
  <c r="AE10" i="204"/>
  <c r="AG10" i="204"/>
  <c r="B12" i="204"/>
  <c r="C12" i="204"/>
  <c r="D12" i="204"/>
  <c r="E12" i="204"/>
  <c r="F12" i="204"/>
  <c r="G12" i="204"/>
  <c r="H12" i="204"/>
  <c r="I12" i="204"/>
  <c r="J12" i="204"/>
  <c r="K12" i="204"/>
  <c r="L12" i="204"/>
  <c r="M12" i="204"/>
  <c r="N12" i="204"/>
  <c r="O12" i="204"/>
  <c r="P12" i="204"/>
  <c r="Q12" i="204"/>
  <c r="R12" i="204"/>
  <c r="S12" i="204"/>
  <c r="T12" i="204"/>
  <c r="U12" i="204"/>
  <c r="V12" i="204"/>
  <c r="W12" i="204"/>
  <c r="X12" i="204"/>
  <c r="Y12" i="204"/>
  <c r="B13" i="204"/>
  <c r="C13" i="204"/>
  <c r="D13" i="204"/>
  <c r="E13" i="204"/>
  <c r="F13" i="204"/>
  <c r="G13" i="204"/>
  <c r="H13" i="204"/>
  <c r="I13" i="204"/>
  <c r="J13" i="204"/>
  <c r="K13" i="204"/>
  <c r="L13" i="204"/>
  <c r="M13" i="204"/>
  <c r="N13" i="204"/>
  <c r="O13" i="204"/>
  <c r="P13" i="204"/>
  <c r="Q13" i="204"/>
  <c r="R13" i="204"/>
  <c r="S13" i="204"/>
  <c r="T13" i="204"/>
  <c r="U13" i="204"/>
  <c r="V13" i="204"/>
  <c r="W13" i="204"/>
  <c r="X13" i="204"/>
  <c r="Y13" i="204"/>
  <c r="B14" i="204"/>
  <c r="C14" i="204"/>
  <c r="D14" i="204"/>
  <c r="E14" i="204"/>
  <c r="F14" i="204"/>
  <c r="G14" i="204"/>
  <c r="H14" i="204"/>
  <c r="I14" i="204"/>
  <c r="J14" i="204"/>
  <c r="K14" i="204"/>
  <c r="L14" i="204"/>
  <c r="M14" i="204"/>
  <c r="N14" i="204"/>
  <c r="O14" i="204"/>
  <c r="P14" i="204"/>
  <c r="Q14" i="204"/>
  <c r="R14" i="204"/>
  <c r="S14" i="204"/>
  <c r="T14" i="204"/>
  <c r="U14" i="204"/>
  <c r="V14" i="204"/>
  <c r="W14" i="204"/>
  <c r="X14" i="204"/>
  <c r="Y14" i="204"/>
  <c r="B15" i="204"/>
  <c r="C15" i="204"/>
  <c r="D15" i="204"/>
  <c r="E15" i="204"/>
  <c r="F15" i="204"/>
  <c r="G15" i="204"/>
  <c r="H15" i="204"/>
  <c r="I15" i="204"/>
  <c r="J15" i="204"/>
  <c r="K15" i="204"/>
  <c r="L15" i="204"/>
  <c r="M15" i="204"/>
  <c r="N15" i="204"/>
  <c r="O15" i="204"/>
  <c r="P15" i="204"/>
  <c r="Q15" i="204"/>
  <c r="R15" i="204"/>
  <c r="S15" i="204"/>
  <c r="T15" i="204"/>
  <c r="U15" i="204"/>
  <c r="V15" i="204"/>
  <c r="W15" i="204"/>
  <c r="X15" i="204"/>
  <c r="Y15" i="204"/>
  <c r="Z15" i="204"/>
  <c r="AA15" i="204"/>
  <c r="AB15" i="204"/>
  <c r="AC15" i="204"/>
  <c r="B16" i="204"/>
  <c r="C16" i="204"/>
  <c r="D16" i="204"/>
  <c r="E16" i="204"/>
  <c r="F16" i="204"/>
  <c r="G16" i="204"/>
  <c r="H16" i="204"/>
  <c r="I16" i="204"/>
  <c r="J16" i="204"/>
  <c r="K16" i="204"/>
  <c r="L16" i="204"/>
  <c r="M16" i="204"/>
  <c r="N16" i="204"/>
  <c r="O16" i="204"/>
  <c r="P16" i="204"/>
  <c r="Q16" i="204"/>
  <c r="R16" i="204"/>
  <c r="S16" i="204"/>
  <c r="T16" i="204"/>
  <c r="U16" i="204"/>
  <c r="V16" i="204"/>
  <c r="W16" i="204"/>
  <c r="X16" i="204"/>
  <c r="Y16" i="204"/>
  <c r="Z16" i="204"/>
  <c r="AA16" i="204"/>
  <c r="AB16" i="204"/>
  <c r="AC16" i="204"/>
  <c r="B21" i="204"/>
  <c r="C21" i="204"/>
  <c r="D21" i="204"/>
  <c r="E21" i="204"/>
  <c r="F21" i="204"/>
  <c r="G21" i="204"/>
  <c r="H21" i="204"/>
  <c r="I21" i="204"/>
  <c r="J21" i="204"/>
  <c r="K21" i="204"/>
  <c r="L21" i="204"/>
  <c r="M21" i="204"/>
  <c r="N21" i="204"/>
  <c r="O21" i="204"/>
  <c r="P21" i="204"/>
  <c r="Q21" i="204"/>
  <c r="R21" i="204"/>
  <c r="S21" i="204"/>
  <c r="T21" i="204"/>
  <c r="U21" i="204"/>
  <c r="V21" i="204"/>
  <c r="W21" i="204"/>
  <c r="X21" i="204"/>
  <c r="Y21" i="204"/>
  <c r="Z21" i="204"/>
  <c r="AA21" i="204"/>
  <c r="AB21" i="204"/>
  <c r="AC21" i="204"/>
  <c r="B24" i="204"/>
  <c r="C24" i="204"/>
  <c r="D24" i="204"/>
  <c r="E24" i="204"/>
  <c r="F24" i="204"/>
  <c r="G24" i="204"/>
  <c r="H24" i="204"/>
  <c r="I24" i="204"/>
  <c r="J24" i="204"/>
  <c r="K24" i="204"/>
  <c r="L24" i="204"/>
  <c r="M24" i="204"/>
  <c r="N24" i="204"/>
  <c r="O24" i="204"/>
  <c r="P24" i="204"/>
  <c r="Q24" i="204"/>
  <c r="R24" i="204"/>
  <c r="S24" i="204"/>
  <c r="T24" i="204"/>
  <c r="U24" i="204"/>
  <c r="V24" i="204"/>
  <c r="W24" i="204"/>
  <c r="X24" i="204"/>
  <c r="Y24" i="204"/>
  <c r="Z24" i="204"/>
  <c r="AA24" i="204"/>
  <c r="AB24" i="204"/>
  <c r="AC24" i="204"/>
  <c r="B25" i="204"/>
  <c r="C25" i="204"/>
  <c r="D25" i="204"/>
  <c r="E25" i="204"/>
  <c r="F25" i="204"/>
  <c r="G25" i="204"/>
  <c r="H25" i="204"/>
  <c r="I25" i="204"/>
  <c r="J25" i="204"/>
  <c r="K25" i="204"/>
  <c r="L25" i="204"/>
  <c r="M25" i="204"/>
  <c r="N25" i="204"/>
  <c r="O25" i="204"/>
  <c r="P25" i="204"/>
  <c r="Q25" i="204"/>
  <c r="R25" i="204"/>
  <c r="S25" i="204"/>
  <c r="T25" i="204"/>
  <c r="U25" i="204"/>
  <c r="V25" i="204"/>
  <c r="W25" i="204"/>
  <c r="X25" i="204"/>
  <c r="Y25" i="204"/>
  <c r="Z25" i="204"/>
  <c r="AA25" i="204"/>
  <c r="AB25" i="204"/>
  <c r="AC25" i="204"/>
  <c r="B26" i="204"/>
  <c r="C26" i="204"/>
  <c r="D26" i="204"/>
  <c r="E26" i="204"/>
  <c r="F26" i="204"/>
  <c r="G26" i="204"/>
  <c r="H26" i="204"/>
  <c r="I26" i="204"/>
  <c r="J26" i="204"/>
  <c r="K26" i="204"/>
  <c r="L26" i="204"/>
  <c r="M26" i="204"/>
  <c r="N26" i="204"/>
  <c r="O26" i="204"/>
  <c r="P26" i="204"/>
  <c r="Q26" i="204"/>
  <c r="R26" i="204"/>
  <c r="S26" i="204"/>
  <c r="T26" i="204"/>
  <c r="U26" i="204"/>
  <c r="V26" i="204"/>
  <c r="W26" i="204"/>
  <c r="X26" i="204"/>
  <c r="Y26" i="204"/>
  <c r="Z26" i="204"/>
  <c r="AA26" i="204"/>
  <c r="AB26" i="204"/>
  <c r="AC26" i="204"/>
  <c r="AD26" i="204"/>
  <c r="AE26" i="204"/>
  <c r="AG26" i="204"/>
  <c r="B27" i="204"/>
  <c r="C27" i="204"/>
  <c r="D27" i="204"/>
  <c r="E27" i="204"/>
  <c r="F27" i="204"/>
  <c r="G27" i="204"/>
  <c r="H27" i="204"/>
  <c r="I27" i="204"/>
  <c r="J27" i="204"/>
  <c r="K27" i="204"/>
  <c r="L27" i="204"/>
  <c r="M27" i="204"/>
  <c r="N27" i="204"/>
  <c r="O27" i="204"/>
  <c r="P27" i="204"/>
  <c r="Q27" i="204"/>
  <c r="R27" i="204"/>
  <c r="S27" i="204"/>
  <c r="T27" i="204"/>
  <c r="U27" i="204"/>
  <c r="V27" i="204"/>
  <c r="W27" i="204"/>
  <c r="X27" i="204"/>
  <c r="Y27" i="204"/>
  <c r="Z27" i="204"/>
  <c r="AA27" i="204"/>
  <c r="AB27" i="204"/>
  <c r="AC27" i="204"/>
  <c r="AD27" i="204"/>
  <c r="AE27" i="204"/>
  <c r="AG27" i="204"/>
  <c r="B28" i="204"/>
  <c r="C28" i="204"/>
  <c r="D28" i="204"/>
  <c r="E28" i="204"/>
  <c r="F28" i="204"/>
  <c r="G28" i="204"/>
  <c r="H28" i="204"/>
  <c r="I28" i="204"/>
  <c r="J28" i="204"/>
  <c r="K28" i="204"/>
  <c r="L28" i="204"/>
  <c r="M28" i="204"/>
  <c r="N28" i="204"/>
  <c r="O28" i="204"/>
  <c r="P28" i="204"/>
  <c r="Q28" i="204"/>
  <c r="R28" i="204"/>
  <c r="S28" i="204"/>
  <c r="T28" i="204"/>
  <c r="U28" i="204"/>
  <c r="V28" i="204"/>
  <c r="W28" i="204"/>
  <c r="X28" i="204"/>
  <c r="Y28" i="204"/>
  <c r="Z28" i="204"/>
  <c r="AA28" i="204"/>
  <c r="AB28" i="204"/>
  <c r="AC28" i="204"/>
  <c r="B30" i="204"/>
  <c r="C30" i="204"/>
  <c r="D30" i="204"/>
  <c r="E30" i="204"/>
  <c r="F30" i="204"/>
  <c r="G30" i="204"/>
  <c r="H30" i="204"/>
  <c r="I30" i="204"/>
  <c r="J30" i="204"/>
  <c r="K30" i="204"/>
  <c r="L30" i="204"/>
  <c r="M30" i="204"/>
  <c r="N30" i="204"/>
  <c r="O30" i="204"/>
  <c r="P30" i="204"/>
  <c r="Q30" i="204"/>
  <c r="R30" i="204"/>
  <c r="S30" i="204"/>
  <c r="T30" i="204"/>
  <c r="U30" i="204"/>
  <c r="V30" i="204"/>
  <c r="W30" i="204"/>
  <c r="X30" i="204"/>
  <c r="Y30" i="204"/>
  <c r="Z30" i="204"/>
  <c r="AA30" i="204"/>
  <c r="AB30" i="204"/>
  <c r="AC30" i="204"/>
  <c r="B31" i="204"/>
  <c r="C31" i="204"/>
  <c r="D31" i="204"/>
  <c r="E31" i="204"/>
  <c r="F31" i="204"/>
  <c r="G31" i="204"/>
  <c r="H31" i="204"/>
  <c r="I31" i="204"/>
  <c r="J31" i="204"/>
  <c r="K31" i="204"/>
  <c r="L31" i="204"/>
  <c r="M31" i="204"/>
  <c r="N31" i="204"/>
  <c r="O31" i="204"/>
  <c r="P31" i="204"/>
  <c r="Q31" i="204"/>
  <c r="R31" i="204"/>
  <c r="S31" i="204"/>
  <c r="T31" i="204"/>
  <c r="U31" i="204"/>
  <c r="V31" i="204"/>
  <c r="W31" i="204"/>
  <c r="X31" i="204"/>
  <c r="Y31" i="204"/>
  <c r="Z31" i="204"/>
  <c r="AA31" i="204"/>
  <c r="AB31" i="204"/>
  <c r="AC31" i="204"/>
  <c r="B32" i="204"/>
  <c r="C32" i="204"/>
  <c r="D32" i="204"/>
  <c r="E32" i="204"/>
  <c r="F32" i="204"/>
  <c r="G32" i="204"/>
  <c r="H32" i="204"/>
  <c r="I32" i="204"/>
  <c r="J32" i="204"/>
  <c r="K32" i="204"/>
  <c r="L32" i="204"/>
  <c r="M32" i="204"/>
  <c r="N32" i="204"/>
  <c r="O32" i="204"/>
  <c r="P32" i="204"/>
  <c r="Q32" i="204"/>
  <c r="R32" i="204"/>
  <c r="S32" i="204"/>
  <c r="T32" i="204"/>
  <c r="U32" i="204"/>
  <c r="V32" i="204"/>
  <c r="W32" i="204"/>
  <c r="X32" i="204"/>
  <c r="Y32" i="204"/>
  <c r="Z32" i="204"/>
  <c r="AA32" i="204"/>
  <c r="AB32" i="204"/>
  <c r="AC32" i="204"/>
  <c r="B33" i="204"/>
  <c r="C33" i="204"/>
  <c r="D33" i="204"/>
  <c r="E33" i="204"/>
  <c r="F33" i="204"/>
  <c r="G33" i="204"/>
  <c r="H33" i="204"/>
  <c r="I33" i="204"/>
  <c r="J33" i="204"/>
  <c r="K33" i="204"/>
  <c r="L33" i="204"/>
  <c r="M33" i="204"/>
  <c r="N33" i="204"/>
  <c r="O33" i="204"/>
  <c r="P33" i="204"/>
  <c r="Q33" i="204"/>
  <c r="R33" i="204"/>
  <c r="S33" i="204"/>
  <c r="T33" i="204"/>
  <c r="U33" i="204"/>
  <c r="V33" i="204"/>
  <c r="W33" i="204"/>
  <c r="X33" i="204"/>
  <c r="Y33" i="204"/>
  <c r="Z33" i="204"/>
  <c r="AA33" i="204"/>
  <c r="AB33" i="204"/>
  <c r="AC33" i="204"/>
  <c r="AD33" i="204"/>
  <c r="AE33" i="204"/>
  <c r="AG33" i="204"/>
  <c r="B34" i="204"/>
  <c r="C34" i="204"/>
  <c r="D34" i="204"/>
  <c r="E34" i="204"/>
  <c r="F34" i="204"/>
  <c r="G34" i="204"/>
  <c r="H34" i="204"/>
  <c r="I34" i="204"/>
  <c r="J34" i="204"/>
  <c r="K34" i="204"/>
  <c r="L34" i="204"/>
  <c r="M34" i="204"/>
  <c r="N34" i="204"/>
  <c r="O34" i="204"/>
  <c r="P34" i="204"/>
  <c r="Q34" i="204"/>
  <c r="R34" i="204"/>
  <c r="S34" i="204"/>
  <c r="T34" i="204"/>
  <c r="U34" i="204"/>
  <c r="V34" i="204"/>
  <c r="W34" i="204"/>
  <c r="X34" i="204"/>
  <c r="Y34" i="204"/>
  <c r="Z34" i="204"/>
  <c r="AA34" i="204"/>
  <c r="AB34" i="204"/>
  <c r="AC34" i="204"/>
  <c r="B35" i="204"/>
  <c r="C35" i="204"/>
  <c r="D35" i="204"/>
  <c r="E35" i="204"/>
  <c r="F35" i="204"/>
  <c r="G35" i="204"/>
  <c r="H35" i="204"/>
  <c r="I35" i="204"/>
  <c r="J35" i="204"/>
  <c r="K35" i="204"/>
  <c r="L35" i="204"/>
  <c r="M35" i="204"/>
  <c r="N35" i="204"/>
  <c r="O35" i="204"/>
  <c r="P35" i="204"/>
  <c r="Q35" i="204"/>
  <c r="R35" i="204"/>
  <c r="S35" i="204"/>
  <c r="T35" i="204"/>
  <c r="U35" i="204"/>
  <c r="V35" i="204"/>
  <c r="W35" i="204"/>
  <c r="X35" i="204"/>
  <c r="Y35" i="204"/>
  <c r="B39" i="204"/>
  <c r="C39" i="204"/>
  <c r="D39" i="204"/>
  <c r="E39" i="204"/>
  <c r="F39" i="204"/>
  <c r="G39" i="204"/>
  <c r="H39" i="204"/>
  <c r="I39" i="204"/>
  <c r="J39" i="204"/>
  <c r="K39" i="204"/>
  <c r="L39" i="204"/>
  <c r="M39" i="204"/>
  <c r="N39" i="204"/>
  <c r="O39" i="204"/>
  <c r="P39" i="204"/>
  <c r="Q39" i="204"/>
  <c r="R39" i="204"/>
  <c r="S39" i="204"/>
  <c r="T39" i="204"/>
  <c r="U39" i="204"/>
  <c r="V39" i="204"/>
  <c r="W39" i="204"/>
  <c r="X39" i="204"/>
  <c r="Y39" i="204"/>
  <c r="B40" i="204"/>
  <c r="C40" i="204"/>
  <c r="D40" i="204"/>
  <c r="E40" i="204"/>
  <c r="F40" i="204"/>
  <c r="G40" i="204"/>
  <c r="H40" i="204"/>
  <c r="I40" i="204"/>
  <c r="J40" i="204"/>
  <c r="K40" i="204"/>
  <c r="L40" i="204"/>
  <c r="M40" i="204"/>
  <c r="N40" i="204"/>
  <c r="O40" i="204"/>
  <c r="P40" i="204"/>
  <c r="Q40" i="204"/>
  <c r="R40" i="204"/>
  <c r="S40" i="204"/>
  <c r="T40" i="204"/>
  <c r="U40" i="204"/>
  <c r="V40" i="204"/>
  <c r="W40" i="204"/>
  <c r="X40" i="204"/>
  <c r="Y40" i="204"/>
  <c r="B41" i="204"/>
  <c r="C41" i="204"/>
  <c r="D41" i="204"/>
  <c r="E41" i="204"/>
  <c r="F41" i="204"/>
  <c r="G41" i="204"/>
  <c r="H41" i="204"/>
  <c r="I41" i="204"/>
  <c r="J41" i="204"/>
  <c r="K41" i="204"/>
  <c r="L41" i="204"/>
  <c r="M41" i="204"/>
  <c r="N41" i="204"/>
  <c r="O41" i="204"/>
  <c r="P41" i="204"/>
  <c r="Q41" i="204"/>
  <c r="R41" i="204"/>
  <c r="S41" i="204"/>
  <c r="T41" i="204"/>
  <c r="U41" i="204"/>
  <c r="V41" i="204"/>
  <c r="W41" i="204"/>
  <c r="X41" i="204"/>
  <c r="Y41" i="204"/>
  <c r="Z41" i="204"/>
  <c r="AA41" i="204"/>
  <c r="AB41" i="204"/>
  <c r="AC41" i="204"/>
  <c r="B42" i="204"/>
  <c r="C42" i="204"/>
  <c r="D42" i="204"/>
  <c r="E42" i="204"/>
  <c r="F42" i="204"/>
  <c r="G42" i="204"/>
  <c r="H42" i="204"/>
  <c r="I42" i="204"/>
  <c r="J42" i="204"/>
  <c r="K42" i="204"/>
  <c r="L42" i="204"/>
  <c r="M42" i="204"/>
  <c r="N42" i="204"/>
  <c r="O42" i="204"/>
  <c r="P42" i="204"/>
  <c r="Q42" i="204"/>
  <c r="R42" i="204"/>
  <c r="S42" i="204"/>
  <c r="T42" i="204"/>
  <c r="U42" i="204"/>
  <c r="V42" i="204"/>
  <c r="W42" i="204"/>
  <c r="X42" i="204"/>
  <c r="Y42" i="204"/>
  <c r="Z42" i="204"/>
  <c r="AA42" i="204"/>
  <c r="AB42" i="204"/>
  <c r="AC42" i="204"/>
  <c r="B43" i="204"/>
  <c r="C43" i="204"/>
  <c r="D43" i="204"/>
  <c r="E43" i="204"/>
  <c r="F43" i="204"/>
  <c r="G43" i="204"/>
  <c r="H43" i="204"/>
  <c r="I43" i="204"/>
  <c r="J43" i="204"/>
  <c r="K43" i="204"/>
  <c r="L43" i="204"/>
  <c r="M43" i="204"/>
  <c r="N43" i="204"/>
  <c r="O43" i="204"/>
  <c r="P43" i="204"/>
  <c r="Q43" i="204"/>
  <c r="R43" i="204"/>
  <c r="S43" i="204"/>
  <c r="T43" i="204"/>
  <c r="U43" i="204"/>
  <c r="V43" i="204"/>
  <c r="W43" i="204"/>
  <c r="X43" i="204"/>
  <c r="Y43" i="204"/>
  <c r="Z43" i="204"/>
  <c r="AA43" i="204"/>
  <c r="AB43" i="204"/>
  <c r="AC43" i="204"/>
  <c r="B44" i="204"/>
  <c r="C44" i="204"/>
  <c r="D44" i="204"/>
  <c r="E44" i="204"/>
  <c r="F44" i="204"/>
  <c r="G44" i="204"/>
  <c r="H44" i="204"/>
  <c r="I44" i="204"/>
  <c r="J44" i="204"/>
  <c r="K44" i="204"/>
  <c r="L44" i="204"/>
  <c r="M44" i="204"/>
  <c r="N44" i="204"/>
  <c r="O44" i="204"/>
  <c r="P44" i="204"/>
  <c r="Q44" i="204"/>
  <c r="R44" i="204"/>
  <c r="S44" i="204"/>
  <c r="T44" i="204"/>
  <c r="U44" i="204"/>
  <c r="V44" i="204"/>
  <c r="W44" i="204"/>
  <c r="X44" i="204"/>
  <c r="Y44" i="204"/>
  <c r="Z44" i="204"/>
  <c r="AA44" i="204"/>
  <c r="AB44" i="204"/>
  <c r="AC44" i="204"/>
  <c r="B48" i="204"/>
  <c r="C48" i="204"/>
  <c r="D48" i="204"/>
  <c r="E48" i="204"/>
  <c r="F48" i="204"/>
  <c r="G48" i="204"/>
  <c r="H48" i="204"/>
  <c r="I48" i="204"/>
  <c r="J48" i="204"/>
  <c r="K48" i="204"/>
  <c r="L48" i="204"/>
  <c r="M48" i="204"/>
  <c r="N48" i="204"/>
  <c r="O48" i="204"/>
  <c r="P48" i="204"/>
  <c r="Q48" i="204"/>
  <c r="R48" i="204"/>
  <c r="S48" i="204"/>
  <c r="T48" i="204"/>
  <c r="U48" i="204"/>
  <c r="V48" i="204"/>
  <c r="W48" i="204"/>
  <c r="X48" i="204"/>
  <c r="Y48" i="204"/>
  <c r="B49" i="204"/>
  <c r="C49" i="204"/>
  <c r="D49" i="204"/>
  <c r="E49" i="204"/>
  <c r="F49" i="204"/>
  <c r="G49" i="204"/>
  <c r="H49" i="204"/>
  <c r="I49" i="204"/>
  <c r="J49" i="204"/>
  <c r="K49" i="204"/>
  <c r="L49" i="204"/>
  <c r="M49" i="204"/>
  <c r="N49" i="204"/>
  <c r="O49" i="204"/>
  <c r="P49" i="204"/>
  <c r="Q49" i="204"/>
  <c r="R49" i="204"/>
  <c r="S49" i="204"/>
  <c r="T49" i="204"/>
  <c r="U49" i="204"/>
  <c r="V49" i="204"/>
  <c r="W49" i="204"/>
  <c r="X49" i="204"/>
  <c r="Y49" i="204"/>
  <c r="B50" i="204"/>
  <c r="C50" i="204"/>
  <c r="D50" i="204"/>
  <c r="E50" i="204"/>
  <c r="F50" i="204"/>
  <c r="G50" i="204"/>
  <c r="H50" i="204"/>
  <c r="I50" i="204"/>
  <c r="J50" i="204"/>
  <c r="K50" i="204"/>
  <c r="L50" i="204"/>
  <c r="M50" i="204"/>
  <c r="N50" i="204"/>
  <c r="O50" i="204"/>
  <c r="P50" i="204"/>
  <c r="Q50" i="204"/>
  <c r="R50" i="204"/>
  <c r="S50" i="204"/>
  <c r="T50" i="204"/>
  <c r="U50" i="204"/>
  <c r="V50" i="204"/>
  <c r="W50" i="204"/>
  <c r="X50" i="204"/>
  <c r="Y50" i="204"/>
  <c r="Z50" i="204"/>
  <c r="AA50" i="204"/>
  <c r="AB50" i="204"/>
  <c r="AC50" i="204"/>
  <c r="B51" i="204"/>
  <c r="C51" i="204"/>
  <c r="D51" i="204"/>
  <c r="E51" i="204"/>
  <c r="F51" i="204"/>
  <c r="G51" i="204"/>
  <c r="H51" i="204"/>
  <c r="I51" i="204"/>
  <c r="J51" i="204"/>
  <c r="K51" i="204"/>
  <c r="L51" i="204"/>
  <c r="M51" i="204"/>
  <c r="N51" i="204"/>
  <c r="O51" i="204"/>
  <c r="P51" i="204"/>
  <c r="Q51" i="204"/>
  <c r="R51" i="204"/>
  <c r="S51" i="204"/>
  <c r="T51" i="204"/>
  <c r="U51" i="204"/>
  <c r="V51" i="204"/>
  <c r="W51" i="204"/>
  <c r="X51" i="204"/>
  <c r="Y51" i="204"/>
  <c r="Z51" i="204"/>
  <c r="AA51" i="204"/>
  <c r="AB51" i="204"/>
  <c r="AC51" i="204"/>
  <c r="B52" i="204"/>
  <c r="C52" i="204"/>
  <c r="D52" i="204"/>
  <c r="E52" i="204"/>
  <c r="F52" i="204"/>
  <c r="G52" i="204"/>
  <c r="H52" i="204"/>
  <c r="I52" i="204"/>
  <c r="J52" i="204"/>
  <c r="K52" i="204"/>
  <c r="L52" i="204"/>
  <c r="M52" i="204"/>
  <c r="N52" i="204"/>
  <c r="O52" i="204"/>
  <c r="P52" i="204"/>
  <c r="Q52" i="204"/>
  <c r="R52" i="204"/>
  <c r="S52" i="204"/>
  <c r="T52" i="204"/>
  <c r="U52" i="204"/>
  <c r="V52" i="204"/>
  <c r="W52" i="204"/>
  <c r="X52" i="204"/>
  <c r="Y52" i="204"/>
  <c r="Z52" i="204"/>
  <c r="AA52" i="204"/>
  <c r="AB52" i="204"/>
  <c r="AC52" i="204"/>
  <c r="B53" i="204"/>
  <c r="C53" i="204"/>
  <c r="D53" i="204"/>
  <c r="E53" i="204"/>
  <c r="F53" i="204"/>
  <c r="G53" i="204"/>
  <c r="H53" i="204"/>
  <c r="I53" i="204"/>
  <c r="J53" i="204"/>
  <c r="K53" i="204"/>
  <c r="L53" i="204"/>
  <c r="M53" i="204"/>
  <c r="N53" i="204"/>
  <c r="O53" i="204"/>
  <c r="P53" i="204"/>
  <c r="Q53" i="204"/>
  <c r="R53" i="204"/>
  <c r="S53" i="204"/>
  <c r="T53" i="204"/>
  <c r="U53" i="204"/>
  <c r="V53" i="204"/>
  <c r="W53" i="204"/>
  <c r="X53" i="204"/>
  <c r="Y53" i="204"/>
  <c r="B54" i="204"/>
  <c r="C54" i="204"/>
  <c r="D54" i="204"/>
  <c r="E54" i="204"/>
  <c r="F54" i="204"/>
  <c r="G54" i="204"/>
  <c r="H54" i="204"/>
  <c r="I54" i="204"/>
  <c r="J54" i="204"/>
  <c r="K54" i="204"/>
  <c r="L54" i="204"/>
  <c r="M54" i="204"/>
  <c r="N54" i="204"/>
  <c r="O54" i="204"/>
  <c r="P54" i="204"/>
  <c r="Q54" i="204"/>
  <c r="R54" i="204"/>
  <c r="S54" i="204"/>
  <c r="T54" i="204"/>
  <c r="U54" i="204"/>
  <c r="V54" i="204"/>
  <c r="W54" i="204"/>
  <c r="X54" i="204"/>
  <c r="Y54" i="204"/>
  <c r="Z54" i="204"/>
  <c r="AA54" i="204"/>
  <c r="AB54" i="204"/>
  <c r="AC54" i="204"/>
  <c r="B55" i="204"/>
  <c r="C55" i="204"/>
  <c r="D55" i="204"/>
  <c r="E55" i="204"/>
  <c r="F55" i="204"/>
  <c r="G55" i="204"/>
  <c r="H55" i="204"/>
  <c r="I55" i="204"/>
  <c r="J55" i="204"/>
  <c r="K55" i="204"/>
  <c r="L55" i="204"/>
  <c r="M55" i="204"/>
  <c r="N55" i="204"/>
  <c r="O55" i="204"/>
  <c r="P55" i="204"/>
  <c r="Q55" i="204"/>
  <c r="R55" i="204"/>
  <c r="S55" i="204"/>
  <c r="T55" i="204"/>
  <c r="U55" i="204"/>
  <c r="V55" i="204"/>
  <c r="W55" i="204"/>
  <c r="X55" i="204"/>
  <c r="Y55" i="204"/>
  <c r="B56" i="204"/>
  <c r="C56" i="204"/>
  <c r="D56" i="204"/>
  <c r="E56" i="204"/>
  <c r="F56" i="204"/>
  <c r="G56" i="204"/>
  <c r="H56" i="204"/>
  <c r="I56" i="204"/>
  <c r="J56" i="204"/>
  <c r="K56" i="204"/>
  <c r="L56" i="204"/>
  <c r="M56" i="204"/>
  <c r="N56" i="204"/>
  <c r="O56" i="204"/>
  <c r="P56" i="204"/>
  <c r="Q56" i="204"/>
  <c r="R56" i="204"/>
  <c r="S56" i="204"/>
  <c r="T56" i="204"/>
  <c r="U56" i="204"/>
  <c r="V56" i="204"/>
  <c r="W56" i="204"/>
  <c r="X56" i="204"/>
  <c r="Y56" i="204"/>
  <c r="Z56" i="204"/>
  <c r="AA56" i="204"/>
  <c r="AB56" i="204"/>
  <c r="AC56" i="204"/>
  <c r="B57" i="204"/>
  <c r="C57" i="204"/>
  <c r="D57" i="204"/>
  <c r="E57" i="204"/>
  <c r="F57" i="204"/>
  <c r="G57" i="204"/>
  <c r="H57" i="204"/>
  <c r="I57" i="204"/>
  <c r="J57" i="204"/>
  <c r="K57" i="204"/>
  <c r="L57" i="204"/>
  <c r="M57" i="204"/>
  <c r="N57" i="204"/>
  <c r="O57" i="204"/>
  <c r="P57" i="204"/>
  <c r="Q57" i="204"/>
  <c r="R57" i="204"/>
  <c r="S57" i="204"/>
  <c r="T57" i="204"/>
  <c r="U57" i="204"/>
  <c r="V57" i="204"/>
  <c r="W57" i="204"/>
  <c r="X57" i="204"/>
  <c r="Y57" i="204"/>
  <c r="Z57" i="204"/>
  <c r="AA57" i="204"/>
  <c r="AB57" i="204"/>
  <c r="AC57" i="204"/>
  <c r="B58" i="204"/>
  <c r="C58" i="204"/>
  <c r="D58" i="204"/>
  <c r="E58" i="204"/>
  <c r="F58" i="204"/>
  <c r="G58" i="204"/>
  <c r="H58" i="204"/>
  <c r="I58" i="204"/>
  <c r="J58" i="204"/>
  <c r="K58" i="204"/>
  <c r="L58" i="204"/>
  <c r="M58" i="204"/>
  <c r="N58" i="204"/>
  <c r="O58" i="204"/>
  <c r="P58" i="204"/>
  <c r="Q58" i="204"/>
  <c r="R58" i="204"/>
  <c r="S58" i="204"/>
  <c r="T58" i="204"/>
  <c r="U58" i="204"/>
  <c r="V58" i="204"/>
  <c r="W58" i="204"/>
  <c r="X58" i="204"/>
  <c r="Y58" i="204"/>
  <c r="Z58" i="204"/>
  <c r="AA58" i="204"/>
  <c r="AB58" i="204"/>
  <c r="AC58" i="204"/>
  <c r="B59" i="204"/>
  <c r="D59" i="204"/>
  <c r="E59" i="204"/>
  <c r="F59" i="204"/>
  <c r="G59" i="204"/>
  <c r="H59" i="204"/>
  <c r="I59" i="204"/>
  <c r="J59" i="204"/>
  <c r="K59" i="204"/>
  <c r="L59" i="204"/>
  <c r="M59" i="204"/>
  <c r="N59" i="204"/>
  <c r="O59" i="204"/>
  <c r="P59" i="204"/>
  <c r="Q59" i="204"/>
  <c r="R59" i="204"/>
  <c r="S59" i="204"/>
  <c r="T59" i="204"/>
  <c r="U59" i="204"/>
  <c r="V59" i="204"/>
  <c r="W59" i="204"/>
  <c r="X59" i="204"/>
  <c r="Y59" i="204"/>
  <c r="Z59" i="204"/>
  <c r="AA59" i="204"/>
  <c r="AB59" i="204"/>
  <c r="AC59" i="204"/>
  <c r="B60" i="204"/>
  <c r="C60" i="204"/>
  <c r="D60" i="204"/>
  <c r="E60" i="204"/>
  <c r="F60" i="204"/>
  <c r="G60" i="204"/>
  <c r="H60" i="204"/>
  <c r="I60" i="204"/>
  <c r="J60" i="204"/>
  <c r="K60" i="204"/>
  <c r="L60" i="204"/>
  <c r="M60" i="204"/>
  <c r="N60" i="204"/>
  <c r="O60" i="204"/>
  <c r="P60" i="204"/>
  <c r="Q60" i="204"/>
  <c r="R60" i="204"/>
  <c r="S60" i="204"/>
  <c r="T60" i="204"/>
  <c r="U60" i="204"/>
  <c r="V60" i="204"/>
  <c r="W60" i="204"/>
  <c r="X60" i="204"/>
  <c r="Y60" i="204"/>
  <c r="B61" i="204"/>
  <c r="C61" i="204"/>
  <c r="D61" i="204"/>
  <c r="E61" i="204"/>
  <c r="F61" i="204"/>
  <c r="G61" i="204"/>
  <c r="H61" i="204"/>
  <c r="I61" i="204"/>
  <c r="J61" i="204"/>
  <c r="K61" i="204"/>
  <c r="L61" i="204"/>
  <c r="M61" i="204"/>
  <c r="N61" i="204"/>
  <c r="O61" i="204"/>
  <c r="P61" i="204"/>
  <c r="Q61" i="204"/>
  <c r="R61" i="204"/>
  <c r="S61" i="204"/>
  <c r="T61" i="204"/>
  <c r="U61" i="204"/>
  <c r="V61" i="204"/>
  <c r="W61" i="204"/>
  <c r="X61" i="204"/>
  <c r="Y61" i="204"/>
  <c r="B62" i="204"/>
  <c r="C62" i="204"/>
  <c r="D62" i="204"/>
  <c r="E62" i="204"/>
  <c r="F62" i="204"/>
  <c r="G62" i="204"/>
  <c r="H62" i="204"/>
  <c r="I62" i="204"/>
  <c r="J62" i="204"/>
  <c r="K62" i="204"/>
  <c r="L62" i="204"/>
  <c r="M62" i="204"/>
  <c r="N62" i="204"/>
  <c r="O62" i="204"/>
  <c r="P62" i="204"/>
  <c r="Q62" i="204"/>
  <c r="R62" i="204"/>
  <c r="S62" i="204"/>
  <c r="T62" i="204"/>
  <c r="U62" i="204"/>
  <c r="V62" i="204"/>
  <c r="W62" i="204"/>
  <c r="X62" i="204"/>
  <c r="Y62" i="204"/>
  <c r="Z62" i="204"/>
  <c r="AA62" i="204"/>
  <c r="AB62" i="204"/>
  <c r="AC62" i="204"/>
  <c r="A62" i="204"/>
  <c r="A61" i="204"/>
  <c r="A60" i="204"/>
  <c r="A59" i="204"/>
  <c r="A58" i="204"/>
  <c r="A57" i="204"/>
  <c r="A56" i="204"/>
  <c r="A55" i="204"/>
  <c r="A54" i="204"/>
  <c r="A53" i="204"/>
  <c r="A52" i="204"/>
  <c r="A51" i="204"/>
  <c r="A50" i="204"/>
  <c r="A49" i="204"/>
  <c r="A48" i="204"/>
  <c r="A44" i="204"/>
  <c r="A43" i="204"/>
  <c r="A42" i="204"/>
  <c r="A41" i="204"/>
  <c r="A40" i="204"/>
  <c r="A39" i="204"/>
  <c r="A35" i="204"/>
  <c r="A34" i="204"/>
  <c r="A33" i="204"/>
  <c r="A32" i="204"/>
  <c r="A31" i="204"/>
  <c r="A30" i="204"/>
  <c r="A28" i="204"/>
  <c r="A27" i="204"/>
  <c r="A26" i="204"/>
  <c r="A25" i="204"/>
  <c r="A24" i="204"/>
  <c r="A21" i="204"/>
  <c r="A16" i="204"/>
  <c r="A15" i="204"/>
  <c r="A14" i="204"/>
  <c r="A13" i="204"/>
  <c r="A12" i="204"/>
  <c r="A8" i="204"/>
  <c r="A7" i="204"/>
  <c r="A6" i="204"/>
  <c r="A5" i="204"/>
  <c r="A4" i="204"/>
  <c r="A3" i="204"/>
  <c r="A10" i="204"/>
  <c r="EU7" i="203"/>
  <c r="EW7" i="203"/>
  <c r="EY7" i="203"/>
  <c r="FA7" i="203"/>
  <c r="FC7" i="203"/>
  <c r="FE7" i="203"/>
  <c r="EU8" i="203"/>
  <c r="EW8" i="203"/>
  <c r="EY8" i="203"/>
  <c r="FA8" i="203"/>
  <c r="FC8" i="203"/>
  <c r="FE8" i="203"/>
  <c r="EU4" i="203"/>
  <c r="EW4" i="203"/>
  <c r="EY4" i="203"/>
  <c r="FA4" i="203"/>
  <c r="FC4" i="203"/>
  <c r="FE4" i="203"/>
  <c r="EU5" i="203"/>
  <c r="EW5" i="203"/>
  <c r="EY5" i="203"/>
  <c r="FA5" i="203"/>
  <c r="FC5" i="203"/>
  <c r="FE5" i="203"/>
  <c r="FE3" i="203"/>
  <c r="FC3" i="203"/>
  <c r="FA3" i="203"/>
  <c r="EY3" i="203"/>
  <c r="EW3" i="203"/>
  <c r="EU3" i="203"/>
  <c r="EM7" i="203"/>
  <c r="EN7" i="203"/>
  <c r="EO7" i="203"/>
  <c r="EP7" i="203"/>
  <c r="EQ7" i="203"/>
  <c r="ES7" i="203"/>
  <c r="EM8" i="203"/>
  <c r="EN8" i="203"/>
  <c r="EO8" i="203"/>
  <c r="EP8" i="203"/>
  <c r="EQ8" i="203"/>
  <c r="ES8" i="203"/>
  <c r="EM4" i="203"/>
  <c r="EN4" i="203"/>
  <c r="EO4" i="203"/>
  <c r="EP4" i="203"/>
  <c r="EQ4" i="203"/>
  <c r="ES4" i="203"/>
  <c r="EM5" i="203"/>
  <c r="EN5" i="203"/>
  <c r="EO5" i="203"/>
  <c r="EP5" i="203"/>
  <c r="EQ5" i="203"/>
  <c r="ES5" i="203"/>
  <c r="ES3" i="203"/>
  <c r="EQ3" i="203"/>
  <c r="EP3" i="203"/>
  <c r="EO3" i="203"/>
  <c r="EN3" i="203"/>
  <c r="EM3" i="203"/>
  <c r="EK128" i="203"/>
  <c r="EL128" i="203"/>
  <c r="EK129" i="203"/>
  <c r="EL129" i="203"/>
  <c r="EK130" i="203"/>
  <c r="EL130" i="203"/>
  <c r="EK131" i="203"/>
  <c r="EK132" i="203"/>
  <c r="EL132" i="203"/>
  <c r="EK133" i="203"/>
  <c r="EK134" i="203"/>
  <c r="EI128" i="203"/>
  <c r="EJ128" i="203"/>
  <c r="EI129" i="203"/>
  <c r="EJ129" i="203"/>
  <c r="EI130" i="203"/>
  <c r="EJ130" i="203"/>
  <c r="EI131" i="203"/>
  <c r="EJ131" i="203"/>
  <c r="EI132" i="203"/>
  <c r="EJ132" i="203"/>
  <c r="EI133" i="203"/>
  <c r="EJ133" i="203"/>
  <c r="EI134" i="203"/>
  <c r="EJ134" i="203"/>
  <c r="EH134" i="203"/>
  <c r="EH128" i="203"/>
  <c r="EH129" i="203"/>
  <c r="EH130" i="203"/>
  <c r="EH131" i="203"/>
  <c r="EH132" i="203"/>
  <c r="EH133" i="203"/>
  <c r="ED128" i="203"/>
  <c r="EE128" i="203"/>
  <c r="EF128" i="203"/>
  <c r="EG128" i="203"/>
  <c r="ED129" i="203"/>
  <c r="EE129" i="203"/>
  <c r="EF129" i="203"/>
  <c r="EG129" i="203"/>
  <c r="ED130" i="203"/>
  <c r="EE130" i="203"/>
  <c r="EF130" i="203"/>
  <c r="EG130" i="203"/>
  <c r="ED131" i="203"/>
  <c r="EE131" i="203"/>
  <c r="EF131" i="203"/>
  <c r="EG131" i="203"/>
  <c r="ED132" i="203"/>
  <c r="EE132" i="203"/>
  <c r="EF132" i="203"/>
  <c r="EG132" i="203"/>
  <c r="ED133" i="203"/>
  <c r="EE133" i="203"/>
  <c r="EF133" i="203"/>
  <c r="EG133" i="203"/>
  <c r="ED134" i="203"/>
  <c r="EE134" i="203"/>
  <c r="EF134" i="203"/>
  <c r="EG134" i="203"/>
  <c r="EC136" i="203"/>
  <c r="DZ7" i="203"/>
  <c r="EC7" i="203"/>
  <c r="EE7" i="203"/>
  <c r="EG7" i="203"/>
  <c r="EI7" i="203"/>
  <c r="EK7" i="203"/>
  <c r="DZ8" i="203"/>
  <c r="EC8" i="203"/>
  <c r="EE8" i="203"/>
  <c r="EG8" i="203"/>
  <c r="EI8" i="203"/>
  <c r="EK8" i="203"/>
  <c r="DZ4" i="203"/>
  <c r="EC4" i="203"/>
  <c r="EE4" i="203"/>
  <c r="EG4" i="203"/>
  <c r="EI4" i="203"/>
  <c r="EK4" i="203"/>
  <c r="DZ5" i="203"/>
  <c r="EC5" i="203"/>
  <c r="EE5" i="203"/>
  <c r="EG5" i="203"/>
  <c r="EI5" i="203"/>
  <c r="EK5" i="203"/>
  <c r="EK3" i="203"/>
  <c r="EI3" i="203"/>
  <c r="EG3" i="203"/>
  <c r="EE3" i="203"/>
  <c r="EC3" i="203"/>
  <c r="DZ3" i="203"/>
  <c r="DS4" i="203"/>
  <c r="DT4" i="203"/>
  <c r="DS5" i="203"/>
  <c r="DT5" i="203"/>
  <c r="DS7" i="203"/>
  <c r="DT7" i="203"/>
  <c r="DS8" i="203"/>
  <c r="DT8" i="203"/>
  <c r="DT3" i="203"/>
  <c r="DS3" i="203"/>
  <c r="DR4" i="203"/>
  <c r="DR5" i="203"/>
  <c r="DR7" i="203"/>
  <c r="DR8" i="203"/>
  <c r="DR3" i="203"/>
  <c r="DN134" i="203"/>
  <c r="DN133" i="203"/>
  <c r="DN132" i="203"/>
  <c r="DN131" i="203"/>
  <c r="DN130" i="203"/>
  <c r="DN129" i="203"/>
  <c r="DN128" i="203"/>
  <c r="DM7" i="203"/>
  <c r="DN7" i="203"/>
  <c r="DO7" i="203"/>
  <c r="DP7" i="203"/>
  <c r="DU7" i="203"/>
  <c r="DW7" i="203"/>
  <c r="DM8" i="203"/>
  <c r="DN8" i="203"/>
  <c r="DO8" i="203"/>
  <c r="DP8" i="203"/>
  <c r="DU8" i="203"/>
  <c r="DW8" i="203"/>
  <c r="DM4" i="203"/>
  <c r="DN4" i="203"/>
  <c r="DO4" i="203"/>
  <c r="DP4" i="203"/>
  <c r="DU4" i="203"/>
  <c r="DW4" i="203"/>
  <c r="DM5" i="203"/>
  <c r="DN5" i="203"/>
  <c r="DO5" i="203"/>
  <c r="DP5" i="203"/>
  <c r="DU5" i="203"/>
  <c r="DW5" i="203"/>
  <c r="DW3" i="203"/>
  <c r="DU3" i="203"/>
  <c r="DP3" i="203"/>
  <c r="DO3" i="203"/>
  <c r="DN3" i="203"/>
  <c r="DM3" i="203"/>
  <c r="DK3" i="203"/>
  <c r="DK4" i="203"/>
  <c r="DK5" i="203"/>
  <c r="DK7" i="203"/>
  <c r="DK8" i="203"/>
  <c r="CY4" i="203"/>
  <c r="CY5" i="203"/>
  <c r="CY7" i="203"/>
  <c r="CY8" i="203"/>
  <c r="CY3" i="203"/>
  <c r="CX4" i="203"/>
  <c r="CX5" i="203"/>
  <c r="CX7" i="203"/>
  <c r="CX8" i="203"/>
  <c r="CX3" i="203"/>
  <c r="CS4" i="203"/>
  <c r="CS5" i="203"/>
  <c r="CS7" i="203"/>
  <c r="CS8" i="203"/>
  <c r="CS3" i="203"/>
  <c r="CL7" i="203"/>
  <c r="CO7" i="203"/>
  <c r="CR7" i="203"/>
  <c r="CT7" i="203"/>
  <c r="CU7" i="203"/>
  <c r="CV7" i="203"/>
  <c r="CW7" i="203"/>
  <c r="CZ7" i="203"/>
  <c r="DB7" i="203"/>
  <c r="DE7" i="203"/>
  <c r="DH7" i="203"/>
  <c r="CL8" i="203"/>
  <c r="CO8" i="203"/>
  <c r="CR8" i="203"/>
  <c r="CT8" i="203"/>
  <c r="CU8" i="203"/>
  <c r="CV8" i="203"/>
  <c r="CW8" i="203"/>
  <c r="CZ8" i="203"/>
  <c r="DB8" i="203"/>
  <c r="DE8" i="203"/>
  <c r="DH8" i="203"/>
  <c r="CL4" i="203"/>
  <c r="CO4" i="203"/>
  <c r="CR4" i="203"/>
  <c r="CT4" i="203"/>
  <c r="CU4" i="203"/>
  <c r="CV4" i="203"/>
  <c r="CW4" i="203"/>
  <c r="CZ4" i="203"/>
  <c r="DB4" i="203"/>
  <c r="DE4" i="203"/>
  <c r="DH4" i="203"/>
  <c r="CL5" i="203"/>
  <c r="CO5" i="203"/>
  <c r="CR5" i="203"/>
  <c r="CT5" i="203"/>
  <c r="CU5" i="203"/>
  <c r="CV5" i="203"/>
  <c r="CW5" i="203"/>
  <c r="CZ5" i="203"/>
  <c r="DB5" i="203"/>
  <c r="DE5" i="203"/>
  <c r="DH5" i="203"/>
  <c r="DH3" i="203"/>
  <c r="DE3" i="203"/>
  <c r="CZ3" i="203"/>
  <c r="CW3" i="203"/>
  <c r="CV3" i="203"/>
  <c r="CU3" i="203"/>
  <c r="CT3" i="203"/>
  <c r="CR3" i="203"/>
  <c r="CO3" i="203"/>
  <c r="CL3" i="203"/>
  <c r="DH171" i="203"/>
  <c r="DH170" i="203"/>
  <c r="DH169" i="203"/>
  <c r="DH168" i="203"/>
  <c r="DH167" i="203"/>
  <c r="DH166" i="203"/>
  <c r="DH165" i="203"/>
  <c r="DH164" i="203"/>
  <c r="DH163" i="203"/>
  <c r="DH162" i="203"/>
  <c r="DH161" i="203"/>
  <c r="DH160" i="203"/>
  <c r="DH159" i="203"/>
  <c r="DH158" i="203"/>
  <c r="DH157" i="203"/>
  <c r="DH156" i="203"/>
  <c r="DH155" i="203"/>
  <c r="DH154" i="203"/>
  <c r="DH153" i="203"/>
  <c r="DH152" i="203"/>
  <c r="DH151" i="203"/>
  <c r="DH150" i="203"/>
  <c r="DH149" i="203"/>
  <c r="DH148" i="203"/>
  <c r="DH147" i="203"/>
  <c r="DH146" i="203"/>
  <c r="DH145" i="203"/>
  <c r="DH144" i="203"/>
  <c r="DH143" i="203"/>
  <c r="DH142" i="203"/>
  <c r="DH141" i="203"/>
  <c r="DH140" i="203"/>
  <c r="DH139" i="203"/>
  <c r="DH138" i="203"/>
  <c r="DH137" i="203"/>
  <c r="BV8" i="203"/>
  <c r="BV7" i="203"/>
  <c r="BV5" i="203"/>
  <c r="BV4" i="203"/>
  <c r="BV3" i="203"/>
  <c r="BI134" i="203"/>
  <c r="BI133" i="203"/>
  <c r="BI132" i="203"/>
  <c r="BI131" i="203"/>
  <c r="BI130" i="203"/>
  <c r="BI129" i="203"/>
  <c r="BI128" i="203"/>
  <c r="BH4" i="203"/>
  <c r="BI4" i="203"/>
  <c r="BH5" i="203"/>
  <c r="BI5" i="203"/>
  <c r="BH7" i="203"/>
  <c r="BI7" i="203"/>
  <c r="BH8" i="203"/>
  <c r="BI8" i="203"/>
  <c r="BI3" i="203"/>
  <c r="BH3" i="203"/>
  <c r="BF4" i="203"/>
  <c r="BJ4" i="203"/>
  <c r="BL4" i="203"/>
  <c r="BN4" i="203"/>
  <c r="BQ4" i="203"/>
  <c r="BT4" i="203"/>
  <c r="BW4" i="203"/>
  <c r="BY4" i="203"/>
  <c r="CB4" i="203"/>
  <c r="CE4" i="203"/>
  <c r="CG4" i="203"/>
  <c r="CH4" i="203"/>
  <c r="CI4" i="203"/>
  <c r="BF5" i="203"/>
  <c r="BJ5" i="203"/>
  <c r="BL5" i="203"/>
  <c r="BN5" i="203"/>
  <c r="BQ5" i="203"/>
  <c r="BT5" i="203"/>
  <c r="BW5" i="203"/>
  <c r="BY5" i="203"/>
  <c r="CB5" i="203"/>
  <c r="CE5" i="203"/>
  <c r="CG5" i="203"/>
  <c r="CH5" i="203"/>
  <c r="CI5" i="203"/>
  <c r="BF7" i="203"/>
  <c r="BJ7" i="203"/>
  <c r="BL7" i="203"/>
  <c r="BN7" i="203"/>
  <c r="BQ7" i="203"/>
  <c r="BT7" i="203"/>
  <c r="BW7" i="203"/>
  <c r="BY7" i="203"/>
  <c r="CB7" i="203"/>
  <c r="CE7" i="203"/>
  <c r="CG7" i="203"/>
  <c r="CH7" i="203"/>
  <c r="CI7" i="203"/>
  <c r="BF8" i="203"/>
  <c r="BJ8" i="203"/>
  <c r="BL8" i="203"/>
  <c r="BN8" i="203"/>
  <c r="BQ8" i="203"/>
  <c r="BT8" i="203"/>
  <c r="BW8" i="203"/>
  <c r="BY8" i="203"/>
  <c r="CB8" i="203"/>
  <c r="CE8" i="203"/>
  <c r="CG8" i="203"/>
  <c r="CH8" i="203"/>
  <c r="CI8" i="203"/>
  <c r="CG3" i="203"/>
  <c r="CE3" i="203"/>
  <c r="CI3" i="203"/>
  <c r="CH3" i="203"/>
  <c r="CB3" i="203"/>
  <c r="BY3" i="203"/>
  <c r="BW3" i="203"/>
  <c r="BT3" i="203"/>
  <c r="BQ3" i="203"/>
  <c r="BN3" i="203"/>
  <c r="BL3" i="203"/>
  <c r="BJ3" i="203"/>
  <c r="BF3" i="203"/>
  <c r="BC4" i="203"/>
  <c r="BD4" i="203"/>
  <c r="BE4" i="203"/>
  <c r="BC5" i="203"/>
  <c r="BD5" i="203"/>
  <c r="BE5" i="203"/>
  <c r="BC7" i="203"/>
  <c r="BD7" i="203"/>
  <c r="BE7" i="203"/>
  <c r="BC8" i="203"/>
  <c r="BD8" i="203"/>
  <c r="BE8" i="203"/>
  <c r="BE3" i="203"/>
  <c r="BD3" i="203"/>
  <c r="BC3" i="203"/>
  <c r="BB8" i="203"/>
  <c r="BB7" i="203"/>
  <c r="BB5" i="203"/>
  <c r="BB4" i="203"/>
  <c r="BB3" i="203"/>
  <c r="AK7" i="203"/>
  <c r="AN7" i="203"/>
  <c r="AP7" i="203"/>
  <c r="AR7" i="203"/>
  <c r="AT7" i="203"/>
  <c r="AW7" i="203"/>
  <c r="AZ7" i="203"/>
  <c r="BA7" i="203"/>
  <c r="AK8" i="203"/>
  <c r="AN8" i="203"/>
  <c r="AP8" i="203"/>
  <c r="AR8" i="203"/>
  <c r="AT8" i="203"/>
  <c r="AW8" i="203"/>
  <c r="AZ8" i="203"/>
  <c r="BA8" i="203"/>
  <c r="AK4" i="203"/>
  <c r="AN4" i="203"/>
  <c r="AP4" i="203"/>
  <c r="AR4" i="203"/>
  <c r="AT4" i="203"/>
  <c r="AW4" i="203"/>
  <c r="AZ4" i="203"/>
  <c r="BA4" i="203"/>
  <c r="AK5" i="203"/>
  <c r="AN5" i="203"/>
  <c r="AP5" i="203"/>
  <c r="AR5" i="203"/>
  <c r="AT5" i="203"/>
  <c r="AW5" i="203"/>
  <c r="AZ5" i="203"/>
  <c r="BA5" i="203"/>
  <c r="BA3" i="203"/>
  <c r="AZ3" i="203"/>
  <c r="AW3" i="203"/>
  <c r="AT3" i="203"/>
  <c r="AR3" i="203"/>
  <c r="AP3" i="203"/>
  <c r="AN3" i="203"/>
  <c r="AK3" i="203"/>
  <c r="AF7" i="203"/>
  <c r="AG7" i="203"/>
  <c r="AH7" i="203"/>
  <c r="AI7" i="203"/>
  <c r="AJ7" i="203"/>
  <c r="AF8" i="203"/>
  <c r="AG8" i="203"/>
  <c r="AH8" i="203"/>
  <c r="AI8" i="203"/>
  <c r="AJ8" i="203"/>
  <c r="AF4" i="203"/>
  <c r="AG4" i="203"/>
  <c r="AH4" i="203"/>
  <c r="AI4" i="203"/>
  <c r="AJ4" i="203"/>
  <c r="AF5" i="203"/>
  <c r="AG5" i="203"/>
  <c r="AH5" i="203"/>
  <c r="AI5" i="203"/>
  <c r="AJ5" i="203"/>
  <c r="AJ3" i="203"/>
  <c r="AI3" i="203"/>
  <c r="AH3" i="203"/>
  <c r="AG3" i="203"/>
  <c r="AF3" i="203"/>
  <c r="W4" i="203"/>
  <c r="N8" i="203"/>
  <c r="N7" i="203"/>
  <c r="N5" i="203"/>
  <c r="N3" i="203"/>
  <c r="N4" i="203"/>
  <c r="N171" i="203"/>
  <c r="N170" i="203"/>
  <c r="N169" i="203"/>
  <c r="N168" i="203"/>
  <c r="N167" i="203"/>
  <c r="N166" i="203"/>
  <c r="N165" i="203"/>
  <c r="N164" i="203"/>
  <c r="N163" i="203"/>
  <c r="N162" i="203"/>
  <c r="N161" i="203"/>
  <c r="N160" i="203"/>
  <c r="N159" i="203"/>
  <c r="N158" i="203"/>
  <c r="N157" i="203"/>
  <c r="N156" i="203"/>
  <c r="N155" i="203"/>
  <c r="N154" i="203"/>
  <c r="N153" i="203"/>
  <c r="N152" i="203"/>
  <c r="N151" i="203"/>
  <c r="N150" i="203"/>
  <c r="N149" i="203"/>
  <c r="N148" i="203"/>
  <c r="N147" i="203"/>
  <c r="N146" i="203"/>
  <c r="N145" i="203"/>
  <c r="N144" i="203"/>
  <c r="N143" i="203"/>
  <c r="N142" i="203"/>
  <c r="N141" i="203"/>
  <c r="N140" i="203"/>
  <c r="N139" i="203"/>
  <c r="N138" i="203"/>
  <c r="N137" i="203"/>
  <c r="AC8" i="203"/>
  <c r="Z8" i="203"/>
  <c r="W8" i="203"/>
  <c r="V8" i="203"/>
  <c r="S8" i="203"/>
  <c r="R8" i="203"/>
  <c r="P8" i="203"/>
  <c r="M8" i="203"/>
  <c r="K8" i="203"/>
  <c r="J8" i="203"/>
  <c r="H8" i="203"/>
  <c r="AC7" i="203"/>
  <c r="Z7" i="203"/>
  <c r="W7" i="203"/>
  <c r="V7" i="203"/>
  <c r="S7" i="203"/>
  <c r="R7" i="203"/>
  <c r="P7" i="203"/>
  <c r="M7" i="203"/>
  <c r="K7" i="203"/>
  <c r="J7" i="203"/>
  <c r="H7" i="203"/>
  <c r="AC5" i="203"/>
  <c r="Z5" i="203"/>
  <c r="W5" i="203"/>
  <c r="V5" i="203"/>
  <c r="S5" i="203"/>
  <c r="R5" i="203"/>
  <c r="P5" i="203"/>
  <c r="M5" i="203"/>
  <c r="K5" i="203"/>
  <c r="J5" i="203"/>
  <c r="H5" i="203"/>
  <c r="AC4" i="203"/>
  <c r="Z4" i="203"/>
  <c r="V4" i="203"/>
  <c r="S4" i="203"/>
  <c r="R4" i="203"/>
  <c r="P4" i="203"/>
  <c r="M4" i="203"/>
  <c r="K4" i="203"/>
  <c r="J4" i="203"/>
  <c r="H4" i="203"/>
  <c r="AC3" i="203"/>
  <c r="Z3" i="203"/>
  <c r="W3" i="203"/>
  <c r="V3" i="203"/>
  <c r="S3" i="203"/>
  <c r="R3" i="203"/>
  <c r="P3" i="203"/>
  <c r="M3" i="203"/>
  <c r="K3" i="203"/>
  <c r="J3" i="203"/>
  <c r="H3" i="203"/>
  <c r="W92" i="1"/>
  <c r="V92" i="1"/>
  <c r="U92" i="1"/>
  <c r="T92" i="1"/>
  <c r="S92" i="1"/>
  <c r="R92" i="1"/>
  <c r="Q92" i="1"/>
  <c r="L4" i="87"/>
  <c r="N5" i="87"/>
  <c r="N4" i="87"/>
  <c r="L5" i="87"/>
  <c r="W89" i="1"/>
  <c r="V89" i="1"/>
  <c r="U89" i="1"/>
  <c r="S89" i="1"/>
  <c r="T89" i="1"/>
  <c r="R89" i="1"/>
  <c r="Q89" i="1"/>
  <c r="W88" i="1"/>
  <c r="V88" i="1"/>
  <c r="U88" i="1"/>
  <c r="T88" i="1"/>
  <c r="S88" i="1"/>
  <c r="R88" i="1"/>
  <c r="Q88" i="1"/>
  <c r="W87" i="1"/>
  <c r="W86" i="1"/>
  <c r="V87" i="1"/>
  <c r="V86" i="1"/>
  <c r="U87" i="1"/>
  <c r="U86" i="1"/>
  <c r="T87" i="1"/>
  <c r="T86" i="1"/>
  <c r="S87" i="1"/>
  <c r="S86" i="1"/>
  <c r="R87" i="1"/>
  <c r="R86" i="1"/>
  <c r="Q87" i="1"/>
  <c r="Q86" i="1"/>
  <c r="V6" i="69"/>
  <c r="V5" i="69"/>
  <c r="T6" i="69"/>
  <c r="T5" i="69"/>
  <c r="R6" i="69"/>
  <c r="R5" i="69"/>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G79" i="1"/>
  <c r="G78" i="1"/>
  <c r="G77" i="1"/>
  <c r="W77" i="1"/>
  <c r="V77" i="1"/>
  <c r="U77" i="1"/>
  <c r="T77" i="1"/>
  <c r="S77" i="1"/>
  <c r="R77" i="1"/>
  <c r="Q77" i="1"/>
  <c r="W76" i="1"/>
  <c r="V76" i="1"/>
  <c r="U76" i="1"/>
  <c r="T76" i="1"/>
  <c r="S76" i="1"/>
  <c r="R76" i="1"/>
  <c r="Q76" i="1"/>
  <c r="Q11" i="171"/>
  <c r="Q6" i="171"/>
  <c r="W74" i="1"/>
  <c r="V74" i="1"/>
  <c r="U74" i="1"/>
  <c r="T74" i="1"/>
  <c r="S74" i="1"/>
  <c r="R74" i="1"/>
  <c r="Q74" i="1"/>
  <c r="C74" i="1"/>
  <c r="C73" i="1"/>
  <c r="G72" i="1"/>
  <c r="F72" i="1"/>
  <c r="D72" i="1"/>
  <c r="C72" i="1"/>
  <c r="D73" i="1"/>
  <c r="F73" i="1"/>
  <c r="G73" i="1"/>
  <c r="W71" i="1"/>
  <c r="V71" i="1"/>
  <c r="U71" i="1"/>
  <c r="T71" i="1"/>
  <c r="S71" i="1"/>
  <c r="R71" i="1"/>
  <c r="Q71" i="1"/>
  <c r="G71" i="1"/>
  <c r="F71" i="1"/>
  <c r="D71" i="1"/>
  <c r="C71" i="1"/>
  <c r="W66" i="1"/>
  <c r="V66" i="1"/>
  <c r="U66" i="1"/>
  <c r="T66" i="1"/>
  <c r="S66" i="1"/>
  <c r="R66" i="1"/>
  <c r="Q66" i="1"/>
  <c r="W65" i="1"/>
  <c r="V65" i="1"/>
  <c r="U65" i="1"/>
  <c r="T65" i="1"/>
  <c r="S65" i="1"/>
  <c r="R65" i="1"/>
  <c r="Q65" i="1"/>
  <c r="P65" i="1"/>
  <c r="O65" i="1"/>
  <c r="N65" i="1"/>
  <c r="M65" i="1"/>
  <c r="L65" i="1"/>
  <c r="K65" i="1"/>
  <c r="J65" i="1"/>
  <c r="W64" i="1"/>
  <c r="V64" i="1"/>
  <c r="U64" i="1"/>
  <c r="T64" i="1"/>
  <c r="S64" i="1"/>
  <c r="R64" i="1"/>
  <c r="Q64" i="1"/>
  <c r="W62" i="1"/>
  <c r="V62" i="1"/>
  <c r="U62" i="1"/>
  <c r="T62" i="1"/>
  <c r="S62" i="1"/>
  <c r="R62" i="1"/>
  <c r="Q62" i="1"/>
  <c r="W61" i="1"/>
  <c r="V61" i="1"/>
  <c r="U61" i="1"/>
  <c r="T61" i="1"/>
  <c r="S61" i="1"/>
  <c r="R61" i="1"/>
  <c r="Q61" i="1"/>
  <c r="P62" i="1"/>
  <c r="O62" i="1"/>
  <c r="N62" i="1"/>
  <c r="M62" i="1"/>
  <c r="L62" i="1"/>
  <c r="K62" i="1"/>
  <c r="J62" i="1"/>
  <c r="J61" i="1"/>
  <c r="W60" i="1"/>
  <c r="V60" i="1"/>
  <c r="U60" i="1"/>
  <c r="T60" i="1"/>
  <c r="S60" i="1"/>
  <c r="R60" i="1"/>
  <c r="Q60" i="1"/>
  <c r="W59" i="1"/>
  <c r="V59" i="1"/>
  <c r="U59" i="1"/>
  <c r="T59" i="1"/>
  <c r="S59" i="1"/>
  <c r="R59" i="1"/>
  <c r="Q59" i="1"/>
  <c r="G60" i="1"/>
  <c r="G59" i="1"/>
  <c r="F60" i="1"/>
  <c r="F59" i="1"/>
  <c r="D60" i="1"/>
  <c r="D59" i="1"/>
  <c r="C60" i="1"/>
  <c r="C59" i="1"/>
  <c r="W54" i="1"/>
  <c r="V54" i="1"/>
  <c r="U54" i="1"/>
  <c r="T54" i="1"/>
  <c r="S54" i="1"/>
  <c r="R54" i="1"/>
  <c r="Q54" i="1"/>
  <c r="G54" i="1"/>
  <c r="F54" i="1"/>
  <c r="D54" i="1"/>
  <c r="C54" i="1"/>
  <c r="W52" i="1"/>
  <c r="V52" i="1"/>
  <c r="U52" i="1"/>
  <c r="T52" i="1"/>
  <c r="S52" i="1"/>
  <c r="R52" i="1"/>
  <c r="Q52" i="1"/>
  <c r="W51" i="1"/>
  <c r="V51" i="1"/>
  <c r="U51" i="1"/>
  <c r="T51" i="1"/>
  <c r="S51" i="1"/>
  <c r="R51" i="1"/>
  <c r="Q51"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G42" i="1"/>
  <c r="G41" i="1"/>
  <c r="G45" i="1"/>
  <c r="F41" i="1"/>
  <c r="D41" i="1"/>
  <c r="C41" i="1"/>
  <c r="W39" i="1"/>
  <c r="V39" i="1"/>
  <c r="U39" i="1"/>
  <c r="T39" i="1"/>
  <c r="S39" i="1"/>
  <c r="R39" i="1"/>
  <c r="Q39" i="1"/>
  <c r="P39" i="1"/>
  <c r="O39" i="1"/>
  <c r="N39" i="1"/>
  <c r="M39" i="1"/>
  <c r="L39" i="1"/>
  <c r="K39" i="1"/>
  <c r="J39" i="1"/>
  <c r="W38" i="1"/>
  <c r="V38" i="1"/>
  <c r="U38" i="1"/>
  <c r="T38" i="1"/>
  <c r="S38" i="1"/>
  <c r="R38" i="1"/>
  <c r="Q38" i="1"/>
  <c r="P38" i="1"/>
  <c r="O38" i="1"/>
  <c r="N38" i="1"/>
  <c r="M38" i="1"/>
  <c r="L38" i="1"/>
  <c r="K38" i="1"/>
  <c r="J38" i="1"/>
  <c r="W37" i="1"/>
  <c r="W36" i="1"/>
  <c r="V37" i="1"/>
  <c r="V36" i="1"/>
  <c r="U37" i="1"/>
  <c r="U36" i="1"/>
  <c r="T37" i="1"/>
  <c r="T36" i="1"/>
  <c r="S37" i="1"/>
  <c r="S36" i="1"/>
  <c r="R37" i="1"/>
  <c r="R36" i="1"/>
  <c r="Q37" i="1"/>
  <c r="Q36" i="1"/>
  <c r="W35" i="1"/>
  <c r="V35" i="1"/>
  <c r="U35" i="1"/>
  <c r="T35" i="1"/>
  <c r="S35" i="1"/>
  <c r="R35" i="1"/>
  <c r="Q35" i="1"/>
  <c r="I6" i="186"/>
  <c r="I5" i="186"/>
  <c r="L4" i="63"/>
  <c r="N5" i="63"/>
  <c r="N4" i="63"/>
  <c r="L5" i="63"/>
  <c r="G35" i="1"/>
  <c r="G34" i="1"/>
  <c r="F35" i="1"/>
  <c r="F34" i="1"/>
  <c r="D35" i="1"/>
  <c r="D34" i="1"/>
  <c r="C35" i="1"/>
  <c r="C34" i="1"/>
  <c r="W32" i="1"/>
  <c r="W31" i="1"/>
  <c r="W30" i="1"/>
  <c r="V32" i="1"/>
  <c r="V31" i="1"/>
  <c r="V30" i="1"/>
  <c r="U32" i="1"/>
  <c r="U31" i="1"/>
  <c r="U30" i="1"/>
  <c r="T32" i="1"/>
  <c r="T31" i="1"/>
  <c r="T30" i="1"/>
  <c r="S32" i="1"/>
  <c r="S31" i="1"/>
  <c r="S30" i="1"/>
  <c r="R32" i="1"/>
  <c r="R31" i="1"/>
  <c r="R30" i="1"/>
  <c r="Q32" i="1"/>
  <c r="Q31" i="1"/>
  <c r="Q30" i="1"/>
  <c r="G32" i="1"/>
  <c r="G31" i="1"/>
  <c r="G30" i="1"/>
  <c r="G29" i="1"/>
  <c r="F32" i="1"/>
  <c r="F31" i="1"/>
  <c r="F30" i="1"/>
  <c r="F29" i="1"/>
  <c r="D32" i="1"/>
  <c r="D31" i="1"/>
  <c r="D30" i="1"/>
  <c r="D29" i="1"/>
  <c r="C32" i="1"/>
  <c r="C31" i="1"/>
  <c r="C30" i="1"/>
  <c r="C29" i="1"/>
  <c r="P28" i="1"/>
  <c r="O28" i="1"/>
  <c r="N28" i="1"/>
  <c r="M28" i="1"/>
  <c r="L28" i="1"/>
  <c r="K28" i="1"/>
  <c r="J28" i="1"/>
  <c r="G28" i="1"/>
  <c r="F28" i="1"/>
  <c r="D28" i="1"/>
  <c r="C28" i="1"/>
  <c r="W26" i="1"/>
  <c r="V26" i="1"/>
  <c r="U26" i="1"/>
  <c r="T26" i="1"/>
  <c r="S26" i="1"/>
  <c r="R26" i="1"/>
  <c r="Q26" i="1"/>
  <c r="P26" i="1"/>
  <c r="O26" i="1"/>
  <c r="N26" i="1"/>
  <c r="M26" i="1"/>
  <c r="L26" i="1"/>
  <c r="K26" i="1"/>
  <c r="J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J20" i="1"/>
  <c r="P15" i="1"/>
  <c r="O15" i="1"/>
  <c r="N15" i="1"/>
  <c r="M15" i="1"/>
  <c r="L15" i="1"/>
  <c r="K15" i="1"/>
  <c r="J15" i="1"/>
  <c r="C10" i="2"/>
  <c r="D10" i="2"/>
  <c r="W14" i="1"/>
  <c r="V14" i="1"/>
  <c r="U14" i="1"/>
  <c r="T14" i="1"/>
  <c r="S14" i="1"/>
  <c r="R14" i="1"/>
  <c r="Q14" i="1"/>
  <c r="W13" i="1"/>
  <c r="V13" i="1"/>
  <c r="U13" i="1"/>
  <c r="T13" i="1"/>
  <c r="S13" i="1"/>
  <c r="R13" i="1"/>
  <c r="Q13" i="1"/>
  <c r="W12" i="1"/>
  <c r="V12" i="1"/>
  <c r="U12" i="1"/>
  <c r="T12" i="1"/>
  <c r="S12" i="1"/>
  <c r="R12" i="1"/>
  <c r="Q12" i="1"/>
  <c r="P12" i="1"/>
  <c r="O12" i="1"/>
  <c r="N12" i="1"/>
  <c r="M12" i="1"/>
  <c r="L12" i="1"/>
  <c r="K12" i="1"/>
  <c r="J12" i="1"/>
  <c r="J13" i="1"/>
  <c r="W8" i="1"/>
  <c r="V8" i="1"/>
  <c r="U8" i="1"/>
  <c r="T8" i="1"/>
  <c r="S8" i="1"/>
  <c r="R8" i="1"/>
  <c r="W7" i="1"/>
  <c r="V7" i="1"/>
  <c r="U7" i="1"/>
  <c r="T7" i="1"/>
  <c r="S7" i="1"/>
  <c r="R7" i="1"/>
  <c r="Q7" i="1"/>
  <c r="Q8" i="1"/>
  <c r="P8" i="1"/>
  <c r="O8" i="1"/>
  <c r="N8" i="1"/>
  <c r="M8" i="1"/>
  <c r="L8" i="1"/>
  <c r="K8" i="1"/>
  <c r="J8" i="1"/>
  <c r="W5" i="1"/>
  <c r="V5" i="1"/>
  <c r="U5" i="1"/>
  <c r="T5" i="1"/>
  <c r="S5" i="1"/>
  <c r="R5" i="1"/>
  <c r="Q5" i="1"/>
  <c r="T3" i="1"/>
  <c r="S3" i="1"/>
  <c r="Q3" i="1"/>
  <c r="R3" i="1"/>
  <c r="W3" i="1"/>
  <c r="V3" i="1"/>
  <c r="U3" i="1"/>
  <c r="L23" i="67"/>
  <c r="L22" i="67"/>
  <c r="L21" i="67"/>
  <c r="L20" i="67"/>
  <c r="L19" i="67"/>
  <c r="L18" i="67"/>
  <c r="L17" i="67"/>
  <c r="L16" i="67"/>
  <c r="L15" i="67"/>
  <c r="L14" i="67"/>
  <c r="L13" i="67"/>
  <c r="L12" i="67"/>
  <c r="L11" i="67"/>
  <c r="L10" i="67"/>
  <c r="L9" i="67"/>
  <c r="L8" i="67"/>
  <c r="L7" i="67"/>
  <c r="L6" i="67"/>
  <c r="L5" i="67"/>
  <c r="L4" i="67"/>
  <c r="EZ130" i="203" l="1"/>
  <c r="EZ134" i="203"/>
  <c r="EZ131" i="203"/>
  <c r="EZ128" i="203"/>
  <c r="EZ132" i="203"/>
  <c r="EZ129" i="203"/>
  <c r="EZ133" i="203"/>
  <c r="DP128" i="203"/>
  <c r="DP129" i="203"/>
  <c r="DP130" i="203"/>
  <c r="DP131" i="203"/>
  <c r="DP132" i="203"/>
  <c r="DP133" i="203"/>
  <c r="DP134" i="203"/>
  <c r="DZ133" i="203"/>
  <c r="DZ129" i="203"/>
  <c r="DZ134" i="203"/>
  <c r="DZ130" i="203"/>
  <c r="DZ132" i="203"/>
  <c r="DZ128" i="203"/>
  <c r="DZ131" i="203"/>
  <c r="ES130" i="203"/>
  <c r="ES129" i="203"/>
  <c r="ES133" i="203"/>
  <c r="ES128" i="203"/>
  <c r="ES132" i="203"/>
  <c r="ES131" i="203"/>
  <c r="ES134" i="203"/>
  <c r="EU131" i="203"/>
  <c r="EU134" i="203"/>
  <c r="EU130" i="203"/>
  <c r="EU133" i="203"/>
  <c r="EU129" i="203"/>
  <c r="EU132" i="203"/>
  <c r="EU128" i="203"/>
  <c r="EY131" i="203"/>
  <c r="EY128" i="203"/>
  <c r="EY132" i="203"/>
  <c r="EY129" i="203"/>
  <c r="EY133" i="203"/>
  <c r="EY130" i="203"/>
  <c r="EY134" i="203"/>
  <c r="DU128" i="203"/>
  <c r="DU129" i="203"/>
  <c r="DU130" i="203"/>
  <c r="DU131" i="203"/>
  <c r="DU132" i="203"/>
  <c r="DU133" i="203"/>
  <c r="DU134" i="203"/>
  <c r="EW129" i="203"/>
  <c r="EW133" i="203"/>
  <c r="EW130" i="203"/>
  <c r="EW134" i="203"/>
  <c r="EW131" i="203"/>
  <c r="EW128" i="203"/>
  <c r="EW132" i="203"/>
  <c r="FC134" i="203"/>
  <c r="FC129" i="203"/>
  <c r="FC132" i="203"/>
  <c r="FC128" i="203"/>
  <c r="FC131" i="203"/>
  <c r="FC133" i="203"/>
  <c r="FC130" i="203"/>
  <c r="DO132" i="203"/>
  <c r="DO128" i="203"/>
  <c r="DO131" i="203"/>
  <c r="DO133" i="203"/>
  <c r="DO130" i="203"/>
  <c r="DO134" i="203"/>
  <c r="DO129" i="203"/>
  <c r="EQ131" i="203"/>
  <c r="EQ134" i="203"/>
  <c r="EQ130" i="203"/>
  <c r="EQ133" i="203"/>
  <c r="EQ129" i="203"/>
  <c r="EQ132" i="203"/>
  <c r="EQ128" i="203"/>
  <c r="FE129" i="203"/>
  <c r="FE128" i="203"/>
  <c r="FE132" i="203"/>
  <c r="FE131" i="203"/>
  <c r="FE134" i="203"/>
  <c r="FE130" i="203"/>
  <c r="FE133" i="203"/>
  <c r="DM132" i="203"/>
  <c r="DM129" i="203"/>
  <c r="DM131" i="203"/>
  <c r="DM130" i="203"/>
  <c r="DM133" i="203"/>
  <c r="DM128" i="203"/>
  <c r="DM134" i="203"/>
  <c r="CZ129" i="203"/>
  <c r="CZ131" i="203"/>
  <c r="CZ133" i="203"/>
  <c r="CZ128" i="203"/>
  <c r="CZ130" i="203"/>
  <c r="CZ132" i="203"/>
  <c r="CZ134" i="203"/>
  <c r="DE129" i="203"/>
  <c r="DE131" i="203"/>
  <c r="DE133" i="203"/>
  <c r="DE130" i="203"/>
  <c r="DE134" i="203"/>
  <c r="DE128" i="203"/>
  <c r="DE132" i="203"/>
  <c r="DK128" i="203"/>
  <c r="DK130" i="203"/>
  <c r="DK132" i="203"/>
  <c r="DK134" i="203"/>
  <c r="DK129" i="203"/>
  <c r="DK131" i="203"/>
  <c r="DK133" i="203"/>
  <c r="CW133" i="203"/>
  <c r="CW134" i="203"/>
  <c r="CW128" i="203"/>
  <c r="CW129" i="203"/>
  <c r="CW130" i="203"/>
  <c r="CW131" i="203"/>
  <c r="CW132" i="203"/>
  <c r="CL131" i="203"/>
  <c r="CL128" i="203"/>
  <c r="CL132" i="203"/>
  <c r="CL134" i="203"/>
  <c r="CL130" i="203"/>
  <c r="CL129" i="203"/>
  <c r="CL133" i="203"/>
  <c r="CO134" i="203"/>
  <c r="CO128" i="203"/>
  <c r="CO132" i="203"/>
  <c r="CO130" i="203"/>
  <c r="CO129" i="203"/>
  <c r="CO133" i="203"/>
  <c r="CO131" i="203"/>
  <c r="CR128" i="203"/>
  <c r="CR132" i="203"/>
  <c r="CR129" i="203"/>
  <c r="CR133" i="203"/>
  <c r="CR131" i="203"/>
  <c r="CR134" i="203"/>
  <c r="CR130" i="203"/>
  <c r="CT133" i="203"/>
  <c r="CT131" i="203"/>
  <c r="CT128" i="203"/>
  <c r="CT132" i="203"/>
  <c r="CT134" i="203"/>
  <c r="CT129" i="203"/>
  <c r="CT130" i="203"/>
  <c r="CU133" i="203"/>
  <c r="CU134" i="203"/>
  <c r="CU128" i="203"/>
  <c r="CU129" i="203"/>
  <c r="CU130" i="203"/>
  <c r="CU131" i="203"/>
  <c r="CU132" i="203"/>
  <c r="CV133" i="203"/>
  <c r="CV134" i="203"/>
  <c r="CV128" i="203"/>
  <c r="CV129" i="203"/>
  <c r="CV130" i="203"/>
  <c r="CV131" i="203"/>
  <c r="CV132" i="203"/>
  <c r="BY132" i="203"/>
  <c r="BY129" i="203"/>
  <c r="BY128" i="203"/>
  <c r="BY131" i="203"/>
  <c r="BY134" i="203"/>
  <c r="BY133" i="203"/>
  <c r="BY130" i="203"/>
  <c r="CB130" i="203"/>
  <c r="CB131" i="203"/>
  <c r="CB132" i="203"/>
  <c r="CB129" i="203"/>
  <c r="CB134" i="203"/>
  <c r="CB128" i="203"/>
  <c r="CB133" i="203"/>
  <c r="CE131" i="203"/>
  <c r="CE130" i="203"/>
  <c r="CE132" i="203"/>
  <c r="CE128" i="203"/>
  <c r="CE129" i="203"/>
  <c r="CE134" i="203"/>
  <c r="CE133" i="203"/>
  <c r="BJ131" i="203"/>
  <c r="BJ128" i="203"/>
  <c r="BJ134" i="203"/>
  <c r="BJ132" i="203"/>
  <c r="BJ133" i="203"/>
  <c r="BJ130" i="203"/>
  <c r="BJ129" i="203"/>
  <c r="CI130" i="203"/>
  <c r="CI128" i="203"/>
  <c r="BW130" i="203"/>
  <c r="BW129" i="203"/>
  <c r="BW134" i="203"/>
  <c r="BW133" i="203"/>
  <c r="BW132" i="203"/>
  <c r="BW131" i="203"/>
  <c r="BW128" i="203"/>
  <c r="BL130" i="203"/>
  <c r="BL133" i="203"/>
  <c r="BL134" i="203"/>
  <c r="BL129" i="203"/>
  <c r="BL132" i="203"/>
  <c r="BL131" i="203"/>
  <c r="BL128" i="203"/>
  <c r="BT134" i="203"/>
  <c r="BT132" i="203"/>
  <c r="BT131" i="203"/>
  <c r="BT130" i="203"/>
  <c r="BT133" i="203"/>
  <c r="BT129" i="203"/>
  <c r="BT128" i="203"/>
  <c r="BN129" i="203"/>
  <c r="BN134" i="203"/>
  <c r="BN128" i="203"/>
  <c r="BN131" i="203"/>
  <c r="BN130" i="203"/>
  <c r="BN133" i="203"/>
  <c r="BN132" i="203"/>
  <c r="BQ129" i="203"/>
  <c r="BQ134" i="203"/>
  <c r="BQ133" i="203"/>
  <c r="BQ132" i="203"/>
  <c r="BQ131" i="203"/>
  <c r="BQ128" i="203"/>
  <c r="BQ130" i="203"/>
  <c r="AT128" i="203"/>
  <c r="AT131" i="203"/>
  <c r="AT130" i="203"/>
  <c r="AT133" i="203"/>
  <c r="AT134" i="203"/>
  <c r="AT129" i="203"/>
  <c r="AT132" i="203"/>
  <c r="AI133" i="203"/>
  <c r="AZ129" i="203"/>
  <c r="AZ128" i="203"/>
  <c r="AZ134" i="203"/>
  <c r="AZ131" i="203"/>
  <c r="AZ133" i="203"/>
  <c r="AZ132" i="203"/>
  <c r="AZ130" i="203"/>
  <c r="BA130" i="203"/>
  <c r="BA128" i="203"/>
  <c r="BA132" i="203"/>
  <c r="BA129" i="203"/>
  <c r="BA131" i="203"/>
  <c r="BA133" i="203"/>
  <c r="BA134" i="203"/>
  <c r="AN130" i="203"/>
  <c r="AN133" i="203"/>
  <c r="AN128" i="203"/>
  <c r="AN131" i="203"/>
  <c r="AN134" i="203"/>
  <c r="AN132" i="203"/>
  <c r="AN129" i="203"/>
  <c r="AR129" i="203"/>
  <c r="AR132" i="203"/>
  <c r="AR128" i="203"/>
  <c r="AR131" i="203"/>
  <c r="AR134" i="203"/>
  <c r="AR130" i="203"/>
  <c r="AR133" i="203"/>
  <c r="AP130" i="203"/>
  <c r="AP133" i="203"/>
  <c r="AP134" i="203"/>
  <c r="AP132" i="203"/>
  <c r="AP128" i="203"/>
  <c r="AP131" i="203"/>
  <c r="AP129" i="203"/>
  <c r="AJ133" i="203"/>
  <c r="AJ131" i="203"/>
  <c r="AJ132" i="203"/>
  <c r="AJ130" i="203"/>
  <c r="AJ129" i="203"/>
  <c r="AJ128" i="203"/>
  <c r="AJ134" i="203"/>
  <c r="AG128" i="203"/>
  <c r="AG133" i="203"/>
  <c r="AG132" i="203"/>
  <c r="AG134" i="203"/>
  <c r="AG131" i="203"/>
  <c r="AG130" i="203"/>
  <c r="AG129" i="203"/>
  <c r="S129" i="203"/>
  <c r="S134" i="203"/>
  <c r="S130" i="203"/>
  <c r="S133" i="203"/>
  <c r="S131" i="203"/>
  <c r="S128" i="203"/>
  <c r="S132" i="203"/>
  <c r="AH131" i="203"/>
  <c r="AH129" i="203"/>
  <c r="AH134" i="203"/>
  <c r="AH128" i="203"/>
  <c r="AH132" i="203"/>
  <c r="AH133" i="203"/>
  <c r="AH130" i="203"/>
  <c r="N129" i="203"/>
  <c r="N130" i="203"/>
  <c r="N128" i="203"/>
  <c r="N133" i="203"/>
  <c r="N131" i="203"/>
  <c r="N134" i="203"/>
  <c r="N132" i="203"/>
  <c r="AF133" i="203"/>
  <c r="AF130" i="203"/>
  <c r="AF128" i="203"/>
  <c r="AF132" i="203"/>
  <c r="AF129" i="203"/>
  <c r="AF134" i="203"/>
  <c r="AF131" i="203"/>
  <c r="H129" i="203"/>
  <c r="H131" i="203"/>
  <c r="H128" i="203"/>
  <c r="H133" i="203"/>
  <c r="H130" i="203"/>
  <c r="H132" i="203"/>
  <c r="J130" i="203"/>
  <c r="J129" i="203"/>
  <c r="J132" i="203"/>
  <c r="J128" i="203"/>
  <c r="J133" i="203"/>
  <c r="J134" i="203"/>
  <c r="J131" i="203"/>
  <c r="R133" i="203"/>
  <c r="R132" i="203"/>
  <c r="R131" i="203"/>
  <c r="R129" i="203"/>
  <c r="R128" i="203"/>
  <c r="R130" i="203"/>
  <c r="R134" i="203"/>
  <c r="V130" i="203"/>
  <c r="V133" i="203"/>
  <c r="V129" i="203"/>
  <c r="V131" i="203"/>
  <c r="V128" i="203"/>
  <c r="V134" i="203"/>
  <c r="V132" i="203"/>
  <c r="AI134" i="203"/>
  <c r="AI131" i="203"/>
  <c r="AI128" i="203"/>
  <c r="AI130" i="203"/>
  <c r="AI132" i="203"/>
  <c r="AI129" i="203"/>
  <c r="K132" i="203"/>
  <c r="K131" i="203"/>
  <c r="K128" i="203"/>
  <c r="K134" i="203"/>
  <c r="K130" i="203"/>
  <c r="K133" i="203"/>
  <c r="K129" i="203"/>
  <c r="Z133" i="203"/>
  <c r="Z134" i="203"/>
  <c r="Z132" i="203"/>
  <c r="Z129" i="203"/>
  <c r="Z128" i="203"/>
  <c r="Z131" i="203"/>
  <c r="Z130" i="203"/>
  <c r="M134" i="203"/>
  <c r="M133" i="203"/>
  <c r="M132" i="203"/>
  <c r="M131" i="203"/>
  <c r="M130" i="203"/>
  <c r="M129" i="203"/>
  <c r="M128" i="203"/>
  <c r="R15" i="198"/>
  <c r="R19" i="198"/>
  <c r="R25" i="198"/>
  <c r="R30" i="198"/>
  <c r="R35" i="198"/>
  <c r="R39" i="198"/>
  <c r="R44" i="198"/>
  <c r="R48" i="198"/>
  <c r="R52" i="198"/>
  <c r="R56" i="198"/>
  <c r="R60" i="198"/>
  <c r="R65" i="198"/>
  <c r="R71" i="198"/>
  <c r="R82" i="198"/>
  <c r="R92" i="198"/>
  <c r="R100" i="198"/>
  <c r="R105" i="198"/>
  <c r="R110" i="198"/>
  <c r="R115" i="198"/>
  <c r="R120" i="198"/>
  <c r="R13" i="198"/>
  <c r="W90" i="1"/>
  <c r="S90" i="1"/>
  <c r="T90" i="1"/>
  <c r="Q90" i="1"/>
  <c r="R90" i="1"/>
  <c r="U90" i="1"/>
  <c r="V90" i="1"/>
  <c r="L6" i="63"/>
  <c r="M5" i="63" s="1"/>
  <c r="N6" i="63"/>
  <c r="O4" i="63" s="1"/>
  <c r="R14" i="198"/>
  <c r="H6" i="203"/>
  <c r="R10" i="198"/>
  <c r="R18" i="198"/>
  <c r="R24" i="198"/>
  <c r="R29" i="198"/>
  <c r="R33" i="198"/>
  <c r="R38" i="198"/>
  <c r="R43" i="198"/>
  <c r="R47" i="198"/>
  <c r="R51" i="198"/>
  <c r="R55" i="198"/>
  <c r="R59" i="198"/>
  <c r="R64" i="198"/>
  <c r="R69" i="198"/>
  <c r="R81" i="198"/>
  <c r="R90" i="198"/>
  <c r="R99" i="198"/>
  <c r="R104" i="198"/>
  <c r="R109" i="198"/>
  <c r="R114" i="198"/>
  <c r="R119" i="198"/>
  <c r="R111" i="198"/>
  <c r="R11" i="198"/>
  <c r="R12" i="198"/>
  <c r="R16" i="198"/>
  <c r="R22" i="198"/>
  <c r="R26" i="198"/>
  <c r="R31" i="198"/>
  <c r="R36" i="198"/>
  <c r="R40" i="198"/>
  <c r="R45" i="198"/>
  <c r="R49" i="198"/>
  <c r="R53" i="198"/>
  <c r="R57" i="198"/>
  <c r="R61" i="198"/>
  <c r="R66" i="198"/>
  <c r="R74" i="198"/>
  <c r="R86" i="198"/>
  <c r="R94" i="198"/>
  <c r="R102" i="198"/>
  <c r="R106" i="198"/>
  <c r="R116" i="198"/>
  <c r="R17" i="198"/>
  <c r="R23" i="198"/>
  <c r="R27" i="198"/>
  <c r="R32" i="198"/>
  <c r="R37" i="198"/>
  <c r="R41" i="198"/>
  <c r="R46" i="198"/>
  <c r="R50" i="198"/>
  <c r="R54" i="198"/>
  <c r="R58" i="198"/>
  <c r="R62" i="198"/>
  <c r="R67" i="198"/>
  <c r="R77" i="198"/>
  <c r="R89" i="198"/>
  <c r="R95" i="198"/>
  <c r="R103" i="198"/>
  <c r="R107" i="198"/>
  <c r="R112" i="198"/>
  <c r="R118" i="198"/>
  <c r="R116" i="196"/>
  <c r="W10" i="1"/>
  <c r="T10" i="1"/>
  <c r="Q10" i="1"/>
  <c r="U10" i="1"/>
  <c r="R10" i="1"/>
  <c r="V10" i="1"/>
  <c r="S10" i="1"/>
  <c r="CG133" i="203"/>
  <c r="CG130" i="203"/>
  <c r="CH128" i="203"/>
  <c r="CI129" i="203"/>
  <c r="CG134" i="203"/>
  <c r="CH129" i="203"/>
  <c r="CH131" i="203"/>
  <c r="CG131" i="203"/>
  <c r="CI134" i="203"/>
  <c r="CI132" i="203"/>
  <c r="CG128" i="203"/>
  <c r="CG132" i="203"/>
  <c r="CH134" i="203"/>
  <c r="CH132" i="203"/>
  <c r="CH130" i="203"/>
  <c r="CH133" i="203"/>
  <c r="CG129" i="203"/>
  <c r="CI133" i="203"/>
  <c r="CI131" i="203"/>
  <c r="H134" i="203"/>
  <c r="N6" i="87"/>
  <c r="O4" i="87" s="1"/>
  <c r="V7" i="69"/>
  <c r="W5" i="69" s="1"/>
  <c r="T7" i="69"/>
  <c r="U6" i="69" s="1"/>
  <c r="R7" i="69"/>
  <c r="S5" i="69" s="1"/>
  <c r="Q7" i="171"/>
  <c r="R5" i="171" s="1"/>
  <c r="Q12" i="171"/>
  <c r="R11" i="171" s="1"/>
  <c r="I7" i="186"/>
  <c r="J5" i="186" s="1"/>
  <c r="F78" i="2"/>
  <c r="D78" i="2"/>
  <c r="C78" i="2"/>
  <c r="F80" i="2"/>
  <c r="D80" i="2"/>
  <c r="C80" i="2"/>
  <c r="O5" i="63" l="1"/>
  <c r="O6" i="63" s="1"/>
  <c r="V73" i="1"/>
  <c r="R73" i="1"/>
  <c r="U73" i="1"/>
  <c r="Q73" i="1"/>
  <c r="T73" i="1"/>
  <c r="W73" i="1"/>
  <c r="S73" i="1"/>
  <c r="O5" i="87"/>
  <c r="O6" i="87" s="1"/>
  <c r="W6" i="69"/>
  <c r="W7" i="69" s="1"/>
  <c r="U5" i="69"/>
  <c r="U7" i="69" s="1"/>
  <c r="S6" i="69"/>
  <c r="S7" i="69" s="1"/>
  <c r="R10" i="171"/>
  <c r="R12" i="171" s="1"/>
  <c r="R6" i="171"/>
  <c r="R7" i="171" s="1"/>
  <c r="J6" i="186"/>
  <c r="J7" i="186" s="1"/>
  <c r="F79" i="2" l="1"/>
  <c r="D79" i="2"/>
  <c r="C79" i="2"/>
  <c r="P117" i="196"/>
  <c r="J117" i="196"/>
  <c r="J67" i="196"/>
  <c r="R67" i="196" s="1"/>
  <c r="J55" i="196"/>
  <c r="R55" i="196" s="1"/>
  <c r="P54" i="196"/>
  <c r="J54" i="196"/>
  <c r="P53" i="196"/>
  <c r="J53" i="196"/>
  <c r="P50" i="196"/>
  <c r="J50" i="196"/>
  <c r="P49" i="196"/>
  <c r="J49" i="196"/>
  <c r="P46" i="196"/>
  <c r="J46" i="196"/>
  <c r="P39" i="196"/>
  <c r="J39" i="196"/>
  <c r="P27" i="196"/>
  <c r="J27" i="196"/>
  <c r="P26" i="196"/>
  <c r="J26" i="196"/>
  <c r="J19" i="196"/>
  <c r="R19" i="196" s="1"/>
  <c r="P18" i="196"/>
  <c r="J18" i="196"/>
  <c r="P14" i="196"/>
  <c r="J14" i="196"/>
  <c r="P12" i="196"/>
  <c r="J12" i="196"/>
  <c r="P11" i="196"/>
  <c r="J11" i="196"/>
  <c r="P6" i="196"/>
  <c r="J6" i="196"/>
  <c r="P4" i="196"/>
  <c r="R4" i="196" s="1"/>
  <c r="R6" i="196" l="1"/>
  <c r="R12" i="196"/>
  <c r="R11" i="196"/>
  <c r="R14" i="196"/>
  <c r="R26" i="196"/>
  <c r="R39" i="196"/>
  <c r="R49" i="196"/>
  <c r="R53" i="196"/>
  <c r="R18" i="196"/>
  <c r="R27" i="196"/>
  <c r="R46" i="196"/>
  <c r="R50" i="196"/>
  <c r="R54" i="196"/>
  <c r="R117" i="196"/>
  <c r="F66" i="2"/>
  <c r="D66" i="2"/>
  <c r="C66" i="2"/>
  <c r="F67" i="2"/>
  <c r="D67" i="2"/>
  <c r="C67" i="2"/>
  <c r="F61" i="2"/>
  <c r="D61" i="2"/>
  <c r="C61" i="2"/>
  <c r="F42" i="2"/>
  <c r="D42" i="2"/>
  <c r="C42" i="2"/>
  <c r="F41" i="2"/>
  <c r="D41" i="2"/>
  <c r="C41" i="2"/>
  <c r="F48" i="2"/>
  <c r="D48" i="2"/>
  <c r="C48" i="2"/>
  <c r="F39" i="2"/>
  <c r="F38" i="2"/>
  <c r="F37" i="2"/>
  <c r="F36" i="2"/>
  <c r="D39" i="2"/>
  <c r="D38" i="2"/>
  <c r="D37" i="2"/>
  <c r="D36" i="2"/>
  <c r="C39" i="2"/>
  <c r="C38" i="2"/>
  <c r="C37" i="2"/>
  <c r="C36" i="2"/>
  <c r="J37" i="1"/>
  <c r="T72" i="1" l="1"/>
  <c r="W72" i="1"/>
  <c r="S72" i="1"/>
  <c r="R72" i="1"/>
  <c r="Q72" i="1"/>
  <c r="V72" i="1"/>
  <c r="U72" i="1"/>
  <c r="P80" i="1"/>
  <c r="O80" i="1"/>
  <c r="N80" i="1"/>
  <c r="M80" i="1"/>
  <c r="L80" i="1"/>
  <c r="K80" i="1"/>
  <c r="J80" i="1"/>
  <c r="P79" i="1"/>
  <c r="O79" i="1"/>
  <c r="N79" i="1"/>
  <c r="M79" i="1"/>
  <c r="L79" i="1"/>
  <c r="K79" i="1"/>
  <c r="J79" i="1"/>
  <c r="P78" i="1"/>
  <c r="O78" i="1"/>
  <c r="N78" i="1"/>
  <c r="M78" i="1"/>
  <c r="L78" i="1"/>
  <c r="K78" i="1"/>
  <c r="J78" i="1"/>
  <c r="J77" i="1"/>
  <c r="F13" i="2" l="1"/>
  <c r="P44" i="1" l="1"/>
  <c r="O44" i="1"/>
  <c r="N44" i="1"/>
  <c r="M44" i="1"/>
  <c r="C50" i="157" l="1"/>
  <c r="J4" i="1" l="1"/>
  <c r="F55" i="2" l="1"/>
  <c r="S18" i="157" l="1"/>
  <c r="F26" i="1" l="1"/>
  <c r="G33" i="1"/>
  <c r="P89" i="1" l="1"/>
  <c r="O89" i="1"/>
  <c r="N89" i="1"/>
  <c r="M89" i="1"/>
  <c r="L89" i="1"/>
  <c r="K89" i="1"/>
  <c r="J89" i="1"/>
  <c r="J70" i="1"/>
  <c r="P66" i="1"/>
  <c r="O66" i="1"/>
  <c r="N66" i="1"/>
  <c r="M66" i="1"/>
  <c r="L66" i="1"/>
  <c r="K66" i="1"/>
  <c r="J66" i="1"/>
  <c r="P43" i="1"/>
  <c r="O43" i="1"/>
  <c r="N43" i="1"/>
  <c r="M43" i="1"/>
  <c r="L43" i="1"/>
  <c r="K43" i="1"/>
  <c r="J43" i="1"/>
  <c r="T3" i="157"/>
  <c r="T4" i="157"/>
  <c r="T5" i="157"/>
  <c r="T6" i="157"/>
  <c r="T7" i="157"/>
  <c r="T8" i="157"/>
  <c r="T9" i="157"/>
  <c r="T10" i="157"/>
  <c r="T11" i="157"/>
  <c r="T12" i="157"/>
  <c r="T13" i="157"/>
  <c r="T14" i="157"/>
  <c r="T15" i="157"/>
  <c r="T16" i="157"/>
  <c r="T17" i="157"/>
  <c r="T18" i="157"/>
  <c r="T19" i="157"/>
  <c r="T20" i="157"/>
  <c r="T21" i="157"/>
  <c r="T22" i="157"/>
  <c r="T23" i="157"/>
  <c r="T24" i="157"/>
  <c r="T25" i="157"/>
  <c r="T26" i="157"/>
  <c r="T27" i="157"/>
  <c r="T28" i="157"/>
  <c r="T29" i="157"/>
  <c r="T30" i="157"/>
  <c r="T31" i="157"/>
  <c r="T32" i="157"/>
  <c r="T33" i="157"/>
  <c r="T34" i="157"/>
  <c r="T35" i="157"/>
  <c r="T36" i="157"/>
  <c r="T37" i="157"/>
  <c r="T38" i="157"/>
  <c r="T39" i="157"/>
  <c r="T40" i="157"/>
  <c r="T41" i="157"/>
  <c r="T42" i="157"/>
  <c r="T43" i="157"/>
  <c r="T44" i="157"/>
  <c r="T45" i="157"/>
  <c r="T46" i="157"/>
  <c r="T47" i="157"/>
  <c r="T48" i="157"/>
  <c r="T49" i="157"/>
  <c r="T50" i="157"/>
  <c r="T51" i="157"/>
  <c r="T52" i="157"/>
  <c r="T53" i="157"/>
  <c r="T54" i="157"/>
  <c r="T55" i="157"/>
  <c r="T56" i="157"/>
  <c r="T57" i="157"/>
  <c r="T58" i="157"/>
  <c r="T59" i="157"/>
  <c r="T60" i="157"/>
  <c r="T61" i="157"/>
  <c r="T62" i="157"/>
  <c r="T63" i="157"/>
  <c r="T64" i="157"/>
  <c r="T65" i="157"/>
  <c r="T66" i="157"/>
  <c r="T67" i="157"/>
  <c r="T68" i="157"/>
  <c r="T69" i="157"/>
  <c r="T70" i="157"/>
  <c r="T71" i="157"/>
  <c r="T72" i="157"/>
  <c r="T73" i="157"/>
  <c r="T74" i="157"/>
  <c r="T75" i="157"/>
  <c r="T76" i="157"/>
  <c r="H3" i="157" l="1"/>
  <c r="J10" i="1"/>
  <c r="P67" i="1"/>
  <c r="O67" i="1"/>
  <c r="N67" i="1"/>
  <c r="M67" i="1"/>
  <c r="L67" i="1"/>
  <c r="K67" i="1"/>
  <c r="J67" i="1"/>
  <c r="B50" i="157" l="1"/>
  <c r="AA76" i="157"/>
  <c r="AB76" i="157"/>
  <c r="AG76" i="157"/>
  <c r="AH76" i="157"/>
  <c r="AI76" i="157"/>
  <c r="AJ76" i="157"/>
  <c r="AA75" i="157"/>
  <c r="AB75" i="157"/>
  <c r="AG75" i="157"/>
  <c r="AH75" i="157"/>
  <c r="AI75" i="157"/>
  <c r="AJ75" i="157"/>
  <c r="X74" i="157"/>
  <c r="AG74" i="157"/>
  <c r="AH74" i="157"/>
  <c r="AI74" i="157"/>
  <c r="AJ74" i="157"/>
  <c r="X73" i="157"/>
  <c r="AG73" i="157"/>
  <c r="AH73" i="157"/>
  <c r="AI73" i="157"/>
  <c r="AJ73" i="157"/>
  <c r="AA72" i="157"/>
  <c r="AB72" i="157"/>
  <c r="AG72" i="157"/>
  <c r="AH72" i="157"/>
  <c r="AI72" i="157"/>
  <c r="AJ72" i="157"/>
  <c r="AA71" i="157"/>
  <c r="AB71" i="157"/>
  <c r="AG71" i="157"/>
  <c r="AH71" i="157"/>
  <c r="AI71" i="157"/>
  <c r="AJ71" i="157"/>
  <c r="AA70" i="157"/>
  <c r="AB70" i="157"/>
  <c r="AG70" i="157"/>
  <c r="AH70" i="157"/>
  <c r="AI70" i="157"/>
  <c r="AJ70" i="157"/>
  <c r="AA69" i="157"/>
  <c r="AB69" i="157"/>
  <c r="AG69" i="157"/>
  <c r="AH69" i="157"/>
  <c r="AI69" i="157"/>
  <c r="AJ69" i="157"/>
  <c r="X68" i="157"/>
  <c r="AG68" i="157"/>
  <c r="AH68" i="157"/>
  <c r="AI68" i="157"/>
  <c r="AJ68" i="157"/>
  <c r="AA67" i="157"/>
  <c r="AB67" i="157"/>
  <c r="AG67" i="157"/>
  <c r="AH67" i="157"/>
  <c r="AI67" i="157"/>
  <c r="AJ67" i="157"/>
  <c r="AJ66" i="157"/>
  <c r="AA66" i="157"/>
  <c r="AB66" i="157"/>
  <c r="AG66" i="157"/>
  <c r="AH66" i="157"/>
  <c r="AI66" i="157"/>
  <c r="AA65" i="157"/>
  <c r="AB65" i="157"/>
  <c r="AG65" i="157"/>
  <c r="AH65" i="157"/>
  <c r="AI65" i="157"/>
  <c r="AJ65" i="157"/>
  <c r="X64" i="157"/>
  <c r="AG64" i="157"/>
  <c r="AH64" i="157"/>
  <c r="AI64" i="157"/>
  <c r="AJ64" i="157"/>
  <c r="X63" i="157"/>
  <c r="AG63" i="157"/>
  <c r="AH63" i="157"/>
  <c r="AI63" i="157"/>
  <c r="AJ63" i="157"/>
  <c r="X62" i="157"/>
  <c r="AG62" i="157"/>
  <c r="AH62" i="157"/>
  <c r="AI62" i="157"/>
  <c r="AJ62" i="157"/>
  <c r="AA61" i="157"/>
  <c r="AB61" i="157"/>
  <c r="AG61" i="157"/>
  <c r="AH61" i="157"/>
  <c r="AI61" i="157"/>
  <c r="AJ61" i="157"/>
  <c r="AA60" i="157"/>
  <c r="AB60" i="157"/>
  <c r="AG60" i="157"/>
  <c r="AH60" i="157"/>
  <c r="AI60" i="157"/>
  <c r="AJ60" i="157"/>
  <c r="AA59" i="157"/>
  <c r="AB59" i="157"/>
  <c r="AG59" i="157"/>
  <c r="AH59" i="157"/>
  <c r="AI59" i="157"/>
  <c r="AJ59" i="157"/>
  <c r="X58" i="157"/>
  <c r="AG58" i="157"/>
  <c r="AH58" i="157"/>
  <c r="AI58" i="157"/>
  <c r="AJ58" i="157"/>
  <c r="AA57" i="157"/>
  <c r="AB57" i="157"/>
  <c r="AG57" i="157"/>
  <c r="AH57" i="157"/>
  <c r="AI57" i="157"/>
  <c r="AJ57" i="157"/>
  <c r="AA56" i="157"/>
  <c r="AB56" i="157"/>
  <c r="AG56" i="157"/>
  <c r="AH56" i="157"/>
  <c r="AI56" i="157"/>
  <c r="AJ56" i="157"/>
  <c r="AA55" i="157"/>
  <c r="AB55" i="157"/>
  <c r="AG55" i="157"/>
  <c r="AH55" i="157"/>
  <c r="AI55" i="157"/>
  <c r="AJ55" i="157"/>
  <c r="X54" i="157"/>
  <c r="Y54" i="157"/>
  <c r="Z54" i="157"/>
  <c r="AA54" i="157"/>
  <c r="AB54" i="157"/>
  <c r="AG54" i="157"/>
  <c r="AH54" i="157"/>
  <c r="AI54" i="157"/>
  <c r="AJ54" i="157"/>
  <c r="W53" i="157"/>
  <c r="X53" i="157"/>
  <c r="Y53" i="157"/>
  <c r="Z53" i="157"/>
  <c r="AA53" i="157"/>
  <c r="AB53" i="157"/>
  <c r="AG53" i="157"/>
  <c r="AH53" i="157"/>
  <c r="AI53" i="157"/>
  <c r="AJ53" i="157"/>
  <c r="V53" i="157"/>
  <c r="X52" i="157"/>
  <c r="Y52" i="157"/>
  <c r="Z52" i="157"/>
  <c r="AA52" i="157"/>
  <c r="AB52" i="157"/>
  <c r="AG52" i="157"/>
  <c r="AH52" i="157"/>
  <c r="AI52" i="157"/>
  <c r="AJ52" i="157"/>
  <c r="AA51" i="157"/>
  <c r="AB51" i="157"/>
  <c r="AG51" i="157"/>
  <c r="AH51" i="157"/>
  <c r="AI51" i="157"/>
  <c r="AJ51" i="157"/>
  <c r="AA50" i="157"/>
  <c r="AB50" i="157"/>
  <c r="AG50" i="157"/>
  <c r="AH50" i="157"/>
  <c r="AI50" i="157"/>
  <c r="AJ50" i="157"/>
  <c r="AG49" i="157"/>
  <c r="AH49" i="157"/>
  <c r="AI49" i="157"/>
  <c r="AJ49" i="157"/>
  <c r="AG48" i="157"/>
  <c r="AH48" i="157"/>
  <c r="AI48" i="157"/>
  <c r="AJ48" i="157"/>
  <c r="X47" i="157"/>
  <c r="AG47" i="157"/>
  <c r="AH47" i="157"/>
  <c r="AI47" i="157"/>
  <c r="AJ47" i="157"/>
  <c r="X46" i="157"/>
  <c r="AG46" i="157"/>
  <c r="AH46" i="157"/>
  <c r="AI46" i="157"/>
  <c r="AJ46" i="157"/>
  <c r="AE45" i="157"/>
  <c r="AF45" i="157"/>
  <c r="AG45" i="157"/>
  <c r="AH45" i="157"/>
  <c r="AI45" i="157"/>
  <c r="AJ45" i="157"/>
  <c r="AA44" i="157"/>
  <c r="AB44" i="157"/>
  <c r="AG44" i="157"/>
  <c r="AH44" i="157"/>
  <c r="AI44" i="157"/>
  <c r="AJ44" i="157"/>
  <c r="AA43" i="157"/>
  <c r="AB43" i="157"/>
  <c r="AG43" i="157"/>
  <c r="AH43" i="157"/>
  <c r="AI43" i="157"/>
  <c r="AJ43" i="157"/>
  <c r="X42" i="157"/>
  <c r="AG42" i="157"/>
  <c r="AH42" i="157"/>
  <c r="AI42" i="157"/>
  <c r="AJ42" i="157"/>
  <c r="AA41" i="157"/>
  <c r="AB41" i="157"/>
  <c r="AG41" i="157"/>
  <c r="AH41" i="157"/>
  <c r="AI41" i="157"/>
  <c r="AJ41" i="157"/>
  <c r="AE40" i="157"/>
  <c r="AF40" i="157"/>
  <c r="AG40" i="157"/>
  <c r="AH40" i="157"/>
  <c r="AI40" i="157"/>
  <c r="AJ40" i="157"/>
  <c r="AG39" i="157"/>
  <c r="AH39" i="157"/>
  <c r="AI39" i="157"/>
  <c r="AJ39" i="157"/>
  <c r="AG38" i="157"/>
  <c r="AH38" i="157"/>
  <c r="AI38" i="157"/>
  <c r="AJ38" i="157"/>
  <c r="AE37" i="157"/>
  <c r="AF37" i="157"/>
  <c r="AG37" i="157"/>
  <c r="AH37" i="157"/>
  <c r="AI37" i="157"/>
  <c r="AJ37" i="157"/>
  <c r="AA36" i="157"/>
  <c r="AB36" i="157"/>
  <c r="AG36" i="157"/>
  <c r="AH36" i="157"/>
  <c r="AI36" i="157"/>
  <c r="AJ36" i="157"/>
  <c r="AA35" i="157"/>
  <c r="AB35" i="157"/>
  <c r="AG35" i="157"/>
  <c r="AH35" i="157"/>
  <c r="AI35" i="157"/>
  <c r="AJ35" i="157"/>
  <c r="AA34" i="157"/>
  <c r="AB34" i="157"/>
  <c r="AG34" i="157"/>
  <c r="AH34" i="157"/>
  <c r="AI34" i="157"/>
  <c r="AJ34" i="157"/>
  <c r="AA33" i="157"/>
  <c r="AB33" i="157"/>
  <c r="AG33" i="157"/>
  <c r="AH33" i="157"/>
  <c r="AI33" i="157"/>
  <c r="AJ33" i="157"/>
  <c r="AA32" i="157"/>
  <c r="AB32" i="157"/>
  <c r="AC32" i="157"/>
  <c r="AD32" i="157"/>
  <c r="AE32" i="157"/>
  <c r="AF32" i="157"/>
  <c r="AG32" i="157"/>
  <c r="AH32" i="157"/>
  <c r="AI32" i="157"/>
  <c r="AJ32" i="157"/>
  <c r="AE31" i="157"/>
  <c r="AF31" i="157"/>
  <c r="AG31" i="157"/>
  <c r="AH31" i="157"/>
  <c r="AI31" i="157"/>
  <c r="AJ31" i="157"/>
  <c r="AA30" i="157"/>
  <c r="AB30" i="157"/>
  <c r="AG30" i="157"/>
  <c r="AH30" i="157"/>
  <c r="AI30" i="157"/>
  <c r="AJ30" i="157"/>
  <c r="AA29" i="157"/>
  <c r="AB29" i="157"/>
  <c r="AG29" i="157"/>
  <c r="AH29" i="157"/>
  <c r="AI29" i="157"/>
  <c r="AJ29" i="157"/>
  <c r="AA28" i="157"/>
  <c r="AB28" i="157"/>
  <c r="AG28" i="157"/>
  <c r="AH28" i="157"/>
  <c r="AI28" i="157"/>
  <c r="AJ28" i="157"/>
  <c r="X27" i="157"/>
  <c r="AG27" i="157"/>
  <c r="AH27" i="157"/>
  <c r="AI27" i="157"/>
  <c r="AJ27" i="157"/>
  <c r="X26" i="157"/>
  <c r="AG26" i="157"/>
  <c r="AH26" i="157"/>
  <c r="AI26" i="157"/>
  <c r="AJ26" i="157"/>
  <c r="AA25" i="157"/>
  <c r="AB25" i="157"/>
  <c r="AG25" i="157"/>
  <c r="AH25" i="157"/>
  <c r="AI25" i="157"/>
  <c r="AJ25" i="157"/>
  <c r="AA24" i="157"/>
  <c r="AB24" i="157"/>
  <c r="AG24" i="157"/>
  <c r="AH24" i="157"/>
  <c r="AI24" i="157"/>
  <c r="AJ24" i="157"/>
  <c r="X23" i="157"/>
  <c r="AG23" i="157"/>
  <c r="AH23" i="157"/>
  <c r="AI23" i="157"/>
  <c r="AJ23" i="157"/>
  <c r="X22" i="157"/>
  <c r="AG22" i="157"/>
  <c r="AH22" i="157"/>
  <c r="AI22" i="157"/>
  <c r="AJ22" i="157"/>
  <c r="X21" i="157"/>
  <c r="AG21" i="157"/>
  <c r="AH21" i="157"/>
  <c r="AI21" i="157"/>
  <c r="AJ21" i="157"/>
  <c r="W21" i="157"/>
  <c r="AA20" i="157"/>
  <c r="AB20" i="157"/>
  <c r="AG20" i="157"/>
  <c r="AH20" i="157"/>
  <c r="AI20" i="157"/>
  <c r="AJ20" i="157"/>
  <c r="AE19" i="157"/>
  <c r="AF19" i="157"/>
  <c r="AG19" i="157"/>
  <c r="AH19" i="157"/>
  <c r="AI19" i="157"/>
  <c r="AJ19" i="157"/>
  <c r="AJ18" i="157"/>
  <c r="AG18" i="157"/>
  <c r="AH18" i="157"/>
  <c r="AI18" i="157"/>
  <c r="AF17" i="157"/>
  <c r="AE17" i="157"/>
  <c r="AG17" i="157"/>
  <c r="AH17" i="157"/>
  <c r="AI17" i="157"/>
  <c r="AJ17" i="157"/>
  <c r="AG16" i="157"/>
  <c r="AH16" i="157"/>
  <c r="AI16" i="157"/>
  <c r="AJ16" i="157"/>
  <c r="AE15" i="157"/>
  <c r="AF15" i="157"/>
  <c r="AG15" i="157"/>
  <c r="AH15" i="157"/>
  <c r="AI15" i="157"/>
  <c r="AJ15" i="157"/>
  <c r="AE14" i="157"/>
  <c r="AF14" i="157"/>
  <c r="AG14" i="157"/>
  <c r="AH14" i="157"/>
  <c r="AI14" i="157"/>
  <c r="AJ14" i="157"/>
  <c r="AE13" i="157"/>
  <c r="AF13" i="157"/>
  <c r="AG13" i="157"/>
  <c r="AH13" i="157"/>
  <c r="AI13" i="157"/>
  <c r="AJ13" i="157"/>
  <c r="AG12" i="157"/>
  <c r="AH12" i="157"/>
  <c r="AI12" i="157"/>
  <c r="AJ12" i="157"/>
  <c r="AE12" i="157"/>
  <c r="AF12" i="157"/>
  <c r="AA11" i="157"/>
  <c r="AB11" i="157"/>
  <c r="AG11" i="157"/>
  <c r="AH11" i="157"/>
  <c r="AI11" i="157"/>
  <c r="AJ11" i="157"/>
  <c r="AE10" i="157"/>
  <c r="AF10" i="157"/>
  <c r="AG10" i="157"/>
  <c r="AH10" i="157"/>
  <c r="AI10" i="157"/>
  <c r="AJ10" i="157"/>
  <c r="AE9" i="157"/>
  <c r="AF9" i="157"/>
  <c r="AG9" i="157"/>
  <c r="AH9" i="157"/>
  <c r="AI9" i="157"/>
  <c r="AJ9" i="157"/>
  <c r="B8" i="157"/>
  <c r="C8" i="157"/>
  <c r="D8" i="157"/>
  <c r="E8" i="157"/>
  <c r="F8" i="157"/>
  <c r="G8" i="157"/>
  <c r="H8" i="157"/>
  <c r="I8" i="157"/>
  <c r="J8" i="157"/>
  <c r="K8" i="157"/>
  <c r="L8" i="157"/>
  <c r="M8" i="157"/>
  <c r="N8" i="157"/>
  <c r="O8" i="157"/>
  <c r="P8" i="157"/>
  <c r="Q8" i="157"/>
  <c r="R8" i="157"/>
  <c r="S8" i="157"/>
  <c r="U8" i="157"/>
  <c r="V8" i="157"/>
  <c r="W8" i="157"/>
  <c r="X8" i="157"/>
  <c r="Y8" i="157"/>
  <c r="Z8" i="157"/>
  <c r="AA8" i="157"/>
  <c r="AB8" i="157"/>
  <c r="AG8" i="157"/>
  <c r="AH8" i="157"/>
  <c r="AI8" i="157"/>
  <c r="AJ8" i="157"/>
  <c r="B7" i="157"/>
  <c r="C7" i="157"/>
  <c r="D7" i="157"/>
  <c r="E7" i="157"/>
  <c r="F7" i="157"/>
  <c r="G7" i="157"/>
  <c r="H7" i="157"/>
  <c r="I7" i="157"/>
  <c r="J7" i="157"/>
  <c r="K7" i="157"/>
  <c r="L7" i="157"/>
  <c r="M7" i="157"/>
  <c r="N7" i="157"/>
  <c r="O7" i="157"/>
  <c r="P7" i="157"/>
  <c r="Q7" i="157"/>
  <c r="R7" i="157"/>
  <c r="S7" i="157"/>
  <c r="U7" i="157"/>
  <c r="V7" i="157"/>
  <c r="W7" i="157"/>
  <c r="X7" i="157"/>
  <c r="Y7" i="157"/>
  <c r="Z7" i="157"/>
  <c r="AA7" i="157"/>
  <c r="AB7" i="157"/>
  <c r="AG7" i="157"/>
  <c r="AH7" i="157"/>
  <c r="AI7" i="157"/>
  <c r="AJ7" i="157"/>
  <c r="AE6" i="157"/>
  <c r="AF6" i="157"/>
  <c r="AG6" i="157"/>
  <c r="AH6" i="157"/>
  <c r="AI6" i="157"/>
  <c r="AJ6" i="157"/>
  <c r="AE5" i="157"/>
  <c r="AF5" i="157"/>
  <c r="AG5" i="157"/>
  <c r="AH5" i="157"/>
  <c r="AI5" i="157"/>
  <c r="AJ5" i="157"/>
  <c r="AE4" i="157"/>
  <c r="AF4" i="157"/>
  <c r="AG4" i="157"/>
  <c r="AH4" i="157"/>
  <c r="AI4" i="157"/>
  <c r="AJ4" i="157"/>
  <c r="AE3" i="157"/>
  <c r="AF3" i="157"/>
  <c r="AG3" i="157"/>
  <c r="AH3" i="157"/>
  <c r="AI3" i="157"/>
  <c r="AJ3" i="157"/>
  <c r="AD3" i="157"/>
  <c r="AC3" i="157"/>
  <c r="AC4" i="157"/>
  <c r="AC5" i="157"/>
  <c r="AC6" i="157"/>
  <c r="Y3" i="157"/>
  <c r="Y4" i="157"/>
  <c r="Y5" i="157"/>
  <c r="Y6" i="157"/>
  <c r="U3" i="157"/>
  <c r="U4" i="157"/>
  <c r="U5" i="157"/>
  <c r="U6" i="157"/>
  <c r="J45" i="1"/>
  <c r="C46" i="2"/>
  <c r="P45" i="1" l="1"/>
  <c r="O45" i="1"/>
  <c r="N45" i="1"/>
  <c r="M45" i="1"/>
  <c r="L45" i="1"/>
  <c r="K45" i="1"/>
  <c r="M76" i="1" l="1"/>
  <c r="L76" i="1"/>
  <c r="J76" i="1"/>
  <c r="F10" i="2" l="1"/>
  <c r="F32" i="2"/>
  <c r="Y35" i="157" l="1"/>
  <c r="A8" i="157" l="1"/>
  <c r="A7" i="157"/>
  <c r="J88" i="1" l="1"/>
  <c r="O73" i="157" l="1"/>
  <c r="S3" i="157" l="1"/>
  <c r="S4" i="157"/>
  <c r="S5" i="157"/>
  <c r="S6" i="157"/>
  <c r="S9" i="157"/>
  <c r="S10" i="157"/>
  <c r="S11" i="157"/>
  <c r="S12" i="157"/>
  <c r="S13" i="157"/>
  <c r="S14" i="157"/>
  <c r="S15" i="157"/>
  <c r="S16" i="157"/>
  <c r="S17" i="157"/>
  <c r="S19" i="157"/>
  <c r="S20" i="157"/>
  <c r="S21" i="157"/>
  <c r="S22" i="157"/>
  <c r="S23" i="157"/>
  <c r="S24" i="157"/>
  <c r="S25" i="157"/>
  <c r="S26" i="157"/>
  <c r="S27" i="157"/>
  <c r="S28" i="157"/>
  <c r="S29" i="157"/>
  <c r="S30" i="157"/>
  <c r="S31" i="157"/>
  <c r="S32" i="157"/>
  <c r="S33" i="157"/>
  <c r="S34" i="157"/>
  <c r="S35" i="157"/>
  <c r="S36" i="157"/>
  <c r="S37" i="157"/>
  <c r="S38" i="157"/>
  <c r="S39" i="157"/>
  <c r="S40" i="157"/>
  <c r="S41" i="157"/>
  <c r="S42" i="157"/>
  <c r="S43" i="157"/>
  <c r="S44" i="157"/>
  <c r="S45" i="157"/>
  <c r="S46" i="157"/>
  <c r="S47" i="157"/>
  <c r="S48" i="157"/>
  <c r="S49" i="157"/>
  <c r="S50" i="157"/>
  <c r="S51" i="157"/>
  <c r="S52" i="157"/>
  <c r="S53" i="157"/>
  <c r="S54" i="157"/>
  <c r="S55" i="157"/>
  <c r="S56" i="157"/>
  <c r="S57" i="157"/>
  <c r="S58" i="157"/>
  <c r="S59" i="157"/>
  <c r="S60" i="157"/>
  <c r="S61" i="157"/>
  <c r="S62" i="157"/>
  <c r="S63" i="157"/>
  <c r="S64" i="157"/>
  <c r="S65" i="157"/>
  <c r="S66" i="157"/>
  <c r="S67" i="157"/>
  <c r="S68" i="157"/>
  <c r="S69" i="157"/>
  <c r="S70" i="157"/>
  <c r="S71" i="157"/>
  <c r="S72" i="157"/>
  <c r="S73" i="157"/>
  <c r="S74" i="157"/>
  <c r="S75" i="157"/>
  <c r="S76" i="157"/>
  <c r="N3" i="157"/>
  <c r="N4" i="157"/>
  <c r="N5" i="157"/>
  <c r="N6" i="157"/>
  <c r="N9" i="157"/>
  <c r="N10" i="157"/>
  <c r="N11" i="157"/>
  <c r="N12" i="157"/>
  <c r="N13" i="157"/>
  <c r="N14" i="157"/>
  <c r="N15" i="157"/>
  <c r="N16" i="157"/>
  <c r="N17" i="157"/>
  <c r="N18" i="157"/>
  <c r="N19" i="157"/>
  <c r="N20" i="157"/>
  <c r="N21" i="157"/>
  <c r="N22" i="157"/>
  <c r="N23" i="157"/>
  <c r="N24" i="157"/>
  <c r="N25" i="157"/>
  <c r="N26" i="157"/>
  <c r="N27" i="157"/>
  <c r="N28" i="157"/>
  <c r="N29" i="157"/>
  <c r="N30" i="157"/>
  <c r="N31" i="157"/>
  <c r="N32" i="157"/>
  <c r="N33" i="157"/>
  <c r="N34" i="157"/>
  <c r="N35" i="157"/>
  <c r="N36" i="157"/>
  <c r="N37" i="157"/>
  <c r="N38" i="157"/>
  <c r="N39" i="157"/>
  <c r="N40" i="157"/>
  <c r="N41" i="157"/>
  <c r="N42" i="157"/>
  <c r="N43" i="157"/>
  <c r="N44" i="157"/>
  <c r="N45" i="157"/>
  <c r="N46" i="157"/>
  <c r="N47" i="157"/>
  <c r="N48" i="157"/>
  <c r="N49" i="157"/>
  <c r="N50" i="157"/>
  <c r="N51" i="157"/>
  <c r="N52" i="157"/>
  <c r="N53" i="157"/>
  <c r="N54" i="157"/>
  <c r="N55" i="157"/>
  <c r="N56" i="157"/>
  <c r="N57" i="157"/>
  <c r="N58" i="157"/>
  <c r="N59" i="157"/>
  <c r="N60" i="157"/>
  <c r="N61" i="157"/>
  <c r="N62" i="157"/>
  <c r="N63" i="157"/>
  <c r="N64" i="157"/>
  <c r="N65" i="157"/>
  <c r="N66" i="157"/>
  <c r="N67" i="157"/>
  <c r="N68" i="157"/>
  <c r="N69" i="157"/>
  <c r="N70" i="157"/>
  <c r="N71" i="157"/>
  <c r="N72" i="157"/>
  <c r="N73" i="157"/>
  <c r="N74" i="157"/>
  <c r="N75" i="157"/>
  <c r="N76" i="157"/>
  <c r="P77" i="1" l="1"/>
  <c r="O77" i="1"/>
  <c r="N77" i="1"/>
  <c r="M77" i="1"/>
  <c r="L77" i="1"/>
  <c r="K77" i="1"/>
  <c r="P81" i="1"/>
  <c r="O81" i="1"/>
  <c r="N81" i="1"/>
  <c r="M81" i="1"/>
  <c r="L81" i="1"/>
  <c r="K81" i="1"/>
  <c r="J81" i="1"/>
  <c r="D88" i="2" l="1"/>
  <c r="D87" i="2"/>
  <c r="D86" i="2"/>
  <c r="D85" i="2"/>
  <c r="D84" i="2"/>
  <c r="P69" i="1" l="1"/>
  <c r="O69" i="1"/>
  <c r="N69" i="1"/>
  <c r="M69" i="1"/>
  <c r="L69" i="1"/>
  <c r="K69" i="1"/>
  <c r="J69" i="1"/>
  <c r="G69" i="1"/>
  <c r="F15" i="2"/>
  <c r="D15" i="2"/>
  <c r="C15" i="2"/>
  <c r="G8" i="1"/>
  <c r="F8" i="1"/>
  <c r="D8" i="1"/>
  <c r="C8" i="1"/>
  <c r="P7" i="1"/>
  <c r="O7" i="1"/>
  <c r="N7" i="1"/>
  <c r="M7" i="1"/>
  <c r="L7" i="1"/>
  <c r="K7" i="1"/>
  <c r="J7" i="1"/>
  <c r="G7" i="1"/>
  <c r="P9" i="1"/>
  <c r="O9" i="1"/>
  <c r="N9" i="1"/>
  <c r="M9" i="1"/>
  <c r="L9" i="1"/>
  <c r="K9" i="1"/>
  <c r="J9" i="1"/>
  <c r="G9" i="1"/>
  <c r="P6" i="1"/>
  <c r="O6" i="1"/>
  <c r="M6" i="1"/>
  <c r="N6" i="1"/>
  <c r="L6" i="1"/>
  <c r="K6" i="1"/>
  <c r="J6" i="1"/>
  <c r="G6" i="1"/>
  <c r="P5" i="1" l="1"/>
  <c r="O5" i="1"/>
  <c r="N5" i="1"/>
  <c r="M5" i="1"/>
  <c r="L5" i="1"/>
  <c r="K5" i="1"/>
  <c r="J5" i="1"/>
  <c r="G5" i="1"/>
  <c r="P4" i="1"/>
  <c r="O4" i="1"/>
  <c r="N4" i="1"/>
  <c r="M4" i="1"/>
  <c r="L4" i="1"/>
  <c r="K4" i="1"/>
  <c r="G4" i="1"/>
  <c r="P3" i="1"/>
  <c r="O3" i="1"/>
  <c r="N3" i="1"/>
  <c r="M3" i="1"/>
  <c r="L3" i="1"/>
  <c r="K3" i="1"/>
  <c r="J3" i="1"/>
  <c r="G3" i="1"/>
  <c r="P11" i="1"/>
  <c r="O11" i="1"/>
  <c r="N11" i="1"/>
  <c r="M11" i="1"/>
  <c r="L11" i="1"/>
  <c r="K11" i="1"/>
  <c r="J11" i="1"/>
  <c r="G11" i="1"/>
  <c r="M10" i="1"/>
  <c r="P10" i="1"/>
  <c r="O10" i="1"/>
  <c r="N10" i="1"/>
  <c r="L10" i="1"/>
  <c r="K10" i="1"/>
  <c r="G10" i="1"/>
  <c r="D17" i="2"/>
  <c r="P13" i="1"/>
  <c r="O13" i="1"/>
  <c r="N13" i="1"/>
  <c r="M13" i="1"/>
  <c r="L13" i="1"/>
  <c r="K13" i="1"/>
  <c r="G13" i="1"/>
  <c r="D20" i="2"/>
  <c r="G12" i="1"/>
  <c r="P14" i="1"/>
  <c r="O14" i="1"/>
  <c r="N14" i="1"/>
  <c r="M14" i="1"/>
  <c r="L14" i="1"/>
  <c r="K14" i="1"/>
  <c r="J14" i="1"/>
  <c r="G14" i="1"/>
  <c r="D21" i="2"/>
  <c r="G89" i="1"/>
  <c r="P88" i="1"/>
  <c r="O88" i="1"/>
  <c r="N88" i="1"/>
  <c r="M88" i="1"/>
  <c r="L88" i="1"/>
  <c r="K88" i="1"/>
  <c r="G88" i="1"/>
  <c r="G91" i="1"/>
  <c r="P92" i="1"/>
  <c r="O92" i="1"/>
  <c r="N92" i="1"/>
  <c r="M92" i="1"/>
  <c r="L92" i="1"/>
  <c r="K92" i="1"/>
  <c r="J92" i="1"/>
  <c r="G92" i="1"/>
  <c r="P93" i="1" l="1"/>
  <c r="O93" i="1"/>
  <c r="N93" i="1"/>
  <c r="M93" i="1"/>
  <c r="L93" i="1"/>
  <c r="K93" i="1"/>
  <c r="J93" i="1"/>
  <c r="G93" i="1"/>
  <c r="P90" i="1" l="1"/>
  <c r="O90" i="1"/>
  <c r="N90" i="1"/>
  <c r="M90" i="1"/>
  <c r="L90" i="1"/>
  <c r="K90" i="1"/>
  <c r="J90" i="1"/>
  <c r="G90" i="1"/>
  <c r="G85" i="1" l="1"/>
  <c r="G84" i="1"/>
  <c r="G83" i="1"/>
  <c r="D92" i="2"/>
  <c r="P87" i="1"/>
  <c r="O87" i="1"/>
  <c r="N87" i="1"/>
  <c r="M87" i="1"/>
  <c r="L87" i="1"/>
  <c r="K87" i="1"/>
  <c r="J87" i="1"/>
  <c r="G87" i="1"/>
  <c r="G86" i="1"/>
  <c r="D90" i="2"/>
  <c r="M86" i="1" l="1"/>
  <c r="L86" i="1"/>
  <c r="P86" i="1"/>
  <c r="K86" i="1"/>
  <c r="J86" i="1"/>
  <c r="O86" i="1"/>
  <c r="N86" i="1"/>
  <c r="G82" i="1"/>
  <c r="EM132" i="203" l="1"/>
  <c r="EM130" i="203"/>
  <c r="EM134" i="203"/>
  <c r="EM129" i="203"/>
  <c r="EM133" i="203"/>
  <c r="EM128" i="203"/>
  <c r="EM131" i="203"/>
  <c r="M82" i="1"/>
  <c r="N82" i="1"/>
  <c r="O82" i="1"/>
  <c r="P82" i="1"/>
  <c r="K82" i="1"/>
  <c r="L82" i="1"/>
  <c r="J82" i="1"/>
  <c r="G81" i="1"/>
  <c r="G80" i="1" l="1"/>
  <c r="P76" i="1" l="1"/>
  <c r="O76" i="1"/>
  <c r="N76" i="1"/>
  <c r="K76" i="1"/>
  <c r="G76" i="1"/>
  <c r="D83" i="2"/>
  <c r="G67" i="1" l="1"/>
  <c r="C76" i="2"/>
  <c r="M74" i="1"/>
  <c r="N74" i="1"/>
  <c r="O74" i="1"/>
  <c r="P74" i="1"/>
  <c r="L74" i="1"/>
  <c r="K74" i="1"/>
  <c r="J74" i="1"/>
  <c r="G75" i="1"/>
  <c r="G74" i="1"/>
  <c r="D82" i="2"/>
  <c r="P70" i="1" l="1"/>
  <c r="O70" i="1"/>
  <c r="N70" i="1"/>
  <c r="M70" i="1"/>
  <c r="L70" i="1"/>
  <c r="K70" i="1"/>
  <c r="G70" i="1"/>
  <c r="P68" i="1" l="1"/>
  <c r="O68" i="1"/>
  <c r="N68" i="1"/>
  <c r="M68" i="1"/>
  <c r="L68" i="1"/>
  <c r="K68" i="1"/>
  <c r="J68" i="1"/>
  <c r="G68" i="1"/>
  <c r="P52" i="1" l="1"/>
  <c r="O52" i="1"/>
  <c r="N52" i="1"/>
  <c r="M52" i="1"/>
  <c r="L52" i="1"/>
  <c r="K52" i="1"/>
  <c r="J52" i="1"/>
  <c r="G51" i="1"/>
  <c r="G52" i="1"/>
  <c r="G66" i="1"/>
  <c r="P53" i="1"/>
  <c r="O53" i="1"/>
  <c r="N53" i="1"/>
  <c r="M53" i="1"/>
  <c r="L53" i="1"/>
  <c r="K53" i="1"/>
  <c r="J53" i="1"/>
  <c r="G53" i="1"/>
  <c r="D60" i="2"/>
  <c r="P64" i="1"/>
  <c r="O64" i="1"/>
  <c r="N64" i="1"/>
  <c r="M64" i="1"/>
  <c r="L64" i="1"/>
  <c r="K64" i="1"/>
  <c r="J64" i="1"/>
  <c r="G65" i="1"/>
  <c r="G64" i="1"/>
  <c r="D71" i="2"/>
  <c r="P61" i="1"/>
  <c r="O61" i="1"/>
  <c r="N61" i="1"/>
  <c r="M61" i="1"/>
  <c r="L61" i="1"/>
  <c r="K61" i="1"/>
  <c r="G62" i="1"/>
  <c r="G61" i="1"/>
  <c r="G55" i="1"/>
  <c r="G58" i="1"/>
  <c r="G57" i="1"/>
  <c r="G56" i="1"/>
  <c r="P58" i="1"/>
  <c r="O58" i="1"/>
  <c r="N58" i="1"/>
  <c r="M58" i="1"/>
  <c r="L58" i="1"/>
  <c r="K58" i="1"/>
  <c r="J58" i="1"/>
  <c r="P57" i="1"/>
  <c r="O57" i="1"/>
  <c r="N57" i="1"/>
  <c r="M57" i="1"/>
  <c r="L57" i="1"/>
  <c r="K57" i="1"/>
  <c r="J57" i="1"/>
  <c r="P56" i="1"/>
  <c r="O56" i="1"/>
  <c r="N56" i="1"/>
  <c r="M56" i="1"/>
  <c r="L56" i="1"/>
  <c r="K56" i="1"/>
  <c r="J56" i="1"/>
  <c r="P55" i="1"/>
  <c r="O55" i="1"/>
  <c r="N55" i="1"/>
  <c r="M55" i="1"/>
  <c r="L55" i="1"/>
  <c r="K55" i="1"/>
  <c r="J55" i="1"/>
  <c r="D62" i="2"/>
  <c r="P51" i="1"/>
  <c r="O51" i="1"/>
  <c r="N51" i="1"/>
  <c r="M51" i="1"/>
  <c r="L51" i="1"/>
  <c r="K51" i="1"/>
  <c r="J51" i="1"/>
  <c r="D58" i="2"/>
  <c r="P48" i="1"/>
  <c r="O48" i="1"/>
  <c r="N48" i="1"/>
  <c r="M48" i="1"/>
  <c r="L48" i="1"/>
  <c r="K48" i="1"/>
  <c r="J48" i="1"/>
  <c r="P47" i="1"/>
  <c r="O47" i="1"/>
  <c r="N47" i="1"/>
  <c r="M47" i="1"/>
  <c r="L47" i="1"/>
  <c r="K47" i="1"/>
  <c r="J47" i="1"/>
  <c r="P46" i="1"/>
  <c r="O46" i="1"/>
  <c r="N46" i="1"/>
  <c r="M46" i="1"/>
  <c r="L46" i="1"/>
  <c r="K46" i="1"/>
  <c r="J46" i="1"/>
  <c r="G48" i="1"/>
  <c r="G47" i="1"/>
  <c r="F47" i="1"/>
  <c r="G46" i="1"/>
  <c r="P42" i="1" l="1"/>
  <c r="O42" i="1"/>
  <c r="N42" i="1"/>
  <c r="M42" i="1"/>
  <c r="L42" i="1"/>
  <c r="K42" i="1"/>
  <c r="J42" i="1"/>
  <c r="P40" i="1"/>
  <c r="O40" i="1"/>
  <c r="N40" i="1"/>
  <c r="M40" i="1"/>
  <c r="L40" i="1"/>
  <c r="K40" i="1"/>
  <c r="J40" i="1"/>
  <c r="G40" i="1"/>
  <c r="L44" i="1"/>
  <c r="K44" i="1"/>
  <c r="J44" i="1"/>
  <c r="G44" i="1"/>
  <c r="G43" i="1"/>
  <c r="P37" i="1"/>
  <c r="O37" i="1"/>
  <c r="N37" i="1"/>
  <c r="M37" i="1"/>
  <c r="L37" i="1"/>
  <c r="K37" i="1"/>
  <c r="P36" i="1"/>
  <c r="O36" i="1"/>
  <c r="N36" i="1"/>
  <c r="M36" i="1"/>
  <c r="L36" i="1"/>
  <c r="K36" i="1"/>
  <c r="J36" i="1"/>
  <c r="G37" i="1"/>
  <c r="G36" i="1"/>
  <c r="D43" i="2"/>
  <c r="G39" i="1"/>
  <c r="AD31" i="157"/>
  <c r="G38" i="1"/>
  <c r="P20" i="1"/>
  <c r="O20" i="1"/>
  <c r="N20" i="1"/>
  <c r="M20" i="1"/>
  <c r="L20" i="1"/>
  <c r="K20" i="1"/>
  <c r="G20" i="1"/>
  <c r="P19" i="1"/>
  <c r="O19" i="1"/>
  <c r="N19" i="1"/>
  <c r="M19" i="1"/>
  <c r="L19" i="1"/>
  <c r="K19" i="1"/>
  <c r="J19" i="1"/>
  <c r="G19" i="1"/>
  <c r="G26" i="1"/>
  <c r="P25" i="1"/>
  <c r="O25" i="1"/>
  <c r="N25" i="1"/>
  <c r="M25" i="1"/>
  <c r="L25" i="1"/>
  <c r="K25" i="1"/>
  <c r="J25" i="1"/>
  <c r="G25" i="1"/>
  <c r="D32" i="2"/>
  <c r="H21" i="157"/>
  <c r="P24" i="1"/>
  <c r="O24" i="1"/>
  <c r="N24" i="1"/>
  <c r="M24" i="1"/>
  <c r="L24" i="1"/>
  <c r="K24" i="1"/>
  <c r="G24" i="1"/>
  <c r="P23" i="1"/>
  <c r="O23" i="1"/>
  <c r="N23" i="1"/>
  <c r="M23" i="1"/>
  <c r="L23" i="1"/>
  <c r="K23" i="1"/>
  <c r="G23" i="1"/>
  <c r="D23" i="1"/>
  <c r="P22" i="1"/>
  <c r="O22" i="1"/>
  <c r="N22" i="1"/>
  <c r="M22" i="1"/>
  <c r="L22" i="1"/>
  <c r="K22" i="1"/>
  <c r="J22" i="1"/>
  <c r="G22" i="1"/>
  <c r="G27" i="1"/>
  <c r="G18" i="1"/>
  <c r="G17" i="1"/>
  <c r="G16" i="1"/>
  <c r="F22" i="1"/>
  <c r="P27" i="1"/>
  <c r="O27" i="1"/>
  <c r="N27" i="1"/>
  <c r="M27" i="1"/>
  <c r="L27" i="1"/>
  <c r="K27" i="1"/>
  <c r="J27" i="1"/>
  <c r="D27" i="1"/>
  <c r="D34" i="2"/>
  <c r="Q16" i="157"/>
  <c r="P18" i="1"/>
  <c r="O18" i="1"/>
  <c r="N18" i="1"/>
  <c r="M18" i="1"/>
  <c r="L18" i="1"/>
  <c r="K18" i="1"/>
  <c r="J18" i="1"/>
  <c r="P17" i="1"/>
  <c r="O17" i="1"/>
  <c r="N17" i="1"/>
  <c r="M17" i="1"/>
  <c r="L17" i="1"/>
  <c r="K17" i="1"/>
  <c r="J17" i="1"/>
  <c r="P16" i="1"/>
  <c r="O16" i="1"/>
  <c r="N16" i="1"/>
  <c r="M16" i="1"/>
  <c r="L16" i="1"/>
  <c r="K16" i="1"/>
  <c r="J16" i="1"/>
  <c r="F93" i="1"/>
  <c r="D93" i="1"/>
  <c r="C93" i="1"/>
  <c r="F92" i="1"/>
  <c r="D92" i="1"/>
  <c r="C92" i="1"/>
  <c r="F91" i="1"/>
  <c r="D91" i="1"/>
  <c r="C91" i="1"/>
  <c r="F90" i="1"/>
  <c r="D90" i="1"/>
  <c r="C90" i="1"/>
  <c r="F89" i="1"/>
  <c r="D89" i="1"/>
  <c r="C89" i="1"/>
  <c r="F88" i="1"/>
  <c r="D88" i="1"/>
  <c r="C88" i="1"/>
  <c r="F87" i="1"/>
  <c r="D87" i="1"/>
  <c r="C87" i="1"/>
  <c r="F86" i="1"/>
  <c r="D86" i="1"/>
  <c r="C86" i="1"/>
  <c r="F85" i="1"/>
  <c r="D85" i="1"/>
  <c r="C85" i="1"/>
  <c r="F84" i="1"/>
  <c r="D84" i="1"/>
  <c r="C84" i="1"/>
  <c r="F83" i="1"/>
  <c r="D83" i="1"/>
  <c r="C83" i="1"/>
  <c r="F82" i="1"/>
  <c r="D82" i="1"/>
  <c r="C82" i="1"/>
  <c r="F81" i="1"/>
  <c r="D81" i="1"/>
  <c r="C81" i="1"/>
  <c r="F80" i="1"/>
  <c r="D80" i="1"/>
  <c r="C80" i="1"/>
  <c r="F79" i="1"/>
  <c r="D79" i="1"/>
  <c r="C79" i="1"/>
  <c r="F78" i="1"/>
  <c r="D78" i="1"/>
  <c r="C78" i="1"/>
  <c r="F77" i="1"/>
  <c r="D77" i="1"/>
  <c r="C77" i="1"/>
  <c r="F76" i="1"/>
  <c r="D76" i="1"/>
  <c r="C76" i="1"/>
  <c r="F75" i="1"/>
  <c r="D75" i="1"/>
  <c r="C75" i="1"/>
  <c r="F74" i="1"/>
  <c r="D74" i="1"/>
  <c r="F70" i="1"/>
  <c r="D70" i="1"/>
  <c r="C70" i="1"/>
  <c r="F69" i="1"/>
  <c r="D69" i="1"/>
  <c r="C69" i="1"/>
  <c r="F68" i="1"/>
  <c r="D68" i="1"/>
  <c r="C68" i="1"/>
  <c r="F67" i="1"/>
  <c r="D67" i="1"/>
  <c r="C67" i="1"/>
  <c r="F66" i="1"/>
  <c r="D66" i="1"/>
  <c r="C66" i="1"/>
  <c r="F65" i="1"/>
  <c r="D65" i="1"/>
  <c r="C65" i="1"/>
  <c r="F64" i="1"/>
  <c r="D64" i="1"/>
  <c r="C64" i="1"/>
  <c r="F62" i="1"/>
  <c r="D62" i="1"/>
  <c r="C62" i="1"/>
  <c r="F61" i="1"/>
  <c r="D61" i="1"/>
  <c r="C61" i="1"/>
  <c r="F58" i="1"/>
  <c r="D58" i="1"/>
  <c r="C58" i="1"/>
  <c r="F57" i="1"/>
  <c r="D57" i="1"/>
  <c r="C57" i="1"/>
  <c r="F56" i="1"/>
  <c r="D56" i="1"/>
  <c r="C56" i="1"/>
  <c r="F55" i="1"/>
  <c r="D55" i="1"/>
  <c r="C55" i="1"/>
  <c r="F53" i="1"/>
  <c r="D53" i="1"/>
  <c r="C53" i="1"/>
  <c r="F52" i="1"/>
  <c r="D52" i="1"/>
  <c r="C52" i="1"/>
  <c r="F51" i="1"/>
  <c r="D51" i="1"/>
  <c r="C51" i="1"/>
  <c r="F48" i="1"/>
  <c r="D48" i="1"/>
  <c r="C48" i="1"/>
  <c r="D47" i="1"/>
  <c r="C47" i="1"/>
  <c r="F46" i="1"/>
  <c r="D46" i="1"/>
  <c r="C46" i="1"/>
  <c r="F45" i="1"/>
  <c r="D45" i="1"/>
  <c r="C45" i="1"/>
  <c r="F44" i="1"/>
  <c r="D44" i="1"/>
  <c r="C44" i="1"/>
  <c r="F43" i="1"/>
  <c r="D43" i="1"/>
  <c r="C43" i="1"/>
  <c r="F42" i="1"/>
  <c r="D42" i="1"/>
  <c r="C42" i="1"/>
  <c r="F40" i="1"/>
  <c r="D40" i="1"/>
  <c r="C40" i="1"/>
  <c r="F39" i="1"/>
  <c r="D39" i="1"/>
  <c r="C39" i="1"/>
  <c r="F38" i="1"/>
  <c r="D38" i="1"/>
  <c r="C38" i="1"/>
  <c r="F37" i="1"/>
  <c r="D37" i="1"/>
  <c r="C37" i="1"/>
  <c r="F36" i="1"/>
  <c r="D36" i="1"/>
  <c r="C36" i="1"/>
  <c r="F33" i="1"/>
  <c r="D33" i="1"/>
  <c r="C33" i="1"/>
  <c r="F27" i="1"/>
  <c r="C27" i="1"/>
  <c r="D26" i="1"/>
  <c r="C26" i="1"/>
  <c r="F25" i="1"/>
  <c r="D25" i="1"/>
  <c r="C25" i="1"/>
  <c r="F24" i="1"/>
  <c r="D24" i="1"/>
  <c r="C24" i="1"/>
  <c r="F23" i="1"/>
  <c r="C23" i="1"/>
  <c r="D22" i="1"/>
  <c r="C22" i="1"/>
  <c r="F20" i="1"/>
  <c r="D20" i="1"/>
  <c r="C20" i="1"/>
  <c r="F19" i="1"/>
  <c r="D19" i="1"/>
  <c r="C19" i="1"/>
  <c r="F18" i="1"/>
  <c r="D18" i="1"/>
  <c r="F17" i="1"/>
  <c r="D17" i="1"/>
  <c r="F16" i="1"/>
  <c r="D16" i="1"/>
  <c r="F14" i="1"/>
  <c r="D14" i="1"/>
  <c r="C14" i="1"/>
  <c r="F13" i="1"/>
  <c r="D13" i="1"/>
  <c r="C13" i="1"/>
  <c r="F12" i="1"/>
  <c r="D12" i="1"/>
  <c r="C12" i="1"/>
  <c r="F11" i="1"/>
  <c r="D11" i="1"/>
  <c r="C11" i="1"/>
  <c r="F10" i="1"/>
  <c r="D10" i="1"/>
  <c r="C10" i="1"/>
  <c r="F9" i="1"/>
  <c r="D9" i="1"/>
  <c r="C9" i="1"/>
  <c r="F7" i="1"/>
  <c r="D7" i="1"/>
  <c r="C7" i="1"/>
  <c r="F6" i="1"/>
  <c r="D6" i="1"/>
  <c r="C6" i="1"/>
  <c r="F5" i="1"/>
  <c r="D5" i="1"/>
  <c r="C5" i="1"/>
  <c r="F4" i="1"/>
  <c r="D4" i="1"/>
  <c r="C4" i="1"/>
  <c r="F3" i="1"/>
  <c r="D3" i="1"/>
  <c r="C3" i="1"/>
  <c r="C18" i="1"/>
  <c r="C17" i="1"/>
  <c r="C16" i="1"/>
  <c r="F23" i="2"/>
  <c r="Z76" i="157" l="1"/>
  <c r="Y76" i="157"/>
  <c r="X76" i="157"/>
  <c r="W76" i="157"/>
  <c r="V76" i="157"/>
  <c r="U76" i="157"/>
  <c r="R76" i="157"/>
  <c r="Q76" i="157"/>
  <c r="P76" i="157"/>
  <c r="O76" i="157"/>
  <c r="M76" i="157"/>
  <c r="L76" i="157"/>
  <c r="K76" i="157"/>
  <c r="J76" i="157"/>
  <c r="I76" i="157"/>
  <c r="H76" i="157"/>
  <c r="G76" i="157"/>
  <c r="F76" i="157"/>
  <c r="E76" i="157"/>
  <c r="D76" i="157"/>
  <c r="C76" i="157"/>
  <c r="B76" i="157"/>
  <c r="Z75" i="157"/>
  <c r="Y75" i="157"/>
  <c r="X75" i="157"/>
  <c r="W75" i="157"/>
  <c r="V75" i="157"/>
  <c r="U75" i="157"/>
  <c r="R75" i="157"/>
  <c r="Q75" i="157"/>
  <c r="P75" i="157"/>
  <c r="O75" i="157"/>
  <c r="M75" i="157"/>
  <c r="L75" i="157"/>
  <c r="K75" i="157"/>
  <c r="J75" i="157"/>
  <c r="I75" i="157"/>
  <c r="H75" i="157"/>
  <c r="G75" i="157"/>
  <c r="F75" i="157"/>
  <c r="E75" i="157"/>
  <c r="D75" i="157"/>
  <c r="C75" i="157"/>
  <c r="B75" i="157"/>
  <c r="W74" i="157"/>
  <c r="V74" i="157"/>
  <c r="U74" i="157"/>
  <c r="R74" i="157"/>
  <c r="Q74" i="157"/>
  <c r="P74" i="157"/>
  <c r="O74" i="157"/>
  <c r="M74" i="157"/>
  <c r="L74" i="157"/>
  <c r="K74" i="157"/>
  <c r="J74" i="157"/>
  <c r="I74" i="157"/>
  <c r="H74" i="157"/>
  <c r="G74" i="157"/>
  <c r="F74" i="157"/>
  <c r="E74" i="157"/>
  <c r="D74" i="157"/>
  <c r="C74" i="157"/>
  <c r="B74" i="157"/>
  <c r="W73" i="157"/>
  <c r="V73" i="157"/>
  <c r="U73" i="157"/>
  <c r="R73" i="157"/>
  <c r="Q73" i="157"/>
  <c r="P73" i="157"/>
  <c r="M73" i="157"/>
  <c r="L73" i="157"/>
  <c r="K73" i="157"/>
  <c r="J73" i="157"/>
  <c r="I73" i="157"/>
  <c r="H73" i="157"/>
  <c r="G73" i="157"/>
  <c r="F73" i="157"/>
  <c r="E73" i="157"/>
  <c r="D73" i="157"/>
  <c r="C73" i="157"/>
  <c r="B73" i="157"/>
  <c r="Z72" i="157"/>
  <c r="Y72" i="157"/>
  <c r="X72" i="157"/>
  <c r="W72" i="157"/>
  <c r="V72" i="157"/>
  <c r="U72" i="157"/>
  <c r="R72" i="157"/>
  <c r="Q72" i="157"/>
  <c r="P72" i="157"/>
  <c r="O72" i="157"/>
  <c r="M72" i="157"/>
  <c r="L72" i="157"/>
  <c r="K72" i="157"/>
  <c r="J72" i="157"/>
  <c r="I72" i="157"/>
  <c r="H72" i="157"/>
  <c r="G72" i="157"/>
  <c r="F72" i="157"/>
  <c r="E72" i="157"/>
  <c r="D72" i="157"/>
  <c r="C72" i="157"/>
  <c r="B72" i="157"/>
  <c r="Z71" i="157"/>
  <c r="Y71" i="157"/>
  <c r="X71" i="157"/>
  <c r="W71" i="157"/>
  <c r="V71" i="157"/>
  <c r="U71" i="157"/>
  <c r="R71" i="157"/>
  <c r="Q71" i="157"/>
  <c r="P71" i="157"/>
  <c r="O71" i="157"/>
  <c r="M71" i="157"/>
  <c r="L71" i="157"/>
  <c r="K71" i="157"/>
  <c r="J71" i="157"/>
  <c r="I71" i="157"/>
  <c r="H71" i="157"/>
  <c r="G71" i="157"/>
  <c r="F71" i="157"/>
  <c r="E71" i="157"/>
  <c r="D71" i="157"/>
  <c r="C71" i="157"/>
  <c r="B71" i="157"/>
  <c r="Z70" i="157"/>
  <c r="Y70" i="157"/>
  <c r="X70" i="157"/>
  <c r="W70" i="157"/>
  <c r="V70" i="157"/>
  <c r="U70" i="157"/>
  <c r="R70" i="157"/>
  <c r="Q70" i="157"/>
  <c r="P70" i="157"/>
  <c r="O70" i="157"/>
  <c r="M70" i="157"/>
  <c r="L70" i="157"/>
  <c r="K70" i="157"/>
  <c r="J70" i="157"/>
  <c r="I70" i="157"/>
  <c r="H70" i="157"/>
  <c r="G70" i="157"/>
  <c r="F70" i="157"/>
  <c r="E70" i="157"/>
  <c r="D70" i="157"/>
  <c r="C70" i="157"/>
  <c r="B70" i="157"/>
  <c r="Z69" i="157"/>
  <c r="Y69" i="157"/>
  <c r="X69" i="157"/>
  <c r="W69" i="157"/>
  <c r="V69" i="157"/>
  <c r="U69" i="157"/>
  <c r="R69" i="157"/>
  <c r="Q69" i="157"/>
  <c r="P69" i="157"/>
  <c r="O69" i="157"/>
  <c r="M69" i="157"/>
  <c r="L69" i="157"/>
  <c r="K69" i="157"/>
  <c r="J69" i="157"/>
  <c r="I69" i="157"/>
  <c r="H69" i="157"/>
  <c r="G69" i="157"/>
  <c r="F69" i="157"/>
  <c r="E69" i="157"/>
  <c r="D69" i="157"/>
  <c r="C69" i="157"/>
  <c r="B69" i="157"/>
  <c r="W68" i="157"/>
  <c r="V68" i="157"/>
  <c r="U68" i="157"/>
  <c r="R68" i="157"/>
  <c r="Q68" i="157"/>
  <c r="P68" i="157"/>
  <c r="O68" i="157"/>
  <c r="M68" i="157"/>
  <c r="L68" i="157"/>
  <c r="K68" i="157"/>
  <c r="J68" i="157"/>
  <c r="I68" i="157"/>
  <c r="H68" i="157"/>
  <c r="G68" i="157"/>
  <c r="F68" i="157"/>
  <c r="E68" i="157"/>
  <c r="D68" i="157"/>
  <c r="C68" i="157"/>
  <c r="B68" i="157"/>
  <c r="Z67" i="157"/>
  <c r="Y67" i="157"/>
  <c r="X67" i="157"/>
  <c r="W67" i="157"/>
  <c r="V67" i="157"/>
  <c r="U67" i="157"/>
  <c r="R67" i="157"/>
  <c r="Q67" i="157"/>
  <c r="P67" i="157"/>
  <c r="O67" i="157"/>
  <c r="M67" i="157"/>
  <c r="L67" i="157"/>
  <c r="K67" i="157"/>
  <c r="J67" i="157"/>
  <c r="I67" i="157"/>
  <c r="H67" i="157"/>
  <c r="G67" i="157"/>
  <c r="F67" i="157"/>
  <c r="E67" i="157"/>
  <c r="D67" i="157"/>
  <c r="C67" i="157"/>
  <c r="B67" i="157"/>
  <c r="Z66" i="157"/>
  <c r="Y66" i="157"/>
  <c r="X66" i="157"/>
  <c r="W66" i="157"/>
  <c r="V66" i="157"/>
  <c r="U66" i="157"/>
  <c r="R66" i="157"/>
  <c r="Q66" i="157"/>
  <c r="P66" i="157"/>
  <c r="O66" i="157"/>
  <c r="M66" i="157"/>
  <c r="L66" i="157"/>
  <c r="K66" i="157"/>
  <c r="J66" i="157"/>
  <c r="I66" i="157"/>
  <c r="H66" i="157"/>
  <c r="G66" i="157"/>
  <c r="F66" i="157"/>
  <c r="E66" i="157"/>
  <c r="D66" i="157"/>
  <c r="C66" i="157"/>
  <c r="B66" i="157"/>
  <c r="Z65" i="157"/>
  <c r="Y65" i="157"/>
  <c r="X65" i="157"/>
  <c r="W65" i="157"/>
  <c r="V65" i="157"/>
  <c r="U65" i="157"/>
  <c r="R65" i="157"/>
  <c r="Q65" i="157"/>
  <c r="P65" i="157"/>
  <c r="O65" i="157"/>
  <c r="M65" i="157"/>
  <c r="L65" i="157"/>
  <c r="K65" i="157"/>
  <c r="J65" i="157"/>
  <c r="I65" i="157"/>
  <c r="H65" i="157"/>
  <c r="G65" i="157"/>
  <c r="F65" i="157"/>
  <c r="E65" i="157"/>
  <c r="D65" i="157"/>
  <c r="C65" i="157"/>
  <c r="B65" i="157"/>
  <c r="W64" i="157"/>
  <c r="V64" i="157"/>
  <c r="U64" i="157"/>
  <c r="R64" i="157"/>
  <c r="Q64" i="157"/>
  <c r="P64" i="157"/>
  <c r="O64" i="157"/>
  <c r="M64" i="157"/>
  <c r="L64" i="157"/>
  <c r="K64" i="157"/>
  <c r="J64" i="157"/>
  <c r="I64" i="157"/>
  <c r="H64" i="157"/>
  <c r="G64" i="157"/>
  <c r="F64" i="157"/>
  <c r="E64" i="157"/>
  <c r="D64" i="157"/>
  <c r="C64" i="157"/>
  <c r="B64" i="157"/>
  <c r="W63" i="157"/>
  <c r="V63" i="157"/>
  <c r="U63" i="157"/>
  <c r="R63" i="157"/>
  <c r="Q63" i="157"/>
  <c r="P63" i="157"/>
  <c r="O63" i="157"/>
  <c r="M63" i="157"/>
  <c r="L63" i="157"/>
  <c r="K63" i="157"/>
  <c r="J63" i="157"/>
  <c r="I63" i="157"/>
  <c r="H63" i="157"/>
  <c r="G63" i="157"/>
  <c r="F63" i="157"/>
  <c r="E63" i="157"/>
  <c r="D63" i="157"/>
  <c r="C63" i="157"/>
  <c r="B63" i="157"/>
  <c r="W62" i="157"/>
  <c r="V62" i="157"/>
  <c r="U62" i="157"/>
  <c r="R62" i="157"/>
  <c r="Q62" i="157"/>
  <c r="P62" i="157"/>
  <c r="O62" i="157"/>
  <c r="M62" i="157"/>
  <c r="L62" i="157"/>
  <c r="K62" i="157"/>
  <c r="J62" i="157"/>
  <c r="I62" i="157"/>
  <c r="H62" i="157"/>
  <c r="G62" i="157"/>
  <c r="F62" i="157"/>
  <c r="E62" i="157"/>
  <c r="D62" i="157"/>
  <c r="C62" i="157"/>
  <c r="B62" i="157"/>
  <c r="Z61" i="157"/>
  <c r="Y61" i="157"/>
  <c r="X61" i="157"/>
  <c r="W61" i="157"/>
  <c r="V61" i="157"/>
  <c r="U61" i="157"/>
  <c r="R61" i="157"/>
  <c r="Q61" i="157"/>
  <c r="P61" i="157"/>
  <c r="O61" i="157"/>
  <c r="M61" i="157"/>
  <c r="L61" i="157"/>
  <c r="K61" i="157"/>
  <c r="J61" i="157"/>
  <c r="I61" i="157"/>
  <c r="H61" i="157"/>
  <c r="G61" i="157"/>
  <c r="F61" i="157"/>
  <c r="E61" i="157"/>
  <c r="D61" i="157"/>
  <c r="C61" i="157"/>
  <c r="B61" i="157"/>
  <c r="Z60" i="157"/>
  <c r="Y60" i="157"/>
  <c r="X60" i="157"/>
  <c r="W60" i="157"/>
  <c r="V60" i="157"/>
  <c r="U60" i="157"/>
  <c r="R60" i="157"/>
  <c r="Q60" i="157"/>
  <c r="P60" i="157"/>
  <c r="O60" i="157"/>
  <c r="M60" i="157"/>
  <c r="L60" i="157"/>
  <c r="K60" i="157"/>
  <c r="J60" i="157"/>
  <c r="I60" i="157"/>
  <c r="H60" i="157"/>
  <c r="G60" i="157"/>
  <c r="F60" i="157"/>
  <c r="E60" i="157"/>
  <c r="D60" i="157"/>
  <c r="C60" i="157"/>
  <c r="B60" i="157"/>
  <c r="Z59" i="157"/>
  <c r="Y59" i="157"/>
  <c r="X59" i="157"/>
  <c r="W59" i="157"/>
  <c r="V59" i="157"/>
  <c r="U59" i="157"/>
  <c r="R59" i="157"/>
  <c r="Q59" i="157"/>
  <c r="P59" i="157"/>
  <c r="O59" i="157"/>
  <c r="M59" i="157"/>
  <c r="L59" i="157"/>
  <c r="K59" i="157"/>
  <c r="J59" i="157"/>
  <c r="I59" i="157"/>
  <c r="H59" i="157"/>
  <c r="G59" i="157"/>
  <c r="F59" i="157"/>
  <c r="E59" i="157"/>
  <c r="D59" i="157"/>
  <c r="C59" i="157"/>
  <c r="B59" i="157"/>
  <c r="W58" i="157"/>
  <c r="V58" i="157"/>
  <c r="U58" i="157"/>
  <c r="R58" i="157"/>
  <c r="Q58" i="157"/>
  <c r="P58" i="157"/>
  <c r="O58" i="157"/>
  <c r="M58" i="157"/>
  <c r="L58" i="157"/>
  <c r="K58" i="157"/>
  <c r="J58" i="157"/>
  <c r="I58" i="157"/>
  <c r="H58" i="157"/>
  <c r="G58" i="157"/>
  <c r="F58" i="157"/>
  <c r="E58" i="157"/>
  <c r="D58" i="157"/>
  <c r="C58" i="157"/>
  <c r="B58" i="157"/>
  <c r="Z57" i="157"/>
  <c r="Y57" i="157"/>
  <c r="X57" i="157"/>
  <c r="W57" i="157"/>
  <c r="V57" i="157"/>
  <c r="U57" i="157"/>
  <c r="R57" i="157"/>
  <c r="Q57" i="157"/>
  <c r="P57" i="157"/>
  <c r="O57" i="157"/>
  <c r="M57" i="157"/>
  <c r="L57" i="157"/>
  <c r="K57" i="157"/>
  <c r="J57" i="157"/>
  <c r="I57" i="157"/>
  <c r="H57" i="157"/>
  <c r="G57" i="157"/>
  <c r="F57" i="157"/>
  <c r="E57" i="157"/>
  <c r="D57" i="157"/>
  <c r="C57" i="157"/>
  <c r="B57" i="157"/>
  <c r="Z56" i="157"/>
  <c r="Y56" i="157"/>
  <c r="X56" i="157"/>
  <c r="W56" i="157"/>
  <c r="V56" i="157"/>
  <c r="U56" i="157"/>
  <c r="R56" i="157"/>
  <c r="Q56" i="157"/>
  <c r="P56" i="157"/>
  <c r="O56" i="157"/>
  <c r="M56" i="157"/>
  <c r="L56" i="157"/>
  <c r="K56" i="157"/>
  <c r="J56" i="157"/>
  <c r="I56" i="157"/>
  <c r="H56" i="157"/>
  <c r="G56" i="157"/>
  <c r="F56" i="157"/>
  <c r="E56" i="157"/>
  <c r="D56" i="157"/>
  <c r="C56" i="157"/>
  <c r="B56" i="157"/>
  <c r="Z55" i="157"/>
  <c r="Y55" i="157"/>
  <c r="X55" i="157"/>
  <c r="W55" i="157"/>
  <c r="V55" i="157"/>
  <c r="U55" i="157"/>
  <c r="R55" i="157"/>
  <c r="Q55" i="157"/>
  <c r="P55" i="157"/>
  <c r="O55" i="157"/>
  <c r="M55" i="157"/>
  <c r="L55" i="157"/>
  <c r="K55" i="157"/>
  <c r="J55" i="157"/>
  <c r="I55" i="157"/>
  <c r="H55" i="157"/>
  <c r="G55" i="157"/>
  <c r="F55" i="157"/>
  <c r="E55" i="157"/>
  <c r="D55" i="157"/>
  <c r="C55" i="157"/>
  <c r="B55" i="157"/>
  <c r="W54" i="157"/>
  <c r="V54" i="157"/>
  <c r="U54" i="157"/>
  <c r="R54" i="157"/>
  <c r="Q54" i="157"/>
  <c r="P54" i="157"/>
  <c r="O54" i="157"/>
  <c r="M54" i="157"/>
  <c r="L54" i="157"/>
  <c r="K54" i="157"/>
  <c r="J54" i="157"/>
  <c r="I54" i="157"/>
  <c r="H54" i="157"/>
  <c r="G54" i="157"/>
  <c r="F54" i="157"/>
  <c r="E54" i="157"/>
  <c r="D54" i="157"/>
  <c r="C54" i="157"/>
  <c r="B54" i="157"/>
  <c r="U53" i="157"/>
  <c r="R53" i="157"/>
  <c r="Q53" i="157"/>
  <c r="P53" i="157"/>
  <c r="O53" i="157"/>
  <c r="M53" i="157"/>
  <c r="L53" i="157"/>
  <c r="K53" i="157"/>
  <c r="J53" i="157"/>
  <c r="I53" i="157"/>
  <c r="H53" i="157"/>
  <c r="G53" i="157"/>
  <c r="F53" i="157"/>
  <c r="E53" i="157"/>
  <c r="D53" i="157"/>
  <c r="C53" i="157"/>
  <c r="B53" i="157"/>
  <c r="W52" i="157"/>
  <c r="V52" i="157"/>
  <c r="U52" i="157"/>
  <c r="R52" i="157"/>
  <c r="Q52" i="157"/>
  <c r="P52" i="157"/>
  <c r="O52" i="157"/>
  <c r="M52" i="157"/>
  <c r="L52" i="157"/>
  <c r="K52" i="157"/>
  <c r="J52" i="157"/>
  <c r="I52" i="157"/>
  <c r="H52" i="157"/>
  <c r="G52" i="157"/>
  <c r="F52" i="157"/>
  <c r="E52" i="157"/>
  <c r="D52" i="157"/>
  <c r="C52" i="157"/>
  <c r="B52" i="157"/>
  <c r="Z51" i="157"/>
  <c r="Y51" i="157"/>
  <c r="X51" i="157"/>
  <c r="W51" i="157"/>
  <c r="V51" i="157"/>
  <c r="U51" i="157"/>
  <c r="R51" i="157"/>
  <c r="Q51" i="157"/>
  <c r="P51" i="157"/>
  <c r="O51" i="157"/>
  <c r="M51" i="157"/>
  <c r="L51" i="157"/>
  <c r="K51" i="157"/>
  <c r="J51" i="157"/>
  <c r="I51" i="157"/>
  <c r="H51" i="157"/>
  <c r="G51" i="157"/>
  <c r="F51" i="157"/>
  <c r="E51" i="157"/>
  <c r="D51" i="157"/>
  <c r="C51" i="157"/>
  <c r="B51" i="157"/>
  <c r="Z50" i="157"/>
  <c r="Y50" i="157"/>
  <c r="X50" i="157"/>
  <c r="W50" i="157"/>
  <c r="V50" i="157"/>
  <c r="U50" i="157"/>
  <c r="R50" i="157"/>
  <c r="Q50" i="157"/>
  <c r="P50" i="157"/>
  <c r="O50" i="157"/>
  <c r="M50" i="157"/>
  <c r="L50" i="157"/>
  <c r="K50" i="157"/>
  <c r="J50" i="157"/>
  <c r="I50" i="157"/>
  <c r="H50" i="157"/>
  <c r="G50" i="157"/>
  <c r="F50" i="157"/>
  <c r="E50" i="157"/>
  <c r="D50" i="157"/>
  <c r="X49" i="157"/>
  <c r="W49" i="157"/>
  <c r="V49" i="157"/>
  <c r="U49" i="157"/>
  <c r="R49" i="157"/>
  <c r="Q49" i="157"/>
  <c r="P49" i="157"/>
  <c r="O49" i="157"/>
  <c r="M49" i="157"/>
  <c r="L49" i="157"/>
  <c r="K49" i="157"/>
  <c r="J49" i="157"/>
  <c r="I49" i="157"/>
  <c r="H49" i="157"/>
  <c r="G49" i="157"/>
  <c r="F49" i="157"/>
  <c r="E49" i="157"/>
  <c r="D49" i="157"/>
  <c r="C49" i="157"/>
  <c r="B49" i="157"/>
  <c r="X48" i="157"/>
  <c r="W48" i="157"/>
  <c r="V48" i="157"/>
  <c r="U48" i="157"/>
  <c r="R48" i="157"/>
  <c r="Q48" i="157"/>
  <c r="P48" i="157"/>
  <c r="O48" i="157"/>
  <c r="M48" i="157"/>
  <c r="L48" i="157"/>
  <c r="K48" i="157"/>
  <c r="J48" i="157"/>
  <c r="I48" i="157"/>
  <c r="H48" i="157"/>
  <c r="G48" i="157"/>
  <c r="F48" i="157"/>
  <c r="E48" i="157"/>
  <c r="D48" i="157"/>
  <c r="C48" i="157"/>
  <c r="B48" i="157"/>
  <c r="W47" i="157"/>
  <c r="V47" i="157"/>
  <c r="U47" i="157"/>
  <c r="R47" i="157"/>
  <c r="Q47" i="157"/>
  <c r="P47" i="157"/>
  <c r="O47" i="157"/>
  <c r="M47" i="157"/>
  <c r="L47" i="157"/>
  <c r="K47" i="157"/>
  <c r="J47" i="157"/>
  <c r="I47" i="157"/>
  <c r="H47" i="157"/>
  <c r="G47" i="157"/>
  <c r="F47" i="157"/>
  <c r="E47" i="157"/>
  <c r="D47" i="157"/>
  <c r="C47" i="157"/>
  <c r="B47" i="157"/>
  <c r="W46" i="157"/>
  <c r="V46" i="157"/>
  <c r="U46" i="157"/>
  <c r="R46" i="157"/>
  <c r="Q46" i="157"/>
  <c r="P46" i="157"/>
  <c r="O46" i="157"/>
  <c r="M46" i="157"/>
  <c r="L46" i="157"/>
  <c r="K46" i="157"/>
  <c r="J46" i="157"/>
  <c r="I46" i="157"/>
  <c r="H46" i="157"/>
  <c r="G46" i="157"/>
  <c r="F46" i="157"/>
  <c r="E46" i="157"/>
  <c r="D46" i="157"/>
  <c r="C46" i="157"/>
  <c r="B46" i="157"/>
  <c r="AD45" i="157"/>
  <c r="AC45" i="157"/>
  <c r="AB45" i="157"/>
  <c r="AA45" i="157"/>
  <c r="Z45" i="157"/>
  <c r="Y45" i="157"/>
  <c r="X45" i="157"/>
  <c r="W45" i="157"/>
  <c r="V45" i="157"/>
  <c r="U45" i="157"/>
  <c r="R45" i="157"/>
  <c r="Q45" i="157"/>
  <c r="P45" i="157"/>
  <c r="O45" i="157"/>
  <c r="M45" i="157"/>
  <c r="L45" i="157"/>
  <c r="K45" i="157"/>
  <c r="J45" i="157"/>
  <c r="I45" i="157"/>
  <c r="H45" i="157"/>
  <c r="G45" i="157"/>
  <c r="F45" i="157"/>
  <c r="E45" i="157"/>
  <c r="D45" i="157"/>
  <c r="C45" i="157"/>
  <c r="B45" i="157"/>
  <c r="Z44" i="157"/>
  <c r="Y44" i="157"/>
  <c r="X44" i="157"/>
  <c r="W44" i="157"/>
  <c r="V44" i="157"/>
  <c r="U44" i="157"/>
  <c r="R44" i="157"/>
  <c r="Q44" i="157"/>
  <c r="P44" i="157"/>
  <c r="O44" i="157"/>
  <c r="M44" i="157"/>
  <c r="L44" i="157"/>
  <c r="K44" i="157"/>
  <c r="J44" i="157"/>
  <c r="I44" i="157"/>
  <c r="H44" i="157"/>
  <c r="G44" i="157"/>
  <c r="F44" i="157"/>
  <c r="E44" i="157"/>
  <c r="D44" i="157"/>
  <c r="C44" i="157"/>
  <c r="B44" i="157"/>
  <c r="Z43" i="157"/>
  <c r="Y43" i="157"/>
  <c r="X43" i="157"/>
  <c r="W43" i="157"/>
  <c r="V43" i="157"/>
  <c r="U43" i="157"/>
  <c r="R43" i="157"/>
  <c r="Q43" i="157"/>
  <c r="P43" i="157"/>
  <c r="O43" i="157"/>
  <c r="M43" i="157"/>
  <c r="L43" i="157"/>
  <c r="K43" i="157"/>
  <c r="J43" i="157"/>
  <c r="I43" i="157"/>
  <c r="H43" i="157"/>
  <c r="G43" i="157"/>
  <c r="F43" i="157"/>
  <c r="E43" i="157"/>
  <c r="D43" i="157"/>
  <c r="C43" i="157"/>
  <c r="B43" i="157"/>
  <c r="W42" i="157"/>
  <c r="V42" i="157"/>
  <c r="U42" i="157"/>
  <c r="R42" i="157"/>
  <c r="Q42" i="157"/>
  <c r="P42" i="157"/>
  <c r="O42" i="157"/>
  <c r="M42" i="157"/>
  <c r="L42" i="157"/>
  <c r="K42" i="157"/>
  <c r="J42" i="157"/>
  <c r="I42" i="157"/>
  <c r="H42" i="157"/>
  <c r="G42" i="157"/>
  <c r="F42" i="157"/>
  <c r="E42" i="157"/>
  <c r="D42" i="157"/>
  <c r="C42" i="157"/>
  <c r="B42" i="157"/>
  <c r="Z41" i="157"/>
  <c r="Y41" i="157"/>
  <c r="X41" i="157"/>
  <c r="W41" i="157"/>
  <c r="V41" i="157"/>
  <c r="U41" i="157"/>
  <c r="R41" i="157"/>
  <c r="Q41" i="157"/>
  <c r="P41" i="157"/>
  <c r="O41" i="157"/>
  <c r="M41" i="157"/>
  <c r="L41" i="157"/>
  <c r="K41" i="157"/>
  <c r="J41" i="157"/>
  <c r="I41" i="157"/>
  <c r="H41" i="157"/>
  <c r="G41" i="157"/>
  <c r="F41" i="157"/>
  <c r="E41" i="157"/>
  <c r="D41" i="157"/>
  <c r="C41" i="157"/>
  <c r="B41" i="157"/>
  <c r="AD40" i="157"/>
  <c r="AC40" i="157"/>
  <c r="AB40" i="157"/>
  <c r="AA40" i="157"/>
  <c r="Z40" i="157"/>
  <c r="Y40" i="157"/>
  <c r="X40" i="157"/>
  <c r="W40" i="157"/>
  <c r="V40" i="157"/>
  <c r="U40" i="157"/>
  <c r="R40" i="157"/>
  <c r="Q40" i="157"/>
  <c r="P40" i="157"/>
  <c r="O40" i="157"/>
  <c r="M40" i="157"/>
  <c r="L40" i="157"/>
  <c r="K40" i="157"/>
  <c r="J40" i="157"/>
  <c r="I40" i="157"/>
  <c r="H40" i="157"/>
  <c r="G40" i="157"/>
  <c r="F40" i="157"/>
  <c r="E40" i="157"/>
  <c r="D40" i="157"/>
  <c r="C40" i="157"/>
  <c r="B40" i="157"/>
  <c r="AB39" i="157"/>
  <c r="AA39" i="157"/>
  <c r="Z39" i="157"/>
  <c r="Y39" i="157"/>
  <c r="X39" i="157"/>
  <c r="W39" i="157"/>
  <c r="V39" i="157"/>
  <c r="U39" i="157"/>
  <c r="R39" i="157"/>
  <c r="Q39" i="157"/>
  <c r="P39" i="157"/>
  <c r="O39" i="157"/>
  <c r="M39" i="157"/>
  <c r="L39" i="157"/>
  <c r="K39" i="157"/>
  <c r="J39" i="157"/>
  <c r="I39" i="157"/>
  <c r="H39" i="157"/>
  <c r="G39" i="157"/>
  <c r="F39" i="157"/>
  <c r="E39" i="157"/>
  <c r="D39" i="157"/>
  <c r="C39" i="157"/>
  <c r="B39" i="157"/>
  <c r="X38" i="157"/>
  <c r="W38" i="157"/>
  <c r="V38" i="157"/>
  <c r="U38" i="157"/>
  <c r="R38" i="157"/>
  <c r="Q38" i="157"/>
  <c r="P38" i="157"/>
  <c r="O38" i="157"/>
  <c r="M38" i="157"/>
  <c r="L38" i="157"/>
  <c r="K38" i="157"/>
  <c r="J38" i="157"/>
  <c r="I38" i="157"/>
  <c r="H38" i="157"/>
  <c r="G38" i="157"/>
  <c r="F38" i="157"/>
  <c r="E38" i="157"/>
  <c r="D38" i="157"/>
  <c r="C38" i="157"/>
  <c r="B38" i="157"/>
  <c r="AD37" i="157"/>
  <c r="AC37" i="157"/>
  <c r="AB37" i="157"/>
  <c r="AA37" i="157"/>
  <c r="Z37" i="157"/>
  <c r="Y37" i="157"/>
  <c r="X37" i="157"/>
  <c r="W37" i="157"/>
  <c r="V37" i="157"/>
  <c r="U37" i="157"/>
  <c r="R37" i="157"/>
  <c r="Q37" i="157"/>
  <c r="P37" i="157"/>
  <c r="O37" i="157"/>
  <c r="M37" i="157"/>
  <c r="L37" i="157"/>
  <c r="K37" i="157"/>
  <c r="J37" i="157"/>
  <c r="I37" i="157"/>
  <c r="H37" i="157"/>
  <c r="G37" i="157"/>
  <c r="F37" i="157"/>
  <c r="E37" i="157"/>
  <c r="D37" i="157"/>
  <c r="C37" i="157"/>
  <c r="B37" i="157"/>
  <c r="Z36" i="157"/>
  <c r="Y36" i="157"/>
  <c r="X36" i="157"/>
  <c r="W36" i="157"/>
  <c r="V36" i="157"/>
  <c r="U36" i="157"/>
  <c r="R36" i="157"/>
  <c r="Q36" i="157"/>
  <c r="P36" i="157"/>
  <c r="O36" i="157"/>
  <c r="M36" i="157"/>
  <c r="L36" i="157"/>
  <c r="K36" i="157"/>
  <c r="J36" i="157"/>
  <c r="I36" i="157"/>
  <c r="H36" i="157"/>
  <c r="G36" i="157"/>
  <c r="F36" i="157"/>
  <c r="E36" i="157"/>
  <c r="D36" i="157"/>
  <c r="C36" i="157"/>
  <c r="B36" i="157"/>
  <c r="Z35" i="157"/>
  <c r="X35" i="157"/>
  <c r="W35" i="157"/>
  <c r="V35" i="157"/>
  <c r="U35" i="157"/>
  <c r="R35" i="157"/>
  <c r="Q35" i="157"/>
  <c r="P35" i="157"/>
  <c r="O35" i="157"/>
  <c r="M35" i="157"/>
  <c r="L35" i="157"/>
  <c r="K35" i="157"/>
  <c r="J35" i="157"/>
  <c r="I35" i="157"/>
  <c r="H35" i="157"/>
  <c r="G35" i="157"/>
  <c r="F35" i="157"/>
  <c r="E35" i="157"/>
  <c r="D35" i="157"/>
  <c r="C35" i="157"/>
  <c r="B35" i="157"/>
  <c r="Z34" i="157"/>
  <c r="Y34" i="157"/>
  <c r="X34" i="157"/>
  <c r="W34" i="157"/>
  <c r="V34" i="157"/>
  <c r="U34" i="157"/>
  <c r="R34" i="157"/>
  <c r="Q34" i="157"/>
  <c r="P34" i="157"/>
  <c r="O34" i="157"/>
  <c r="M34" i="157"/>
  <c r="L34" i="157"/>
  <c r="K34" i="157"/>
  <c r="J34" i="157"/>
  <c r="I34" i="157"/>
  <c r="H34" i="157"/>
  <c r="G34" i="157"/>
  <c r="F34" i="157"/>
  <c r="E34" i="157"/>
  <c r="D34" i="157"/>
  <c r="C34" i="157"/>
  <c r="B34" i="157"/>
  <c r="Z33" i="157"/>
  <c r="Y33" i="157"/>
  <c r="X33" i="157"/>
  <c r="W33" i="157"/>
  <c r="V33" i="157"/>
  <c r="U33" i="157"/>
  <c r="R33" i="157"/>
  <c r="Q33" i="157"/>
  <c r="P33" i="157"/>
  <c r="O33" i="157"/>
  <c r="M33" i="157"/>
  <c r="L33" i="157"/>
  <c r="K33" i="157"/>
  <c r="J33" i="157"/>
  <c r="I33" i="157"/>
  <c r="H33" i="157"/>
  <c r="G33" i="157"/>
  <c r="F33" i="157"/>
  <c r="E33" i="157"/>
  <c r="D33" i="157"/>
  <c r="C33" i="157"/>
  <c r="B33" i="157"/>
  <c r="Z32" i="157"/>
  <c r="Y32" i="157"/>
  <c r="X32" i="157"/>
  <c r="W32" i="157"/>
  <c r="V32" i="157"/>
  <c r="U32" i="157"/>
  <c r="R32" i="157"/>
  <c r="Q32" i="157"/>
  <c r="P32" i="157"/>
  <c r="O32" i="157"/>
  <c r="M32" i="157"/>
  <c r="L32" i="157"/>
  <c r="K32" i="157"/>
  <c r="J32" i="157"/>
  <c r="I32" i="157"/>
  <c r="H32" i="157"/>
  <c r="G32" i="157"/>
  <c r="F32" i="157"/>
  <c r="E32" i="157"/>
  <c r="D32" i="157"/>
  <c r="C32" i="157"/>
  <c r="B32" i="157"/>
  <c r="AC31" i="157"/>
  <c r="AB31" i="157"/>
  <c r="AA31" i="157"/>
  <c r="Z31" i="157"/>
  <c r="Y31" i="157"/>
  <c r="X31" i="157"/>
  <c r="W31" i="157"/>
  <c r="V31" i="157"/>
  <c r="U31" i="157"/>
  <c r="R31" i="157"/>
  <c r="Q31" i="157"/>
  <c r="P31" i="157"/>
  <c r="O31" i="157"/>
  <c r="M31" i="157"/>
  <c r="L31" i="157"/>
  <c r="K31" i="157"/>
  <c r="J31" i="157"/>
  <c r="I31" i="157"/>
  <c r="H31" i="157"/>
  <c r="G31" i="157"/>
  <c r="F31" i="157"/>
  <c r="E31" i="157"/>
  <c r="D31" i="157"/>
  <c r="C31" i="157"/>
  <c r="B31" i="157"/>
  <c r="Z30" i="157"/>
  <c r="Y30" i="157"/>
  <c r="X30" i="157"/>
  <c r="W30" i="157"/>
  <c r="V30" i="157"/>
  <c r="U30" i="157"/>
  <c r="R30" i="157"/>
  <c r="Q30" i="157"/>
  <c r="P30" i="157"/>
  <c r="O30" i="157"/>
  <c r="M30" i="157"/>
  <c r="L30" i="157"/>
  <c r="K30" i="157"/>
  <c r="J30" i="157"/>
  <c r="I30" i="157"/>
  <c r="H30" i="157"/>
  <c r="G30" i="157"/>
  <c r="F30" i="157"/>
  <c r="E30" i="157"/>
  <c r="D30" i="157"/>
  <c r="C30" i="157"/>
  <c r="B30" i="157"/>
  <c r="Z29" i="157"/>
  <c r="Y29" i="157"/>
  <c r="X29" i="157"/>
  <c r="W29" i="157"/>
  <c r="V29" i="157"/>
  <c r="U29" i="157"/>
  <c r="R29" i="157"/>
  <c r="Q29" i="157"/>
  <c r="P29" i="157"/>
  <c r="O29" i="157"/>
  <c r="M29" i="157"/>
  <c r="L29" i="157"/>
  <c r="K29" i="157"/>
  <c r="J29" i="157"/>
  <c r="I29" i="157"/>
  <c r="H29" i="157"/>
  <c r="G29" i="157"/>
  <c r="F29" i="157"/>
  <c r="E29" i="157"/>
  <c r="D29" i="157"/>
  <c r="C29" i="157"/>
  <c r="B29" i="157"/>
  <c r="Z28" i="157"/>
  <c r="Y28" i="157"/>
  <c r="X28" i="157"/>
  <c r="W28" i="157"/>
  <c r="V28" i="157"/>
  <c r="U28" i="157"/>
  <c r="R28" i="157"/>
  <c r="Q28" i="157"/>
  <c r="P28" i="157"/>
  <c r="O28" i="157"/>
  <c r="M28" i="157"/>
  <c r="L28" i="157"/>
  <c r="K28" i="157"/>
  <c r="J28" i="157"/>
  <c r="I28" i="157"/>
  <c r="H28" i="157"/>
  <c r="G28" i="157"/>
  <c r="F28" i="157"/>
  <c r="E28" i="157"/>
  <c r="D28" i="157"/>
  <c r="C28" i="157"/>
  <c r="B28" i="157"/>
  <c r="W27" i="157"/>
  <c r="V27" i="157"/>
  <c r="U27" i="157"/>
  <c r="R27" i="157"/>
  <c r="Q27" i="157"/>
  <c r="P27" i="157"/>
  <c r="O27" i="157"/>
  <c r="M27" i="157"/>
  <c r="L27" i="157"/>
  <c r="K27" i="157"/>
  <c r="J27" i="157"/>
  <c r="I27" i="157"/>
  <c r="H27" i="157"/>
  <c r="G27" i="157"/>
  <c r="F27" i="157"/>
  <c r="E27" i="157"/>
  <c r="D27" i="157"/>
  <c r="C27" i="157"/>
  <c r="W26" i="157"/>
  <c r="V26" i="157"/>
  <c r="U26" i="157"/>
  <c r="R26" i="157"/>
  <c r="Q26" i="157"/>
  <c r="P26" i="157"/>
  <c r="O26" i="157"/>
  <c r="M26" i="157"/>
  <c r="L26" i="157"/>
  <c r="K26" i="157"/>
  <c r="J26" i="157"/>
  <c r="I26" i="157"/>
  <c r="H26" i="157"/>
  <c r="G26" i="157"/>
  <c r="F26" i="157"/>
  <c r="E26" i="157"/>
  <c r="D26" i="157"/>
  <c r="C26" i="157"/>
  <c r="Z25" i="157"/>
  <c r="Y25" i="157"/>
  <c r="X25" i="157"/>
  <c r="W25" i="157"/>
  <c r="V25" i="157"/>
  <c r="U25" i="157"/>
  <c r="R25" i="157"/>
  <c r="Q25" i="157"/>
  <c r="P25" i="157"/>
  <c r="O25" i="157"/>
  <c r="M25" i="157"/>
  <c r="L25" i="157"/>
  <c r="K25" i="157"/>
  <c r="J25" i="157"/>
  <c r="I25" i="157"/>
  <c r="H25" i="157"/>
  <c r="G25" i="157"/>
  <c r="F25" i="157"/>
  <c r="E25" i="157"/>
  <c r="D25" i="157"/>
  <c r="C25" i="157"/>
  <c r="Z24" i="157"/>
  <c r="Y24" i="157"/>
  <c r="X24" i="157"/>
  <c r="W24" i="157"/>
  <c r="V24" i="157"/>
  <c r="U24" i="157"/>
  <c r="R24" i="157"/>
  <c r="Q24" i="157"/>
  <c r="P24" i="157"/>
  <c r="O24" i="157"/>
  <c r="M24" i="157"/>
  <c r="L24" i="157"/>
  <c r="K24" i="157"/>
  <c r="J24" i="157"/>
  <c r="I24" i="157"/>
  <c r="H24" i="157"/>
  <c r="G24" i="157"/>
  <c r="F24" i="157"/>
  <c r="E24" i="157"/>
  <c r="D24" i="157"/>
  <c r="C24" i="157"/>
  <c r="W23" i="157"/>
  <c r="V23" i="157"/>
  <c r="U23" i="157"/>
  <c r="R23" i="157"/>
  <c r="Q23" i="157"/>
  <c r="P23" i="157"/>
  <c r="O23" i="157"/>
  <c r="M23" i="157"/>
  <c r="L23" i="157"/>
  <c r="K23" i="157"/>
  <c r="J23" i="157"/>
  <c r="I23" i="157"/>
  <c r="H23" i="157"/>
  <c r="G23" i="157"/>
  <c r="F23" i="157"/>
  <c r="E23" i="157"/>
  <c r="D23" i="157"/>
  <c r="C23" i="157"/>
  <c r="W22" i="157"/>
  <c r="V22" i="157"/>
  <c r="U22" i="157"/>
  <c r="R22" i="157"/>
  <c r="Q22" i="157"/>
  <c r="P22" i="157"/>
  <c r="O22" i="157"/>
  <c r="M22" i="157"/>
  <c r="L22" i="157"/>
  <c r="K22" i="157"/>
  <c r="J22" i="157"/>
  <c r="I22" i="157"/>
  <c r="H22" i="157"/>
  <c r="G22" i="157"/>
  <c r="F22" i="157"/>
  <c r="E22" i="157"/>
  <c r="D22" i="157"/>
  <c r="C22" i="157"/>
  <c r="V21" i="157"/>
  <c r="U21" i="157"/>
  <c r="R21" i="157"/>
  <c r="Q21" i="157"/>
  <c r="P21" i="157"/>
  <c r="O21" i="157"/>
  <c r="M21" i="157"/>
  <c r="L21" i="157"/>
  <c r="K21" i="157"/>
  <c r="J21" i="157"/>
  <c r="I21" i="157"/>
  <c r="G21" i="157"/>
  <c r="F21" i="157"/>
  <c r="E21" i="157"/>
  <c r="D21" i="157"/>
  <c r="C21" i="157"/>
  <c r="Z20" i="157"/>
  <c r="Y20" i="157"/>
  <c r="X20" i="157"/>
  <c r="W20" i="157"/>
  <c r="V20" i="157"/>
  <c r="U20" i="157"/>
  <c r="R20" i="157"/>
  <c r="Q20" i="157"/>
  <c r="P20" i="157"/>
  <c r="O20" i="157"/>
  <c r="M20" i="157"/>
  <c r="L20" i="157"/>
  <c r="K20" i="157"/>
  <c r="J20" i="157"/>
  <c r="I20" i="157"/>
  <c r="H20" i="157"/>
  <c r="G20" i="157"/>
  <c r="F20" i="157"/>
  <c r="E20" i="157"/>
  <c r="D20" i="157"/>
  <c r="C20" i="157"/>
  <c r="AD19" i="157"/>
  <c r="AC19" i="157"/>
  <c r="AB19" i="157"/>
  <c r="AA19" i="157"/>
  <c r="Z19" i="157"/>
  <c r="Y19" i="157"/>
  <c r="X19" i="157"/>
  <c r="W19" i="157"/>
  <c r="V19" i="157"/>
  <c r="U19" i="157"/>
  <c r="R19" i="157"/>
  <c r="Q19" i="157"/>
  <c r="P19" i="157"/>
  <c r="O19" i="157"/>
  <c r="M19" i="157"/>
  <c r="L19" i="157"/>
  <c r="K19" i="157"/>
  <c r="J19" i="157"/>
  <c r="I19" i="157"/>
  <c r="H19" i="157"/>
  <c r="G19" i="157"/>
  <c r="F19" i="157"/>
  <c r="E19" i="157"/>
  <c r="D19" i="157"/>
  <c r="C19" i="157"/>
  <c r="AB18" i="157"/>
  <c r="AA18" i="157"/>
  <c r="Z18" i="157"/>
  <c r="Y18" i="157"/>
  <c r="X18" i="157"/>
  <c r="W18" i="157"/>
  <c r="V18" i="157"/>
  <c r="U18" i="157"/>
  <c r="R18" i="157"/>
  <c r="Q18" i="157"/>
  <c r="P18" i="157"/>
  <c r="O18" i="157"/>
  <c r="M18" i="157"/>
  <c r="L18" i="157"/>
  <c r="K18" i="157"/>
  <c r="J18" i="157"/>
  <c r="I18" i="157"/>
  <c r="H18" i="157"/>
  <c r="G18" i="157"/>
  <c r="F18" i="157"/>
  <c r="E18" i="157"/>
  <c r="D18" i="157"/>
  <c r="C18" i="157"/>
  <c r="AD17" i="157"/>
  <c r="AC17" i="157"/>
  <c r="AB17" i="157"/>
  <c r="AA17" i="157"/>
  <c r="Z17" i="157"/>
  <c r="Y17" i="157"/>
  <c r="X17" i="157"/>
  <c r="W17" i="157"/>
  <c r="V17" i="157"/>
  <c r="U17" i="157"/>
  <c r="R17" i="157"/>
  <c r="Q17" i="157"/>
  <c r="P17" i="157"/>
  <c r="O17" i="157"/>
  <c r="M17" i="157"/>
  <c r="L17" i="157"/>
  <c r="K17" i="157"/>
  <c r="J17" i="157"/>
  <c r="I17" i="157"/>
  <c r="H17" i="157"/>
  <c r="G17" i="157"/>
  <c r="F17" i="157"/>
  <c r="E17" i="157"/>
  <c r="D17" i="157"/>
  <c r="C17" i="157"/>
  <c r="AB16" i="157"/>
  <c r="AA16" i="157"/>
  <c r="Z16" i="157"/>
  <c r="Y16" i="157"/>
  <c r="X16" i="157"/>
  <c r="W16" i="157"/>
  <c r="V16" i="157"/>
  <c r="U16" i="157"/>
  <c r="R16" i="157"/>
  <c r="P16" i="157"/>
  <c r="O16" i="157"/>
  <c r="M16" i="157"/>
  <c r="L16" i="157"/>
  <c r="K16" i="157"/>
  <c r="J16" i="157"/>
  <c r="I16" i="157"/>
  <c r="H16" i="157"/>
  <c r="G16" i="157"/>
  <c r="F16" i="157"/>
  <c r="E16" i="157"/>
  <c r="D16" i="157"/>
  <c r="C16" i="157"/>
  <c r="AD15" i="157"/>
  <c r="AC15" i="157"/>
  <c r="AB15" i="157"/>
  <c r="AA15" i="157"/>
  <c r="Z15" i="157"/>
  <c r="Y15" i="157"/>
  <c r="X15" i="157"/>
  <c r="W15" i="157"/>
  <c r="V15" i="157"/>
  <c r="U15" i="157"/>
  <c r="R15" i="157"/>
  <c r="Q15" i="157"/>
  <c r="P15" i="157"/>
  <c r="O15" i="157"/>
  <c r="M15" i="157"/>
  <c r="L15" i="157"/>
  <c r="K15" i="157"/>
  <c r="J15" i="157"/>
  <c r="I15" i="157"/>
  <c r="H15" i="157"/>
  <c r="G15" i="157"/>
  <c r="F15" i="157"/>
  <c r="E15" i="157"/>
  <c r="D15" i="157"/>
  <c r="C15" i="157"/>
  <c r="AD14" i="157"/>
  <c r="AC14" i="157"/>
  <c r="AB14" i="157"/>
  <c r="AA14" i="157"/>
  <c r="Z14" i="157"/>
  <c r="Y14" i="157"/>
  <c r="X14" i="157"/>
  <c r="W14" i="157"/>
  <c r="V14" i="157"/>
  <c r="U14" i="157"/>
  <c r="R14" i="157"/>
  <c r="Q14" i="157"/>
  <c r="P14" i="157"/>
  <c r="O14" i="157"/>
  <c r="M14" i="157"/>
  <c r="L14" i="157"/>
  <c r="K14" i="157"/>
  <c r="J14" i="157"/>
  <c r="I14" i="157"/>
  <c r="H14" i="157"/>
  <c r="G14" i="157"/>
  <c r="F14" i="157"/>
  <c r="E14" i="157"/>
  <c r="D14" i="157"/>
  <c r="C14" i="157"/>
  <c r="AD13" i="157"/>
  <c r="AC13" i="157"/>
  <c r="AB13" i="157"/>
  <c r="AA13" i="157"/>
  <c r="Z13" i="157"/>
  <c r="Y13" i="157"/>
  <c r="X13" i="157"/>
  <c r="W13" i="157"/>
  <c r="V13" i="157"/>
  <c r="U13" i="157"/>
  <c r="R13" i="157"/>
  <c r="Q13" i="157"/>
  <c r="P13" i="157"/>
  <c r="O13" i="157"/>
  <c r="M13" i="157"/>
  <c r="L13" i="157"/>
  <c r="K13" i="157"/>
  <c r="J13" i="157"/>
  <c r="I13" i="157"/>
  <c r="H13" i="157"/>
  <c r="G13" i="157"/>
  <c r="F13" i="157"/>
  <c r="E13" i="157"/>
  <c r="D13" i="157"/>
  <c r="C13" i="157"/>
  <c r="AD12" i="157"/>
  <c r="AC12" i="157"/>
  <c r="AB12" i="157"/>
  <c r="AA12" i="157"/>
  <c r="Z12" i="157"/>
  <c r="Y12" i="157"/>
  <c r="X12" i="157"/>
  <c r="W12" i="157"/>
  <c r="V12" i="157"/>
  <c r="U12" i="157"/>
  <c r="R12" i="157"/>
  <c r="Q12" i="157"/>
  <c r="P12" i="157"/>
  <c r="O12" i="157"/>
  <c r="M12" i="157"/>
  <c r="L12" i="157"/>
  <c r="K12" i="157"/>
  <c r="J12" i="157"/>
  <c r="I12" i="157"/>
  <c r="H12" i="157"/>
  <c r="G12" i="157"/>
  <c r="F12" i="157"/>
  <c r="E12" i="157"/>
  <c r="D12" i="157"/>
  <c r="C12" i="157"/>
  <c r="Z11" i="157"/>
  <c r="Y11" i="157"/>
  <c r="X11" i="157"/>
  <c r="W11" i="157"/>
  <c r="V11" i="157"/>
  <c r="U11" i="157"/>
  <c r="R11" i="157"/>
  <c r="Q11" i="157"/>
  <c r="P11" i="157"/>
  <c r="O11" i="157"/>
  <c r="M11" i="157"/>
  <c r="L11" i="157"/>
  <c r="K11" i="157"/>
  <c r="J11" i="157"/>
  <c r="I11" i="157"/>
  <c r="H11" i="157"/>
  <c r="G11" i="157"/>
  <c r="F11" i="157"/>
  <c r="E11" i="157"/>
  <c r="D11" i="157"/>
  <c r="C11" i="157"/>
  <c r="AD10" i="157"/>
  <c r="AC10" i="157"/>
  <c r="AB10" i="157"/>
  <c r="AA10" i="157"/>
  <c r="Z10" i="157"/>
  <c r="Y10" i="157"/>
  <c r="X10" i="157"/>
  <c r="W10" i="157"/>
  <c r="V10" i="157"/>
  <c r="U10" i="157"/>
  <c r="R10" i="157"/>
  <c r="Q10" i="157"/>
  <c r="P10" i="157"/>
  <c r="O10" i="157"/>
  <c r="M10" i="157"/>
  <c r="L10" i="157"/>
  <c r="K10" i="157"/>
  <c r="J10" i="157"/>
  <c r="I10" i="157"/>
  <c r="H10" i="157"/>
  <c r="G10" i="157"/>
  <c r="F10" i="157"/>
  <c r="E10" i="157"/>
  <c r="D10" i="157"/>
  <c r="C10" i="157"/>
  <c r="AD9" i="157"/>
  <c r="AC9" i="157"/>
  <c r="AB9" i="157"/>
  <c r="AA9" i="157"/>
  <c r="Z9" i="157"/>
  <c r="Y9" i="157"/>
  <c r="X9" i="157"/>
  <c r="W9" i="157"/>
  <c r="V9" i="157"/>
  <c r="U9" i="157"/>
  <c r="R9" i="157"/>
  <c r="Q9" i="157"/>
  <c r="P9" i="157"/>
  <c r="O9" i="157"/>
  <c r="M9" i="157"/>
  <c r="L9" i="157"/>
  <c r="K9" i="157"/>
  <c r="J9" i="157"/>
  <c r="I9" i="157"/>
  <c r="H9" i="157"/>
  <c r="G9" i="157"/>
  <c r="F9" i="157"/>
  <c r="E9" i="157"/>
  <c r="D9" i="157"/>
  <c r="C9" i="157"/>
  <c r="AD6" i="157"/>
  <c r="AB6" i="157"/>
  <c r="AA6" i="157"/>
  <c r="Z6" i="157"/>
  <c r="X6" i="157"/>
  <c r="W6" i="157"/>
  <c r="V6" i="157"/>
  <c r="R6" i="157"/>
  <c r="Q6" i="157"/>
  <c r="P6" i="157"/>
  <c r="O6" i="157"/>
  <c r="M6" i="157"/>
  <c r="L6" i="157"/>
  <c r="K6" i="157"/>
  <c r="J6" i="157"/>
  <c r="I6" i="157"/>
  <c r="H6" i="157"/>
  <c r="G6" i="157"/>
  <c r="F6" i="157"/>
  <c r="E6" i="157"/>
  <c r="D6" i="157"/>
  <c r="C6" i="157"/>
  <c r="AD5" i="157"/>
  <c r="AB5" i="157"/>
  <c r="AA5" i="157"/>
  <c r="Z5" i="157"/>
  <c r="X5" i="157"/>
  <c r="W5" i="157"/>
  <c r="V5" i="157"/>
  <c r="R5" i="157"/>
  <c r="Q5" i="157"/>
  <c r="P5" i="157"/>
  <c r="O5" i="157"/>
  <c r="M5" i="157"/>
  <c r="L5" i="157"/>
  <c r="K5" i="157"/>
  <c r="J5" i="157"/>
  <c r="I5" i="157"/>
  <c r="H5" i="157"/>
  <c r="G5" i="157"/>
  <c r="F5" i="157"/>
  <c r="E5" i="157"/>
  <c r="D5" i="157"/>
  <c r="C5" i="157"/>
  <c r="AD4" i="157"/>
  <c r="AB4" i="157"/>
  <c r="AA4" i="157"/>
  <c r="Z4" i="157"/>
  <c r="X4" i="157"/>
  <c r="W4" i="157"/>
  <c r="V4" i="157"/>
  <c r="R4" i="157"/>
  <c r="Q4" i="157"/>
  <c r="P4" i="157"/>
  <c r="O4" i="157"/>
  <c r="M4" i="157"/>
  <c r="L4" i="157"/>
  <c r="K4" i="157"/>
  <c r="J4" i="157"/>
  <c r="I4" i="157"/>
  <c r="H4" i="157"/>
  <c r="G4" i="157"/>
  <c r="F4" i="157"/>
  <c r="E4" i="157"/>
  <c r="D4" i="157"/>
  <c r="C4" i="157"/>
  <c r="B27" i="157" l="1"/>
  <c r="B26" i="157"/>
  <c r="B25" i="157"/>
  <c r="B24" i="157"/>
  <c r="B23" i="157"/>
  <c r="B22" i="157"/>
  <c r="B21" i="157"/>
  <c r="B20" i="157"/>
  <c r="B19" i="157"/>
  <c r="B18" i="157"/>
  <c r="B17" i="157"/>
  <c r="B16" i="157"/>
  <c r="B15" i="157"/>
  <c r="B14" i="157"/>
  <c r="B13" i="157"/>
  <c r="B12" i="157"/>
  <c r="B11" i="157"/>
  <c r="B10" i="157"/>
  <c r="B9" i="157"/>
  <c r="B6" i="157"/>
  <c r="B5" i="157"/>
  <c r="B4" i="157"/>
  <c r="B3" i="157"/>
  <c r="A76" i="157"/>
  <c r="A75" i="157"/>
  <c r="A74" i="157"/>
  <c r="A73" i="157"/>
  <c r="A72" i="157"/>
  <c r="A71" i="157"/>
  <c r="A70" i="157"/>
  <c r="A69" i="157"/>
  <c r="A68" i="157"/>
  <c r="A67" i="157"/>
  <c r="A66" i="157"/>
  <c r="A65" i="157"/>
  <c r="A64" i="157"/>
  <c r="A63" i="157"/>
  <c r="A62" i="157"/>
  <c r="A61" i="157"/>
  <c r="A60" i="157"/>
  <c r="A59" i="157"/>
  <c r="A58" i="157"/>
  <c r="A57" i="157"/>
  <c r="A56" i="157"/>
  <c r="A55" i="157"/>
  <c r="A54" i="157"/>
  <c r="A53" i="157"/>
  <c r="A52" i="157"/>
  <c r="A51" i="157"/>
  <c r="A50" i="157"/>
  <c r="A49" i="157"/>
  <c r="A48" i="157"/>
  <c r="A47" i="157"/>
  <c r="A46" i="157"/>
  <c r="A45" i="157"/>
  <c r="A44" i="157"/>
  <c r="A43" i="157"/>
  <c r="A42" i="157"/>
  <c r="A41" i="157"/>
  <c r="A25" i="157"/>
  <c r="A40" i="157"/>
  <c r="A39" i="157"/>
  <c r="A38" i="157"/>
  <c r="A37" i="157"/>
  <c r="A36" i="157" l="1"/>
  <c r="A35" i="157"/>
  <c r="A34" i="157"/>
  <c r="A33" i="157"/>
  <c r="A31" i="157"/>
  <c r="A32" i="157"/>
  <c r="A30" i="157"/>
  <c r="A29" i="157"/>
  <c r="A28" i="157"/>
  <c r="A27" i="157"/>
  <c r="A26" i="157"/>
  <c r="A24" i="157"/>
  <c r="A23" i="157"/>
  <c r="A22" i="157"/>
  <c r="A21" i="157"/>
  <c r="A20" i="157"/>
  <c r="A19" i="157"/>
  <c r="A18" i="157"/>
  <c r="A17" i="157"/>
  <c r="A16" i="157"/>
  <c r="A15" i="157"/>
  <c r="A14" i="157"/>
  <c r="A13" i="157"/>
  <c r="A12" i="157"/>
  <c r="A11" i="157"/>
  <c r="A10" i="157"/>
  <c r="A9" i="157"/>
  <c r="A6" i="157"/>
  <c r="A5" i="157"/>
  <c r="A4" i="157"/>
  <c r="AB3" i="157"/>
  <c r="AA3" i="157"/>
  <c r="Z3" i="157"/>
  <c r="X3" i="157"/>
  <c r="W3" i="157"/>
  <c r="V3" i="157"/>
  <c r="R3" i="157"/>
  <c r="Q3" i="157"/>
  <c r="P3" i="157"/>
  <c r="O3" i="157"/>
  <c r="M3" i="157"/>
  <c r="L3" i="157"/>
  <c r="K3" i="157"/>
  <c r="J3" i="157"/>
  <c r="I3" i="157"/>
  <c r="G3" i="157" l="1"/>
  <c r="F3" i="157"/>
  <c r="E3" i="157"/>
  <c r="D3" i="157"/>
  <c r="C3" i="157"/>
  <c r="A3" i="157"/>
  <c r="G15" i="1" l="1"/>
  <c r="F15" i="1"/>
  <c r="D15" i="1"/>
  <c r="C15" i="1"/>
  <c r="F100" i="2"/>
  <c r="F99" i="2"/>
  <c r="F98" i="2"/>
  <c r="F97" i="2"/>
  <c r="F96" i="2"/>
  <c r="F95" i="2"/>
  <c r="F94" i="2"/>
  <c r="F93" i="2"/>
  <c r="F92" i="2"/>
  <c r="F91" i="2"/>
  <c r="F90" i="2"/>
  <c r="F89" i="2"/>
  <c r="F88" i="2"/>
  <c r="F87" i="2"/>
  <c r="F86" i="2"/>
  <c r="F85" i="2"/>
  <c r="F84" i="2"/>
  <c r="F83" i="2"/>
  <c r="F82" i="2"/>
  <c r="F81" i="2"/>
  <c r="F77" i="2"/>
  <c r="F76" i="2"/>
  <c r="F75" i="2"/>
  <c r="F74" i="2"/>
  <c r="F73" i="2"/>
  <c r="F72" i="2"/>
  <c r="F71" i="2"/>
  <c r="F69" i="2"/>
  <c r="F68" i="2"/>
  <c r="F65" i="2"/>
  <c r="F64" i="2"/>
  <c r="F63" i="2"/>
  <c r="F62" i="2"/>
  <c r="F60" i="2"/>
  <c r="F59" i="2"/>
  <c r="F58" i="2"/>
  <c r="F54" i="2"/>
  <c r="F53" i="2"/>
  <c r="F52" i="2"/>
  <c r="F51" i="2"/>
  <c r="F50" i="2"/>
  <c r="F49" i="2"/>
  <c r="F46" i="2"/>
  <c r="F45" i="2"/>
  <c r="F44" i="2"/>
  <c r="F43" i="2"/>
  <c r="F40" i="2"/>
  <c r="F35" i="2"/>
  <c r="F34" i="2"/>
  <c r="F33" i="2"/>
  <c r="F31" i="2"/>
  <c r="F30" i="2"/>
  <c r="F29" i="2"/>
  <c r="F27" i="2"/>
  <c r="F26" i="2"/>
  <c r="F25" i="2"/>
  <c r="F24" i="2"/>
  <c r="F21" i="2"/>
  <c r="F20" i="2"/>
  <c r="F19" i="2"/>
  <c r="F18" i="2"/>
  <c r="F17" i="2"/>
  <c r="F16" i="2"/>
  <c r="F14" i="2"/>
  <c r="F12" i="2"/>
  <c r="F11" i="2"/>
  <c r="F22" i="2"/>
  <c r="D100" i="2"/>
  <c r="D99" i="2"/>
  <c r="D98" i="2"/>
  <c r="D97" i="2"/>
  <c r="D96" i="2"/>
  <c r="D95" i="2"/>
  <c r="D94" i="2"/>
  <c r="D93" i="2"/>
  <c r="D91" i="2"/>
  <c r="D89" i="2"/>
  <c r="D77" i="2"/>
  <c r="D76" i="2"/>
  <c r="D75" i="2"/>
  <c r="D74" i="2"/>
  <c r="D73" i="2"/>
  <c r="D72" i="2"/>
  <c r="D69" i="2"/>
  <c r="D68" i="2"/>
  <c r="D65" i="2"/>
  <c r="D64" i="2"/>
  <c r="C64" i="2"/>
  <c r="D63" i="2"/>
  <c r="D59" i="2"/>
  <c r="D55" i="2"/>
  <c r="D54" i="2"/>
  <c r="D53" i="2"/>
  <c r="D52" i="2"/>
  <c r="D51" i="2"/>
  <c r="D50" i="2"/>
  <c r="D49" i="2"/>
  <c r="D46" i="2"/>
  <c r="D45" i="2"/>
  <c r="D44" i="2"/>
  <c r="D40" i="2"/>
  <c r="D35" i="2"/>
  <c r="D33" i="2"/>
  <c r="D31" i="2"/>
  <c r="D30" i="2"/>
  <c r="D29" i="2"/>
  <c r="D27" i="2"/>
  <c r="D26" i="2"/>
  <c r="D25" i="2"/>
  <c r="D24" i="2"/>
  <c r="D23" i="2"/>
  <c r="D22" i="2"/>
  <c r="D19" i="2"/>
  <c r="D18" i="2"/>
  <c r="D16" i="2"/>
  <c r="D14" i="2"/>
  <c r="D13" i="2"/>
  <c r="D12" i="2"/>
  <c r="D11" i="2"/>
  <c r="C100" i="2"/>
  <c r="C99" i="2"/>
  <c r="C98" i="2"/>
  <c r="C97" i="2"/>
  <c r="C96" i="2"/>
  <c r="C95" i="2"/>
  <c r="C94" i="2"/>
  <c r="C93" i="2"/>
  <c r="C92" i="2"/>
  <c r="C91" i="2"/>
  <c r="C90" i="2"/>
  <c r="C89" i="2"/>
  <c r="C88" i="2"/>
  <c r="C87" i="2"/>
  <c r="C86" i="2"/>
  <c r="C85" i="2"/>
  <c r="C84" i="2"/>
  <c r="C83" i="2"/>
  <c r="C82" i="2"/>
  <c r="C81" i="2"/>
  <c r="C77" i="2"/>
  <c r="C74" i="2"/>
  <c r="C73" i="2"/>
  <c r="C72" i="2"/>
  <c r="C71" i="2"/>
  <c r="C69" i="2"/>
  <c r="C68" i="2"/>
  <c r="C65" i="2"/>
  <c r="C63" i="2"/>
  <c r="C62" i="2"/>
  <c r="C60" i="2"/>
  <c r="C59" i="2"/>
  <c r="C58" i="2"/>
  <c r="C55" i="2"/>
  <c r="C54" i="2"/>
  <c r="C53" i="2"/>
  <c r="C51" i="2"/>
  <c r="C50" i="2"/>
  <c r="C49" i="2"/>
  <c r="C47" i="2"/>
  <c r="C45" i="2"/>
  <c r="C44" i="2"/>
  <c r="C43" i="2"/>
  <c r="C40" i="2"/>
  <c r="C35" i="2"/>
  <c r="C34" i="2"/>
  <c r="C33" i="2" l="1"/>
  <c r="C32" i="2"/>
  <c r="C31" i="2"/>
  <c r="C30" i="2"/>
  <c r="C26" i="2"/>
  <c r="C25" i="2"/>
  <c r="C24" i="2"/>
  <c r="C23" i="2"/>
  <c r="C21" i="2"/>
  <c r="C20" i="2"/>
  <c r="C19" i="2"/>
  <c r="C18" i="2"/>
  <c r="C17" i="2"/>
  <c r="C16" i="2"/>
  <c r="C14" i="2"/>
  <c r="C13" i="2"/>
  <c r="C12" i="2"/>
  <c r="C11" i="2"/>
  <c r="BT6" i="203" s="1"/>
  <c r="C22" i="2"/>
  <c r="BW6" i="203" l="1"/>
  <c r="BV6" i="203"/>
  <c r="AF6" i="203"/>
  <c r="DD6" i="203"/>
  <c r="CK6" i="203"/>
  <c r="CJ6" i="203"/>
  <c r="AC6" i="203"/>
  <c r="DR6" i="203"/>
  <c r="DT6" i="203"/>
  <c r="BH6" i="203"/>
  <c r="DS6" i="203"/>
  <c r="CS6" i="203"/>
  <c r="BD6" i="203"/>
  <c r="CY6" i="203"/>
  <c r="BC6" i="203"/>
  <c r="CX6" i="203"/>
  <c r="BB6" i="203"/>
  <c r="BE6" i="203"/>
  <c r="K6" i="203"/>
  <c r="J6" i="203"/>
  <c r="M6" i="203"/>
  <c r="W6" i="203"/>
  <c r="V6" i="203"/>
  <c r="R6" i="203"/>
  <c r="N6" i="203"/>
  <c r="S6" i="203"/>
  <c r="Z6" i="203"/>
  <c r="CZ6" i="203"/>
  <c r="CR6" i="203"/>
  <c r="AH6" i="203"/>
  <c r="BY6" i="203"/>
  <c r="DB6" i="203"/>
  <c r="EI6" i="203"/>
  <c r="DE6" i="203"/>
  <c r="EC6" i="203"/>
  <c r="CW6" i="203"/>
  <c r="BA6" i="203"/>
  <c r="AK6" i="203"/>
  <c r="CE6" i="203"/>
  <c r="DM6" i="203"/>
  <c r="EP6" i="203"/>
  <c r="AW6" i="203"/>
  <c r="CG6" i="203"/>
  <c r="DK6" i="203"/>
  <c r="EK6" i="203"/>
  <c r="BJ6" i="203"/>
  <c r="DH6" i="203"/>
  <c r="EN6" i="203"/>
  <c r="BL6" i="203"/>
  <c r="EG6" i="203"/>
  <c r="EW6" i="203"/>
  <c r="CB6" i="203"/>
  <c r="FA6" i="203"/>
  <c r="EE6" i="203"/>
  <c r="FC6" i="203"/>
  <c r="FE6" i="203"/>
  <c r="AT6" i="203"/>
  <c r="CL6" i="203"/>
  <c r="DP6" i="203"/>
  <c r="EY6" i="203"/>
  <c r="BF6" i="203"/>
  <c r="CO6" i="203"/>
  <c r="EM6" i="203"/>
  <c r="AJ6" i="203"/>
  <c r="DN6" i="203"/>
  <c r="ES6" i="203"/>
  <c r="AG6" i="203"/>
  <c r="CI6" i="203"/>
  <c r="EO6" i="203"/>
  <c r="BN6" i="203"/>
  <c r="CU6" i="203"/>
  <c r="DZ6" i="203"/>
  <c r="AI6" i="203"/>
  <c r="BQ6" i="203"/>
  <c r="CV6" i="203"/>
  <c r="DU6" i="203"/>
  <c r="EQ6" i="203"/>
  <c r="AP6" i="203"/>
  <c r="CH6" i="203"/>
  <c r="DW6" i="203"/>
  <c r="EU6" i="203"/>
  <c r="AR6" i="203"/>
  <c r="CT6" i="203"/>
  <c r="AN6" i="203"/>
  <c r="AZ6" i="203"/>
  <c r="DO6" i="203"/>
  <c r="J24" i="1"/>
  <c r="J23" i="1"/>
  <c r="M4" i="63" l="1"/>
  <c r="M6" i="63" s="1"/>
  <c r="L6" i="87"/>
  <c r="M4" i="87" s="1"/>
  <c r="M5" i="87" l="1"/>
  <c r="M6" i="87" s="1"/>
  <c r="U29" i="1"/>
  <c r="Q29" i="1"/>
  <c r="R29" i="1"/>
  <c r="T29" i="1"/>
  <c r="V29" i="1"/>
  <c r="W29" i="1"/>
  <c r="S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6" authorId="0" shapeId="0" xr:uid="{00000000-0006-0000-5D00-000001000000}">
      <text>
        <r>
          <rPr>
            <b/>
            <sz val="9"/>
            <color indexed="81"/>
            <rFont val="Tahoma"/>
            <family val="2"/>
          </rPr>
          <t>Autor:</t>
        </r>
        <r>
          <rPr>
            <sz val="9"/>
            <color indexed="81"/>
            <rFont val="Tahoma"/>
            <family val="2"/>
          </rPr>
          <t xml:space="preserve">
la limitacion sigue siendo atingente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100" authorId="0" shapeId="0" xr:uid="{00000000-0006-0000-7B00-000001000000}">
      <text>
        <r>
          <rPr>
            <b/>
            <sz val="9"/>
            <color indexed="81"/>
            <rFont val="Tahoma"/>
            <family val="2"/>
          </rPr>
          <t>Autor:</t>
        </r>
        <r>
          <rPr>
            <sz val="9"/>
            <color indexed="81"/>
            <rFont val="Tahoma"/>
            <family val="2"/>
          </rPr>
          <t xml:space="preserve">
Estimación Sintética para Pobreza por ingreso y SAE para Pobreza multidimencional</t>
        </r>
      </text>
    </comment>
  </commentList>
</comments>
</file>

<file path=xl/sharedStrings.xml><?xml version="1.0" encoding="utf-8"?>
<sst xmlns="http://schemas.openxmlformats.org/spreadsheetml/2006/main" count="58577" uniqueCount="1983">
  <si>
    <t xml:space="preserve">Matriz de Estadísticas </t>
  </si>
  <si>
    <t>ME</t>
  </si>
  <si>
    <t xml:space="preserve">Matriz de Indicadores </t>
  </si>
  <si>
    <t>MI</t>
  </si>
  <si>
    <t>Compromiso</t>
  </si>
  <si>
    <t>Atributo</t>
  </si>
  <si>
    <t>ID</t>
  </si>
  <si>
    <t>Estándar CNDU</t>
  </si>
  <si>
    <t>Tipo: evaluación o caracterización</t>
  </si>
  <si>
    <t>Indicador / Título del recurso</t>
  </si>
  <si>
    <t>Metadata</t>
  </si>
  <si>
    <t>Comuna</t>
  </si>
  <si>
    <t>Ciudad</t>
  </si>
  <si>
    <t>1. Mejor acceso a servicios y equipamientos públicos básicos</t>
  </si>
  <si>
    <t>Accesibilidad a áreas verdes</t>
  </si>
  <si>
    <t>Evaluación</t>
  </si>
  <si>
    <t>BPU_20</t>
  </si>
  <si>
    <t>-</t>
  </si>
  <si>
    <t>BPU_21</t>
  </si>
  <si>
    <t>BPU_22</t>
  </si>
  <si>
    <t>BPU_23</t>
  </si>
  <si>
    <t>BPU_28a</t>
  </si>
  <si>
    <t>BPU_28b</t>
  </si>
  <si>
    <t>BPU_29</t>
  </si>
  <si>
    <t>Accesibilidad a salud primaria pública</t>
  </si>
  <si>
    <t>BPU_7</t>
  </si>
  <si>
    <t>BPU_8</t>
  </si>
  <si>
    <t>Accesibilidad educación básica</t>
  </si>
  <si>
    <t>BPU_3</t>
  </si>
  <si>
    <t>BPU_4</t>
  </si>
  <si>
    <t>Accesibilidad educación inicial</t>
  </si>
  <si>
    <t>BPU_1</t>
  </si>
  <si>
    <t>2. Mejor acceso a movilidad sustentable</t>
  </si>
  <si>
    <t>Accesibilidad y cobertura del transporte público</t>
  </si>
  <si>
    <t>BPU_25</t>
  </si>
  <si>
    <t>BPU_26</t>
  </si>
  <si>
    <t>BPU_26*</t>
  </si>
  <si>
    <t>BPU_26b</t>
  </si>
  <si>
    <t>DE_36</t>
  </si>
  <si>
    <t>Condiciones para la movilidad activa</t>
  </si>
  <si>
    <t>Caracterización</t>
  </si>
  <si>
    <t>EA_93</t>
  </si>
  <si>
    <t>Conectividad urbana</t>
  </si>
  <si>
    <t>DE_25</t>
  </si>
  <si>
    <t>Congestión</t>
  </si>
  <si>
    <t>DE_33</t>
  </si>
  <si>
    <t>Partición modal</t>
  </si>
  <si>
    <t>DE_102</t>
  </si>
  <si>
    <t>DE_105</t>
  </si>
  <si>
    <t>Seguridad vial</t>
  </si>
  <si>
    <t>DE_28</t>
  </si>
  <si>
    <t>DE_31</t>
  </si>
  <si>
    <t>Tiempos de viaje</t>
  </si>
  <si>
    <t>DE_16</t>
  </si>
  <si>
    <t>DE_29</t>
  </si>
  <si>
    <t>3. Mejor calidad del medio ambiente urbano</t>
  </si>
  <si>
    <t>Contaminación Atmosférica</t>
  </si>
  <si>
    <t>EA_16</t>
  </si>
  <si>
    <t>Contaminación por ruido</t>
  </si>
  <si>
    <t>EA_10</t>
  </si>
  <si>
    <t>EA_90</t>
  </si>
  <si>
    <t>Eficiencia de uso del Agua Potable</t>
  </si>
  <si>
    <t>EA_8</t>
  </si>
  <si>
    <t>EA_9</t>
  </si>
  <si>
    <t>Eficiencia en la gestión de residuos</t>
  </si>
  <si>
    <t>EA_34</t>
  </si>
  <si>
    <t>EA_35</t>
  </si>
  <si>
    <t>Eficiencia Energética</t>
  </si>
  <si>
    <t>EA_22</t>
  </si>
  <si>
    <t>EA_22a</t>
  </si>
  <si>
    <t>EA_23</t>
  </si>
  <si>
    <t>Infraestructura Ecológica</t>
  </si>
  <si>
    <t>IP_33a</t>
  </si>
  <si>
    <t>IP_33b</t>
  </si>
  <si>
    <t>IP_33c</t>
  </si>
  <si>
    <t>4. Mayor integración social y calidad de barrios y viviendas</t>
  </si>
  <si>
    <t>Accesibilidad Digital Domiciliaria</t>
  </si>
  <si>
    <t>BPU_24</t>
  </si>
  <si>
    <t>Acceso a servicios energéticos básicos domiciliarios</t>
  </si>
  <si>
    <t>IS_91</t>
  </si>
  <si>
    <t>Calidad del espacio público</t>
  </si>
  <si>
    <t>IS_40</t>
  </si>
  <si>
    <t>Déficit habitacional cualitativo</t>
  </si>
  <si>
    <t>IS_31</t>
  </si>
  <si>
    <t>Déficit habitacional cuantitativo</t>
  </si>
  <si>
    <t>IS_32</t>
  </si>
  <si>
    <t>IS_33</t>
  </si>
  <si>
    <t>IS_34</t>
  </si>
  <si>
    <t>Hogares en situación de pobreza</t>
  </si>
  <si>
    <t>IS_36</t>
  </si>
  <si>
    <t>IS_37</t>
  </si>
  <si>
    <t>Proximidad residencial de grupos de distinto NSE</t>
  </si>
  <si>
    <t>IS_39</t>
  </si>
  <si>
    <t>IS_39a</t>
  </si>
  <si>
    <t>Seguridad ciudadana</t>
  </si>
  <si>
    <t>IS_58</t>
  </si>
  <si>
    <t>5. Más y mejor planificación de ciudades y regiones</t>
  </si>
  <si>
    <t>Conectividad e integración espacial con el entorno urbano de urbanizaciones nuevas y existentes</t>
  </si>
  <si>
    <t>IS_20</t>
  </si>
  <si>
    <t>Consumo y uso eficiente del suelo urbano</t>
  </si>
  <si>
    <t>EA_31</t>
  </si>
  <si>
    <t>IS_5</t>
  </si>
  <si>
    <t>EA_48</t>
  </si>
  <si>
    <t>Proceso de descentralización urbana</t>
  </si>
  <si>
    <t>IG_1</t>
  </si>
  <si>
    <t>Planificación urbana</t>
  </si>
  <si>
    <t>IG_66</t>
  </si>
  <si>
    <t>6. Mayor crecimiento económico inclusivo y sostenible para el desarrollo urbano</t>
  </si>
  <si>
    <t>Autonomía y gestión municipal</t>
  </si>
  <si>
    <t>DE_3</t>
  </si>
  <si>
    <t>Estado y calidad del mercado laboral</t>
  </si>
  <si>
    <t>DE_99</t>
  </si>
  <si>
    <t>DE_100</t>
  </si>
  <si>
    <t>DE_101</t>
  </si>
  <si>
    <t>DE_18</t>
  </si>
  <si>
    <t>DE_98</t>
  </si>
  <si>
    <t>7. Mayor protección de nuestro patrimonio cultural</t>
  </si>
  <si>
    <t>Coherencia de fondos públicos</t>
  </si>
  <si>
    <t>IP_6</t>
  </si>
  <si>
    <t>Coherencia de la norma aplicada, a inmuebles y áreas patrimoniales</t>
  </si>
  <si>
    <t>IP_34</t>
  </si>
  <si>
    <t>IP_34a</t>
  </si>
  <si>
    <t>IP_48</t>
  </si>
  <si>
    <t>Valoración económica, social, paisajística, ambiental y cultural en IPT's</t>
  </si>
  <si>
    <t>IP_43</t>
  </si>
  <si>
    <t>IP_43a</t>
  </si>
  <si>
    <t>8. Mayor y mejor participación de la sociedad civil en las decisiones de desarrollo urbano</t>
  </si>
  <si>
    <t>Compromiso y participación en el desarrollo comunal</t>
  </si>
  <si>
    <t>IP_47</t>
  </si>
  <si>
    <t>IP_47a</t>
  </si>
  <si>
    <t>Implementación de procesos de participación temprana en proyectos urbanos de alto impacto a nivel del desarrollo urbano</t>
  </si>
  <si>
    <t>IG_22</t>
  </si>
  <si>
    <t>Inclusión de la comunidad en la toma de decisiones para la inversión local</t>
  </si>
  <si>
    <t>IG_92</t>
  </si>
  <si>
    <t>IG_91</t>
  </si>
  <si>
    <t>Participación electoral</t>
  </si>
  <si>
    <t>IG_90</t>
  </si>
  <si>
    <t>INDICE</t>
  </si>
  <si>
    <t>Tipo de indicador</t>
  </si>
  <si>
    <t>Unidad / Forma de representación</t>
  </si>
  <si>
    <t>Enlace</t>
  </si>
  <si>
    <t>Valor Mínimo</t>
  </si>
  <si>
    <t>Valor Máximo</t>
  </si>
  <si>
    <t>Promedio</t>
  </si>
  <si>
    <t>Percentil 25</t>
  </si>
  <si>
    <t>Percentil 50</t>
  </si>
  <si>
    <t>Percentil 75</t>
  </si>
  <si>
    <t>Desviación estándar</t>
  </si>
  <si>
    <t>Accesibilidad
educación básica</t>
  </si>
  <si>
    <t>Accesibilidad
educación inicial</t>
  </si>
  <si>
    <t>31,6% (SI)</t>
  </si>
  <si>
    <t>68,4% (NO)</t>
  </si>
  <si>
    <t>Eficiencia en la Gestión de Residuos</t>
  </si>
  <si>
    <t>49,6% (SI)</t>
  </si>
  <si>
    <t>50,4% (NO)</t>
  </si>
  <si>
    <t>44,2% (SI)</t>
  </si>
  <si>
    <t>55,8% (NO)</t>
  </si>
  <si>
    <t>1,9% (SI)</t>
  </si>
  <si>
    <t>98,1% (NO)</t>
  </si>
  <si>
    <t>44,4% (SI)</t>
  </si>
  <si>
    <t>55,6% (NO)</t>
  </si>
  <si>
    <t>Implementación de procesos de participación temprana en proyectos urbanos  de alto impacto a nivel del desarrollo urbano</t>
  </si>
  <si>
    <t>Inclusión de la comunidad  en la toma de decisiones para la inversión local</t>
  </si>
  <si>
    <t>Porcentaje de unidades vecinales de la comuna que tienen entre 20% y 60% de hogares vulnerables</t>
  </si>
  <si>
    <t>Escala del INDICADOR</t>
  </si>
  <si>
    <t>Región</t>
  </si>
  <si>
    <t>Provincia</t>
  </si>
  <si>
    <t>Área</t>
  </si>
  <si>
    <t>Nombre Ciudad</t>
  </si>
  <si>
    <t>Cod_Ciudad</t>
  </si>
  <si>
    <t>TARAPACÁ</t>
  </si>
  <si>
    <t>IQUIQUE</t>
  </si>
  <si>
    <t>OTRAS COMUNAS</t>
  </si>
  <si>
    <t>IQUIQUE – ALTO HOSPICIO</t>
  </si>
  <si>
    <t>ALTO HOSPICIO</t>
  </si>
  <si>
    <t>ANTOFAGASTA</t>
  </si>
  <si>
    <t>EL LOA</t>
  </si>
  <si>
    <t>CALAMA</t>
  </si>
  <si>
    <t>ATACAMA</t>
  </si>
  <si>
    <t>COPIAPÓ</t>
  </si>
  <si>
    <t>COPIAPÓ – TIERRA AMARILLA</t>
  </si>
  <si>
    <t>TIERRA AMARILLA</t>
  </si>
  <si>
    <t>HUASCO</t>
  </si>
  <si>
    <t>VALLENAR</t>
  </si>
  <si>
    <t>COQUIMBO</t>
  </si>
  <si>
    <t>ELQUI</t>
  </si>
  <si>
    <t>LA SERENA – COQUIMBO</t>
  </si>
  <si>
    <t>LA SERENA</t>
  </si>
  <si>
    <t>LIMARÍ</t>
  </si>
  <si>
    <t>OVALLE</t>
  </si>
  <si>
    <t>VALPARAÍSO</t>
  </si>
  <si>
    <t>GRAN VALPARAÍSO</t>
  </si>
  <si>
    <t>CASABLANCA</t>
  </si>
  <si>
    <t>CONCÓN</t>
  </si>
  <si>
    <t>PUCHUNCAVÍ</t>
  </si>
  <si>
    <t>QUINTERO</t>
  </si>
  <si>
    <t>VIÑA DEL MAR</t>
  </si>
  <si>
    <t>LOS ANDES</t>
  </si>
  <si>
    <t>LOS ANDES – SAN ESTEBAN</t>
  </si>
  <si>
    <t>SAN ESTEBAN</t>
  </si>
  <si>
    <t>QUILLOTA</t>
  </si>
  <si>
    <t>QUILLOTA – LA CALERA – LA CRUZ – HIJUELA</t>
  </si>
  <si>
    <t>CALERA</t>
  </si>
  <si>
    <t>HIJUELAS</t>
  </si>
  <si>
    <t>LA CRUZ</t>
  </si>
  <si>
    <t>SAN ANTONIO</t>
  </si>
  <si>
    <t>SAN ANTONIO – CARTAGENA – SANTO DOMINGO</t>
  </si>
  <si>
    <t>CARTAGENA</t>
  </si>
  <si>
    <t>SANTO DOMINGO</t>
  </si>
  <si>
    <t>SAN FELIPE DE ACONCAGUA</t>
  </si>
  <si>
    <t>SAN FELIPE</t>
  </si>
  <si>
    <t>MARGA MARGA</t>
  </si>
  <si>
    <t>QUILPUÉ</t>
  </si>
  <si>
    <t>LIMACHE</t>
  </si>
  <si>
    <t>OLMUÉ</t>
  </si>
  <si>
    <t>VILLA ALEMANA</t>
  </si>
  <si>
    <t>O’HIGGINS</t>
  </si>
  <si>
    <t>CACHAPOAL</t>
  </si>
  <si>
    <t>RANCAGUA – MACHALÍ</t>
  </si>
  <si>
    <t>RANCAGUA</t>
  </si>
  <si>
    <t>MACHALÍ</t>
  </si>
  <si>
    <t>RENGO</t>
  </si>
  <si>
    <t>COLCHAGUA</t>
  </si>
  <si>
    <t>SAN FERNANDO</t>
  </si>
  <si>
    <t>MAULE</t>
  </si>
  <si>
    <t>TALCA</t>
  </si>
  <si>
    <t>TALCA – CULENAR</t>
  </si>
  <si>
    <t>CONSTITUCIÓN</t>
  </si>
  <si>
    <t>CURICÓ</t>
  </si>
  <si>
    <t>CURICÓ – RAUCO – ROMERAL</t>
  </si>
  <si>
    <t>RAUCO</t>
  </si>
  <si>
    <t>ROMERAL</t>
  </si>
  <si>
    <t>LINARES</t>
  </si>
  <si>
    <t>BIOBÍO</t>
  </si>
  <si>
    <t>CONCEPCIÓN</t>
  </si>
  <si>
    <t>GRAN CONCEPCIÓN</t>
  </si>
  <si>
    <t>CORONEL</t>
  </si>
  <si>
    <t>CHIGUAYANTE</t>
  </si>
  <si>
    <t>HUALQUI</t>
  </si>
  <si>
    <t>LOTA</t>
  </si>
  <si>
    <t>PENCO</t>
  </si>
  <si>
    <t>SAN PEDRO DE LA PAZ</t>
  </si>
  <si>
    <t>SANTA JUANA</t>
  </si>
  <si>
    <t>TALCAHUANO</t>
  </si>
  <si>
    <t>TOMÉ</t>
  </si>
  <si>
    <t>HUALPÉN</t>
  </si>
  <si>
    <t>LOS ÁNGELES – NACIMIENTO</t>
  </si>
  <si>
    <t>LOS ÁNGELES</t>
  </si>
  <si>
    <t>NACIMIENTO</t>
  </si>
  <si>
    <t>LA ARAUCANÍA</t>
  </si>
  <si>
    <t>CAUTÍN</t>
  </si>
  <si>
    <t>TEMUCO – PADRE LAS CASAS</t>
  </si>
  <si>
    <t>TEMUCO</t>
  </si>
  <si>
    <t>PADRE LAS CASAS</t>
  </si>
  <si>
    <t>VILLARRICA</t>
  </si>
  <si>
    <t>MALLECO</t>
  </si>
  <si>
    <t>ANGOL</t>
  </si>
  <si>
    <t>LOS LAGOS</t>
  </si>
  <si>
    <t>LLANQUIHUE</t>
  </si>
  <si>
    <t>PUERTO MONTT – PUERTO VARAS</t>
  </si>
  <si>
    <t>PUERTO MONTT</t>
  </si>
  <si>
    <t>PUERTO VARAS</t>
  </si>
  <si>
    <t>CHILOÉ</t>
  </si>
  <si>
    <t>CASTRO</t>
  </si>
  <si>
    <t>OSORNO</t>
  </si>
  <si>
    <t>AYSÉN</t>
  </si>
  <si>
    <t>COYHAIQUE</t>
  </si>
  <si>
    <t>MAGALLANES</t>
  </si>
  <si>
    <t>PUNTA ARENAS</t>
  </si>
  <si>
    <t>METROPOLITANA</t>
  </si>
  <si>
    <t>SANTIAGO</t>
  </si>
  <si>
    <t>GRAN 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</si>
  <si>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</si>
  <si>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</si>
  <si>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</si>
  <si>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</si>
  <si>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</si>
  <si>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</si>
  <si>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</si>
  <si>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</si>
  <si>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</si>
  <si>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</si>
  <si>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</si>
  <si>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</si>
  <si>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</si>
  <si>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</si>
  <si>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</si>
  <si>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</si>
  <si>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</si>
  <si>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</si>
  <si>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</si>
  <si>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</si>
  <si>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</si>
  <si>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</si>
  <si>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</si>
  <si>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</si>
  <si>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</si>
  <si>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</si>
  <si>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</si>
  <si>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</si>
  <si>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</si>
  <si>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</si>
  <si>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</si>
  <si>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CORDILLERA</t>
  </si>
  <si>
    <t>PUENTE ALTO</t>
  </si>
  <si>
    <t>PIRQUE</t>
  </si>
  <si>
    <t>SAN JOSÉ DE MAIPO</t>
  </si>
  <si>
    <t>CHACABUCO</t>
  </si>
  <si>
    <t>COLINA</t>
  </si>
  <si>
    <t>LAMPA</t>
  </si>
  <si>
    <t>TILTIL</t>
  </si>
  <si>
    <t>MAIPO</t>
  </si>
  <si>
    <t>SAN BERNARDO</t>
  </si>
  <si>
    <t>BUIN</t>
  </si>
  <si>
    <t>CALERA DE TANGO</t>
  </si>
  <si>
    <t>PAINE</t>
  </si>
  <si>
    <t>MELIPILLA</t>
  </si>
  <si>
    <t>TALAGANTE</t>
  </si>
  <si>
    <t>EL MONTE</t>
  </si>
  <si>
    <t>ISLA DE MAIPO</t>
  </si>
  <si>
    <t>PADRE HURTADO</t>
  </si>
  <si>
    <t>PEÑAFLOR</t>
  </si>
  <si>
    <t>LOS RÍOS</t>
  </si>
  <si>
    <t>VALDIVIA</t>
  </si>
  <si>
    <t>ARICA Y PARINACOTA</t>
  </si>
  <si>
    <t>ARICA</t>
  </si>
  <si>
    <t>ÑUBLE</t>
  </si>
  <si>
    <t>DIGUILLÍN</t>
  </si>
  <si>
    <t>CHILLÁN – CHILLÁN VIEJO</t>
  </si>
  <si>
    <t>CHILLÁN</t>
  </si>
  <si>
    <t>CHILLÁN VIEJO</t>
  </si>
  <si>
    <t>PUNILLA</t>
  </si>
  <si>
    <t>SAN CARLOS</t>
  </si>
  <si>
    <t/>
  </si>
  <si>
    <t>44,23% (SI)</t>
  </si>
  <si>
    <t>1,92% (SI)</t>
  </si>
  <si>
    <t>44,44% (SI)</t>
  </si>
  <si>
    <t>55,77% (NO)</t>
  </si>
  <si>
    <t>98,08% (NO)</t>
  </si>
  <si>
    <t>55,56% (NO)</t>
  </si>
  <si>
    <t>ID_U_2017</t>
  </si>
  <si>
    <t>Nombre CCU</t>
  </si>
  <si>
    <t>Nombre Ciudad definido por la Encuesta Nacional de Empleo</t>
  </si>
  <si>
    <t>IQUIQUE - ALTO HOSPICIO</t>
  </si>
  <si>
    <t xml:space="preserve">ARICA         </t>
  </si>
  <si>
    <t xml:space="preserve">IQUIQUE       </t>
  </si>
  <si>
    <t xml:space="preserve">ANTOFAGASTA      </t>
  </si>
  <si>
    <t xml:space="preserve">CALAMA           </t>
  </si>
  <si>
    <t xml:space="preserve">COPIAPÓ         </t>
  </si>
  <si>
    <t>LA SERENA - COQUIMBO</t>
  </si>
  <si>
    <t xml:space="preserve">VALLENAR         </t>
  </si>
  <si>
    <t xml:space="preserve">COQUIMBO         </t>
  </si>
  <si>
    <t xml:space="preserve">LA SERENA        </t>
  </si>
  <si>
    <t xml:space="preserve">OVALLE           </t>
  </si>
  <si>
    <t xml:space="preserve">VALPARAÍSO       </t>
  </si>
  <si>
    <t>LOS ANDES - CALLE LARGA</t>
  </si>
  <si>
    <t>VIÑA DEL MAR (1)</t>
  </si>
  <si>
    <t xml:space="preserve">SAN ANTONIO      </t>
  </si>
  <si>
    <t>GRAN SANTIAGO (2)</t>
  </si>
  <si>
    <t>QUILLOTA - LA CALERA - LA CRUZ - HIJUELAS</t>
  </si>
  <si>
    <t xml:space="preserve">RANCAGUA         </t>
  </si>
  <si>
    <t xml:space="preserve">SAN FERNANDO     </t>
  </si>
  <si>
    <t>SAN ANTONIO - CARTAGENA - LAS CRUCES</t>
  </si>
  <si>
    <t xml:space="preserve">CURICÓ          </t>
  </si>
  <si>
    <t xml:space="preserve">TALCA            </t>
  </si>
  <si>
    <t xml:space="preserve">LINARES          </t>
  </si>
  <si>
    <t>CHILLÁN (3)</t>
  </si>
  <si>
    <t>RANCAGUA - MACHALÍ - GULTRO - LOS LIRIOS</t>
  </si>
  <si>
    <t>CONCEPCIÓN (4)</t>
  </si>
  <si>
    <t>TALCAHUANO (5)</t>
  </si>
  <si>
    <t xml:space="preserve">LOTA             </t>
  </si>
  <si>
    <t xml:space="preserve">CORONEL          </t>
  </si>
  <si>
    <t xml:space="preserve">LOS ÁNGELES      </t>
  </si>
  <si>
    <t>ARAUCANÍA</t>
  </si>
  <si>
    <t xml:space="preserve">ANGOL            </t>
  </si>
  <si>
    <t xml:space="preserve">TEMUCO           </t>
  </si>
  <si>
    <t xml:space="preserve">VALDIVIA         </t>
  </si>
  <si>
    <t xml:space="preserve">OSORNO           </t>
  </si>
  <si>
    <t>TALCA - CULENAR</t>
  </si>
  <si>
    <t xml:space="preserve">PUERTO MONTT     </t>
  </si>
  <si>
    <t xml:space="preserve">COYHAIQUE         </t>
  </si>
  <si>
    <t xml:space="preserve">PUERTO AYSÉN   </t>
  </si>
  <si>
    <t xml:space="preserve">PUNTA ARENAS     </t>
  </si>
  <si>
    <t>LA ARAUCANIA</t>
  </si>
  <si>
    <t>TEMUCO - PADRE LAS CASAS - CAJON</t>
  </si>
  <si>
    <t>BAJOS DE SAN AGUSTÍN - SAN IGNACIO - LOS TILOS</t>
  </si>
  <si>
    <t>BUIN - PAINE</t>
  </si>
  <si>
    <t>CHILLÁN - CHILLÁN VIEJO</t>
  </si>
  <si>
    <t xml:space="preserve">Atributo </t>
  </si>
  <si>
    <t>Año del indicador</t>
  </si>
  <si>
    <t>Escala del indicador</t>
  </si>
  <si>
    <t>Descripción / Resumen</t>
  </si>
  <si>
    <t>Tipo de procesamiento</t>
  </si>
  <si>
    <t>Cobertura del Indicador</t>
  </si>
  <si>
    <t>N° de unidades territoriales</t>
  </si>
  <si>
    <t>Fecha de creación</t>
  </si>
  <si>
    <t>Fecha de actualización</t>
  </si>
  <si>
    <t>Frecuencia</t>
  </si>
  <si>
    <t>Palabras claves</t>
  </si>
  <si>
    <t>Categoría del indicador</t>
  </si>
  <si>
    <t>Responsable del metadato</t>
  </si>
  <si>
    <t xml:space="preserve">Limitaciones del Indicador </t>
  </si>
  <si>
    <t>Relación con otros indicadores</t>
  </si>
  <si>
    <t xml:space="preserve">Variable 1 requerida para la construcción del indicador </t>
  </si>
  <si>
    <t>Fuente variable 1 / Nombre de la organización</t>
  </si>
  <si>
    <t>Año variable 1</t>
  </si>
  <si>
    <t>Escala disponible de variable 1</t>
  </si>
  <si>
    <t xml:space="preserve">Variable 2 requerida para la construcción del indicador </t>
  </si>
  <si>
    <t>Fuente variable 2 / Nombre de la organización</t>
  </si>
  <si>
    <t>Año variable 2</t>
  </si>
  <si>
    <t>Escala disponible de variable 2</t>
  </si>
  <si>
    <t xml:space="preserve">Variable 3 requerida para la construcción del indicador </t>
  </si>
  <si>
    <t>Fuente variable 3 / Nombre de la organización</t>
  </si>
  <si>
    <t>Año variable 3</t>
  </si>
  <si>
    <t>Escala disponible de variable 3</t>
  </si>
  <si>
    <t xml:space="preserve">Variable 4 requerida para la construcción del indicador </t>
  </si>
  <si>
    <t>Fuente variable 4 / Nombre de la organización</t>
  </si>
  <si>
    <t>Año variable 4</t>
  </si>
  <si>
    <t>Escala disponible de variable 4</t>
  </si>
  <si>
    <t>COMPONENTE</t>
  </si>
  <si>
    <t>Tasa de crecimiento anual de la extensión física urbana</t>
  </si>
  <si>
    <t>Complementario</t>
  </si>
  <si>
    <t>Sin estándar</t>
  </si>
  <si>
    <t>2011- 2017</t>
  </si>
  <si>
    <t>Este indicador mide el crecimiento de la expansión de la mancha edificada. Contar con información regular respecto del ritmo de crecimiento de la mancha urbana es fundamental para tomar medidas que controlen el crecimiento y/o que se ocupen de asegurar que este se produzca sin externalidades perniciosas en términos de ocupación de nuevos suelos y de falta de dotación de urbanización en ellos. La expansión territorial involucra mayores requerimientos, además de extensiones de infraestructura y servicios para los nuevos desarrollos, por ende, mayores costos.</t>
  </si>
  <si>
    <t>Geoprocesamiento</t>
  </si>
  <si>
    <t>123 comunas / 61 Continuos de Construcciones Urbanas (CCU)</t>
  </si>
  <si>
    <t>61 CCU</t>
  </si>
  <si>
    <t>Porcentaje y tasa</t>
  </si>
  <si>
    <t>Anual</t>
  </si>
  <si>
    <t>CCU - Extensión urbana - Mancha urbana - Asentamiento humanos</t>
  </si>
  <si>
    <t>Planificación y catastro</t>
  </si>
  <si>
    <t>Mesa Interministerial Ministerio de Vivienda y Urbanismo (MINVU) - Instituto Nacional de Estadísticas (INE)</t>
  </si>
  <si>
    <t xml:space="preserve">CCU al año 2011 </t>
  </si>
  <si>
    <t>INE</t>
  </si>
  <si>
    <t>Link variable 1</t>
  </si>
  <si>
    <t>https://bit.ly/2Fsla51</t>
  </si>
  <si>
    <t>CCU</t>
  </si>
  <si>
    <t>CCU al año 2017</t>
  </si>
  <si>
    <t>Link variable 2</t>
  </si>
  <si>
    <t>Link variable 3</t>
  </si>
  <si>
    <t>No se Identifican limitaciones para el cálculo del indicador a la fecha de su actualización</t>
  </si>
  <si>
    <t>Porcentaje de crecimiento anual de la extensión física urbana</t>
  </si>
  <si>
    <t>Comunas que abarca</t>
  </si>
  <si>
    <t>Superficie 2017</t>
  </si>
  <si>
    <t>Superficie 2011</t>
  </si>
  <si>
    <t>Diferencia 2017-2011</t>
  </si>
  <si>
    <t>Porcentaje 2017-2011</t>
  </si>
  <si>
    <t>EA_31 Tasa de crecimiento 2017-2011</t>
  </si>
  <si>
    <t>ESTADÍSTICAS</t>
  </si>
  <si>
    <t>IQUIQUE, ALTO HOSPICIO</t>
  </si>
  <si>
    <t>LA SERENA, COQUIMBO</t>
  </si>
  <si>
    <t>VALPARAÍSO, CONCÓN, VIÑA DEL MAR, QUILPUÉ, VILLA ALEMANA (LIMACHE, POR EXTENCION DESDE VILLA ALEMANA)</t>
  </si>
  <si>
    <t>LOS ANDES, CALLE LARGA</t>
  </si>
  <si>
    <t>OLMUÉ (SE EXTIENDE HACIA LIMACHE)</t>
  </si>
  <si>
    <t>QUILLOTA, CALERA, HIJUELAS, LA CRUZ (SE EXTIENDA A NOGALES POR CALERA)</t>
  </si>
  <si>
    <t>SAN ANTONIO, CARTAGENA, EL TABO (LAS CRUCES)</t>
  </si>
  <si>
    <t>RANCAGUA, MACHALÍ, OLIVAR, REQUINOA</t>
  </si>
  <si>
    <t>MAULE (NO ES LA PARTE QUE CONURBA CON TALCA)</t>
  </si>
  <si>
    <t>TALCA, MAULE</t>
  </si>
  <si>
    <t>CONCEPCIÓN, CORONEL, CHIGUAYANTE, PENCO, SAN PEDRO DE LA PAZ, TALCAHUANO, HUALPÉN</t>
  </si>
  <si>
    <t>TEMUCO, PADRE LAS CASAS, VILCUN</t>
  </si>
  <si>
    <t>CALERA DE TANGO (NO ES LA PARTE QUE CONURBA CON EL GRAN SANTIAGO)</t>
  </si>
  <si>
    <t>BUIN, PAINE</t>
  </si>
  <si>
    <t>COLINA (NO ES LA PARTE QUE CONURBA CON EL GRAN SANTIAGO)</t>
  </si>
  <si>
    <t>SANTIAGO, CALERA DE TANGO (SOLO EL AREA DE GRAN SANTIAGO), CERRILLOS, CERRO NAVIA, COLINA (SOLO EL AREA DE GRAN SANTIAGO), CONCHALÍ, EL BOSQUE, ESTACION CENTRAL, HUECHURABA, INDEPENDENCIA, LAMPA (SOLO EL AREA DE GRAN SANTIAGO), LA CISTERNA, LA FLORIDA, LA GRANJA, LA PINTANA, LA REINA, LAS CONDES, LO BARNECHEA, LO ESPEJO, LO PRADO, MACUL, MAIPÚ, ÑUÑOA, PEDRO AGUIRRE CERDA, PEÑALOLEN, PROVIDENCIA, PUDAHUEL, QUILICURA, QUINTA NORMAL, RECOLETA, RENCA, SAN JOAQUÍN, SAN MIGUEL, SAN RAMÓN, VITACURA, PUENTE ALTO, SAN BERNARDO, TALAGANTE, PADRE HURTADO, PEÑAFLOR.</t>
  </si>
  <si>
    <t>LAMPA (NO ES LA PARTE QUE CONURBA CON EL GRAN SANTIAGO)</t>
  </si>
  <si>
    <t>Porcentaje de viviendas particulares que requieren mejoras de materialidad y/o servicios básicos</t>
  </si>
  <si>
    <t>Estructural</t>
  </si>
  <si>
    <t>Hasta 10%</t>
  </si>
  <si>
    <t>Comunal</t>
  </si>
  <si>
    <t xml:space="preserve">Este indicador mide el déficit habitacional cualitativo, entendido como el porcentaje de viviendas particulares que requieren mejoras de material y/o servicios básicos, es decir, aquellas viviendas consideradas de calidad “recuperable” cuya tipología de materiales de construcción y/o condiciones de saneamiento no son adecuadas, pero son factibles de mejorar de acuerdo con un índice de calidad global de las viviendas desarrollado por el Ministerio de Vivienda y Urbanismo (MINVU). Es importante mencionar que este indicador considera solamente las viviendas en zona urbana. </t>
  </si>
  <si>
    <t>Análisis de base de datos</t>
  </si>
  <si>
    <t>Límite Urbano Censal (LUC) de 117 comunas</t>
  </si>
  <si>
    <t>LUC de 117 comunas</t>
  </si>
  <si>
    <t>Porcentaje</t>
  </si>
  <si>
    <t>10 años</t>
  </si>
  <si>
    <t>Déficit habitacional- Viviendas recuperables</t>
  </si>
  <si>
    <t>Social</t>
  </si>
  <si>
    <t>Instituto Nacional de Estadísticas (INE)</t>
  </si>
  <si>
    <t>Número de viviendas de calidad recuperable</t>
  </si>
  <si>
    <t>https://bit.ly/2wzsRFj</t>
  </si>
  <si>
    <t>LUC</t>
  </si>
  <si>
    <t>Número total de viviendas (excluyendo las viviendas irrecuperables)</t>
  </si>
  <si>
    <t>Las variables para generar el indicador están sujetas a la periodicidad del Censo de Población y Vivienda.</t>
  </si>
  <si>
    <t>No tiene</t>
  </si>
  <si>
    <t>Porcentaje de viviendas particulares  que requieren mejoras de materialidad y/o servicios básicos</t>
  </si>
  <si>
    <t>CUT</t>
  </si>
  <si>
    <t>IS_31 Porcentaje de viviendas particulares que requieren mejoras de materialidad y/o servicios básicos</t>
  </si>
  <si>
    <t>Porcentaje de continuidad de la infraestructura vial en las áreas de crecimiento urbano</t>
  </si>
  <si>
    <t xml:space="preserve">Este indicador permite evaluar el crecimiento urbano con respecto a los ejes viales, en relación con el tejido urbano consolidado o mancha urbana existente. También permite analizar en qué medida la vialidad estructurante de las nuevas urbanizaciones se encuentra relacionada espacialmente con la vialidad estructurante de la ciudad, lo que es importante para la conectividad de la trama urbana y que incide en la eficiencia del consumo del suelo, ya que evita los espacios vacíos que se generan en las zonas intersticiales de los nuevos tejidos urbanos cuando no están en contacto con el tejido existente. </t>
  </si>
  <si>
    <t>35 Ciudades</t>
  </si>
  <si>
    <t xml:space="preserve">Porcentaje </t>
  </si>
  <si>
    <t>Crecimiento vial- Asentamientos urbanos</t>
  </si>
  <si>
    <t>Transporte</t>
  </si>
  <si>
    <t>Continuo de Construcciones Urbanas (CCU)</t>
  </si>
  <si>
    <t>Mesa de trabajo Intersectorial Ministerio de Vivienda y Urbanismo (MINVU)</t>
  </si>
  <si>
    <t>Red vial</t>
  </si>
  <si>
    <t>https://bit.ly/2N7q0ZB</t>
  </si>
  <si>
    <t>No se identifican limitaciones para el cálculo del indicador a la fecha de su actualización</t>
  </si>
  <si>
    <t>Número de Nodos dentro de la zona de expansión</t>
  </si>
  <si>
    <t>Número de Ejes actualizados</t>
  </si>
  <si>
    <t>IS_20  Porcentaje de continuidad de la infraestructura vial en las áreas de crecimiento urbano</t>
  </si>
  <si>
    <t>3. Mejor calidad del Medio Ambiente urbano</t>
  </si>
  <si>
    <t>Infraestructura ecológica</t>
  </si>
  <si>
    <t>Superficie del Continuo de Construcciones Urbanas (CCU)</t>
  </si>
  <si>
    <t xml:space="preserve">Este indicador se basa en la metodología implementada por el Ministerio de Vivienda y Urbanismo (MINVU) y el Instituto Nacional de Estadística (INE) para el cálculo del Continuo Construcciones Urbanas (CCU). El procedimiento de cálculo se basa en el análisis de continuidad de polígonos, sostenido en un indicador de cohesión espacial calculado de forma iterativa. Actualmente la metodología oficial de CCU está publicada en la página web de las respectivas instituciones. </t>
  </si>
  <si>
    <t>CCU de 35 ciudades</t>
  </si>
  <si>
    <t>Hectáreas</t>
  </si>
  <si>
    <t>Anual: según disponibilidad de la fuente</t>
  </si>
  <si>
    <t>CCU – Ciudades - Superficie urbana</t>
  </si>
  <si>
    <t>Mesa de trabajo Intersectorial del MINVU</t>
  </si>
  <si>
    <t>No se identifican limitaciones para el cálculo del indicador a la fecha de actualización.</t>
  </si>
  <si>
    <t>IP_33b, IP_33c.</t>
  </si>
  <si>
    <r>
      <t>IP_33A Superficie del continuo de construcciones urbanas 2017 (Ha</t>
    </r>
    <r>
      <rPr>
        <sz val="11"/>
        <color theme="0"/>
        <rFont val="Calibri"/>
        <family val="2"/>
      </rPr>
      <t>)</t>
    </r>
  </si>
  <si>
    <t>Superficie de suelos de alto valor agrícola, según clases de suelo, próximas al CCU</t>
  </si>
  <si>
    <t xml:space="preserve">Este indicador establece la suma de superficie de suelo de alto valor agrícola dentro de un área (buffer) de 10 kilómetros a partir de un polígono definido como Continuo de Construcciones Urbanas (CCU) del indicador IP_ 33a. Se basa en la clasificación de suelo del Centro de Información de Recursos Naturales (CIREN) y su estudio Agrológico de Suelos, con clasificación de calidad de I a III. </t>
  </si>
  <si>
    <t>CCU - Usos de suelos - Superficie urbana -Usos agrícolas</t>
  </si>
  <si>
    <t>Cobertura de Información Geográfica de asociadas al Estudio Agrológico de Suelos</t>
  </si>
  <si>
    <t>CIREN</t>
  </si>
  <si>
    <t>https://bit.ly/2N2SYYd</t>
  </si>
  <si>
    <t>Región de Atacama- 2007, Región de Coquimbo- 2014, Región de Valparaíso- 2014, Región Metropolitana- 2015, Región del Libertador Bernardo O´Higgins- 2010, Región del Maule- 2011, Región del Biobío- 2014, Región de la Araucanía- 2013, Región de Los Ríos- 2013, Región de los Lagos- 2012, Región de Aysén del General Carlos Ibáñez del Campo- 2005</t>
  </si>
  <si>
    <t>Regional</t>
  </si>
  <si>
    <t xml:space="preserve">1. La base de datos de tipos de suelo proporcionada por CIREN CORFO tiene una variabilidad temporal muy amplia (2007 al 2015). 
2. No se cuenta con información para las regiones extremas del país. </t>
  </si>
  <si>
    <t>IP_33a, IP_33c.</t>
  </si>
  <si>
    <t>IP_33B Superficie de suelos de alto valor agrícola, según clases de suelo, próximas al CCU (Ha)</t>
  </si>
  <si>
    <t>S/I</t>
  </si>
  <si>
    <t>Superficie de sitios prioritarios para la conservación próximos al CCU</t>
  </si>
  <si>
    <t>Este indicador evalúa y visibiliza la sumatoria de superficie (hectáreas) correspondiente a áreas y/o sitios de alto valor ecológico y paisajístico (biodiversidad). Se basa en lo consignado en el estudio de "Estrategia regional y Plan de acción para la conservación y uso sustentable de la diversidad biológica", realizado para cada región. Se calcula dentro de 10 kilómetros a partir de polígono definido como Continuo de Construcciones Urbanas (CCU) del indicador IP_ 33a.</t>
  </si>
  <si>
    <t>CCU - Superficie urbana - Sitios prioritarios</t>
  </si>
  <si>
    <t>Cobertura comunas</t>
  </si>
  <si>
    <t>https://bit.ly/31TdYrS</t>
  </si>
  <si>
    <t>Cobertura de Información Geográfica de Sitios definidos por Estrategia Regional de Biodiversidad</t>
  </si>
  <si>
    <t>Ministerio del Medio Ambiente (MMA)</t>
  </si>
  <si>
    <t>https://bit.ly/2ORtjEz</t>
  </si>
  <si>
    <t>2002- 2015</t>
  </si>
  <si>
    <t>La cobertura de Información Geográfica de Sitios definidos por Estrategia Regional de Biodiversidad tiene una variabilidad temporal muy amplia (2002 al 2015).</t>
  </si>
  <si>
    <t>IP_33a, IP_33b.</t>
  </si>
  <si>
    <r>
      <t>IP_33C Superficie de sitios prioritarios para la conservación próximos al CCU (Ha</t>
    </r>
    <r>
      <rPr>
        <sz val="11"/>
        <color theme="0"/>
        <rFont val="Calibri"/>
        <family val="2"/>
      </rPr>
      <t>)</t>
    </r>
    <r>
      <rPr>
        <sz val="11"/>
        <color theme="0"/>
        <rFont val="Calibri"/>
        <family val="2"/>
        <scheme val="minor"/>
      </rPr>
      <t xml:space="preserve"> </t>
    </r>
  </si>
  <si>
    <t>Eficiencia energética</t>
  </si>
  <si>
    <t>Porcentaje de aporte de energía eléctrica de origen domiciliario</t>
  </si>
  <si>
    <t>Este indicador mide la generación de energía eléctrica domiciliaria que es ingresada a la red. Permite evaluar la distribución y aporte de las fuentes generadoras, de origen residencial, al consumo eléctrico residencial total de la comuna dando cuenta de una mayor autonomía energética.</t>
  </si>
  <si>
    <t>117 comunas</t>
  </si>
  <si>
    <t xml:space="preserve">Porcentaje  </t>
  </si>
  <si>
    <t>Consumo eléctrico- Eficiencia energética- Cliente residencial</t>
  </si>
  <si>
    <t>Medio Ambiente</t>
  </si>
  <si>
    <t>Listado de las instalaciones, y potencia total (kW), declaradas ante la Superintendencia de Electricidad y Combustibles (SEC) mediante el Trámite eléctrico TE4</t>
  </si>
  <si>
    <t>SEC</t>
  </si>
  <si>
    <t>Solicitud vía transparencia</t>
  </si>
  <si>
    <t>Consumo eléctrico residencial (kWh)</t>
  </si>
  <si>
    <t>https://bit.ly/2FCloXw</t>
  </si>
  <si>
    <t>Factor de planta</t>
  </si>
  <si>
    <t xml:space="preserve">Ministerio de Energía </t>
  </si>
  <si>
    <t>No se Identifican limitaciones para el cálculo del indicador a la fecha de su actualización.</t>
  </si>
  <si>
    <t>EA_22, EA_22a.</t>
  </si>
  <si>
    <t>Generación Distribuida</t>
  </si>
  <si>
    <t>Consumo residencial</t>
  </si>
  <si>
    <t>Factor de planta (2017)</t>
  </si>
  <si>
    <t>Electricidad producida solar (Kwh)</t>
  </si>
  <si>
    <t>EA_23 Porcentaje Aporte Respecto al Residencial</t>
  </si>
  <si>
    <t>Eficiencia de uso del agua potable</t>
  </si>
  <si>
    <t>Porcentaje de agua no facturada</t>
  </si>
  <si>
    <t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t>
  </si>
  <si>
    <t>147 Localidades de la Superintendencia de Servicios Sanitarios (SISS) - 35 Ciudades</t>
  </si>
  <si>
    <t xml:space="preserve">147 localidades de la SISS - 35 ciudades </t>
  </si>
  <si>
    <t>Agua potable comercializada- Producción de agua- Localidades de la SISS</t>
  </si>
  <si>
    <t>Localidades de la SISS actualizada 2018</t>
  </si>
  <si>
    <t>SISS</t>
  </si>
  <si>
    <t>Localidades de la SISS</t>
  </si>
  <si>
    <t>Consumo de agua a escala comunal año 2018</t>
  </si>
  <si>
    <t>Producción de agua a escala comunal año 2018</t>
  </si>
  <si>
    <t>No se identifican limitaciones para el cálculo del indicador a la fecha de su actualización.</t>
  </si>
  <si>
    <t>Nombre de Ciudad</t>
  </si>
  <si>
    <t>Total Comercializado M³</t>
  </si>
  <si>
    <t>M³ Producidos</t>
  </si>
  <si>
    <t>EA_9 Porcentaje de agua no facturada</t>
  </si>
  <si>
    <t xml:space="preserve">Consumo de agua potable residencial per cápita al día </t>
  </si>
  <si>
    <t>Geoprocesamiento y análisis de base de datos</t>
  </si>
  <si>
    <t xml:space="preserve">Litros al día / Habitante </t>
  </si>
  <si>
    <t>Agua Potable Residencial- Consumo- Localidades de la SISS</t>
  </si>
  <si>
    <t>Cobertura de manzanas con población</t>
  </si>
  <si>
    <t>https://bit.ly/2FgepmF</t>
  </si>
  <si>
    <t>Manzana censal</t>
  </si>
  <si>
    <t>Consumo de agua potable residencial per cápita al día</t>
  </si>
  <si>
    <t>Consumo Agua Potable</t>
  </si>
  <si>
    <t>Consumo diario per capita en M³</t>
  </si>
  <si>
    <t>EA_8 Consumo diario per capita en Litros</t>
  </si>
  <si>
    <t>Contaminación atmosférica</t>
  </si>
  <si>
    <t>Cumplimiento norma anual de Material Particulado 2.5</t>
  </si>
  <si>
    <t>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a todas las estaciones de monitoreo públicas que cuentan con registros de concentraciones de MP 2,5 para los últimos tres años: 2016, 2017 y 2018.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t>
  </si>
  <si>
    <t>Análisis de base de datos y revisión de documentos</t>
  </si>
  <si>
    <t>22 ciudades</t>
  </si>
  <si>
    <t xml:space="preserve">Anual </t>
  </si>
  <si>
    <t>Calidad del aire - Norma calidad primaria - MP 2,5</t>
  </si>
  <si>
    <t>Sistema de Información Nacional de Calidad del Aire (SINCA)</t>
  </si>
  <si>
    <t>https://bit.ly/2wyR0fE</t>
  </si>
  <si>
    <t>2016-2017-2018</t>
  </si>
  <si>
    <t>Estación de Monitoreo</t>
  </si>
  <si>
    <t>Promedio trianual de MP 2,5 estaciones privadas</t>
  </si>
  <si>
    <t>Sistema Nacional de Información de Fiscalización Ambiental (SNIFA)</t>
  </si>
  <si>
    <t>Estación de monitoreo</t>
  </si>
  <si>
    <t>Este indicador tiene una temporalidad de su medición trianual lo que representa un tiempo de espera importante para generar comparaciones.</t>
  </si>
  <si>
    <t>Promedio Trianual de Material Particulado (2016-2017-2018) (µg/m³)</t>
  </si>
  <si>
    <t>EA_16 Cumplimiento norma anual de Material Particulado 2.5</t>
  </si>
  <si>
    <t>SI</t>
  </si>
  <si>
    <t>NO</t>
  </si>
  <si>
    <t>Porcentaje de población atendida por el sistema de parques públicos</t>
  </si>
  <si>
    <t>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t>
  </si>
  <si>
    <t>Geoprocesamiento, catastro y análisis bases de datos</t>
  </si>
  <si>
    <t>Parques públicos- Porcentaje- Área de servicio</t>
  </si>
  <si>
    <t>Cobertura de áreas verdes públicas</t>
  </si>
  <si>
    <t>https://bit.ly/2RWOWUP</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</si>
  <si>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t>
  </si>
  <si>
    <t>BPU_20, BPU_21, BPU_22, BPU_ 23, BPU_29.</t>
  </si>
  <si>
    <t>Población que cumple con estándar de distancia a parques</t>
  </si>
  <si>
    <t xml:space="preserve">BPU_28a </t>
  </si>
  <si>
    <t xml:space="preserve">Porcentaje de población atendida por el sistema de plazas públicas </t>
  </si>
  <si>
    <t>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t>
  </si>
  <si>
    <t>Plazas públicas- Porcentaje- Área de servicio</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</si>
  <si>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</si>
  <si>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Población que cumple con estándar de distancia a plazas</t>
  </si>
  <si>
    <t xml:space="preserve">Superficie de áreas verdes públicas por habitante </t>
  </si>
  <si>
    <t>Desde 10 metros cuadrados / habitante</t>
  </si>
  <si>
    <t>Este indicador mide la capacidad de carga de la oferta total de áreas verdes públicas (plazas y parques), determinando el acceso potencial de la población a la dotación de áreas verdes de una comuna. La capacidad de carga se mide como una relación entre las superficies de las plazas - parques, y la cantidad de habitantes de la comuna. Ello resulta en un indicador de metros cuadrados de áreas verdes públicas por habitante.</t>
  </si>
  <si>
    <t>Geoprocesamiento y análisis bases de datos</t>
  </si>
  <si>
    <t>Metros cuadrados/Habitante</t>
  </si>
  <si>
    <t>Superficie- Parques- Habitantes- Plazas</t>
  </si>
  <si>
    <t>Cobertura que represente a las plazas y parques públicos sobre los 450 m²</t>
  </si>
  <si>
    <t>https://bit.ly/2EAfmGy</t>
  </si>
  <si>
    <t>https://bit.ly/2MvtdBT</t>
  </si>
  <si>
    <t>La accesibilidad potencial no considera distancia entre población y áreas verdes, por lo que es necesario analizar el indicador en conjunto con los indicadores BPU_21, BPU_23 y BPU_28.</t>
  </si>
  <si>
    <t>BPU_20, BPU_21, BPU_22, BPU_23, BPU_28.</t>
  </si>
  <si>
    <t>Superficie de parques públicos por habitante que cumple estándar de distancia (3000 metros)</t>
  </si>
  <si>
    <t>El indicador mide la capacidad de carga de la oferta de los parques públicos del área urbana respecto a la población. Entendiendo, la “población” como la sumatoria de los habitantes por manzana del Censo 2017 existente en las manzanas que cumplen con el estándar de distancia de 3000 metros a parques públicos (indicador BPU_22) y considerando a la “superficie de parques públicos del área urbana” como la sumatoria de la superficie de aquellos parques públicos donde la población se encuentra a 3000 metros o menos de distancia, expresada en metros cuadrados. Esto evalúa mediante análisis de redes y la matriz origen – destino.</t>
  </si>
  <si>
    <t>Catastro y geoprocesamiento</t>
  </si>
  <si>
    <t>Metros cuadrados / Habitante</t>
  </si>
  <si>
    <t>Superficie- Parques públicos- Área de servicio</t>
  </si>
  <si>
    <t>Cobertura de parques públicos</t>
  </si>
  <si>
    <t>https://bit.ly/2WyfS2Z</t>
  </si>
  <si>
    <t>https://bit.ly/2Qf8wew</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</si>
  <si>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t>
  </si>
  <si>
    <t>BPU_20, BPU_22, BPU_ 21, BPU_28, BPU_29.</t>
  </si>
  <si>
    <t>Superficie de parques públicos por habitantes que cumple con el estándar de distancia (3000 metros)</t>
  </si>
  <si>
    <t>Superficie Parques m²</t>
  </si>
  <si>
    <t>BPU_23 Superficie de parques por habitante</t>
  </si>
  <si>
    <t>Distancia a parques públicos</t>
  </si>
  <si>
    <t>Hasta 3000 metros de distancia</t>
  </si>
  <si>
    <t>Este indicador mide la distancia mínima promedio ponderada entre el centro geométrico de cada manzana poblada y los parques públicos (se entenderá por parque a aquellas áreas verdes con una superficie mayor o igual a 20.000 m²). 
La distancia se mide a través de redes viales calibradas, desde el centro geométrico de cada manzana hasta el parque público más cercano. Por su parte, el resultado se interpreta para cada comuna de acuerdo con el estándar establecido por el Consejo Nacional de Desarrollo Urbano (CNDU) para este indicador.</t>
  </si>
  <si>
    <t>LUC de 107 comunas</t>
  </si>
  <si>
    <t>Metros lineales</t>
  </si>
  <si>
    <t>Parques públicos- Áreas verdes- Distancia</t>
  </si>
  <si>
    <t xml:space="preserve">Cobertura de ejes viales </t>
  </si>
  <si>
    <t>https://bit.ly/2YsaD4W</t>
  </si>
  <si>
    <t>https://bit.ly/2PQG2Jh</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</si>
  <si>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t>
  </si>
  <si>
    <t>BPU_ 20, BPU_21, BPU_23, BPU_28, BPU_29.</t>
  </si>
  <si>
    <t>BPU_22 Distancia a parques públicos (m)</t>
  </si>
  <si>
    <t>Superficie de plazas públicas por habitante que cumple estándar de distancia (400 metros)</t>
  </si>
  <si>
    <t>El indicador mide la capacidad de carga de la oferta de las plazas públicas del área urbana respecto a la población. Entendiendo, la “población” como la sumatoria de los habitantes por manzana del Censo 2017 existente en las manzanas que cumplen con el estándar de distancia de 400 metros a plazas públicas (indicador BPU_20) y considerando a la “superficie de plazas públicas del área urbana” como la sumatoria de la superficie de aquellas plazas públicas donde la población se encuentra a 400 metros o menos de distancia, expresada en metros cuadrados. Esto evalúa mediante análisis de redes y la matriz origen – destino.</t>
  </si>
  <si>
    <t>Catastro y Geoprocesamiento</t>
  </si>
  <si>
    <t>Superficie - Plazas - Habitantes</t>
  </si>
  <si>
    <t>Cobertura de plazas públicas</t>
  </si>
  <si>
    <t xml:space="preserve">https://bit.ly/2WyfS2Z </t>
  </si>
  <si>
    <t>https://bit.ly/2FIQxJR</t>
  </si>
  <si>
    <t>BPU_ 20, BPU_22, BPU_23, BPU_28, BPU_29.</t>
  </si>
  <si>
    <t>Superficie Plazas m²</t>
  </si>
  <si>
    <t>BPU_21 Superficie de plazas por habitantes</t>
  </si>
  <si>
    <t>Distancia a plazas públicas</t>
  </si>
  <si>
    <t>Hasta 400 metros de distancia</t>
  </si>
  <si>
    <t>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t>
  </si>
  <si>
    <t>Plazas públicas- Áreas verdes- Distancia</t>
  </si>
  <si>
    <t>BPU_ 21, BPU_22, BPU_23, BPU_28, BPU_29.</t>
  </si>
  <si>
    <t>BPU_20 Distancia a Plazas Publicas (m)</t>
  </si>
  <si>
    <t xml:space="preserve">Cantidad de jornadas diarias completas de trabajo de médicos en salud primaria por cada 10.000 habitantes </t>
  </si>
  <si>
    <t>El indicador mide jornadas completas laborales de trabajo de médicos por cada 10.000 habitantes. La "jornada completa" está referida a la cantidad total o agregada de jornadas de trabajo de médicos expresados en jornadas diarias completas de 44 horas semanales (incluyendo las medias jornadas o inferiores) en los centros de salud primaria de cada comuna localizados dentro del Límite Urbano Censal (LUC). La información proveniente del Ministerio de Salud se desglosa de acuerdo con el tipo de contrato que tiene el ministerio como los municipios, para los siguientes tipos de establecimientos públicos: (1) Centros de salud familiar (CESFAM), (2) Centro comunitario de salud familiar (CECOSF), (3) Consultorios generales urbanos (CGU) y (4) Servicios de atención primaria de urgencia (SAPU). Su accesibilidad es particularmente relevante al tratarse de centros de escala local, con un enfoque familiar y comunitario.</t>
  </si>
  <si>
    <t>Análisis bases de dato y consulta directa</t>
  </si>
  <si>
    <t>Jornadas diarias de médicos / 10.000 habitantes</t>
  </si>
  <si>
    <t>Jornadas diarias de médicos- Centros de atención primaria de salud pública</t>
  </si>
  <si>
    <t>Salud</t>
  </si>
  <si>
    <t>Horas trabajadas por médicos a escala comunal por tipo de contrato</t>
  </si>
  <si>
    <t>Ministerio de Salud (MINSAL)</t>
  </si>
  <si>
    <t>Establecimiento de atención primaria</t>
  </si>
  <si>
    <t>https://bit.ly/379B3cg</t>
  </si>
  <si>
    <t>La principal limitante del indicador guarda relación con las horas efectivas trabajadas por médicos, si bien se declaran jornadas, no existe un registro de las acciones desarrolladas. En estos casos es el propio Ministerio de Salud quien declara que estas jornadas no necesariamente se refieren a atención al público y responden a acciones particulares de cada establecimiento.</t>
  </si>
  <si>
    <t>Cantidad de jornadas diarias completas de trabajo de médicos en salud primaria por cada 10.000 habitantes</t>
  </si>
  <si>
    <t>Horas Trabajadas</t>
  </si>
  <si>
    <t>Población Urbana</t>
  </si>
  <si>
    <t xml:space="preserve">BPU_8 Cantidad de jornadas diarias completas de trabajo de médicos, en salud primaria, por cada 10.000 habitantes </t>
  </si>
  <si>
    <t>Distancia a centros de salud primaria</t>
  </si>
  <si>
    <t>Hasta 1500 metros de distancia</t>
  </si>
  <si>
    <t>Este indicador mide la distancia mínima promedio ponderada, entre el centro geométrico de cada manzana censal poblada y los establecimientos públicos de salud primaria (entendidos como el primer nivel de atención del sistema de salud cuya función es preventiva).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t>
  </si>
  <si>
    <t>Centros de salud primaria pública- Distancia- Accesibilidad</t>
  </si>
  <si>
    <t>Cobertura de centros de salud primaria pública</t>
  </si>
  <si>
    <t>https://bit.ly/2EYvGkc</t>
  </si>
  <si>
    <t>https://bit.ly/2MzGQQN</t>
  </si>
  <si>
    <t>1. En casos excepcionales, el uso de centroides (puntos que definen el centro geométrico de un objeto) distorsiona la distancia entre centros de salud primaria pública y manzanas cuando éstas son de grandes dimensiones, tendiendo a ampliar las distancias reales.
2. La tipología de atención primaria de salud responde a diferentes formas de atención, sin embargo, los cuatro tipos de establecimientos públicos analizados se presentan como una generalidad y no necesariamente a la especificidad de requerimientos de una potencial demanda.</t>
  </si>
  <si>
    <t>BPU_7 Distancia a Centro de Salud (m)</t>
  </si>
  <si>
    <t xml:space="preserve">Razón entre disponibilidad efectiva de matrículas y demanda potencial por educación básica </t>
  </si>
  <si>
    <t>Desde 1</t>
  </si>
  <si>
    <t>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5 y 14 años) existente en el área de influencia del establecimiento que corresponde a un radio de 1.000 metros. 
La accesibilidad es particularmente relevante para este nivel educativo, ya que la distancia adquiere un mayor peso a menor edad de los niños/as, pues las posibilidades de movilidad son más restringidas.</t>
  </si>
  <si>
    <t>Geoprocesamiento y análisis de bases de datos</t>
  </si>
  <si>
    <t>Relación (Matrículas/Población)</t>
  </si>
  <si>
    <t>Educación- Matrículas- Distancia- Acceso efectivo</t>
  </si>
  <si>
    <t>Sociedad</t>
  </si>
  <si>
    <t>Cobertura de establecimientos de educación básica pública</t>
  </si>
  <si>
    <t>Ministerio de Educación (MINEDUC)</t>
  </si>
  <si>
    <t>https://bit.ly/2ED5iMW</t>
  </si>
  <si>
    <t>Matriculas por establecimiento</t>
  </si>
  <si>
    <t>Ministerio de Educación</t>
  </si>
  <si>
    <t>Link variable 4</t>
  </si>
  <si>
    <t>https://bit.ly/2mK6Aws</t>
  </si>
  <si>
    <t>Razón entre disponibilidad efectiva de matrículas y demanda potencial por educación básica</t>
  </si>
  <si>
    <t>BPU_4 Razón entre disponibilidad efectiva de matrículas y demanda potencial por educación</t>
  </si>
  <si>
    <t>|</t>
  </si>
  <si>
    <t>Distancia a establecimientos de educación básica</t>
  </si>
  <si>
    <t>Hasta 1000 metros de distancia</t>
  </si>
  <si>
    <t>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t>
  </si>
  <si>
    <t>Educación básica- Educación pública- Distancia- Accesibilidad</t>
  </si>
  <si>
    <t>Cobertura de establecimientos de educación básica pública.</t>
  </si>
  <si>
    <t>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t>
  </si>
  <si>
    <t>Distancia a establecimientos de educación inicial</t>
  </si>
  <si>
    <t>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t>
  </si>
  <si>
    <t>Educación Inicial Jardines Infantiles- Accesibilidad- Distancia</t>
  </si>
  <si>
    <t>Coberturas de establecimientos de la Junta Nacional de Jardines Infantiles (JUNJI) - Fundación Integra</t>
  </si>
  <si>
    <t>https://bit.ly/2Qnd0Qp</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</si>
  <si>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</si>
  <si>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BPU_1 Distancia a Educación Inicial (m)</t>
  </si>
  <si>
    <t>Número de organizaciones comunitarias por cada 1.000 habitantes</t>
  </si>
  <si>
    <t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a con la información del Proyecto Sociedad en Acción del Centro de Políticas Públicas UC. Los resultados del indicador son presentados a nivel de ciudad lo que da cuenta del lugar de inscripción de la correspondiente fundación y asociación, lo que no se corresponde necesariamente con el lugar de acción. </t>
  </si>
  <si>
    <t>Análisis de bases de datos</t>
  </si>
  <si>
    <t>35 ciudades</t>
  </si>
  <si>
    <t>Relación (Número de organizaciones por cada 1.000 habitantes)</t>
  </si>
  <si>
    <t>5 años</t>
  </si>
  <si>
    <t xml:space="preserve">Organizaciones de la sociedad civil sin fines de lucro - Participación ciudadana. </t>
  </si>
  <si>
    <t>Número de organizaciones de la sociedad civil</t>
  </si>
  <si>
    <t>Proyecto Sociedad en Acción del Centro de Políticas Públicas Universidad Católica de Chile</t>
  </si>
  <si>
    <t>https://bit.ly/2yvC27u</t>
  </si>
  <si>
    <t>https://bit.ly/2SF4ONW</t>
  </si>
  <si>
    <t>N° de organizaciones comunitarias</t>
  </si>
  <si>
    <t>IP_47a Número de organizaciones comunitarias por cada 1.000 habitantes</t>
  </si>
  <si>
    <t>Número de organizaciones de la sociedad civil por cada 1.000 habitantes</t>
  </si>
  <si>
    <t xml:space="preserve">Este indicador expresa el número de organizaciones de la sociedad civil por cada 1.000 habitantes en cada comuna y se construye con la información del Proyecto Sociedad en Acción del Centro de Políticas Públicas UC, elaborado el año 2015.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t>
  </si>
  <si>
    <t>Proyecto Sociedad en Acción del Centro de Políticas Públicas UC</t>
  </si>
  <si>
    <t>https://bit.ly/2SEvFJY</t>
  </si>
  <si>
    <t>Organizaciones de la sociedad civil 2015</t>
  </si>
  <si>
    <t>IP_47 Número de organizaciones de la sociedad civil por cada 1.000 habitantes</t>
  </si>
  <si>
    <t>El Municipio cuenta con mecanismos de presupuestos participativos</t>
  </si>
  <si>
    <t>Este indicador mide de manera binaria (Sí o No) si el municipio cuenta o no con mecanismos formales de presupuestos participativos. Entendiendo que el presupuesto participativo se desarrolla y se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t>
  </si>
  <si>
    <t>Consulta directa, Análisis de bases de datos</t>
  </si>
  <si>
    <t>57 comunas</t>
  </si>
  <si>
    <t>Sí o No</t>
  </si>
  <si>
    <t>4 años</t>
  </si>
  <si>
    <t>Participación ciudadana - Fondos concursables - Mejoramiento urbano</t>
  </si>
  <si>
    <t xml:space="preserve">Existencia de mecanismos municipales de presupuestos participativos </t>
  </si>
  <si>
    <t xml:space="preserve">Bajo porcentaje de respuesta al cuestionario por parte de los municipios, lo que influye en la cobertura del indicador. </t>
  </si>
  <si>
    <t>IG_92 El Municipio cuenta con mecanismos de presupuestos participativos</t>
  </si>
  <si>
    <t>Monto total per cápita, en pesos, de fondos entregados por el municipio a la comunidad vía proyectos concursables para el mejoramiento urbano</t>
  </si>
  <si>
    <t>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Desarrollo Comunitario. De esta manera, el indicador da cuenta del nivel de organización de las comunidades, así como de su participación en la toma de decisiones respecto de la inversión pública urbana.</t>
  </si>
  <si>
    <t>Consulta directa, análisis de bases de datos</t>
  </si>
  <si>
    <t>49 comunas</t>
  </si>
  <si>
    <t>Monto per cápita en pesos por habitante</t>
  </si>
  <si>
    <t>Monto total de fondos entregados a la comunidad vía proyectos concursables para el mejoramiento urbano</t>
  </si>
  <si>
    <t>Encuesta Municipios para SIEDU 2019 (información del 2018)</t>
  </si>
  <si>
    <t>https://bit.ly/2Sjn91E</t>
  </si>
  <si>
    <t>Monto total per cápita, en pesos, de fondos entregados por el municipio a la comunidad para el mejoramiento urbano</t>
  </si>
  <si>
    <t>Responde encuesta Sí/ No</t>
  </si>
  <si>
    <t xml:space="preserve">Monto total, en pesos, de fondos entregados a la comunidad vía proyectos concursables para el mejoramiento urbano, 2018 (Ejemplo: Fondo de Desarrollo Vecinal, Fondo Desarrollo Comunitario u otros) </t>
  </si>
  <si>
    <t>IG_91 Monto total per cápita, en pesos, de fondos entregados por el municipio a la comunidad vía proyectos concursables para el mejoramiento urbano</t>
  </si>
  <si>
    <t>SÍ</t>
  </si>
  <si>
    <t>Porcentaje de participación en las elecciones municipales, por comuna</t>
  </si>
  <si>
    <t xml:space="preserve">Este indicador muestra el porcentaje de participación en las elecciones municipales del total del padrón electoral por comuna. La mayor implicancia de la ciudadanía en los procesos electorales de escala comunal es una expresión de un mayor nivel de organización social y empoderamiento de la población residente, esto afecta positivamente en la gobernanza local para el desarrollo de las políticas públicas y en la accountability sobre la gestión municipal lo que tiene un impacto positivo en la calidad de vida urbana. </t>
  </si>
  <si>
    <t>Participación electoral - Elecciones municipales</t>
  </si>
  <si>
    <t>Número total de personas que votaron en elecciones municipales por comuna</t>
  </si>
  <si>
    <t xml:space="preserve">Servicio Electoral (SERVEL) </t>
  </si>
  <si>
    <t>https://bit.ly/37Cwuah</t>
  </si>
  <si>
    <t>Número total de personas registradas en el padrón electoral por comuna.</t>
  </si>
  <si>
    <t>SERVEL</t>
  </si>
  <si>
    <t>https://bit.ly/2J5NEEx</t>
  </si>
  <si>
    <t>IG_90 Porcentaje de participiación</t>
  </si>
  <si>
    <t>Porcentaje de proyectos urbanos de alto impacto con Participación Ciudadana Anticipada (PACA)</t>
  </si>
  <si>
    <t>100% de los proyectos</t>
  </si>
  <si>
    <t>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2014 hasta el 2018.</t>
  </si>
  <si>
    <t>Análisis de documentos</t>
  </si>
  <si>
    <t>20 ciudades</t>
  </si>
  <si>
    <t>Estudio de Impacto Ambiental (EIA) - Participación ciudadana</t>
  </si>
  <si>
    <t>Número de proyectos sometidos a EIA que realizan PACA</t>
  </si>
  <si>
    <t>Servicio de Evaluación Ambiental (SEA)</t>
  </si>
  <si>
    <t>https://bit.ly/2SEnHQZ</t>
  </si>
  <si>
    <t>2014 - 2015 - 2016 - 2017 - 2018</t>
  </si>
  <si>
    <t>1. La información disponible no permite análisis a escalas territoriales inferiores a la comunal.
2. Cuando la cobertura del proyecto es interregional es muy probable que incluya comunas que no están dentro de las 117 comunas del SIEDU.</t>
  </si>
  <si>
    <t>IG_22 Porcentaje de Proyectos con Participación Ciudadana Anticipada</t>
  </si>
  <si>
    <t>Coherencia de la norma aplicada a inmuebles y áreas patrimoniales</t>
  </si>
  <si>
    <t>Plan Regulador Comunal (PRC) reconoce inmuebles y/o zonas de conservación histórica</t>
  </si>
  <si>
    <t>Plan Regulador Comunal (en adelante PRC) reconoce inmuebles y/o zonas de conservación histórica (en adelante, ICH y/o ZCH respectivamente)</t>
  </si>
  <si>
    <t xml:space="preserve">Este indicador, binario (Sí y No), tiene por objetivo evaluar si las comunas tienen reconocido patrimonio, IZC y/o ZCH en sus Instrumentos de Planificación Territorial (IPT's) de escala comunal. Lo anterior, permite dar cuenta del reconocimiento, por parte de las comunas, de su patrimonio local. </t>
  </si>
  <si>
    <t>Análisis de IPT's</t>
  </si>
  <si>
    <t>117 Comunas</t>
  </si>
  <si>
    <t>Sí y No</t>
  </si>
  <si>
    <t>2 años</t>
  </si>
  <si>
    <t>Patrimonio – ZCH - ZCH</t>
  </si>
  <si>
    <t>Estructura</t>
  </si>
  <si>
    <t>PRC vigentes para revisión de Inmuebles y zonas de conservación históricas identificadas</t>
  </si>
  <si>
    <t>Ministerio Nacional de Vivienda y Urbanismo (MINVU)</t>
  </si>
  <si>
    <t>https://bit.ly/3bTLuUw</t>
  </si>
  <si>
    <t xml:space="preserve">No se identificaron limitaciones para el cálculo del indicador a la fecha de su actualización. </t>
  </si>
  <si>
    <t>IP_34, IP_34a.</t>
  </si>
  <si>
    <t>Zonas de Conservación Histórica (ZCH) con norma urbana específica (Plano Seccional/ Plano de Detalle) en Instrumentos de Planificación Territorial (IPT's)</t>
  </si>
  <si>
    <t xml:space="preserve">Este indicador permite evaluar el desarrollo de norma urbana específica, en los Instrumentos de Planificación Territorial (IPT's) para las Zonas de Conservación Histórica (ZCH) por comuna. La definición de dichas normas permite establecer características urbanas como usos de suelo, trazados viales, densidades, líneas de edificación, sistemas de agrupamiento, coeficientes y alturas de edificación, de manera que las nuevas construcciones o la modificación de las existentes, constituyan un aporte urbanístico relevante, coherente a los valores por los cuales los bienes han sido puestos en valor. </t>
  </si>
  <si>
    <t>37 Comunas que poseen ZCH</t>
  </si>
  <si>
    <t>Patrimonio - ZCH</t>
  </si>
  <si>
    <t>Listado de inmuebles y Zonas patrimoniales</t>
  </si>
  <si>
    <t>Ministerio de Vivienda y Urbanismo (MINVU)</t>
  </si>
  <si>
    <t>https://bit.ly/2SFERh2</t>
  </si>
  <si>
    <t>Plan Regulador Comunal (PRC) vigentes</t>
  </si>
  <si>
    <t>MINVU</t>
  </si>
  <si>
    <t>https://bit.ly/2V4E5vL</t>
  </si>
  <si>
    <t>IP_34a, IP_48.</t>
  </si>
  <si>
    <t>Zonas de Conservación Histórica (ZCH) con norma arquitectónica específica (Plano Seccional / Plano de Detalle) en Instrumentos de Planificación Territorial (IPT's)</t>
  </si>
  <si>
    <t xml:space="preserve">Este indicador permite evaluar, por comuna, el desarrollo de norma arquitectónica específica en los Instrumentos de Planificación Territorial (IPT's) para las Zonas de Conservación Histórica (ZCH). La definición de dichas normas permite establecer las características arquitectónicas tales como las dimensiones, expresión y existencia de elementos tales como: balcones, lucarnas, zócalos, entre otros, además de poder regular detalles arquitectónicos en las fachadas y otros elementos ornamentales de éstas. Con lo anterior, se busca que las nuevas construcciones, o la modificación de las existentes, constituyan un aporte urbanístico relevante, coherente a los valores por los cuales los bienes han sido puestos en valor. </t>
  </si>
  <si>
    <t>Análisis de IPTs</t>
  </si>
  <si>
    <t>https://bit.ly/2uR9nM6</t>
  </si>
  <si>
    <t>PRC vigentes</t>
  </si>
  <si>
    <t>IP_34, IP_48.</t>
  </si>
  <si>
    <t>ICH en PRC</t>
  </si>
  <si>
    <t>ZCH en PRC</t>
  </si>
  <si>
    <t>Norma urbana ZCH</t>
  </si>
  <si>
    <t>Norma arquitectónica ZCH</t>
  </si>
  <si>
    <t>IP_48 PRC reconoce ICH y/o ZCH al 2017</t>
  </si>
  <si>
    <t>IP_34 ZCH con norma urbana</t>
  </si>
  <si>
    <t>IP_34a ZCH con norma arquitectónica</t>
  </si>
  <si>
    <t>S/ZCH</t>
  </si>
  <si>
    <t>Porcentaje de zonas típicas con lineamientos de intervención aprobados</t>
  </si>
  <si>
    <t>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t>
  </si>
  <si>
    <t>Patrimonio - Zona típica</t>
  </si>
  <si>
    <t>Número de Zonas típicas con lineamientos de intervención aprobados</t>
  </si>
  <si>
    <t>Consejo de Monumentos Nacionales (CMN)</t>
  </si>
  <si>
    <t xml:space="preserve">Solicitud vía transparencia </t>
  </si>
  <si>
    <t>Número total de Zonas típicas</t>
  </si>
  <si>
    <t>CMN</t>
  </si>
  <si>
    <t xml:space="preserve">https://bit.ly/38FPCpq </t>
  </si>
  <si>
    <t>IP_43a, IP_48.</t>
  </si>
  <si>
    <t>Porcentaje de zonas típicas con lineamientos de intervención en desarrollo</t>
  </si>
  <si>
    <t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estando entonces al tanto del estado de avance en la elaboración de este instrumento. Esta información es complementada con lo que declaran las municipalidades en una encuesta aplicada por SIEDU. En base a esta información, es posible calcular el porcentaje respecto al número total de Zonas típicas existentes en la comuna. Se considera que mientras mayor sea el porcentaje de este indicador habrá una mayor gestión y protección de las Zonas típicas. </t>
  </si>
  <si>
    <t>Número de Zonas Típicas con lineamientos de intervención aprobados</t>
  </si>
  <si>
    <t>https://bit.ly/38FPCpq</t>
  </si>
  <si>
    <t>IP_43, IP_48.</t>
  </si>
  <si>
    <t>IP_43a % de ZT con lineamientos de intervención en desarrollo al 2018</t>
  </si>
  <si>
    <t>Sin ZT</t>
  </si>
  <si>
    <t>Porcentaje de inversión pública destinada a proyectos que tienen procesos de intervención de restauración de inmuebles patrimoniales sobre el total de inversión destinada a proyectos con recomendación favorable.</t>
  </si>
  <si>
    <t xml:space="preserve">Este indicador reconoce la inversión pública en proyectos de intervención patrimonial con Recomendación Favorable (RS) otorgada por el Ministerio de Desarrollo Social y Familia (MIDESO) en el ámbito geográfico comunal, la cual se encuentra declarada en el Banco Integrado de Proyectos (BIP). Toma el costo de inversión de los proyectos con proceso de restauración con RS, sobre el total del costo de inversión con RS. Permite identificar la coherencia en la inversión que realiza el Estado, evitando la duplicidad de recursos y asegurando una visión coherente e integrada de la inversión para la restauración de inmuebles patrimoniales. </t>
  </si>
  <si>
    <t>Restauración - Patrimonio - Inmuebles patrimoniales - Inversión</t>
  </si>
  <si>
    <t>Instalaciones y edificaciones</t>
  </si>
  <si>
    <t>Total de inversión pública de proyectos con RS</t>
  </si>
  <si>
    <t>https://bit.ly/39L9444</t>
  </si>
  <si>
    <t>Total de recursos públicos invertidos en proyectos con procesos de restauración de inmuebles patrimoniales, con RS.</t>
  </si>
  <si>
    <t>https://bit.ly/2vJImdA</t>
  </si>
  <si>
    <t xml:space="preserve">No se identifican limitaciones para el cálculo del indicador a la fecha de su actualización. </t>
  </si>
  <si>
    <t>Porcentaje de inversión pública destinada a proyectos que tienen procesos de intervención de restauración de inmuebles patrimoniales sobre el total de inversión destinada a proyectos con recomendación favorable</t>
  </si>
  <si>
    <t>Inversión de proyectos (RATE RS) con procesos de restauración</t>
  </si>
  <si>
    <t>Inversión Total (Proyectos RATE RS)</t>
  </si>
  <si>
    <t>IP_6 Porcentaje de inversión pública destinada a proyectos que tienen procesos de restauración de inmuebles patrimoniales sobre el total de inversión destinada a proyectos con recomendación favorable</t>
  </si>
  <si>
    <t>Porcentaje de ocupados que trabajan en el sector terciario</t>
  </si>
  <si>
    <t>Este indicador representa el número de personas ocupadas que trabajan en el sector terciario de la economía respecto del total de ocupados (ver detalle en variable 1 requerida para la construcción del indicador). Por otro lado, constituye el complemento de los sectores productivos y muestra la vocación urbana hacia los servicios en el sentido amplio.</t>
  </si>
  <si>
    <t>Análisis y procesamiento de base de datos</t>
  </si>
  <si>
    <t>33 ciudades definidas por el Encuesta Nacional de Empleo</t>
  </si>
  <si>
    <t>Ocupados en el sector económico terciario - Empleo - Ocupados</t>
  </si>
  <si>
    <t>Economía</t>
  </si>
  <si>
    <t>Ocupados en los sectores de suministro de electricidad, gas, vapor y aire acondicionado; suministro de agua; alcantarillado, gestión de desechos y actividades de saneamiento; comercio; transporte y almacenamiento; alojamiento y servicios de comida; información y comunicación; actividades financieras y de seguros; actividades inmobiliarias; actividades profesionales, científicas y técnicas; actividades administrativas y servicios de apoyo; administración pública; enseñanza; servicios sociales y relacionados con la salud humana; artes, entretenimiento y recreación; otras actividades de servicios; actividades de los hogares en calidad de empleadores; actividades de organizaciones y órganos extraterritoriales.</t>
  </si>
  <si>
    <t>https://bit.ly/38KOnp0</t>
  </si>
  <si>
    <t>Ciudades definidas por la base original</t>
  </si>
  <si>
    <t>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t>
  </si>
  <si>
    <t>DE_18, DE_98, DE_99, DE_100.</t>
  </si>
  <si>
    <t>Total ocupados 1T</t>
  </si>
  <si>
    <t>Sector Terciario 1T</t>
  </si>
  <si>
    <t>Total ocupados 2T</t>
  </si>
  <si>
    <t>Sector Terciario 2T</t>
  </si>
  <si>
    <t>Total ocupados 3T</t>
  </si>
  <si>
    <t>Sector Terciario 3T</t>
  </si>
  <si>
    <t>Total ocupados 4T</t>
  </si>
  <si>
    <t>Sector Terciario 4T</t>
  </si>
  <si>
    <t>1 / Incluye Concón</t>
  </si>
  <si>
    <t>2 / Incluye las 32 comunas de la Provincia de Santiago más Puente Alto, San Bernardo y Padre Hurtado</t>
  </si>
  <si>
    <t>3 / Incluye Chillán Viejo</t>
  </si>
  <si>
    <t>4 / Incluye Chiguayante y San Pedro de Paz</t>
  </si>
  <si>
    <t>5 / Incluye Hualpén</t>
  </si>
  <si>
    <t>Porcentaje de ocupados que trabajan en el sector secundario</t>
  </si>
  <si>
    <t>Este indicador representa el número de personas ocupadas que trabajan en el sector secundario de la economía respecto de la población total declarada como ocupados. Se incluye la población que se desempeña en las ramas económicas industrial-manufacturero y construcción. Este indicador da cuenta de la vocación industrial de la ciudad e igualmente da cuenta del grado de actividad constructiva.</t>
  </si>
  <si>
    <t>Ocupados en el sector económico secundario - Empleo - Ocupados</t>
  </si>
  <si>
    <t>Número de personas ocupadas en el sector construcción</t>
  </si>
  <si>
    <t>https://bit.ly/2SVU5NW</t>
  </si>
  <si>
    <t>Número de personas ocupadas en el sector industrial-manufacturero</t>
  </si>
  <si>
    <t>DE_18, DE_98, DE_99, DE_101.</t>
  </si>
  <si>
    <t>Sector Secundario 1T</t>
  </si>
  <si>
    <t>Sector Secundario 2T</t>
  </si>
  <si>
    <t>Sector Secundario 3T</t>
  </si>
  <si>
    <t>Sector Secundario 4T</t>
  </si>
  <si>
    <t>Porcentaje de ocupados que trabajan en el sector primario</t>
  </si>
  <si>
    <t>Este indicador representa el número de personas ocupadas que trabajan en el sector primario de la economía respecto del total de ocupados. Se incluye la población que se desempeña en las ramas económicas de: agricultura, ganadería, caza y silvicultura, pesca, además de explotación de minas y canteras, por ciudades.</t>
  </si>
  <si>
    <t>Ocupados en el sector económico primario - Empleo - Ocupados</t>
  </si>
  <si>
    <t>Número de personas ocupadas en el sector agricultura, caza, silvicultura y pesca</t>
  </si>
  <si>
    <t xml:space="preserve">Número de personas ocupadas en el sector explotación de minas y canteras </t>
  </si>
  <si>
    <t>DE_18, DE_98, DE_100, DE_101.</t>
  </si>
  <si>
    <t>Total ocupados T1</t>
  </si>
  <si>
    <t>Sector Primario T1</t>
  </si>
  <si>
    <t>Total ocupados T2</t>
  </si>
  <si>
    <t>Sector Primario 2T</t>
  </si>
  <si>
    <t>Sector Primario 3T</t>
  </si>
  <si>
    <t>Sector Primario 4T</t>
  </si>
  <si>
    <t>Porcentaje de ocupados por cuenta propia, respecto del total de personas ocupadas</t>
  </si>
  <si>
    <t>Este indicador mide el porcentaje que representa el número de personas que trabajan a cuenta propia sobre el total de personas ocupadas (en la variable durante la semana anterior se trabajó al menos una hora). Los trabajadores a cuenta propia son las personas que explotan su propia empresa económica o que ejercen independientemente una profesión u oficio, pero no tienen ningún empleado a sueldo o salario. El "cuentapropismo" generalmente está ligado a un trabajo más precario, con menor renta y sin estabilidad laboral. Se incluyen las personas que se encuentran en la informalidad, puesto que cumplen con la definición mencionada. Este indicador puede mostrar, cuando el porcentaje es mayor, un importante nivel de vulnerabilidad laboral y subempleo en la economía.</t>
  </si>
  <si>
    <t>Ocupados- Trabajo por cuenta propia</t>
  </si>
  <si>
    <t>Encuesta Nacional de Empleo (ENE)</t>
  </si>
  <si>
    <t>https://bit.ly/3bNfbH7</t>
  </si>
  <si>
    <t xml:space="preserve">Comunal </t>
  </si>
  <si>
    <t>DE_18, DE_99, DE_100, DE_101.</t>
  </si>
  <si>
    <t>Cuenta propia 1T</t>
  </si>
  <si>
    <t>% 1T</t>
  </si>
  <si>
    <t>Cuenta propia 2T</t>
  </si>
  <si>
    <t>% 2T</t>
  </si>
  <si>
    <t>Cuenta propia 3T</t>
  </si>
  <si>
    <t>% 3T</t>
  </si>
  <si>
    <t>Cuenta propia 4T</t>
  </si>
  <si>
    <t>% 4T</t>
  </si>
  <si>
    <t>Tasa de desocupación</t>
  </si>
  <si>
    <t>Hasta 5%</t>
  </si>
  <si>
    <t>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t>
  </si>
  <si>
    <t>Empleo- Desocupados- PEA</t>
  </si>
  <si>
    <t>https://bit.ly/2SKzQnH</t>
  </si>
  <si>
    <t>DE_98, DE_99, DE_100, DE_101.</t>
  </si>
  <si>
    <t>DE_18 Tasa de desocupación</t>
  </si>
  <si>
    <t>Participación del Fondo Común Municipal (FCM) en el ingreso municipal total (descontadas las transferencias)</t>
  </si>
  <si>
    <t>Hasta 30%</t>
  </si>
  <si>
    <t>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t>
  </si>
  <si>
    <t>FCM - Autonomía municipal- Gestión municipal</t>
  </si>
  <si>
    <t>Ingresos recibidos del FCM</t>
  </si>
  <si>
    <t>Subsecretaría de Desarrollo Regional y Administración (SUBDERE)- Sistema Nacional de Información Municipal (SINIM)</t>
  </si>
  <si>
    <t>https://bit.ly/1Q5JoON</t>
  </si>
  <si>
    <t>Ingreso municipal total (descontadas las transferencias)</t>
  </si>
  <si>
    <t>SUBDERE</t>
  </si>
  <si>
    <t>(M$) Ingresos Totales, descontados los Ingresos por Transferencias</t>
  </si>
  <si>
    <t>(M$) Ingresos por Fondo Común Municipal</t>
  </si>
  <si>
    <t>Diferencia entre el valor de suelo más alto y el más bajo entre las áreas homogéneas (urbanas) definidas por el Servicio de Impuestos Internos</t>
  </si>
  <si>
    <t>Las Áreas Homogéneas (AH) se definen como los espacios del territorio que poseen las mismas características urbanas de acuerdo con uso del suelo, infraestructura vial, categoría de edificaciones, accesibilidad y equipamiento urbano, entre otros. De acuerdo con lo anterior, el uso del territorio se valoriza en pesos por metro cuadrado, lo que caracteriza el territorio de cada una de las AH. De esta manera, el indicador permite observar qué sectores, dentro de una comuna, tienen de acuerdo con su actividad, las áreas más y menos costosas, entre otros análisis. Una gran diferencia entre valores altos y bajos de una misma comuna muestra que dentro del mismo territorio es posible encontrar zonas muy dispares en cuanto a su nivel de atracción, lo que puede hablar de una dotación desigual de acceso a oportunidades.</t>
  </si>
  <si>
    <t>Análisis de bases de datos, Análisis de documentos, Geoprocesamiento</t>
  </si>
  <si>
    <t>Índice</t>
  </si>
  <si>
    <t>Precios de suelo – Usos - Servicio de Impuestos Internos (SII)</t>
  </si>
  <si>
    <t xml:space="preserve">Valor de AH más alto </t>
  </si>
  <si>
    <t>SII</t>
  </si>
  <si>
    <t>https://bit.ly/2HHRdz7</t>
  </si>
  <si>
    <t>AH</t>
  </si>
  <si>
    <t>Valor de AH más bajo</t>
  </si>
  <si>
    <t>No se tiene acceso a la cartografía que contiene las AH para la generación del indicador. Esto implica consultar el visualizador web del Servicio, ralentizando el proceso y aumentando la posibilidad de error en el proceso de transcripción.</t>
  </si>
  <si>
    <t>Valor de Área Homogenea más Baja</t>
  </si>
  <si>
    <t>Valor de Área Homogenea más alto</t>
  </si>
  <si>
    <t>IS_5 Diferencia entre el valor de suelo más alto y el más bajo entre las áreas homogéneas</t>
  </si>
  <si>
    <t>Porcentaje de la inversión nacional a escala comunal en la que participa el municipio como institución contratante</t>
  </si>
  <si>
    <t>Este indicador mide el porcentaje de la inversión nacional a escala comunal en la que participa el municipio como institución contratante, el cálculo de este indicador representa un promedio móvil en base a los años 2014 al 2018. El rol del municipio como institución contratante garantiza su participación en las decisiones de inversión que nacen en esta y otras escalas superiores. Para esto se toma la base de datos del Portal GEO-CGR Control Ciudadano de Obras, entregada directamente por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t>
  </si>
  <si>
    <t>Análisis de Inversión</t>
  </si>
  <si>
    <t xml:space="preserve">117 comunas </t>
  </si>
  <si>
    <t>Inversión pública - Obras públicas</t>
  </si>
  <si>
    <t>Montos de inversión nacional a escala comunal en la que participa el municipio como institución contratante</t>
  </si>
  <si>
    <t>CGR</t>
  </si>
  <si>
    <t>Solicitud directa a CGR</t>
  </si>
  <si>
    <t>2014-2018</t>
  </si>
  <si>
    <t>Montos totales de inversión de obras públicas que realizan las entidades de la Administración del Estado en la comuna</t>
  </si>
  <si>
    <t>Inversión comunal en pesos con institución contratante municipal (2014-2018)</t>
  </si>
  <si>
    <t>Total de inversión nacional en pesos en la comuna (2014-2018)</t>
  </si>
  <si>
    <t>IG_1 Porcentaje de la inversión nacional a escala comunal en la que participa el municipio como institución contratante</t>
  </si>
  <si>
    <t>PRC vigente o actualizado en menos de 10 años</t>
  </si>
  <si>
    <t>Este indicador permite evaluar si es que una comuna cuenta con plan regulador comunal actualizado (aprobado o modificado en los últimos 10 años) permitiendo establecer directrices claras sobre futuros crecimientos y transformaciones urbanas. Dentro de las modificaciones importantes se consideran la modificación en más de una zona y respecto a más de una norma urbanística, además de las modificaciones de áreas de riesgo. No se consideran modificaciones importantes, por ejemplo, las enmiendas, modificaciones a territorios acotados o con desafectación de declaratorias de utilidad pública efectuadas en los últimos 10 años.</t>
  </si>
  <si>
    <t>Plan Regulador Comunal</t>
  </si>
  <si>
    <t>Ministerio de Vivienda y Urbanismo (MINVU), Diario Oficial y Municipios</t>
  </si>
  <si>
    <t>https://bit.ly/39NFaNk</t>
  </si>
  <si>
    <t>En algunos casos, existe un grado de desactualización entre el último Plan Regulador Comunal aprobado y el disponible en la página web del MINVU.</t>
  </si>
  <si>
    <t>Plan Regulador Comunal Actualizado</t>
  </si>
  <si>
    <t>Porcentaje de población expuesta a inundación por tsunami</t>
  </si>
  <si>
    <t>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de Censo 2017.</t>
  </si>
  <si>
    <t>Tsunami- Riesgos- Amenazas- Afectados</t>
  </si>
  <si>
    <t>CITSU</t>
  </si>
  <si>
    <t>SHOA</t>
  </si>
  <si>
    <t>https://bit.ly/37MpdEW</t>
  </si>
  <si>
    <t xml:space="preserve">Arica- 2012, Iquique- 2012, Antofagasta- 2013, Coquimbo- La Serena- 2015, Valparaíso- Viña del Mar- 2012, Concón- 2012, Quintero- Puchuncaví- 2012, San Antonio- 2014, Cartagena- 2018, Constitución- 2016, Coronel-2013, Lota- 2013, Penco- Tomé 2013, Talcahuano- 2013, Punta Arenas- 2016. </t>
  </si>
  <si>
    <t>https://bit.ly/2FyAFIQ</t>
  </si>
  <si>
    <t>1. El máximo nivel de desagregación territorial del Censo para el área urbana es manzana, sin posibilidad de desagregación a escala de predio, edificación o vivienda, por lo que se realiza una ponderación entre la superficie afectada por tsunami y el total de población de la manzana para calcular la población.
2. El SHOA no cuenta con cartas de potencial afectación por tsunami de todas las comunas costeras del país.</t>
  </si>
  <si>
    <t>Población urbana 2017</t>
  </si>
  <si>
    <t>Población urbana expuesta</t>
  </si>
  <si>
    <t>EA_48 Porcentaje de población expuesta a inundación por tsunami</t>
  </si>
  <si>
    <t>Comuna no costera</t>
  </si>
  <si>
    <t>Número de denuncias por delito en el espacio público cada 100 habitantes</t>
  </si>
  <si>
    <t>Inseguridad – Victimización - Delincuencia</t>
  </si>
  <si>
    <t>Número de personas que ha sido víctimas de robo con violencia o intimidación y/o robo por sorpresa en los últimos 12 meses</t>
  </si>
  <si>
    <t>Subsecretaría de Prevención del Delito (SPD)</t>
  </si>
  <si>
    <t>La información entregada por la SPD pertenece tanto a Carabineros como PDI. Por lo tanto, el indicador se limita a mostrar hechos violentos registrados por las víctimas. La cantidad de delitos se divide por la población comunal, sin considerar la población flotante.</t>
  </si>
  <si>
    <t>Víctimas Robo con violencia o Intimidación</t>
  </si>
  <si>
    <t>Víctimas Robo por Sorpresa</t>
  </si>
  <si>
    <t>Total Víctimas</t>
  </si>
  <si>
    <t>IS_58 Número de denuncias por delito en el espacio público cada 100 habitantes</t>
  </si>
  <si>
    <t>Indisponibilidad de suministro eléctrico - indicador SAIDI anual</t>
  </si>
  <si>
    <t>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t>
  </si>
  <si>
    <t>Número de horas promedio por año</t>
  </si>
  <si>
    <t>SAIDI- Suministro eléctrico- Calidad- servicio</t>
  </si>
  <si>
    <t>Servicios / Comunicaciones</t>
  </si>
  <si>
    <t>Tiempo promedio de interrupción de servicio eléctrico por horas a escala comunal</t>
  </si>
  <si>
    <t>Superintendencia de Electricidad y Combustibles (SEC)</t>
  </si>
  <si>
    <t>IS_91 Indisponibilidad de suministro eléctrico - indicador SAIDI anual</t>
  </si>
  <si>
    <t>Porcentaje de manzanas con veredas con buena calidad de pavimento</t>
  </si>
  <si>
    <t>100% de veredas en buen estado</t>
  </si>
  <si>
    <t>Este indicador mide el estado de conservación del pavimento de las veredas, lo que da cuenta de las condiciones del espacio público, especialmente en términos de accesibilidad universal. Para el cálculo del indicador se utilizan los datos provenientes del Precenso que realizó el Instituto Nacional de Estadísticas (INE) el año 2011, donde se incluye un conjunto de variables respecto al espacio público a escala de manzana censal. Entre éstas, se evalúa la calidad del pavimento de las veredas en la manzana, dato que es recogido en terreno por un empadronador en base a su apreciación. De esta forma, la calidad del pavimento es evaluada con las categorías: Excelente, Buena, Regular, Mala o No existe pavimento. Para la construcción de este indicador se consideran las alternativas “Excelente” y “Buena” para definir una manzana con buena calidad de pavimento, y luego se calcula el porcentaje que éstas representan con respecto al total.</t>
  </si>
  <si>
    <t>30-07-2019 </t>
  </si>
  <si>
    <t>Espacio público - Calidad del pavimento de las veredas</t>
  </si>
  <si>
    <t>Espacio público</t>
  </si>
  <si>
    <t>Número de manzanas con calidad del pavimento de veredas "Buena" o "Excelente"</t>
  </si>
  <si>
    <t>Número total de manzanas en la comuna</t>
  </si>
  <si>
    <t xml:space="preserve">1. Actualmente no existe insumo para la actualización de este indicador.
2. El indicador mide el estado del pavimento de la vereda, pero no su funcionalidad. </t>
  </si>
  <si>
    <t>IS_40 Porcentaje de manzanas con veredas con buena calidad de pavimento</t>
  </si>
  <si>
    <t>Porcentaje de unidades vecinales de la comuna que tienen entre 20% y 60% de hogares vulnerables.</t>
  </si>
  <si>
    <t>100 % de las unidades vecinales (UV) de una comuna con un mínimo de 20% y un máximo de 60% de población vulnerable.</t>
  </si>
  <si>
    <t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t>
  </si>
  <si>
    <t>71 comunas</t>
  </si>
  <si>
    <t xml:space="preserve">Integración residencial- Segregación - Población vulnerable - Población no vulnerable. </t>
  </si>
  <si>
    <t>Número de hogares correspondientes al 40% más vulnerable según Registro Social de Hogares (RSH)</t>
  </si>
  <si>
    <t>UV</t>
  </si>
  <si>
    <t>Número total de hogares por unidad vecinal según Censo 2017</t>
  </si>
  <si>
    <t>IS_39 Porcentaje de unidades vecinales que tienen entre 20% y 60% de hogares vulnerables</t>
  </si>
  <si>
    <t>Proximidad residencial de grupos de distinto Nivel Socio Económico (NSE)</t>
  </si>
  <si>
    <t>Índice de segregación de la población vulnerable</t>
  </si>
  <si>
    <t xml:space="preserve">Complementario </t>
  </si>
  <si>
    <t>Integración residencial- Segregación- Población vulnerable</t>
  </si>
  <si>
    <t>Número de hogares correspondientes al 40% más vulnerable según el RSH.</t>
  </si>
  <si>
    <t xml:space="preserve">Número total de hogares por UV en la comuna </t>
  </si>
  <si>
    <t>Suma de Resta de proporciones entre vulnerables y no vulnerables de la UV</t>
  </si>
  <si>
    <t xml:space="preserve">Análisis de base de datos </t>
  </si>
  <si>
    <t>Pobreza- Ingresos- Integración social</t>
  </si>
  <si>
    <t>Porcentaje de población en situación de pobreza por ingresos</t>
  </si>
  <si>
    <t>La posibilidad de desagregar la información a escala comunal dependerá de la representatividad estadística de cada medición CASEN.</t>
  </si>
  <si>
    <t>Metodología de Estimación</t>
  </si>
  <si>
    <t>Estimación Directa</t>
  </si>
  <si>
    <t>SAE</t>
  </si>
  <si>
    <t>Porcentaje de población en situación de pobreza multidimensional</t>
  </si>
  <si>
    <t>Porcentaje de viviendas en situación de hacinamiento</t>
  </si>
  <si>
    <t>Corresponde al porcentaje de viviendas que presentan situación de hacinamiento por comuna. El indicador mide la razón entre el número de personas residentes y el número de dormitorios de uso exclusivo en el hogar. Por tanto, los hogares que tienen 2,5 o más personas por dormitorio son considerados como en situación de hacinamiento y también se considera hacinamiento, si en una vivienda tiene al menos uno de sus hogares con esta condición. Este indicador forma parte de las variables consideradas por el Ministerio de Vivienda y Urbanismo (MINVU) para la medición del déficit habitacional cuantitativo, que define los requerimientos de nuevas viviendas.</t>
  </si>
  <si>
    <t>Déficit habitacional- Hacinamiento- Viviendas- Hogares</t>
  </si>
  <si>
    <t>Porcentaje de viviendas con hacinamiento</t>
  </si>
  <si>
    <t>https://bit.ly/2HHRWA8</t>
  </si>
  <si>
    <t>Sin relación con otros indicadores</t>
  </si>
  <si>
    <t>IS_33 Porcentaje de Hacinamiento</t>
  </si>
  <si>
    <t>Porcentaje de viviendas con situación de allegamiento externo</t>
  </si>
  <si>
    <t>Corresponde al porcentaje de viviendas en la comuna que presentan situación de allegamiento externo, es decir aquellas viviendas donde existe más de un hogar. Este indicador forma parte de las variables consideradas por el Ministerio de Vivienda y Urbanismo (MINVU) para la medición del déficit habitacional cuantitativo que define los requerimientos de nuevas viviendas.</t>
  </si>
  <si>
    <t>Déficit habitacional- Allegamiento</t>
  </si>
  <si>
    <t>Composición de viviendas</t>
  </si>
  <si>
    <t>https://bit.ly/2FBnRRR</t>
  </si>
  <si>
    <t>IS_34 Porcentaje de viviendas con situación de allegamiento externo</t>
  </si>
  <si>
    <t>Requerimiento de viviendas nuevas urbanas</t>
  </si>
  <si>
    <t>Este indicador analiza el déficit habitacional cuantitativo en zonas urbanas a través de los requerimientos de nuevas viviendas de acuerdo con la metodología desarrollada por la División Técnica del Ministerio de Vivienda y Urbanismo (MINVU). Se calcula a partir de la suma del total de viviendas calificadas como irrecuperables, la cantidad de hogares allegados y la cantidad de núcleos allegados- hacinados. Por consiguiente, en conjunto determinan la cantidad de viviendas nuevas requeridas en la comuna. En la medida en que la cantidad de viviendas requeridas es mayor, existe un mayor déficit cuantitativo y por lo tanto una mayor cantidad de hogares que no tienen acceso a una vivienda adecuada lo que tiene un impacto negativo en la calidad de vida y contraviene los principios del derecho a una vivienda adecuada establecidos por ONU-Hábitat.</t>
  </si>
  <si>
    <t>Cantidad de viviendas</t>
  </si>
  <si>
    <t>Déficit habitacional- Requerimiento de viviendas</t>
  </si>
  <si>
    <t>Número de viviendas irrecuperables</t>
  </si>
  <si>
    <t>https://bit.ly/329kfkA</t>
  </si>
  <si>
    <t>Número de hogares allegados</t>
  </si>
  <si>
    <t>Número de núcleos familiares allegados y hacinados</t>
  </si>
  <si>
    <t>IS_32 Requerimiento de viviendas nuevas urbanas</t>
  </si>
  <si>
    <t>Accesibilidad digital domiciliaria</t>
  </si>
  <si>
    <t>Tasa de conexiones residenciales fijas de internet por cada 1.000 viviendas particulares</t>
  </si>
  <si>
    <t>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t>
  </si>
  <si>
    <t>Relación (Unidades por cada 1.000 viviendas particulares)</t>
  </si>
  <si>
    <t>Acceso a internet- Accesibilidad digital- Internet</t>
  </si>
  <si>
    <t>Redes de energía y servicios básicos</t>
  </si>
  <si>
    <t>Número de conexiones residenciales fijas de internet</t>
  </si>
  <si>
    <t>SUBTEL</t>
  </si>
  <si>
    <t>Número de viviendas particulares</t>
  </si>
  <si>
    <t>Tasa de conexiones residenciales fijas de internet por cada 1.000 viviendas</t>
  </si>
  <si>
    <t>Conexiones Residenciales Fijas</t>
  </si>
  <si>
    <t>Viviendas Particulares</t>
  </si>
  <si>
    <t>BPU_24 Tasa de Conexiones Residenciales Fijas</t>
  </si>
  <si>
    <t>Número de microbasurales por cada 10.000 habitantes</t>
  </si>
  <si>
    <t>Este indicador da cuenta de la gestión municipal a residuos, así como también del tratamiento de la basura por parte de las personas. Para esto se identifica la cantidad de microbasurales a nivel comunal por parte del gobierno municipal cada 10.000 mil habitantes, con el fin de obtener un indicador que permita comparar a todas las comunas del país e identificar adecuadamente en cuáles territorios se debe priorizar la gestión. Se entenderá por microbasural todo aquel terreno con superficie inferior a una hectárea en las que se deposita basura periódica o eventualmente. Por lo general, estos sitios son espacios de acceso directo como calles, callejones y riberas de cursos superficiales, cercanos a poblaciones.</t>
  </si>
  <si>
    <t>62 comunas</t>
  </si>
  <si>
    <t>Relación (Número de microbasurales por cada 10.000 habitantes)</t>
  </si>
  <si>
    <t>Microbasurales - Gestión de residuos</t>
  </si>
  <si>
    <t>Número de microbasurales detectados</t>
  </si>
  <si>
    <t>Municipios</t>
  </si>
  <si>
    <t>Encuesta a Municipios SIEDU</t>
  </si>
  <si>
    <t>1. No todos los municipios poseen un catastro de microbasurales.
2. Bajo porcentaje de respuesta al cuestionario por parte de los municipios, lo que influye en la cobertura del indicador.</t>
  </si>
  <si>
    <t xml:space="preserve">Cantidad de Microbasurales </t>
  </si>
  <si>
    <t>EA_35 Número de microbasurales por cada 10.000 habitantes</t>
  </si>
  <si>
    <t>* Tienen catatro, pero no declararon el número de microbasurales
** No cuentan con catastro</t>
  </si>
  <si>
    <t>S/R</t>
  </si>
  <si>
    <t>Cantidad (kg) de disposición final de residuos sólidos urbanos per cápita</t>
  </si>
  <si>
    <t>Hasta 1 kilogramo / habitante / día</t>
  </si>
  <si>
    <t xml:space="preserve">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cuya gestión y/o tratamiento es de responsabilidad municipal, siendo además dispuestos en vertederos, rellenos sanitarios y/o basurales. </t>
  </si>
  <si>
    <t>Análisis de base de datos y consulta directa</t>
  </si>
  <si>
    <t>Kilogramo / habitante /día</t>
  </si>
  <si>
    <t>Residuos sólidos no peligrosos ni tóxicos - Gestión municipal per cápita</t>
  </si>
  <si>
    <t>Generador de residuos domiciliarios municipales</t>
  </si>
  <si>
    <t>Sistema Nacional de Declaración de Residuos (SINADER), Encuesta a Municipalidades Subsecretaría de Desarrollo Regional y Administrativo (SUBDERE)</t>
  </si>
  <si>
    <t>https://bit.ly/2ECcNE1    http://www.retc.cl/datos-retc/</t>
  </si>
  <si>
    <t>1. El indicador se elabora con la información declarada por el municipio, debido a esto los residuos de origen informal no son capturados por este indicador.
2. No existen registros administrativos que permitan contrastar la información declarada por los municipios.</t>
  </si>
  <si>
    <t>Residuos declarados a SINADER (kg)</t>
  </si>
  <si>
    <t>EA_34 Cantidad de Residuos (Kg/hab/dia)</t>
  </si>
  <si>
    <t>Consumo de energía eléctrica per cápita residencial</t>
  </si>
  <si>
    <t>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t>
  </si>
  <si>
    <t>Kilovatio hora (kWh) / habitante / año</t>
  </si>
  <si>
    <t>Consumo eléctrico residencial por comuna</t>
  </si>
  <si>
    <t>Comisión Nacional de Energía (CNE)</t>
  </si>
  <si>
    <t>https://bit.ly/2WmTZ5T</t>
  </si>
  <si>
    <t>EA_22a, EA_23.</t>
  </si>
  <si>
    <t>Consumo de energía eléctrica per cápita no residencial</t>
  </si>
  <si>
    <t>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t>
  </si>
  <si>
    <t>Consumo eléctrico- Eficiencia energética- Cliente no residencial</t>
  </si>
  <si>
    <t>Consumo eléctrico no residencial por comuna</t>
  </si>
  <si>
    <t>EA_22, EA_23.</t>
  </si>
  <si>
    <t xml:space="preserve">Consumo kWh Anual </t>
  </si>
  <si>
    <t>EA_22 Consumo Per Capita residencial (Kwh/persona)</t>
  </si>
  <si>
    <t>Consumo No Residencial kWh Anual</t>
  </si>
  <si>
    <t>EA_22A Consumo Per Capita no residencial (Kwh/persona)</t>
  </si>
  <si>
    <t>Este indicador permite evaluar la cantidad de personas potencialmente expuestas al ruido diurno (por sobre 65 dBA), el cual puede significar un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nocturno.</t>
  </si>
  <si>
    <t>Geoprocesamiento en base a mapas de ruido y manzanas censales.</t>
  </si>
  <si>
    <t>41 comunas / 5 ciudades</t>
  </si>
  <si>
    <t>Contaminación acústica- Ruido diurno- Fuentes móviles.</t>
  </si>
  <si>
    <t>Medio Ambiente, Salud</t>
  </si>
  <si>
    <t>Mapas de ruido diurno con niveles acústicos en dB. (uno por ciudad)</t>
  </si>
  <si>
    <t>Valdivia- 2015, Temuco- Padre las Casas- 2015, Coquimbo- La Serena- 2015, Coronel- 2015, Gran Santiago- 2016</t>
  </si>
  <si>
    <t>Cobertura de polígonos por rango de ruido modelado, por ciudad.</t>
  </si>
  <si>
    <t>Manzanas con número de personas- Censo 2017</t>
  </si>
  <si>
    <t>Manzanas censales</t>
  </si>
  <si>
    <t xml:space="preserve">No existe certeza respecto de la frecuencia de actualización de los mapas de ruido, lo que dificulta la futura actualización del indicador.                                                      </t>
  </si>
  <si>
    <t>Este indicador permite evaluar la cantidad de personas potencialmente expuestas al ruido nocturno (por sobre 55 dBA), el cual puede significar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diurno.</t>
  </si>
  <si>
    <t>Contaminación acústica - Ruido nocturno - Fuentes móviles.</t>
  </si>
  <si>
    <t>MMA</t>
  </si>
  <si>
    <t xml:space="preserve">No existe certeza respecto de la frecuencia de actualización de los mapas de ruido, lo que dificulta la futura actualización del indicador.                                            </t>
  </si>
  <si>
    <t>EA_10 Porcentaje de personas expuestas a niveles de ruido diurno inaceptables</t>
  </si>
  <si>
    <t>EA_90 Porcentaje de personas expuestas a niveles de ruido nocturno inaceptables</t>
  </si>
  <si>
    <t xml:space="preserve">2. Mejor acceso a movilidad sustentable </t>
  </si>
  <si>
    <t>Porcentaje de cobertura de la red de ciclovía sobre la red vial</t>
  </si>
  <si>
    <t>Este indicador corresponde a la suma de tramos de la red de ciclovía en relación con la extensión total de la red vial. Se entiende por red de ciclovía al conjunto de todas las vías segregadas (visual o físicamente) para el uso de los ciclos (vehículos no motorizados de una o más ruedas propulsados a tracción humana como bicicletas, skaters y patines).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t>
  </si>
  <si>
    <t>LUC de 90 comunas</t>
  </si>
  <si>
    <t>Ciclovía - Red Vial - Porcentaje</t>
  </si>
  <si>
    <t>Movilidad</t>
  </si>
  <si>
    <t>Ciclovías</t>
  </si>
  <si>
    <t>Catastros de la Secretaría de Planificación de Transporte (SECTRA) complementado con los del Ministerio de Vivienda y Urbanismo (MINVU)</t>
  </si>
  <si>
    <t>Solicitud directa a SECTRA y al MINVU.</t>
  </si>
  <si>
    <t xml:space="preserve">El indicador mide únicamente longitud de metros de ciclovías implementadas sin dar cuenta de la calidad de ellas. </t>
  </si>
  <si>
    <t>EA_93 Porcentaje de cobertura de la red de ciclovía sobre la red vial</t>
  </si>
  <si>
    <t>Porcentaje de la población dentro del área de influencia de la red de transporte público mayor</t>
  </si>
  <si>
    <t>90% o más de población cubierta dentro de la red de transporte público mayor</t>
  </si>
  <si>
    <t>Este indicador mide la población localizada dentro del área de influencia de la red de transporte público, definida por un radio de 500 metros desde un paradero de buses, y de 800 metros desde una estación de metro o una estación intermodal. El indicador muestra el total de población con acceso a ese sistema de transporte público mayor a distancias “caminables” en un área urbana. Su cálculo aborda 4 años: desde 2015 hasta 2018.</t>
  </si>
  <si>
    <t>25 ciudades</t>
  </si>
  <si>
    <t>Acceso transporte público mayor - Oferta y demanda de transporte público.</t>
  </si>
  <si>
    <t>Cobertura de paraderos de transporte público mayor</t>
  </si>
  <si>
    <t>Subsecretaría de Transporte (SUBTRANS)</t>
  </si>
  <si>
    <t>https://bit.ly/2V7ta4s</t>
  </si>
  <si>
    <t>2015 - 2016 - 2017 - 2018</t>
  </si>
  <si>
    <t>https://bit.ly/2SHYXYe</t>
  </si>
  <si>
    <t>Límite Urbano Censal (LUC)</t>
  </si>
  <si>
    <t xml:space="preserve">Cobertura de manzanas con población </t>
  </si>
  <si>
    <t>https://bit.ly/2Yx47tP</t>
  </si>
  <si>
    <t xml:space="preserve">1. En casos excepcionales, el uso de centroides (puntos que definen el centro geométrico de un objeto) distorsiona la distancia entre paraderos de buses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t>
  </si>
  <si>
    <t>DE_36 Porcentaje de la población dentro del area de influencia de la red de transporte público mayor (%)</t>
  </si>
  <si>
    <t>Número de víctimas lesionadas en siniestros de tránsito por cada 100.000 habitantes</t>
  </si>
  <si>
    <t>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una educación vial deficiente y malas prácticas en las normas de tránsito como excesos de velocidad, conducción bajo la influencia del alcohol, entre otras causas.</t>
  </si>
  <si>
    <t>Número de víctimas lesionadas en siniestros de tránsito</t>
  </si>
  <si>
    <t>Comisión Nacional de Tránsito (CONASET)</t>
  </si>
  <si>
    <t>https://bit.ly/37IHiDV</t>
  </si>
  <si>
    <t>Las estadísticas de lesionados se agrupan en 3 categorías: "Leves"; "Menos graves" y "Graves". Los registros de CONASET abarcan solo hasta las 24 horas posteriores de la ocurrencia del siniestro, por lo que aquellas personas que evolucionan después de 24 horas a mayor gravedad no se ven reflejadas en el indicador.</t>
  </si>
  <si>
    <t>DE_31 Número de víctimas lesionadas en siniestros de tránsito por cada 100.000 habitantes</t>
  </si>
  <si>
    <t>Número de víctimas mortales en siniestros de tránsito por cada 100.000 habitantes</t>
  </si>
  <si>
    <t>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t>
  </si>
  <si>
    <t>Número de víctimas mortales en siniestros de tránsito</t>
  </si>
  <si>
    <t>https://bit.ly/2P9orLZ</t>
  </si>
  <si>
    <t xml:space="preserve">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 </t>
  </si>
  <si>
    <t>DE_28 Número de víctimas mortales en siniestros de tránsito por cada 100.000 habitantes</t>
  </si>
  <si>
    <t>Promedio de intersecciones relevantes cada 1,44 km²</t>
  </si>
  <si>
    <t>Este indicador mide el número de intersecciones de vialidad estructurante por unidad de superficie (1,2 kilómetros x 1,2 kilómetros) e informa sobre la conectividad urbana y más específicamente sobre la disponibilidad de infraestructura vial para los vehículos de transporte público mayor. Entendiendo que, a mayor cantidad de intersecciones relevantes, mejor será la cobertura y operación de los buses. Por otro lado, bajos niveles de este indicador redundarán inevitablemente en bajos niveles para los otros indicadores de desempeño del transporte público.</t>
  </si>
  <si>
    <t>Número de intersecciones promedio en una superficie de 1,44 km2</t>
  </si>
  <si>
    <t>Límite Urbano Censal (LUC) - Red Vial - Intersecciones viales</t>
  </si>
  <si>
    <t>Tiempo de viaje en hora punta mañana</t>
  </si>
  <si>
    <t>Hasta 60 minutos</t>
  </si>
  <si>
    <t>2010 - 2012 - 2013 - 2014 - 2017</t>
  </si>
  <si>
    <t>Este indicador resulta del cálculo del percentil 90 del tiempo de viaje en el Periodo Punta Mañana (PPM) que es el más crítico del día para los traslados en un contexto urbano. El indicador se calcula para cada comuna considerando todos los modos de transporte donde menores tiempos promedios de viaje indican mayor eficiencia en la movilidad y mejor calidad de vida.</t>
  </si>
  <si>
    <t>Definida según su instrumento de levantamiento: 63 comunas / Encuesta Origen Destino (en adelante EOD) que cubren 12 ciudades SIEDU.</t>
  </si>
  <si>
    <t>63 comunas</t>
  </si>
  <si>
    <t>Minutos</t>
  </si>
  <si>
    <t>Tiempo de viaje - EOD - Movilidad.</t>
  </si>
  <si>
    <t xml:space="preserve">EOD </t>
  </si>
  <si>
    <t>Secretaría de Planificación de Transporte (SECTRA)</t>
  </si>
  <si>
    <t>https://bit.ly/2V8ocVe</t>
  </si>
  <si>
    <t>Arica, Iquique/Alto Hospicio, Antofagasta, Copiapó y Coquimbo/La Serena - 2010, Gran Santiago - 2012, Temuco/Padre las Casas, Osorno y Valdivia - 2013, Gran Valparaíso y Puerto Montt - 2014, San Antonio - 2017.</t>
  </si>
  <si>
    <t>Hogares, Personas, Viajes por zonas EOD, por ciudad levantada.</t>
  </si>
  <si>
    <t>No se dispone de información para la totalidad de las comunas y ciudades SIEDU.</t>
  </si>
  <si>
    <t>Tiempo de viaje en transporte público en hora punta mañana</t>
  </si>
  <si>
    <t xml:space="preserve">Este indicador resulta del cálculo del percentil 90 del tiempo de viaje en Transporte Público (TP) en Periodo Punta Mañana (PPM) que es el más crítico del día para los traslados. Se calcula el indicador de los viajes en TP originados en cada comuna, donde menores tiempos de traslado en TP indican mayor eficiencia y desempeño del servicio, así como menor costo social de los viajes. </t>
  </si>
  <si>
    <t>Tiempo de viaje – EOD - Movilidad.</t>
  </si>
  <si>
    <t>EOD completa</t>
  </si>
  <si>
    <t>Secretaría de Planificación de Transportes (SECTRA)</t>
  </si>
  <si>
    <t>https://bit.ly/2uggltH</t>
  </si>
  <si>
    <t>Relación entre el tiempo de viaje en hora punta respecto del tiempo de viaje fuera de hora punta</t>
  </si>
  <si>
    <t xml:space="preserve">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 Se debe esperar que en términos razonables el tiempo de viaje en hora punta represente un aumento de entre 10% y 15% del tiempo de viaje en condiciones libres (esto es un cociente de 1,10 a 1,15). </t>
  </si>
  <si>
    <t xml:space="preserve">63 comunas </t>
  </si>
  <si>
    <t>Ratio</t>
  </si>
  <si>
    <t>Congestión - Punta mañana - Tiempo de viaje – EOD - Movilidad.</t>
  </si>
  <si>
    <t>https://bit.ly/32esewU</t>
  </si>
  <si>
    <t xml:space="preserve">Partición modal del transporte público (número de viajes en transporte público respecto al número total de viajes) </t>
  </si>
  <si>
    <t xml:space="preserve">Este indicador mide el porcentaje de viajes en transporte público en la distribución modal total. En la medida que su valor aumenta es posible asumir un grado mayor de eficiencia de la movilidad urbana, en tanto el transporte público tiene la capacidad de movilizar a más personas con menor energía, generando a su vez menor contaminación y congestión. </t>
  </si>
  <si>
    <t>Partición modal - Transporte público – EOD - Movilidad.</t>
  </si>
  <si>
    <t>https://bit.ly/32aE4I6</t>
  </si>
  <si>
    <t>Partición modal del transporte sustentable (suma de viajes en transporte público, caminata y bicicleta respecto al número total de viajes)</t>
  </si>
  <si>
    <t xml:space="preserve">Este indicador mide el porcentaje de viajes en Transporte Sustentable, esto es, empleando los modos de transporte público, caminata y bicicleta, en la distribución modal total. En la medida que este indicador aumenta es posible asumir un grado mayor de eficiencia de la movilidad urbana, en tanto los modos caminata y bicicleta como movilidad activa no motorizada sumado al transporte público tienen la capacidad de movilizar a más personas con menor energía, generando a su vez menor contaminación y congestión. </t>
  </si>
  <si>
    <t>Partición modal - Transporte público – EOD - Movilidad sustentable.</t>
  </si>
  <si>
    <t>https://bit.ly/37MajyB</t>
  </si>
  <si>
    <t>Densidad de oferta planificada de transporte público mayor en periodo punta mañana, por persona</t>
  </si>
  <si>
    <t xml:space="preserve">Este indicador promedia la frecuencia, por habitante, de los servicios de Transporte Público (TP) mayor planificados y accesibles durante una hora de Periodo Punta Mañana (PPM). Se calcula espacialmente para cada manzana censal, valorizándola en cuanto a su oferta mediante la construcción de buffers en torno a las estaciones y paraderos de TP mayor (800 metros para metro o intermodales y 500 metros para buses). Para su agregación a nivel comunal se calcula el promedio de la frecuencia per cápita por manzana. Este valor entrega una visión del nivel de cobertura y accesibilidad del TP mayor en la comuna. </t>
  </si>
  <si>
    <t>Análisis y procesamiento de base de datos. Geoprocesamiento.</t>
  </si>
  <si>
    <t>64 comunas</t>
  </si>
  <si>
    <t>Promedio per cápita de frecuencia de transporte público mayor</t>
  </si>
  <si>
    <t>Transporte público - Cobertura de servicios - Movilidad.</t>
  </si>
  <si>
    <t>General Transit Feed Specification (GTFS) para cada ciudad.</t>
  </si>
  <si>
    <t>https://bit.ly/2QxH8c8</t>
  </si>
  <si>
    <t xml:space="preserve">La Serena/Coquimbo, Temuco Padre las Casas - 2015, Gran Valparaíso, Antofagasta, Puerto Montt, Puerto Varas, Osorno, Castro, Temuco Padre las Casas - 2016, Arica, Iquique/Alto Hospicio, Gran Concepción, Valdivia - 2017, Gran Santiago - 2018.  </t>
  </si>
  <si>
    <t>Paraderos y estaciones (con coordenadas), recorridos (con frecuencia según tipo de día y periodo, con secuencia de paraderos o estaciones).</t>
  </si>
  <si>
    <t>Manzanas censales con dato de población.</t>
  </si>
  <si>
    <t>https://bit.ly/357WZTL</t>
  </si>
  <si>
    <t>Manzanas censales.</t>
  </si>
  <si>
    <t>La fuente de información para 3 ciudades (Copiapó, Coyhaique y Punta Arenas) no pudo ser procesada debido a que no hay registro de horario para todas las detenciones en los paraderos de transporte público mayor de esas ciudades.</t>
  </si>
  <si>
    <t>BPU_26*, BPU_26b.</t>
  </si>
  <si>
    <t>Densidad de la oferta real de transporte público mayor en periodo punta mañana, por persona</t>
  </si>
  <si>
    <t>Este indicador promedia la frecuencia real por habitante de los servicios de Transporte Público (en adelante TP) mayor accesibles durante una hora de Periodo Punta Mañana (PPM), ajustada según el Índice de Cumplimiento de Frecuencia (en adelante ICF). Se calcula espacialmente para cada manzana censal, valorizándola en cuanto a su oferta mediante la construcción de buffers en torno a las estaciones y paraderos de TP mayor (800 metros para metro o intermodal y 500 metros para buses). Para su agregación a nivel comunal se calcula el promedio de la frecuencia per cápita por manzana. Este valor entrega una visión del nivel de cobertura y accesibilidad del TP mayor en la comuna.</t>
  </si>
  <si>
    <t>34 comunas</t>
  </si>
  <si>
    <t>Promedio per cápita de frecuencia de transporte público mayor ajustada según el ICF.</t>
  </si>
  <si>
    <t>Transporte público - Cobertura real de servicios - Movilidad.</t>
  </si>
  <si>
    <t>ICF</t>
  </si>
  <si>
    <t>Directorio de Transporte Público Metropolitano (DTPM)</t>
  </si>
  <si>
    <t>Manzanas censales con datos de población.</t>
  </si>
  <si>
    <t>Los ICF están disponibles solo para la Ciudad de Santiago, lo que limita la cobertura territorial del indicador.</t>
  </si>
  <si>
    <t>BPU_26, BPU_26b.</t>
  </si>
  <si>
    <t>Densidad de oferta planificada de transporte público menor en periodo punta mañana, por persona</t>
  </si>
  <si>
    <t>2010-2014</t>
  </si>
  <si>
    <t>Este indicador promedia la frecuencia por habitante de los servicios de taxis colectivos accesibles durante una hora de Periodo Punta Mañana (PPM). Se calcula espacialmente para cada manzana censal, valorizada en cuanto a la oferta de colectivos mediante la construcción de buffers de 200 metros a lo largo de los recorridos. Para su agregación a nivel comunal, se calcula el promedio de la frecuencia per cápita por manzana. Este valor entrega una visión del nivel de cobertura y accesibilidad ofertado por los taxis colectivos en la comuna.</t>
  </si>
  <si>
    <t>Análisis de base de datos. Geoprocesamiento</t>
  </si>
  <si>
    <t>Límite Urbano Censal (LUC) de 52 comunas</t>
  </si>
  <si>
    <t>Promedio per cápita de frecuencia de transporte público menor</t>
  </si>
  <si>
    <t>Transporte público menor – Colectivos - Cobertura de servicios - Movilidad</t>
  </si>
  <si>
    <t>Líneas de colectivos con representación espacial y frecuencias según periodo</t>
  </si>
  <si>
    <t>Subsecretaría de Transportes (SUBTRANS)</t>
  </si>
  <si>
    <t>Manzanas censales con dato de población</t>
  </si>
  <si>
    <t>Dado el formato disponible para la oferta de taxis colectivos, el indicador puede tender a subestimar su oferta.</t>
  </si>
  <si>
    <t>BPU_26, BPU_26*.</t>
  </si>
  <si>
    <t>BPU_26 Densidad de oferta planificada de transporte público mayor en periodo punta mañana, por persona</t>
  </si>
  <si>
    <t>BPU_26asterico Densidad de oferta real de transporte público mayor en periodo punta mañana, por persona.</t>
  </si>
  <si>
    <t>BPU_26b Densidad de oferta planificada de transporte público menor en periodo punta mañana, por persona.</t>
  </si>
  <si>
    <t>Distancia a paraderos de transporte público mayor</t>
  </si>
  <si>
    <t>400 metros de distancia máxima</t>
  </si>
  <si>
    <t>El indicador expresa valores de distancia desde un origen determinado respecto del paradero de transporte público. La distancia se mide a través de redes viales calibradas, desde el centro geométrico de cada manzana hasta el paradero público mayor más próximo, mientras que, para su agregación territorial, dicha distancia se pondera en función de la población a nivel de manzana.</t>
  </si>
  <si>
    <t>87 comunas</t>
  </si>
  <si>
    <t>Paraderos - Transporte público - Distancia</t>
  </si>
  <si>
    <t>Localización de paraderos</t>
  </si>
  <si>
    <t>https://bit.ly/2SZZUtQ</t>
  </si>
  <si>
    <t>Cobertura de ejes viales</t>
  </si>
  <si>
    <t>https://bit.ly/2Ytq0dz</t>
  </si>
  <si>
    <t>BPU_25 Distancia a paraderos de transporte público mayor</t>
  </si>
  <si>
    <t>Plan regulador comunal actualizado en los últimos 10 años</t>
  </si>
  <si>
    <t>Porcentaje de la población en situación de pobreza (pobreza por ingresos MDSF)</t>
  </si>
  <si>
    <t>Porcentaje de la población en situación de pobreza (pobreza multidimensional MDSF)</t>
  </si>
  <si>
    <t>Exposición de la población a amenazas naturales</t>
  </si>
  <si>
    <t>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 Se utiliza el estudio Indicador de Calidad de áreas verdes para un análisis complementario.                                                                                                                                                Teniendo como base que el estándar fijado para el indicador es de 400 m. como máximo, se entenderá que toda comuna que cuente con un valor por debajo de dicho monto presenta las condiciones para dar cumplimiento al indicador. Junto a lo anterior, y al comparar los resultados entre dos o más comunas, un menor valor implicará una mejor situación comunal, la cual desmejora a medida que el valor del indicador aumenta.</t>
  </si>
  <si>
    <t>https://bit.ly/34UMh6o</t>
  </si>
  <si>
    <t>Cartografía de la actualización continua (ACON)</t>
  </si>
  <si>
    <t>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Por otra parte, la información referida a los rangos de calidad de las áreas verdes no se encuentra disponible para todas las comunas del sistema.</t>
  </si>
  <si>
    <t>Consideraciones de la actualización</t>
  </si>
  <si>
    <t>BPU_20 Distancia a Plazas Públicas (m)</t>
  </si>
  <si>
    <t>Actualización 2019</t>
  </si>
  <si>
    <t>Año</t>
  </si>
  <si>
    <t>LB 2018</t>
  </si>
  <si>
    <t>ACT 2019</t>
  </si>
  <si>
    <t>ü</t>
  </si>
  <si>
    <t>Línea Base 2018</t>
  </si>
  <si>
    <t>INDICADOR LINEA BASE 2018</t>
  </si>
  <si>
    <t>INDICADOR ACTUALIZACION 2019</t>
  </si>
  <si>
    <t xml:space="preserve">Este indicador mide la distancia mínima promedio ponderada entre el centro geométrico de cada manzana poblada y los parques públicos (se entenderá por parque a aquellas áreas verdes con una superficie mayor o igual a 20.000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 </t>
  </si>
  <si>
    <t xml:space="preserve">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además, se incorporaron los puntos de accesos para aquellos parques donde eran identificables. Por otra parte, la información referida a los rangos de calidad de las áreas verdes no se encuentra disponible para todas las comunas del sistema. </t>
  </si>
  <si>
    <t>BPU_22 Distancia a Parques Públicos (m)</t>
  </si>
  <si>
    <t>N/A</t>
  </si>
  <si>
    <t>BPU_28a Porcentaje de población atendida por plazas públicas</t>
  </si>
  <si>
    <t>BPU_28b Porcentaje de población atendida por parques públicos</t>
  </si>
  <si>
    <t>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  Se utiliza el estudio Indicador de Calidad de áreas verdes para un análisis complementario.</t>
  </si>
  <si>
    <t>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se incorporaron los puntos de accesos para aquellos parques donde eran identificables. Por otra parte, la información referida a los rangos de calidad de las áreas verdes no se encuentra disponible para todas las comunas del sistema.</t>
  </si>
  <si>
    <t>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 Se utiliza el estudio Indicador de Calidad de áreas verdes para un análisis complementario.</t>
  </si>
  <si>
    <t>Población urbana</t>
  </si>
  <si>
    <t>Porcentaje de población atendida por el sistema de plazas públicas</t>
  </si>
  <si>
    <t>BPU 28b</t>
  </si>
  <si>
    <t>Vínculos</t>
  </si>
  <si>
    <r>
      <t>Superficie Parque m</t>
    </r>
    <r>
      <rPr>
        <sz val="11"/>
        <color theme="0"/>
        <rFont val="Calibri"/>
        <family val="2"/>
      </rPr>
      <t>²</t>
    </r>
  </si>
  <si>
    <r>
      <t>Superficie Plazas m</t>
    </r>
    <r>
      <rPr>
        <sz val="11"/>
        <color theme="0"/>
        <rFont val="Calibri"/>
        <family val="2"/>
      </rPr>
      <t>²</t>
    </r>
  </si>
  <si>
    <r>
      <t>Superficie de Área Verde m</t>
    </r>
    <r>
      <rPr>
        <sz val="11"/>
        <color theme="0"/>
        <rFont val="Calibri"/>
        <family val="2"/>
      </rPr>
      <t>²</t>
    </r>
  </si>
  <si>
    <r>
      <t>BPU_29 Superficie de Área Verde por Habitantes (m</t>
    </r>
    <r>
      <rPr>
        <sz val="11"/>
        <color theme="0"/>
        <rFont val="Calibri"/>
        <family val="2"/>
      </rPr>
      <t>²</t>
    </r>
    <r>
      <rPr>
        <sz val="11"/>
        <color theme="0"/>
        <rFont val="Calibri"/>
        <family val="2"/>
        <scheme val="minor"/>
      </rPr>
      <t>/Hab)</t>
    </r>
  </si>
  <si>
    <t>Número de establecimientos</t>
  </si>
  <si>
    <t>Centros de salud primaria pública - Distancia - Accesibilidad</t>
  </si>
  <si>
    <t>Instituto Nacional de Estadísticas (INE) - Ministerio de Salud (MINSAL)</t>
  </si>
  <si>
    <t xml:space="preserve"> BPU_8</t>
  </si>
  <si>
    <t>Educación básica- Educación Pública- Distancia- Accesibilidad</t>
  </si>
  <si>
    <t>Coberturas de establecimientos de educación escolar</t>
  </si>
  <si>
    <t>1. En casos excepcionales, el uso de centroides (puntos que definen el centro geométrico de un objeto) distorsiona la distancia entre establecimientos de educación básica y manzanas cuando éstas son de grandes dimensiones, tendiendo a ampliar las distancias reales. 
2. El indicador actualmente solo mide la capacidad de carga de la oferta de educación pública y subvencionada. En el futuro se incorporará la oferta de establecimientos privados.</t>
  </si>
  <si>
    <t>BPU_1, BPU_4</t>
  </si>
  <si>
    <t>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6 y 14 años) existente en el área de influencia del establecimiento que corresponde a un radio de 1.000 metros. 
La accesibilidad es particularmente relevante en este nivel educativo, donde la distancia adquiere un peso mayor mientras menor sea la edad de los estudiantes ya que la movilidad es más restringida.</t>
  </si>
  <si>
    <t>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t>
  </si>
  <si>
    <t>BPU_3, BPU_1</t>
  </si>
  <si>
    <t xml:space="preserve">Oferta de establecimientos con financiamiento público (n° de matrículas disponibles) </t>
  </si>
  <si>
    <t>Oferta de educación básica privada</t>
  </si>
  <si>
    <t>BPU_4 Razón entre disponibilidad efectiva de matrículas y demanda potencial por educación básica</t>
  </si>
  <si>
    <t>Educación Inicial Jardines Infantiles - Accesibilidad - Distancia</t>
  </si>
  <si>
    <t>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</si>
  <si>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 xml:space="preserve">BPU_3, BPU_4   </t>
  </si>
  <si>
    <t>Densidad de oferta planificada de transporte público mayor en período punta mañana</t>
  </si>
  <si>
    <t>Densidad de oferta real de transporte público mayor en periodo punta mañana</t>
  </si>
  <si>
    <t>Densidad de oferta planificada de transporte público menor en periodo punta mañana</t>
  </si>
  <si>
    <t>Anual: Según disponibilidad de la fuente</t>
  </si>
  <si>
    <t xml:space="preserve">Límite Urbano Censal (LUC) actualizado en base ACON año 2018 </t>
  </si>
  <si>
    <t>Capa generada por el INE. Solicitar vía transparencia</t>
  </si>
  <si>
    <t xml:space="preserve">Eje vial actualizado en base ACON año 2018 </t>
  </si>
  <si>
    <t>Partición modal del transporte público (número de viajes en transporte público respecto al número total de viajes)</t>
  </si>
  <si>
    <t>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t>
  </si>
  <si>
    <t>Definida según su instrumento de levantamiento: 74 comunas / Encuesta Origen Destino (EOD) que cubren 14 ciudades SIEDU.</t>
  </si>
  <si>
    <t>74 comunas</t>
  </si>
  <si>
    <t>Solicitud vía transparencia - https://bit.ly/2V8ocVe</t>
  </si>
  <si>
    <t>Arica, Iquique/Alto Hospicio, Antofagasta, Copiapó y Coquimbo/La Serena - 2010, Gran Santiago - 2012, Temuco/Padre las Casas, Osorno y Valdivia - 2013, Gran Valparaíso y Puerto Montt - 2014, Gran Concepción - 2015, San Antonio - 2017, Linares - 2019.</t>
  </si>
  <si>
    <t>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t>
  </si>
  <si>
    <t>Año EOD</t>
  </si>
  <si>
    <t xml:space="preserve">Este indicador mide el porcentaje de viajes en transporte público respecto al número total de viajes. En la medida que su valor aumenta es posible asumir un grado mayor de eficiencia de la movilidad urbana, en tanto el transporte público tiene la capacidad de movilizar a más personas con menor energía, generando a su vez menor contaminación y congestión. </t>
  </si>
  <si>
    <t>EOD</t>
  </si>
  <si>
    <t xml:space="preserve">Comisión Nacional de Tránsito (CONASET) </t>
  </si>
  <si>
    <t>https://bit.ly/3eByH9w</t>
  </si>
  <si>
    <t>https://bit.ly/3exOl5J</t>
  </si>
  <si>
    <t>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t>
  </si>
  <si>
    <t>Se agregó la longitud de la categoría vial de "carretera" presentes en las comunas SIEDU a fin de visualizar la relación entre velocidad y siniestros de tránsito.</t>
  </si>
  <si>
    <t>Fallecidos</t>
  </si>
  <si>
    <t>Lesionados</t>
  </si>
  <si>
    <t>Línea base 2018</t>
  </si>
  <si>
    <t>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Un aumento en el valor de este indicador mostraría el incremento de una educación vial deficiente y malas prácticas en las normas de tránsito como excesos de velocidad, conducción bajo la influencia del alcohol, entre otras causas.</t>
  </si>
  <si>
    <t>Las estadísticas de lesionados en el tránsito agrupan 3 categorías de lesiones: "Leves"; "Menos graves" y "Graves". Los registros de CONASET abarcan solo hasta las 24 horas posteriores de la ocurrencia el siniestro, por lo que aquellas personas que evolucionan a mayor gravedad no se ven reflejadas en el indicador.</t>
  </si>
  <si>
    <t>DE_31 Número de lesionados en siniestros de tránsito por cada 100.000 habitantes</t>
  </si>
  <si>
    <t>Longitud de carreteras (km)</t>
  </si>
  <si>
    <t>DE_200</t>
  </si>
  <si>
    <t>Proporción de viajes con una duración mayor o igual a 45 minutos</t>
  </si>
  <si>
    <t>Este indicador resulta del cálculo para la cantidad de viajes que duran 45 minutos o más en razón a la cantidad de viajes totales.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t>
  </si>
  <si>
    <t>Tiempo de viaje - EOD - Movilidad</t>
  </si>
  <si>
    <t xml:space="preserve">Secretaría de Planificación de Transporte (SECTRA) </t>
  </si>
  <si>
    <t>Año Variable 1</t>
  </si>
  <si>
    <t>Hogares, personas, viajes por zonas EOD, por ciudad levantada.</t>
  </si>
  <si>
    <t>Año Variable 2</t>
  </si>
  <si>
    <t>Escala disponible de variable  2</t>
  </si>
  <si>
    <t>DE_201</t>
  </si>
  <si>
    <t>Proporción de viajes de estudio y trabajo con una duración mayor o igual a 45 minutos</t>
  </si>
  <si>
    <t>Arica, Iquique/Alto Hospicio, Antofagasta, Copiapó y Coquimbo/La Serena - 2010, Gran Santiago - 2012, Temuco/Padre las Casas, Osorno y Valdivia - 2013, Gran Valparaíso y Puerto Montt - 2014, Gran Concepción - 2015, San Antonio - 2017, Linares - 2019</t>
  </si>
  <si>
    <t>DE_202</t>
  </si>
  <si>
    <t>Proporción de viajes totales en transporte público con una duración mayor o igual a 45 minutos</t>
  </si>
  <si>
    <t xml:space="preserve">Sin estándar </t>
  </si>
  <si>
    <t>Este indicador resulta del cálculo para la cantidad de viajes que se realizan en transporte público, que duran 45 minutos o más, en razón a la cantidad de viajes totales realizados mediante transporte público.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t>
  </si>
  <si>
    <t>DE_203</t>
  </si>
  <si>
    <t>Proporción de viajes totales en transporte privado con una duración mayor o igual a 45 minutos</t>
  </si>
  <si>
    <t>Este indicador resulta del cálculo para la cantidad de viajes que se realizan en transporte privado, que duran 45 minutos o más, en razón a la cantidad de viajes totales realizados mediante transporte privado.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t>
  </si>
  <si>
    <t>Localidades de la SISS actualizada 2019</t>
  </si>
  <si>
    <t>Consumo de agua a escala comunal año 2019</t>
  </si>
  <si>
    <t xml:space="preserve">35 Ciudades </t>
  </si>
  <si>
    <t>Producción de agua a escala comunal año 2019</t>
  </si>
  <si>
    <t>M³ comercializados</t>
  </si>
  <si>
    <t>M³ no facturados</t>
  </si>
  <si>
    <t>M³ producidos</t>
  </si>
  <si>
    <t>Contaminación acústica - Ruido diurno - Fuentes móviles.</t>
  </si>
  <si>
    <t>Mapas de ruido diurno con niveles acústicos en dBA (uno por ciudad)</t>
  </si>
  <si>
    <t>Valdivia - 2015 ; Temuco - Padre las Casas- 2015 ; Coquimbo- La Serena- 2015 ; Coronel - 2015 ; Gran Santiago - 2016</t>
  </si>
  <si>
    <t>Cobertura de polígonos por rango de ruido modelado por ciudad.</t>
  </si>
  <si>
    <t>Contaminación acústica- Ruido nocturno- Fuentes móviles.</t>
  </si>
  <si>
    <t>Valdivia - 2015 ; Temuco - Padre las Casas - 2015 ; Coquimbo - La Serena - 2015 ; Coronel - 2015 ; Gran Santiago - 2016</t>
  </si>
  <si>
    <t>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todas las estaciones de monitoreo públicas que cuentan con registros de concentraciones de MP 2,5 para los últimos tres años: 2017, 2018 y 2019.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t>
  </si>
  <si>
    <t>2017-2018-2019</t>
  </si>
  <si>
    <t>Promedio Trianual de Material Particulado (2017-2018-2019) (μg/m3)</t>
  </si>
  <si>
    <t>100 comunas</t>
  </si>
  <si>
    <t>Listado de las instalaciones y potencia total (kW) declaradas ante la Superintendencia de Electricidad y Combustibles (SEC) mediante el Trámite eléctrico TE4.</t>
  </si>
  <si>
    <t>https://bit.ly/2NARpq0</t>
  </si>
  <si>
    <t>https://bit.ly/3ucpIVe</t>
  </si>
  <si>
    <t>https://bit.ly/2OeArP5</t>
  </si>
  <si>
    <t>De acuerdo a la información disponible, se estableció que algunas comunas no cuentan con paneles solares y en otros casos no se registraron mediciones para el año considerado. Se registraron con valor 0 (cero) y S/I respectivamente.</t>
  </si>
  <si>
    <t>Generación distribuida</t>
  </si>
  <si>
    <t xml:space="preserve">Consumo Residencial </t>
  </si>
  <si>
    <t>Factor planta</t>
  </si>
  <si>
    <t>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dispuestos en rellenos sanitarios, vertederos u otros, cuya gestión es de responsabilidad municipal.</t>
  </si>
  <si>
    <t>Residuos sólidos (no peligrosos ni tóxicos) - Gestión municipal per cápita</t>
  </si>
  <si>
    <t>Residuos municipales</t>
  </si>
  <si>
    <t>Registro de Emisiones y Transferencias de Contaminantes (RETC)</t>
  </si>
  <si>
    <t>https://bit.ly/2MxTPp3</t>
  </si>
  <si>
    <t>https://bit.ly/2XDvm3R</t>
  </si>
  <si>
    <t xml:space="preserve">1. El indicador se elabora con la información declarada por el municipio, debido a esto, los residuos de origen informal no son considerados por este indicador.
2. No existen registros administrativos que permitan contrastar la información declarada por los municipios.                                                                                                                                  </t>
  </si>
  <si>
    <t>EA_35 ; EA_36</t>
  </si>
  <si>
    <t>Total de residuos eliminados (kg)</t>
  </si>
  <si>
    <t>EA_34 Cantidad de Residuos (Kg/hab/día)</t>
  </si>
  <si>
    <t>56 comunas</t>
  </si>
  <si>
    <t>La tasa de respuesta a la encuesta realizada a los municipios alcanza un 80%, lo que corresponde a 94 de 117 municipios consultados. No obstante, de los 94 municipios que efectivamente contestaron, un 7% (7 comunas) no entregó información referente al catastro y cantidad de microbasurales, encontrándose estos campos vacíos. Además, un 30% (28 comunas) declararon no contar con un catastro. El 63% restante (59 comunas) indicaron tener un catastro de los microbasurales en territorio comunal, sin embargo, 3 de esos 59 municipios, no indicaron la cantidad catastrada.</t>
  </si>
  <si>
    <t>Año de catastro</t>
  </si>
  <si>
    <t>Cantidad de microbasurales</t>
  </si>
  <si>
    <t>EA_36</t>
  </si>
  <si>
    <t>Porcentaje de residuos municipales valorizados</t>
  </si>
  <si>
    <t xml:space="preserve">El indicador determina el porcentaje de valorización respecto del total de residuos generados. El manejo inadecuado de desechos o residuos provoca serios problemas ambientales asociados a la contaminación y a la salud humana. Una solución para esta problemática es considerar los hábitos de consumo, donde, si no se puede reducir el consumo de productos o reutilizar algún artículo, adquiere importancia el reciclaje (valorización de materiales). Este proceso para que sea eficiente se debe realizar en conjunto, donde se incluya al Estado, los privados y la ciudadanía.  </t>
  </si>
  <si>
    <t>73 comunas</t>
  </si>
  <si>
    <t>Residuos municipales - Valorización</t>
  </si>
  <si>
    <t>Cantidad de residuos (t)</t>
  </si>
  <si>
    <t>EA_34 ; EA_35</t>
  </si>
  <si>
    <t xml:space="preserve">Cantidad de residuos eliminados (t) </t>
  </si>
  <si>
    <t xml:space="preserve">Cantidad de residuos valorizados (t) </t>
  </si>
  <si>
    <t>Total de residuos (t)</t>
  </si>
  <si>
    <t>EA_36 Porcentaje de residuos municipales valorizados</t>
  </si>
  <si>
    <t>EA_42</t>
  </si>
  <si>
    <t>Este indicador permite identificar la existencia de estaciones de monitoreo de calidad del aire en las comunas que registren material particulado fino (MP 2,5). Teniendo en consideración las comunas que cuentan o no con estaciones de monitoreo y la validación de sus registros, el resultado del indicador se mide bajo una condición binaria (SI/NO).</t>
  </si>
  <si>
    <t>Número de estaciones con emisiones validas</t>
  </si>
  <si>
    <t>Calidad del aire- Estaciones de monitoreo- Material particulado 2,5</t>
  </si>
  <si>
    <t>EA_16, EA_47</t>
  </si>
  <si>
    <t>Número de estaciones de monitoreo</t>
  </si>
  <si>
    <t>EA_47</t>
  </si>
  <si>
    <t>Número de episodios críticos de contaminación por material particulado fino (MP 2,5)</t>
  </si>
  <si>
    <t xml:space="preserve">Este indicador permite identificar y enumerar los diferentes niveles de episodios críticos (Alerta, Preemergencia y Emergencia) cuando la norma es sobrepasada. De acuerdo a la existencia de Planes de Prevención y/o Descontaminación Atmosférica,  se establecen las ciudades que presentan estos episodios. </t>
  </si>
  <si>
    <t>9 Ciudades</t>
  </si>
  <si>
    <t>Número de episodios críticos</t>
  </si>
  <si>
    <t>Calidad del aire- Episodios críticos- Material particulado 2,5</t>
  </si>
  <si>
    <t>Episodios críticos constatados por MP 2,5 en el país</t>
  </si>
  <si>
    <t>Sistema Nacional de Información Ambiental (SINIA)</t>
  </si>
  <si>
    <t>https://bit.ly/2PxrAYX</t>
  </si>
  <si>
    <t>EA_16, EA_42</t>
  </si>
  <si>
    <t xml:space="preserve">Alerta </t>
  </si>
  <si>
    <t>Preemergencia</t>
  </si>
  <si>
    <t>Emergencia</t>
  </si>
  <si>
    <t>EA_47 Número de episodios críticos de contaminación por material particulado fino (MP 2,5)</t>
  </si>
  <si>
    <t>BPU_17</t>
  </si>
  <si>
    <t>Cantidad de luminarias cada 50 metros lineales de red vial</t>
  </si>
  <si>
    <t xml:space="preserve">Este indicador analiza la seguridad en términos de prevención situacional a través de la medición de la cobertura de luminaria pública en los espacios públicos. </t>
  </si>
  <si>
    <t>Consulta directa y Análisis de base de datos</t>
  </si>
  <si>
    <t>83 comunas</t>
  </si>
  <si>
    <t>Luminarias públicas, Espacio público</t>
  </si>
  <si>
    <t>N° de luminarias</t>
  </si>
  <si>
    <t>2013, 2015, 2016, 2017, 2018, 2019, 2020</t>
  </si>
  <si>
    <t>Cobertura de ejes viales del proyecto actualización continua (ACON)</t>
  </si>
  <si>
    <t>Responde encuesta</t>
  </si>
  <si>
    <t>Fuente de datos luminarias</t>
  </si>
  <si>
    <t>Año catastro de luminarias</t>
  </si>
  <si>
    <t>BPU_17: Cantidad de luminarias cada 50 metros lineales de red vial</t>
  </si>
  <si>
    <t>Cantidad de luminarias cada 50 metros lineales de red vial urbana</t>
  </si>
  <si>
    <t>Observaciones de la fuente de información</t>
  </si>
  <si>
    <t>Encuesta</t>
  </si>
  <si>
    <t>ENEL</t>
  </si>
  <si>
    <t>Dato ENEL. Responde encuesta, pero no entrega información de luminarias</t>
  </si>
  <si>
    <t>Dato ENEL. Responde encuesta, pero solo informa luminarias en áreas verdes</t>
  </si>
  <si>
    <t>Dato ENEL</t>
  </si>
  <si>
    <t>Dato ENEL. Responde encuesta, pero solo informa luminarias solares</t>
  </si>
  <si>
    <t>Información de luminarias solo para las ubicadas en la vía pública</t>
  </si>
  <si>
    <t>Longitud red vial comunal (m)</t>
  </si>
  <si>
    <t>Longitud red vial urbana (m)</t>
  </si>
  <si>
    <t>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de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t>
  </si>
  <si>
    <t>El presente indicador utiliza insumos cartográficos (capa manzana urbana) y de población actualizados respecto de los utilizados en el cálculo de la Línea de base 2018, cuya base corresponde al Censo 2017.</t>
  </si>
  <si>
    <t>EA_33a</t>
  </si>
  <si>
    <t>Densidad de hogares en campamentos</t>
  </si>
  <si>
    <t>Este indicador establece la relación entre el número de hogares y la superficie que abarca el campamento. La densidad de población permite saber cuánta población habita en una zona territorial, la cual puede ser concentrada (zona urbana) o dispersa (zona rural). Una alta densidad de campamentos es un problema demográfico, que está asociado a la condición social, la carencia de viviendas, falta de planificación y superficie insuficiente para albergar a las personas. Ante esta problemática social, el Estado por medio de las autoridades debe responder a las necesidades mediante los diversos proyectos de políticas públicas.</t>
  </si>
  <si>
    <t>Densidad</t>
  </si>
  <si>
    <t>Campamentos - Densidad residencial</t>
  </si>
  <si>
    <t>Catastro de Campamentos</t>
  </si>
  <si>
    <t>https://bit.ly/3ecXXEJ</t>
  </si>
  <si>
    <t>Superficie total de campamentos (ha)</t>
  </si>
  <si>
    <t>EA_33a Densidad de hogares de campamentos (hogares/ha)</t>
  </si>
  <si>
    <t>EA_33</t>
  </si>
  <si>
    <t>Porcentaje de la superficie de campamentos respecto del área urbana</t>
  </si>
  <si>
    <t>Campamentos - Superficie urbana</t>
  </si>
  <si>
    <t>Superficie del Límite Urbano Censal (LUC) 2018 (ha)</t>
  </si>
  <si>
    <t>Superficie de campamentos dentro del LUC (ha)</t>
  </si>
  <si>
    <t>Superficie campamentos fuera del LUC (ha)</t>
  </si>
  <si>
    <t>EA_33 Porcentaje de la superficie de campamentos respecto del área urbana</t>
  </si>
  <si>
    <t>Número de hogares correspondientes al 40% más vulnerable según Registro Social de Hogares</t>
  </si>
  <si>
    <t>Unidad Vecinal</t>
  </si>
  <si>
    <t>https://cutt.ly/TfPgYNh</t>
  </si>
  <si>
    <t>Encuesta CASEN y SAE del Ministerio de Desarrollo Social y Familia (MDSF)</t>
  </si>
  <si>
    <t xml:space="preserve">Metodológicamente se deben considerar diferencias entre la medición de la LB 2018 y la actual, ello se debe a que en las estimaciones CASEN 2015, se aplica el método SAE y la Estimación directa, en CASEN 2017 se aplica el método SAE y Estimación sintética para estimar la pobreza por ingreso. Por otro lado, el MDSF no recomienda realizar comparaciones históricas del indicador ya que su objetivo es identificar las comunas con mayor o menor pobreza dentro de un determinado año. </t>
  </si>
  <si>
    <t>Pobreza - Ingresos - Integración social</t>
  </si>
  <si>
    <t>IS_37 Porcentaje de la población en situación de pobreza (pobreza multidimensional MDSF)</t>
  </si>
  <si>
    <t>IS_36 Porcentaje de la población en situación de pobreza (pobreza por ingresos MDSF)</t>
  </si>
  <si>
    <t>Estimación Sintética - SAE</t>
  </si>
  <si>
    <t>https://bit.ly/3kYW4xE</t>
  </si>
  <si>
    <t>Número de unidades vecinales (UV)</t>
  </si>
  <si>
    <t>Número UV con &lt;20% hogares vulnerables</t>
  </si>
  <si>
    <t>Número UV con &gt;60% hogares vulnerables</t>
  </si>
  <si>
    <t>Número de UV con entre 20% y 60% de hogares vulnerables</t>
  </si>
  <si>
    <t>https://bit.ly/2P9V9fX</t>
  </si>
  <si>
    <t>Exposición del equipamiento crítico a amenazas naturales</t>
  </si>
  <si>
    <t>Porcentaje de equipamiento crítico expuesto a inundación por tsunami</t>
  </si>
  <si>
    <t>18 comunas</t>
  </si>
  <si>
    <t>Cantidad</t>
  </si>
  <si>
    <t>Tsunami- Riesgos- Amenazas- Equipamiento crítico</t>
  </si>
  <si>
    <t xml:space="preserve">Arica- 2012, Iquique- 2012, Antofagasta- 2013, Coquimbo- La Serena- 2015, Valparaíso- Viña del Mar- 2012, Concón- 2012, Quintero- Puchuncaví- 2012, San Antonio- 2014, Cartagena- 2018, Constitución- 2016, Coronel-Lota- 2013, Penco- Tomé 2013, Talcahuano- 2013, Valdivia (Niebla)-2019, Punta Arenas- 2016. </t>
  </si>
  <si>
    <t>Cobertura de equipamiento crítico (educación - salud- gobierno y seguridad)</t>
  </si>
  <si>
    <t>EA_200</t>
  </si>
  <si>
    <t>EA_41</t>
  </si>
  <si>
    <t>Número de establecimientos de educación urbanos</t>
  </si>
  <si>
    <t>Número de establecimientos de educación expuestos</t>
  </si>
  <si>
    <t>Número de establecimientos de educación NO expuestos</t>
  </si>
  <si>
    <t>Número de establecimientos de salud  urbanos</t>
  </si>
  <si>
    <t>Número de establecimientos de salud expuestos</t>
  </si>
  <si>
    <t>Número de establecimientos de salud NO expuestos</t>
  </si>
  <si>
    <t>Número de establecimientos de seguridad y gobierno local urbanos</t>
  </si>
  <si>
    <t>Número de establecimientos de seguridad y gobierno local expuestos</t>
  </si>
  <si>
    <t>Número de establecimientos de seguridad y gobierno local NO expuestos</t>
  </si>
  <si>
    <t>Sumatoria del número de infraestructuras críticas expuestas a inundación por tsunami</t>
  </si>
  <si>
    <t>Sumatoria del número de infraestructuras críticas NO expuestas a inundación por tsunami</t>
  </si>
  <si>
    <t>EA_41 Porcentaje de equipamientos críticos expuestas a inundación por tsunami</t>
  </si>
  <si>
    <t>Sin CITSU</t>
  </si>
  <si>
    <t>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estimada para el 2018 (Producto ACON - Actualización continua).</t>
  </si>
  <si>
    <t>21 comunas</t>
  </si>
  <si>
    <t xml:space="preserve">1. El área de menor división territorial de los datos basados en el Censo en el sector urbano es la manzana, sin posibilidad de desagregación a escala de predio, edificación o vivienda. Por lo anterior, se realiza una ponderación entre la superficie afectada por tsunami y el total de la población estimada de la manzana para obtener el porcentaje de exposición ciudadana a este tipo de fenómeno.
2. El SHOA no cuenta con cartas de potencial afectación o amenaza por tsunami de todas las comunas costeras del país.                                               </t>
  </si>
  <si>
    <t>1. Se tuvo acceso a nueva información de la Armada (CITSU) para la comuna de Valdivia, la cual no fue considerada en el análisis anterior.                                                                                                                                                                                                       2. Al comparar la LB 2018 con la actualización del indicador, se constató que en ocho comunas hubo una disminución en el porcentaje de población expuesta a inundación por tsunami. Esto se debe a que si bien, prácticamente no hubo variación en la exposición de personas al evento, la población urbana total considerada en estas comunas aumentó en promedio un 3% de un periodo a otro. La estabilidad de la población urbana expuesta y el incremento de la población urbana total, determinaron que el resultado final disminuyera en cada una de las comunas.</t>
  </si>
  <si>
    <t>Porcentaje de equipamiento crítico ubicado en zonas con mayor recurrencia de incendios forestales</t>
  </si>
  <si>
    <t>El indicador otorga una imagen de la magnitud de equipamiento crítico expuesto, es decir, que se vería afectado ante la eventual ocurrencia de un evento de incendio forestal en las ciudades chilenas, todo ello de acuerdo con aquellas áreas que han sido identificadas como de mayor recurrencia. Cabe mencionar que la NTM 003 del Ministerio de Vivienda y urbanismo define edificación estratégica como "aquella edificación donde funcionan y operan instalaciones de utilidad pública necesarias en la recuperación de la normalidad posteriori a un sismo o evento de gran magnitud, y que deben permanecer en funcionamiento durante y después de dicho evento" tales como red hospitalaria, establecimientos de seguridad, edificaciones relacionadas con las comunicaciones, por mencionar algunos de ellos (MINVU, 2013). En esta línea, el conocimiento anticipado de esta información se relaciona directamente con la visualización estratégica de los procesos de planificación urbana, y con cómo la ciudad se proyecta buscando la menor afectación posible al territorio.</t>
  </si>
  <si>
    <t>82 comunas</t>
  </si>
  <si>
    <t>Incendios forestales- Riesgos- Amenazas- Equipamiento critico</t>
  </si>
  <si>
    <t>Zonas de afectación por incendios forestales (5 últimas temporadas de incendios forestales (primavera-verano) 2014-2015, 2015-2016, 2016-2017, 2017-2018 y 2018-2019).</t>
  </si>
  <si>
    <t>ONEMI (a través de IDE Chile)</t>
  </si>
  <si>
    <t>https://bit.ly/3gE8WY5</t>
  </si>
  <si>
    <t>Número de establecimientos de salud urbanos</t>
  </si>
  <si>
    <t>Sumatoria del número de equipamiento crítico ubicado en zonas con mayor recurrencia de incendios forestales</t>
  </si>
  <si>
    <t>Sumatoria del número de equipamiento crítico NO ubicado en zonas con mayor recurrencia de incendios forestales</t>
  </si>
  <si>
    <t>EA_200 Porcentaje de equipamiento crítico ubicado en zonas con mayor recurrencia de incendios forestales</t>
  </si>
  <si>
    <t>Sin Zona Afectación</t>
  </si>
  <si>
    <t>EA_201</t>
  </si>
  <si>
    <t>Porcentaje de población ubicada en zonas con mayor recurrencia de incendios forestales</t>
  </si>
  <si>
    <t>Incendios forestales- Riesgos- Amenazas- Afectados</t>
  </si>
  <si>
    <t>Temporada (primavera-verano) 2014-2015, 2015-2016, 2016-2017, 2017-2018, 2018-2019</t>
  </si>
  <si>
    <t xml:space="preserve">1. El área de menor división territorial de los datos basados en el Censo en el sector urbano es la manzana, sin posibilidad de desagregación a escala de predio, edificación o vivienda. Por lo anterior, se realiza una ponderación entre la superficie afectada por incendios forestales y el total de la población estimada de la manzana para obtener el porcentaje de exposición ciudadana a este tipo de riesgo ambiental.                                                                                                                                                     </t>
  </si>
  <si>
    <t>El presente indicador utiliza insumos cartográficos (capa manzana urbana) y de población actualizados cuya base corresponde al Censo 2017.</t>
  </si>
  <si>
    <t>Montos de inversión nacional a escala comunal en la que participa el municipio como institución contratante y montos totales de inversión de obras públicas que realizan las entidades de la administración del Estado en la comuna.</t>
  </si>
  <si>
    <t>2015-2019</t>
  </si>
  <si>
    <t>Inversión comunal en pesos con institución contratante municipal (2015-2019)</t>
  </si>
  <si>
    <t>Total de inversión nacional en pesos en la comuna (2015-2019)</t>
  </si>
  <si>
    <t xml:space="preserve">IG_1 Porcentaje de la inversión nacional a escala comunal en la que participa el municipio como institución contratante (2015 - 2019) </t>
  </si>
  <si>
    <r>
      <t>Este indicador determina si una comuna cuenta con un plan regulador comunal</t>
    </r>
    <r>
      <rPr>
        <sz val="10"/>
        <color rgb="FFFF0000"/>
        <rFont val="Calibri"/>
        <family val="2"/>
      </rPr>
      <t xml:space="preserve"> </t>
    </r>
    <r>
      <rPr>
        <sz val="10"/>
        <color rgb="FF000000"/>
        <rFont val="Calibri"/>
        <family val="2"/>
      </rPr>
      <t>actualizado (aprobado o modificado en los últimos 10 años) permitiendo establecer directrices claras sobre futuros crecimientos y transformaciones urbanas. En el análisis se considera de importancia la modificación en más de una zona y respecto a más de una norma urbanística, así como también las modificaciones de áreas de riesgo. Por otra parte, no se consideran modificaciones importantes las enmiendas y los cambios en territorios acotados o con desafectación de declaratorias de utilidad pública efectuadas en los últimos 10 años.</t>
    </r>
  </si>
  <si>
    <t xml:space="preserve">En algunos casos, existe un grado de desactualización entre el último Plan Regulador Comunal aprobado y el disponible en la página web del MINVU. </t>
  </si>
  <si>
    <t>Referencia</t>
  </si>
  <si>
    <t>https://bit.ly/35LrGBU</t>
  </si>
  <si>
    <t>https://bit.ly/2HiLrXY</t>
  </si>
  <si>
    <t>https://bit.ly/3331b97</t>
  </si>
  <si>
    <t>https://bit.ly/3nGAjnp</t>
  </si>
  <si>
    <t>https://bit.ly/335b5XT</t>
  </si>
  <si>
    <t>https://bit.ly/3pNx7Iw</t>
  </si>
  <si>
    <t>https://bit.ly/3fh6y9C</t>
  </si>
  <si>
    <t>https://bit.ly/35TGNJL</t>
  </si>
  <si>
    <t>https://bit.ly/35TGM8F</t>
  </si>
  <si>
    <t>https://bit.ly/2Ho0boE</t>
  </si>
  <si>
    <t>https://bit.ly/2HqsD9u</t>
  </si>
  <si>
    <t>https://bit.ly/3nG1sH6</t>
  </si>
  <si>
    <t>https://bit.ly/2UP6aWo</t>
  </si>
  <si>
    <t>https://bit.ly/2Kkxqdu</t>
  </si>
  <si>
    <t>https://bit.ly/3kQ86Zp</t>
  </si>
  <si>
    <t>https://bit.ly/2UNPyym</t>
  </si>
  <si>
    <t>https://bit.ly/35PlYPl</t>
  </si>
  <si>
    <t>https://bit.ly/3pK8ooq</t>
  </si>
  <si>
    <t>https://bit.ly/334Jsy7</t>
  </si>
  <si>
    <t>https://bit.ly/3nIFRhk</t>
  </si>
  <si>
    <t>https://bit.ly/3lV5OcU</t>
  </si>
  <si>
    <t>https://bit.ly/3pM7U14</t>
  </si>
  <si>
    <t>https://bit.ly/3nOmZNZ</t>
  </si>
  <si>
    <t>https://bit.ly/2ULZBnw</t>
  </si>
  <si>
    <t>https://bit.ly/36Pz7ak</t>
  </si>
  <si>
    <t>https://bit.ly/36W3Se3</t>
  </si>
  <si>
    <t>https://bit.ly/395nHC4</t>
  </si>
  <si>
    <t>https://bit.ly/33ncObt</t>
  </si>
  <si>
    <t>https://bit.ly/3l11WpH</t>
  </si>
  <si>
    <t>https://bit.ly/35T4SAa</t>
  </si>
  <si>
    <t>https://bit.ly/2IY7Yu3</t>
  </si>
  <si>
    <t>https://bit.ly/336C59q</t>
  </si>
  <si>
    <t>https://bit.ly/393DyRH</t>
  </si>
  <si>
    <t>https://bit.ly/3pMO066</t>
  </si>
  <si>
    <t>https://bit.ly/3pPm3KO</t>
  </si>
  <si>
    <t>https://bit.ly/3nY7hQv</t>
  </si>
  <si>
    <t>https://bit.ly/2UNUmnp</t>
  </si>
  <si>
    <t>https://bit.ly/2KuAofI</t>
  </si>
  <si>
    <t>https://bit.ly/2IRcUB4</t>
  </si>
  <si>
    <t>https://bit.ly/3kUabnl</t>
  </si>
  <si>
    <t>https://bit.ly/3pJXCyq</t>
  </si>
  <si>
    <t>https://bit.ly/2KpPQJP</t>
  </si>
  <si>
    <t>https://bit.ly/390Q58D</t>
  </si>
  <si>
    <t>https://bit.ly/35QrT6O</t>
  </si>
  <si>
    <t>https://bit.ly/36RE7eU</t>
  </si>
  <si>
    <t>https://bit.ly/332xDsv</t>
  </si>
  <si>
    <t>DE_3 Porcentaje de participación del FCM en el Ingreso Municipal Total</t>
  </si>
  <si>
    <t>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t>
  </si>
  <si>
    <t>Número de personas desocupadas (cesantes y que buscan trabajo por primera vez)</t>
  </si>
  <si>
    <t>Encuesta Nacional de Empleo - INE</t>
  </si>
  <si>
    <t>Número de personas que conforman la fuerza de trabajo (ocupados y desocupados)</t>
  </si>
  <si>
    <t>Tasa de desocupación hombres</t>
  </si>
  <si>
    <t>Tasa de desocupación mujeres</t>
  </si>
  <si>
    <t>33 ciudades definidas por la Encuesta Nacional de Empleo</t>
  </si>
  <si>
    <t>https://bit.ly/36hbNAu</t>
  </si>
  <si>
    <t>DE_ 98 Porcentaje de ocupados por cuenta propia, respecto del total de personas ocupadas</t>
  </si>
  <si>
    <t>Sector económico primario - Empleo - Ocupados</t>
  </si>
  <si>
    <r>
      <rPr>
        <sz val="10"/>
        <rFont val="Calibri"/>
        <family val="2"/>
        <scheme val="minor"/>
      </rPr>
      <t>Número</t>
    </r>
    <r>
      <rPr>
        <b/>
        <sz val="10"/>
        <rFont val="Calibri"/>
        <family val="2"/>
        <scheme val="minor"/>
      </rPr>
      <t xml:space="preserve"> </t>
    </r>
    <r>
      <rPr>
        <sz val="10"/>
        <rFont val="Calibri"/>
        <family val="2"/>
        <scheme val="minor"/>
      </rPr>
      <t>de personas ocupadas en el sector agricultura, caza, silvicultura y pesca</t>
    </r>
  </si>
  <si>
    <t>DE_18, DE_98, DE_100, DE_101</t>
  </si>
  <si>
    <t>DE_99 Porcentaje de ocupados que trabajan en el sector primario</t>
  </si>
  <si>
    <t>Actualizacion 2019</t>
  </si>
  <si>
    <t xml:space="preserve"> % Primario T1</t>
  </si>
  <si>
    <t>Sector Primario T2</t>
  </si>
  <si>
    <t>% Primario T2</t>
  </si>
  <si>
    <t>Total ocupados T3</t>
  </si>
  <si>
    <t>Sector Primario T3</t>
  </si>
  <si>
    <t>% Primario T3</t>
  </si>
  <si>
    <t>Total ocupados T4</t>
  </si>
  <si>
    <t>Sector Primario T4</t>
  </si>
  <si>
    <t>% Primario T4</t>
  </si>
  <si>
    <t>Este indicador representa el número de personas ocupadas que trabajan en el sector secundario de la economía respecto de la población total declarados ocupados. Se incluye la población que se desempeña en las ramas económicas industrial-manufacturero y construcción. Este indicador da cuenta de la vocación industrial de la ciudad e igualmente da cuenta del grado de actividad constructiva.</t>
  </si>
  <si>
    <t>Sector económico secundario - Empleo - Ocupados</t>
  </si>
  <si>
    <t xml:space="preserve">Número de personas ocupadas en el sector construcción </t>
  </si>
  <si>
    <t>DE_18, DE_98, DE_99, DE_101</t>
  </si>
  <si>
    <t>Sector Secundario T1</t>
  </si>
  <si>
    <t>% Secundario T1</t>
  </si>
  <si>
    <t>Sector Secundario T2</t>
  </si>
  <si>
    <t>% Secundario T2</t>
  </si>
  <si>
    <t>Sector Secundario T3</t>
  </si>
  <si>
    <t>% Secundario T3</t>
  </si>
  <si>
    <t>Sector Secundario T4</t>
  </si>
  <si>
    <t>% Secundario T4</t>
  </si>
  <si>
    <t>DE_100 Porcentaje de ocupados que trabajan en el sector secundario</t>
  </si>
  <si>
    <t>Sector económico terciario - Empleo - Ocupados</t>
  </si>
  <si>
    <t>DE_18, DE_98, DE_99, DE_100</t>
  </si>
  <si>
    <t>Sector Terciario T1</t>
  </si>
  <si>
    <t>% Terciario T1</t>
  </si>
  <si>
    <t>Sector Terciario T2</t>
  </si>
  <si>
    <t>% Terciario T2</t>
  </si>
  <si>
    <t>Sector Terciario T3</t>
  </si>
  <si>
    <t>% Terciario T3</t>
  </si>
  <si>
    <t>Sector Terciario T4</t>
  </si>
  <si>
    <t>% Terciario T4</t>
  </si>
  <si>
    <t>DE_101 Porcentaje de ocupados que trabajan en el sector terciario</t>
  </si>
  <si>
    <t>Zonas de conservación histórica con norma urbana específica (Plano Seccional / Plano de Detalle) en IPT</t>
  </si>
  <si>
    <t>Zonas de conservación histórica con norma arquitectónica específica (Plano Seccional / Plano de Detalle) en IPT</t>
  </si>
  <si>
    <t>El PRC reconoce inmuebles y/o zonas de conservación histórica</t>
  </si>
  <si>
    <t>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t>
  </si>
  <si>
    <t xml:space="preserve">IP_43a </t>
  </si>
  <si>
    <t>N° de zonas típicas</t>
  </si>
  <si>
    <t>N° de lineamientos de intervención en desarrollo (IP_43a)</t>
  </si>
  <si>
    <t>N° de lineamientos de intervención aprobados</t>
  </si>
  <si>
    <t>IP_43 % de ZT con lineamientos de intervención aprobados</t>
  </si>
  <si>
    <t>Número de zonas típicas con lineamientos de intervención en desarrollo</t>
  </si>
  <si>
    <t>Número total de zonas típicas</t>
  </si>
  <si>
    <t>N° de lineamientos de intervención en desarrollo</t>
  </si>
  <si>
    <t>IP_43a % de ZT con lineamientos de intervención en desarrollo</t>
  </si>
  <si>
    <t>Estudio de Impacto Ambiental (EIA), Participación Ciudadana</t>
  </si>
  <si>
    <t>Número de proyectos sometidos a EIA que realizan consulta ciudadana anticipada</t>
  </si>
  <si>
    <t>2015 - 2016 - 2017 - 2018 - 2019</t>
  </si>
  <si>
    <t xml:space="preserve">Para esta actualización se agregó el detalle de las actividades realizadas con PACA para cada uno de los proyectos aprobados con EIA. </t>
  </si>
  <si>
    <t>Número Proyectos sin PACA</t>
  </si>
  <si>
    <t>Número de proyectos con PACA</t>
  </si>
  <si>
    <t>Número de proyectos aprobados con EIA</t>
  </si>
  <si>
    <t>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 Desarrollo Comunitario. De esta manera, el indicador da cuenta del nivel de organización de las comunidades, así como de su participación en la toma de decisiones respecto de la inversión pública relacionada al mejoramiento urbano.</t>
  </si>
  <si>
    <t>No se cuenta con información para el total de comunas SIEDU. La tasa de respuesta a la encuesta realizada a los municipios alcanza un 80%, lo que corresponde a 94 de 117 municipios consultados. No obstante, de los 94 municipios que efectivamente contestaron, un 21% (20 comunas) no entregó información referente a la ejecución y montos de fondos entregados a la comunidad vía proyectos concursables para el desarrollo urbano. Además, de las 74 comunas restantes, 41 declaran haber ejecutado fondos, no obstante, un 7% de aquellas 41 (3 comunas) no especifica dicho monto.</t>
  </si>
  <si>
    <t>¿El municipio ejecutó fondos entregados a la comunidad vía proyectos concursables para el desarrollo urbano?</t>
  </si>
  <si>
    <t>Monto total, en pesos, de fondos entregados a la comunidad vía proyectos concursables para el mejoramiento urbano, 2019</t>
  </si>
  <si>
    <t>IG_91 Monto total per cápita, en pesos, de fondos entregados a la comunidad vía proyectos concursables para el mejoramiento urbano</t>
  </si>
  <si>
    <t>Este indicador mide de manera binaria (Sí o No) si el municipio cuenta o no con mecanismos formales de presupuestos participativos. Entendiendo que el presupuesto participativo se desarrolla y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t>
  </si>
  <si>
    <t>No se cuenta con información para el total de comunas SIEDU. La tasa de respuesta a la encuesta realizada a los municipios alcanza un 80%, lo que corresponde a 94 de 117 municipios consultados. No obstante, de los 94 municipios que efectivamente contestaron, un 21% (20 comunas) no entregó información referente a la existencia de mecanismos municipales de presupuestos participativos.</t>
  </si>
  <si>
    <t>IG_92 El municipio cuenta con mecanismos de presupuestos participativos</t>
  </si>
  <si>
    <t xml:space="preserve">NO </t>
  </si>
  <si>
    <t xml:space="preserve">Este indicador expresa el número de organizaciones de la sociedad civil por cada 1.000 habitantes. Se construye con la información del Proyecto Sociedad en Acción del Centro de Políticas Públicas UC, elaborado en el 2020.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t>
  </si>
  <si>
    <t xml:space="preserve">35 ciudades </t>
  </si>
  <si>
    <t>https://bit.ly/37WHqU3</t>
  </si>
  <si>
    <t xml:space="preserve">Para esta actualización se encuentra disponible una diferenciación entre OSC activas e inactivas, que no hubo para el año 2015, insumo utilizado para la línea de base SIEDU. Dado lo anterior, para el cálculo del indicador con data 2015, se trabajó sobre el total de OSC inscritas, en contraste, para esta versión, se consideraron solo las OSC con estado activo. </t>
  </si>
  <si>
    <t xml:space="preserve"> Número organizaciones de la sociedad civil 2019</t>
  </si>
  <si>
    <t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con la información del Proyecto Sociedad en Acción del Centro de Políticas Públicas UC, elaborado en el 2020. Su presentación es a nivel de ciudad, no obstante, la base de datos se encuentra construida a nivel de comuna, dando cuenta del lugar de inscripción de la correspondiente fundación y asociación, lo que no se condice, necesariamente, con el lugar de acción.             </t>
  </si>
  <si>
    <t xml:space="preserve"> Número de Organizaciones de la Sociedad Civil 2019</t>
  </si>
  <si>
    <t>BPU_3 Distancia a Educación Basica (m)</t>
  </si>
  <si>
    <t>Número de establecimientos privados</t>
  </si>
  <si>
    <t>DE_25 Promedio de intersecciones relevantes cada 1,44 km²</t>
  </si>
  <si>
    <t>Existencia de estación de monitoreo de Material Particulado fino (2,5) con registros validados</t>
  </si>
  <si>
    <t>EA_42 Existencia de estación de monitoreo de Material Particulado fino (2,5) con registros validados</t>
  </si>
  <si>
    <t>EA_201 Porcentaje de población ubicada en zonas con mayor recurrencia de incendios forestales</t>
  </si>
  <si>
    <t>%</t>
  </si>
  <si>
    <t>TOTAL</t>
  </si>
  <si>
    <t>43,8% (SI)</t>
  </si>
  <si>
    <t>56,2% (NO)</t>
  </si>
  <si>
    <t>62,9% (SI)</t>
  </si>
  <si>
    <t>37,1% (NO)</t>
  </si>
  <si>
    <t>IP_ 34</t>
  </si>
  <si>
    <t>IP_ 34a</t>
  </si>
  <si>
    <t>IP_ 48</t>
  </si>
  <si>
    <t>33,3% (SI)</t>
  </si>
  <si>
    <t>66,7% (NO)</t>
  </si>
  <si>
    <t>34,2% (SI)</t>
  </si>
  <si>
    <t>65,8% (NO)</t>
  </si>
  <si>
    <t>ACT2019</t>
  </si>
  <si>
    <t>16 ciudades</t>
  </si>
  <si>
    <t>Número de luminarias</t>
  </si>
  <si>
    <t>20 comunas</t>
  </si>
  <si>
    <t>LUC de 103 comunas</t>
  </si>
  <si>
    <t>19 ciudades</t>
  </si>
  <si>
    <t>Límite urbano censal (LUC) de 117 comunas</t>
  </si>
  <si>
    <t>Límite urbano censal (LUC) de 74 comunas</t>
  </si>
  <si>
    <t>DE_201, DE_202, DE_203.</t>
  </si>
  <si>
    <t>DE_200 , DE_202, DE_203.</t>
  </si>
  <si>
    <t>DE_200, DE_201, DE_203.</t>
  </si>
  <si>
    <t>DE_200, DE_201, DE_202.</t>
  </si>
  <si>
    <t>Banco Integrado de Proyectos (BIP) del MDSF.</t>
  </si>
  <si>
    <t>RSH / Ministerio de Desarrollo Social y Familia (MDSF)</t>
  </si>
  <si>
    <t>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la información utilizada para calcular este indicador está disponible solamente para 139 comunas con representatividad estadística a escala comunal en la última versión de la Encuesta CASEN (2015), de las cuales 78 son del universo de la Línea de Base del SIEDU. A través del método de Estimación para Áreas Pequeñas (SAE) elaborado por el Ministerio de Desarrollo Social y Familia (MDSF), es posible obtener el cálculo para las 39 comunas restantes.</t>
  </si>
  <si>
    <t>Encuesta CASEN y SAE / MDSF</t>
  </si>
  <si>
    <t xml:space="preserve">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la información utilizada para calcular este indicador está disponible para solamente 139 comunas con representatividad estadística a nivel comunal en la última versión de la Encuesta CASEN (2015), de las cuales 78 son del universo de la Línea de Base del SIEDU. A través del método de Estimación para Áreas Pequeñas (SAE) elaborado por el Ministerio de Desarrollo Social y Familia (MDSF), es posible obtener el cálculo para las 39 comunas restantes. </t>
  </si>
  <si>
    <t>Instituto Nacional de Estadísticas (INE), Ministerio de Educación (MINEDUC)</t>
  </si>
  <si>
    <t>Instituto Nacional de Estadísticas (INE), Infraestructura de datos espaciales (IDE Chile)</t>
  </si>
  <si>
    <t>Sistema Nacional de Información de Fiscalización Ambiental (SINFA)</t>
  </si>
  <si>
    <t>Este indicador determina el porcentaje de energía eléctrica generada en los domicilios que es ingresada a la red. Esto permite conocer el aporte de una de las Energías Renovables No Convencionales (ERNC), de origen residencial, al consumo eléctrico total de la comuna, lo que daría cuenta de alguna manera una mayor autonomía energética. Para el desarrollo del indicador, se toma en consideración la energía proveniente de paneles solares fotovoltaicos residenciales.</t>
  </si>
  <si>
    <t>Número de intersecciones promedio en una superficie de 1,44 km²</t>
  </si>
  <si>
    <t xml:space="preserve">El indicador otorga una imagen de la magnitud de equipamiento crítico expuesto a inundación por tsunami en base a la información de CITSU (Cartas de Inundación por tsunami), es decir, que se vería afectado ante la eventual ocurrencia de inundación por tsunami en las ciudades chilenas. Cabe mencionar que la NTM 003 del Ministerio de Vivienda y urbanismo define edificación estratégica como "aquella edificación donde funcionan y operan instalaciones de utilidad pública necesarias en la recuperación de la normalidad posteriori a un sismo o evento de gran magnitud, y que deben permanecer en funcionamiento durante y después de dicho evento" tales como red hospitalaria, establecimientos de seguridad, edificaciones relacionadas con las comunicaciones, por mencionar algunos de ellos (MINVU, 2013). En esta línea, el conocimiento anticipado de esta información se relaciona directamente con la visualización estratégica de los procesos de planificación urbana, y con cómo la ciudad se proyecta buscando la menor afectación posible al territorio. </t>
  </si>
  <si>
    <t>Solicitud vía transparencia a INE. (Basada en https://bit.ly/2EYvGkc)</t>
  </si>
  <si>
    <t>Solicitud vía transparencia a INE.</t>
  </si>
  <si>
    <t>Solicitud vía transparencia a INE. (Basado en https://bit.ly/2ED5iMW)</t>
  </si>
  <si>
    <t>Solicitud vía transparencia a INE. (Basado en https://bit.ly/2Wc0NBS)</t>
  </si>
  <si>
    <t>Solicitud vía transparencia a INE</t>
  </si>
  <si>
    <t>Solicitud vía transparencia a INE. (Basado en https://bit.ly/2OIo39X)</t>
  </si>
  <si>
    <t xml:space="preserve">Solicitud vía Transparencia </t>
  </si>
  <si>
    <t>Matriz de Metadata  LB2018</t>
  </si>
  <si>
    <t>MM LB2018</t>
  </si>
  <si>
    <t>Matriz de Metadata ACT2019</t>
  </si>
  <si>
    <t>MM ACT2019</t>
  </si>
  <si>
    <t>Eje vial actualizado sobre la base ACON 2018</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</si>
  <si>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Considerar que el Indicador de calidad no se encuentra disponible para la totalidad de áreas verdes detectadas en el Catastro de áreas verdes.                                                                                                                                                                                          5. Evaluación de calidad de áreas verdes se realizó mediante una pauta de observación en terreno, cuestión que pudo ser sensible a las percepciones de cada encuestador. </t>
  </si>
  <si>
    <t>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básica el aumento se vio principalmente reflejado en comunas del sector oriente de Santiago, lo que permitió mejorar las distancias al estándar de 1000 metros.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t>
  </si>
  <si>
    <t>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dejando excluidos a los establecimientos privados.</t>
  </si>
  <si>
    <t xml:space="preserve">1. La Línea de Base 2018 contiene información del 2017, por lo tanto el periodo entre las dos mediciones contempla dos años.  Esta diferencia de información influye en una eventual comparación entre ambos periodos, ya que podría subestimar o sobreestimar el resultado del indicador.                                                                                                                                                             2. Para el dato sobre el factor de planta, se consideró lo establecido en el Decreto N° 57 del Ministerio de Energía, donde se fijan valores oficiales para cada comuna.                                                                                                                                                                                                            </t>
  </si>
  <si>
    <t xml:space="preserve">El catastro de campamentos presenta traslape geométrico dada la temporalidad de los campamentos. Para el indicador, esta superficie fue consolidada y/o unificada.                                                                                                                                                                                                                                                                                                                        </t>
  </si>
  <si>
    <t xml:space="preserve">La actualización del indicador depende de una gran cantidad de insumos de información, alojados mayoritariamente en IDE Chile, y por tanto depende de varias instituciones proveedoras.                                                                                                                                                                        </t>
  </si>
  <si>
    <t>Relación (Número de víctimas mortales por cada 100.000 habitantes)</t>
  </si>
  <si>
    <t>Relación (Número de víctimas lesionadas por cada 100.000 habitantes)</t>
  </si>
  <si>
    <t>1. Los resultados de la actualización, determinaron que en 112 comunas el promedio de intersecciones viales disminuyó y que solo en las comunas de Rengo, Coronel, Santa Juana, Puerto Varas y Talagante se registró un incremento. Esto se debe en gran parte a que en el análisis del periodo anterior, no se observaron los problemas planteados y mencionados en las limitaciones del indicador.                                                                                                                                                                                                              2. El indicador se desarrolló de acuerdo a la cartografía actualizada (ACON), con la información disponible al año 2018. Como se indica, la frecuencia de la actualización es anual según disponibilidad de la fuente, por lo que en un próximo recálculo los datos del insumo deberán ser con data 2019.                                                                                                                                                      3. La actualización del indicador es una mejora (continua) del cálculo realizado en la Línea de Base 2018.</t>
  </si>
  <si>
    <r>
      <t>Hasta 20 µg/m</t>
    </r>
    <r>
      <rPr>
        <sz val="10"/>
        <rFont val="Calibri"/>
        <family val="2"/>
      </rPr>
      <t>³</t>
    </r>
  </si>
  <si>
    <r>
      <t>µg/m</t>
    </r>
    <r>
      <rPr>
        <sz val="10"/>
        <rFont val="Calibri"/>
        <family val="2"/>
      </rPr>
      <t>³</t>
    </r>
  </si>
  <si>
    <r>
      <t>Promedio de concentración anual de material particulado 2.5 (µg/m</t>
    </r>
    <r>
      <rPr>
        <sz val="10"/>
        <rFont val="Calibri"/>
        <family val="2"/>
      </rPr>
      <t>³</t>
    </r>
    <r>
      <rPr>
        <sz val="10"/>
        <rFont val="Calibri"/>
        <family val="2"/>
        <scheme val="minor"/>
      </rPr>
      <t>)</t>
    </r>
  </si>
  <si>
    <t>La variación en cantidad de estaciones del 2018 (22 ciudades) respecto al 2019 (16 ciudades) se debe a que para el último año  (2019) hubo una disminución de datos validos corroborados por el Ministerio de Medio Ambiente, no siendo considerados en el promedio trianual de la actualización.</t>
  </si>
  <si>
    <t>No se actualiza el dato de población, utilizándose la población por manzana censal registrada por el Censo de 2017.</t>
  </si>
  <si>
    <t>El sistema SISS puede incluir tanto al área urbana como rural de las comunas, por lo que el indicador puede considerar territorios externos a las ciudades.</t>
  </si>
  <si>
    <t>1. Los datos de cinco comunas no estaban disponibles en el análisis anterior, los cuales fueron ingresados en la actualización.                                                                                                                                                                                                             2. La cantidad de residuos sólidos per cápita ingresado en los diferentes lugares de depósito como disposición final, disminuyó en el 61% de las comunas consideradas, mientras que ocho comunas mantuvieron la misma cantidad del periodo anterior.                                                                                                                                                                                                                                  3. El promedio de residuos sólidos urbanos dispuestos en recintos habilitados por persona, pasó de 1,21 kg. en el año 2018 a 1,13 kg. en el 2019.</t>
  </si>
  <si>
    <t>Este indicador da cuenta de la gestión municipal a residuos, así como también del tratamiento de la basura por parte de las personas. Para esto se utiliza la cantidad de microbasurales declarada por cada municipio, con el objetivo de determinar el número por cada 10.000 mil habitantes. El indicador busca comparar a todas las comunas del país e identificar adecuadamente en cuáles territorios se debe priorizar la gestión. Se entenderá por microbasural todo aquel terreno con superficie inferior a una hectárea en las que se deposita basura de forma periódica o eventual. Por lo general, estos sitios son espacios de acceso directo como calles, callejones y riberas de cursos superficiales, cercanos a poblaciones.</t>
  </si>
  <si>
    <t xml:space="preserve">No se cuenta con información para el total de comunas SIEDU, esto debido a que no todos los municipios contestaron la pregunta o realizaron un catastro de microbasurales en el territorio comunal, lo que afecta la cobertura del indicador. Se debe considerar, a su vez, que el insumo para calcular este indicador es de carácter declarativo. Además, el año de catastro varía entre una y otra comuna, encontrándose entre los años 2015 a 2020 (10 declaran que el catastro corresponde al año 2020). Dado esto, se utilizaron los datos enviados por cada municipio, pero se realizó el cálculo con una población estandarizada para todas ellas, correspondiente al año de medición del indicador, es decir, proyección de población 2019. </t>
  </si>
  <si>
    <t xml:space="preserve">1. De acuerdo a lo informado, la frecuencia de la actualización de los mapas de ruido de los urbanos donde fueron levantados los datos se llevaría a cabo cada 5 años. Esto no permite una actualización del indicador a corto plazo.                                                                                                                                                                                                                                                             2. La cobertura geográfica de medición de ruidos en las áreas urbanas es restringida; no está disponible para todo el país lo que genera un sesgo y una falta de información importante de datos para tomar acciones y medidas preventivas.                                                                                                         3. La metodología utilizada es válida y funcional a escala comunal, por lo que para otro tipo de análisis ( escala detallada) se requiere de otro método.                                                                                                                                                                                                                4.  El indicador mide solamente la exposición de ruido de las personas residentes. Para un estudio de la población flotante, se debe considerar desarrollar otra estrategia o metodología, la que se dificulta por la información específica de datos y estudios de movilidad que se requieren.                                                                                                                                                                                                                                                                                                                                                                                                                                                                                                                                                                                                                                                                                                                                                                                                                                                               </t>
  </si>
  <si>
    <t xml:space="preserve">1. Debido a la frecuencia de la actualización de datos de ruidos, la información del MMA es similar a la que se utilizó en el período anterior, por lo que la variación de los resultados está en función de la cantidad de población ACON y estimada.                                                                                                                                                                                                                                                                                                                                                                                                                                            2. Los resultados indicaron que prácticamente no hubo diferencia de las cifras o datos en comparación con el período anterior.                                                                                                                                                                                                                                                                                                                                                                                                                                       </t>
  </si>
  <si>
    <t xml:space="preserve">1. De acuerdo a lo informado, la frecuencia de la actualización de los mapas de ruido de los urbanos donde fueron levantados los datos se llevaría a cabo cada 5 años. Esto no permite una actualización del indicador a corto plazo.                                                                                                                                                                                                                                                             2. La cobertura geográfica de medición de ruidos en las áreas urbanas es restringida; no está disponible para todo el país lo que genera un sesgo y una falta de información importante de datos para tomar acciones y medidas preventivas.                                                                                                         3. La metodología utilizada es válida y funcional a escala comunal, por lo que para otro tipo de análisis ( escala detallada) se requiere de otro método.                                                                                                                                                                                                                4. El indicador mide solamente la exposición de ruido de las personas residentes. Para un estudio de la población flotante, se debe considerar desarrollar otra estrategia o metodología, la que se dificulta por la información específica de datos y estudios de movilidad que se requieren.                                                                                                                                                                                                                                                                                                                                                                                                                                                                                                                                                                                                                                                                                                                                                                                                                                                          </t>
  </si>
  <si>
    <t xml:space="preserve">1. Debido a la frecuencia de la actualización de datos de ruidos, la información del MMA es similar a la que se utilizó en el período anterior, por lo que la variación de los resultados está en función de la cantidad de población ACON y estimada.                                                                                                                                                                                                                                                                                                                                                                                                                                            2. Los resultados indicaron que hubo una diferencia significativa en las cifras respecto al período anterior.  La metodología llevada a cabo para el cálculo del indicador no difiere con la utilizada en el análisis que precede a la actualización actual, por lo que la explicación radicaría en la base de datos de población utilizada y disponible para cada periodo.                                                                                                                                                                                                                                                                                                                                                                                                                                                  </t>
  </si>
  <si>
    <t>1. El catastro de campamentos presenta traslape geométrico dada la temporalidad de los campamentos. Para el indicador, esta superficie fue consolidada y/o unificada.                                                                                                                                                                                                                                                                                                                        2. La información de la cantidad de hogares para cada uno de los campamentos de las diferentes comunas no está levantada en su totalidad. Las comunas de Arica, Viña del Mar, Renca y Lampa presentan esta condición, por lo que se registraron como sin información.</t>
  </si>
  <si>
    <t xml:space="preserve">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esta información está disponible para las 117 comunas con representatividad estadística a nivel comunal en la última versión de la Encuesta CASEN (2017). A través del método de Estimación para Áreas Pequeñas (SAE) elaborado por el Ministerio de Desarrollo Social y Familia, es posible obtener el cálculo para 116 comunas y con la comuna restante se aplica el método de Estimación Sintética. </t>
  </si>
  <si>
    <t>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esta información está disponible para las 117 comunas con representatividad estadística a nivel comunal en la última versión de la Encuesta CASEN (2017). A través del método de Estimación para Áreas Pequeñas (SAE) elaborado por el Ministerio de Desarrollo Social y Familia, es posible obtener el cálculo para las 117 comunas del SIEDU.</t>
  </si>
  <si>
    <t>Este indicador da cuenta de la seguridad ciudadana a través de la victimización de las personas en el espacio público. Por su parte, la victimización se mide como el porcentaje de la población de la comuna que ha sido víctima de un delito en el espacio público (robo con violencia o intimidación; robo por sorpresa) durante el último año. Esta información se conoce a través de registros administrativos policiales lo que permite visibilizar la ocurrencia de los delitos denunciados.</t>
  </si>
  <si>
    <t xml:space="preserve">Este indicador presenta un panorama de la proporción de habitantes de las ciudades chilenas que se emplazan en áreas sujetas a amenazas por incendios forestales. El porcentaje de población expuesta a este peligro se relaciona directamente con los instrumentos de planificación territorial, ya que de éstos depende la localización de los asentamientos humanos. Para el desarrollo del indicador,  es clave la identificación y delimitación de las áreas que estadísticamente están propensas a los incendios, función que realiza la Oficina Nacional de Emergencias del Ministerio del Interior (ONEMI). Esta institución, ha determinado áreas de influencia correspondiente a las zonas de afectación por incendios forestales, las cuales se utilizan para realizar una intersección o cruce información con la cobertura de manzanas con población estimada para el año 2018 (Producto ACON-Actualización continua), con el fin de obtener el porcentaje de población expuesta a incendios forestales. </t>
  </si>
  <si>
    <t>1. Las comunas que contaban con un PRC actualizado en el periodo anterior totalizaron 52. En la revisión y análisis para este periodo se contabilizaron 62 comunas.                                                                                                                                                                                                                2. De las 117 comunas del SIEDU, 16 no cuentan con un instrumento propio de planificación, por lo que se rigen con el plan regulador de la comuna que les dio origen o con un plan intercomunal o metropolitano. Para estas comunas, el año de actualización no aplica.</t>
  </si>
  <si>
    <t>Este indicador mide el porcentaje de la inversión nacional a escala comunal en la que participa el municipio como institución contratante entre los años 2015 - 2019. El rol del municipio como institución contratante, garantiza su participación en las decisiones de inversión que nacen en esta y otras escalas superiores. La información se obtiene de la base de datos del Portal GEO-CGR entregada directamente por la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t>
  </si>
  <si>
    <t>Para el cálculo correspondiente al año 2018, Santiago y Providencia presentan un total de 20 y 10 zonas típicas respectivamente, no obstante, para la presente actualización, una de las zonas típicas asociadas a la comuna de Providencia pasa a formar parte de la comuna de Santiago, quedando con un total 21 (Santiago) y 9 (Providencia).</t>
  </si>
  <si>
    <t>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2015 hasta el 2019.</t>
  </si>
  <si>
    <t>1. La información disponible no permite análisis a escalas territoriales inferiores.                                                                     2.Cuando la cobertura del proyecto es interregional es muy probable que incluya comunas que no están dentro de las 117 comunas del SIEDU.                                                                                                                                                                                                     3. La información disponible no cubre la totalidad de ciudades SIEDU.</t>
  </si>
  <si>
    <t>Mapas de ruido nocturno con niveles acústicos en dB. (uno por ciudad)</t>
  </si>
  <si>
    <t>Mapas de ruido nocturno con niveles acústicos en dBA (uno por ciudad)</t>
  </si>
  <si>
    <t>ACT 2020</t>
  </si>
  <si>
    <t>INDICADOR ACTUALIZACION 2020</t>
  </si>
  <si>
    <t>Coberturas de establecimientos de educación de parvularia</t>
  </si>
  <si>
    <t>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actualmente solo mide la accesibilidad de la educación pública y subvencionada. En el futuro se incorporarán los establecimientos privados.</t>
  </si>
  <si>
    <t>Actualización 2020</t>
  </si>
  <si>
    <t>Capa producida por el INE, solicitar vía transparencia. https://bit.ly/2Wc0NBS</t>
  </si>
  <si>
    <t>Capa producida por el INE. Solicitar vía transparencia.</t>
  </si>
  <si>
    <t xml:space="preserve">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inicial el aumento fue de 35%, lo que implicó una mejora sustantiva en el resultado final del indicador.                                                                                                                                                                                              2. La actualización de información espacial por parte de MINEDUC, no solo corresponde a la incorporación de establecimientos, ya sea por gratuidad como por la inauguración de nuevas dependencias, sino que también al ajuste cartográfico de geolocalizaciones y se incluyen establecimientos que ofrecen más de un nivel educativo, entre ellos el nivel inicial, lo que aumenta el número de establecimientos (En la LB2018 solo se levantaron jardines infantiles pertenecientes a la red JUNJI e INTEGRA)”. </t>
  </si>
  <si>
    <t xml:space="preserve">1. La línea base 2018 contiene establecimientos que en forma exclusiva entregan educación en el nivel inicial; a partir de la actualización 2019 se incorporaron además establecimientos que dentro de su matrícula incluyen tanto el nivel inicial como los niveles superiores (básico y medio).                                                                                                                                                               2. Entre el año 2018 y 2019, se experimentó un aumento de cobertura en los niveles inicial, básica y media cercano  a un 30%, debido al proceso de gratuidad. Esto significó el cambio de régimen de pago de colegios subvencionados y por lo tanto la incorporación de un importante número de establecimientos a la red pública de educación. En el caso de la educación inicial el aumento fue de 35%, lo que implicó una mejora sustantiva en el resultado final del indicador.                                                                                                                                                                                              3. La actualización de información espacial por parte de MINEDUC, no solo corresponde a la incorporación de establecimientos, ya sea por gratuidad como por la inauguración de nuevas dependencias, sino que también al ajuste cartográfico de geolocalizaciones, lo que implica mejoras en los resultados.                                                                                            4. Si bien en la presente actualización se utilizó la misma base de establecimientos de educación inicial que en la actualización anterior, dado que esta data de 2019, tras la revisión de la capa utilizada se experimenta una leve disminución en el total de establecimientos de educación inicial (desde los 6492 presentes en la Act2019 a 6448 en la Act2020) producto de la actualización en la dependencia de 45 jardines infantiles que pasaron a ser de carácter particular. </t>
  </si>
  <si>
    <t>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actualmente solo mide la accesibilidad de la educación pública y subvencionada. En el futuro se incorporarán los establecimientos privados.</t>
  </si>
  <si>
    <t>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básica el aumento se vio principalmente reflejado en comunas del sector oriente de Santiago, lo que permitió mejorar las distancias al estándar de 1000 metros.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t>
  </si>
  <si>
    <t>Capa producida por el INE, solicitar vía transparencia. https://bit.ly/2EYvGkc</t>
  </si>
  <si>
    <t>1. En casos excepcionales, el uso de centroides (puntos que definen el centro geométrico de un objeto) distorsiona la distancia entre centros de salud primaria pública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tipología de atención primaria de salud responde a diferentes formas de atención, sin embargo, los establecimientos públicos analizados se presentan como una generalidad y no necesariamente a la especificidad de requerimientos de una potencial demanda.</t>
  </si>
  <si>
    <t>Eje vial actualizado sobre la base ACON 2019</t>
  </si>
  <si>
    <t>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dejando excluidos a los establecimientos privados.</t>
  </si>
  <si>
    <t>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de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t>
  </si>
  <si>
    <t xml:space="preserve">https://bit.ly/3hHBWkz </t>
  </si>
  <si>
    <t>Número total  de viviendas particulares ACON</t>
  </si>
  <si>
    <t xml:space="preserve">Para el cálculo del indicador se utiliza la tasa de conexiones residenciales fijas de internet declarada por la SUBTEL para el año 2020, no obstante, el total de viviendas particulares proporcionado por el INE se encuentra actualizado hasta el año 2019. </t>
  </si>
  <si>
    <t>Relación (Número de víctimas mortales por cada 100.000 Habitantes)</t>
  </si>
  <si>
    <t xml:space="preserve">Para esta medición se cuenta con la desagregación de la cantidad de víctimas mortales ocurrida en siniestros de tránsito según zona urbana y zona rural, lo que permite dimensionar la cantidad de accidentes con resultado de muerte ocurridos fuera del radio urbano de las comunas en medición. </t>
  </si>
  <si>
    <t>Para esta medición se cuenta con la desagregación de la cantidad de víctimas lesionadas ocurridas en siniestros de tránsito según zona urbana y zona rural, lo que permite dimensionar la cantidad de accidentes ocurridos fuera del radio urbano de las comunas en medición.</t>
  </si>
  <si>
    <t>Fallecidos zona urbana</t>
  </si>
  <si>
    <t>Fallecidos zona rural</t>
  </si>
  <si>
    <t>Lesionados zona urbana</t>
  </si>
  <si>
    <t>Lesionados zona rural</t>
  </si>
  <si>
    <t>Este indicador corresponde a la suma de tramos de la red de ciclovías en relación con la extensión total de la red vial. Se entiende por ciclovía  al espacio destinado al uso exclusivo de bicicletas y otros ciclos (vehículos no motorizados de una o más ruedas propulsados a tracción humana como bicicletas, skaters y patines), que puede estar segregada física o visualmente.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t>
  </si>
  <si>
    <t>LUC de 101 comunas</t>
  </si>
  <si>
    <t>Solicitud vía transparencia. (SECTRA: https://bit.ly/3dBZFQT)</t>
  </si>
  <si>
    <t xml:space="preserve">Eje vial actualizado sobre la base ACON año 2019 </t>
  </si>
  <si>
    <t>1. En el 49,57% de las comunas (58) aumentó el porcentaje de ciclovías respecto a la red vial. 
2. Treinta comunas (26,64%) resultaron con un menor porcentaje de cobertura de red de ciclovías respecto a la LB2018. La cobertura vial incorporada principalmente y los ajustes realizados incidieron en el resultado final.
3. Un total de 16 comunas (13,68%) no tienen o disponen de ciclovías.                                                                                                         4. Con las diferentes fuentes de información , se seleccionan las ciclovías existentes o terminadas (descartando las que se encontraban en etapa de diseño, prefactibilidad o en ejecución) y se corroboran visualizándolas en las imágenes satelitales.</t>
  </si>
  <si>
    <t>Longitud red vias (km)</t>
  </si>
  <si>
    <t>Longitud ciclovías (km)</t>
  </si>
  <si>
    <t>Localidades de la SISS actualizada 2020</t>
  </si>
  <si>
    <t>Capa en formato shapefile solicitada vía transparencia</t>
  </si>
  <si>
    <t>Consumo de agua a escala comunal año 2020</t>
  </si>
  <si>
    <t>Información solicitada vía transparencia</t>
  </si>
  <si>
    <t>No se actualiza el dato de población, utilizándose la población por manzana censal registrada por el Censo de 2017</t>
  </si>
  <si>
    <t>Producción de agua a escala comunal año 2020</t>
  </si>
  <si>
    <t>El sistema SISS puede incluir tanto al área urbana como rural de las comunas, por lo que el indicador puede considerar territorios externos a las ciudades</t>
  </si>
  <si>
    <t xml:space="preserve">Aún cuando la base de datos sobre el consumo eléctrico anual por comuna y tipo de cliente es publicada en la página web de la Comisión Nacional de Energía, para esta medición, al no encontrarse actualizada al año 2020, fue necesario realizar la solicitud de la misma mediante portal de transparencia. </t>
  </si>
  <si>
    <t>1. Las comunas que contaban con un PRC actualizado para la LB2019 totalizaron 75. En la revisión y análisis para la actualización se identificaron 69 comunas (58,97%).  La diferencia se debe principalmente a que comunas que tenían un instrumento de planificación actualizado al año 2009 no fueron considerados.                                                                                                                                                                                                             2. De las 117 comunas del SIEDU, 19 no cuentan con un instrumento propio de planificación, por lo que  se rigen con el plan regulador de la comuna que les dio origen, con un plan intercomunal o metropolitano o solo tienen normativa para el límite urbano; para 14 de estas comunas, el año de actualización no aplica. Las comunas de Alto Hospicio, Cerrillos, Estación Central, la Pintana y Lampa tienen esta misma condición, pero al tener una modificación significativa en los últimos 10 años se registraron con un plan regulador actualizado.</t>
  </si>
  <si>
    <t>IG_66 Plan Regulador Comunal actualizado en los últimos 10 años</t>
  </si>
  <si>
    <t>https://bit.ly/3xBCVYg</t>
  </si>
  <si>
    <t>https://bit.ly/3i1iaj9</t>
  </si>
  <si>
    <t>https://bit.ly/3qT91Nq</t>
  </si>
  <si>
    <t>https://bit.ly/2TPjaOZ</t>
  </si>
  <si>
    <t>https://bit.ly/3hLB1OT</t>
  </si>
  <si>
    <t>https://bit.ly/3iyMzGU</t>
  </si>
  <si>
    <t>https://bit.ly/3e5LV0S</t>
  </si>
  <si>
    <t>https://bit.ly/36sDHvv</t>
  </si>
  <si>
    <t>https://bit.ly/3xzpGbd</t>
  </si>
  <si>
    <t>https://bit.ly/3hwno7h</t>
  </si>
  <si>
    <t>https://bit.ly/3yBQXdo</t>
  </si>
  <si>
    <t>https://bit.ly/3sg0815</t>
  </si>
  <si>
    <t>https://bit.ly/2VJOY8U</t>
  </si>
  <si>
    <t>https://bit.ly/3yJf0qH</t>
  </si>
  <si>
    <t>https://bit.ly/3xFMENl</t>
  </si>
  <si>
    <t>https://bit.ly/3jFC83C</t>
  </si>
  <si>
    <t>https://bit.ly/2VNulsz</t>
  </si>
  <si>
    <t>https://bit.ly/3wCwi7n</t>
  </si>
  <si>
    <t>https://bit.ly/3CGJnkp</t>
  </si>
  <si>
    <t>https://bit.ly/3lZcc5C</t>
  </si>
  <si>
    <t>https://bit.ly/3AHQM1f</t>
  </si>
  <si>
    <t>https://bit.ly/3iEAHTC</t>
  </si>
  <si>
    <t>https://bit.ly/3yP7U3V</t>
  </si>
  <si>
    <t>https://bit.ly/3jSfuoE</t>
  </si>
  <si>
    <t>https://bit.ly/3iCQVN2</t>
  </si>
  <si>
    <t>https://bit.ly/3xz8in8</t>
  </si>
  <si>
    <t>https://bit.ly/3iG3DLd</t>
  </si>
  <si>
    <t>https://bit.ly/3sk0ILq</t>
  </si>
  <si>
    <t>https://bit.ly/3lVlIqt</t>
  </si>
  <si>
    <t>https://bit.ly/3CMjIXQ</t>
  </si>
  <si>
    <t>https://bit.ly/2UbrpoX</t>
  </si>
  <si>
    <t>https://bit.ly/3xDjjD5</t>
  </si>
  <si>
    <t>Proximidad residencial de grupos de distinto Nivel Socio Económico (NSE).</t>
  </si>
  <si>
    <t>Número de UV con información</t>
  </si>
  <si>
    <t>Número de UV sin información</t>
  </si>
  <si>
    <t>Proximidad residencial de grupos de distinto Nivel Social Económico (NSE)</t>
  </si>
  <si>
    <t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t>
  </si>
  <si>
    <t>Migrantes Internacionales</t>
  </si>
  <si>
    <t>IS_200</t>
  </si>
  <si>
    <t xml:space="preserve">4. Mayor integración social y calidad de barrios y viviendas </t>
  </si>
  <si>
    <t>Migrantes internacionales</t>
  </si>
  <si>
    <t>42 comunas</t>
  </si>
  <si>
    <t>Población - Migrantes - Extranjeros</t>
  </si>
  <si>
    <t>Estimación de población extranjera</t>
  </si>
  <si>
    <t>https://bit.ly/3sfXzKK</t>
  </si>
  <si>
    <t>No tiene.</t>
  </si>
  <si>
    <t xml:space="preserve">No tiene. </t>
  </si>
  <si>
    <t>INDICADOR</t>
  </si>
  <si>
    <t>EA_53</t>
  </si>
  <si>
    <t>Porcentaje de superficie cubierta por vegetación</t>
  </si>
  <si>
    <t>Imágenes Satelitales - Áreas verdes - NDVI - CCU</t>
  </si>
  <si>
    <t>Medioambiente</t>
  </si>
  <si>
    <t>Imágenes Sentinel 2</t>
  </si>
  <si>
    <t>Plataforma Copernicus</t>
  </si>
  <si>
    <t>https://bit.ly/3ajzyxk</t>
  </si>
  <si>
    <t>Continuo Construcciones Urbanas (CCU)</t>
  </si>
  <si>
    <t>https://bit.ly/3p2fTFU</t>
  </si>
  <si>
    <t xml:space="preserve">Comunas Censo </t>
  </si>
  <si>
    <t>https://bit.ly/2WDggeg</t>
  </si>
  <si>
    <t xml:space="preserve">1.- Para algunas zonas la plataforma no dispone de imágenes de la estación requerida (verano - invierno), por lo que se consideraron las áreas más cercanas al perido propuesto. 
2.-La cobertura nubosa es un impedimento para trabajar las imágenes en ciertas zonas, ya que incide o impide  el proceso del cálculo del NDVI y altera el resultado.
3.- La plataforma se ha tornado inestable respecto a la disponibilidad de imágenes, ya que solo por un cierto periodo de tiempo el producto está en línea para descargarlo. Si bien,  el sistema posteriormente permite acceder a la información, la imagen recuperada no presenta las características o atributos necesarios para calcular el índice. </t>
  </si>
  <si>
    <t>EA_53a</t>
  </si>
  <si>
    <t>Superficie Continuo Construccciones Urbanas (CCU) 2017 (ha)</t>
  </si>
  <si>
    <t>Superficie cubierta por vegetación periodo estival (ha)</t>
  </si>
  <si>
    <t>Superficie cubierta por vegetación periodo invernal (ha)</t>
  </si>
  <si>
    <t>Promedio de superficie cubierta por vegetación</t>
  </si>
  <si>
    <t>EA_53 Porcentaje de superficie cubierta por vegetación</t>
  </si>
  <si>
    <t>Escala Ciudad - Actualización 2020</t>
  </si>
  <si>
    <t>Porcentaje de superficie cubierta por vegetación densa</t>
  </si>
  <si>
    <t>Superficie cubierta por vegetación densa periodo estival (ha)</t>
  </si>
  <si>
    <t>Superficie cubierta por vegetación densa periodo invernal (ha)</t>
  </si>
  <si>
    <t>Promedio de superficie cubierta por vegetación densa</t>
  </si>
  <si>
    <t>EA_53 Porcentaje de superficie cubierta por vegetación densa</t>
  </si>
  <si>
    <r>
      <t xml:space="preserve">Superficie cubierta por vegetación </t>
    </r>
    <r>
      <rPr>
        <b/>
        <sz val="11"/>
        <color theme="0"/>
        <rFont val="Calibri"/>
        <family val="2"/>
        <scheme val="minor"/>
      </rPr>
      <t>densa</t>
    </r>
    <r>
      <rPr>
        <sz val="11"/>
        <color theme="0"/>
        <rFont val="Calibri"/>
        <family val="2"/>
        <scheme val="minor"/>
      </rPr>
      <t xml:space="preserve"> periodo estival (ha)</t>
    </r>
  </si>
  <si>
    <r>
      <t xml:space="preserve">Superficie cubierta por vegetación </t>
    </r>
    <r>
      <rPr>
        <b/>
        <sz val="11"/>
        <color theme="0"/>
        <rFont val="Calibri"/>
        <family val="2"/>
        <scheme val="minor"/>
      </rPr>
      <t xml:space="preserve">densa </t>
    </r>
    <r>
      <rPr>
        <sz val="11"/>
        <color theme="0"/>
        <rFont val="Calibri"/>
        <family val="2"/>
        <scheme val="minor"/>
      </rPr>
      <t>periodo invernal (ha)</t>
    </r>
  </si>
  <si>
    <r>
      <t>Promedio de superficie cubierta por vegetación</t>
    </r>
    <r>
      <rPr>
        <b/>
        <sz val="11"/>
        <color theme="0"/>
        <rFont val="Calibri"/>
        <family val="2"/>
        <scheme val="minor"/>
      </rPr>
      <t xml:space="preserve"> densa</t>
    </r>
  </si>
  <si>
    <r>
      <t>EA_53a Porcentaje de superficie cubierta por vegetación</t>
    </r>
    <r>
      <rPr>
        <b/>
        <sz val="11"/>
        <color theme="0"/>
        <rFont val="Calibri"/>
        <family val="2"/>
        <scheme val="minor"/>
      </rPr>
      <t xml:space="preserve"> densa</t>
    </r>
  </si>
  <si>
    <t>59% (SI)</t>
  </si>
  <si>
    <t>41% (NO)</t>
  </si>
  <si>
    <t>ACT2020</t>
  </si>
  <si>
    <t>Matriz de Metadata ACT2020</t>
  </si>
  <si>
    <t>MM ACT2020</t>
  </si>
  <si>
    <t>IS_39a Índice de segregación de la población vulnerable</t>
  </si>
  <si>
    <t>68 comunas</t>
  </si>
  <si>
    <t>70 comunas</t>
  </si>
  <si>
    <t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t>
  </si>
  <si>
    <t>https://bit.ly/37mZfu9</t>
  </si>
  <si>
    <t>Fecha considerada Publicación Diario Oficial</t>
  </si>
  <si>
    <t>64,1% (SI)</t>
  </si>
  <si>
    <t>35,9% (NO)</t>
  </si>
  <si>
    <t>Línea base 2020</t>
  </si>
  <si>
    <t>Límite urbano censal (LUC) de 78 comunas</t>
  </si>
  <si>
    <t>Ld &gt; 65 dBA OCDE</t>
  </si>
  <si>
    <t>Ld &gt; 55 dBA OCDE</t>
  </si>
  <si>
    <t>ENEL Distribución Chile</t>
  </si>
  <si>
    <t>3 años</t>
  </si>
  <si>
    <t>Población Censo 2017</t>
  </si>
  <si>
    <t>Población total expuesta a ruido diurno</t>
  </si>
  <si>
    <t>Población expuesta a ruido diurno (Entre 60 - 65 dBA)</t>
  </si>
  <si>
    <t>Población expuesta a ruido diurno (Ld &gt; 65 dBA)</t>
  </si>
  <si>
    <t>Población total expuesta a ruido nocturno</t>
  </si>
  <si>
    <t>Población expuesta a ruido nocturno (Entre 50 - 55 dBA)</t>
  </si>
  <si>
    <t>Población expuesta a ruido nocturno (Ld &gt; 55 dBA)</t>
  </si>
  <si>
    <t>IS_201</t>
  </si>
  <si>
    <t>Población estimada de migrantes internacionales por comuna</t>
  </si>
  <si>
    <t>Este indicador expresa la población estimada de extranjeros residentes por comuna, cuyo dato es obtenido directamente desde la estimación de personas extranjeras residentes habituales en Chile que elabora el Instituto Nacional de Estadísticas, entregado a nivel regional y comunal. Se entiende como persona extranjera residente a aquellas nacidas en el extranjero o con nacionalidad extranjera, que sean residentes habituales en Chile, o que hayan solicitado un permiso de residencia en el país.</t>
  </si>
  <si>
    <t>Población estimada de hombres extranjeros residentes</t>
  </si>
  <si>
    <t>IS_201 Población estimada extranjera residente</t>
  </si>
  <si>
    <t>1. No se cuenta con información para el total de comunas SIEDU, ya que la estimación de personas extranjeras residentes habituales en Chile se entrega solo para las comunas de 10 mil y más personas extranjeras, abarcando un total de 42 comunas. Esto, porque el método utilizado es especialmente sensible para las comunas pequeñas, debido al cálculo aplicado por omisión censal.                                                                                                                                                                                                      2. Se menciona en los resultados del insumo para su versión 2020 que, por motivo de mejoras constante realizadas a la metodología utilizada, las cifras de años anteriores pueden ser actualizadas en estas nuevas versiones.</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</si>
  <si>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                                              5. Considerar que el Indicador de calidad no se encuentra disponible para la totalidad de áreas verdes detectadas en el catastro de áreas verdes.                                                                                                                                                                                         6. Evaluación de calidad de áreas verdes se realizó mediante una pauta de observación en terreno, cuestión que pudo ser sensible a las percepciones de cada encuestador. </t>
  </si>
  <si>
    <t xml:space="preserve">1. La encuesta a los municipios fue respondida por 94 comunas, de las cuales 68 entregaron información sobre las luminarias públicas.                                                                                                                                                                                                                       2. Dentro de las comunas que entregaron información sobre las luminarias, cuatro de ellas dieron datos incompletos, haciendo referencia a las luminarias ubicadas en la vía pública (en dos casos), a las luminarias solares o a las ubicadas en áreas verdes.                                                                                                                                                                                                                                                                3. La información entregada por los municipios sobre el número de luminarias públicas corresponde a la dotación total de luminarias, por lo que no se cuenta con la información sólo para las áreas urbanas.                                                                                                                                                                                                                                 4. En 17 comunas de la Región Metropolitana se utiliza el número de luminarias informado por ENEL en el año 2017.                         5. El presente indicador utiliza insumos cartográficos y de población actualizados, cuya base corresponde al Censo 2017. </t>
  </si>
  <si>
    <t>1. La base de datos con la información necesaria para el desarrollo del indicador presenta diferencias a la hora de declarar las cifras, por lo que se requiere investigar los montos registrados en la plataforma electrónica Mercado Público para asociar los valores que debieran estar pesos.                                                                                                                                                                                 2. Los datos de la plataforma GEO-CGR son parte de una integración con Mercado Público, donde cada servicio es responsable de ingresar al sistema y completar de forma correcta la información requerida. No obstante, ocurren situaciones en que los servicios pueden declarar de manera errónea y regularizan de manera incorrecta los proyectos adjudicados.</t>
  </si>
  <si>
    <t>Respecto a la Línea de Base 2018, existe una diferencia en el porcentaje de inversión nacional en siete municipios, la cual se refleja en su variación, que va entre 104 y un 1.721%. Una explicación a ello sería la diferencia en la inversión comunal en la que participa el municipio como institución contratante entre un periodo y otro.</t>
  </si>
  <si>
    <t>1. Entre el año 2019 y 2020 hubo un aumento del 52% de matrículas en el nivel básico. Esto se ha dado por el proceso de gratuidad, lo que ha significado el cambio de régimen de pago de colegios subvencionados y por lo tanto, la incorporación de un importante número de establecimientos al sistema público de educación. 
2. Sobre los resultados en particular, en el 79, 49%  (93) de las comunas actualizadas la cifra final resultó ser mayor a 1, es decir, hay una mayor oferta de matrículas que demanda potencial de población entre los 6 y 14 años.  De estas comunas, en 75 municipios para el año 2019 el resultado fue menor al estándar, es decir, se registró una mayor demanda de estudiantes de educación básica que oferta de matrículas en establecimientos educacionales municipales y subvencionados. Respecto a esto, en el 68,38% (80) de las comunas SIEDU se identificaron establecimientos oferentes de matrículas privadas, de los cuales, 14 obtuvieron un resultado por debajo del estándar. 
3. La oferta de educación básica privada se puede observar en las comunas que resultaron con una mayor demanda potencial que número de matrículas públicas disponibles. Este tipo de sistema se puede evidenciar principalmente en el sector oriente de la RM, que es donde se presentaron los resultados más bajos. En este caso, la oferta está dada principalmente por el ámbito privado, sin embargo, también se registraron comunas donde la oferta total provenía del sector público. Una explicación a ello, es que los alumnos se trasladan a otros lugares a completar los estudios, dejando los establecimientos del lugar de residencia con una mayor cantidad de vacantes.</t>
  </si>
  <si>
    <t>% T1</t>
  </si>
  <si>
    <t>% T2</t>
  </si>
  <si>
    <t>% T3</t>
  </si>
  <si>
    <t>% T4</t>
  </si>
  <si>
    <t>BPU_22, BPU_29.</t>
  </si>
  <si>
    <t>BPU_ 20, BPU_29.</t>
  </si>
  <si>
    <t>BPU_20, BPU_22, BPU_29.</t>
  </si>
  <si>
    <t>Segundo orden</t>
  </si>
  <si>
    <t>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unidades vecinales excluidas del análisis, estas se registran como "N/A".</t>
  </si>
  <si>
    <t>Considerar que la información proporcionada por SUBTEL esta en base a la información del RUT del suscriptor, lo que, no necesariamentre representa la actividad final para la cual se utiliza la conexión.</t>
  </si>
  <si>
    <t>Cumplimiento norma anual de Material Particulado 2.6</t>
  </si>
  <si>
    <t>Porcentaje de personas potencialmente expuestas a niveles de ruido diurno inaceptables (Ld &gt; 65 dBA OCDE)</t>
  </si>
  <si>
    <t>Porcentaje de personas potencialmente expuestas a niveles de ruido diurno inaceptables (Ld &gt; 65 dBA OCDE).</t>
  </si>
  <si>
    <t>Porcentaje de personas potencialmente expuestas a niveles de ruido nocturno inaceptables (Ld &gt; 55 dBA OCDE)</t>
  </si>
  <si>
    <t>Porcentaje de personas potencialmente expuestas a niveles de ruido nocturno inaceptables (Ld &gt; 55 dBA OCDE).</t>
  </si>
  <si>
    <t xml:space="preserve">Catastro y geoprocesamiento </t>
  </si>
  <si>
    <t>Catastro de áreas verdes e indicador de calidad de áreas verdes</t>
  </si>
  <si>
    <t>Cobertura de parques públicos e indicador de calidad de áreas verdes</t>
  </si>
  <si>
    <t>Este indicador mide la distancia mínima promedio ponderada, entre el centro geométrico de cada manzana censal poblada y los establecimientos públicos de salud primaria (entendidos como el primer nivel de atención del sistema de salud cuya función es preventiva) independiente de si se encuentran circunscritos a una comuna en específico.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t>
  </si>
  <si>
    <t xml:space="preserve">1. La actualización de información espacial por parte del MINSAL e INE, no solo corresponde a la incorporación de centros de salud pública primaria, sino que también al ajuste cartográfico de geolocalizaciones (rectificación de direcciones), lo que redundara en un cambio en la distancia necesariamente.                                                                                                                                2. La incorporación de centros de salud primaria, ajuste o reducción generará un cambio necesariamente en los resultados finales. Se debe considerar esto, dado que la actualización de este indicador dependerá en primera instancia de la capa destino, siendo el MINSAL la institución que revisa el catastro en base a su cobertura. </t>
  </si>
  <si>
    <t xml:space="preserve"> 1. La actualización de información espacial por parte del MINSAL e INE, no solo corresponde a la incorporación de centros de salud pública primaria, sino que también al ajuste cartográfico de geolocalizaciones (rectificación de direcciones), lo que redundara en un cambio en la distancia necesariamente.                                                                                                                                2. La incorporación de centros de salud primaria, ajuste o reducción generará un cambio necesariamente en los resultados finales. Se debe considerar esto, dado que la actualización de este indicador dependerá en primera instancia de la capa destino, siendo el MINSAL la institución que revisa el catastro en base a su cobertura. </t>
  </si>
  <si>
    <t>Este indicador resulta del cálculo para la cantidad de viajes, con propósito de estudio y trabajo, que cuentan con una duración de 45 minutos o más en razón a la cantidad de viajes totales realizados por el mismo propósito. Se define la utilización de dicho filtro, debido a su carácter de "obligados", es decir, estos no corresponden a viajes que se decidan o no hacer.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t>
  </si>
  <si>
    <t xml:space="preserve">De un total de 13 ciudades que reportaron mediciones para MP 2,5, solo se consideraron las nueve que presentaban un plan de prevención y/o descontaminación atmosférica.  </t>
  </si>
  <si>
    <t>Encuesta a municipios SIEDU</t>
  </si>
  <si>
    <t>Este indicador permite estimar la cantidad de personas que están potencialmente expuestas al ruido diurno (por sobre 65 dBA). El ruido ambiental es un grave problema de salud pública que requiere de una norma de calidad acústica que regule en conjunto las fuentes fijas y móviles para proteger a las personas. Si bien, para implementarla, se están realizando estudios previos de mapas de ruidos y redes de monitoreo, es necesario abarcar y ampliar la cobertura de las áreas urbanas para tener mayor información y conocimiento de esta problemática.</t>
  </si>
  <si>
    <t>Este indicador permite estimar la cantidad de personas que están potencialmente expuestas al ruido nocturno (por sobre 55 dBA). El ruido ambiental es un grave problema de salud pública que requiere de una norma de calidad acústica que regule en conjunto las fuentes fijas y móviles para proteger a las personas. Si bien, para implementarla, se están realizando estudios previos de mapas de ruidos y redes de monitoreo, es necesario abarcar y ampliar la cobertura de las áreas urbanas para tener mayor información y conocimiento de esta problemática.</t>
  </si>
  <si>
    <t xml:space="preserve">Para el cálculo del indicador se debe considerar que no se cuenta con información actualizada de la variable del número total de hogares por UV.   </t>
  </si>
  <si>
    <t>Zonas de afectación por incendios forestales</t>
  </si>
  <si>
    <t>1. La actualización del indicador depende de una gran cantidad de insumos de información, alojados mayoritariamente en IDE Chile, y por tanto depende de varias instituciones proveedoras.                                                                                                                                                                                     2. El SHOA no cuenta con todas las cartas de inundación de las comunas del SIEDU de potencial afectación por tsunami.</t>
  </si>
  <si>
    <t>Este indicador representa el número de personas ocupadas que trabajan en el sector primario de la economía respecto del total de ocupados. Se incluye la población que se desempeña en las ramas económicas de: agricultura, ganadería, caza y silvicultura, pesca, y explotación de minas y canteras, por ciudades.</t>
  </si>
  <si>
    <t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por lo que está al tanto del estado de avance en la elaboración de este instrumento.  En base a esta información, es posible calcular el porcentaje respecto al número total de zonas típicas existentes en la comuna. Se considera que mientras mayor sea el porcentaje de este indicador habrá una mayor gestión y protección de las zonas típicas. </t>
  </si>
  <si>
    <t xml:space="preserve">De un total de 214064 registros que componen la base de datos publicada por el proyecto Sociedad en Acción, correspondiente a organizaciones de la sociedad civil que se encuentran activas, se aislaron 49575, de los cuales 1180 correspondían al año 2020 y 48395 a registros que no contaban con información asociada a comuna y/o año de concesión. </t>
  </si>
  <si>
    <t xml:space="preserve">La comuna de Estación Central indica que no es posible determinar cuál de los proyectos aprobados corresponde a una iniciativa de mejoramiento urbano. </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</si>
  <si>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de calidad no se encuentra disponible para todas las áreas verdes, por razones operativas.                                     5. Evaluación de calidad de áreas verdes se realizó mediante una pauta de observación en terreno, cuestión que pudo ser sensible a las percepciones de cada encuestador. </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</si>
  <si>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de calidad no se encuentra disponible para todas las áreas verdes, por razones operativas.                                         5. Evaluación de calidad de áreas verdes se realizó mediante una pauta de observación en terreno, cuestión que pudo ser sensible a las percepciones de cada encuestador. </t>
  </si>
  <si>
    <t xml:space="preserve">1. La red vial utilizada no tiene un atributo que permita discriminar funcionalidad y uso, lo que tiende a subestimar el número de intersecciones identificadas.                                                                                                                                                                              2. La cobertura de ejes presenta discontinuidad y las vías no llegan a intersectar, por lo que se generan nodos en cruces de caminos que ya no existen, no se generan intersecciones donde corresponde y el proceso arroja duplicidad de información (nodos), lo que influye en el cálculo y en la representatividad del resultado.  </t>
  </si>
  <si>
    <t>Número de luminarias cada 50 metros de red vial</t>
  </si>
  <si>
    <t>Encuesta a municipios</t>
  </si>
  <si>
    <t>Hectáreas cuadradas</t>
  </si>
  <si>
    <t>Encuesta a municipios para SIEDU 2017 (información del 2018)</t>
  </si>
  <si>
    <t>Capa producida por el INE, solicitar vía transparencia. https://bit.ly/2ED5iMW</t>
  </si>
  <si>
    <t>Relación (Número de víctimas lesionadas por cada 100.000 Habitantes)</t>
  </si>
  <si>
    <t>1. El indicador mide únicamente la longitud (m o km) de las ciclovías implementadas sin dar cuenta de la calidad de ellas.
2. La información de las bases de datos pueden diferir en su actualización, por lo que se complementa con la revisión de otros mapas o visores de ciclovías así como también de imágenes satelitales.</t>
  </si>
  <si>
    <t>154 localidades de la Superintendencia de Servicios Sanitarios (SISS) - 35 ciudades</t>
  </si>
  <si>
    <t>154 localidades de la SISS - 35 ciudades</t>
  </si>
  <si>
    <t xml:space="preserve">Este indicador determina el porcentaje de superficie urbana que está cubierta por vegetación.  Mediante imágenes satelitales, se obtuvo el Índice de Vegetación de Diferencia Normalizada (NDVI) cuyo proceso entrega como resultado valores entre -1 y 1.  El cálculo del indicador se realizó tanto para el periodo estival como invernal (a nivel comunal y de ciudad) y se consideró toda la cobertura vegetal que se encontraba entre el rango 0,2 y 1. La importancia del indicador radica en que junto con conocer la condición de las áreas verdes y su porcentaje respecto a una zona urbana (CCU), puede dar cuenta de las diferentes realidades que existen entre las comunas, respecto a los espacios verdes (públicos y privados) y a la diversidad vegetacional que presenta el país. </t>
  </si>
  <si>
    <t xml:space="preserve">Este indicador determina el porcentaje de superficie urbana que está cubierta por vegetación.  Mediante imágenes satelitales, se obtuvo el Índice de Vegetación de Diferencia Normalizada (NDVI) cuyo proceso entrega como resultado valores entre -1 y 1.  El cálculo del indicador se realizó tanto para el periodo estival como invernal (a nivel comunal y de ciudad) y se consideró toda la cobertura vegetal que se encontraba entre el rango 0,6 y 1, categorizada como densa. Este indicador es un subconjunto del indicador EA_53, es decir, contiene información similar pero acotada a un rango por lo que no son sumables. La importancia del indicador radica en que junto con conocer la condición de las áreas verdes y su porcentaje respecto a una zona urbana (CCU), puede dar cuenta de las diferentes realidades que existen entre las comunas, respecto a los espacios verdes (públicos y privados) y a la diversidad vegetacional que presenta el país. </t>
  </si>
  <si>
    <t xml:space="preserve">1.- Para algunas zonas la plataforma no dispone de imágenes de la estación requerida (verano - invierno), por lo que se consideraron las áreas más cercanas al periodo propuesto. 
2.-La cobertura nubosa es un impedimento para trabajar las imágenes en ciertas zonas, ya que incide o impide  el proceso del cálculo del NDVI y altera el resultado.
3.- La plataforma se ha tornado inestable respecto a la disponibilidad de imágenes, ya que solo por un cierto periodo de tiempo el producto está en línea para descargarlo. Si bien,  el sistema posteriormente permite acceder a la información, la imagen recuperada no presenta las características o atributos necesarios para calcular el índice. </t>
  </si>
  <si>
    <t>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UV excluidas del análisis, estas se registran como "N/A".</t>
  </si>
  <si>
    <t>Este indicador determina el porcentaje de la superficie ocupada por campamentos respecto del área urbana de las comunas. La ocupación de terrenos públicos o privados se relaciona con la necesidad individual o colectiva de habitar un territorio para satisfacer necesidades habitacionales. Los resultados del indicador permiten cuantificar y dimensionar la situación para el posterior diseño de políticas públicas en materia de viviendas sociales.</t>
  </si>
  <si>
    <t>Inmigrantes internacionales CPV 2017</t>
  </si>
  <si>
    <t>Población atendida por las concesiones SISS</t>
  </si>
  <si>
    <t>Población de problación</t>
  </si>
  <si>
    <t>Proyección de población</t>
  </si>
  <si>
    <t>Proyección de población con base al Censo 2017</t>
  </si>
  <si>
    <t>Proyección de población con base al censo 2017</t>
  </si>
  <si>
    <t>Número de hogares viviendo en campamentos (Minvu)</t>
  </si>
  <si>
    <t>Número de hogares viviendo en campamentos  (Minvu)</t>
  </si>
  <si>
    <t>Número de personas en situación de pobreza por ingreso (MDSF)</t>
  </si>
  <si>
    <t>Población Total (MDSF)</t>
  </si>
  <si>
    <t>Número de personas en situación de pobreza multidimensional (MDSF)</t>
  </si>
  <si>
    <t>Poblacion Total (MDSF)</t>
  </si>
  <si>
    <t>Población de población</t>
  </si>
  <si>
    <t>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 Para el calculo del indicador, la población utilizada es una extrapolación en base a la información del Censo de Población y Vivienda del 2017 con respecto a las localidades reportadas por el SISS.</t>
  </si>
  <si>
    <t>Población estimada de mujeres extranjeras residentes</t>
  </si>
  <si>
    <t>mediana</t>
  </si>
  <si>
    <t>hemos rellenado con la medina las comuna que no presentaban datos</t>
  </si>
  <si>
    <t xml:space="preserve">renca </t>
  </si>
  <si>
    <t>lampa</t>
  </si>
  <si>
    <t>aplicaremos el promedioo</t>
  </si>
  <si>
    <t>aplicaremos el promedio de las 10 peores comunas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</si>
</sst>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 #,##0_ ;_ * \-#,##0_ ;_ * &quot;-&quot;_ ;_ @_ "/>
    <numFmt numFmtId="165" formatCode="#,##0.0000"/>
    <numFmt numFmtId="166" formatCode="#,##0.0"/>
    <numFmt numFmtId="167" formatCode="0.0%"/>
    <numFmt numFmtId="168" formatCode="0.0"/>
    <numFmt numFmtId="169" formatCode="#,##0.000"/>
    <numFmt numFmtId="170" formatCode="0.00000000"/>
  </numFmts>
  <fonts count="74">
    <font>
      <sz val="11"/>
      <color theme="1"/>
      <name val="Calibri"/>
      <family val="2"/>
      <scheme val="minor"/>
    </font>
    <font>
      <sz val="9"/>
      <color rgb="FF000000"/>
      <name val="Calibri"/>
      <family val="2"/>
    </font>
    <font>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u/>
      <sz val="11"/>
      <color theme="10"/>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sz val="11"/>
      <color rgb="FF000000"/>
      <name val="Calibri"/>
      <family val="2"/>
    </font>
    <font>
      <sz val="11"/>
      <color indexed="8"/>
      <name val="Calibri"/>
      <family val="2"/>
      <scheme val="minor"/>
    </font>
    <font>
      <i/>
      <sz val="10"/>
      <color theme="1"/>
      <name val="Calibri"/>
      <family val="2"/>
      <scheme val="minor"/>
    </font>
    <font>
      <sz val="9"/>
      <color theme="1"/>
      <name val="Calibri"/>
      <family val="2"/>
      <scheme val="minor"/>
    </font>
    <font>
      <sz val="11"/>
      <color rgb="FF000000"/>
      <name val="Calibri"/>
      <family val="2"/>
    </font>
    <font>
      <sz val="10"/>
      <name val="Calibri"/>
      <family val="2"/>
      <scheme val="minor"/>
    </font>
    <font>
      <sz val="11"/>
      <name val="Calibri"/>
      <family val="2"/>
      <scheme val="minor"/>
    </font>
    <font>
      <sz val="9"/>
      <color rgb="FF000000"/>
      <name val="Calibri"/>
      <family val="2"/>
      <scheme val="minor"/>
    </font>
    <font>
      <sz val="10"/>
      <color rgb="FFFF0000"/>
      <name val="Calibri"/>
      <family val="2"/>
      <scheme val="minor"/>
    </font>
    <font>
      <sz val="11"/>
      <color rgb="FFFF0000"/>
      <name val="Calibri"/>
      <family val="2"/>
      <scheme val="minor"/>
    </font>
    <font>
      <u/>
      <sz val="10"/>
      <color theme="10"/>
      <name val="Calibri"/>
      <family val="2"/>
      <scheme val="minor"/>
    </font>
    <font>
      <u/>
      <sz val="9"/>
      <color theme="10"/>
      <name val="Calibri"/>
      <family val="2"/>
      <scheme val="minor"/>
    </font>
    <font>
      <b/>
      <sz val="11"/>
      <color theme="0"/>
      <name val="Calibri"/>
      <family val="2"/>
      <scheme val="minor"/>
    </font>
    <font>
      <sz val="11"/>
      <color theme="0"/>
      <name val="Calibri"/>
      <family val="2"/>
      <scheme val="minor"/>
    </font>
    <font>
      <b/>
      <sz val="9"/>
      <color theme="0"/>
      <name val="Calibri"/>
      <family val="2"/>
      <scheme val="minor"/>
    </font>
    <font>
      <b/>
      <sz val="10"/>
      <color theme="0"/>
      <name val="Calibri"/>
      <family val="2"/>
      <scheme val="minor"/>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color theme="1"/>
      <name val="Calibri"/>
      <family val="2"/>
      <scheme val="minor"/>
    </font>
    <font>
      <sz val="10"/>
      <name val="Arial"/>
      <family val="2"/>
    </font>
    <font>
      <sz val="18"/>
      <color theme="3"/>
      <name val="Cambria"/>
      <family val="2"/>
      <scheme val="major"/>
    </font>
    <font>
      <sz val="10"/>
      <name val="Calibri"/>
      <family val="2"/>
    </font>
    <font>
      <sz val="11"/>
      <name val="Calibri"/>
      <family val="2"/>
    </font>
    <font>
      <sz val="9"/>
      <name val="Calibri"/>
      <family val="2"/>
      <scheme val="minor"/>
    </font>
    <font>
      <sz val="10"/>
      <color theme="1"/>
      <name val="Calibri"/>
      <family val="2"/>
    </font>
    <font>
      <sz val="10"/>
      <color indexed="8"/>
      <name val="Calibri"/>
      <family val="2"/>
      <scheme val="minor"/>
    </font>
    <font>
      <sz val="10"/>
      <color theme="0"/>
      <name val="Calibri"/>
      <family val="2"/>
      <scheme val="minor"/>
    </font>
    <font>
      <sz val="11"/>
      <color theme="0"/>
      <name val="Calibri"/>
      <family val="2"/>
    </font>
    <font>
      <sz val="10"/>
      <color rgb="FF222222"/>
      <name val="Calibri"/>
      <family val="2"/>
      <scheme val="minor"/>
    </font>
    <font>
      <u/>
      <sz val="10"/>
      <color theme="1"/>
      <name val="Calibri"/>
      <family val="2"/>
      <scheme val="minor"/>
    </font>
    <font>
      <sz val="8"/>
      <name val="Calibri"/>
      <family val="2"/>
      <scheme val="minor"/>
    </font>
    <font>
      <sz val="9"/>
      <color indexed="81"/>
      <name val="Tahoma"/>
      <family val="2"/>
    </font>
    <font>
      <b/>
      <sz val="9"/>
      <color indexed="81"/>
      <name val="Tahoma"/>
      <family val="2"/>
    </font>
    <font>
      <sz val="11"/>
      <color theme="3"/>
      <name val="Wingdings"/>
      <charset val="2"/>
    </font>
    <font>
      <b/>
      <sz val="9"/>
      <color theme="1"/>
      <name val="Calibri"/>
      <family val="2"/>
      <scheme val="minor"/>
    </font>
    <font>
      <b/>
      <sz val="10"/>
      <color theme="1"/>
      <name val="Calibri"/>
      <family val="2"/>
    </font>
    <font>
      <b/>
      <sz val="10"/>
      <name val="Calibri"/>
      <family val="2"/>
    </font>
    <font>
      <sz val="9"/>
      <color theme="3"/>
      <name val="Wingdings"/>
      <charset val="2"/>
    </font>
    <font>
      <u/>
      <sz val="10"/>
      <name val="Calibri"/>
      <family val="2"/>
      <scheme val="minor"/>
    </font>
    <font>
      <sz val="10"/>
      <color rgb="FFFF0000"/>
      <name val="Calibri"/>
      <family val="2"/>
    </font>
    <font>
      <b/>
      <sz val="10"/>
      <name val="Calibri"/>
      <family val="2"/>
      <scheme val="minor"/>
    </font>
    <font>
      <sz val="10"/>
      <color rgb="FF010205"/>
      <name val="Arial"/>
      <family val="2"/>
    </font>
    <font>
      <sz val="10"/>
      <color rgb="FF010205"/>
      <name val="Calibri"/>
      <family val="2"/>
      <scheme val="minor"/>
    </font>
    <font>
      <sz val="11"/>
      <color indexed="8"/>
      <name val="Calibri"/>
      <family val="2"/>
    </font>
    <font>
      <sz val="9"/>
      <color indexed="8"/>
      <name val="Arial"/>
      <family val="2"/>
    </font>
    <font>
      <sz val="12"/>
      <color theme="0"/>
      <name val="Calibri"/>
      <family val="2"/>
      <scheme val="minor"/>
    </font>
    <font>
      <sz val="12"/>
      <color theme="1"/>
      <name val="Calibri"/>
      <family val="2"/>
      <scheme val="minor"/>
    </font>
    <font>
      <u/>
      <sz val="12"/>
      <color theme="10"/>
      <name val="Calibri"/>
      <family val="2"/>
      <scheme val="minor"/>
    </font>
    <font>
      <b/>
      <sz val="12"/>
      <color theme="0"/>
      <name val="Calibri"/>
      <family val="2"/>
      <scheme val="minor"/>
    </font>
    <font>
      <sz val="10"/>
      <color theme="1"/>
      <name val="Calibri (Cuerpo)_x0000_"/>
    </font>
    <font>
      <sz val="9"/>
      <color theme="10"/>
      <name val="Calibri"/>
      <family val="2"/>
      <scheme val="minor"/>
    </font>
    <font>
      <sz val="9"/>
      <color theme="1"/>
      <name val="Segoe UI"/>
      <family val="2"/>
    </font>
    <font>
      <sz val="10"/>
      <color indexed="8"/>
      <name val="Arial"/>
      <family val="2"/>
    </font>
  </fonts>
  <fills count="52">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theme="4"/>
      </patternFill>
    </fill>
    <fill>
      <patternFill patternType="solid">
        <fgColor indexed="65"/>
        <bgColor theme="0"/>
      </patternFill>
    </fill>
    <fill>
      <patternFill patternType="solid">
        <fgColor theme="0"/>
        <bgColor theme="0"/>
      </patternFill>
    </fill>
    <fill>
      <patternFill patternType="solid">
        <fgColor rgb="FFFFFFFF"/>
        <bgColor theme="0"/>
      </patternFill>
    </fill>
    <fill>
      <patternFill patternType="solid">
        <fgColor auto="1"/>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0"/>
      </patternFill>
    </fill>
    <fill>
      <patternFill patternType="solid">
        <fgColor rgb="FFFFFFFF"/>
        <bgColor rgb="FF000000"/>
      </patternFill>
    </fill>
    <fill>
      <patternFill patternType="solid">
        <fgColor rgb="FFFFC000"/>
        <bgColor theme="0"/>
      </patternFill>
    </fill>
    <fill>
      <patternFill patternType="solid">
        <fgColor indexed="65"/>
        <bgColor rgb="FFFFFFFF"/>
      </patternFill>
    </fill>
    <fill>
      <patternFill patternType="solid">
        <fgColor rgb="FFFFFF00"/>
        <bgColor theme="0"/>
      </patternFill>
    </fill>
    <fill>
      <patternFill patternType="solid">
        <fgColor theme="4" tint="0.59999389629810485"/>
        <bgColor theme="0"/>
      </patternFill>
    </fill>
    <fill>
      <patternFill patternType="solid">
        <fgColor theme="4" tint="0.59999389629810485"/>
        <bgColor indexed="64"/>
      </patternFill>
    </fill>
    <fill>
      <patternFill patternType="solid">
        <fgColor theme="8" tint="0.39997558519241921"/>
        <bgColor theme="0"/>
      </patternFill>
    </fill>
    <fill>
      <patternFill patternType="solid">
        <fgColor theme="8"/>
        <bgColor theme="0"/>
      </patternFill>
    </fill>
    <fill>
      <patternFill patternType="solid">
        <fgColor theme="3" tint="0.79998168889431442"/>
        <bgColor theme="0"/>
      </patternFill>
    </fill>
    <fill>
      <patternFill patternType="solid">
        <fgColor theme="3" tint="0.59999389629810485"/>
        <bgColor indexed="64"/>
      </patternFill>
    </fill>
    <fill>
      <patternFill patternType="solid">
        <fgColor theme="4" tint="0.39997558519241921"/>
        <bgColor theme="0"/>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8"/>
      </left>
      <right style="thin">
        <color indexed="8"/>
      </right>
      <top/>
      <bottom/>
      <diagonal/>
    </border>
    <border>
      <left style="thin">
        <color indexed="64"/>
      </left>
      <right/>
      <top/>
      <bottom/>
      <diagonal/>
    </border>
  </borders>
  <cellStyleXfs count="151">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0"/>
    <xf numFmtId="0" fontId="14" fillId="0" borderId="0"/>
    <xf numFmtId="0" fontId="23" fillId="5" borderId="0" applyNumberFormat="0" applyBorder="0" applyAlignment="0" applyProtection="0"/>
    <xf numFmtId="0" fontId="27" fillId="0" borderId="0" applyNumberFormat="0" applyFill="0" applyBorder="0" applyAlignment="0" applyProtection="0"/>
    <xf numFmtId="0" fontId="28" fillId="0" borderId="19" applyNumberFormat="0" applyFill="0" applyAlignment="0" applyProtection="0"/>
    <xf numFmtId="0" fontId="29" fillId="0" borderId="20" applyNumberFormat="0" applyFill="0" applyAlignment="0" applyProtection="0"/>
    <xf numFmtId="0" fontId="30" fillId="0" borderId="21" applyNumberFormat="0" applyFill="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34" fillId="13" borderId="22" applyNumberFormat="0" applyAlignment="0" applyProtection="0"/>
    <xf numFmtId="0" fontId="35" fillId="14" borderId="23" applyNumberFormat="0" applyAlignment="0" applyProtection="0"/>
    <xf numFmtId="0" fontId="36" fillId="14" borderId="22" applyNumberFormat="0" applyAlignment="0" applyProtection="0"/>
    <xf numFmtId="0" fontId="37" fillId="0" borderId="24" applyNumberFormat="0" applyFill="0" applyAlignment="0" applyProtection="0"/>
    <xf numFmtId="0" fontId="22" fillId="15" borderId="25" applyNumberFormat="0" applyAlignment="0" applyProtection="0"/>
    <xf numFmtId="0" fontId="19" fillId="0" borderId="0" applyNumberFormat="0" applyFill="0" applyBorder="0" applyAlignment="0" applyProtection="0"/>
    <xf numFmtId="0" fontId="2" fillId="16" borderId="26" applyNumberFormat="0" applyFont="0" applyAlignment="0" applyProtection="0"/>
    <xf numFmtId="0" fontId="38" fillId="0" borderId="0" applyNumberFormat="0" applyFill="0" applyBorder="0" applyAlignment="0" applyProtection="0"/>
    <xf numFmtId="0" fontId="39" fillId="0" borderId="27" applyNumberFormat="0" applyFill="0" applyAlignment="0" applyProtection="0"/>
    <xf numFmtId="0" fontId="2" fillId="17" borderId="0" applyNumberFormat="0" applyBorder="0" applyAlignment="0" applyProtection="0"/>
    <xf numFmtId="0" fontId="2"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3" fillId="39" borderId="0" applyNumberFormat="0" applyBorder="0" applyAlignment="0" applyProtection="0"/>
    <xf numFmtId="0" fontId="40" fillId="0" borderId="0"/>
    <xf numFmtId="0" fontId="41" fillId="0" borderId="0" applyNumberFormat="0" applyFill="0" applyBorder="0" applyAlignment="0" applyProtection="0"/>
    <xf numFmtId="0" fontId="6" fillId="0" borderId="0" applyNumberFormat="0" applyFill="0" applyBorder="0" applyAlignment="0" applyProtection="0"/>
    <xf numFmtId="0" fontId="26" fillId="0" borderId="0"/>
    <xf numFmtId="43" fontId="26" fillId="0" borderId="0" applyFont="0" applyFill="0" applyBorder="0" applyAlignment="0" applyProtection="0"/>
    <xf numFmtId="0" fontId="10" fillId="0" borderId="0"/>
    <xf numFmtId="0" fontId="43" fillId="0" borderId="0"/>
    <xf numFmtId="0" fontId="2" fillId="0" borderId="0"/>
    <xf numFmtId="0" fontId="2" fillId="0" borderId="0"/>
    <xf numFmtId="0" fontId="2" fillId="16" borderId="26" applyNumberFormat="0" applyFont="0" applyAlignment="0" applyProtection="0"/>
    <xf numFmtId="0" fontId="11" fillId="0" borderId="0"/>
    <xf numFmtId="0" fontId="10" fillId="0" borderId="0"/>
    <xf numFmtId="9" fontId="40" fillId="0" borderId="0" applyFont="0" applyFill="0" applyBorder="0" applyAlignment="0" applyProtection="0"/>
    <xf numFmtId="43" fontId="2" fillId="0" borderId="0" applyFont="0" applyFill="0" applyBorder="0" applyAlignment="0" applyProtection="0"/>
    <xf numFmtId="0" fontId="10" fillId="0" borderId="0"/>
    <xf numFmtId="0" fontId="23" fillId="5" borderId="0" applyNumberFormat="0" applyBorder="0" applyAlignment="0" applyProtection="0"/>
    <xf numFmtId="0" fontId="11" fillId="0" borderId="0"/>
    <xf numFmtId="0" fontId="11"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6" fillId="0" borderId="0" applyNumberFormat="0" applyFill="0" applyBorder="0" applyAlignment="0" applyProtection="0"/>
    <xf numFmtId="0" fontId="10" fillId="0" borderId="0"/>
    <xf numFmtId="0" fontId="27" fillId="0" borderId="0" applyNumberForma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19" fillId="0" borderId="0" applyNumberFormat="0" applyFill="0" applyBorder="0" applyAlignment="0" applyProtection="0"/>
    <xf numFmtId="0" fontId="2" fillId="16" borderId="26" applyNumberFormat="0" applyFont="0" applyAlignment="0" applyProtection="0"/>
    <xf numFmtId="0" fontId="38" fillId="0" borderId="0" applyNumberFormat="0" applyFill="0" applyBorder="0" applyAlignment="0" applyProtection="0"/>
    <xf numFmtId="0" fontId="2" fillId="17" borderId="0" applyNumberFormat="0" applyBorder="0" applyAlignment="0" applyProtection="0"/>
    <xf numFmtId="0" fontId="2"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3" fillId="39" borderId="0" applyNumberFormat="0" applyBorder="0" applyAlignment="0" applyProtection="0"/>
    <xf numFmtId="0" fontId="2" fillId="0" borderId="0"/>
    <xf numFmtId="0" fontId="2" fillId="0" borderId="0"/>
    <xf numFmtId="0" fontId="2" fillId="0" borderId="0"/>
    <xf numFmtId="0" fontId="11" fillId="0" borderId="0"/>
    <xf numFmtId="0" fontId="11" fillId="0" borderId="0"/>
    <xf numFmtId="0" fontId="2" fillId="0" borderId="0"/>
    <xf numFmtId="0" fontId="11" fillId="0" borderId="0"/>
    <xf numFmtId="0" fontId="11" fillId="0" borderId="0"/>
    <xf numFmtId="0" fontId="64" fillId="0" borderId="0"/>
    <xf numFmtId="0" fontId="40" fillId="0" borderId="0"/>
    <xf numFmtId="0" fontId="10" fillId="0" borderId="0"/>
    <xf numFmtId="0" fontId="66" fillId="5" borderId="0" applyNumberFormat="0" applyBorder="0" applyAlignment="0" applyProtection="0"/>
    <xf numFmtId="0" fontId="67" fillId="0" borderId="0"/>
    <xf numFmtId="0" fontId="68" fillId="0" borderId="0" applyNumberFormat="0" applyFill="0" applyBorder="0" applyAlignment="0" applyProtection="0"/>
    <xf numFmtId="0" fontId="2" fillId="0" borderId="0"/>
    <xf numFmtId="0" fontId="23" fillId="3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33" fillId="12" borderId="0" applyNumberFormat="0" applyBorder="0" applyAlignment="0" applyProtection="0"/>
    <xf numFmtId="0" fontId="23" fillId="31" borderId="0" applyNumberFormat="0" applyBorder="0" applyAlignment="0" applyProtection="0"/>
    <xf numFmtId="0" fontId="27" fillId="0" borderId="0" applyNumberFormat="0" applyFill="0" applyBorder="0" applyAlignment="0" applyProtection="0"/>
    <xf numFmtId="0" fontId="10" fillId="0" borderId="0"/>
    <xf numFmtId="0" fontId="23" fillId="39" borderId="0" applyNumberFormat="0" applyBorder="0" applyAlignment="0" applyProtection="0"/>
    <xf numFmtId="0" fontId="40" fillId="0" borderId="0"/>
    <xf numFmtId="164" fontId="2" fillId="0" borderId="0" applyFont="0" applyFill="0" applyBorder="0" applyAlignment="0" applyProtection="0"/>
    <xf numFmtId="0" fontId="40" fillId="0" borderId="0"/>
    <xf numFmtId="0" fontId="26" fillId="0" borderId="0"/>
    <xf numFmtId="0" fontId="10" fillId="0" borderId="0"/>
    <xf numFmtId="0" fontId="43" fillId="0" borderId="0"/>
    <xf numFmtId="0" fontId="10" fillId="0" borderId="0"/>
    <xf numFmtId="0" fontId="43" fillId="0" borderId="0"/>
    <xf numFmtId="0" fontId="10" fillId="0" borderId="0"/>
    <xf numFmtId="0" fontId="73" fillId="0" borderId="0"/>
    <xf numFmtId="0" fontId="43" fillId="0" borderId="0"/>
    <xf numFmtId="9" fontId="43" fillId="0" borderId="0" applyFont="0" applyFill="0" applyBorder="0" applyAlignment="0" applyProtection="0"/>
    <xf numFmtId="43" fontId="26"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3" fillId="0" borderId="0"/>
    <xf numFmtId="0" fontId="43" fillId="0" borderId="0"/>
  </cellStyleXfs>
  <cellXfs count="1179">
    <xf numFmtId="0" fontId="0" fillId="0" borderId="0" xfId="0"/>
    <xf numFmtId="0" fontId="5" fillId="0" borderId="0" xfId="0" applyFont="1"/>
    <xf numFmtId="0" fontId="6" fillId="0" borderId="0" xfId="2" applyFill="1" applyBorder="1" applyAlignment="1">
      <alignment horizontal="center" vertical="center"/>
    </xf>
    <xf numFmtId="0" fontId="7" fillId="2" borderId="0" xfId="0" applyFont="1" applyFill="1" applyAlignment="1">
      <alignment vertical="center" wrapText="1"/>
    </xf>
    <xf numFmtId="0" fontId="5" fillId="2" borderId="0" xfId="0" applyFont="1" applyFill="1" applyAlignment="1">
      <alignment wrapText="1"/>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2" borderId="0" xfId="0" applyFont="1" applyFill="1" applyAlignment="1">
      <alignment horizontal="left" wrapText="1"/>
    </xf>
    <xf numFmtId="0" fontId="0" fillId="2" borderId="0" xfId="0" applyFill="1" applyAlignment="1">
      <alignment wrapText="1"/>
    </xf>
    <xf numFmtId="0" fontId="5" fillId="2" borderId="0" xfId="0" applyFont="1" applyFill="1"/>
    <xf numFmtId="0" fontId="2" fillId="2" borderId="0" xfId="4" applyFont="1" applyFill="1" applyAlignment="1">
      <alignment horizontal="left" vertical="center"/>
    </xf>
    <xf numFmtId="0" fontId="2" fillId="2" borderId="0" xfId="4" applyFont="1" applyFill="1" applyAlignment="1">
      <alignment vertical="center"/>
    </xf>
    <xf numFmtId="0" fontId="6" fillId="2" borderId="0" xfId="2" applyFill="1" applyAlignment="1">
      <alignment vertical="center"/>
    </xf>
    <xf numFmtId="0" fontId="2" fillId="2" borderId="0" xfId="4" applyFont="1" applyFill="1" applyAlignment="1">
      <alignment vertical="center" wrapText="1"/>
    </xf>
    <xf numFmtId="0" fontId="11" fillId="0" borderId="0" xfId="4"/>
    <xf numFmtId="0" fontId="0" fillId="2" borderId="0" xfId="0" applyFill="1"/>
    <xf numFmtId="0" fontId="16" fillId="2" borderId="0" xfId="0" applyFont="1" applyFill="1" applyAlignment="1">
      <alignment vertical="center"/>
    </xf>
    <xf numFmtId="0" fontId="15" fillId="2" borderId="0" xfId="0"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0" fontId="15" fillId="2" borderId="0" xfId="2" applyFont="1" applyFill="1" applyAlignment="1">
      <alignment horizontal="left" vertical="center"/>
    </xf>
    <xf numFmtId="0" fontId="15" fillId="2" borderId="0" xfId="0" applyFont="1" applyFill="1"/>
    <xf numFmtId="0" fontId="15" fillId="2" borderId="0" xfId="0" applyFont="1" applyFill="1" applyAlignment="1">
      <alignment vertical="center"/>
    </xf>
    <xf numFmtId="0" fontId="13" fillId="2" borderId="0" xfId="0" applyFont="1" applyFill="1"/>
    <xf numFmtId="0" fontId="18" fillId="2" borderId="0" xfId="0" applyFont="1" applyFill="1" applyAlignment="1">
      <alignment wrapText="1"/>
    </xf>
    <xf numFmtId="0" fontId="15" fillId="2" borderId="0" xfId="0" applyFont="1" applyFill="1" applyAlignment="1">
      <alignment vertical="center" wrapText="1"/>
    </xf>
    <xf numFmtId="0" fontId="15" fillId="2" borderId="0" xfId="0" applyFont="1" applyFill="1" applyAlignment="1">
      <alignment wrapText="1"/>
    </xf>
    <xf numFmtId="0" fontId="15" fillId="2" borderId="0" xfId="0" applyFont="1" applyFill="1" applyAlignment="1">
      <alignment horizontal="left" vertical="center" wrapText="1"/>
    </xf>
    <xf numFmtId="0" fontId="11" fillId="2" borderId="0" xfId="4" applyFill="1"/>
    <xf numFmtId="0" fontId="0" fillId="2" borderId="0" xfId="0" applyFill="1" applyAlignment="1">
      <alignment horizontal="left" vertical="center"/>
    </xf>
    <xf numFmtId="0" fontId="17" fillId="2" borderId="0" xfId="0" applyFont="1" applyFill="1"/>
    <xf numFmtId="0" fontId="0" fillId="2" borderId="0" xfId="0" applyFill="1" applyAlignment="1">
      <alignment horizontal="left"/>
    </xf>
    <xf numFmtId="0" fontId="2" fillId="2" borderId="0" xfId="0" applyFont="1" applyFill="1" applyAlignment="1">
      <alignment vertical="center"/>
    </xf>
    <xf numFmtId="0" fontId="2" fillId="2" borderId="0" xfId="0" applyFont="1" applyFill="1" applyAlignment="1">
      <alignment horizontal="left" vertical="center"/>
    </xf>
    <xf numFmtId="0" fontId="6" fillId="2" borderId="1" xfId="2" applyFill="1" applyBorder="1" applyAlignment="1">
      <alignment horizontal="center" vertical="center" wrapText="1"/>
    </xf>
    <xf numFmtId="0" fontId="6" fillId="2" borderId="0" xfId="2" applyFill="1" applyBorder="1" applyAlignment="1">
      <alignment horizontal="center" vertical="center"/>
    </xf>
    <xf numFmtId="0" fontId="0" fillId="2" borderId="0" xfId="0" applyFill="1" applyAlignment="1">
      <alignment horizontal="center"/>
    </xf>
    <xf numFmtId="0" fontId="14" fillId="2" borderId="0" xfId="5" applyFill="1"/>
    <xf numFmtId="0" fontId="6" fillId="2" borderId="0" xfId="2" applyFill="1" applyBorder="1" applyAlignment="1">
      <alignment horizontal="center" vertical="center" wrapText="1"/>
    </xf>
    <xf numFmtId="0" fontId="6" fillId="2" borderId="0" xfId="2" applyFill="1" applyBorder="1" applyAlignment="1">
      <alignment horizontal="center"/>
    </xf>
    <xf numFmtId="0" fontId="1" fillId="2" borderId="1" xfId="0" quotePrefix="1" applyFont="1" applyFill="1" applyBorder="1" applyAlignment="1">
      <alignment horizontal="center" vertical="center" wrapText="1"/>
    </xf>
    <xf numFmtId="0" fontId="5" fillId="2" borderId="0" xfId="0" applyFont="1" applyFill="1" applyAlignment="1">
      <alignment horizontal="center" vertical="center" wrapText="1"/>
    </xf>
    <xf numFmtId="0" fontId="13" fillId="2" borderId="0" xfId="0" applyFont="1" applyFill="1" applyAlignment="1">
      <alignment vertical="center" wrapText="1"/>
    </xf>
    <xf numFmtId="0" fontId="6" fillId="2" borderId="1" xfId="2" applyFill="1" applyBorder="1" applyAlignment="1">
      <alignment horizontal="center" vertical="center"/>
    </xf>
    <xf numFmtId="0" fontId="0" fillId="2" borderId="0" xfId="0" applyFill="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4" fontId="4" fillId="2" borderId="2" xfId="0" applyNumberFormat="1" applyFont="1" applyFill="1" applyBorder="1" applyAlignment="1">
      <alignment horizontal="center" vertical="center" wrapText="1"/>
    </xf>
    <xf numFmtId="4" fontId="4" fillId="2" borderId="0" xfId="0" applyNumberFormat="1" applyFont="1" applyFill="1" applyAlignment="1">
      <alignment horizontal="center" vertical="center" wrapText="1"/>
    </xf>
    <xf numFmtId="165" fontId="4" fillId="2" borderId="0" xfId="0" applyNumberFormat="1" applyFont="1" applyFill="1" applyAlignment="1">
      <alignment horizontal="center" vertical="center" wrapText="1"/>
    </xf>
    <xf numFmtId="2" fontId="5" fillId="2" borderId="1" xfId="0" applyNumberFormat="1" applyFont="1" applyFill="1" applyBorder="1" applyAlignment="1">
      <alignment horizontal="center" vertical="center" wrapText="1"/>
    </xf>
    <xf numFmtId="0" fontId="25" fillId="5" borderId="1" xfId="6" applyFont="1" applyBorder="1" applyAlignment="1">
      <alignment horizontal="left" vertical="center" wrapText="1"/>
    </xf>
    <xf numFmtId="0" fontId="25" fillId="5" borderId="1" xfId="6" applyFont="1" applyBorder="1" applyAlignment="1">
      <alignment horizontal="center" vertical="center" wrapText="1"/>
    </xf>
    <xf numFmtId="4" fontId="1" fillId="0" borderId="0" xfId="0" applyNumberFormat="1" applyFont="1" applyAlignment="1">
      <alignment horizontal="center" vertical="center" wrapText="1"/>
    </xf>
    <xf numFmtId="4" fontId="1" fillId="2" borderId="0" xfId="0" applyNumberFormat="1" applyFont="1" applyFill="1" applyAlignment="1">
      <alignment horizontal="center" vertical="center" wrapText="1"/>
    </xf>
    <xf numFmtId="0" fontId="13" fillId="2" borderId="1"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5" fillId="2" borderId="1" xfId="0" quotePrefix="1" applyFont="1" applyFill="1" applyBorder="1" applyAlignment="1">
      <alignment horizontal="left" wrapText="1"/>
    </xf>
    <xf numFmtId="1" fontId="42" fillId="6" borderId="1" xfId="0" applyNumberFormat="1" applyFont="1" applyFill="1" applyBorder="1" applyAlignment="1">
      <alignment horizontal="right" vertical="center"/>
    </xf>
    <xf numFmtId="1" fontId="15" fillId="6" borderId="1" xfId="13" applyNumberFormat="1" applyFont="1" applyFill="1" applyBorder="1" applyAlignment="1">
      <alignment horizontal="right" vertical="center"/>
    </xf>
    <xf numFmtId="0" fontId="15" fillId="2" borderId="7" xfId="0" applyFont="1" applyFill="1" applyBorder="1" applyAlignment="1">
      <alignment horizontal="left" vertical="center" wrapText="1"/>
    </xf>
    <xf numFmtId="0" fontId="15" fillId="2" borderId="1" xfId="0" applyFont="1" applyFill="1" applyBorder="1" applyAlignment="1">
      <alignment horizontal="left" vertical="center"/>
    </xf>
    <xf numFmtId="0" fontId="11" fillId="2" borderId="1" xfId="4" applyFill="1" applyBorder="1"/>
    <xf numFmtId="0" fontId="9" fillId="8" borderId="1" xfId="0" applyFont="1" applyFill="1" applyBorder="1" applyAlignment="1">
      <alignment horizontal="right" vertical="center"/>
    </xf>
    <xf numFmtId="3" fontId="9" fillId="6" borderId="1" xfId="0" applyNumberFormat="1" applyFont="1" applyFill="1" applyBorder="1" applyAlignment="1">
      <alignment horizontal="left" vertical="center"/>
    </xf>
    <xf numFmtId="0" fontId="9" fillId="6" borderId="1" xfId="0" applyFont="1" applyFill="1" applyBorder="1" applyAlignment="1">
      <alignment horizontal="left" vertical="center"/>
    </xf>
    <xf numFmtId="0" fontId="15" fillId="7" borderId="1" xfId="49" applyFont="1" applyFill="1" applyBorder="1" applyAlignment="1">
      <alignment horizontal="left" vertical="center" wrapText="1"/>
    </xf>
    <xf numFmtId="0" fontId="2" fillId="9" borderId="1" xfId="0" applyFont="1" applyFill="1" applyBorder="1" applyAlignment="1">
      <alignment horizontal="right"/>
    </xf>
    <xf numFmtId="3" fontId="5" fillId="6" borderId="1" xfId="0" applyNumberFormat="1" applyFont="1" applyFill="1" applyBorder="1" applyAlignment="1">
      <alignment horizontal="right"/>
    </xf>
    <xf numFmtId="3" fontId="5" fillId="6" borderId="1" xfId="0" applyNumberFormat="1" applyFont="1" applyFill="1" applyBorder="1"/>
    <xf numFmtId="4" fontId="5" fillId="8" borderId="1" xfId="0" applyNumberFormat="1" applyFont="1" applyFill="1" applyBorder="1" applyAlignment="1">
      <alignment horizontal="right" vertical="center"/>
    </xf>
    <xf numFmtId="0" fontId="4" fillId="6" borderId="1" xfId="0" applyFont="1" applyFill="1" applyBorder="1" applyAlignment="1">
      <alignment horizontal="left"/>
    </xf>
    <xf numFmtId="0" fontId="5" fillId="6" borderId="1" xfId="0" applyFont="1" applyFill="1" applyBorder="1" applyAlignment="1">
      <alignment horizontal="left"/>
    </xf>
    <xf numFmtId="0" fontId="2" fillId="6" borderId="1" xfId="0" applyFont="1" applyFill="1" applyBorder="1" applyAlignment="1">
      <alignment horizontal="right" vertical="center"/>
    </xf>
    <xf numFmtId="0" fontId="2" fillId="6" borderId="1" xfId="0" applyFont="1" applyFill="1" applyBorder="1" applyAlignment="1">
      <alignment horizontal="left" vertical="center"/>
    </xf>
    <xf numFmtId="2" fontId="2" fillId="6" borderId="1" xfId="0" applyNumberFormat="1" applyFont="1" applyFill="1" applyBorder="1" applyAlignment="1">
      <alignment horizontal="right" vertical="center"/>
    </xf>
    <xf numFmtId="0" fontId="4" fillId="8" borderId="1" xfId="55" applyFont="1" applyFill="1" applyBorder="1" applyAlignment="1">
      <alignment horizontal="left" vertical="center"/>
    </xf>
    <xf numFmtId="3" fontId="4" fillId="8" borderId="1" xfId="55" applyNumberFormat="1" applyFont="1" applyFill="1" applyBorder="1" applyAlignment="1">
      <alignment horizontal="left" vertical="center"/>
    </xf>
    <xf numFmtId="0" fontId="4" fillId="6" borderId="1" xfId="55" applyFont="1" applyFill="1" applyBorder="1" applyAlignment="1">
      <alignment horizontal="left" vertical="center"/>
    </xf>
    <xf numFmtId="3" fontId="4" fillId="6" borderId="1" xfId="55" applyNumberFormat="1" applyFont="1" applyFill="1" applyBorder="1" applyAlignment="1">
      <alignment horizontal="left" vertical="center"/>
    </xf>
    <xf numFmtId="0" fontId="5" fillId="6" borderId="1" xfId="55" applyFont="1" applyFill="1" applyBorder="1"/>
    <xf numFmtId="0" fontId="4" fillId="8" borderId="1" xfId="55" applyFont="1" applyFill="1" applyBorder="1" applyAlignment="1">
      <alignment horizontal="right" vertical="center"/>
    </xf>
    <xf numFmtId="0" fontId="10" fillId="6" borderId="1" xfId="0" applyFont="1" applyFill="1" applyBorder="1" applyAlignment="1">
      <alignment horizontal="left" vertical="center"/>
    </xf>
    <xf numFmtId="3" fontId="10" fillId="6" borderId="1" xfId="0" applyNumberFormat="1" applyFont="1" applyFill="1" applyBorder="1" applyAlignment="1">
      <alignment horizontal="left" vertical="center"/>
    </xf>
    <xf numFmtId="0" fontId="0" fillId="2" borderId="1" xfId="0" applyFill="1" applyBorder="1"/>
    <xf numFmtId="0" fontId="7" fillId="2" borderId="0" xfId="0" applyFont="1" applyFill="1" applyAlignment="1">
      <alignment horizontal="center" vertical="center" wrapText="1"/>
    </xf>
    <xf numFmtId="0" fontId="47" fillId="40" borderId="1" xfId="6" applyFont="1" applyFill="1" applyBorder="1" applyAlignment="1">
      <alignment horizontal="center" vertical="center"/>
    </xf>
    <xf numFmtId="0" fontId="4" fillId="0" borderId="1" xfId="0" applyFont="1" applyBorder="1" applyAlignment="1">
      <alignment horizontal="right" vertical="center"/>
    </xf>
    <xf numFmtId="0" fontId="47" fillId="40" borderId="1" xfId="6" applyFont="1" applyFill="1" applyBorder="1" applyAlignment="1">
      <alignment horizontal="center" vertical="center" wrapText="1"/>
    </xf>
    <xf numFmtId="2" fontId="45" fillId="8" borderId="1" xfId="0" applyNumberFormat="1" applyFont="1" applyFill="1" applyBorder="1" applyAlignment="1">
      <alignment horizontal="right"/>
    </xf>
    <xf numFmtId="0" fontId="9" fillId="0" borderId="2" xfId="0" applyFont="1" applyBorder="1" applyAlignment="1">
      <alignment horizontal="left" vertical="center" wrapText="1"/>
    </xf>
    <xf numFmtId="0" fontId="5" fillId="2" borderId="3" xfId="0" applyFont="1" applyFill="1" applyBorder="1" applyAlignment="1">
      <alignment vertical="center" wrapText="1"/>
    </xf>
    <xf numFmtId="0" fontId="15" fillId="6" borderId="7" xfId="0" applyFont="1" applyFill="1" applyBorder="1" applyAlignment="1">
      <alignment horizontal="left" vertical="center"/>
    </xf>
    <xf numFmtId="1" fontId="5" fillId="6" borderId="1" xfId="0" applyNumberFormat="1" applyFont="1" applyFill="1" applyBorder="1"/>
    <xf numFmtId="0" fontId="5" fillId="6" borderId="1" xfId="0" applyFont="1" applyFill="1" applyBorder="1"/>
    <xf numFmtId="0" fontId="5" fillId="9" borderId="1" xfId="0" applyFont="1" applyFill="1" applyBorder="1" applyAlignment="1">
      <alignment horizontal="right"/>
    </xf>
    <xf numFmtId="0" fontId="4" fillId="9" borderId="1" xfId="0" applyFont="1" applyFill="1" applyBorder="1" applyAlignment="1">
      <alignment horizontal="left" vertical="center"/>
    </xf>
    <xf numFmtId="3" fontId="4" fillId="9" borderId="1" xfId="0" applyNumberFormat="1" applyFont="1" applyFill="1" applyBorder="1" applyAlignment="1">
      <alignment horizontal="left" vertical="center"/>
    </xf>
    <xf numFmtId="0" fontId="7" fillId="0" borderId="1" xfId="0" applyFont="1" applyBorder="1" applyAlignment="1">
      <alignment vertical="top"/>
    </xf>
    <xf numFmtId="0" fontId="7" fillId="0" borderId="8" xfId="0" applyFont="1" applyBorder="1" applyAlignment="1">
      <alignment vertical="center"/>
    </xf>
    <xf numFmtId="0" fontId="5" fillId="2" borderId="1" xfId="0" applyFont="1" applyFill="1" applyBorder="1"/>
    <xf numFmtId="0" fontId="5" fillId="2" borderId="1" xfId="0" applyFont="1" applyFill="1" applyBorder="1" applyAlignment="1">
      <alignment vertical="center"/>
    </xf>
    <xf numFmtId="0" fontId="5" fillId="2" borderId="1" xfId="0" applyFont="1" applyFill="1" applyBorder="1" applyAlignment="1">
      <alignment horizontal="left" vertical="center"/>
    </xf>
    <xf numFmtId="0" fontId="5" fillId="2" borderId="1" xfId="0" applyFont="1" applyFill="1" applyBorder="1" applyAlignment="1">
      <alignment horizontal="left"/>
    </xf>
    <xf numFmtId="0" fontId="9" fillId="0" borderId="1" xfId="0" applyFont="1" applyBorder="1" applyAlignment="1">
      <alignment horizontal="left" wrapText="1"/>
    </xf>
    <xf numFmtId="0" fontId="15" fillId="2" borderId="1" xfId="0" applyFont="1" applyFill="1" applyBorder="1" applyAlignment="1">
      <alignment horizontal="left" wrapText="1"/>
    </xf>
    <xf numFmtId="0" fontId="15" fillId="7" borderId="1" xfId="0" applyFont="1" applyFill="1" applyBorder="1" applyAlignment="1">
      <alignment vertical="center" wrapText="1"/>
    </xf>
    <xf numFmtId="0" fontId="7" fillId="0" borderId="3" xfId="0" applyFont="1" applyBorder="1" applyAlignment="1">
      <alignment vertical="center"/>
    </xf>
    <xf numFmtId="0" fontId="5" fillId="7" borderId="1" xfId="0" applyFont="1" applyFill="1" applyBorder="1" applyAlignment="1">
      <alignment vertical="center" wrapText="1"/>
    </xf>
    <xf numFmtId="0" fontId="15" fillId="2" borderId="1" xfId="0" applyFont="1" applyFill="1" applyBorder="1" applyAlignment="1">
      <alignment vertical="center" wrapText="1"/>
    </xf>
    <xf numFmtId="14" fontId="15" fillId="2" borderId="1" xfId="0" applyNumberFormat="1" applyFont="1" applyFill="1" applyBorder="1" applyAlignment="1">
      <alignment horizontal="left" vertical="center" wrapText="1"/>
    </xf>
    <xf numFmtId="0" fontId="15" fillId="2" borderId="1" xfId="0" applyFont="1" applyFill="1" applyBorder="1" applyAlignment="1">
      <alignment horizontal="justify" vertical="center" wrapText="1"/>
    </xf>
    <xf numFmtId="14" fontId="5" fillId="7" borderId="1" xfId="0" applyNumberFormat="1" applyFont="1" applyFill="1" applyBorder="1" applyAlignment="1">
      <alignment horizontal="left" vertical="top" wrapText="1"/>
    </xf>
    <xf numFmtId="0" fontId="4" fillId="0" borderId="1" xfId="0" applyFont="1" applyBorder="1" applyAlignment="1">
      <alignment horizontal="justify" vertical="top" wrapText="1"/>
    </xf>
    <xf numFmtId="14" fontId="5" fillId="0" borderId="1" xfId="0" applyNumberFormat="1" applyFont="1" applyBorder="1" applyAlignment="1">
      <alignment horizontal="left"/>
    </xf>
    <xf numFmtId="0" fontId="5" fillId="0" borderId="1" xfId="0" applyFont="1" applyBorder="1" applyAlignment="1">
      <alignment horizontal="justify" vertical="center"/>
    </xf>
    <xf numFmtId="0" fontId="4" fillId="0" borderId="1" xfId="0" applyFont="1" applyBorder="1" applyAlignment="1">
      <alignment vertical="center" wrapText="1"/>
    </xf>
    <xf numFmtId="0" fontId="4" fillId="2" borderId="1" xfId="0" applyFont="1" applyFill="1" applyBorder="1" applyAlignment="1">
      <alignment horizontal="left"/>
    </xf>
    <xf numFmtId="0" fontId="4" fillId="7" borderId="1" xfId="0" applyFont="1" applyFill="1" applyBorder="1" applyAlignment="1">
      <alignment vertical="center" wrapText="1"/>
    </xf>
    <xf numFmtId="0" fontId="4" fillId="2" borderId="1" xfId="0" applyFont="1" applyFill="1" applyBorder="1"/>
    <xf numFmtId="0" fontId="5" fillId="0" borderId="1" xfId="57" applyFont="1" applyBorder="1" applyAlignment="1">
      <alignment horizontal="left" vertical="center" wrapText="1"/>
    </xf>
    <xf numFmtId="0" fontId="46" fillId="0" borderId="1" xfId="57" applyFont="1" applyBorder="1"/>
    <xf numFmtId="0" fontId="5" fillId="7" borderId="1" xfId="57" applyFont="1" applyFill="1" applyBorder="1" applyAlignment="1">
      <alignment vertical="center" wrapText="1"/>
    </xf>
    <xf numFmtId="0" fontId="5" fillId="0" borderId="1" xfId="57" applyFont="1" applyBorder="1" applyAlignment="1">
      <alignment horizontal="left"/>
    </xf>
    <xf numFmtId="0" fontId="4" fillId="0" borderId="1" xfId="0" applyFont="1" applyBorder="1" applyAlignment="1">
      <alignment horizontal="justify" vertical="center" wrapText="1"/>
    </xf>
    <xf numFmtId="0" fontId="5" fillId="0" borderId="1" xfId="57" applyFont="1" applyBorder="1" applyAlignment="1">
      <alignment vertical="center" wrapText="1"/>
    </xf>
    <xf numFmtId="14" fontId="5" fillId="0" borderId="1" xfId="57" applyNumberFormat="1" applyFont="1" applyBorder="1" applyAlignment="1">
      <alignment horizontal="left" vertical="center" wrapText="1"/>
    </xf>
    <xf numFmtId="14" fontId="5" fillId="0" borderId="1" xfId="0" applyNumberFormat="1" applyFont="1" applyBorder="1" applyAlignment="1">
      <alignment horizontal="left" vertical="center"/>
    </xf>
    <xf numFmtId="0" fontId="15" fillId="0" borderId="1" xfId="0" applyFont="1" applyBorder="1" applyAlignment="1">
      <alignment horizontal="left" wrapText="1"/>
    </xf>
    <xf numFmtId="0" fontId="9" fillId="6" borderId="1" xfId="0" applyFont="1" applyFill="1" applyBorder="1" applyAlignment="1">
      <alignment horizontal="left" vertical="top" wrapText="1"/>
    </xf>
    <xf numFmtId="14" fontId="15" fillId="0" borderId="1" xfId="0" applyNumberFormat="1" applyFont="1" applyBorder="1" applyAlignment="1">
      <alignment horizontal="left" vertical="center" wrapText="1"/>
    </xf>
    <xf numFmtId="0" fontId="15" fillId="0" borderId="1" xfId="0" applyFont="1" applyBorder="1" applyAlignment="1">
      <alignment wrapText="1"/>
    </xf>
    <xf numFmtId="0" fontId="15" fillId="0" borderId="1" xfId="0" applyFont="1" applyBorder="1" applyAlignment="1">
      <alignment horizontal="left" vertical="center"/>
    </xf>
    <xf numFmtId="0" fontId="5" fillId="0" borderId="1" xfId="0" applyFont="1" applyBorder="1"/>
    <xf numFmtId="0" fontId="5" fillId="0" borderId="1" xfId="0" applyFont="1" applyBorder="1" applyAlignment="1">
      <alignment horizontal="left" vertical="center"/>
    </xf>
    <xf numFmtId="0" fontId="9" fillId="6" borderId="1" xfId="0" applyFont="1" applyFill="1" applyBorder="1" applyAlignment="1">
      <alignment horizontal="left" vertical="center" wrapText="1"/>
    </xf>
    <xf numFmtId="0" fontId="15" fillId="0" borderId="1" xfId="0" applyFont="1" applyBorder="1" applyAlignment="1">
      <alignment horizontal="justify" vertical="center" wrapText="1"/>
    </xf>
    <xf numFmtId="0" fontId="15" fillId="2" borderId="5" xfId="0" applyFont="1" applyFill="1" applyBorder="1" applyAlignment="1">
      <alignment vertical="center"/>
    </xf>
    <xf numFmtId="0" fontId="15" fillId="2" borderId="5" xfId="0" applyFont="1" applyFill="1" applyBorder="1" applyAlignment="1">
      <alignment horizontal="left" vertical="center" wrapText="1"/>
    </xf>
    <xf numFmtId="14" fontId="15" fillId="2" borderId="5" xfId="0" applyNumberFormat="1" applyFont="1" applyFill="1" applyBorder="1" applyAlignment="1">
      <alignment horizontal="left" vertical="center" wrapText="1"/>
    </xf>
    <xf numFmtId="14" fontId="4" fillId="2" borderId="5" xfId="0" applyNumberFormat="1" applyFont="1" applyFill="1" applyBorder="1" applyAlignment="1">
      <alignment horizontal="left"/>
    </xf>
    <xf numFmtId="0" fontId="15" fillId="2" borderId="5" xfId="0" applyFont="1" applyFill="1" applyBorder="1" applyAlignment="1">
      <alignment vertical="center" wrapText="1"/>
    </xf>
    <xf numFmtId="0" fontId="15" fillId="0" borderId="5" xfId="0" applyFont="1" applyBorder="1" applyAlignment="1">
      <alignment horizontal="left" vertical="center" wrapText="1"/>
    </xf>
    <xf numFmtId="14" fontId="5" fillId="0" borderId="1" xfId="0" applyNumberFormat="1" applyFont="1" applyBorder="1" applyAlignment="1">
      <alignment horizontal="left" vertical="center" wrapText="1"/>
    </xf>
    <xf numFmtId="0" fontId="5" fillId="7" borderId="1" xfId="0" applyFont="1" applyFill="1" applyBorder="1" applyAlignment="1">
      <alignment horizontal="left" vertical="top" wrapText="1"/>
    </xf>
    <xf numFmtId="0" fontId="5" fillId="2" borderId="1" xfId="0" applyFont="1" applyFill="1" applyBorder="1" applyAlignment="1">
      <alignment horizontal="justify" vertical="center" wrapText="1"/>
    </xf>
    <xf numFmtId="0" fontId="15" fillId="2" borderId="1" xfId="0" applyFont="1" applyFill="1" applyBorder="1" applyAlignment="1">
      <alignment wrapText="1"/>
    </xf>
    <xf numFmtId="0" fontId="5" fillId="0" borderId="5" xfId="0" applyFont="1" applyBorder="1" applyAlignment="1">
      <alignment horizontal="justify" vertical="center" wrapText="1"/>
    </xf>
    <xf numFmtId="0" fontId="9" fillId="8" borderId="1" xfId="0" applyFont="1" applyFill="1" applyBorder="1" applyAlignment="1">
      <alignment horizontal="left" vertical="center"/>
    </xf>
    <xf numFmtId="3" fontId="9" fillId="8" borderId="1" xfId="0" applyNumberFormat="1" applyFont="1" applyFill="1" applyBorder="1" applyAlignment="1">
      <alignment horizontal="left" vertical="center"/>
    </xf>
    <xf numFmtId="0" fontId="42" fillId="7" borderId="1" xfId="0" applyFont="1" applyFill="1" applyBorder="1" applyAlignment="1">
      <alignment horizontal="justify" vertical="center" wrapText="1"/>
    </xf>
    <xf numFmtId="14" fontId="15" fillId="7" borderId="1" xfId="0" applyNumberFormat="1" applyFont="1" applyFill="1" applyBorder="1" applyAlignment="1">
      <alignment horizontal="left" vertical="center"/>
    </xf>
    <xf numFmtId="14" fontId="4" fillId="2" borderId="1" xfId="0" applyNumberFormat="1" applyFont="1" applyFill="1" applyBorder="1" applyAlignment="1">
      <alignment horizontal="left"/>
    </xf>
    <xf numFmtId="0" fontId="15" fillId="6" borderId="1" xfId="0" applyFont="1" applyFill="1" applyBorder="1" applyAlignment="1">
      <alignment wrapText="1"/>
    </xf>
    <xf numFmtId="0" fontId="15" fillId="7" borderId="1" xfId="2" applyFont="1" applyFill="1" applyBorder="1" applyAlignment="1">
      <alignment horizontal="left"/>
    </xf>
    <xf numFmtId="14" fontId="15" fillId="7" borderId="1" xfId="0" applyNumberFormat="1" applyFont="1" applyFill="1" applyBorder="1" applyAlignment="1">
      <alignment horizontal="left" vertical="center" wrapText="1"/>
    </xf>
    <xf numFmtId="0" fontId="15" fillId="7" borderId="3" xfId="0" applyFont="1" applyFill="1" applyBorder="1" applyAlignment="1">
      <alignment horizontal="left"/>
    </xf>
    <xf numFmtId="0" fontId="9" fillId="0" borderId="1" xfId="0" applyFont="1" applyBorder="1"/>
    <xf numFmtId="0" fontId="5" fillId="7" borderId="1" xfId="0" applyFont="1" applyFill="1" applyBorder="1"/>
    <xf numFmtId="14" fontId="15" fillId="7" borderId="1" xfId="0" applyNumberFormat="1" applyFont="1" applyFill="1" applyBorder="1" applyAlignment="1">
      <alignment horizontal="left"/>
    </xf>
    <xf numFmtId="0" fontId="15" fillId="7" borderId="1" xfId="0" applyFont="1" applyFill="1" applyBorder="1"/>
    <xf numFmtId="0" fontId="42" fillId="7" borderId="1" xfId="0" applyFont="1" applyFill="1" applyBorder="1" applyAlignment="1">
      <alignment horizontal="left" wrapText="1"/>
    </xf>
    <xf numFmtId="0" fontId="44" fillId="6" borderId="1" xfId="0" applyFont="1" applyFill="1" applyBorder="1" applyAlignment="1">
      <alignment vertical="center" wrapText="1"/>
    </xf>
    <xf numFmtId="0" fontId="15" fillId="7" borderId="1" xfId="0" applyFont="1" applyFill="1" applyBorder="1" applyAlignment="1">
      <alignment wrapText="1"/>
    </xf>
    <xf numFmtId="0" fontId="9" fillId="7" borderId="1" xfId="0" applyFont="1" applyFill="1" applyBorder="1" applyAlignment="1">
      <alignment horizontal="justify" vertical="center" wrapText="1"/>
    </xf>
    <xf numFmtId="0" fontId="42" fillId="7" borderId="1" xfId="0" applyFont="1" applyFill="1" applyBorder="1" applyAlignment="1">
      <alignment wrapText="1"/>
    </xf>
    <xf numFmtId="0" fontId="5" fillId="6" borderId="1" xfId="0" applyFont="1" applyFill="1" applyBorder="1" applyAlignment="1">
      <alignment horizontal="right"/>
    </xf>
    <xf numFmtId="0" fontId="5" fillId="0" borderId="1" xfId="0" applyFont="1" applyBorder="1" applyAlignment="1">
      <alignment horizontal="left"/>
    </xf>
    <xf numFmtId="0" fontId="9" fillId="0" borderId="1" xfId="0" applyFont="1" applyBorder="1" applyAlignment="1">
      <alignment horizontal="justify" vertical="top" wrapText="1"/>
    </xf>
    <xf numFmtId="0" fontId="5" fillId="6" borderId="1" xfId="0" applyFont="1" applyFill="1" applyBorder="1" applyAlignment="1">
      <alignment horizontal="justify" vertical="center" wrapText="1"/>
    </xf>
    <xf numFmtId="0" fontId="5" fillId="0" borderId="1" xfId="0" applyFont="1" applyBorder="1" applyAlignment="1">
      <alignment horizontal="left" vertical="center" wrapText="1"/>
    </xf>
    <xf numFmtId="0" fontId="9" fillId="7" borderId="1" xfId="0" applyFont="1" applyFill="1" applyBorder="1"/>
    <xf numFmtId="0" fontId="5" fillId="0" borderId="1" xfId="0" applyFont="1" applyBorder="1" applyAlignment="1">
      <alignment horizontal="justify" vertical="center" wrapText="1"/>
    </xf>
    <xf numFmtId="0" fontId="5" fillId="0" borderId="1" xfId="0" applyFont="1" applyBorder="1" applyAlignment="1">
      <alignment wrapText="1"/>
    </xf>
    <xf numFmtId="0" fontId="5" fillId="7" borderId="1" xfId="0" applyFont="1" applyFill="1" applyBorder="1" applyAlignment="1">
      <alignment wrapText="1"/>
    </xf>
    <xf numFmtId="0" fontId="5" fillId="7" borderId="1" xfId="0" applyFont="1" applyFill="1" applyBorder="1" applyAlignment="1">
      <alignment horizontal="left" vertical="top"/>
    </xf>
    <xf numFmtId="0" fontId="9" fillId="7" borderId="1" xfId="0" applyFont="1" applyFill="1" applyBorder="1" applyAlignment="1">
      <alignment wrapText="1"/>
    </xf>
    <xf numFmtId="14" fontId="9" fillId="0" borderId="1" xfId="0" applyNumberFormat="1" applyFont="1" applyBorder="1" applyAlignment="1">
      <alignment horizontal="left" vertical="center" wrapText="1"/>
    </xf>
    <xf numFmtId="0" fontId="15" fillId="6" borderId="1" xfId="0" applyFont="1" applyFill="1" applyBorder="1" applyAlignment="1">
      <alignment horizontal="left" vertical="center" wrapText="1"/>
    </xf>
    <xf numFmtId="3" fontId="10" fillId="9" borderId="1" xfId="0" applyNumberFormat="1" applyFont="1" applyFill="1" applyBorder="1" applyAlignment="1">
      <alignment horizontal="left" vertical="center"/>
    </xf>
    <xf numFmtId="0" fontId="10" fillId="9" borderId="1" xfId="0" applyFont="1" applyFill="1" applyBorder="1" applyAlignment="1">
      <alignment horizontal="left" vertical="center"/>
    </xf>
    <xf numFmtId="4" fontId="1" fillId="7" borderId="1" xfId="0" applyNumberFormat="1" applyFont="1" applyFill="1" applyBorder="1" applyAlignment="1">
      <alignment horizontal="center" vertical="center" wrapText="1"/>
    </xf>
    <xf numFmtId="0" fontId="5" fillId="7" borderId="3" xfId="0" applyFont="1" applyFill="1" applyBorder="1" applyAlignment="1">
      <alignment horizontal="left" vertical="center" wrapText="1"/>
    </xf>
    <xf numFmtId="0" fontId="13" fillId="6" borderId="1" xfId="0" applyFont="1" applyFill="1" applyBorder="1" applyAlignment="1">
      <alignment horizontal="justify" vertical="center" wrapText="1"/>
    </xf>
    <xf numFmtId="0" fontId="5" fillId="7" borderId="1" xfId="0" applyFont="1" applyFill="1" applyBorder="1" applyAlignment="1">
      <alignment horizontal="left" vertical="center" wrapText="1"/>
    </xf>
    <xf numFmtId="0" fontId="9" fillId="6" borderId="2" xfId="0" applyFont="1" applyFill="1" applyBorder="1" applyAlignment="1">
      <alignment vertical="center" wrapText="1"/>
    </xf>
    <xf numFmtId="0" fontId="5" fillId="7" borderId="1" xfId="0" applyFont="1" applyFill="1" applyBorder="1" applyAlignment="1">
      <alignment horizontal="left" wrapText="1"/>
    </xf>
    <xf numFmtId="0" fontId="5" fillId="6"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justify" vertical="center" wrapText="1"/>
    </xf>
    <xf numFmtId="0" fontId="7" fillId="7" borderId="8" xfId="0" applyFont="1" applyFill="1" applyBorder="1" applyAlignment="1">
      <alignment vertical="center"/>
    </xf>
    <xf numFmtId="0" fontId="9" fillId="6" borderId="1" xfId="0" applyFont="1" applyFill="1" applyBorder="1" applyAlignment="1">
      <alignment horizontal="justify" vertical="center" wrapText="1"/>
    </xf>
    <xf numFmtId="0" fontId="9" fillId="7" borderId="1" xfId="0" applyFont="1" applyFill="1" applyBorder="1" applyAlignment="1">
      <alignment vertical="center" wrapText="1"/>
    </xf>
    <xf numFmtId="14" fontId="9" fillId="6" borderId="1" xfId="0" applyNumberFormat="1" applyFont="1" applyFill="1" applyBorder="1" applyAlignment="1">
      <alignment horizontal="left" vertical="center" wrapText="1"/>
    </xf>
    <xf numFmtId="14" fontId="5" fillId="0" borderId="5" xfId="0" applyNumberFormat="1" applyFont="1" applyBorder="1" applyAlignment="1">
      <alignment horizontal="left" vertical="center"/>
    </xf>
    <xf numFmtId="0" fontId="9" fillId="0" borderId="1" xfId="0" applyFont="1" applyBorder="1" applyAlignment="1">
      <alignment horizontal="left" vertical="center" wrapText="1"/>
    </xf>
    <xf numFmtId="14" fontId="5" fillId="0" borderId="5" xfId="0" applyNumberFormat="1" applyFont="1" applyBorder="1" applyAlignment="1">
      <alignment horizontal="left" vertical="center" wrapText="1"/>
    </xf>
    <xf numFmtId="0" fontId="5" fillId="0" borderId="5" xfId="0" applyFont="1" applyBorder="1" applyAlignment="1">
      <alignment horizontal="left" vertical="center" wrapText="1"/>
    </xf>
    <xf numFmtId="0" fontId="15" fillId="0" borderId="5" xfId="0" applyFont="1" applyBorder="1" applyAlignment="1">
      <alignment horizontal="left" vertical="center"/>
    </xf>
    <xf numFmtId="14" fontId="5" fillId="7" borderId="1" xfId="0" applyNumberFormat="1" applyFont="1" applyFill="1" applyBorder="1" applyAlignment="1">
      <alignment horizontal="left"/>
    </xf>
    <xf numFmtId="0" fontId="15" fillId="7" borderId="1" xfId="0" applyFont="1" applyFill="1" applyBorder="1" applyAlignment="1">
      <alignment horizontal="left" vertical="center" wrapText="1"/>
    </xf>
    <xf numFmtId="0" fontId="5" fillId="7" borderId="1" xfId="0" applyFont="1" applyFill="1" applyBorder="1" applyAlignment="1">
      <alignment horizontal="left" vertical="center"/>
    </xf>
    <xf numFmtId="0" fontId="42" fillId="0" borderId="5" xfId="0" applyFont="1" applyBorder="1" applyAlignment="1">
      <alignment horizontal="justify" vertical="center" wrapText="1"/>
    </xf>
    <xf numFmtId="0" fontId="15" fillId="7" borderId="1" xfId="2" applyFont="1" applyFill="1" applyBorder="1" applyAlignment="1">
      <alignment horizontal="left" vertical="center" wrapText="1"/>
    </xf>
    <xf numFmtId="14" fontId="4" fillId="0" borderId="5" xfId="0" applyNumberFormat="1" applyFont="1" applyBorder="1" applyAlignment="1">
      <alignment horizontal="left"/>
    </xf>
    <xf numFmtId="14" fontId="15" fillId="0" borderId="5" xfId="0" applyNumberFormat="1" applyFont="1" applyBorder="1" applyAlignment="1">
      <alignment horizontal="left" vertical="center"/>
    </xf>
    <xf numFmtId="0" fontId="9" fillId="0" borderId="1" xfId="0" applyFont="1" applyBorder="1" applyAlignment="1">
      <alignment wrapText="1"/>
    </xf>
    <xf numFmtId="0" fontId="15" fillId="7" borderId="5" xfId="0" applyFont="1" applyFill="1" applyBorder="1" applyAlignment="1">
      <alignment horizontal="left" vertical="center"/>
    </xf>
    <xf numFmtId="0" fontId="42" fillId="7" borderId="5" xfId="0" applyFont="1" applyFill="1" applyBorder="1"/>
    <xf numFmtId="0" fontId="42" fillId="2" borderId="5" xfId="0" applyFont="1" applyFill="1" applyBorder="1"/>
    <xf numFmtId="0" fontId="42" fillId="7" borderId="5" xfId="0" applyFont="1" applyFill="1" applyBorder="1" applyAlignment="1">
      <alignment horizontal="left"/>
    </xf>
    <xf numFmtId="0" fontId="15" fillId="0" borderId="5" xfId="0" applyFont="1" applyBorder="1" applyAlignment="1">
      <alignment horizontal="left"/>
    </xf>
    <xf numFmtId="0" fontId="15" fillId="6" borderId="1" xfId="0" applyFont="1" applyFill="1" applyBorder="1" applyAlignment="1">
      <alignment horizontal="left"/>
    </xf>
    <xf numFmtId="0" fontId="6" fillId="7" borderId="0" xfId="2" applyFill="1" applyBorder="1" applyAlignment="1">
      <alignment horizontal="center" vertical="center"/>
    </xf>
    <xf numFmtId="0" fontId="5" fillId="7" borderId="1" xfId="0" applyFont="1" applyFill="1" applyBorder="1" applyAlignment="1">
      <alignment horizontal="left"/>
    </xf>
    <xf numFmtId="0" fontId="9" fillId="6" borderId="1" xfId="0" applyFont="1" applyFill="1" applyBorder="1" applyAlignment="1">
      <alignment wrapText="1"/>
    </xf>
    <xf numFmtId="0" fontId="15" fillId="0" borderId="1" xfId="0" applyFont="1" applyBorder="1" applyAlignment="1">
      <alignment horizontal="left"/>
    </xf>
    <xf numFmtId="0" fontId="0" fillId="6" borderId="0" xfId="0" applyFill="1"/>
    <xf numFmtId="0" fontId="9" fillId="6" borderId="1" xfId="0" applyFont="1" applyFill="1" applyBorder="1"/>
    <xf numFmtId="14" fontId="5" fillId="6" borderId="1" xfId="0" applyNumberFormat="1" applyFont="1" applyFill="1" applyBorder="1" applyAlignment="1">
      <alignment horizontal="left"/>
    </xf>
    <xf numFmtId="0" fontId="5" fillId="7" borderId="1" xfId="0" applyFont="1" applyFill="1" applyBorder="1" applyAlignment="1">
      <alignment horizontal="justify" vertical="center" wrapText="1"/>
    </xf>
    <xf numFmtId="0" fontId="7" fillId="6" borderId="8" xfId="0" applyFont="1" applyFill="1" applyBorder="1" applyAlignment="1">
      <alignment vertical="center"/>
    </xf>
    <xf numFmtId="0" fontId="5" fillId="6" borderId="1" xfId="0" applyFont="1" applyFill="1" applyBorder="1" applyAlignment="1">
      <alignment vertical="center" wrapText="1"/>
    </xf>
    <xf numFmtId="0" fontId="15" fillId="2" borderId="5" xfId="0" applyFont="1" applyFill="1" applyBorder="1" applyAlignment="1">
      <alignment horizontal="left"/>
    </xf>
    <xf numFmtId="0" fontId="15" fillId="0" borderId="5" xfId="0" applyFont="1" applyBorder="1"/>
    <xf numFmtId="14" fontId="15" fillId="0" borderId="5" xfId="0" applyNumberFormat="1" applyFont="1" applyBorder="1" applyAlignment="1">
      <alignment horizontal="left"/>
    </xf>
    <xf numFmtId="0" fontId="15" fillId="0" borderId="5" xfId="0" applyFont="1" applyBorder="1" applyAlignment="1">
      <alignment wrapText="1"/>
    </xf>
    <xf numFmtId="0" fontId="15" fillId="0" borderId="5" xfId="0" applyFont="1" applyBorder="1" applyAlignment="1">
      <alignment horizontal="justify" vertical="center" wrapText="1"/>
    </xf>
    <xf numFmtId="0" fontId="5" fillId="6" borderId="5" xfId="0" applyFont="1" applyFill="1" applyBorder="1" applyAlignment="1">
      <alignment wrapText="1"/>
    </xf>
    <xf numFmtId="0" fontId="15" fillId="2" borderId="5" xfId="0" applyFont="1" applyFill="1" applyBorder="1"/>
    <xf numFmtId="0" fontId="15" fillId="2" borderId="5" xfId="0" applyFont="1" applyFill="1" applyBorder="1" applyAlignment="1">
      <alignment horizontal="left" vertical="center"/>
    </xf>
    <xf numFmtId="0" fontId="5" fillId="0" borderId="5" xfId="0" applyFont="1" applyBorder="1" applyAlignment="1">
      <alignment horizontal="justify" vertical="top" wrapText="1"/>
    </xf>
    <xf numFmtId="14" fontId="4" fillId="0" borderId="1" xfId="0" applyNumberFormat="1" applyFont="1" applyBorder="1" applyAlignment="1">
      <alignment horizontal="left"/>
    </xf>
    <xf numFmtId="0" fontId="5" fillId="6" borderId="5" xfId="0" applyFont="1" applyFill="1" applyBorder="1" applyAlignment="1">
      <alignment horizontal="left" vertical="top" wrapText="1"/>
    </xf>
    <xf numFmtId="0" fontId="5" fillId="6" borderId="5"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5" fillId="6" borderId="7" xfId="0" applyFont="1" applyFill="1" applyBorder="1" applyAlignment="1">
      <alignment horizontal="left" vertical="center"/>
    </xf>
    <xf numFmtId="0" fontId="5" fillId="6" borderId="14" xfId="0" applyFont="1" applyFill="1" applyBorder="1" applyAlignment="1">
      <alignment horizontal="left" vertical="center" wrapText="1"/>
    </xf>
    <xf numFmtId="0" fontId="42" fillId="2" borderId="1" xfId="0" applyFont="1" applyFill="1" applyBorder="1" applyAlignment="1">
      <alignment horizontal="left"/>
    </xf>
    <xf numFmtId="0" fontId="42" fillId="2" borderId="1" xfId="0" applyFont="1" applyFill="1" applyBorder="1"/>
    <xf numFmtId="0" fontId="9" fillId="2" borderId="1" xfId="0" applyFont="1" applyFill="1" applyBorder="1" applyAlignment="1">
      <alignment horizontal="justify" vertical="center" wrapText="1"/>
    </xf>
    <xf numFmtId="0" fontId="5" fillId="2" borderId="1" xfId="0" applyFont="1" applyFill="1" applyBorder="1" applyAlignment="1">
      <alignment wrapText="1"/>
    </xf>
    <xf numFmtId="0" fontId="15" fillId="0" borderId="1" xfId="0" applyFont="1" applyBorder="1" applyAlignment="1">
      <alignment vertical="center" wrapText="1"/>
    </xf>
    <xf numFmtId="14" fontId="5" fillId="2" borderId="1" xfId="0" applyNumberFormat="1" applyFont="1" applyFill="1" applyBorder="1" applyAlignment="1">
      <alignment horizontal="left" wrapText="1"/>
    </xf>
    <xf numFmtId="0" fontId="45" fillId="0" borderId="5" xfId="0" applyFont="1" applyBorder="1" applyAlignment="1">
      <alignment horizontal="justify" vertical="center" wrapText="1"/>
    </xf>
    <xf numFmtId="0" fontId="42" fillId="2" borderId="1" xfId="0" applyFont="1" applyFill="1" applyBorder="1" applyAlignment="1">
      <alignment horizontal="left" wrapText="1"/>
    </xf>
    <xf numFmtId="0" fontId="42" fillId="2" borderId="1" xfId="0" applyFont="1" applyFill="1" applyBorder="1" applyAlignment="1">
      <alignment wrapText="1"/>
    </xf>
    <xf numFmtId="0" fontId="4" fillId="2" borderId="1" xfId="0" applyFont="1" applyFill="1" applyBorder="1" applyAlignment="1">
      <alignment wrapText="1"/>
    </xf>
    <xf numFmtId="0" fontId="5" fillId="2" borderId="1" xfId="0" applyFont="1" applyFill="1" applyBorder="1" applyAlignment="1">
      <alignment horizontal="left" wrapText="1"/>
    </xf>
    <xf numFmtId="14" fontId="4" fillId="2" borderId="1" xfId="0" applyNumberFormat="1" applyFont="1" applyFill="1" applyBorder="1" applyAlignment="1">
      <alignment horizontal="left" wrapText="1"/>
    </xf>
    <xf numFmtId="0" fontId="45" fillId="0" borderId="5" xfId="0" applyFont="1" applyBorder="1" applyAlignment="1">
      <alignment horizontal="justify" vertical="center"/>
    </xf>
    <xf numFmtId="0" fontId="42" fillId="0" borderId="5" xfId="0" applyFont="1" applyBorder="1" applyAlignment="1">
      <alignment horizontal="justify" vertical="center"/>
    </xf>
    <xf numFmtId="14" fontId="45" fillId="0" borderId="5" xfId="0" applyNumberFormat="1" applyFont="1" applyBorder="1" applyAlignment="1">
      <alignment horizontal="justify" vertical="center"/>
    </xf>
    <xf numFmtId="0" fontId="5" fillId="0" borderId="5" xfId="0" applyFont="1" applyBorder="1" applyAlignment="1">
      <alignment vertical="center" wrapText="1"/>
    </xf>
    <xf numFmtId="0" fontId="5" fillId="6" borderId="5" xfId="0" applyFont="1" applyFill="1" applyBorder="1" applyAlignment="1">
      <alignment vertical="center" wrapText="1"/>
    </xf>
    <xf numFmtId="0" fontId="15" fillId="0" borderId="1" xfId="0" applyFont="1" applyBorder="1" applyAlignment="1">
      <alignment horizontal="left" vertical="center" wrapText="1"/>
    </xf>
    <xf numFmtId="0" fontId="5" fillId="2" borderId="1" xfId="0" applyFont="1" applyFill="1" applyBorder="1" applyAlignment="1">
      <alignment vertical="center" wrapText="1"/>
    </xf>
    <xf numFmtId="0" fontId="5" fillId="0" borderId="1" xfId="0" applyFont="1" applyBorder="1" applyAlignment="1">
      <alignment vertical="center" wrapText="1"/>
    </xf>
    <xf numFmtId="0" fontId="9" fillId="2" borderId="1" xfId="0" applyFont="1" applyFill="1" applyBorder="1" applyAlignment="1">
      <alignment vertical="center" wrapText="1"/>
    </xf>
    <xf numFmtId="14" fontId="5" fillId="2" borderId="1"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0" borderId="1" xfId="0" applyFont="1" applyBorder="1" applyAlignment="1">
      <alignment vertical="center"/>
    </xf>
    <xf numFmtId="0" fontId="15" fillId="7" borderId="1" xfId="0" applyFont="1" applyFill="1" applyBorder="1" applyAlignment="1">
      <alignment horizontal="left"/>
    </xf>
    <xf numFmtId="0" fontId="42" fillId="7" borderId="1" xfId="0" applyFont="1" applyFill="1" applyBorder="1" applyAlignment="1">
      <alignment vertical="center" wrapText="1"/>
    </xf>
    <xf numFmtId="0" fontId="6" fillId="0" borderId="1" xfId="2" applyBorder="1"/>
    <xf numFmtId="0" fontId="2" fillId="6" borderId="1" xfId="0" applyFont="1" applyFill="1" applyBorder="1"/>
    <xf numFmtId="0" fontId="15" fillId="7" borderId="1" xfId="2" applyFont="1" applyFill="1" applyBorder="1"/>
    <xf numFmtId="0" fontId="42" fillId="7" borderId="1" xfId="0" applyFont="1" applyFill="1" applyBorder="1"/>
    <xf numFmtId="0" fontId="13" fillId="7" borderId="0" xfId="0" applyFont="1" applyFill="1" applyAlignment="1">
      <alignment horizontal="center" vertical="center" wrapText="1"/>
    </xf>
    <xf numFmtId="3" fontId="10" fillId="8" borderId="1" xfId="0" applyNumberFormat="1" applyFont="1" applyFill="1" applyBorder="1" applyAlignment="1">
      <alignment horizontal="left" vertical="center"/>
    </xf>
    <xf numFmtId="14" fontId="4" fillId="7" borderId="1" xfId="0" applyNumberFormat="1" applyFont="1" applyFill="1" applyBorder="1" applyAlignment="1">
      <alignment horizontal="left"/>
    </xf>
    <xf numFmtId="14" fontId="5" fillId="7" borderId="1" xfId="0" applyNumberFormat="1" applyFont="1" applyFill="1" applyBorder="1" applyAlignment="1">
      <alignment horizontal="left" vertical="center" wrapText="1"/>
    </xf>
    <xf numFmtId="0" fontId="9" fillId="6" borderId="1" xfId="0" applyFont="1" applyFill="1" applyBorder="1" applyAlignment="1">
      <alignment vertical="center" wrapText="1"/>
    </xf>
    <xf numFmtId="0" fontId="15" fillId="7" borderId="1" xfId="0" applyFont="1" applyFill="1" applyBorder="1" applyAlignment="1">
      <alignment horizontal="left" vertical="center"/>
    </xf>
    <xf numFmtId="0" fontId="10" fillId="8" borderId="1" xfId="0" applyFont="1" applyFill="1" applyBorder="1" applyAlignment="1">
      <alignment horizontal="left" vertical="center"/>
    </xf>
    <xf numFmtId="0" fontId="21" fillId="7" borderId="0" xfId="2" applyFont="1" applyFill="1" applyBorder="1" applyAlignment="1">
      <alignment horizontal="center" vertical="center"/>
    </xf>
    <xf numFmtId="0" fontId="7" fillId="7" borderId="1" xfId="0" applyFont="1" applyFill="1" applyBorder="1" applyAlignment="1">
      <alignment vertical="center"/>
    </xf>
    <xf numFmtId="0" fontId="7" fillId="6" borderId="1" xfId="0" applyFont="1" applyFill="1" applyBorder="1" applyAlignment="1">
      <alignment vertical="center"/>
    </xf>
    <xf numFmtId="0" fontId="42" fillId="7" borderId="1" xfId="0" applyFont="1" applyFill="1" applyBorder="1" applyAlignment="1">
      <alignment horizontal="left"/>
    </xf>
    <xf numFmtId="0" fontId="9" fillId="2" borderId="1" xfId="0" applyFont="1" applyFill="1" applyBorder="1"/>
    <xf numFmtId="0" fontId="9" fillId="2" borderId="1" xfId="0" applyFont="1" applyFill="1" applyBorder="1" applyAlignment="1">
      <alignment wrapText="1"/>
    </xf>
    <xf numFmtId="0" fontId="13" fillId="0" borderId="1" xfId="0" applyFont="1" applyBorder="1"/>
    <xf numFmtId="0" fontId="5" fillId="6" borderId="1" xfId="0" applyFont="1" applyFill="1" applyBorder="1" applyAlignment="1">
      <alignment wrapText="1"/>
    </xf>
    <xf numFmtId="0" fontId="15" fillId="6" borderId="1" xfId="0" applyFont="1" applyFill="1" applyBorder="1" applyAlignment="1">
      <alignment vertical="center" wrapText="1"/>
    </xf>
    <xf numFmtId="0" fontId="13" fillId="7" borderId="0" xfId="0" applyFont="1" applyFill="1" applyAlignment="1">
      <alignment vertical="center"/>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21" fillId="6" borderId="1" xfId="2" applyFont="1" applyFill="1" applyBorder="1" applyAlignment="1">
      <alignment horizontal="center" vertical="center" wrapText="1"/>
    </xf>
    <xf numFmtId="4" fontId="1" fillId="6" borderId="1" xfId="0" applyNumberFormat="1" applyFont="1" applyFill="1" applyBorder="1" applyAlignment="1">
      <alignment horizontal="center" vertical="center" wrapText="1"/>
    </xf>
    <xf numFmtId="0" fontId="13" fillId="7" borderId="1" xfId="0" applyFont="1" applyFill="1" applyBorder="1" applyAlignment="1">
      <alignment vertical="center"/>
    </xf>
    <xf numFmtId="0" fontId="13" fillId="6"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21" fillId="6" borderId="2" xfId="2" applyFont="1" applyFill="1" applyBorder="1" applyAlignment="1">
      <alignment horizontal="center" vertical="center" wrapText="1"/>
    </xf>
    <xf numFmtId="0" fontId="13" fillId="6" borderId="0" xfId="0" applyFont="1" applyFill="1" applyAlignment="1">
      <alignment vertical="center"/>
    </xf>
    <xf numFmtId="0" fontId="5" fillId="6" borderId="1" xfId="0" applyFont="1" applyFill="1" applyBorder="1" applyAlignment="1">
      <alignment horizontal="center" vertical="center" wrapText="1"/>
    </xf>
    <xf numFmtId="0" fontId="21" fillId="7" borderId="1" xfId="2" applyFont="1" applyFill="1" applyBorder="1" applyAlignment="1">
      <alignment horizontal="center" vertical="center" wrapText="1"/>
    </xf>
    <xf numFmtId="9" fontId="1" fillId="6" borderId="1" xfId="1" applyFont="1" applyFill="1" applyBorder="1" applyAlignment="1">
      <alignment horizontal="center" vertical="center" wrapText="1"/>
    </xf>
    <xf numFmtId="0" fontId="13" fillId="7" borderId="0" xfId="0" applyFont="1" applyFill="1" applyAlignment="1">
      <alignment horizontal="center" vertical="center"/>
    </xf>
    <xf numFmtId="0" fontId="21" fillId="2" borderId="0" xfId="2" applyFont="1" applyFill="1" applyAlignment="1">
      <alignment horizontal="left" vertical="center" wrapText="1"/>
    </xf>
    <xf numFmtId="0" fontId="13" fillId="2" borderId="0" xfId="0" applyFont="1" applyFill="1" applyAlignment="1">
      <alignment horizontal="left" vertical="center" wrapText="1"/>
    </xf>
    <xf numFmtId="0" fontId="13" fillId="2" borderId="1" xfId="0" applyFont="1" applyFill="1" applyBorder="1" applyAlignment="1">
      <alignment horizontal="left" vertical="center" wrapText="1"/>
    </xf>
    <xf numFmtId="0" fontId="13" fillId="2" borderId="0" xfId="0" applyFont="1" applyFill="1" applyAlignment="1">
      <alignment horizontal="center" vertical="center" wrapText="1"/>
    </xf>
    <xf numFmtId="14" fontId="25" fillId="5" borderId="1" xfId="6" applyNumberFormat="1" applyFont="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0" borderId="1" xfId="0" applyFont="1" applyBorder="1" applyAlignment="1">
      <alignment horizontal="center"/>
    </xf>
    <xf numFmtId="0" fontId="21" fillId="2" borderId="1" xfId="2" applyFont="1" applyFill="1" applyBorder="1" applyAlignment="1">
      <alignment horizontal="center" vertical="center" wrapText="1"/>
    </xf>
    <xf numFmtId="0" fontId="21" fillId="0" borderId="1" xfId="2" applyFont="1" applyFill="1" applyBorder="1" applyAlignment="1">
      <alignment horizontal="center" vertical="center" wrapText="1"/>
    </xf>
    <xf numFmtId="0" fontId="6" fillId="0" borderId="1" xfId="2" applyFill="1" applyBorder="1" applyAlignment="1">
      <alignment horizontal="left" vertical="center" wrapText="1"/>
    </xf>
    <xf numFmtId="0" fontId="6" fillId="7" borderId="1" xfId="2" applyFill="1" applyBorder="1" applyAlignment="1">
      <alignment horizontal="left" vertical="center" wrapText="1"/>
    </xf>
    <xf numFmtId="0" fontId="6" fillId="7" borderId="1" xfId="2" applyFill="1" applyBorder="1"/>
    <xf numFmtId="0" fontId="4" fillId="8" borderId="1" xfId="0" applyFont="1" applyFill="1" applyBorder="1" applyAlignment="1">
      <alignment horizontal="right" vertical="center"/>
    </xf>
    <xf numFmtId="4" fontId="4" fillId="8" borderId="1" xfId="0" applyNumberFormat="1" applyFont="1" applyFill="1" applyBorder="1" applyAlignment="1">
      <alignment horizontal="right" vertical="center"/>
    </xf>
    <xf numFmtId="2" fontId="5" fillId="6" borderId="1" xfId="0" applyNumberFormat="1" applyFont="1" applyFill="1" applyBorder="1"/>
    <xf numFmtId="0" fontId="6" fillId="2" borderId="1" xfId="2" applyFill="1" applyBorder="1" applyAlignment="1">
      <alignment horizontal="left" vertical="center" wrapText="1"/>
    </xf>
    <xf numFmtId="0" fontId="6" fillId="2" borderId="1" xfId="2" applyFill="1" applyBorder="1"/>
    <xf numFmtId="3" fontId="5" fillId="6" borderId="1" xfId="0" applyNumberFormat="1" applyFont="1" applyFill="1" applyBorder="1" applyAlignment="1">
      <alignment horizontal="right" vertical="center"/>
    </xf>
    <xf numFmtId="3" fontId="15" fillId="6" borderId="1" xfId="0" applyNumberFormat="1" applyFont="1" applyFill="1" applyBorder="1" applyAlignment="1">
      <alignment horizontal="right" vertical="center" wrapText="1"/>
    </xf>
    <xf numFmtId="3" fontId="46" fillId="6" borderId="1" xfId="57" applyNumberFormat="1" applyFont="1" applyFill="1" applyBorder="1" applyAlignment="1">
      <alignment horizontal="right"/>
    </xf>
    <xf numFmtId="3" fontId="49" fillId="6" borderId="1" xfId="0" applyNumberFormat="1" applyFont="1" applyFill="1" applyBorder="1" applyAlignment="1">
      <alignment horizontal="right"/>
    </xf>
    <xf numFmtId="0" fontId="46" fillId="6" borderId="1" xfId="57" applyFont="1" applyFill="1" applyBorder="1" applyAlignment="1">
      <alignment horizontal="left"/>
    </xf>
    <xf numFmtId="3" fontId="5" fillId="6" borderId="1" xfId="0" applyNumberFormat="1" applyFont="1" applyFill="1" applyBorder="1" applyAlignment="1">
      <alignment horizontal="left"/>
    </xf>
    <xf numFmtId="0" fontId="6" fillId="6" borderId="1" xfId="2" applyFill="1" applyBorder="1" applyAlignment="1">
      <alignment vertical="center" wrapText="1"/>
    </xf>
    <xf numFmtId="0" fontId="5" fillId="6" borderId="1" xfId="0" applyFont="1" applyFill="1" applyBorder="1" applyAlignment="1">
      <alignment horizontal="right" vertical="center"/>
    </xf>
    <xf numFmtId="0" fontId="5" fillId="6" borderId="1" xfId="0" applyFont="1" applyFill="1" applyBorder="1" applyAlignment="1">
      <alignment horizontal="left" vertical="center"/>
    </xf>
    <xf numFmtId="2" fontId="5" fillId="6" borderId="1" xfId="0" applyNumberFormat="1" applyFont="1" applyFill="1" applyBorder="1" applyAlignment="1">
      <alignment horizontal="left"/>
    </xf>
    <xf numFmtId="4" fontId="4" fillId="8" borderId="1" xfId="0" applyNumberFormat="1" applyFont="1" applyFill="1" applyBorder="1" applyAlignment="1">
      <alignment horizontal="left" vertical="center"/>
    </xf>
    <xf numFmtId="4" fontId="23" fillId="5" borderId="1" xfId="6" applyNumberFormat="1" applyBorder="1" applyAlignment="1">
      <alignment horizontal="center" vertical="center" wrapText="1"/>
    </xf>
    <xf numFmtId="3" fontId="4" fillId="8" borderId="1" xfId="0" applyNumberFormat="1" applyFont="1" applyFill="1" applyBorder="1" applyAlignment="1">
      <alignment horizontal="right" vertical="center"/>
    </xf>
    <xf numFmtId="3" fontId="4" fillId="8" borderId="5" xfId="0" applyNumberFormat="1" applyFont="1" applyFill="1" applyBorder="1" applyAlignment="1">
      <alignment horizontal="right" vertical="center"/>
    </xf>
    <xf numFmtId="4" fontId="5" fillId="6" borderId="1" xfId="0" applyNumberFormat="1" applyFont="1" applyFill="1" applyBorder="1" applyAlignment="1">
      <alignment horizontal="right" vertical="center"/>
    </xf>
    <xf numFmtId="0" fontId="6" fillId="7" borderId="1" xfId="2" applyFill="1" applyBorder="1" applyAlignment="1">
      <alignment horizontal="left" vertical="center"/>
    </xf>
    <xf numFmtId="0" fontId="6" fillId="7" borderId="1" xfId="2" applyFill="1" applyBorder="1" applyAlignment="1"/>
    <xf numFmtId="2" fontId="5" fillId="9" borderId="1" xfId="1" applyNumberFormat="1" applyFont="1" applyFill="1" applyBorder="1" applyAlignment="1">
      <alignment horizontal="right" vertical="center"/>
    </xf>
    <xf numFmtId="2" fontId="5" fillId="9" borderId="1" xfId="1" applyNumberFormat="1" applyFont="1" applyFill="1" applyBorder="1" applyAlignment="1">
      <alignment horizontal="left" vertical="center"/>
    </xf>
    <xf numFmtId="1" fontId="42" fillId="6" borderId="1" xfId="0" applyNumberFormat="1" applyFont="1" applyFill="1" applyBorder="1" applyAlignment="1">
      <alignment horizontal="left" vertical="center"/>
    </xf>
    <xf numFmtId="0" fontId="13" fillId="2" borderId="1" xfId="0" applyFont="1" applyFill="1" applyBorder="1" applyAlignment="1">
      <alignment horizontal="center"/>
    </xf>
    <xf numFmtId="0" fontId="10" fillId="2" borderId="0" xfId="5" applyFont="1" applyFill="1"/>
    <xf numFmtId="0" fontId="5" fillId="7" borderId="1" xfId="2" applyFont="1" applyFill="1" applyBorder="1" applyAlignment="1">
      <alignment horizontal="left"/>
    </xf>
    <xf numFmtId="0" fontId="13" fillId="0" borderId="1" xfId="0" applyFont="1" applyBorder="1" applyAlignment="1">
      <alignment horizontal="center" vertical="center"/>
    </xf>
    <xf numFmtId="2" fontId="5" fillId="6" borderId="1" xfId="0" applyNumberFormat="1" applyFont="1" applyFill="1" applyBorder="1" applyAlignment="1">
      <alignment horizontal="right" vertical="center"/>
    </xf>
    <xf numFmtId="4" fontId="4" fillId="6" borderId="1" xfId="0" applyNumberFormat="1" applyFont="1" applyFill="1" applyBorder="1" applyAlignment="1">
      <alignment horizontal="right" vertical="center"/>
    </xf>
    <xf numFmtId="2" fontId="5" fillId="0" borderId="1" xfId="0" applyNumberFormat="1" applyFont="1" applyBorder="1" applyAlignment="1">
      <alignment horizontal="center"/>
    </xf>
    <xf numFmtId="3" fontId="5" fillId="6" borderId="8" xfId="0" applyNumberFormat="1" applyFont="1" applyFill="1" applyBorder="1"/>
    <xf numFmtId="0" fontId="5" fillId="6" borderId="8" xfId="0" applyFont="1" applyFill="1" applyBorder="1"/>
    <xf numFmtId="3" fontId="46" fillId="6" borderId="1" xfId="4" applyNumberFormat="1" applyFont="1" applyFill="1" applyBorder="1"/>
    <xf numFmtId="2" fontId="46" fillId="6" borderId="1" xfId="4" applyNumberFormat="1" applyFont="1" applyFill="1" applyBorder="1"/>
    <xf numFmtId="1" fontId="42" fillId="6" borderId="6" xfId="0" applyNumberFormat="1" applyFont="1" applyFill="1" applyBorder="1" applyAlignment="1">
      <alignment horizontal="right" vertical="center"/>
    </xf>
    <xf numFmtId="1" fontId="42" fillId="6" borderId="6" xfId="0" applyNumberFormat="1" applyFont="1" applyFill="1" applyBorder="1" applyAlignment="1">
      <alignment horizontal="left" vertical="center"/>
    </xf>
    <xf numFmtId="1" fontId="15" fillId="6" borderId="6" xfId="13" applyNumberFormat="1" applyFont="1" applyFill="1" applyBorder="1" applyAlignment="1">
      <alignment horizontal="right" vertical="center"/>
    </xf>
    <xf numFmtId="1" fontId="42" fillId="6" borderId="12" xfId="0" applyNumberFormat="1" applyFont="1" applyFill="1" applyBorder="1" applyAlignment="1">
      <alignment horizontal="left" vertical="center"/>
    </xf>
    <xf numFmtId="1" fontId="42" fillId="6" borderId="8" xfId="0" applyNumberFormat="1" applyFont="1" applyFill="1" applyBorder="1" applyAlignment="1">
      <alignment horizontal="left" vertical="center"/>
    </xf>
    <xf numFmtId="1" fontId="42" fillId="6" borderId="13" xfId="0" applyNumberFormat="1" applyFont="1" applyFill="1" applyBorder="1" applyAlignment="1">
      <alignment horizontal="left" vertical="center"/>
    </xf>
    <xf numFmtId="0" fontId="20" fillId="0" borderId="1" xfId="2" applyFont="1" applyFill="1" applyBorder="1" applyAlignment="1">
      <alignment horizontal="left" vertical="center" wrapText="1"/>
    </xf>
    <xf numFmtId="0" fontId="20" fillId="7" borderId="1" xfId="2" applyFont="1" applyFill="1" applyBorder="1" applyAlignment="1">
      <alignment horizontal="left"/>
    </xf>
    <xf numFmtId="0" fontId="20" fillId="0" borderId="1" xfId="2" applyFont="1" applyBorder="1"/>
    <xf numFmtId="0" fontId="20" fillId="7" borderId="1" xfId="2" applyFont="1" applyFill="1" applyBorder="1"/>
    <xf numFmtId="0" fontId="20" fillId="7" borderId="1" xfId="2" applyFont="1" applyFill="1" applyBorder="1" applyAlignment="1">
      <alignment horizontal="left" vertical="center" wrapText="1"/>
    </xf>
    <xf numFmtId="0" fontId="20" fillId="2" borderId="1" xfId="2" applyFont="1" applyFill="1" applyBorder="1" applyAlignment="1"/>
    <xf numFmtId="0" fontId="20" fillId="2" borderId="5" xfId="2" applyFont="1" applyFill="1" applyBorder="1" applyAlignment="1">
      <alignment horizontal="left" vertical="center" wrapText="1"/>
    </xf>
    <xf numFmtId="0" fontId="20" fillId="2" borderId="5" xfId="2" applyFont="1" applyFill="1" applyBorder="1" applyAlignment="1">
      <alignment horizontal="left"/>
    </xf>
    <xf numFmtId="0" fontId="20" fillId="2" borderId="5" xfId="2" applyFont="1" applyFill="1" applyBorder="1"/>
    <xf numFmtId="0" fontId="20" fillId="0" borderId="5" xfId="2" applyFont="1" applyBorder="1" applyAlignment="1">
      <alignment horizontal="left" vertical="center"/>
    </xf>
    <xf numFmtId="0" fontId="20" fillId="6" borderId="5" xfId="2" applyFont="1" applyFill="1" applyBorder="1" applyAlignment="1">
      <alignment horizontal="left" vertical="center"/>
    </xf>
    <xf numFmtId="0" fontId="20" fillId="6" borderId="5" xfId="2" applyFont="1" applyFill="1" applyBorder="1" applyAlignment="1">
      <alignment horizontal="left" vertical="center" wrapText="1"/>
    </xf>
    <xf numFmtId="0" fontId="20" fillId="2" borderId="1" xfId="2" applyFont="1" applyFill="1" applyBorder="1" applyAlignment="1">
      <alignment horizontal="left" vertical="center" wrapText="1"/>
    </xf>
    <xf numFmtId="0" fontId="20" fillId="2" borderId="1" xfId="2" applyFont="1" applyFill="1" applyBorder="1" applyAlignment="1">
      <alignment wrapText="1"/>
    </xf>
    <xf numFmtId="0" fontId="20" fillId="2" borderId="1" xfId="2" applyFont="1" applyFill="1" applyBorder="1"/>
    <xf numFmtId="0" fontId="20" fillId="0" borderId="5" xfId="2" applyFont="1" applyBorder="1" applyAlignment="1">
      <alignment horizontal="justify" vertical="center"/>
    </xf>
    <xf numFmtId="0" fontId="20" fillId="0" borderId="1" xfId="2" applyFont="1" applyBorder="1" applyAlignment="1">
      <alignment vertical="center" wrapText="1"/>
    </xf>
    <xf numFmtId="0" fontId="5" fillId="0" borderId="1" xfId="0" applyFont="1" applyBorder="1" applyAlignment="1">
      <alignment horizontal="justify" vertical="top" wrapText="1"/>
    </xf>
    <xf numFmtId="0" fontId="20" fillId="6" borderId="1" xfId="2" applyFont="1" applyFill="1" applyBorder="1" applyAlignment="1">
      <alignment vertical="center" wrapText="1"/>
    </xf>
    <xf numFmtId="0" fontId="20" fillId="2" borderId="1" xfId="2" applyFont="1" applyFill="1" applyBorder="1" applyAlignment="1">
      <alignment horizontal="left" wrapText="1"/>
    </xf>
    <xf numFmtId="0" fontId="5" fillId="0" borderId="28" xfId="0" applyFont="1" applyBorder="1" applyAlignment="1">
      <alignment horizontal="justify" vertical="top" wrapText="1"/>
    </xf>
    <xf numFmtId="0" fontId="20" fillId="6" borderId="1" xfId="2" applyFont="1" applyFill="1" applyBorder="1"/>
    <xf numFmtId="0" fontId="20" fillId="2" borderId="1" xfId="2" applyFont="1" applyFill="1" applyBorder="1" applyAlignment="1">
      <alignment vertical="center" wrapText="1"/>
    </xf>
    <xf numFmtId="0" fontId="5" fillId="6" borderId="1" xfId="57" applyFont="1" applyFill="1" applyBorder="1"/>
    <xf numFmtId="0" fontId="15" fillId="0" borderId="1" xfId="57" applyFont="1" applyBorder="1" applyAlignment="1">
      <alignment horizontal="justify" vertical="top" wrapText="1"/>
    </xf>
    <xf numFmtId="0" fontId="5" fillId="0" borderId="1" xfId="57" applyFont="1" applyBorder="1"/>
    <xf numFmtId="0" fontId="20" fillId="0" borderId="1" xfId="2" applyFont="1" applyFill="1" applyBorder="1"/>
    <xf numFmtId="0" fontId="20" fillId="0" borderId="1" xfId="2" applyFont="1" applyBorder="1" applyAlignment="1">
      <alignment wrapText="1"/>
    </xf>
    <xf numFmtId="0" fontId="9" fillId="2" borderId="0" xfId="0" applyFont="1" applyFill="1"/>
    <xf numFmtId="0" fontId="20" fillId="0" borderId="1" xfId="2" applyFont="1" applyFill="1" applyBorder="1" applyAlignment="1">
      <alignment vertical="center" wrapText="1"/>
    </xf>
    <xf numFmtId="0" fontId="46" fillId="2" borderId="0" xfId="4" applyFont="1" applyFill="1"/>
    <xf numFmtId="0" fontId="20" fillId="7" borderId="1" xfId="2" applyFont="1" applyFill="1" applyBorder="1" applyAlignment="1">
      <alignment horizontal="left" vertical="center"/>
    </xf>
    <xf numFmtId="0" fontId="46" fillId="2" borderId="1" xfId="4" applyFont="1" applyFill="1" applyBorder="1"/>
    <xf numFmtId="0" fontId="50" fillId="7" borderId="1" xfId="2" applyFont="1" applyFill="1" applyBorder="1" applyAlignment="1">
      <alignment horizontal="left" vertical="center" wrapText="1"/>
    </xf>
    <xf numFmtId="0" fontId="15" fillId="2" borderId="1" xfId="0" applyFont="1" applyFill="1" applyBorder="1" applyAlignment="1">
      <alignment horizontal="left" vertical="center" wrapText="1"/>
    </xf>
    <xf numFmtId="2" fontId="4" fillId="0" borderId="5" xfId="0" applyNumberFormat="1" applyFont="1" applyBorder="1" applyAlignment="1">
      <alignment horizontal="right" vertical="center"/>
    </xf>
    <xf numFmtId="0" fontId="0" fillId="6" borderId="0" xfId="0" applyFill="1" applyAlignment="1">
      <alignment vertical="center"/>
    </xf>
    <xf numFmtId="0" fontId="0" fillId="2" borderId="0" xfId="0" applyFill="1" applyAlignment="1">
      <alignment vertical="center"/>
    </xf>
    <xf numFmtId="0" fontId="4" fillId="4" borderId="0" xfId="5" applyFont="1" applyFill="1" applyAlignment="1">
      <alignment vertical="center" wrapText="1"/>
    </xf>
    <xf numFmtId="0" fontId="14" fillId="2" borderId="0" xfId="5" applyFill="1" applyAlignment="1">
      <alignment vertical="center"/>
    </xf>
    <xf numFmtId="0" fontId="5" fillId="2" borderId="0" xfId="4" applyFont="1" applyFill="1" applyAlignment="1">
      <alignment vertical="center" wrapText="1"/>
    </xf>
    <xf numFmtId="0" fontId="11" fillId="2" borderId="0" xfId="4" applyFill="1" applyAlignment="1">
      <alignment vertical="center"/>
    </xf>
    <xf numFmtId="0" fontId="42" fillId="6" borderId="1" xfId="0" applyFont="1" applyFill="1" applyBorder="1"/>
    <xf numFmtId="0" fontId="6" fillId="0" borderId="1" xfId="2" applyBorder="1" applyAlignment="1">
      <alignment vertical="center" wrapText="1"/>
    </xf>
    <xf numFmtId="2" fontId="5" fillId="6" borderId="1" xfId="0" applyNumberFormat="1" applyFont="1" applyFill="1" applyBorder="1" applyAlignment="1">
      <alignment horizontal="center"/>
    </xf>
    <xf numFmtId="0" fontId="5" fillId="9" borderId="1" xfId="0" applyFont="1" applyFill="1" applyBorder="1"/>
    <xf numFmtId="0" fontId="23" fillId="5" borderId="1" xfId="6" applyBorder="1" applyAlignment="1">
      <alignment horizontal="center" vertical="center"/>
    </xf>
    <xf numFmtId="0" fontId="23" fillId="5" borderId="1" xfId="6" applyBorder="1" applyAlignment="1">
      <alignment horizontal="center" vertical="center" wrapText="1"/>
    </xf>
    <xf numFmtId="4" fontId="4" fillId="2" borderId="1" xfId="0" applyNumberFormat="1" applyFont="1" applyFill="1" applyBorder="1" applyAlignment="1">
      <alignment horizontal="center" vertical="center" wrapText="1"/>
    </xf>
    <xf numFmtId="3" fontId="10" fillId="0" borderId="1" xfId="0" applyNumberFormat="1" applyFont="1" applyBorder="1" applyAlignment="1">
      <alignment horizontal="left" vertical="center"/>
    </xf>
    <xf numFmtId="2"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right"/>
    </xf>
    <xf numFmtId="0" fontId="10" fillId="0" borderId="1" xfId="0" applyFont="1" applyBorder="1" applyAlignment="1">
      <alignment horizontal="left" vertical="center"/>
    </xf>
    <xf numFmtId="4" fontId="4" fillId="0" borderId="1" xfId="0" applyNumberFormat="1" applyFont="1" applyBorder="1" applyAlignment="1">
      <alignment horizontal="center" vertical="center" wrapText="1"/>
    </xf>
    <xf numFmtId="0" fontId="1" fillId="7"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4" fillId="40" borderId="1" xfId="6" applyFont="1" applyFill="1" applyBorder="1" applyAlignment="1">
      <alignment horizontal="center" vertical="center" wrapText="1"/>
    </xf>
    <xf numFmtId="0" fontId="22" fillId="5" borderId="1" xfId="6" applyFont="1" applyBorder="1" applyAlignment="1">
      <alignment horizontal="center" vertical="center" wrapText="1"/>
    </xf>
    <xf numFmtId="0" fontId="22" fillId="5" borderId="0" xfId="6" applyFont="1" applyBorder="1" applyAlignment="1">
      <alignment horizontal="center" vertical="center" wrapText="1"/>
    </xf>
    <xf numFmtId="0" fontId="5" fillId="7" borderId="0" xfId="0" applyFont="1" applyFill="1" applyAlignment="1">
      <alignment horizontal="justify" vertical="center" wrapText="1"/>
    </xf>
    <xf numFmtId="0" fontId="15" fillId="0" borderId="14" xfId="0" applyFont="1" applyBorder="1" applyAlignment="1">
      <alignment horizontal="left" vertical="center"/>
    </xf>
    <xf numFmtId="0" fontId="13" fillId="0" borderId="5" xfId="0" applyFont="1" applyBorder="1" applyAlignment="1">
      <alignment horizontal="left" vertical="center" wrapText="1"/>
    </xf>
    <xf numFmtId="0" fontId="13" fillId="0" borderId="5" xfId="2" applyFont="1" applyBorder="1" applyAlignment="1">
      <alignment horizontal="left" vertical="center" wrapText="1"/>
    </xf>
    <xf numFmtId="0" fontId="13" fillId="0" borderId="5" xfId="0" applyFont="1" applyBorder="1" applyAlignment="1">
      <alignment horizontal="left" vertical="center"/>
    </xf>
    <xf numFmtId="0" fontId="13" fillId="0" borderId="5" xfId="2" applyFont="1" applyFill="1" applyBorder="1" applyAlignment="1">
      <alignment horizontal="left" vertical="center"/>
    </xf>
    <xf numFmtId="0" fontId="7" fillId="0" borderId="1" xfId="0" applyFont="1" applyBorder="1" applyAlignment="1">
      <alignment vertical="center" wrapText="1"/>
    </xf>
    <xf numFmtId="0" fontId="4" fillId="8" borderId="1" xfId="0" applyFont="1" applyFill="1" applyBorder="1" applyAlignment="1">
      <alignment horizontal="left" vertical="center"/>
    </xf>
    <xf numFmtId="0" fontId="4" fillId="8" borderId="1" xfId="0" applyFont="1" applyFill="1" applyBorder="1" applyAlignment="1">
      <alignment vertical="center"/>
    </xf>
    <xf numFmtId="3" fontId="4" fillId="8" borderId="1" xfId="0" applyNumberFormat="1" applyFont="1" applyFill="1" applyBorder="1" applyAlignment="1">
      <alignment horizontal="left" vertical="center"/>
    </xf>
    <xf numFmtId="0" fontId="4" fillId="6" borderId="1" xfId="0" applyFont="1" applyFill="1" applyBorder="1" applyAlignment="1">
      <alignment horizontal="left" vertical="center"/>
    </xf>
    <xf numFmtId="3" fontId="4" fillId="6" borderId="1" xfId="0" applyNumberFormat="1" applyFont="1" applyFill="1" applyBorder="1" applyAlignment="1">
      <alignment horizontal="left" vertical="center"/>
    </xf>
    <xf numFmtId="2" fontId="5" fillId="7" borderId="1" xfId="0" applyNumberFormat="1" applyFont="1" applyFill="1" applyBorder="1"/>
    <xf numFmtId="0" fontId="6" fillId="6" borderId="0" xfId="2" applyFill="1" applyBorder="1" applyAlignment="1">
      <alignment horizontal="center" vertical="center"/>
    </xf>
    <xf numFmtId="0" fontId="23" fillId="40" borderId="1" xfId="6" applyFill="1" applyBorder="1" applyAlignment="1">
      <alignment horizontal="center" vertical="center" wrapText="1"/>
    </xf>
    <xf numFmtId="0" fontId="5" fillId="6" borderId="0" xfId="0" applyFont="1" applyFill="1"/>
    <xf numFmtId="0" fontId="0" fillId="6" borderId="0" xfId="0" applyFill="1" applyAlignment="1">
      <alignment horizontal="right"/>
    </xf>
    <xf numFmtId="0" fontId="13" fillId="0" borderId="5" xfId="2" applyFont="1" applyFill="1" applyBorder="1" applyAlignment="1">
      <alignment horizontal="left" vertical="center" wrapText="1"/>
    </xf>
    <xf numFmtId="0" fontId="42" fillId="0" borderId="5" xfId="0" applyFont="1" applyBorder="1"/>
    <xf numFmtId="0" fontId="42" fillId="0" borderId="5" xfId="0" applyFont="1" applyBorder="1" applyAlignment="1">
      <alignment horizontal="left"/>
    </xf>
    <xf numFmtId="0" fontId="4" fillId="6" borderId="1" xfId="0" applyFont="1" applyFill="1" applyBorder="1" applyAlignment="1">
      <alignment horizontal="right" vertical="center"/>
    </xf>
    <xf numFmtId="2" fontId="4" fillId="6" borderId="1" xfId="0" applyNumberFormat="1" applyFont="1" applyFill="1" applyBorder="1" applyAlignment="1">
      <alignment horizontal="right" vertical="center"/>
    </xf>
    <xf numFmtId="0" fontId="23" fillId="40" borderId="3" xfId="6" applyFill="1" applyBorder="1" applyAlignment="1">
      <alignment horizontal="center" vertical="center"/>
    </xf>
    <xf numFmtId="0" fontId="5" fillId="0" borderId="1" xfId="2" applyFont="1" applyFill="1" applyBorder="1" applyAlignment="1">
      <alignment horizontal="left"/>
    </xf>
    <xf numFmtId="0" fontId="0" fillId="6" borderId="0" xfId="0" applyFill="1" applyAlignment="1">
      <alignment wrapText="1"/>
    </xf>
    <xf numFmtId="0" fontId="23" fillId="40" borderId="4" xfId="6" applyFill="1" applyBorder="1" applyAlignment="1">
      <alignment horizontal="center" vertical="center"/>
    </xf>
    <xf numFmtId="0" fontId="23" fillId="40" borderId="4" xfId="6" applyFill="1" applyBorder="1" applyAlignment="1">
      <alignment vertical="center"/>
    </xf>
    <xf numFmtId="0" fontId="22" fillId="5" borderId="1" xfId="2" applyFont="1" applyFill="1" applyBorder="1" applyAlignment="1">
      <alignment horizontal="center" vertical="center" wrapText="1"/>
    </xf>
    <xf numFmtId="0" fontId="22" fillId="5" borderId="1" xfId="2" applyFont="1" applyFill="1" applyBorder="1" applyAlignment="1">
      <alignment horizontal="center" vertical="center"/>
    </xf>
    <xf numFmtId="0" fontId="22" fillId="40" borderId="2" xfId="2" applyFont="1" applyFill="1" applyBorder="1" applyAlignment="1">
      <alignment horizontal="left" vertical="center" wrapText="1"/>
    </xf>
    <xf numFmtId="0" fontId="22" fillId="40" borderId="1" xfId="2" applyFont="1" applyFill="1" applyBorder="1" applyAlignment="1">
      <alignment horizontal="center" vertical="center"/>
    </xf>
    <xf numFmtId="0" fontId="23" fillId="40" borderId="11" xfId="6" applyFill="1" applyBorder="1" applyAlignment="1">
      <alignment horizontal="center" vertical="center"/>
    </xf>
    <xf numFmtId="0" fontId="22" fillId="40" borderId="2" xfId="2" applyFont="1" applyFill="1" applyBorder="1" applyAlignment="1">
      <alignment horizontal="left" vertical="center"/>
    </xf>
    <xf numFmtId="0" fontId="4" fillId="8" borderId="3" xfId="0" applyFont="1" applyFill="1" applyBorder="1" applyAlignment="1">
      <alignment horizontal="left" vertical="center"/>
    </xf>
    <xf numFmtId="0" fontId="5" fillId="6" borderId="3" xfId="0" applyFont="1" applyFill="1" applyBorder="1"/>
    <xf numFmtId="0" fontId="4" fillId="8" borderId="3" xfId="0" applyFont="1" applyFill="1" applyBorder="1" applyAlignment="1">
      <alignment horizontal="right" vertical="center"/>
    </xf>
    <xf numFmtId="0" fontId="22" fillId="40" borderId="29" xfId="2" applyFont="1" applyFill="1" applyBorder="1" applyAlignment="1">
      <alignment horizontal="left" vertical="center"/>
    </xf>
    <xf numFmtId="0" fontId="22" fillId="40" borderId="16" xfId="6" applyFont="1" applyFill="1" applyBorder="1" applyAlignment="1">
      <alignment horizontal="center" vertical="center"/>
    </xf>
    <xf numFmtId="0" fontId="23" fillId="40" borderId="17" xfId="6" applyFill="1" applyBorder="1" applyAlignment="1">
      <alignment horizontal="center" vertical="center"/>
    </xf>
    <xf numFmtId="0" fontId="23" fillId="40" borderId="15" xfId="6" applyFill="1" applyBorder="1" applyAlignment="1">
      <alignment horizontal="center" vertical="center"/>
    </xf>
    <xf numFmtId="0" fontId="23" fillId="40" borderId="11" xfId="6" applyFill="1" applyBorder="1" applyAlignment="1">
      <alignment horizontal="center" vertical="center" wrapText="1"/>
    </xf>
    <xf numFmtId="2" fontId="5" fillId="6" borderId="1" xfId="0" applyNumberFormat="1" applyFont="1" applyFill="1" applyBorder="1" applyAlignment="1">
      <alignment horizontal="right"/>
    </xf>
    <xf numFmtId="4" fontId="5" fillId="6" borderId="1" xfId="0" applyNumberFormat="1" applyFont="1" applyFill="1" applyBorder="1" applyAlignment="1">
      <alignment horizontal="right"/>
    </xf>
    <xf numFmtId="1" fontId="5" fillId="6" borderId="1" xfId="0" applyNumberFormat="1" applyFont="1" applyFill="1" applyBorder="1" applyAlignment="1">
      <alignment horizontal="right"/>
    </xf>
    <xf numFmtId="2" fontId="4" fillId="8" borderId="1" xfId="0" applyNumberFormat="1" applyFont="1" applyFill="1" applyBorder="1" applyAlignment="1">
      <alignment horizontal="right" vertical="center"/>
    </xf>
    <xf numFmtId="1" fontId="4" fillId="8" borderId="1" xfId="0" applyNumberFormat="1" applyFont="1" applyFill="1" applyBorder="1" applyAlignment="1">
      <alignment horizontal="right" vertical="center"/>
    </xf>
    <xf numFmtId="0" fontId="22" fillId="40" borderId="11" xfId="6" applyFont="1" applyFill="1" applyBorder="1" applyAlignment="1">
      <alignment horizontal="center" vertical="center"/>
    </xf>
    <xf numFmtId="0" fontId="22" fillId="40" borderId="2" xfId="6" applyFont="1" applyFill="1" applyBorder="1" applyAlignment="1">
      <alignment horizontal="center" vertical="center"/>
    </xf>
    <xf numFmtId="0" fontId="23" fillId="40" borderId="2" xfId="6" applyFill="1" applyBorder="1" applyAlignment="1">
      <alignment vertical="center"/>
    </xf>
    <xf numFmtId="0" fontId="4" fillId="8" borderId="3" xfId="0" applyFont="1" applyFill="1" applyBorder="1" applyAlignment="1">
      <alignment vertical="center"/>
    </xf>
    <xf numFmtId="0" fontId="23" fillId="40" borderId="29" xfId="6" applyFill="1" applyBorder="1" applyAlignment="1">
      <alignment vertical="center"/>
    </xf>
    <xf numFmtId="0" fontId="23" fillId="40" borderId="16" xfId="6" applyFill="1" applyBorder="1" applyAlignment="1">
      <alignment vertical="center"/>
    </xf>
    <xf numFmtId="1" fontId="5" fillId="6" borderId="0" xfId="0" applyNumberFormat="1" applyFont="1" applyFill="1"/>
    <xf numFmtId="0" fontId="4" fillId="6" borderId="0" xfId="0" applyFont="1" applyFill="1" applyAlignment="1">
      <alignment horizontal="center" vertical="center"/>
    </xf>
    <xf numFmtId="1" fontId="0" fillId="6" borderId="0" xfId="0" applyNumberFormat="1" applyFill="1"/>
    <xf numFmtId="1" fontId="23" fillId="40" borderId="11" xfId="6" applyNumberFormat="1" applyFill="1" applyBorder="1" applyAlignment="1">
      <alignment horizontal="center" vertical="center"/>
    </xf>
    <xf numFmtId="0" fontId="22" fillId="40" borderId="29" xfId="6" applyFont="1" applyFill="1" applyBorder="1" applyAlignment="1">
      <alignment horizontal="left" vertical="center"/>
    </xf>
    <xf numFmtId="0" fontId="22" fillId="40" borderId="29" xfId="6" applyFont="1" applyFill="1" applyBorder="1" applyAlignment="1">
      <alignment horizontal="center" vertical="center"/>
    </xf>
    <xf numFmtId="0" fontId="23" fillId="40" borderId="15" xfId="6" applyFill="1" applyBorder="1" applyAlignment="1">
      <alignment horizontal="center" vertical="center" wrapText="1"/>
    </xf>
    <xf numFmtId="0" fontId="23" fillId="40" borderId="3" xfId="6" applyFill="1" applyBorder="1" applyAlignment="1">
      <alignment horizontal="center" vertical="center" wrapText="1"/>
    </xf>
    <xf numFmtId="0" fontId="23" fillId="40" borderId="17" xfId="6" applyFill="1" applyBorder="1" applyAlignment="1">
      <alignment horizontal="center" vertical="center" wrapText="1"/>
    </xf>
    <xf numFmtId="1" fontId="4" fillId="8" borderId="1" xfId="0" applyNumberFormat="1" applyFont="1" applyFill="1" applyBorder="1" applyAlignment="1">
      <alignment vertical="center"/>
    </xf>
    <xf numFmtId="14" fontId="5" fillId="6" borderId="5" xfId="0" applyNumberFormat="1" applyFont="1" applyFill="1" applyBorder="1" applyAlignment="1">
      <alignment horizontal="left" vertical="center" wrapText="1"/>
    </xf>
    <xf numFmtId="14" fontId="5" fillId="6" borderId="5" xfId="0" applyNumberFormat="1" applyFont="1" applyFill="1" applyBorder="1" applyAlignment="1">
      <alignment horizontal="left" vertical="center"/>
    </xf>
    <xf numFmtId="0" fontId="5" fillId="6" borderId="5" xfId="0" applyFont="1" applyFill="1" applyBorder="1" applyAlignment="1">
      <alignment horizontal="justify" vertical="center" wrapText="1"/>
    </xf>
    <xf numFmtId="0" fontId="17" fillId="0" borderId="5" xfId="0" applyFont="1" applyBorder="1" applyAlignment="1">
      <alignment horizontal="left" vertical="center"/>
    </xf>
    <xf numFmtId="0" fontId="22" fillId="5" borderId="1" xfId="6" applyFont="1" applyBorder="1" applyAlignment="1">
      <alignment horizontal="center" vertical="center"/>
    </xf>
    <xf numFmtId="0" fontId="22" fillId="40" borderId="2" xfId="6" applyFont="1" applyFill="1" applyBorder="1" applyAlignment="1">
      <alignment horizontal="left" vertical="center"/>
    </xf>
    <xf numFmtId="0" fontId="4" fillId="2" borderId="0" xfId="0" applyFont="1" applyFill="1" applyAlignment="1">
      <alignment wrapText="1"/>
    </xf>
    <xf numFmtId="0" fontId="5" fillId="0" borderId="0" xfId="0" applyFont="1" applyAlignment="1">
      <alignment vertical="center" wrapText="1"/>
    </xf>
    <xf numFmtId="0" fontId="42" fillId="0" borderId="5" xfId="2" applyFont="1" applyBorder="1" applyAlignment="1">
      <alignment horizontal="justify" vertical="center"/>
    </xf>
    <xf numFmtId="0" fontId="5" fillId="6" borderId="32" xfId="0" applyFont="1" applyFill="1" applyBorder="1" applyAlignment="1">
      <alignment vertical="center" wrapText="1"/>
    </xf>
    <xf numFmtId="0" fontId="22" fillId="40" borderId="9" xfId="6" applyFont="1" applyFill="1" applyBorder="1" applyAlignment="1">
      <alignment horizontal="center" vertical="center"/>
    </xf>
    <xf numFmtId="0" fontId="22" fillId="40" borderId="4" xfId="6" applyFont="1" applyFill="1" applyBorder="1" applyAlignment="1">
      <alignment horizontal="center" vertical="center"/>
    </xf>
    <xf numFmtId="0" fontId="22" fillId="40" borderId="31" xfId="6" applyFont="1" applyFill="1" applyBorder="1" applyAlignment="1">
      <alignment horizontal="center" vertical="center"/>
    </xf>
    <xf numFmtId="0" fontId="42" fillId="2" borderId="0" xfId="0" applyFont="1" applyFill="1" applyAlignment="1">
      <alignment horizontal="left" wrapText="1"/>
    </xf>
    <xf numFmtId="14" fontId="4" fillId="0" borderId="1" xfId="0" applyNumberFormat="1" applyFont="1" applyBorder="1" applyAlignment="1">
      <alignment horizontal="left" wrapText="1"/>
    </xf>
    <xf numFmtId="0" fontId="45" fillId="0" borderId="7" xfId="0" applyFont="1" applyBorder="1" applyAlignment="1">
      <alignment horizontal="justify" vertical="center"/>
    </xf>
    <xf numFmtId="0" fontId="45" fillId="0" borderId="1" xfId="0" applyFont="1" applyBorder="1" applyAlignment="1">
      <alignment horizontal="justify" vertical="center"/>
    </xf>
    <xf numFmtId="3" fontId="4" fillId="0" borderId="1" xfId="0" applyNumberFormat="1" applyFont="1" applyBorder="1" applyAlignment="1">
      <alignment horizontal="right" vertical="center"/>
    </xf>
    <xf numFmtId="2" fontId="5" fillId="0" borderId="1" xfId="0" applyNumberFormat="1" applyFont="1" applyBorder="1"/>
    <xf numFmtId="0" fontId="23" fillId="40" borderId="1" xfId="6" applyFill="1" applyBorder="1" applyAlignment="1">
      <alignment horizontal="center" vertical="center"/>
    </xf>
    <xf numFmtId="1" fontId="23" fillId="40" borderId="1" xfId="6" applyNumberFormat="1" applyFill="1" applyBorder="1" applyAlignment="1">
      <alignment horizontal="center" vertical="center" wrapText="1"/>
    </xf>
    <xf numFmtId="0" fontId="5" fillId="6" borderId="0" xfId="0" applyFont="1" applyFill="1" applyAlignment="1">
      <alignment horizontal="center"/>
    </xf>
    <xf numFmtId="0" fontId="4" fillId="9" borderId="3" xfId="0" applyFont="1" applyFill="1" applyBorder="1" applyAlignment="1">
      <alignment horizontal="left" vertical="center"/>
    </xf>
    <xf numFmtId="0" fontId="5" fillId="9" borderId="3" xfId="0" applyFont="1" applyFill="1" applyBorder="1"/>
    <xf numFmtId="0" fontId="5" fillId="9" borderId="3" xfId="0" applyFont="1" applyFill="1" applyBorder="1" applyAlignment="1">
      <alignment horizontal="right"/>
    </xf>
    <xf numFmtId="0" fontId="22" fillId="5" borderId="9" xfId="6" applyFont="1" applyBorder="1" applyAlignment="1">
      <alignment horizontal="left" vertical="center" wrapText="1"/>
    </xf>
    <xf numFmtId="0" fontId="22" fillId="40" borderId="9" xfId="6" applyFont="1" applyFill="1" applyBorder="1" applyAlignment="1">
      <alignment horizontal="left" vertical="center" wrapText="1"/>
    </xf>
    <xf numFmtId="0" fontId="22" fillId="40" borderId="29" xfId="6" applyFont="1" applyFill="1" applyBorder="1" applyAlignment="1">
      <alignment horizontal="left" vertical="center" wrapText="1"/>
    </xf>
    <xf numFmtId="0" fontId="22" fillId="40" borderId="29" xfId="6" applyFont="1" applyFill="1" applyBorder="1" applyAlignment="1">
      <alignment horizontal="center" vertical="center" wrapText="1"/>
    </xf>
    <xf numFmtId="0" fontId="22" fillId="40" borderId="2" xfId="6" applyFont="1" applyFill="1" applyBorder="1" applyAlignment="1">
      <alignment horizontal="center" vertical="center" wrapText="1"/>
    </xf>
    <xf numFmtId="0" fontId="22" fillId="40" borderId="16" xfId="6" applyFont="1" applyFill="1" applyBorder="1" applyAlignment="1">
      <alignment horizontal="center" vertical="center" wrapText="1"/>
    </xf>
    <xf numFmtId="3" fontId="5" fillId="6" borderId="0" xfId="0" applyNumberFormat="1" applyFont="1" applyFill="1"/>
    <xf numFmtId="0" fontId="5" fillId="6" borderId="3" xfId="0" applyFont="1" applyFill="1" applyBorder="1" applyAlignment="1">
      <alignment horizontal="right"/>
    </xf>
    <xf numFmtId="0" fontId="5" fillId="0" borderId="1" xfId="2" applyFont="1" applyFill="1" applyBorder="1" applyAlignment="1">
      <alignment vertical="center" wrapText="1"/>
    </xf>
    <xf numFmtId="0" fontId="18" fillId="0" borderId="1" xfId="2" applyFont="1" applyFill="1" applyBorder="1" applyAlignment="1">
      <alignment vertical="center" wrapText="1"/>
    </xf>
    <xf numFmtId="0" fontId="5" fillId="0" borderId="1" xfId="0" applyFont="1" applyBorder="1" applyAlignment="1">
      <alignment horizontal="left" wrapText="1"/>
    </xf>
    <xf numFmtId="4" fontId="5" fillId="0" borderId="1" xfId="0" applyNumberFormat="1" applyFont="1" applyBorder="1"/>
    <xf numFmtId="4" fontId="5" fillId="0" borderId="1" xfId="0" applyNumberFormat="1" applyFont="1" applyBorder="1" applyAlignment="1">
      <alignment horizontal="right"/>
    </xf>
    <xf numFmtId="3" fontId="5" fillId="0" borderId="1" xfId="0" applyNumberFormat="1" applyFont="1" applyBorder="1"/>
    <xf numFmtId="0" fontId="22" fillId="5" borderId="2" xfId="2" applyFont="1" applyFill="1" applyBorder="1"/>
    <xf numFmtId="0" fontId="5" fillId="2" borderId="1" xfId="55" applyFont="1" applyFill="1" applyBorder="1" applyAlignment="1">
      <alignment vertical="center" wrapText="1"/>
    </xf>
    <xf numFmtId="0" fontId="20" fillId="7" borderId="5" xfId="2" applyFont="1" applyFill="1" applyBorder="1" applyAlignment="1">
      <alignment horizontal="left" vertical="center" wrapText="1"/>
    </xf>
    <xf numFmtId="0" fontId="15" fillId="7" borderId="5" xfId="0" applyFont="1" applyFill="1" applyBorder="1" applyAlignment="1">
      <alignment horizontal="left" vertical="center" wrapText="1"/>
    </xf>
    <xf numFmtId="0" fontId="47" fillId="40" borderId="1" xfId="62" applyFont="1" applyFill="1" applyBorder="1" applyAlignment="1">
      <alignment horizontal="center" vertical="center" wrapText="1"/>
    </xf>
    <xf numFmtId="2" fontId="9" fillId="8" borderId="1" xfId="0" applyNumberFormat="1" applyFont="1" applyFill="1" applyBorder="1" applyAlignment="1">
      <alignment horizontal="right" vertical="center"/>
    </xf>
    <xf numFmtId="2" fontId="9" fillId="7" borderId="1" xfId="0" applyNumberFormat="1" applyFont="1" applyFill="1" applyBorder="1" applyAlignment="1">
      <alignment horizontal="right" vertical="center"/>
    </xf>
    <xf numFmtId="0" fontId="47" fillId="5" borderId="1" xfId="6" applyFont="1" applyBorder="1" applyAlignment="1">
      <alignment horizontal="center" vertical="center" wrapText="1"/>
    </xf>
    <xf numFmtId="0" fontId="47" fillId="5" borderId="1" xfId="62" applyFont="1" applyBorder="1" applyAlignment="1">
      <alignment horizontal="center" vertical="center" wrapText="1"/>
    </xf>
    <xf numFmtId="0" fontId="5" fillId="6" borderId="1" xfId="0" applyFont="1" applyFill="1" applyBorder="1" applyAlignment="1">
      <alignment horizontal="right" wrapText="1"/>
    </xf>
    <xf numFmtId="0" fontId="5" fillId="6" borderId="1" xfId="0" applyFont="1" applyFill="1" applyBorder="1" applyAlignment="1">
      <alignment horizontal="left" wrapText="1"/>
    </xf>
    <xf numFmtId="168" fontId="5" fillId="6" borderId="1" xfId="0" applyNumberFormat="1" applyFont="1" applyFill="1" applyBorder="1" applyAlignment="1">
      <alignment horizontal="right" wrapText="1"/>
    </xf>
    <xf numFmtId="0" fontId="0" fillId="6" borderId="0" xfId="0" applyFill="1" applyAlignment="1">
      <alignment horizontal="left"/>
    </xf>
    <xf numFmtId="168" fontId="5" fillId="6" borderId="1" xfId="0" applyNumberFormat="1" applyFont="1" applyFill="1" applyBorder="1" applyAlignment="1">
      <alignment horizontal="right"/>
    </xf>
    <xf numFmtId="0" fontId="44" fillId="0" borderId="1" xfId="0" applyFont="1" applyBorder="1" applyAlignment="1">
      <alignment vertical="center" wrapText="1"/>
    </xf>
    <xf numFmtId="0" fontId="55" fillId="0" borderId="1" xfId="0" applyFont="1" applyBorder="1" applyAlignment="1">
      <alignment vertical="center" wrapText="1"/>
    </xf>
    <xf numFmtId="0" fontId="22" fillId="40" borderId="16" xfId="6" applyFont="1" applyFill="1" applyBorder="1" applyAlignment="1">
      <alignment horizontal="left" vertical="center"/>
    </xf>
    <xf numFmtId="0" fontId="7" fillId="7" borderId="1" xfId="0" applyFont="1" applyFill="1" applyBorder="1" applyAlignment="1">
      <alignment vertical="center" wrapText="1"/>
    </xf>
    <xf numFmtId="0" fontId="22" fillId="40" borderId="9" xfId="2" applyFont="1" applyFill="1" applyBorder="1" applyAlignment="1">
      <alignment horizontal="left" vertical="center"/>
    </xf>
    <xf numFmtId="0" fontId="22" fillId="40" borderId="4" xfId="6" applyFont="1" applyFill="1" applyBorder="1" applyAlignment="1">
      <alignment horizontal="left" vertical="center"/>
    </xf>
    <xf numFmtId="0" fontId="22" fillId="40" borderId="31" xfId="6" applyFont="1" applyFill="1" applyBorder="1" applyAlignment="1">
      <alignment horizontal="left" vertical="center"/>
    </xf>
    <xf numFmtId="0" fontId="22" fillId="40" borderId="3" xfId="2" applyFont="1" applyFill="1" applyBorder="1" applyAlignment="1">
      <alignment horizontal="left" vertical="center"/>
    </xf>
    <xf numFmtId="3" fontId="45" fillId="41" borderId="1" xfId="0" applyNumberFormat="1" applyFont="1" applyFill="1" applyBorder="1" applyAlignment="1">
      <alignment horizontal="right"/>
    </xf>
    <xf numFmtId="2" fontId="4" fillId="3" borderId="1" xfId="0" applyNumberFormat="1" applyFont="1" applyFill="1" applyBorder="1" applyAlignment="1">
      <alignment horizontal="center"/>
    </xf>
    <xf numFmtId="0" fontId="45" fillId="3" borderId="1" xfId="0" applyFont="1" applyFill="1" applyBorder="1" applyAlignment="1">
      <alignment horizontal="right"/>
    </xf>
    <xf numFmtId="0" fontId="7" fillId="2" borderId="1" xfId="55" applyFont="1" applyFill="1" applyBorder="1" applyAlignment="1">
      <alignment vertical="center" wrapText="1"/>
    </xf>
    <xf numFmtId="0" fontId="5" fillId="2" borderId="1" xfId="55" applyFont="1" applyFill="1" applyBorder="1" applyAlignment="1">
      <alignment horizontal="left" vertical="center" wrapText="1"/>
    </xf>
    <xf numFmtId="14" fontId="5" fillId="2" borderId="1" xfId="55" applyNumberFormat="1" applyFont="1" applyFill="1" applyBorder="1" applyAlignment="1">
      <alignment horizontal="left" vertical="center" wrapText="1"/>
    </xf>
    <xf numFmtId="0" fontId="5" fillId="0" borderId="1" xfId="55" applyFont="1" applyBorder="1" applyAlignment="1">
      <alignment vertical="center" wrapText="1"/>
    </xf>
    <xf numFmtId="0" fontId="56" fillId="6" borderId="5" xfId="0" applyFont="1" applyFill="1" applyBorder="1" applyAlignment="1">
      <alignment horizontal="justify" vertical="center"/>
    </xf>
    <xf numFmtId="0" fontId="57" fillId="7" borderId="5" xfId="0" applyFont="1" applyFill="1" applyBorder="1" applyAlignment="1">
      <alignment vertical="center"/>
    </xf>
    <xf numFmtId="0" fontId="3" fillId="7" borderId="5" xfId="0" applyFont="1" applyFill="1" applyBorder="1" applyAlignment="1">
      <alignment vertical="center"/>
    </xf>
    <xf numFmtId="0" fontId="23" fillId="5" borderId="9" xfId="6" applyBorder="1" applyAlignment="1">
      <alignment horizontal="left" vertical="center" wrapText="1"/>
    </xf>
    <xf numFmtId="0" fontId="23" fillId="5" borderId="4" xfId="6" applyBorder="1" applyAlignment="1">
      <alignment horizontal="left" vertical="center" wrapText="1"/>
    </xf>
    <xf numFmtId="0" fontId="23" fillId="5" borderId="31" xfId="6" applyBorder="1" applyAlignment="1">
      <alignment horizontal="left" vertical="center" wrapText="1"/>
    </xf>
    <xf numFmtId="0" fontId="6" fillId="0" borderId="0" xfId="2" applyFill="1" applyBorder="1" applyAlignment="1">
      <alignment horizontal="left" vertical="center"/>
    </xf>
    <xf numFmtId="0" fontId="0" fillId="0" borderId="0" xfId="0" applyAlignment="1">
      <alignment horizontal="left"/>
    </xf>
    <xf numFmtId="0" fontId="22" fillId="5" borderId="0" xfId="6" applyFont="1" applyBorder="1" applyAlignment="1">
      <alignment horizontal="center" vertical="center"/>
    </xf>
    <xf numFmtId="0" fontId="42" fillId="0" borderId="1" xfId="0" applyFont="1" applyBorder="1"/>
    <xf numFmtId="0" fontId="5" fillId="6" borderId="0" xfId="0" applyFont="1" applyFill="1" applyAlignment="1">
      <alignment wrapText="1"/>
    </xf>
    <xf numFmtId="0" fontId="4" fillId="6" borderId="3" xfId="0" applyFont="1" applyFill="1" applyBorder="1" applyAlignment="1">
      <alignment horizontal="left" vertical="center"/>
    </xf>
    <xf numFmtId="0" fontId="4" fillId="6" borderId="3" xfId="0" applyFont="1" applyFill="1" applyBorder="1" applyAlignment="1">
      <alignment horizontal="right" vertical="center"/>
    </xf>
    <xf numFmtId="2" fontId="5" fillId="2" borderId="1" xfId="0" applyNumberFormat="1" applyFont="1" applyFill="1" applyBorder="1"/>
    <xf numFmtId="0" fontId="42" fillId="0" borderId="1" xfId="0" applyFont="1" applyBorder="1" applyAlignment="1">
      <alignment horizontal="left"/>
    </xf>
    <xf numFmtId="0" fontId="5" fillId="0" borderId="1" xfId="0" applyFont="1" applyBorder="1" applyAlignment="1">
      <alignment horizontal="left" vertical="top" wrapText="1"/>
    </xf>
    <xf numFmtId="0" fontId="4" fillId="0" borderId="1" xfId="0" applyFont="1" applyBorder="1" applyAlignment="1">
      <alignment horizontal="left"/>
    </xf>
    <xf numFmtId="0" fontId="4" fillId="0" borderId="1" xfId="0" applyFont="1" applyBorder="1"/>
    <xf numFmtId="0" fontId="4" fillId="0" borderId="1" xfId="0" applyFont="1" applyBorder="1" applyAlignment="1">
      <alignment horizontal="left" vertical="center" wrapText="1"/>
    </xf>
    <xf numFmtId="0" fontId="22" fillId="40" borderId="9" xfId="6" applyFont="1" applyFill="1" applyBorder="1" applyAlignment="1">
      <alignment horizontal="center" vertical="center" wrapText="1"/>
    </xf>
    <xf numFmtId="0" fontId="22" fillId="40" borderId="4" xfId="6" applyFont="1" applyFill="1" applyBorder="1" applyAlignment="1">
      <alignment horizontal="center" vertical="center" wrapText="1"/>
    </xf>
    <xf numFmtId="0" fontId="22" fillId="40" borderId="31" xfId="6" applyFont="1" applyFill="1" applyBorder="1" applyAlignment="1">
      <alignment horizontal="center" vertical="center" wrapText="1"/>
    </xf>
    <xf numFmtId="0" fontId="22" fillId="40" borderId="29" xfId="2" applyFont="1" applyFill="1" applyBorder="1" applyAlignment="1">
      <alignment horizontal="left" vertical="center" wrapText="1"/>
    </xf>
    <xf numFmtId="0" fontId="15" fillId="2" borderId="0" xfId="0" applyFont="1" applyFill="1" applyAlignment="1">
      <alignment horizontal="left"/>
    </xf>
    <xf numFmtId="0" fontId="15" fillId="7" borderId="5" xfId="0" applyFont="1" applyFill="1" applyBorder="1"/>
    <xf numFmtId="0" fontId="15" fillId="7" borderId="5" xfId="0" applyFont="1" applyFill="1" applyBorder="1" applyAlignment="1">
      <alignment vertical="center"/>
    </xf>
    <xf numFmtId="14" fontId="15" fillId="7" borderId="5" xfId="0" applyNumberFormat="1" applyFont="1" applyFill="1" applyBorder="1" applyAlignment="1">
      <alignment horizontal="left" vertical="center" wrapText="1"/>
    </xf>
    <xf numFmtId="14" fontId="4" fillId="7" borderId="5" xfId="0" applyNumberFormat="1" applyFont="1" applyFill="1" applyBorder="1" applyAlignment="1">
      <alignment horizontal="left"/>
    </xf>
    <xf numFmtId="0" fontId="15" fillId="7" borderId="14" xfId="0" applyFont="1" applyFill="1" applyBorder="1" applyAlignment="1">
      <alignment horizontal="left" vertical="center" wrapText="1"/>
    </xf>
    <xf numFmtId="0" fontId="15" fillId="6" borderId="14" xfId="0" applyFont="1" applyFill="1" applyBorder="1" applyAlignment="1">
      <alignment vertical="center" wrapText="1"/>
    </xf>
    <xf numFmtId="0" fontId="5" fillId="6" borderId="0" xfId="0" applyFont="1" applyFill="1" applyAlignment="1">
      <alignment vertical="center" wrapText="1"/>
    </xf>
    <xf numFmtId="0" fontId="15" fillId="6" borderId="1" xfId="0" applyFont="1" applyFill="1" applyBorder="1" applyAlignment="1">
      <alignment horizontal="left" vertical="center"/>
    </xf>
    <xf numFmtId="0" fontId="9" fillId="6" borderId="1" xfId="0" applyFont="1" applyFill="1" applyBorder="1" applyAlignment="1">
      <alignment vertical="center"/>
    </xf>
    <xf numFmtId="0" fontId="15" fillId="6" borderId="1" xfId="13" applyFont="1" applyFill="1" applyBorder="1" applyAlignment="1">
      <alignment horizontal="right" vertical="center"/>
    </xf>
    <xf numFmtId="0" fontId="15" fillId="6" borderId="1" xfId="0" applyFont="1" applyFill="1" applyBorder="1" applyAlignment="1">
      <alignment horizontal="right" vertical="center"/>
    </xf>
    <xf numFmtId="0" fontId="5" fillId="6" borderId="0" xfId="0" applyFont="1" applyFill="1" applyAlignment="1">
      <alignment vertical="center"/>
    </xf>
    <xf numFmtId="0" fontId="5" fillId="6" borderId="0" xfId="0" applyFont="1" applyFill="1" applyAlignment="1">
      <alignment horizontal="center" vertical="center" wrapText="1"/>
    </xf>
    <xf numFmtId="0" fontId="0" fillId="6" borderId="0" xfId="0" applyFill="1" applyAlignment="1">
      <alignment vertical="center" wrapText="1"/>
    </xf>
    <xf numFmtId="3" fontId="5" fillId="6" borderId="0" xfId="0" applyNumberFormat="1" applyFont="1" applyFill="1" applyAlignment="1">
      <alignment horizontal="center" vertical="center" wrapText="1"/>
    </xf>
    <xf numFmtId="0" fontId="9" fillId="6" borderId="1" xfId="0" applyFont="1" applyFill="1" applyBorder="1" applyAlignment="1">
      <alignment horizontal="right" vertical="center"/>
    </xf>
    <xf numFmtId="0" fontId="0" fillId="6" borderId="1" xfId="0" applyFill="1" applyBorder="1"/>
    <xf numFmtId="0" fontId="46" fillId="7" borderId="1" xfId="4" applyFont="1" applyFill="1" applyBorder="1"/>
    <xf numFmtId="0" fontId="11" fillId="7" borderId="1" xfId="4" applyFill="1" applyBorder="1"/>
    <xf numFmtId="0" fontId="11" fillId="6" borderId="0" xfId="4" applyFill="1" applyAlignment="1">
      <alignment horizontal="center"/>
    </xf>
    <xf numFmtId="0" fontId="46" fillId="6" borderId="0" xfId="4" applyFont="1" applyFill="1" applyAlignment="1">
      <alignment horizontal="center"/>
    </xf>
    <xf numFmtId="0" fontId="11" fillId="6" borderId="0" xfId="4" applyFill="1" applyAlignment="1">
      <alignment horizontal="center" wrapText="1"/>
    </xf>
    <xf numFmtId="2" fontId="11" fillId="6" borderId="0" xfId="4" applyNumberFormat="1" applyFill="1" applyAlignment="1">
      <alignment horizontal="center" wrapText="1"/>
    </xf>
    <xf numFmtId="3" fontId="46" fillId="6" borderId="1" xfId="63" applyNumberFormat="1" applyFont="1" applyFill="1" applyBorder="1"/>
    <xf numFmtId="4" fontId="46" fillId="6" borderId="1" xfId="63" applyNumberFormat="1" applyFont="1" applyFill="1" applyBorder="1"/>
    <xf numFmtId="3" fontId="46" fillId="6" borderId="1" xfId="64" applyNumberFormat="1" applyFont="1" applyFill="1" applyBorder="1"/>
    <xf numFmtId="4" fontId="46" fillId="6" borderId="1" xfId="64" applyNumberFormat="1" applyFont="1" applyFill="1" applyBorder="1"/>
    <xf numFmtId="0" fontId="15" fillId="0" borderId="1" xfId="2" applyFont="1" applyFill="1" applyBorder="1" applyAlignment="1"/>
    <xf numFmtId="0" fontId="15" fillId="0" borderId="1" xfId="0" applyFont="1" applyBorder="1" applyAlignment="1">
      <alignment vertical="top" wrapText="1"/>
    </xf>
    <xf numFmtId="0" fontId="46" fillId="6" borderId="0" xfId="4" applyFont="1" applyFill="1"/>
    <xf numFmtId="166" fontId="46" fillId="6" borderId="0" xfId="4" applyNumberFormat="1" applyFont="1" applyFill="1"/>
    <xf numFmtId="0" fontId="22" fillId="40" borderId="11" xfId="6" applyFont="1" applyFill="1" applyBorder="1" applyAlignment="1">
      <alignment horizontal="center" vertical="center" wrapText="1"/>
    </xf>
    <xf numFmtId="0" fontId="22" fillId="40" borderId="8" xfId="6" applyFont="1" applyFill="1" applyBorder="1" applyAlignment="1">
      <alignment horizontal="center" vertical="center" wrapText="1"/>
    </xf>
    <xf numFmtId="0" fontId="22" fillId="40" borderId="16" xfId="6" applyFont="1" applyFill="1" applyBorder="1" applyAlignment="1">
      <alignment horizontal="left" vertical="center" wrapText="1"/>
    </xf>
    <xf numFmtId="0" fontId="22" fillId="40" borderId="9" xfId="6" applyFont="1" applyFill="1" applyBorder="1" applyAlignment="1">
      <alignment horizontal="left" vertical="center"/>
    </xf>
    <xf numFmtId="0" fontId="22" fillId="40" borderId="1" xfId="6" applyFont="1" applyFill="1" applyBorder="1" applyAlignment="1">
      <alignment horizontal="center" vertical="center"/>
    </xf>
    <xf numFmtId="0" fontId="23" fillId="5" borderId="11" xfId="6" applyBorder="1" applyAlignment="1">
      <alignment horizontal="center" vertical="center" wrapText="1"/>
    </xf>
    <xf numFmtId="0" fontId="23" fillId="40" borderId="4" xfId="6" applyFill="1" applyBorder="1" applyAlignment="1">
      <alignment horizontal="center" vertical="center" wrapText="1"/>
    </xf>
    <xf numFmtId="0" fontId="46" fillId="6" borderId="0" xfId="4" applyFont="1" applyFill="1" applyAlignment="1">
      <alignment horizontal="center" vertical="center" wrapText="1"/>
    </xf>
    <xf numFmtId="0" fontId="5" fillId="0" borderId="1" xfId="0" applyFont="1" applyBorder="1" applyAlignment="1">
      <alignment horizontal="right"/>
    </xf>
    <xf numFmtId="3" fontId="9" fillId="0" borderId="1" xfId="0" applyNumberFormat="1" applyFont="1" applyBorder="1"/>
    <xf numFmtId="2" fontId="5" fillId="0" borderId="1" xfId="0" applyNumberFormat="1" applyFont="1" applyBorder="1" applyAlignment="1">
      <alignment horizontal="right"/>
    </xf>
    <xf numFmtId="2" fontId="5" fillId="0" borderId="1" xfId="1" applyNumberFormat="1" applyFont="1" applyFill="1" applyBorder="1" applyAlignment="1">
      <alignment horizontal="right"/>
    </xf>
    <xf numFmtId="0" fontId="5" fillId="0" borderId="1" xfId="2" applyFont="1" applyFill="1" applyBorder="1"/>
    <xf numFmtId="0" fontId="6" fillId="6" borderId="0" xfId="2" applyFill="1" applyBorder="1" applyAlignment="1">
      <alignment horizontal="center" vertical="center" wrapText="1"/>
    </xf>
    <xf numFmtId="3" fontId="5" fillId="0" borderId="1" xfId="0" applyNumberFormat="1" applyFont="1" applyBorder="1" applyAlignment="1">
      <alignment horizontal="right"/>
    </xf>
    <xf numFmtId="0" fontId="9" fillId="8" borderId="3" xfId="0" applyFont="1" applyFill="1" applyBorder="1" applyAlignment="1">
      <alignment horizontal="left" vertical="center"/>
    </xf>
    <xf numFmtId="0" fontId="9" fillId="8" borderId="3" xfId="0" applyFont="1" applyFill="1" applyBorder="1" applyAlignment="1">
      <alignment horizontal="right" vertical="center"/>
    </xf>
    <xf numFmtId="168" fontId="5" fillId="6" borderId="1" xfId="0" applyNumberFormat="1" applyFont="1" applyFill="1" applyBorder="1"/>
    <xf numFmtId="0" fontId="9" fillId="7" borderId="1" xfId="0" applyFont="1" applyFill="1" applyBorder="1" applyAlignment="1">
      <alignment horizontal="right" vertical="center"/>
    </xf>
    <xf numFmtId="166" fontId="5" fillId="0" borderId="1" xfId="0" applyNumberFormat="1" applyFont="1" applyBorder="1" applyAlignment="1">
      <alignment horizontal="right"/>
    </xf>
    <xf numFmtId="169" fontId="5" fillId="0" borderId="1" xfId="0" applyNumberFormat="1" applyFont="1" applyBorder="1" applyAlignment="1">
      <alignment horizontal="right"/>
    </xf>
    <xf numFmtId="0" fontId="15" fillId="0" borderId="5" xfId="0" applyFont="1" applyBorder="1" applyAlignment="1">
      <alignment vertical="center"/>
    </xf>
    <xf numFmtId="0" fontId="15" fillId="7" borderId="7" xfId="0" applyFont="1" applyFill="1" applyBorder="1"/>
    <xf numFmtId="0" fontId="5" fillId="0" borderId="5" xfId="2" applyFont="1" applyFill="1" applyBorder="1" applyAlignment="1">
      <alignment horizontal="left" vertical="center" wrapText="1"/>
    </xf>
    <xf numFmtId="2" fontId="5" fillId="6" borderId="0" xfId="0" applyNumberFormat="1" applyFont="1" applyFill="1"/>
    <xf numFmtId="0" fontId="22" fillId="40" borderId="12" xfId="2" applyFont="1" applyFill="1" applyBorder="1" applyAlignment="1">
      <alignment horizontal="left" vertical="center"/>
    </xf>
    <xf numFmtId="0" fontId="6" fillId="6" borderId="0" xfId="2" applyFill="1" applyBorder="1" applyAlignment="1">
      <alignment horizontal="left" vertical="center"/>
    </xf>
    <xf numFmtId="0" fontId="5" fillId="6" borderId="0" xfId="0" applyFont="1" applyFill="1" applyAlignment="1">
      <alignment horizontal="left"/>
    </xf>
    <xf numFmtId="0" fontId="23" fillId="40" borderId="17" xfId="6" applyFill="1" applyBorder="1" applyAlignment="1">
      <alignment horizontal="center"/>
    </xf>
    <xf numFmtId="0" fontId="23" fillId="40" borderId="15" xfId="6" applyFill="1" applyBorder="1" applyAlignment="1">
      <alignment horizontal="center"/>
    </xf>
    <xf numFmtId="0" fontId="23" fillId="40" borderId="3" xfId="6" applyFill="1" applyBorder="1" applyAlignment="1">
      <alignment horizontal="center"/>
    </xf>
    <xf numFmtId="14" fontId="5" fillId="2" borderId="1" xfId="0" applyNumberFormat="1" applyFont="1" applyFill="1" applyBorder="1" applyAlignment="1">
      <alignment horizontal="left"/>
    </xf>
    <xf numFmtId="0" fontId="4" fillId="7" borderId="1" xfId="0" applyFont="1" applyFill="1" applyBorder="1" applyAlignment="1">
      <alignment horizontal="left" vertical="center" wrapText="1"/>
    </xf>
    <xf numFmtId="168" fontId="5" fillId="7" borderId="1" xfId="0" applyNumberFormat="1" applyFont="1" applyFill="1" applyBorder="1"/>
    <xf numFmtId="0" fontId="0" fillId="7" borderId="1" xfId="0" applyFill="1" applyBorder="1"/>
    <xf numFmtId="0" fontId="4" fillId="6" borderId="1" xfId="0" applyFont="1" applyFill="1" applyBorder="1" applyAlignment="1">
      <alignment horizontal="left" vertical="center" wrapText="1"/>
    </xf>
    <xf numFmtId="0" fontId="13" fillId="0" borderId="1" xfId="2" applyFont="1" applyFill="1" applyBorder="1" applyAlignment="1">
      <alignment vertical="center"/>
    </xf>
    <xf numFmtId="166" fontId="5" fillId="0" borderId="1" xfId="0" applyNumberFormat="1" applyFont="1" applyBorder="1"/>
    <xf numFmtId="0" fontId="17" fillId="0" borderId="1" xfId="0" applyFont="1" applyBorder="1"/>
    <xf numFmtId="14" fontId="5" fillId="6" borderId="1" xfId="0" applyNumberFormat="1" applyFont="1" applyFill="1" applyBorder="1" applyAlignment="1">
      <alignment horizontal="left" vertical="center" wrapText="1"/>
    </xf>
    <xf numFmtId="0" fontId="20" fillId="6" borderId="1" xfId="2" applyFont="1" applyFill="1" applyBorder="1" applyAlignment="1">
      <alignment horizontal="left" vertical="center" wrapText="1"/>
    </xf>
    <xf numFmtId="0" fontId="5" fillId="7" borderId="1" xfId="0" applyFont="1" applyFill="1" applyBorder="1" applyAlignment="1">
      <alignment vertical="center"/>
    </xf>
    <xf numFmtId="0" fontId="5" fillId="6" borderId="1" xfId="0" applyFont="1" applyFill="1" applyBorder="1" applyAlignment="1">
      <alignment vertical="center"/>
    </xf>
    <xf numFmtId="0" fontId="39" fillId="6" borderId="0" xfId="0" applyFont="1" applyFill="1"/>
    <xf numFmtId="1" fontId="4" fillId="6" borderId="5" xfId="0" applyNumberFormat="1" applyFont="1" applyFill="1" applyBorder="1" applyAlignment="1">
      <alignment horizontal="left" vertical="center"/>
    </xf>
    <xf numFmtId="2" fontId="4" fillId="6" borderId="5" xfId="0" applyNumberFormat="1" applyFont="1" applyFill="1" applyBorder="1" applyAlignment="1">
      <alignment horizontal="right" vertical="center"/>
    </xf>
    <xf numFmtId="0" fontId="5" fillId="6" borderId="1" xfId="0" applyFont="1" applyFill="1" applyBorder="1" applyAlignment="1">
      <alignment horizontal="justify" vertical="center"/>
    </xf>
    <xf numFmtId="1" fontId="4" fillId="6" borderId="6" xfId="0" applyNumberFormat="1" applyFont="1" applyFill="1" applyBorder="1" applyAlignment="1">
      <alignment horizontal="left" vertical="center"/>
    </xf>
    <xf numFmtId="2" fontId="4" fillId="6" borderId="5" xfId="1" applyNumberFormat="1" applyFont="1" applyFill="1" applyBorder="1" applyAlignment="1">
      <alignment horizontal="right" vertical="center"/>
    </xf>
    <xf numFmtId="0" fontId="22" fillId="40" borderId="30" xfId="6" applyFont="1" applyFill="1" applyBorder="1" applyAlignment="1">
      <alignment horizontal="center" vertical="center"/>
    </xf>
    <xf numFmtId="0" fontId="23" fillId="40" borderId="18" xfId="6" applyFill="1" applyBorder="1" applyAlignment="1">
      <alignment horizontal="center" vertical="center" wrapText="1"/>
    </xf>
    <xf numFmtId="0" fontId="15" fillId="6" borderId="1" xfId="0" applyFont="1" applyFill="1" applyBorder="1" applyAlignment="1">
      <alignment horizontal="justify" vertical="center" wrapText="1"/>
    </xf>
    <xf numFmtId="4" fontId="5" fillId="6" borderId="1" xfId="0" applyNumberFormat="1" applyFont="1" applyFill="1" applyBorder="1"/>
    <xf numFmtId="0" fontId="0" fillId="6" borderId="0" xfId="0" applyFill="1" applyAlignment="1">
      <alignment horizontal="center" wrapText="1"/>
    </xf>
    <xf numFmtId="0" fontId="4" fillId="7" borderId="1" xfId="0" applyFont="1" applyFill="1" applyBorder="1" applyAlignment="1">
      <alignment horizontal="justify" vertical="center" wrapText="1"/>
    </xf>
    <xf numFmtId="0" fontId="9" fillId="0" borderId="1" xfId="0" applyFont="1" applyBorder="1" applyAlignment="1">
      <alignment horizontal="left" vertical="center"/>
    </xf>
    <xf numFmtId="0" fontId="4" fillId="7" borderId="1" xfId="0" applyFont="1" applyFill="1" applyBorder="1" applyAlignment="1">
      <alignment horizontal="left"/>
    </xf>
    <xf numFmtId="0" fontId="4" fillId="7" borderId="1" xfId="0" applyFont="1" applyFill="1" applyBorder="1"/>
    <xf numFmtId="0" fontId="42" fillId="6" borderId="1" xfId="0" applyFont="1" applyFill="1" applyBorder="1" applyAlignment="1">
      <alignment horizontal="justify" vertical="center" wrapText="1"/>
    </xf>
    <xf numFmtId="0" fontId="6" fillId="0" borderId="1" xfId="2" applyFill="1" applyBorder="1"/>
    <xf numFmtId="0" fontId="23" fillId="40" borderId="1" xfId="6" applyFill="1" applyBorder="1" applyAlignment="1">
      <alignment horizontal="right" vertical="center" wrapText="1"/>
    </xf>
    <xf numFmtId="4" fontId="23" fillId="40" borderId="1" xfId="6" applyNumberFormat="1" applyFill="1" applyBorder="1" applyAlignment="1">
      <alignment horizontal="center" vertical="center" wrapText="1"/>
    </xf>
    <xf numFmtId="4" fontId="5" fillId="6" borderId="1" xfId="0" applyNumberFormat="1" applyFont="1" applyFill="1" applyBorder="1" applyAlignment="1">
      <alignment horizontal="left"/>
    </xf>
    <xf numFmtId="4" fontId="0" fillId="6" borderId="0" xfId="0" applyNumberFormat="1" applyFill="1" applyAlignment="1">
      <alignment horizontal="right"/>
    </xf>
    <xf numFmtId="0" fontId="4" fillId="7" borderId="1" xfId="0" applyFont="1" applyFill="1" applyBorder="1" applyAlignment="1">
      <alignment horizontal="justify" vertical="top" wrapText="1"/>
    </xf>
    <xf numFmtId="0" fontId="9" fillId="3" borderId="1" xfId="0" applyFont="1" applyFill="1" applyBorder="1" applyAlignment="1">
      <alignment horizontal="left" vertical="center" wrapText="1"/>
    </xf>
    <xf numFmtId="0" fontId="15" fillId="3" borderId="1" xfId="0" applyFont="1" applyFill="1" applyBorder="1" applyAlignment="1">
      <alignment horizontal="left" vertical="center"/>
    </xf>
    <xf numFmtId="0" fontId="15" fillId="7" borderId="1" xfId="2" applyFont="1" applyFill="1" applyBorder="1" applyAlignment="1">
      <alignment wrapText="1"/>
    </xf>
    <xf numFmtId="0" fontId="15" fillId="3" borderId="1" xfId="0" applyFont="1" applyFill="1" applyBorder="1" applyAlignment="1">
      <alignment horizontal="left" vertical="center" wrapText="1"/>
    </xf>
    <xf numFmtId="0" fontId="4" fillId="7" borderId="1" xfId="0" applyFont="1" applyFill="1" applyBorder="1" applyAlignment="1">
      <alignment wrapText="1"/>
    </xf>
    <xf numFmtId="0" fontId="4" fillId="7" borderId="1" xfId="0" applyFont="1" applyFill="1" applyBorder="1" applyAlignment="1">
      <alignment horizontal="left" wrapText="1"/>
    </xf>
    <xf numFmtId="0" fontId="4" fillId="6" borderId="1" xfId="0" applyFont="1" applyFill="1" applyBorder="1" applyAlignment="1">
      <alignment vertical="center" wrapText="1"/>
    </xf>
    <xf numFmtId="0" fontId="59" fillId="6" borderId="4" xfId="2" applyFont="1" applyFill="1" applyBorder="1" applyAlignment="1">
      <alignment horizontal="left" vertical="center"/>
    </xf>
    <xf numFmtId="0" fontId="4" fillId="6" borderId="1" xfId="0" applyFont="1" applyFill="1" applyBorder="1"/>
    <xf numFmtId="0" fontId="42" fillId="6" borderId="1" xfId="0" applyFont="1" applyFill="1" applyBorder="1" applyAlignment="1">
      <alignment horizontal="left"/>
    </xf>
    <xf numFmtId="0" fontId="9" fillId="6" borderId="1" xfId="55" applyFont="1" applyFill="1" applyBorder="1"/>
    <xf numFmtId="0" fontId="4" fillId="8" borderId="3" xfId="55" applyFont="1" applyFill="1" applyBorder="1" applyAlignment="1">
      <alignment horizontal="left" vertical="center"/>
    </xf>
    <xf numFmtId="0" fontId="5" fillId="6" borderId="3" xfId="55" applyFont="1" applyFill="1" applyBorder="1"/>
    <xf numFmtId="0" fontId="4" fillId="8" borderId="3" xfId="55" applyFont="1" applyFill="1" applyBorder="1" applyAlignment="1">
      <alignment horizontal="right" vertical="center"/>
    </xf>
    <xf numFmtId="0" fontId="13" fillId="0" borderId="1" xfId="2" applyFont="1" applyFill="1" applyBorder="1"/>
    <xf numFmtId="0" fontId="5" fillId="6" borderId="1" xfId="0" applyFont="1" applyFill="1" applyBorder="1" applyAlignment="1">
      <alignment horizontal="center" vertical="center"/>
    </xf>
    <xf numFmtId="2" fontId="23" fillId="40" borderId="1" xfId="6" applyNumberFormat="1" applyFill="1" applyBorder="1" applyAlignment="1">
      <alignment horizontal="center" vertical="center"/>
    </xf>
    <xf numFmtId="0" fontId="5" fillId="6" borderId="3" xfId="0" applyFont="1" applyFill="1" applyBorder="1" applyAlignment="1">
      <alignment horizontal="right" vertical="center"/>
    </xf>
    <xf numFmtId="0" fontId="5" fillId="6" borderId="3" xfId="0" applyFont="1" applyFill="1" applyBorder="1" applyAlignment="1">
      <alignment horizontal="left" vertical="center"/>
    </xf>
    <xf numFmtId="0" fontId="5" fillId="6" borderId="3" xfId="0" applyFont="1" applyFill="1" applyBorder="1" applyAlignment="1">
      <alignment horizontal="left" vertical="center" wrapText="1"/>
    </xf>
    <xf numFmtId="0" fontId="6" fillId="0" borderId="1" xfId="2" applyFill="1" applyBorder="1" applyAlignment="1">
      <alignment vertical="center" wrapText="1"/>
    </xf>
    <xf numFmtId="0" fontId="22" fillId="40" borderId="29" xfId="6" applyFont="1" applyFill="1" applyBorder="1" applyAlignment="1">
      <alignment vertical="center"/>
    </xf>
    <xf numFmtId="2" fontId="23" fillId="40" borderId="1" xfId="6" applyNumberFormat="1" applyFill="1" applyBorder="1" applyAlignment="1">
      <alignment horizontal="center" vertical="center" wrapText="1"/>
    </xf>
    <xf numFmtId="0" fontId="22" fillId="40" borderId="2" xfId="2" applyFont="1" applyFill="1" applyBorder="1" applyAlignment="1">
      <alignment vertical="center"/>
    </xf>
    <xf numFmtId="0" fontId="44" fillId="7" borderId="1" xfId="0" applyFont="1" applyFill="1" applyBorder="1" applyAlignment="1">
      <alignment horizontal="left" vertical="center" wrapText="1"/>
    </xf>
    <xf numFmtId="0" fontId="44" fillId="7" borderId="1" xfId="0" applyFont="1" applyFill="1" applyBorder="1"/>
    <xf numFmtId="0" fontId="13" fillId="0" borderId="28" xfId="0" applyFont="1" applyBorder="1" applyAlignment="1">
      <alignment horizontal="justify" vertical="top" wrapText="1"/>
    </xf>
    <xf numFmtId="0" fontId="9" fillId="6" borderId="1" xfId="49" applyFont="1" applyFill="1" applyBorder="1"/>
    <xf numFmtId="0" fontId="5" fillId="6" borderId="0" xfId="0" applyFont="1" applyFill="1" applyAlignment="1">
      <alignment horizontal="center" wrapText="1"/>
    </xf>
    <xf numFmtId="2" fontId="0" fillId="6" borderId="0" xfId="0" applyNumberFormat="1" applyFill="1"/>
    <xf numFmtId="0" fontId="0" fillId="6" borderId="0" xfId="0" applyFill="1" applyAlignment="1">
      <alignment horizontal="center"/>
    </xf>
    <xf numFmtId="0" fontId="22" fillId="40" borderId="1" xfId="6" applyFont="1" applyFill="1" applyBorder="1" applyAlignment="1">
      <alignment horizontal="center" vertical="center" wrapText="1"/>
    </xf>
    <xf numFmtId="0" fontId="9" fillId="7" borderId="1" xfId="0" applyFont="1" applyFill="1" applyBorder="1" applyAlignment="1">
      <alignment horizontal="left" vertical="center" wrapText="1"/>
    </xf>
    <xf numFmtId="0" fontId="7" fillId="6" borderId="1" xfId="0" applyFont="1" applyFill="1" applyBorder="1" applyAlignment="1">
      <alignment vertical="center" wrapText="1"/>
    </xf>
    <xf numFmtId="0" fontId="22" fillId="40" borderId="29" xfId="2" applyFont="1" applyFill="1" applyBorder="1" applyAlignment="1">
      <alignment vertical="center"/>
    </xf>
    <xf numFmtId="0" fontId="0" fillId="6" borderId="0" xfId="0" applyFill="1" applyAlignment="1">
      <alignment horizontal="left" wrapText="1"/>
    </xf>
    <xf numFmtId="0" fontId="23" fillId="40" borderId="11" xfId="6" applyFill="1" applyBorder="1" applyAlignment="1">
      <alignment horizontal="right" vertical="center" wrapText="1"/>
    </xf>
    <xf numFmtId="0" fontId="6" fillId="6" borderId="0" xfId="2" applyFill="1" applyBorder="1" applyAlignment="1">
      <alignment horizontal="left" vertical="center" wrapText="1"/>
    </xf>
    <xf numFmtId="0" fontId="22" fillId="40" borderId="16" xfId="2" applyFont="1" applyFill="1" applyBorder="1" applyAlignment="1">
      <alignment vertical="center" wrapText="1"/>
    </xf>
    <xf numFmtId="2" fontId="5" fillId="6" borderId="11" xfId="0" applyNumberFormat="1" applyFont="1" applyFill="1" applyBorder="1"/>
    <xf numFmtId="0" fontId="22" fillId="40" borderId="29" xfId="2" applyFont="1" applyFill="1" applyBorder="1" applyAlignment="1">
      <alignment vertical="center" wrapText="1"/>
    </xf>
    <xf numFmtId="0" fontId="22" fillId="40" borderId="4" xfId="2" applyFont="1" applyFill="1" applyBorder="1" applyAlignment="1">
      <alignment horizontal="left" vertical="center" wrapText="1"/>
    </xf>
    <xf numFmtId="3" fontId="5" fillId="6" borderId="1" xfId="0" applyNumberFormat="1" applyFont="1" applyFill="1" applyBorder="1" applyAlignment="1">
      <alignment horizontal="left" vertical="center"/>
    </xf>
    <xf numFmtId="0" fontId="22" fillId="40" borderId="2" xfId="6" applyFont="1" applyFill="1" applyBorder="1" applyAlignment="1">
      <alignment horizontal="left" vertical="center" wrapText="1"/>
    </xf>
    <xf numFmtId="0" fontId="5" fillId="7" borderId="1" xfId="2" applyFont="1" applyFill="1" applyBorder="1" applyAlignment="1">
      <alignment horizontal="left" vertical="center" wrapText="1"/>
    </xf>
    <xf numFmtId="0" fontId="47" fillId="40" borderId="3" xfId="6" applyFont="1" applyFill="1" applyBorder="1" applyAlignment="1">
      <alignment horizontal="center" vertical="center"/>
    </xf>
    <xf numFmtId="0" fontId="47" fillId="40" borderId="3" xfId="6" applyFont="1" applyFill="1" applyBorder="1" applyAlignment="1">
      <alignment horizontal="center" vertical="center" wrapText="1"/>
    </xf>
    <xf numFmtId="3" fontId="5" fillId="6" borderId="1" xfId="0" applyNumberFormat="1" applyFont="1" applyFill="1" applyBorder="1" applyAlignment="1">
      <alignment horizontal="right" vertical="center" wrapText="1"/>
    </xf>
    <xf numFmtId="3" fontId="5" fillId="6" borderId="1" xfId="14" applyNumberFormat="1" applyFont="1" applyFill="1" applyBorder="1" applyAlignment="1">
      <alignment horizontal="right" vertical="center" wrapText="1"/>
    </xf>
    <xf numFmtId="3" fontId="5" fillId="6" borderId="1" xfId="0" applyNumberFormat="1" applyFont="1" applyFill="1" applyBorder="1" applyAlignment="1">
      <alignment vertical="center" wrapText="1"/>
    </xf>
    <xf numFmtId="0" fontId="5" fillId="6" borderId="1" xfId="14" applyFont="1" applyFill="1" applyBorder="1" applyAlignment="1">
      <alignment horizontal="right" vertical="center"/>
    </xf>
    <xf numFmtId="0" fontId="47" fillId="40" borderId="15" xfId="6" applyFont="1" applyFill="1" applyBorder="1" applyAlignment="1">
      <alignment horizontal="center" vertical="center"/>
    </xf>
    <xf numFmtId="0" fontId="47" fillId="40" borderId="17" xfId="6" applyFont="1" applyFill="1" applyBorder="1" applyAlignment="1">
      <alignment horizontal="center" vertical="center"/>
    </xf>
    <xf numFmtId="0" fontId="5" fillId="7" borderId="1" xfId="0" applyFont="1" applyFill="1" applyBorder="1" applyAlignment="1">
      <alignment horizontal="right" vertical="center"/>
    </xf>
    <xf numFmtId="0" fontId="9" fillId="7" borderId="1" xfId="0" applyFont="1" applyFill="1" applyBorder="1" applyAlignment="1">
      <alignment horizontal="left" vertical="center"/>
    </xf>
    <xf numFmtId="3" fontId="5" fillId="6" borderId="1" xfId="0" applyNumberFormat="1" applyFont="1" applyFill="1" applyBorder="1" applyAlignment="1">
      <alignment horizontal="left" vertical="center" wrapText="1"/>
    </xf>
    <xf numFmtId="0" fontId="47" fillId="40" borderId="15" xfId="6" applyFont="1" applyFill="1" applyBorder="1" applyAlignment="1">
      <alignment horizontal="center" vertical="center" wrapText="1"/>
    </xf>
    <xf numFmtId="0" fontId="9" fillId="0" borderId="1" xfId="0" applyFont="1" applyBorder="1" applyAlignment="1">
      <alignment vertical="center"/>
    </xf>
    <xf numFmtId="0" fontId="44" fillId="6" borderId="3" xfId="0" applyFont="1" applyFill="1" applyBorder="1" applyAlignment="1" applyProtection="1">
      <alignment horizontal="left"/>
      <protection locked="0"/>
    </xf>
    <xf numFmtId="0" fontId="1" fillId="8" borderId="3" xfId="0" applyFont="1" applyFill="1" applyBorder="1" applyAlignment="1">
      <alignment horizontal="left" vertical="center"/>
    </xf>
    <xf numFmtId="0" fontId="1" fillId="8" borderId="3" xfId="0" applyFont="1" applyFill="1" applyBorder="1" applyAlignment="1">
      <alignment horizontal="right" vertical="center"/>
    </xf>
    <xf numFmtId="0" fontId="44" fillId="6" borderId="1" xfId="0" applyFont="1" applyFill="1" applyBorder="1" applyAlignment="1" applyProtection="1">
      <alignment horizontal="right"/>
      <protection locked="0"/>
    </xf>
    <xf numFmtId="1" fontId="13" fillId="6" borderId="1" xfId="0" applyNumberFormat="1" applyFont="1" applyFill="1" applyBorder="1" applyAlignment="1" applyProtection="1">
      <alignment horizontal="right"/>
      <protection locked="0"/>
    </xf>
    <xf numFmtId="0" fontId="13" fillId="6" borderId="1" xfId="0" applyFont="1" applyFill="1" applyBorder="1" applyProtection="1">
      <protection locked="0"/>
    </xf>
    <xf numFmtId="2" fontId="13" fillId="6" borderId="1" xfId="0" applyNumberFormat="1" applyFont="1" applyFill="1" applyBorder="1"/>
    <xf numFmtId="0" fontId="13" fillId="6" borderId="0" xfId="0" applyFont="1" applyFill="1" applyAlignment="1">
      <alignment horizontal="left"/>
    </xf>
    <xf numFmtId="0" fontId="13" fillId="6" borderId="0" xfId="0" applyFont="1" applyFill="1"/>
    <xf numFmtId="0" fontId="44" fillId="6" borderId="1" xfId="0" applyFont="1" applyFill="1" applyBorder="1" applyAlignment="1" applyProtection="1">
      <alignment horizontal="left"/>
      <protection locked="0"/>
    </xf>
    <xf numFmtId="0" fontId="1" fillId="8" borderId="1" xfId="0" applyFont="1" applyFill="1" applyBorder="1" applyAlignment="1">
      <alignment horizontal="left" vertical="center"/>
    </xf>
    <xf numFmtId="0" fontId="1" fillId="8" borderId="1" xfId="0" applyFont="1" applyFill="1" applyBorder="1" applyAlignment="1">
      <alignment horizontal="right" vertical="center"/>
    </xf>
    <xf numFmtId="3" fontId="1" fillId="8" borderId="1" xfId="0" applyNumberFormat="1" applyFont="1" applyFill="1" applyBorder="1" applyAlignment="1">
      <alignment horizontal="left" vertical="center"/>
    </xf>
    <xf numFmtId="0" fontId="5" fillId="2" borderId="1" xfId="73" applyFont="1" applyFill="1" applyBorder="1" applyAlignment="1">
      <alignment vertical="center" wrapText="1"/>
    </xf>
    <xf numFmtId="0" fontId="15" fillId="0" borderId="1" xfId="2" applyFont="1" applyBorder="1"/>
    <xf numFmtId="166" fontId="5" fillId="6" borderId="1" xfId="0" applyNumberFormat="1" applyFont="1" applyFill="1" applyBorder="1"/>
    <xf numFmtId="0" fontId="15" fillId="7" borderId="1" xfId="2" applyFont="1" applyFill="1" applyBorder="1" applyAlignment="1">
      <alignment horizontal="left" vertical="center"/>
    </xf>
    <xf numFmtId="0" fontId="9" fillId="6" borderId="1" xfId="74" applyFont="1" applyFill="1" applyBorder="1" applyAlignment="1">
      <alignment vertical="center" wrapText="1"/>
    </xf>
    <xf numFmtId="0" fontId="9" fillId="0" borderId="1" xfId="74" applyFont="1" applyBorder="1" applyAlignment="1">
      <alignment horizontal="left" vertical="center" wrapText="1"/>
    </xf>
    <xf numFmtId="0" fontId="9" fillId="0" borderId="1" xfId="74" applyFont="1" applyBorder="1" applyAlignment="1">
      <alignment vertical="center" wrapText="1"/>
    </xf>
    <xf numFmtId="0" fontId="9" fillId="0" borderId="1" xfId="74" applyFont="1" applyBorder="1" applyAlignment="1">
      <alignment horizontal="justify" vertical="center" wrapText="1"/>
    </xf>
    <xf numFmtId="0" fontId="5" fillId="2" borderId="1" xfId="74" applyFont="1" applyFill="1" applyBorder="1" applyAlignment="1">
      <alignment vertical="center" wrapText="1"/>
    </xf>
    <xf numFmtId="14" fontId="5" fillId="2" borderId="1" xfId="74" applyNumberFormat="1" applyFont="1" applyFill="1" applyBorder="1" applyAlignment="1">
      <alignment horizontal="left" vertical="center" wrapText="1"/>
    </xf>
    <xf numFmtId="0" fontId="5" fillId="0" borderId="1" xfId="74" applyFont="1" applyBorder="1" applyAlignment="1">
      <alignment vertical="center" wrapText="1"/>
    </xf>
    <xf numFmtId="2" fontId="42" fillId="6" borderId="1" xfId="0" applyNumberFormat="1" applyFont="1" applyFill="1" applyBorder="1"/>
    <xf numFmtId="3" fontId="5" fillId="8" borderId="1" xfId="0" applyNumberFormat="1" applyFont="1" applyFill="1" applyBorder="1" applyAlignment="1">
      <alignment horizontal="right" vertical="center"/>
    </xf>
    <xf numFmtId="0" fontId="0" fillId="6" borderId="0" xfId="0" applyFill="1" applyAlignment="1">
      <alignment horizontal="center" vertical="center" wrapText="1"/>
    </xf>
    <xf numFmtId="0" fontId="54" fillId="2" borderId="1" xfId="0" applyFont="1" applyFill="1" applyBorder="1" applyAlignment="1">
      <alignment horizontal="center" vertical="center"/>
    </xf>
    <xf numFmtId="0" fontId="58" fillId="2" borderId="1" xfId="0" applyFont="1" applyFill="1" applyBorder="1" applyAlignment="1">
      <alignment horizontal="center" vertical="center"/>
    </xf>
    <xf numFmtId="0" fontId="9" fillId="6" borderId="1" xfId="53" applyFont="1" applyFill="1" applyBorder="1" applyAlignment="1">
      <alignment vertical="center" wrapText="1"/>
    </xf>
    <xf numFmtId="0" fontId="5" fillId="2" borderId="1" xfId="74" applyFont="1" applyFill="1" applyBorder="1" applyAlignment="1">
      <alignment horizontal="left" vertical="center" wrapText="1"/>
    </xf>
    <xf numFmtId="0" fontId="9" fillId="0" borderId="1" xfId="53" applyFont="1" applyBorder="1" applyAlignment="1">
      <alignment vertical="center" wrapText="1"/>
    </xf>
    <xf numFmtId="14" fontId="9" fillId="6" borderId="1" xfId="53" applyNumberFormat="1" applyFont="1" applyFill="1" applyBorder="1" applyAlignment="1">
      <alignment horizontal="left" vertical="center" wrapText="1"/>
    </xf>
    <xf numFmtId="0" fontId="15" fillId="7" borderId="5" xfId="53" applyFont="1" applyFill="1" applyBorder="1" applyAlignment="1">
      <alignment horizontal="left" vertical="center" wrapText="1"/>
    </xf>
    <xf numFmtId="0" fontId="9" fillId="0" borderId="1" xfId="53" applyFont="1" applyBorder="1" applyAlignment="1">
      <alignment horizontal="left" vertical="center" wrapText="1"/>
    </xf>
    <xf numFmtId="0" fontId="5" fillId="2" borderId="1" xfId="53" applyFont="1" applyFill="1" applyBorder="1" applyAlignment="1">
      <alignment vertical="center" wrapText="1"/>
    </xf>
    <xf numFmtId="0" fontId="9" fillId="0" borderId="1" xfId="73" applyFont="1" applyBorder="1" applyAlignment="1">
      <alignment horizontal="justify" vertical="center" wrapText="1"/>
    </xf>
    <xf numFmtId="0" fontId="57" fillId="7" borderId="5" xfId="53" applyFont="1" applyFill="1" applyBorder="1" applyAlignment="1">
      <alignment vertical="center"/>
    </xf>
    <xf numFmtId="2" fontId="42" fillId="6" borderId="1" xfId="53" applyNumberFormat="1" applyFont="1" applyFill="1" applyBorder="1"/>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4" fillId="5" borderId="1" xfId="6" applyFont="1" applyBorder="1" applyAlignment="1">
      <alignment horizontal="center" vertical="center" wrapText="1"/>
    </xf>
    <xf numFmtId="0" fontId="1" fillId="0" borderId="1" xfId="0" applyFont="1" applyBorder="1" applyAlignment="1">
      <alignment horizontal="center" vertical="center" wrapText="1"/>
    </xf>
    <xf numFmtId="1" fontId="23" fillId="40" borderId="11" xfId="6" applyNumberFormat="1" applyFill="1" applyBorder="1" applyAlignment="1">
      <alignment horizontal="center" vertical="center" wrapText="1"/>
    </xf>
    <xf numFmtId="1" fontId="15" fillId="0" borderId="1" xfId="0" applyNumberFormat="1" applyFont="1" applyBorder="1"/>
    <xf numFmtId="0" fontId="2" fillId="6" borderId="0" xfId="0" applyFont="1" applyFill="1" applyAlignment="1">
      <alignment horizontal="right"/>
    </xf>
    <xf numFmtId="0" fontId="2" fillId="6" borderId="0" xfId="0" applyFont="1" applyFill="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4" fillId="5" borderId="2" xfId="6" applyFont="1" applyBorder="1" applyAlignment="1">
      <alignment vertical="center" wrapText="1"/>
    </xf>
    <xf numFmtId="0" fontId="13" fillId="0" borderId="3" xfId="0" applyFont="1" applyBorder="1" applyAlignment="1">
      <alignment horizontal="center"/>
    </xf>
    <xf numFmtId="0" fontId="13" fillId="2" borderId="3" xfId="0" applyFont="1" applyFill="1" applyBorder="1" applyAlignment="1">
      <alignment horizontal="center" vertical="center" wrapText="1"/>
    </xf>
    <xf numFmtId="0" fontId="24" fillId="5" borderId="29" xfId="6" applyFont="1" applyBorder="1" applyAlignment="1">
      <alignment vertical="center" wrapText="1"/>
    </xf>
    <xf numFmtId="0" fontId="24" fillId="5" borderId="16" xfId="6" applyFont="1" applyBorder="1" applyAlignment="1">
      <alignment vertical="center" wrapText="1"/>
    </xf>
    <xf numFmtId="0" fontId="23" fillId="40" borderId="8" xfId="6" applyFill="1" applyBorder="1" applyAlignment="1">
      <alignment horizontal="center" vertical="center" wrapText="1"/>
    </xf>
    <xf numFmtId="167" fontId="5" fillId="6" borderId="1" xfId="1" applyNumberFormat="1" applyFont="1" applyFill="1" applyBorder="1"/>
    <xf numFmtId="0" fontId="13" fillId="7" borderId="1" xfId="0" applyFont="1" applyFill="1" applyBorder="1" applyAlignment="1">
      <alignment horizontal="center" vertical="center"/>
    </xf>
    <xf numFmtId="4" fontId="23" fillId="40" borderId="11" xfId="6" applyNumberFormat="1" applyFill="1" applyBorder="1" applyAlignment="1">
      <alignment horizontal="center" vertical="center" wrapText="1"/>
    </xf>
    <xf numFmtId="0" fontId="13" fillId="0" borderId="11" xfId="0" applyFont="1" applyBorder="1" applyAlignment="1">
      <alignment horizontal="center" vertical="center" wrapText="1"/>
    </xf>
    <xf numFmtId="0" fontId="13" fillId="2" borderId="11" xfId="0" applyFont="1" applyFill="1" applyBorder="1" applyAlignment="1">
      <alignment horizontal="center" vertical="center" wrapText="1"/>
    </xf>
    <xf numFmtId="4" fontId="4" fillId="2" borderId="8" xfId="0" applyNumberFormat="1" applyFont="1" applyFill="1" applyBorder="1" applyAlignment="1">
      <alignment horizontal="center" vertical="center" wrapText="1"/>
    </xf>
    <xf numFmtId="4" fontId="4" fillId="0" borderId="8" xfId="0" applyNumberFormat="1" applyFont="1" applyBorder="1" applyAlignment="1">
      <alignment horizontal="center" vertical="center" wrapText="1"/>
    </xf>
    <xf numFmtId="0" fontId="4" fillId="2" borderId="17" xfId="0" applyFont="1" applyFill="1" applyBorder="1" applyAlignment="1">
      <alignment horizontal="center" vertical="center" wrapText="1"/>
    </xf>
    <xf numFmtId="0" fontId="20" fillId="7" borderId="0" xfId="2" applyFont="1" applyFill="1" applyBorder="1" applyAlignment="1">
      <alignment horizontal="center" vertical="center"/>
    </xf>
    <xf numFmtId="0" fontId="5" fillId="7" borderId="0" xfId="0" applyFont="1" applyFill="1" applyAlignment="1">
      <alignment vertical="center" wrapText="1"/>
    </xf>
    <xf numFmtId="0" fontId="25" fillId="40" borderId="1" xfId="6" applyFont="1" applyFill="1" applyBorder="1" applyAlignment="1">
      <alignment horizontal="center" vertical="center" wrapText="1"/>
    </xf>
    <xf numFmtId="0" fontId="8" fillId="7" borderId="0" xfId="0" applyFont="1" applyFill="1" applyAlignment="1">
      <alignment horizontal="center" vertical="center" wrapText="1"/>
    </xf>
    <xf numFmtId="0" fontId="4" fillId="7" borderId="0" xfId="0" applyFont="1" applyFill="1" applyAlignment="1">
      <alignment vertical="center" wrapText="1"/>
    </xf>
    <xf numFmtId="0" fontId="5" fillId="7" borderId="0" xfId="0" applyFont="1" applyFill="1" applyAlignment="1">
      <alignment horizontal="center" vertical="center" wrapText="1"/>
    </xf>
    <xf numFmtId="0" fontId="13" fillId="6" borderId="8"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25" fillId="40" borderId="2" xfId="6" applyFont="1" applyFill="1" applyBorder="1" applyAlignment="1">
      <alignment horizontal="center" vertical="center" wrapText="1"/>
    </xf>
    <xf numFmtId="0" fontId="5" fillId="7" borderId="1" xfId="0" applyFont="1" applyFill="1" applyBorder="1" applyAlignment="1">
      <alignment horizontal="center" vertical="center" wrapText="1"/>
    </xf>
    <xf numFmtId="4" fontId="4" fillId="7" borderId="1" xfId="0" applyNumberFormat="1" applyFont="1" applyFill="1" applyBorder="1" applyAlignment="1">
      <alignment horizontal="center" vertical="center" wrapText="1"/>
    </xf>
    <xf numFmtId="4" fontId="5" fillId="7" borderId="1" xfId="0" applyNumberFormat="1" applyFont="1" applyFill="1" applyBorder="1" applyAlignment="1">
      <alignment horizontal="center" vertical="center" wrapText="1"/>
    </xf>
    <xf numFmtId="4" fontId="4" fillId="6" borderId="1" xfId="0" applyNumberFormat="1" applyFont="1" applyFill="1" applyBorder="1" applyAlignment="1">
      <alignment horizontal="center" vertical="center" wrapText="1"/>
    </xf>
    <xf numFmtId="4" fontId="5" fillId="6" borderId="1" xfId="0" applyNumberFormat="1" applyFont="1" applyFill="1" applyBorder="1" applyAlignment="1">
      <alignment horizontal="center" vertical="center" wrapText="1"/>
    </xf>
    <xf numFmtId="0" fontId="26" fillId="6" borderId="1" xfId="0" applyFont="1" applyFill="1" applyBorder="1"/>
    <xf numFmtId="0" fontId="5" fillId="7" borderId="2" xfId="0" applyFont="1" applyFill="1" applyBorder="1" applyAlignment="1">
      <alignment horizontal="center" vertical="center" wrapText="1"/>
    </xf>
    <xf numFmtId="0" fontId="5" fillId="7" borderId="0" xfId="0" applyFont="1" applyFill="1" applyAlignment="1">
      <alignment horizontal="left" vertical="center" wrapText="1"/>
    </xf>
    <xf numFmtId="3" fontId="5" fillId="7" borderId="0" xfId="0" applyNumberFormat="1" applyFont="1" applyFill="1" applyAlignment="1">
      <alignment horizontal="left" vertical="center" wrapText="1"/>
    </xf>
    <xf numFmtId="0" fontId="4" fillId="8" borderId="0" xfId="0" applyFont="1" applyFill="1" applyAlignment="1">
      <alignment horizontal="center" vertical="center" wrapText="1"/>
    </xf>
    <xf numFmtId="0" fontId="25" fillId="40" borderId="3" xfId="6" applyFont="1" applyFill="1" applyBorder="1" applyAlignment="1">
      <alignment horizontal="center" vertical="center" wrapText="1"/>
    </xf>
    <xf numFmtId="4" fontId="4" fillId="7" borderId="0" xfId="0" applyNumberFormat="1" applyFont="1" applyFill="1" applyAlignment="1">
      <alignment horizontal="center" vertical="center" wrapText="1"/>
    </xf>
    <xf numFmtId="4" fontId="1" fillId="6" borderId="0" xfId="0" applyNumberFormat="1" applyFont="1" applyFill="1" applyAlignment="1">
      <alignment horizontal="center" vertical="center" wrapText="1"/>
    </xf>
    <xf numFmtId="0" fontId="2" fillId="6" borderId="1" xfId="0" applyFont="1" applyFill="1" applyBorder="1" applyAlignment="1">
      <alignment horizontal="right"/>
    </xf>
    <xf numFmtId="0" fontId="5" fillId="7" borderId="8" xfId="0" applyFont="1" applyFill="1" applyBorder="1" applyAlignment="1">
      <alignment horizontal="center" vertical="center" wrapText="1"/>
    </xf>
    <xf numFmtId="4" fontId="4" fillId="7" borderId="8" xfId="0" applyNumberFormat="1" applyFont="1" applyFill="1" applyBorder="1" applyAlignment="1">
      <alignment horizontal="center" vertical="center" wrapText="1"/>
    </xf>
    <xf numFmtId="4" fontId="4" fillId="6" borderId="8" xfId="0" applyNumberFormat="1" applyFont="1" applyFill="1" applyBorder="1" applyAlignment="1">
      <alignment horizontal="center" vertical="center" wrapText="1"/>
    </xf>
    <xf numFmtId="4" fontId="5" fillId="0" borderId="1" xfId="0" applyNumberFormat="1" applyFont="1" applyBorder="1" applyAlignment="1">
      <alignment horizontal="center"/>
    </xf>
    <xf numFmtId="3" fontId="5" fillId="0" borderId="1" xfId="0" applyNumberFormat="1" applyFont="1" applyBorder="1" applyAlignment="1">
      <alignment horizontal="center"/>
    </xf>
    <xf numFmtId="14" fontId="13" fillId="2" borderId="0" xfId="0" applyNumberFormat="1" applyFont="1" applyFill="1" applyAlignment="1">
      <alignment horizontal="center" vertical="center" wrapText="1"/>
    </xf>
    <xf numFmtId="14" fontId="13" fillId="2" borderId="1" xfId="0" applyNumberFormat="1" applyFont="1" applyFill="1" applyBorder="1" applyAlignment="1">
      <alignment horizontal="left" vertical="center" wrapText="1"/>
    </xf>
    <xf numFmtId="4" fontId="5" fillId="7" borderId="1" xfId="0" applyNumberFormat="1" applyFont="1" applyFill="1" applyBorder="1" applyAlignment="1">
      <alignment wrapText="1"/>
    </xf>
    <xf numFmtId="4" fontId="4" fillId="6" borderId="1" xfId="0" applyNumberFormat="1" applyFont="1" applyFill="1" applyBorder="1" applyAlignment="1">
      <alignment vertical="center"/>
    </xf>
    <xf numFmtId="4" fontId="4" fillId="6" borderId="1" xfId="0" applyNumberFormat="1" applyFont="1" applyFill="1" applyBorder="1" applyAlignment="1">
      <alignment horizontal="left" vertical="center"/>
    </xf>
    <xf numFmtId="3" fontId="4" fillId="6" borderId="1" xfId="0" applyNumberFormat="1" applyFont="1" applyFill="1" applyBorder="1" applyAlignment="1">
      <alignment horizontal="right" vertical="center"/>
    </xf>
    <xf numFmtId="4" fontId="4" fillId="7" borderId="1" xfId="0" applyNumberFormat="1" applyFont="1" applyFill="1" applyBorder="1" applyAlignment="1">
      <alignment horizontal="right" vertical="center"/>
    </xf>
    <xf numFmtId="4" fontId="23" fillId="40" borderId="11" xfId="6" applyNumberFormat="1" applyFill="1" applyBorder="1" applyAlignment="1">
      <alignment horizontal="center" vertical="center"/>
    </xf>
    <xf numFmtId="4" fontId="4" fillId="8" borderId="1" xfId="0" applyNumberFormat="1" applyFont="1" applyFill="1" applyBorder="1" applyAlignment="1">
      <alignment vertical="center"/>
    </xf>
    <xf numFmtId="4" fontId="5" fillId="6" borderId="0" xfId="0" applyNumberFormat="1" applyFont="1" applyFill="1"/>
    <xf numFmtId="4" fontId="0" fillId="6" borderId="0" xfId="0" applyNumberFormat="1" applyFill="1"/>
    <xf numFmtId="4" fontId="9" fillId="8" borderId="1" xfId="0" applyNumberFormat="1" applyFont="1" applyFill="1" applyBorder="1" applyAlignment="1">
      <alignment horizontal="right" vertical="center"/>
    </xf>
    <xf numFmtId="4" fontId="2" fillId="6" borderId="0" xfId="0" applyNumberFormat="1" applyFont="1" applyFill="1" applyAlignment="1">
      <alignment horizontal="right"/>
    </xf>
    <xf numFmtId="4" fontId="22" fillId="40" borderId="1" xfId="6" applyNumberFormat="1" applyFont="1" applyFill="1" applyBorder="1" applyAlignment="1">
      <alignment horizontal="center" vertical="center"/>
    </xf>
    <xf numFmtId="0" fontId="21" fillId="2" borderId="1" xfId="2" applyFont="1" applyFill="1" applyBorder="1" applyAlignment="1">
      <alignment horizontal="center" wrapText="1"/>
    </xf>
    <xf numFmtId="0" fontId="1" fillId="2" borderId="1" xfId="0" applyFont="1" applyFill="1" applyBorder="1" applyAlignment="1">
      <alignment horizontal="center" wrapText="1"/>
    </xf>
    <xf numFmtId="0" fontId="21" fillId="0" borderId="1" xfId="2" applyFont="1" applyFill="1" applyBorder="1" applyAlignment="1">
      <alignment horizontal="center" wrapText="1"/>
    </xf>
    <xf numFmtId="2" fontId="5" fillId="7" borderId="1" xfId="0" applyNumberFormat="1" applyFont="1" applyFill="1" applyBorder="1" applyAlignment="1">
      <alignment horizontal="left"/>
    </xf>
    <xf numFmtId="2" fontId="15" fillId="7" borderId="1" xfId="0" applyNumberFormat="1" applyFont="1" applyFill="1" applyBorder="1" applyAlignment="1">
      <alignment horizontal="left" vertical="center"/>
    </xf>
    <xf numFmtId="2" fontId="47" fillId="40" borderId="1" xfId="6" applyNumberFormat="1" applyFont="1" applyFill="1" applyBorder="1" applyAlignment="1">
      <alignment horizontal="center" vertical="center" wrapText="1"/>
    </xf>
    <xf numFmtId="0" fontId="11" fillId="6" borderId="0" xfId="4" applyFill="1" applyAlignment="1">
      <alignment horizontal="left"/>
    </xf>
    <xf numFmtId="0" fontId="46" fillId="6" borderId="0" xfId="4" applyFont="1" applyFill="1" applyAlignment="1">
      <alignment horizontal="left"/>
    </xf>
    <xf numFmtId="0" fontId="0" fillId="0" borderId="1" xfId="13" applyFont="1" applyFill="1" applyBorder="1"/>
    <xf numFmtId="0" fontId="0" fillId="0" borderId="1" xfId="13" applyFont="1" applyFill="1" applyBorder="1" applyAlignment="1">
      <alignment horizontal="right"/>
    </xf>
    <xf numFmtId="0" fontId="46" fillId="6" borderId="0" xfId="4" applyFont="1" applyFill="1" applyAlignment="1">
      <alignment horizontal="left" vertical="center" wrapText="1"/>
    </xf>
    <xf numFmtId="1" fontId="4" fillId="6" borderId="0" xfId="0" applyNumberFormat="1" applyFont="1" applyFill="1" applyAlignment="1">
      <alignment horizontal="center" vertical="center"/>
    </xf>
    <xf numFmtId="0" fontId="24" fillId="5" borderId="17" xfId="6" applyFont="1" applyBorder="1" applyAlignment="1">
      <alignment vertical="center" wrapText="1"/>
    </xf>
    <xf numFmtId="0" fontId="24" fillId="5" borderId="15" xfId="6" applyFont="1" applyBorder="1" applyAlignment="1">
      <alignment vertical="center" wrapText="1"/>
    </xf>
    <xf numFmtId="0" fontId="24" fillId="40" borderId="3" xfId="6" applyFont="1" applyFill="1" applyBorder="1" applyAlignment="1">
      <alignment vertical="center" wrapText="1"/>
    </xf>
    <xf numFmtId="0" fontId="5" fillId="6" borderId="0" xfId="0" applyFont="1" applyFill="1" applyAlignment="1">
      <alignment horizontal="left" vertical="center" wrapText="1"/>
    </xf>
    <xf numFmtId="0" fontId="5" fillId="6" borderId="0" xfId="0" applyFont="1" applyFill="1" applyAlignment="1">
      <alignment horizontal="left" wrapText="1"/>
    </xf>
    <xf numFmtId="0" fontId="0" fillId="6" borderId="0" xfId="0" applyFill="1" applyAlignment="1">
      <alignment horizontal="left" vertical="center" wrapText="1"/>
    </xf>
    <xf numFmtId="0" fontId="5" fillId="0" borderId="1" xfId="2" applyFont="1" applyBorder="1"/>
    <xf numFmtId="4" fontId="4" fillId="6" borderId="0" xfId="0" applyNumberFormat="1" applyFont="1" applyFill="1" applyAlignment="1">
      <alignment horizontal="left" vertical="center"/>
    </xf>
    <xf numFmtId="3" fontId="4" fillId="6" borderId="1" xfId="0" applyNumberFormat="1" applyFont="1" applyFill="1" applyBorder="1" applyAlignment="1">
      <alignment vertical="center"/>
    </xf>
    <xf numFmtId="3" fontId="5" fillId="7" borderId="1" xfId="0" applyNumberFormat="1" applyFont="1" applyFill="1" applyBorder="1"/>
    <xf numFmtId="3" fontId="23" fillId="40" borderId="1" xfId="6" applyNumberFormat="1" applyFill="1" applyBorder="1" applyAlignment="1">
      <alignment horizontal="center" vertical="center" wrapText="1"/>
    </xf>
    <xf numFmtId="3" fontId="0" fillId="6" borderId="0" xfId="0" applyNumberFormat="1" applyFill="1"/>
    <xf numFmtId="4" fontId="5" fillId="6" borderId="0" xfId="0" applyNumberFormat="1" applyFont="1" applyFill="1" applyAlignment="1">
      <alignment horizontal="center"/>
    </xf>
    <xf numFmtId="1" fontId="5" fillId="6" borderId="0" xfId="0" applyNumberFormat="1" applyFont="1" applyFill="1" applyAlignment="1">
      <alignment horizontal="left"/>
    </xf>
    <xf numFmtId="4" fontId="23" fillId="40" borderId="1" xfId="6" applyNumberFormat="1" applyFill="1" applyBorder="1" applyAlignment="1">
      <alignment horizontal="center" vertical="center"/>
    </xf>
    <xf numFmtId="3" fontId="23" fillId="5" borderId="1" xfId="6" applyNumberFormat="1" applyBorder="1" applyAlignment="1">
      <alignment horizontal="center" vertical="center" wrapText="1"/>
    </xf>
    <xf numFmtId="3" fontId="23" fillId="40" borderId="11" xfId="6" applyNumberFormat="1" applyFill="1" applyBorder="1" applyAlignment="1">
      <alignment horizontal="center" vertical="center" wrapText="1"/>
    </xf>
    <xf numFmtId="3" fontId="5" fillId="2" borderId="1" xfId="0" applyNumberFormat="1" applyFont="1" applyFill="1" applyBorder="1"/>
    <xf numFmtId="3" fontId="23" fillId="40" borderId="11" xfId="6" applyNumberFormat="1" applyFill="1" applyBorder="1" applyAlignment="1">
      <alignment vertical="center" wrapText="1"/>
    </xf>
    <xf numFmtId="3" fontId="23" fillId="40" borderId="1" xfId="6" applyNumberFormat="1" applyFill="1" applyBorder="1" applyAlignment="1">
      <alignment vertical="center" wrapText="1"/>
    </xf>
    <xf numFmtId="3" fontId="5" fillId="0" borderId="8" xfId="0" applyNumberFormat="1" applyFont="1" applyBorder="1"/>
    <xf numFmtId="3" fontId="11" fillId="6" borderId="0" xfId="4" applyNumberFormat="1" applyFill="1" applyAlignment="1">
      <alignment horizontal="center" wrapText="1"/>
    </xf>
    <xf numFmtId="4" fontId="11" fillId="6" borderId="0" xfId="4" applyNumberFormat="1" applyFill="1" applyAlignment="1">
      <alignment horizontal="center" wrapText="1"/>
    </xf>
    <xf numFmtId="3" fontId="23" fillId="40" borderId="4" xfId="6" applyNumberFormat="1" applyFill="1" applyBorder="1" applyAlignment="1">
      <alignment horizontal="center" vertical="center" wrapText="1"/>
    </xf>
    <xf numFmtId="3" fontId="46" fillId="6" borderId="0" xfId="4" applyNumberFormat="1" applyFont="1" applyFill="1"/>
    <xf numFmtId="4" fontId="46" fillId="6" borderId="0" xfId="4" applyNumberFormat="1" applyFont="1" applyFill="1"/>
    <xf numFmtId="4" fontId="23" fillId="40" borderId="4" xfId="6" applyNumberFormat="1" applyFill="1" applyBorder="1" applyAlignment="1">
      <alignment horizontal="center" vertical="center" wrapText="1"/>
    </xf>
    <xf numFmtId="4" fontId="23" fillId="40" borderId="31" xfId="6" applyNumberFormat="1" applyFill="1" applyBorder="1" applyAlignment="1">
      <alignment horizontal="center" vertical="center" wrapText="1"/>
    </xf>
    <xf numFmtId="4" fontId="46" fillId="6" borderId="0" xfId="1" applyNumberFormat="1" applyFont="1" applyFill="1"/>
    <xf numFmtId="4" fontId="5" fillId="0" borderId="1" xfId="0" applyNumberFormat="1" applyFont="1" applyBorder="1" applyAlignment="1">
      <alignment horizontal="left"/>
    </xf>
    <xf numFmtId="4" fontId="22" fillId="40" borderId="11" xfId="6" applyNumberFormat="1" applyFont="1" applyFill="1" applyBorder="1" applyAlignment="1">
      <alignment horizontal="center" vertical="center"/>
    </xf>
    <xf numFmtId="4" fontId="23" fillId="40" borderId="11" xfId="6" applyNumberFormat="1" applyFill="1" applyBorder="1"/>
    <xf numFmtId="4" fontId="23" fillId="40" borderId="11" xfId="6" applyNumberFormat="1" applyFill="1" applyBorder="1" applyAlignment="1">
      <alignment horizontal="center"/>
    </xf>
    <xf numFmtId="3" fontId="23" fillId="5" borderId="3" xfId="6" applyNumberFormat="1" applyBorder="1" applyAlignment="1">
      <alignment horizontal="center" vertical="center" wrapText="1"/>
    </xf>
    <xf numFmtId="3" fontId="5" fillId="6" borderId="0" xfId="0" applyNumberFormat="1" applyFont="1" applyFill="1" applyAlignment="1">
      <alignment horizontal="left"/>
    </xf>
    <xf numFmtId="3" fontId="0" fillId="6" borderId="0" xfId="0" applyNumberFormat="1" applyFill="1" applyAlignment="1">
      <alignment horizontal="left"/>
    </xf>
    <xf numFmtId="3" fontId="5" fillId="6" borderId="1" xfId="0" applyNumberFormat="1" applyFont="1" applyFill="1" applyBorder="1" applyAlignment="1">
      <alignment horizontal="right" vertical="top"/>
    </xf>
    <xf numFmtId="4" fontId="5" fillId="6" borderId="1" xfId="1" applyNumberFormat="1" applyFont="1" applyFill="1" applyBorder="1" applyAlignment="1">
      <alignment horizontal="right" vertical="center"/>
    </xf>
    <xf numFmtId="4" fontId="0" fillId="0" borderId="1" xfId="13" applyNumberFormat="1" applyFont="1" applyFill="1" applyBorder="1"/>
    <xf numFmtId="4" fontId="0" fillId="0" borderId="1" xfId="13" applyNumberFormat="1" applyFont="1" applyFill="1" applyBorder="1" applyAlignment="1">
      <alignment horizontal="right"/>
    </xf>
    <xf numFmtId="3" fontId="42" fillId="6" borderId="1" xfId="0" applyNumberFormat="1" applyFont="1" applyFill="1" applyBorder="1"/>
    <xf numFmtId="3" fontId="42" fillId="6" borderId="1" xfId="53" applyNumberFormat="1" applyFont="1" applyFill="1" applyBorder="1"/>
    <xf numFmtId="0" fontId="12" fillId="6" borderId="0" xfId="0" applyFont="1" applyFill="1" applyAlignment="1">
      <alignment vertical="center" wrapText="1"/>
    </xf>
    <xf numFmtId="0" fontId="42" fillId="6" borderId="1" xfId="0" applyFont="1" applyFill="1" applyBorder="1" applyAlignment="1">
      <alignment horizontal="left" vertical="center" wrapText="1"/>
    </xf>
    <xf numFmtId="0" fontId="6" fillId="7" borderId="1" xfId="2" applyFill="1" applyBorder="1" applyAlignment="1">
      <alignment vertical="center" wrapText="1"/>
    </xf>
    <xf numFmtId="3" fontId="0" fillId="6" borderId="0" xfId="0" applyNumberFormat="1" applyFill="1" applyAlignment="1">
      <alignment horizontal="right"/>
    </xf>
    <xf numFmtId="0" fontId="22" fillId="40" borderId="3" xfId="2" applyFont="1" applyFill="1" applyBorder="1" applyAlignment="1">
      <alignment horizontal="left" vertical="center" wrapText="1"/>
    </xf>
    <xf numFmtId="0" fontId="22" fillId="5" borderId="4" xfId="2" applyFont="1" applyFill="1" applyBorder="1"/>
    <xf numFmtId="0" fontId="22" fillId="5" borderId="4" xfId="2" applyFont="1" applyFill="1" applyBorder="1" applyAlignment="1">
      <alignment horizontal="left" vertical="center" wrapText="1"/>
    </xf>
    <xf numFmtId="0" fontId="22" fillId="5" borderId="3" xfId="2" applyFont="1" applyFill="1" applyBorder="1" applyAlignment="1">
      <alignment horizontal="left" vertical="center" wrapText="1"/>
    </xf>
    <xf numFmtId="0" fontId="22" fillId="40" borderId="17" xfId="2" applyFont="1" applyFill="1" applyBorder="1" applyAlignment="1">
      <alignment horizontal="left" vertical="center" wrapText="1"/>
    </xf>
    <xf numFmtId="2" fontId="0" fillId="6" borderId="0" xfId="0" applyNumberFormat="1" applyFill="1" applyAlignment="1">
      <alignment horizontal="left" wrapText="1"/>
    </xf>
    <xf numFmtId="2" fontId="5" fillId="6" borderId="0" xfId="0" applyNumberFormat="1" applyFont="1" applyFill="1" applyAlignment="1">
      <alignment horizontal="left"/>
    </xf>
    <xf numFmtId="2" fontId="5" fillId="6" borderId="0" xfId="0" applyNumberFormat="1" applyFont="1" applyFill="1" applyAlignment="1">
      <alignment horizontal="left" wrapText="1"/>
    </xf>
    <xf numFmtId="4" fontId="5" fillId="6" borderId="0" xfId="0" applyNumberFormat="1" applyFont="1" applyFill="1" applyAlignment="1">
      <alignment horizontal="left"/>
    </xf>
    <xf numFmtId="0" fontId="13" fillId="0" borderId="1" xfId="0" applyFont="1" applyBorder="1" applyAlignment="1">
      <alignment horizontal="left"/>
    </xf>
    <xf numFmtId="0" fontId="12" fillId="6" borderId="0" xfId="0" applyFont="1" applyFill="1" applyAlignment="1">
      <alignment horizontal="left" vertical="center" wrapText="1"/>
    </xf>
    <xf numFmtId="4" fontId="11" fillId="0" borderId="0" xfId="4" applyNumberFormat="1" applyAlignment="1">
      <alignment horizontal="center" wrapText="1"/>
    </xf>
    <xf numFmtId="4" fontId="5" fillId="0" borderId="1" xfId="0" applyNumberFormat="1" applyFont="1" applyBorder="1" applyAlignment="1">
      <alignment horizontal="right" vertical="center"/>
    </xf>
    <xf numFmtId="0" fontId="21" fillId="2" borderId="1" xfId="2" applyFont="1" applyFill="1" applyBorder="1" applyAlignment="1">
      <alignment horizontal="center"/>
    </xf>
    <xf numFmtId="0" fontId="13" fillId="2" borderId="1" xfId="0" applyFont="1" applyFill="1" applyBorder="1" applyAlignment="1">
      <alignment horizontal="center" vertical="center"/>
    </xf>
    <xf numFmtId="0" fontId="5" fillId="0" borderId="5" xfId="2" applyFont="1" applyBorder="1" applyAlignment="1">
      <alignment horizontal="justify" vertical="center"/>
    </xf>
    <xf numFmtId="4" fontId="4" fillId="7" borderId="1" xfId="0" applyNumberFormat="1" applyFont="1" applyFill="1" applyBorder="1" applyAlignment="1">
      <alignment vertical="center"/>
    </xf>
    <xf numFmtId="0" fontId="4" fillId="7" borderId="1" xfId="0" applyFont="1" applyFill="1" applyBorder="1" applyAlignment="1">
      <alignment horizontal="right" vertical="center"/>
    </xf>
    <xf numFmtId="0" fontId="42" fillId="0" borderId="7" xfId="0" applyFont="1" applyBorder="1" applyAlignment="1">
      <alignment horizontal="justify" vertical="center"/>
    </xf>
    <xf numFmtId="0" fontId="42" fillId="0" borderId="14" xfId="0" applyFont="1" applyBorder="1" applyAlignment="1">
      <alignment horizontal="justify" vertical="center"/>
    </xf>
    <xf numFmtId="0" fontId="7" fillId="7" borderId="3" xfId="0" applyFont="1" applyFill="1" applyBorder="1" applyAlignment="1">
      <alignment vertical="center"/>
    </xf>
    <xf numFmtId="0" fontId="15" fillId="6" borderId="5" xfId="2" applyFont="1" applyFill="1" applyBorder="1" applyAlignment="1">
      <alignment horizontal="left" vertical="center" wrapText="1"/>
    </xf>
    <xf numFmtId="4" fontId="4" fillId="0" borderId="1" xfId="0" applyNumberFormat="1" applyFont="1" applyBorder="1" applyAlignment="1">
      <alignment horizontal="right" vertical="center"/>
    </xf>
    <xf numFmtId="3" fontId="65" fillId="0" borderId="1" xfId="117" applyNumberFormat="1" applyFont="1" applyBorder="1"/>
    <xf numFmtId="2" fontId="4" fillId="3" borderId="1" xfId="0" applyNumberFormat="1" applyFont="1" applyFill="1" applyBorder="1" applyAlignment="1">
      <alignment horizontal="right"/>
    </xf>
    <xf numFmtId="2" fontId="5" fillId="6" borderId="2" xfId="0" applyNumberFormat="1" applyFont="1" applyFill="1" applyBorder="1" applyAlignment="1">
      <alignment horizontal="right"/>
    </xf>
    <xf numFmtId="3" fontId="45" fillId="41" borderId="2" xfId="0" applyNumberFormat="1" applyFont="1" applyFill="1" applyBorder="1" applyAlignment="1">
      <alignment horizontal="right"/>
    </xf>
    <xf numFmtId="2" fontId="4" fillId="3" borderId="2" xfId="0" applyNumberFormat="1" applyFont="1" applyFill="1" applyBorder="1" applyAlignment="1">
      <alignment horizontal="right"/>
    </xf>
    <xf numFmtId="3" fontId="5" fillId="6" borderId="8" xfId="0" applyNumberFormat="1" applyFont="1" applyFill="1" applyBorder="1" applyAlignment="1">
      <alignment horizontal="right"/>
    </xf>
    <xf numFmtId="0" fontId="5" fillId="6" borderId="2" xfId="0" applyFont="1" applyFill="1" applyBorder="1"/>
    <xf numFmtId="1" fontId="5" fillId="6" borderId="2" xfId="0" applyNumberFormat="1" applyFont="1" applyFill="1" applyBorder="1" applyAlignment="1">
      <alignment horizontal="right"/>
    </xf>
    <xf numFmtId="0" fontId="46" fillId="7" borderId="1" xfId="4" applyFont="1" applyFill="1" applyBorder="1" applyAlignment="1">
      <alignment wrapText="1"/>
    </xf>
    <xf numFmtId="14" fontId="4" fillId="6" borderId="1" xfId="0" applyNumberFormat="1" applyFont="1" applyFill="1" applyBorder="1" applyAlignment="1">
      <alignment horizontal="left"/>
    </xf>
    <xf numFmtId="0" fontId="42" fillId="7" borderId="1" xfId="0" applyFont="1" applyFill="1" applyBorder="1" applyAlignment="1">
      <alignment vertical="center"/>
    </xf>
    <xf numFmtId="0" fontId="15" fillId="0" borderId="1" xfId="2" applyFont="1" applyFill="1" applyBorder="1"/>
    <xf numFmtId="0" fontId="4" fillId="0" borderId="1" xfId="0" applyFont="1" applyBorder="1" applyAlignment="1">
      <alignment horizontal="center" vertical="center"/>
    </xf>
    <xf numFmtId="0" fontId="4" fillId="0" borderId="1" xfId="0" applyFont="1" applyBorder="1" applyAlignment="1">
      <alignment horizontal="left" vertical="center"/>
    </xf>
    <xf numFmtId="14" fontId="4" fillId="0" borderId="1" xfId="0" applyNumberFormat="1" applyFont="1" applyBorder="1" applyAlignment="1">
      <alignment horizontal="center" vertical="center"/>
    </xf>
    <xf numFmtId="14" fontId="4" fillId="0" borderId="1" xfId="0" applyNumberFormat="1" applyFont="1" applyBorder="1" applyAlignment="1">
      <alignment horizontal="center"/>
    </xf>
    <xf numFmtId="0" fontId="5" fillId="2" borderId="1" xfId="0" applyFont="1" applyFill="1" applyBorder="1" applyAlignment="1">
      <alignment horizontal="right"/>
    </xf>
    <xf numFmtId="0" fontId="5" fillId="7" borderId="1" xfId="0" applyFont="1" applyFill="1" applyBorder="1" applyAlignment="1">
      <alignment horizontal="right"/>
    </xf>
    <xf numFmtId="2" fontId="5" fillId="7" borderId="1" xfId="1" applyNumberFormat="1" applyFont="1" applyFill="1" applyBorder="1" applyAlignment="1">
      <alignment horizontal="right"/>
    </xf>
    <xf numFmtId="0" fontId="22" fillId="5" borderId="1" xfId="120" applyFont="1" applyBorder="1" applyAlignment="1">
      <alignment horizontal="center" vertical="center" wrapText="1"/>
    </xf>
    <xf numFmtId="0" fontId="15" fillId="2" borderId="0" xfId="121" applyFont="1" applyFill="1" applyAlignment="1">
      <alignment vertical="center" wrapText="1"/>
    </xf>
    <xf numFmtId="0" fontId="15" fillId="2" borderId="0" xfId="121" applyFont="1" applyFill="1" applyAlignment="1">
      <alignment wrapText="1"/>
    </xf>
    <xf numFmtId="0" fontId="7" fillId="7" borderId="8" xfId="121" applyFont="1" applyFill="1" applyBorder="1" applyAlignment="1">
      <alignment vertical="center"/>
    </xf>
    <xf numFmtId="0" fontId="15" fillId="0" borderId="1" xfId="121" applyFont="1" applyBorder="1" applyAlignment="1">
      <alignment horizontal="left" vertical="center" wrapText="1"/>
    </xf>
    <xf numFmtId="0" fontId="15" fillId="2" borderId="0" xfId="121" applyFont="1" applyFill="1" applyAlignment="1">
      <alignment horizontal="left" vertical="center" wrapText="1"/>
    </xf>
    <xf numFmtId="0" fontId="7" fillId="0" borderId="8" xfId="121" applyFont="1" applyBorder="1" applyAlignment="1">
      <alignment vertical="center"/>
    </xf>
    <xf numFmtId="0" fontId="9" fillId="7" borderId="1" xfId="121" applyFont="1" applyFill="1" applyBorder="1"/>
    <xf numFmtId="0" fontId="15" fillId="7" borderId="1" xfId="121" applyFont="1" applyFill="1" applyBorder="1" applyAlignment="1">
      <alignment horizontal="left"/>
    </xf>
    <xf numFmtId="0" fontId="15" fillId="7" borderId="1" xfId="121" applyFont="1" applyFill="1" applyBorder="1" applyAlignment="1">
      <alignment horizontal="left" vertical="center" wrapText="1"/>
    </xf>
    <xf numFmtId="9" fontId="15" fillId="2" borderId="0" xfId="121" applyNumberFormat="1" applyFont="1" applyFill="1" applyAlignment="1">
      <alignment wrapText="1"/>
    </xf>
    <xf numFmtId="0" fontId="9" fillId="6" borderId="1" xfId="121" applyFont="1" applyFill="1" applyBorder="1" applyAlignment="1">
      <alignment vertical="center" wrapText="1"/>
    </xf>
    <xf numFmtId="0" fontId="20" fillId="0" borderId="1" xfId="122" applyFont="1" applyBorder="1"/>
    <xf numFmtId="0" fontId="7" fillId="7" borderId="1" xfId="121" applyFont="1" applyFill="1" applyBorder="1" applyAlignment="1">
      <alignment vertical="center"/>
    </xf>
    <xf numFmtId="0" fontId="42" fillId="7" borderId="1" xfId="121" applyFont="1" applyFill="1" applyBorder="1" applyAlignment="1">
      <alignment vertical="center" wrapText="1"/>
    </xf>
    <xf numFmtId="0" fontId="57" fillId="7" borderId="5" xfId="121" applyFont="1" applyFill="1" applyBorder="1" applyAlignment="1">
      <alignment vertical="center"/>
    </xf>
    <xf numFmtId="0" fontId="5" fillId="2" borderId="1" xfId="121" applyFont="1" applyFill="1" applyBorder="1" applyAlignment="1">
      <alignment vertical="center" wrapText="1"/>
    </xf>
    <xf numFmtId="0" fontId="5" fillId="2" borderId="0" xfId="74" applyFont="1" applyFill="1" applyAlignment="1">
      <alignment vertical="center" wrapText="1"/>
    </xf>
    <xf numFmtId="0" fontId="15" fillId="6" borderId="1" xfId="121" applyFont="1" applyFill="1" applyBorder="1" applyAlignment="1">
      <alignment vertical="center" wrapText="1"/>
    </xf>
    <xf numFmtId="0" fontId="70" fillId="6" borderId="0" xfId="121" applyFont="1" applyFill="1"/>
    <xf numFmtId="0" fontId="5" fillId="6" borderId="0" xfId="121" applyFont="1" applyFill="1"/>
    <xf numFmtId="0" fontId="4" fillId="8" borderId="1" xfId="121" applyFont="1" applyFill="1" applyBorder="1" applyAlignment="1">
      <alignment horizontal="left" vertical="center"/>
    </xf>
    <xf numFmtId="0" fontId="4" fillId="8" borderId="3" xfId="121" applyFont="1" applyFill="1" applyBorder="1" applyAlignment="1">
      <alignment horizontal="left" vertical="center"/>
    </xf>
    <xf numFmtId="0" fontId="69" fillId="5" borderId="29" xfId="120" applyFont="1" applyBorder="1" applyAlignment="1">
      <alignment horizontal="left" vertical="center"/>
    </xf>
    <xf numFmtId="0" fontId="22" fillId="40" borderId="16" xfId="120" applyFont="1" applyFill="1" applyBorder="1" applyAlignment="1">
      <alignment horizontal="center" vertical="center"/>
    </xf>
    <xf numFmtId="0" fontId="23" fillId="40" borderId="17" xfId="120" applyFont="1" applyFill="1" applyBorder="1" applyAlignment="1">
      <alignment horizontal="center" vertical="center" wrapText="1"/>
    </xf>
    <xf numFmtId="0" fontId="23" fillId="40" borderId="15" xfId="120" applyFont="1" applyFill="1" applyBorder="1" applyAlignment="1">
      <alignment horizontal="center" vertical="center" wrapText="1"/>
    </xf>
    <xf numFmtId="0" fontId="22" fillId="40" borderId="29" xfId="120" applyFont="1" applyFill="1" applyBorder="1" applyAlignment="1">
      <alignment horizontal="center" vertical="center"/>
    </xf>
    <xf numFmtId="0" fontId="22" fillId="40" borderId="2" xfId="120" applyFont="1" applyFill="1" applyBorder="1" applyAlignment="1">
      <alignment horizontal="center" vertical="center"/>
    </xf>
    <xf numFmtId="0" fontId="23" fillId="40" borderId="3" xfId="120" applyFont="1" applyFill="1" applyBorder="1" applyAlignment="1">
      <alignment horizontal="center" vertical="center" wrapText="1"/>
    </xf>
    <xf numFmtId="0" fontId="22" fillId="5" borderId="31" xfId="6" applyFont="1" applyBorder="1" applyAlignment="1">
      <alignment horizontal="left"/>
    </xf>
    <xf numFmtId="0" fontId="23" fillId="5" borderId="15" xfId="6" applyBorder="1" applyAlignment="1">
      <alignment horizontal="center" vertical="center" wrapText="1"/>
    </xf>
    <xf numFmtId="0" fontId="22" fillId="5" borderId="2" xfId="2" applyFont="1" applyFill="1" applyBorder="1" applyAlignment="1">
      <alignment horizontal="left" vertical="center"/>
    </xf>
    <xf numFmtId="0" fontId="23" fillId="0" borderId="0" xfId="39" applyFill="1" applyBorder="1" applyAlignment="1">
      <alignment horizontal="center" vertical="center" wrapText="1"/>
    </xf>
    <xf numFmtId="0" fontId="23" fillId="0" borderId="0" xfId="0" applyFont="1" applyAlignment="1">
      <alignment wrapText="1"/>
    </xf>
    <xf numFmtId="4" fontId="5" fillId="0" borderId="0" xfId="0" applyNumberFormat="1" applyFont="1"/>
    <xf numFmtId="4" fontId="0" fillId="0" borderId="0" xfId="0" applyNumberFormat="1"/>
    <xf numFmtId="3" fontId="4" fillId="0" borderId="1" xfId="0" applyNumberFormat="1" applyFont="1" applyBorder="1" applyAlignment="1">
      <alignment horizontal="left" vertical="center"/>
    </xf>
    <xf numFmtId="3" fontId="5" fillId="0" borderId="0" xfId="0" applyNumberFormat="1" applyFont="1"/>
    <xf numFmtId="0" fontId="5" fillId="6" borderId="0" xfId="0" applyFont="1" applyFill="1" applyAlignment="1">
      <alignment horizontal="right"/>
    </xf>
    <xf numFmtId="0" fontId="4" fillId="0" borderId="3" xfId="0" applyFont="1" applyBorder="1" applyAlignment="1">
      <alignment horizontal="left" vertical="center"/>
    </xf>
    <xf numFmtId="0" fontId="5" fillId="0" borderId="3" xfId="0" applyFont="1" applyBorder="1"/>
    <xf numFmtId="0" fontId="4" fillId="0" borderId="3" xfId="0" applyFont="1" applyBorder="1" applyAlignment="1">
      <alignment horizontal="right" vertical="center"/>
    </xf>
    <xf numFmtId="0" fontId="23" fillId="5" borderId="17" xfId="6" applyBorder="1" applyAlignment="1">
      <alignment horizontal="center" vertical="center" wrapText="1"/>
    </xf>
    <xf numFmtId="0" fontId="23" fillId="5" borderId="3" xfId="6" applyBorder="1" applyAlignment="1">
      <alignment horizontal="center" vertical="center" wrapText="1"/>
    </xf>
    <xf numFmtId="2" fontId="4" fillId="0" borderId="1" xfId="0" applyNumberFormat="1" applyFont="1" applyBorder="1" applyAlignment="1">
      <alignment horizontal="right" vertical="center"/>
    </xf>
    <xf numFmtId="0" fontId="22" fillId="5" borderId="34" xfId="6" applyFont="1" applyBorder="1" applyAlignment="1">
      <alignment horizontal="left"/>
    </xf>
    <xf numFmtId="0" fontId="22" fillId="5" borderId="4" xfId="6" applyFont="1" applyBorder="1" applyAlignment="1">
      <alignment horizontal="left"/>
    </xf>
    <xf numFmtId="0" fontId="71" fillId="2" borderId="1" xfId="2" applyFont="1" applyFill="1" applyBorder="1" applyAlignment="1">
      <alignment horizontal="center" vertical="center" wrapText="1"/>
    </xf>
    <xf numFmtId="0" fontId="22" fillId="5" borderId="34" xfId="6" applyFont="1" applyBorder="1" applyAlignment="1">
      <alignment horizontal="left" vertical="center"/>
    </xf>
    <xf numFmtId="0" fontId="22" fillId="5" borderId="3" xfId="2" applyFont="1" applyFill="1" applyBorder="1" applyAlignment="1">
      <alignment horizontal="left" vertical="center"/>
    </xf>
    <xf numFmtId="0" fontId="13" fillId="7" borderId="0" xfId="0" applyFont="1" applyFill="1" applyAlignment="1">
      <alignment horizontal="left" vertical="center" wrapText="1"/>
    </xf>
    <xf numFmtId="0" fontId="24" fillId="40" borderId="1" xfId="6" applyFont="1" applyFill="1" applyBorder="1" applyAlignment="1">
      <alignment horizontal="left" vertical="center" wrapText="1"/>
    </xf>
    <xf numFmtId="0" fontId="13" fillId="7" borderId="1" xfId="0" applyFont="1" applyFill="1" applyBorder="1" applyAlignment="1">
      <alignment horizontal="left" vertical="center" wrapText="1"/>
    </xf>
    <xf numFmtId="0" fontId="13" fillId="7" borderId="2"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7" borderId="0" xfId="0" applyFont="1" applyFill="1" applyAlignment="1">
      <alignment horizontal="left" vertical="center"/>
    </xf>
    <xf numFmtId="0" fontId="13" fillId="2" borderId="1" xfId="0" applyFont="1" applyFill="1" applyBorder="1" applyAlignment="1">
      <alignment vertical="center" wrapText="1"/>
    </xf>
    <xf numFmtId="0" fontId="45" fillId="0" borderId="14" xfId="0" applyFont="1" applyBorder="1" applyAlignment="1">
      <alignment horizontal="justify" vertical="center"/>
    </xf>
    <xf numFmtId="0" fontId="13" fillId="42" borderId="1" xfId="0" applyFont="1" applyFill="1" applyBorder="1" applyAlignment="1">
      <alignment horizontal="center" vertical="center" wrapText="1"/>
    </xf>
    <xf numFmtId="14" fontId="0" fillId="6" borderId="0" xfId="0" applyNumberFormat="1" applyFill="1"/>
    <xf numFmtId="0" fontId="13" fillId="0" borderId="1" xfId="0" applyFont="1" applyBorder="1" applyAlignment="1">
      <alignment horizontal="left" vertical="center" wrapText="1"/>
    </xf>
    <xf numFmtId="4" fontId="46" fillId="6" borderId="0" xfId="4" applyNumberFormat="1" applyFont="1" applyFill="1" applyAlignment="1">
      <alignment horizontal="left" wrapText="1"/>
    </xf>
    <xf numFmtId="0" fontId="4" fillId="7" borderId="1" xfId="0" applyFont="1" applyFill="1" applyBorder="1" applyAlignment="1">
      <alignment horizontal="left" vertical="center"/>
    </xf>
    <xf numFmtId="2" fontId="5" fillId="7" borderId="1" xfId="1" applyNumberFormat="1" applyFont="1" applyFill="1" applyBorder="1" applyAlignment="1">
      <alignment horizontal="left"/>
    </xf>
    <xf numFmtId="0" fontId="22" fillId="40" borderId="17" xfId="2" applyFont="1" applyFill="1" applyBorder="1" applyAlignment="1">
      <alignment horizontal="left" vertical="center"/>
    </xf>
    <xf numFmtId="0" fontId="22" fillId="40" borderId="34" xfId="6" applyFont="1" applyFill="1" applyBorder="1" applyAlignment="1">
      <alignment horizontal="left" vertical="center"/>
    </xf>
    <xf numFmtId="4" fontId="46" fillId="6" borderId="0" xfId="4" applyNumberFormat="1" applyFont="1" applyFill="1" applyAlignment="1">
      <alignment horizont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horizontal="left"/>
    </xf>
    <xf numFmtId="2" fontId="0" fillId="6" borderId="0" xfId="0" applyNumberFormat="1" applyFill="1" applyAlignment="1">
      <alignment horizontal="left"/>
    </xf>
    <xf numFmtId="4" fontId="5" fillId="6" borderId="1" xfId="121" applyNumberFormat="1" applyFont="1" applyFill="1" applyBorder="1" applyAlignment="1">
      <alignment horizontal="center"/>
    </xf>
    <xf numFmtId="0" fontId="5" fillId="0" borderId="1" xfId="121" applyFont="1" applyBorder="1" applyAlignment="1">
      <alignment vertical="center" wrapText="1"/>
    </xf>
    <xf numFmtId="14" fontId="15" fillId="7" borderId="1" xfId="121" applyNumberFormat="1" applyFont="1" applyFill="1" applyBorder="1" applyAlignment="1">
      <alignment horizontal="left" vertical="center" wrapText="1"/>
    </xf>
    <xf numFmtId="0" fontId="23" fillId="40" borderId="2" xfId="120" applyFont="1" applyFill="1" applyBorder="1" applyAlignment="1">
      <alignment horizontal="center" vertical="center" wrapText="1"/>
    </xf>
    <xf numFmtId="3" fontId="5" fillId="6" borderId="1" xfId="121" applyNumberFormat="1" applyFont="1" applyFill="1" applyBorder="1"/>
    <xf numFmtId="3" fontId="63" fillId="7" borderId="1" xfId="69" applyNumberFormat="1" applyFont="1" applyFill="1" applyBorder="1" applyAlignment="1">
      <alignment horizontal="right" vertical="top"/>
    </xf>
    <xf numFmtId="3" fontId="63" fillId="7" borderId="1" xfId="68" applyNumberFormat="1" applyFont="1" applyFill="1" applyBorder="1" applyAlignment="1">
      <alignment horizontal="right" vertical="top"/>
    </xf>
    <xf numFmtId="2" fontId="0" fillId="6" borderId="1" xfId="0" applyNumberFormat="1" applyFill="1" applyBorder="1" applyAlignment="1">
      <alignment horizontal="right"/>
    </xf>
    <xf numFmtId="3" fontId="5" fillId="6" borderId="0" xfId="0" applyNumberFormat="1" applyFont="1" applyFill="1" applyAlignment="1">
      <alignment horizontal="right"/>
    </xf>
    <xf numFmtId="3" fontId="23" fillId="5" borderId="1" xfId="6" applyNumberFormat="1" applyBorder="1" applyAlignment="1">
      <alignment horizontal="center" vertical="center"/>
    </xf>
    <xf numFmtId="3" fontId="63" fillId="7" borderId="1" xfId="66" applyNumberFormat="1" applyFont="1" applyFill="1" applyBorder="1" applyAlignment="1">
      <alignment horizontal="right" vertical="top"/>
    </xf>
    <xf numFmtId="2" fontId="9" fillId="9" borderId="1" xfId="0" applyNumberFormat="1" applyFont="1" applyFill="1" applyBorder="1" applyAlignment="1">
      <alignment horizontal="right" vertical="center"/>
    </xf>
    <xf numFmtId="3" fontId="23" fillId="40" borderId="1" xfId="6" applyNumberFormat="1" applyFill="1" applyBorder="1" applyAlignment="1">
      <alignment horizontal="right" vertical="center" wrapText="1"/>
    </xf>
    <xf numFmtId="3" fontId="63" fillId="7" borderId="1" xfId="70" applyNumberFormat="1" applyFont="1" applyFill="1" applyBorder="1" applyAlignment="1">
      <alignment horizontal="right" vertical="top"/>
    </xf>
    <xf numFmtId="3" fontId="63" fillId="7" borderId="1" xfId="71" applyNumberFormat="1" applyFont="1" applyFill="1" applyBorder="1" applyAlignment="1">
      <alignment horizontal="right" vertical="top"/>
    </xf>
    <xf numFmtId="3" fontId="9" fillId="9" borderId="1" xfId="0" applyNumberFormat="1" applyFont="1" applyFill="1" applyBorder="1" applyAlignment="1">
      <alignment horizontal="right" vertical="center"/>
    </xf>
    <xf numFmtId="3" fontId="63" fillId="7" borderId="1" xfId="123" applyNumberFormat="1" applyFont="1" applyFill="1" applyBorder="1" applyAlignment="1">
      <alignment horizontal="right" vertical="top"/>
    </xf>
    <xf numFmtId="3" fontId="63" fillId="7" borderId="1" xfId="67" applyNumberFormat="1" applyFont="1" applyFill="1" applyBorder="1" applyAlignment="1">
      <alignment horizontal="right" vertical="top"/>
    </xf>
    <xf numFmtId="3" fontId="63" fillId="6" borderId="1" xfId="66" applyNumberFormat="1" applyFont="1" applyFill="1" applyBorder="1" applyAlignment="1">
      <alignment horizontal="right" vertical="top"/>
    </xf>
    <xf numFmtId="3" fontId="46" fillId="6" borderId="33" xfId="65" applyNumberFormat="1" applyFont="1" applyFill="1" applyBorder="1" applyAlignment="1">
      <alignment horizontal="right" vertical="center"/>
    </xf>
    <xf numFmtId="3" fontId="63" fillId="7" borderId="1" xfId="72" applyNumberFormat="1" applyFont="1" applyFill="1" applyBorder="1" applyAlignment="1">
      <alignment horizontal="right" vertical="top"/>
    </xf>
    <xf numFmtId="3" fontId="62" fillId="7" borderId="1" xfId="66" applyNumberFormat="1" applyFont="1" applyFill="1" applyBorder="1" applyAlignment="1">
      <alignment horizontal="right" vertical="top"/>
    </xf>
    <xf numFmtId="10" fontId="5" fillId="6" borderId="1" xfId="1" applyNumberFormat="1" applyFont="1" applyFill="1" applyBorder="1"/>
    <xf numFmtId="0" fontId="22" fillId="40" borderId="34" xfId="2" applyFont="1" applyFill="1" applyBorder="1" applyAlignment="1">
      <alignment horizontal="left" vertical="center" wrapText="1"/>
    </xf>
    <xf numFmtId="0" fontId="6" fillId="2" borderId="0" xfId="2" applyFill="1" applyBorder="1" applyAlignment="1">
      <alignment horizontal="left" vertical="center"/>
    </xf>
    <xf numFmtId="0" fontId="24" fillId="5" borderId="11" xfId="6" applyFont="1" applyBorder="1" applyAlignment="1">
      <alignment horizontal="center" vertical="center" wrapText="1"/>
    </xf>
    <xf numFmtId="0" fontId="5" fillId="7" borderId="11" xfId="0" applyFont="1" applyFill="1" applyBorder="1" applyAlignment="1">
      <alignment horizontal="justify" vertical="center" wrapText="1"/>
    </xf>
    <xf numFmtId="0" fontId="72" fillId="0" borderId="1" xfId="0" applyFont="1" applyBorder="1" applyAlignment="1">
      <alignment vertical="center" wrapText="1"/>
    </xf>
    <xf numFmtId="0" fontId="15" fillId="0" borderId="1" xfId="121" applyFont="1" applyBorder="1" applyAlignment="1">
      <alignment horizontal="left"/>
    </xf>
    <xf numFmtId="1" fontId="23" fillId="40" borderId="1" xfId="120" applyNumberFormat="1" applyFont="1" applyFill="1" applyBorder="1" applyAlignment="1">
      <alignment horizontal="center" vertical="center" wrapText="1"/>
    </xf>
    <xf numFmtId="3" fontId="9" fillId="43" borderId="1" xfId="0" applyNumberFormat="1" applyFont="1" applyFill="1" applyBorder="1"/>
    <xf numFmtId="3" fontId="5" fillId="0" borderId="1" xfId="0" applyNumberFormat="1" applyFont="1" applyBorder="1" applyAlignment="1">
      <alignment horizontal="left"/>
    </xf>
    <xf numFmtId="166" fontId="5" fillId="0" borderId="1" xfId="0" applyNumberFormat="1" applyFont="1" applyBorder="1" applyAlignment="1">
      <alignment horizontal="left"/>
    </xf>
    <xf numFmtId="1" fontId="5" fillId="0" borderId="1" xfId="0" applyNumberFormat="1" applyFont="1" applyBorder="1"/>
    <xf numFmtId="0" fontId="23" fillId="45" borderId="1" xfId="6" applyFill="1" applyBorder="1" applyAlignment="1">
      <alignment horizontal="center" vertical="center" wrapText="1"/>
    </xf>
    <xf numFmtId="0" fontId="23" fillId="46" borderId="1" xfId="6" applyFill="1" applyBorder="1" applyAlignment="1">
      <alignment horizontal="center" vertical="center" wrapText="1"/>
    </xf>
    <xf numFmtId="0" fontId="15" fillId="46" borderId="1" xfId="0" applyFont="1" applyFill="1" applyBorder="1" applyAlignment="1">
      <alignment horizontal="left" vertical="center" wrapText="1"/>
    </xf>
    <xf numFmtId="0" fontId="23" fillId="45" borderId="11" xfId="6" applyFill="1" applyBorder="1" applyAlignment="1">
      <alignment horizontal="center" vertical="center" wrapText="1"/>
    </xf>
    <xf numFmtId="2" fontId="5" fillId="7" borderId="1" xfId="1" applyNumberFormat="1" applyFont="1" applyFill="1" applyBorder="1" applyAlignment="1">
      <alignment horizontal="center"/>
    </xf>
    <xf numFmtId="2" fontId="5" fillId="44" borderId="1" xfId="1" applyNumberFormat="1" applyFont="1" applyFill="1" applyBorder="1" applyAlignment="1">
      <alignment horizontal="center"/>
    </xf>
    <xf numFmtId="2" fontId="0" fillId="6" borderId="0" xfId="0" applyNumberFormat="1" applyFill="1" applyAlignment="1">
      <alignment horizontal="center"/>
    </xf>
    <xf numFmtId="170" fontId="23" fillId="47" borderId="3" xfId="6" applyNumberFormat="1" applyFill="1" applyBorder="1" applyAlignment="1">
      <alignment horizontal="center" vertical="center" wrapText="1"/>
    </xf>
    <xf numFmtId="0" fontId="23" fillId="47" borderId="1" xfId="6" applyFill="1" applyBorder="1" applyAlignment="1">
      <alignment horizontal="center" vertical="center" wrapText="1"/>
    </xf>
    <xf numFmtId="0" fontId="9" fillId="47" borderId="1" xfId="0" applyFont="1" applyFill="1" applyBorder="1" applyAlignment="1">
      <alignment horizontal="left" vertical="center" wrapText="1"/>
    </xf>
    <xf numFmtId="0" fontId="23" fillId="47" borderId="3" xfId="6" applyFill="1" applyBorder="1" applyAlignment="1">
      <alignment horizontal="center" vertical="center"/>
    </xf>
    <xf numFmtId="0" fontId="24" fillId="5" borderId="1" xfId="6"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4" fillId="5" borderId="30" xfId="6" applyFont="1" applyBorder="1" applyAlignment="1">
      <alignment horizontal="center" wrapText="1"/>
    </xf>
    <xf numFmtId="0" fontId="24" fillId="5" borderId="16" xfId="6" applyFont="1" applyBorder="1" applyAlignment="1">
      <alignment horizont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7"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4" fillId="40" borderId="8" xfId="6" applyFont="1" applyFill="1" applyBorder="1" applyAlignment="1">
      <alignment horizontal="center" vertical="center" wrapText="1"/>
    </xf>
    <xf numFmtId="0" fontId="24" fillId="40" borderId="10" xfId="6" applyFont="1" applyFill="1" applyBorder="1" applyAlignment="1">
      <alignment horizontal="center" vertical="center" wrapText="1"/>
    </xf>
    <xf numFmtId="0" fontId="24" fillId="40" borderId="11" xfId="6"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1" xfId="0" applyFont="1" applyBorder="1" applyAlignment="1">
      <alignment horizontal="center" vertical="center" wrapText="1"/>
    </xf>
    <xf numFmtId="0" fontId="13" fillId="2" borderId="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7" borderId="8"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0" fillId="6" borderId="1" xfId="0" applyFill="1" applyBorder="1" applyAlignment="1">
      <alignment horizontal="center"/>
    </xf>
    <xf numFmtId="0" fontId="13" fillId="6"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22" fillId="40" borderId="10" xfId="6" applyFont="1" applyFill="1" applyBorder="1" applyAlignment="1">
      <alignment horizontal="center" vertical="center"/>
    </xf>
    <xf numFmtId="0" fontId="22" fillId="40" borderId="11" xfId="6" applyFont="1" applyFill="1" applyBorder="1" applyAlignment="1">
      <alignment horizontal="center" vertical="center"/>
    </xf>
    <xf numFmtId="0" fontId="22" fillId="40" borderId="8" xfId="6" applyFont="1" applyFill="1" applyBorder="1" applyAlignment="1">
      <alignment horizontal="center" vertical="center"/>
    </xf>
    <xf numFmtId="0" fontId="22" fillId="40" borderId="1" xfId="6" applyFont="1" applyFill="1" applyBorder="1" applyAlignment="1">
      <alignment horizontal="left" vertical="center"/>
    </xf>
    <xf numFmtId="4" fontId="22" fillId="40" borderId="1" xfId="6" applyNumberFormat="1" applyFont="1" applyFill="1" applyBorder="1" applyAlignment="1">
      <alignment horizontal="center" vertical="center"/>
    </xf>
    <xf numFmtId="0" fontId="22" fillId="40" borderId="1" xfId="6" applyFont="1" applyFill="1" applyBorder="1" applyAlignment="1">
      <alignment horizontal="center" vertical="center"/>
    </xf>
    <xf numFmtId="0" fontId="22" fillId="40" borderId="29" xfId="6" applyFont="1" applyFill="1" applyBorder="1" applyAlignment="1">
      <alignment horizontal="center" vertical="center"/>
    </xf>
    <xf numFmtId="0" fontId="22" fillId="40" borderId="16" xfId="6" applyFont="1" applyFill="1" applyBorder="1" applyAlignment="1">
      <alignment horizontal="center" vertical="center"/>
    </xf>
    <xf numFmtId="0" fontId="22" fillId="40" borderId="8" xfId="6" applyFont="1" applyFill="1" applyBorder="1" applyAlignment="1">
      <alignment horizontal="left" vertical="center"/>
    </xf>
    <xf numFmtId="0" fontId="22" fillId="40" borderId="10" xfId="6" applyFont="1" applyFill="1" applyBorder="1" applyAlignment="1">
      <alignment horizontal="left" vertical="center"/>
    </xf>
    <xf numFmtId="0" fontId="22" fillId="40" borderId="11" xfId="6" applyFont="1" applyFill="1" applyBorder="1" applyAlignment="1">
      <alignment horizontal="left" vertical="center"/>
    </xf>
    <xf numFmtId="0" fontId="22" fillId="40" borderId="29" xfId="6" applyFont="1" applyFill="1" applyBorder="1" applyAlignment="1">
      <alignment horizontal="left" vertical="center" wrapText="1"/>
    </xf>
    <xf numFmtId="0" fontId="22" fillId="40" borderId="30" xfId="6" applyFont="1" applyFill="1" applyBorder="1" applyAlignment="1">
      <alignment horizontal="left" vertical="center" wrapText="1"/>
    </xf>
    <xf numFmtId="0" fontId="22" fillId="40" borderId="16" xfId="6" applyFont="1" applyFill="1" applyBorder="1" applyAlignment="1">
      <alignment horizontal="left" vertical="center" wrapText="1"/>
    </xf>
    <xf numFmtId="0" fontId="22" fillId="40" borderId="17" xfId="6" applyFont="1" applyFill="1" applyBorder="1" applyAlignment="1">
      <alignment horizontal="left" vertical="center" wrapText="1"/>
    </xf>
    <xf numFmtId="0" fontId="22" fillId="40" borderId="18" xfId="6" applyFont="1" applyFill="1" applyBorder="1" applyAlignment="1">
      <alignment horizontal="left" vertical="center" wrapText="1"/>
    </xf>
    <xf numFmtId="0" fontId="22" fillId="40" borderId="15" xfId="6" applyFont="1" applyFill="1" applyBorder="1" applyAlignment="1">
      <alignment horizontal="left" vertical="center" wrapText="1"/>
    </xf>
    <xf numFmtId="0" fontId="22" fillId="40" borderId="3" xfId="6" applyFont="1" applyFill="1" applyBorder="1" applyAlignment="1">
      <alignment horizontal="center" vertical="center" wrapText="1"/>
    </xf>
    <xf numFmtId="0" fontId="22" fillId="40" borderId="2" xfId="6" applyFont="1" applyFill="1" applyBorder="1" applyAlignment="1">
      <alignment horizontal="left" vertical="center"/>
    </xf>
    <xf numFmtId="0" fontId="12" fillId="6" borderId="0" xfId="0" applyFont="1" applyFill="1" applyAlignment="1">
      <alignment horizontal="left" vertical="center" wrapText="1"/>
    </xf>
    <xf numFmtId="0" fontId="23" fillId="5" borderId="1" xfId="62" applyBorder="1" applyAlignment="1">
      <alignment horizontal="center" vertical="center"/>
    </xf>
    <xf numFmtId="0" fontId="22" fillId="40" borderId="2" xfId="6" applyFont="1" applyFill="1" applyBorder="1" applyAlignment="1">
      <alignment horizontal="center" vertical="center"/>
    </xf>
    <xf numFmtId="0" fontId="22" fillId="5" borderId="3" xfId="6" applyFont="1" applyBorder="1" applyAlignment="1">
      <alignment horizontal="center"/>
    </xf>
    <xf numFmtId="0" fontId="22" fillId="5" borderId="29" xfId="6" applyFont="1" applyBorder="1" applyAlignment="1">
      <alignment horizontal="left"/>
    </xf>
    <xf numFmtId="0" fontId="22" fillId="5" borderId="30" xfId="6" applyFont="1" applyBorder="1" applyAlignment="1">
      <alignment horizontal="left"/>
    </xf>
    <xf numFmtId="0" fontId="22" fillId="5" borderId="16" xfId="6" applyFont="1" applyBorder="1" applyAlignment="1">
      <alignment horizontal="left"/>
    </xf>
    <xf numFmtId="0" fontId="22" fillId="5" borderId="1" xfId="6" applyFont="1" applyBorder="1" applyAlignment="1">
      <alignment horizontal="center"/>
    </xf>
    <xf numFmtId="0" fontId="22" fillId="5" borderId="17" xfId="6" applyFont="1" applyBorder="1" applyAlignment="1">
      <alignment horizontal="left"/>
    </xf>
    <xf numFmtId="0" fontId="22" fillId="5" borderId="18" xfId="6" applyFont="1" applyBorder="1" applyAlignment="1">
      <alignment horizontal="left"/>
    </xf>
    <xf numFmtId="0" fontId="22" fillId="5" borderId="15" xfId="6" applyFont="1" applyBorder="1" applyAlignment="1">
      <alignment horizontal="left"/>
    </xf>
    <xf numFmtId="4" fontId="22" fillId="40" borderId="10" xfId="6" applyNumberFormat="1" applyFont="1" applyFill="1" applyBorder="1" applyAlignment="1">
      <alignment horizontal="center" vertical="center"/>
    </xf>
    <xf numFmtId="4" fontId="22" fillId="40" borderId="1" xfId="6" applyNumberFormat="1" applyFont="1" applyFill="1" applyBorder="1" applyAlignment="1">
      <alignment horizontal="left" vertical="center"/>
    </xf>
    <xf numFmtId="0" fontId="22" fillId="40" borderId="10" xfId="6" applyFont="1" applyFill="1" applyBorder="1" applyAlignment="1">
      <alignment horizontal="center" vertical="center" wrapText="1"/>
    </xf>
    <xf numFmtId="0" fontId="22" fillId="40" borderId="11" xfId="6" applyFont="1" applyFill="1" applyBorder="1" applyAlignment="1">
      <alignment horizontal="center" vertical="center" wrapText="1"/>
    </xf>
    <xf numFmtId="0" fontId="22" fillId="40" borderId="8" xfId="6" applyFont="1" applyFill="1" applyBorder="1" applyAlignment="1">
      <alignment horizontal="center" vertical="center" wrapText="1"/>
    </xf>
    <xf numFmtId="0" fontId="22" fillId="40" borderId="1" xfId="6" applyFont="1" applyFill="1" applyBorder="1" applyAlignment="1">
      <alignment horizontal="left" vertical="center" wrapText="1"/>
    </xf>
    <xf numFmtId="0" fontId="22" fillId="40" borderId="8" xfId="6" applyFont="1" applyFill="1" applyBorder="1" applyAlignment="1">
      <alignment horizontal="left" vertical="center" wrapText="1"/>
    </xf>
    <xf numFmtId="0" fontId="22" fillId="40" borderId="10" xfId="6" applyFont="1" applyFill="1" applyBorder="1" applyAlignment="1">
      <alignment horizontal="left" vertical="center" wrapText="1"/>
    </xf>
    <xf numFmtId="0" fontId="22" fillId="40" borderId="11" xfId="6" applyFont="1" applyFill="1" applyBorder="1" applyAlignment="1">
      <alignment horizontal="left" vertical="center" wrapText="1"/>
    </xf>
    <xf numFmtId="0" fontId="22" fillId="40" borderId="29" xfId="6" applyFont="1" applyFill="1" applyBorder="1" applyAlignment="1">
      <alignment horizontal="left" vertical="center"/>
    </xf>
    <xf numFmtId="0" fontId="22" fillId="40" borderId="30" xfId="6" applyFont="1" applyFill="1" applyBorder="1" applyAlignment="1">
      <alignment horizontal="left" vertical="center"/>
    </xf>
    <xf numFmtId="0" fontId="23" fillId="5" borderId="1" xfId="62" applyBorder="1" applyAlignment="1">
      <alignment horizontal="center"/>
    </xf>
    <xf numFmtId="0" fontId="22" fillId="40" borderId="0" xfId="6" applyFont="1" applyFill="1" applyBorder="1" applyAlignment="1">
      <alignment horizontal="left" vertical="center" wrapText="1"/>
    </xf>
    <xf numFmtId="0" fontId="22" fillId="40" borderId="31" xfId="6" applyFont="1" applyFill="1" applyBorder="1" applyAlignment="1">
      <alignment horizontal="left" vertical="center" wrapText="1"/>
    </xf>
    <xf numFmtId="0" fontId="22" fillId="40" borderId="1" xfId="6" applyFont="1" applyFill="1" applyBorder="1" applyAlignment="1">
      <alignment horizontal="center" vertical="center" wrapText="1"/>
    </xf>
    <xf numFmtId="0" fontId="5" fillId="6" borderId="0" xfId="0" applyFont="1" applyFill="1" applyAlignment="1">
      <alignment horizontal="left" wrapText="1"/>
    </xf>
    <xf numFmtId="0" fontId="5" fillId="6" borderId="31" xfId="0" applyFont="1" applyFill="1" applyBorder="1" applyAlignment="1">
      <alignment horizontal="left" wrapText="1"/>
    </xf>
    <xf numFmtId="0" fontId="22" fillId="5" borderId="8" xfId="6" applyFont="1" applyBorder="1" applyAlignment="1">
      <alignment horizontal="center"/>
    </xf>
    <xf numFmtId="0" fontId="22" fillId="5" borderId="10" xfId="6" applyFont="1" applyBorder="1" applyAlignment="1">
      <alignment horizontal="center"/>
    </xf>
    <xf numFmtId="3" fontId="22" fillId="5" borderId="10" xfId="6" applyNumberFormat="1" applyFont="1" applyBorder="1" applyAlignment="1">
      <alignment horizontal="center"/>
    </xf>
    <xf numFmtId="0" fontId="22" fillId="5" borderId="11" xfId="6" applyFont="1" applyBorder="1" applyAlignment="1">
      <alignment horizontal="center"/>
    </xf>
    <xf numFmtId="3" fontId="22" fillId="5" borderId="8" xfId="6" applyNumberFormat="1" applyFont="1" applyBorder="1" applyAlignment="1">
      <alignment horizontal="center"/>
    </xf>
    <xf numFmtId="0" fontId="5" fillId="6" borderId="0" xfId="0" applyFont="1" applyFill="1" applyAlignment="1">
      <alignment horizontal="left" vertical="center" wrapText="1"/>
    </xf>
    <xf numFmtId="0" fontId="5" fillId="6" borderId="31" xfId="0" applyFont="1" applyFill="1" applyBorder="1" applyAlignment="1">
      <alignment horizontal="left" vertical="center" wrapText="1"/>
    </xf>
    <xf numFmtId="0" fontId="22" fillId="40" borderId="18" xfId="6" applyFont="1" applyFill="1" applyBorder="1" applyAlignment="1">
      <alignment horizontal="center" vertical="center"/>
    </xf>
    <xf numFmtId="0" fontId="22" fillId="40" borderId="15" xfId="6" applyFont="1" applyFill="1" applyBorder="1" applyAlignment="1">
      <alignment horizontal="center" vertical="center"/>
    </xf>
    <xf numFmtId="0" fontId="22" fillId="40" borderId="17" xfId="6" applyFont="1" applyFill="1" applyBorder="1" applyAlignment="1">
      <alignment horizontal="center" vertical="center"/>
    </xf>
    <xf numFmtId="0" fontId="22" fillId="40" borderId="18" xfId="6" applyFont="1" applyFill="1" applyBorder="1" applyAlignment="1">
      <alignment horizontal="left" vertical="center"/>
    </xf>
    <xf numFmtId="0" fontId="22" fillId="40" borderId="15" xfId="6" applyFont="1" applyFill="1" applyBorder="1" applyAlignment="1">
      <alignment horizontal="left" vertical="center"/>
    </xf>
    <xf numFmtId="0" fontId="22" fillId="40" borderId="16" xfId="6" applyFont="1" applyFill="1" applyBorder="1" applyAlignment="1">
      <alignment horizontal="left" vertical="center"/>
    </xf>
    <xf numFmtId="0" fontId="22" fillId="40" borderId="1" xfId="120" applyFont="1" applyFill="1" applyBorder="1" applyAlignment="1">
      <alignment horizontal="left" vertical="center"/>
    </xf>
    <xf numFmtId="0" fontId="22" fillId="40" borderId="29" xfId="120" applyFont="1" applyFill="1" applyBorder="1" applyAlignment="1">
      <alignment horizontal="center" vertical="center"/>
    </xf>
    <xf numFmtId="0" fontId="22" fillId="40" borderId="30" xfId="120" applyFont="1" applyFill="1" applyBorder="1" applyAlignment="1">
      <alignment horizontal="center" vertical="center"/>
    </xf>
    <xf numFmtId="0" fontId="22" fillId="40" borderId="16" xfId="120" applyFont="1" applyFill="1" applyBorder="1" applyAlignment="1">
      <alignment horizontal="center" vertical="center"/>
    </xf>
    <xf numFmtId="0" fontId="22" fillId="40" borderId="18" xfId="6" applyFont="1" applyFill="1" applyBorder="1" applyAlignment="1">
      <alignment horizontal="center" vertical="center" wrapText="1"/>
    </xf>
    <xf numFmtId="0" fontId="22" fillId="40" borderId="15" xfId="6" applyFont="1" applyFill="1" applyBorder="1" applyAlignment="1">
      <alignment horizontal="center" vertical="center" wrapText="1"/>
    </xf>
    <xf numFmtId="0" fontId="22" fillId="40" borderId="29" xfId="6" applyFont="1" applyFill="1" applyBorder="1" applyAlignment="1">
      <alignment horizontal="center" vertical="center" wrapText="1"/>
    </xf>
    <xf numFmtId="0" fontId="22" fillId="40" borderId="30" xfId="6" applyFont="1" applyFill="1" applyBorder="1" applyAlignment="1">
      <alignment horizontal="center" vertical="center" wrapText="1"/>
    </xf>
    <xf numFmtId="0" fontId="22" fillId="40" borderId="16" xfId="6" applyFont="1" applyFill="1" applyBorder="1" applyAlignment="1">
      <alignment horizontal="center" vertical="center" wrapText="1"/>
    </xf>
    <xf numFmtId="0" fontId="22" fillId="40" borderId="3" xfId="6" applyFont="1" applyFill="1" applyBorder="1" applyAlignment="1">
      <alignment horizontal="center" vertical="center"/>
    </xf>
    <xf numFmtId="0" fontId="22" fillId="40" borderId="17" xfId="6" applyFont="1" applyFill="1" applyBorder="1" applyAlignment="1">
      <alignment horizontal="left" vertical="center"/>
    </xf>
    <xf numFmtId="0" fontId="22" fillId="5" borderId="9" xfId="6" applyFont="1" applyBorder="1" applyAlignment="1">
      <alignment horizontal="left"/>
    </xf>
    <xf numFmtId="0" fontId="22" fillId="5" borderId="0" xfId="6" applyFont="1" applyBorder="1" applyAlignment="1">
      <alignment horizontal="left"/>
    </xf>
    <xf numFmtId="0" fontId="22" fillId="5" borderId="31" xfId="6" applyFont="1" applyBorder="1" applyAlignment="1">
      <alignment horizontal="left"/>
    </xf>
    <xf numFmtId="0" fontId="22" fillId="5" borderId="18" xfId="6" applyFont="1" applyBorder="1" applyAlignment="1">
      <alignment horizontal="center" vertical="center" wrapText="1"/>
    </xf>
    <xf numFmtId="0" fontId="22" fillId="5" borderId="15" xfId="6" applyFont="1" applyBorder="1" applyAlignment="1">
      <alignment horizontal="center" vertical="center" wrapText="1"/>
    </xf>
    <xf numFmtId="0" fontId="22" fillId="5" borderId="8" xfId="6" applyFont="1" applyBorder="1" applyAlignment="1">
      <alignment horizontal="center" vertical="center" wrapText="1"/>
    </xf>
    <xf numFmtId="0" fontId="22" fillId="5" borderId="10" xfId="6" applyFont="1" applyBorder="1" applyAlignment="1">
      <alignment horizontal="center" vertical="center" wrapText="1"/>
    </xf>
    <xf numFmtId="0" fontId="22" fillId="5" borderId="11" xfId="6" applyFont="1" applyBorder="1" applyAlignment="1">
      <alignment horizontal="center" vertical="center" wrapText="1"/>
    </xf>
    <xf numFmtId="0" fontId="22" fillId="5" borderId="9" xfId="6" applyFont="1" applyBorder="1" applyAlignment="1">
      <alignment horizontal="left" vertical="center" wrapText="1"/>
    </xf>
    <xf numFmtId="0" fontId="22" fillId="5" borderId="0" xfId="6" applyFont="1" applyBorder="1" applyAlignment="1">
      <alignment horizontal="left" vertical="center" wrapText="1"/>
    </xf>
    <xf numFmtId="0" fontId="22" fillId="5" borderId="31" xfId="6" applyFont="1" applyBorder="1" applyAlignment="1">
      <alignment horizontal="left" vertical="center" wrapText="1"/>
    </xf>
    <xf numFmtId="0" fontId="22" fillId="40" borderId="9" xfId="6" applyFont="1" applyFill="1" applyBorder="1" applyAlignment="1">
      <alignment horizontal="left" vertical="center" wrapText="1"/>
    </xf>
    <xf numFmtId="4" fontId="23" fillId="48" borderId="1" xfId="6" applyNumberFormat="1" applyFill="1" applyBorder="1" applyAlignment="1">
      <alignment horizontal="center" vertical="center" wrapText="1"/>
    </xf>
    <xf numFmtId="0" fontId="23" fillId="49" borderId="1" xfId="6" applyFill="1" applyBorder="1" applyAlignment="1">
      <alignment horizontal="center" vertical="center" wrapText="1"/>
    </xf>
    <xf numFmtId="0" fontId="23" fillId="50" borderId="1" xfId="6" applyFill="1" applyBorder="1" applyAlignment="1">
      <alignment horizontal="center" vertical="center" wrapText="1"/>
    </xf>
    <xf numFmtId="4" fontId="23" fillId="50" borderId="1" xfId="6" applyNumberFormat="1" applyFill="1" applyBorder="1" applyAlignment="1">
      <alignment horizontal="center" vertical="center" wrapText="1"/>
    </xf>
    <xf numFmtId="3" fontId="23" fillId="51" borderId="1" xfId="6" applyNumberFormat="1" applyFill="1" applyBorder="1" applyAlignment="1">
      <alignment horizontal="center" vertical="center" wrapText="1"/>
    </xf>
  </cellXfs>
  <cellStyles count="151">
    <cellStyle name="20% - Énfasis1" xfId="24" builtinId="30" customBuiltin="1"/>
    <cellStyle name="20% - Énfasis1 2" xfId="86" xr:uid="{00000000-0005-0000-0000-000001000000}"/>
    <cellStyle name="20% - Énfasis2" xfId="28" builtinId="34" customBuiltin="1"/>
    <cellStyle name="20% - Énfasis2 2" xfId="90" xr:uid="{00000000-0005-0000-0000-000003000000}"/>
    <cellStyle name="20% - Énfasis3" xfId="32" builtinId="38" customBuiltin="1"/>
    <cellStyle name="20% - Énfasis3 2" xfId="94" xr:uid="{00000000-0005-0000-0000-000005000000}"/>
    <cellStyle name="20% - Énfasis4" xfId="36" builtinId="42" customBuiltin="1"/>
    <cellStyle name="20% - Énfasis4 2" xfId="98" xr:uid="{00000000-0005-0000-0000-000007000000}"/>
    <cellStyle name="20% - Énfasis5" xfId="40" builtinId="46" customBuiltin="1"/>
    <cellStyle name="20% - Énfasis5 2" xfId="102" xr:uid="{00000000-0005-0000-0000-000009000000}"/>
    <cellStyle name="20% - Énfasis6" xfId="44" builtinId="50" customBuiltin="1"/>
    <cellStyle name="20% - Énfasis6 2" xfId="106" xr:uid="{00000000-0005-0000-0000-00000B000000}"/>
    <cellStyle name="40% - Énfasis1" xfId="25" builtinId="31" customBuiltin="1"/>
    <cellStyle name="40% - Énfasis1 2" xfId="87" xr:uid="{00000000-0005-0000-0000-00000D000000}"/>
    <cellStyle name="40% - Énfasis2" xfId="29" builtinId="35" customBuiltin="1"/>
    <cellStyle name="40% - Énfasis2 2" xfId="91" xr:uid="{00000000-0005-0000-0000-00000F000000}"/>
    <cellStyle name="40% - Énfasis3" xfId="33" builtinId="39" customBuiltin="1"/>
    <cellStyle name="40% - Énfasis3 2" xfId="95" xr:uid="{00000000-0005-0000-0000-000011000000}"/>
    <cellStyle name="40% - Énfasis4" xfId="37" builtinId="43" customBuiltin="1"/>
    <cellStyle name="40% - Énfasis4 2" xfId="99" xr:uid="{00000000-0005-0000-0000-000013000000}"/>
    <cellStyle name="40% - Énfasis5" xfId="41" builtinId="47" customBuiltin="1"/>
    <cellStyle name="40% - Énfasis5 2" xfId="103" xr:uid="{00000000-0005-0000-0000-000015000000}"/>
    <cellStyle name="40% - Énfasis6" xfId="45" builtinId="51" customBuiltin="1"/>
    <cellStyle name="40% - Énfasis6 2" xfId="107" xr:uid="{00000000-0005-0000-0000-000017000000}"/>
    <cellStyle name="60% - Énfasis1" xfId="26" builtinId="32" customBuiltin="1"/>
    <cellStyle name="60% - Énfasis1 2" xfId="88" xr:uid="{00000000-0005-0000-0000-000019000000}"/>
    <cellStyle name="60% - Énfasis1 3" xfId="125" xr:uid="{00000000-0005-0000-0000-00001A000000}"/>
    <cellStyle name="60% - Énfasis2" xfId="30" builtinId="36" customBuiltin="1"/>
    <cellStyle name="60% - Énfasis2 2" xfId="92" xr:uid="{00000000-0005-0000-0000-00001C000000}"/>
    <cellStyle name="60% - Énfasis2 3" xfId="126" xr:uid="{00000000-0005-0000-0000-00001D000000}"/>
    <cellStyle name="60% - Énfasis3" xfId="34" builtinId="40" customBuiltin="1"/>
    <cellStyle name="60% - Énfasis3 2" xfId="96" xr:uid="{00000000-0005-0000-0000-00001F000000}"/>
    <cellStyle name="60% - Énfasis3 3" xfId="127" xr:uid="{00000000-0005-0000-0000-000020000000}"/>
    <cellStyle name="60% - Énfasis4" xfId="38" builtinId="44" customBuiltin="1"/>
    <cellStyle name="60% - Énfasis4 2" xfId="100" xr:uid="{00000000-0005-0000-0000-000022000000}"/>
    <cellStyle name="60% - Énfasis4 3" xfId="129" xr:uid="{00000000-0005-0000-0000-000023000000}"/>
    <cellStyle name="60% - Énfasis5" xfId="42" builtinId="48" customBuiltin="1"/>
    <cellStyle name="60% - Énfasis5 2" xfId="104" xr:uid="{00000000-0005-0000-0000-000025000000}"/>
    <cellStyle name="60% - Énfasis5 3" xfId="124" xr:uid="{00000000-0005-0000-0000-000026000000}"/>
    <cellStyle name="60% - Énfasis6" xfId="46" builtinId="52" customBuiltin="1"/>
    <cellStyle name="60% - Énfasis6 2" xfId="108" xr:uid="{00000000-0005-0000-0000-000028000000}"/>
    <cellStyle name="60% - Énfasis6 3" xfId="132" xr:uid="{00000000-0005-0000-0000-000029000000}"/>
    <cellStyle name="Buena 2" xfId="80" xr:uid="{00000000-0005-0000-0000-00002B000000}"/>
    <cellStyle name="Bueno"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Encabezado 4 2" xfId="79" xr:uid="{00000000-0005-0000-0000-000030000000}"/>
    <cellStyle name="Énfasis1" xfId="6" builtinId="29" customBuiltin="1"/>
    <cellStyle name="Énfasis1 2" xfId="62" xr:uid="{00000000-0005-0000-0000-000032000000}"/>
    <cellStyle name="Énfasis1 3" xfId="120" xr:uid="{00000000-0005-0000-0000-000033000000}"/>
    <cellStyle name="Énfasis2" xfId="27" builtinId="33" customBuiltin="1"/>
    <cellStyle name="Énfasis2 2" xfId="89" xr:uid="{00000000-0005-0000-0000-000035000000}"/>
    <cellStyle name="Énfasis3" xfId="31" builtinId="37" customBuiltin="1"/>
    <cellStyle name="Énfasis3 2" xfId="93" xr:uid="{00000000-0005-0000-0000-000037000000}"/>
    <cellStyle name="Énfasis4" xfId="35" builtinId="41" customBuiltin="1"/>
    <cellStyle name="Énfasis4 2" xfId="97" xr:uid="{00000000-0005-0000-0000-000039000000}"/>
    <cellStyle name="Énfasis5" xfId="39" builtinId="45" customBuiltin="1"/>
    <cellStyle name="Énfasis5 2" xfId="101" xr:uid="{00000000-0005-0000-0000-00003B000000}"/>
    <cellStyle name="Énfasis6" xfId="43" builtinId="49" customBuiltin="1"/>
    <cellStyle name="Énfasis6 2" xfId="105" xr:uid="{00000000-0005-0000-0000-00003D000000}"/>
    <cellStyle name="Entrada" xfId="15" builtinId="20" customBuiltin="1"/>
    <cellStyle name="Hipervínculo" xfId="2" builtinId="8"/>
    <cellStyle name="Hipervínculo 2" xfId="76" xr:uid="{00000000-0005-0000-0000-000040000000}"/>
    <cellStyle name="Hipervínculo 3" xfId="122" xr:uid="{00000000-0005-0000-0000-000041000000}"/>
    <cellStyle name="Hyperlink" xfId="49" xr:uid="{00000000-0005-0000-0000-000042000000}"/>
    <cellStyle name="Incorrecto" xfId="13" builtinId="27" customBuiltin="1"/>
    <cellStyle name="Incorrecto 2" xfId="81" xr:uid="{00000000-0005-0000-0000-000044000000}"/>
    <cellStyle name="Millares [0] 2" xfId="134" xr:uid="{00000000-0005-0000-0000-000045000000}"/>
    <cellStyle name="Millares 2" xfId="51" xr:uid="{00000000-0005-0000-0000-000046000000}"/>
    <cellStyle name="Millares 2 2" xfId="60" xr:uid="{00000000-0005-0000-0000-000047000000}"/>
    <cellStyle name="Millares 2 2 2" xfId="148" xr:uid="{00000000-0005-0000-0000-000048000000}"/>
    <cellStyle name="Millares 2 3" xfId="145" xr:uid="{00000000-0005-0000-0000-000049000000}"/>
    <cellStyle name="Neutral" xfId="14" builtinId="28" customBuiltin="1"/>
    <cellStyle name="Neutral 2" xfId="82" xr:uid="{00000000-0005-0000-0000-00004B000000}"/>
    <cellStyle name="Neutral 3" xfId="128" xr:uid="{00000000-0005-0000-0000-00004C000000}"/>
    <cellStyle name="Normal" xfId="0" builtinId="0"/>
    <cellStyle name="Normal 2" xfId="3" xr:uid="{00000000-0005-0000-0000-00004E000000}"/>
    <cellStyle name="Normal 2 10" xfId="131" xr:uid="{00000000-0005-0000-0000-00004F000000}"/>
    <cellStyle name="Normal 2 10 2" xfId="141" xr:uid="{00000000-0005-0000-0000-000050000000}"/>
    <cellStyle name="Normal 2 10 3" xfId="142" xr:uid="{00000000-0005-0000-0000-000051000000}"/>
    <cellStyle name="Normal 2 11" xfId="139" xr:uid="{00000000-0005-0000-0000-000052000000}"/>
    <cellStyle name="Normal 2 2" xfId="47" xr:uid="{00000000-0005-0000-0000-000053000000}"/>
    <cellStyle name="Normal 2 2 2" xfId="74" xr:uid="{00000000-0005-0000-0000-000054000000}"/>
    <cellStyle name="Normal 2 2 2 2" xfId="118" xr:uid="{00000000-0005-0000-0000-000055000000}"/>
    <cellStyle name="Normal 2 2 3" xfId="119" xr:uid="{00000000-0005-0000-0000-000056000000}"/>
    <cellStyle name="Normal 2 2 4" xfId="135" xr:uid="{00000000-0005-0000-0000-000057000000}"/>
    <cellStyle name="Normal 2 3" xfId="50" xr:uid="{00000000-0005-0000-0000-000058000000}"/>
    <cellStyle name="Normal 2 3 2" xfId="109" xr:uid="{00000000-0005-0000-0000-000059000000}"/>
    <cellStyle name="Normal 2 3 3" xfId="136" xr:uid="{00000000-0005-0000-0000-00005A000000}"/>
    <cellStyle name="Normal 2 4" xfId="53" xr:uid="{00000000-0005-0000-0000-00005B000000}"/>
    <cellStyle name="Normal 2 4 2" xfId="110" xr:uid="{00000000-0005-0000-0000-00005C000000}"/>
    <cellStyle name="Normal 2 4 3" xfId="138" xr:uid="{00000000-0005-0000-0000-00005D000000}"/>
    <cellStyle name="Normal 2 5" xfId="55" xr:uid="{00000000-0005-0000-0000-00005E000000}"/>
    <cellStyle name="Normal 2 6" xfId="57" xr:uid="{00000000-0005-0000-0000-00005F000000}"/>
    <cellStyle name="Normal 2 7" xfId="58" xr:uid="{00000000-0005-0000-0000-000060000000}"/>
    <cellStyle name="Normal 2 8" xfId="61" xr:uid="{00000000-0005-0000-0000-000061000000}"/>
    <cellStyle name="Normal 2 9" xfId="77" xr:uid="{00000000-0005-0000-0000-000062000000}"/>
    <cellStyle name="Normal 3" xfId="4" xr:uid="{00000000-0005-0000-0000-000063000000}"/>
    <cellStyle name="Normal 3 2" xfId="143" xr:uid="{00000000-0005-0000-0000-000064000000}"/>
    <cellStyle name="Normal 3 2 2" xfId="150" xr:uid="{00000000-0005-0000-0000-000065000000}"/>
    <cellStyle name="Normal 4" xfId="5" xr:uid="{00000000-0005-0000-0000-000066000000}"/>
    <cellStyle name="Normal 4 2" xfId="52" xr:uid="{00000000-0005-0000-0000-000067000000}"/>
    <cellStyle name="Normal 4 2 2" xfId="112" xr:uid="{00000000-0005-0000-0000-000068000000}"/>
    <cellStyle name="Normal 4 2 3" xfId="115" xr:uid="{00000000-0005-0000-0000-000069000000}"/>
    <cellStyle name="Normal 4 2 4" xfId="111" xr:uid="{00000000-0005-0000-0000-00006A000000}"/>
    <cellStyle name="Normal 4 2 5" xfId="137" xr:uid="{00000000-0005-0000-0000-00006B000000}"/>
    <cellStyle name="Normal 4 3" xfId="114" xr:uid="{00000000-0005-0000-0000-00006C000000}"/>
    <cellStyle name="Normal 5" xfId="73" xr:uid="{00000000-0005-0000-0000-00006D000000}"/>
    <cellStyle name="Normal 5 2" xfId="113" xr:uid="{00000000-0005-0000-0000-00006E000000}"/>
    <cellStyle name="Normal 5 3" xfId="116" xr:uid="{00000000-0005-0000-0000-00006F000000}"/>
    <cellStyle name="Normal 5 4" xfId="147" xr:uid="{00000000-0005-0000-0000-000070000000}"/>
    <cellStyle name="Normal 5 5" xfId="149" xr:uid="{00000000-0005-0000-0000-000071000000}"/>
    <cellStyle name="Normal 5 6" xfId="140" xr:uid="{00000000-0005-0000-0000-000072000000}"/>
    <cellStyle name="Normal 6" xfId="63" xr:uid="{00000000-0005-0000-0000-000073000000}"/>
    <cellStyle name="Normal 7" xfId="64" xr:uid="{00000000-0005-0000-0000-000074000000}"/>
    <cellStyle name="Normal 8" xfId="121" xr:uid="{00000000-0005-0000-0000-000075000000}"/>
    <cellStyle name="Normal 9" xfId="133" xr:uid="{00000000-0005-0000-0000-000076000000}"/>
    <cellStyle name="Normal_Hoja1" xfId="65" xr:uid="{00000000-0005-0000-0000-000077000000}"/>
    <cellStyle name="Normal_Hoja2" xfId="117" xr:uid="{00000000-0005-0000-0000-000078000000}"/>
    <cellStyle name="Notas" xfId="21" builtinId="10" customBuiltin="1"/>
    <cellStyle name="Notas 2" xfId="56" xr:uid="{00000000-0005-0000-0000-00007A000000}"/>
    <cellStyle name="Notas 3" xfId="84" xr:uid="{00000000-0005-0000-0000-00007B000000}"/>
    <cellStyle name="Porcentaje" xfId="1" builtinId="5"/>
    <cellStyle name="Porcentaje 2" xfId="75" xr:uid="{00000000-0005-0000-0000-00007D000000}"/>
    <cellStyle name="Porcentaje 2 2" xfId="146" xr:uid="{00000000-0005-0000-0000-00007E000000}"/>
    <cellStyle name="Porcentaje 2 3" xfId="144" xr:uid="{00000000-0005-0000-0000-00007F000000}"/>
    <cellStyle name="Porcentual 2 2" xfId="59" xr:uid="{00000000-0005-0000-0000-000080000000}"/>
    <cellStyle name="Salida" xfId="16" builtinId="21" customBuiltin="1"/>
    <cellStyle name="style1513956897656" xfId="54" xr:uid="{00000000-0005-0000-0000-000082000000}"/>
    <cellStyle name="style1584733262826" xfId="70" xr:uid="{00000000-0005-0000-0000-000083000000}"/>
    <cellStyle name="style1584733263029" xfId="66" xr:uid="{00000000-0005-0000-0000-000084000000}"/>
    <cellStyle name="style1584735098697" xfId="71" xr:uid="{00000000-0005-0000-0000-000085000000}"/>
    <cellStyle name="style1584735098869" xfId="68" xr:uid="{00000000-0005-0000-0000-000086000000}"/>
    <cellStyle name="style1584735139633" xfId="123" xr:uid="{00000000-0005-0000-0000-000087000000}"/>
    <cellStyle name="style1584735139773" xfId="69" xr:uid="{00000000-0005-0000-0000-000088000000}"/>
    <cellStyle name="style1584735188043" xfId="72" xr:uid="{00000000-0005-0000-0000-000089000000}"/>
    <cellStyle name="style1584735188184" xfId="67" xr:uid="{00000000-0005-0000-0000-00008A000000}"/>
    <cellStyle name="Texto de advertencia" xfId="20" builtinId="11" customBuiltin="1"/>
    <cellStyle name="Texto de advertencia 2" xfId="83" xr:uid="{00000000-0005-0000-0000-00008C000000}"/>
    <cellStyle name="Texto explicativo" xfId="22" builtinId="53" customBuiltin="1"/>
    <cellStyle name="Texto explicativo 2" xfId="85" xr:uid="{00000000-0005-0000-0000-00008E000000}"/>
    <cellStyle name="Título" xfId="7" builtinId="15" customBuiltin="1"/>
    <cellStyle name="Título 2" xfId="9" builtinId="17" customBuiltin="1"/>
    <cellStyle name="Título 3" xfId="10" builtinId="18" customBuiltin="1"/>
    <cellStyle name="Título 4" xfId="48" xr:uid="{00000000-0005-0000-0000-000093000000}"/>
    <cellStyle name="Título 5" xfId="78" xr:uid="{00000000-0005-0000-0000-000094000000}"/>
    <cellStyle name="Título 6" xfId="130" xr:uid="{00000000-0005-0000-0000-000095000000}"/>
    <cellStyle name="Total" xfId="23" builtinId="25" customBuiltin="1"/>
  </cellStyles>
  <dxfs count="0"/>
  <tableStyles count="0" defaultTableStyle="TableStyleMedium2" defaultPivotStyle="PivotStyleMedium9"/>
  <colors>
    <mruColors>
      <color rgb="FFFFCC00"/>
      <color rgb="FFCC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externalLink" Target="externalLinks/externalLink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externalLink" Target="externalLinks/externalLink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2"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calcChain" Target="calcChain.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645499</xdr:colOff>
      <xdr:row>1</xdr:row>
      <xdr:rowOff>116414</xdr:rowOff>
    </xdr:from>
    <xdr:to>
      <xdr:col>5</xdr:col>
      <xdr:colOff>2194930</xdr:colOff>
      <xdr:row>5</xdr:row>
      <xdr:rowOff>74414</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2224"/>
        <a:stretch/>
      </xdr:blipFill>
      <xdr:spPr>
        <a:xfrm>
          <a:off x="7768082" y="359831"/>
          <a:ext cx="1549431" cy="720000"/>
        </a:xfrm>
        <a:prstGeom prst="rect">
          <a:avLst/>
        </a:prstGeom>
      </xdr:spPr>
    </xdr:pic>
    <xdr:clientData/>
  </xdr:twoCellAnchor>
  <xdr:twoCellAnchor editAs="oneCell">
    <xdr:from>
      <xdr:col>5</xdr:col>
      <xdr:colOff>2621416</xdr:colOff>
      <xdr:row>0</xdr:row>
      <xdr:rowOff>185206</xdr:rowOff>
    </xdr:from>
    <xdr:to>
      <xdr:col>5</xdr:col>
      <xdr:colOff>3745153</xdr:colOff>
      <xdr:row>6</xdr:row>
      <xdr:rowOff>69289</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43999" y="185206"/>
          <a:ext cx="1123737" cy="1080000"/>
        </a:xfrm>
        <a:prstGeom prst="rect">
          <a:avLst/>
        </a:prstGeom>
      </xdr:spPr>
    </xdr:pic>
    <xdr:clientData/>
  </xdr:twoCellAnchor>
  <xdr:twoCellAnchor editAs="oneCell">
    <xdr:from>
      <xdr:col>6</xdr:col>
      <xdr:colOff>15833</xdr:colOff>
      <xdr:row>0</xdr:row>
      <xdr:rowOff>185207</xdr:rowOff>
    </xdr:from>
    <xdr:to>
      <xdr:col>8</xdr:col>
      <xdr:colOff>11064</xdr:colOff>
      <xdr:row>6</xdr:row>
      <xdr:rowOff>69290</xdr:rowOff>
    </xdr:to>
    <xdr:pic>
      <xdr:nvPicPr>
        <xdr:cNvPr id="4" name="3 Imagen">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200" r="43423"/>
        <a:stretch/>
      </xdr:blipFill>
      <xdr:spPr>
        <a:xfrm>
          <a:off x="11350583" y="185207"/>
          <a:ext cx="1127648" cy="1080000"/>
        </a:xfrm>
        <a:prstGeom prst="rect">
          <a:avLst/>
        </a:prstGeom>
      </xdr:spPr>
    </xdr:pic>
    <xdr:clientData/>
  </xdr:twoCellAnchor>
  <xdr:twoCellAnchor editAs="oneCell">
    <xdr:from>
      <xdr:col>9</xdr:col>
      <xdr:colOff>10492</xdr:colOff>
      <xdr:row>0</xdr:row>
      <xdr:rowOff>185207</xdr:rowOff>
    </xdr:from>
    <xdr:to>
      <xdr:col>11</xdr:col>
      <xdr:colOff>85076</xdr:colOff>
      <xdr:row>6</xdr:row>
      <xdr:rowOff>69290</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922159" y="185207"/>
          <a:ext cx="1080000" cy="108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SE_LINEA_BASE\03.DOCUMENTO\05.DOCUMENTOS_DE_TRABAJO\03.%20ETAPA_4\INSUMOS\EA_23_Generaci&#243;nDistribuidaInstalacionesDeclaradas\EA_23_GenDistrInstalsDecl_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echile-my.sharepoint.com/Users/Observatorio/Google%20Drive/DESE_LINEA_BASE/03.DOCUMENTO/05.DOCUMENTOS_DE_TRABAJO/01.%20ETAPA_3/02.%20INDICADORES/RB/IP_43_43a_ZonasTipicasLineamientosDeInterven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_EA_23"/>
      <sheetName val="TD_DATOS_ORIGINALES"/>
      <sheetName val="DATOS_ORIGINALES_2018"/>
      <sheetName val="SUMA_POT_COMUNA_AL_2017"/>
      <sheetName val="CONSUMO_ELETRICO_2017"/>
      <sheetName val="FACTOR_DE_PLANTA"/>
      <sheetName val="EA_23_INDICADOR"/>
      <sheetName val="GRAFICO_INDICADOR"/>
    </sheetNames>
    <sheetDataSet>
      <sheetData sheetId="0" refreshError="1"/>
      <sheetData sheetId="1" refreshError="1"/>
      <sheetData sheetId="2" refreshError="1"/>
      <sheetData sheetId="3">
        <row r="1">
          <cell r="A1" t="str">
            <v>Etiquetas de fila</v>
          </cell>
          <cell r="B1" t="str">
            <v>Suma de pot_total_declarada_kw</v>
          </cell>
        </row>
        <row r="2">
          <cell r="A2" t="str">
            <v>Algarrobo</v>
          </cell>
          <cell r="B2">
            <v>19.97</v>
          </cell>
        </row>
        <row r="3">
          <cell r="A3" t="str">
            <v>Alto del Carmen</v>
          </cell>
          <cell r="B3">
            <v>8.1999999999999993</v>
          </cell>
        </row>
        <row r="4">
          <cell r="A4" t="str">
            <v>Alto Hospicio</v>
          </cell>
          <cell r="B4">
            <v>90.83</v>
          </cell>
        </row>
        <row r="5">
          <cell r="A5" t="str">
            <v>Andacollo</v>
          </cell>
          <cell r="B5">
            <v>2</v>
          </cell>
        </row>
        <row r="6">
          <cell r="A6" t="str">
            <v>Angol</v>
          </cell>
          <cell r="B6">
            <v>76.05</v>
          </cell>
        </row>
        <row r="7">
          <cell r="A7" t="str">
            <v>Antofagasta</v>
          </cell>
          <cell r="B7">
            <v>254.77</v>
          </cell>
        </row>
        <row r="8">
          <cell r="A8" t="str">
            <v>Antuco</v>
          </cell>
          <cell r="B8">
            <v>4</v>
          </cell>
        </row>
        <row r="9">
          <cell r="A9" t="str">
            <v>Arica</v>
          </cell>
          <cell r="B9">
            <v>338.52</v>
          </cell>
        </row>
        <row r="10">
          <cell r="A10" t="str">
            <v>Aysen</v>
          </cell>
          <cell r="B10">
            <v>1.29</v>
          </cell>
        </row>
        <row r="11">
          <cell r="A11" t="str">
            <v>Buin</v>
          </cell>
          <cell r="B11">
            <v>43.45</v>
          </cell>
        </row>
        <row r="12">
          <cell r="A12" t="str">
            <v>Bulnes</v>
          </cell>
          <cell r="B12">
            <v>22</v>
          </cell>
        </row>
        <row r="13">
          <cell r="A13" t="str">
            <v>Cabildo</v>
          </cell>
          <cell r="B13">
            <v>19.46</v>
          </cell>
        </row>
        <row r="14">
          <cell r="A14" t="str">
            <v>Cabrero</v>
          </cell>
          <cell r="B14">
            <v>13.44</v>
          </cell>
        </row>
        <row r="15">
          <cell r="A15" t="str">
            <v>Calama</v>
          </cell>
          <cell r="B15">
            <v>250.44</v>
          </cell>
        </row>
        <row r="16">
          <cell r="A16" t="str">
            <v>Caldera</v>
          </cell>
          <cell r="B16">
            <v>40</v>
          </cell>
        </row>
        <row r="17">
          <cell r="A17" t="str">
            <v>Calera de Tango</v>
          </cell>
          <cell r="B17">
            <v>1.55</v>
          </cell>
        </row>
        <row r="18">
          <cell r="A18" t="str">
            <v>Calle Larga</v>
          </cell>
          <cell r="B18">
            <v>7.8</v>
          </cell>
        </row>
        <row r="19">
          <cell r="A19" t="str">
            <v>Canete</v>
          </cell>
          <cell r="B19">
            <v>5</v>
          </cell>
        </row>
        <row r="20">
          <cell r="A20" t="str">
            <v>Carahue</v>
          </cell>
          <cell r="B20">
            <v>18.760000000000002</v>
          </cell>
        </row>
        <row r="21">
          <cell r="A21" t="str">
            <v>Casa Blanca</v>
          </cell>
          <cell r="B21">
            <v>20.6</v>
          </cell>
        </row>
        <row r="22">
          <cell r="A22" t="str">
            <v>Casablanca</v>
          </cell>
          <cell r="B22">
            <v>12</v>
          </cell>
        </row>
        <row r="23">
          <cell r="A23" t="str">
            <v>Catemu</v>
          </cell>
          <cell r="B23">
            <v>12.5</v>
          </cell>
        </row>
        <row r="24">
          <cell r="A24" t="str">
            <v>Cauquenes</v>
          </cell>
          <cell r="B24">
            <v>144.88999999999999</v>
          </cell>
        </row>
        <row r="25">
          <cell r="A25" t="str">
            <v>Cerrillos</v>
          </cell>
          <cell r="B25">
            <v>122.28</v>
          </cell>
        </row>
        <row r="26">
          <cell r="A26" t="str">
            <v>Chañaral</v>
          </cell>
          <cell r="B26">
            <v>12.5</v>
          </cell>
        </row>
        <row r="27">
          <cell r="A27" t="str">
            <v>Chépica</v>
          </cell>
          <cell r="B27">
            <v>57.2</v>
          </cell>
        </row>
        <row r="28">
          <cell r="A28" t="str">
            <v>Chillán</v>
          </cell>
          <cell r="B28">
            <v>118.27</v>
          </cell>
        </row>
        <row r="29">
          <cell r="A29" t="str">
            <v>Chillán Viejo</v>
          </cell>
          <cell r="B29">
            <v>20</v>
          </cell>
        </row>
        <row r="30">
          <cell r="A30" t="str">
            <v>Chimbarongo</v>
          </cell>
          <cell r="B30">
            <v>5.7</v>
          </cell>
        </row>
        <row r="31">
          <cell r="A31" t="str">
            <v>Chol Chol</v>
          </cell>
          <cell r="B31">
            <v>30.26</v>
          </cell>
        </row>
        <row r="32">
          <cell r="A32" t="str">
            <v>Cobquecura</v>
          </cell>
          <cell r="B32">
            <v>1.5</v>
          </cell>
        </row>
        <row r="33">
          <cell r="A33" t="str">
            <v>Cochrane</v>
          </cell>
          <cell r="B33">
            <v>25</v>
          </cell>
        </row>
        <row r="34">
          <cell r="A34" t="str">
            <v>Codegua</v>
          </cell>
          <cell r="B34">
            <v>47.1</v>
          </cell>
        </row>
        <row r="35">
          <cell r="A35" t="str">
            <v>Coelemu</v>
          </cell>
          <cell r="B35">
            <v>2.74</v>
          </cell>
        </row>
        <row r="36">
          <cell r="A36" t="str">
            <v>Cohihueco</v>
          </cell>
          <cell r="B36">
            <v>13</v>
          </cell>
        </row>
        <row r="37">
          <cell r="A37" t="str">
            <v>Coihaique</v>
          </cell>
          <cell r="B37">
            <v>5</v>
          </cell>
        </row>
        <row r="38">
          <cell r="A38" t="str">
            <v>Coihueco</v>
          </cell>
          <cell r="B38">
            <v>63.74</v>
          </cell>
        </row>
        <row r="39">
          <cell r="A39" t="str">
            <v>Colbún</v>
          </cell>
          <cell r="B39">
            <v>64</v>
          </cell>
        </row>
        <row r="40">
          <cell r="A40" t="str">
            <v>Colina</v>
          </cell>
          <cell r="B40">
            <v>314.11599999999999</v>
          </cell>
        </row>
        <row r="41">
          <cell r="A41" t="str">
            <v>Combarbalá</v>
          </cell>
          <cell r="B41">
            <v>12.5</v>
          </cell>
        </row>
        <row r="42">
          <cell r="A42" t="str">
            <v>Concepción</v>
          </cell>
          <cell r="B42">
            <v>8.2100000000000009</v>
          </cell>
        </row>
        <row r="43">
          <cell r="A43" t="str">
            <v>Conchalí</v>
          </cell>
          <cell r="B43">
            <v>20</v>
          </cell>
        </row>
        <row r="44">
          <cell r="A44" t="str">
            <v>Concón</v>
          </cell>
          <cell r="B44">
            <v>23.64</v>
          </cell>
        </row>
        <row r="45">
          <cell r="A45" t="str">
            <v>Constitución</v>
          </cell>
          <cell r="B45">
            <v>115.75</v>
          </cell>
        </row>
        <row r="46">
          <cell r="A46" t="str">
            <v>Contulmo</v>
          </cell>
          <cell r="B46">
            <v>9.84</v>
          </cell>
        </row>
        <row r="47">
          <cell r="A47" t="str">
            <v>Copiapó</v>
          </cell>
          <cell r="B47">
            <v>1202.2720000000002</v>
          </cell>
        </row>
        <row r="48">
          <cell r="A48" t="str">
            <v>Coquimbo</v>
          </cell>
          <cell r="B48">
            <v>62.112000000000002</v>
          </cell>
        </row>
        <row r="49">
          <cell r="A49" t="str">
            <v>Coronel</v>
          </cell>
          <cell r="B49">
            <v>33.74</v>
          </cell>
        </row>
        <row r="50">
          <cell r="A50" t="str">
            <v>Coyhaique</v>
          </cell>
          <cell r="B50">
            <v>1.56</v>
          </cell>
        </row>
        <row r="51">
          <cell r="A51" t="str">
            <v>Cunco</v>
          </cell>
          <cell r="B51">
            <v>28.6</v>
          </cell>
        </row>
        <row r="52">
          <cell r="A52" t="str">
            <v>Curacaví</v>
          </cell>
          <cell r="B52">
            <v>75.290000000000006</v>
          </cell>
        </row>
        <row r="53">
          <cell r="A53" t="str">
            <v>Curicó</v>
          </cell>
          <cell r="B53">
            <v>230.65</v>
          </cell>
        </row>
        <row r="54">
          <cell r="A54" t="str">
            <v>Dalcahue</v>
          </cell>
          <cell r="B54">
            <v>2.0499999999999998</v>
          </cell>
        </row>
        <row r="55">
          <cell r="A55" t="str">
            <v>Diego de Almagro</v>
          </cell>
          <cell r="B55">
            <v>151.00200000000001</v>
          </cell>
        </row>
        <row r="56">
          <cell r="A56" t="str">
            <v>El Bosque</v>
          </cell>
          <cell r="B56">
            <v>8.1</v>
          </cell>
        </row>
        <row r="57">
          <cell r="A57" t="str">
            <v>El Carmen</v>
          </cell>
          <cell r="B57">
            <v>22.4</v>
          </cell>
        </row>
        <row r="58">
          <cell r="A58" t="str">
            <v>El monte</v>
          </cell>
          <cell r="B58">
            <v>18.5</v>
          </cell>
        </row>
        <row r="59">
          <cell r="A59" t="str">
            <v>El Romeral</v>
          </cell>
          <cell r="B59">
            <v>6</v>
          </cell>
        </row>
        <row r="60">
          <cell r="A60" t="str">
            <v>El Tabo</v>
          </cell>
          <cell r="B60">
            <v>15.8</v>
          </cell>
        </row>
        <row r="61">
          <cell r="A61" t="str">
            <v>Estación Central</v>
          </cell>
          <cell r="B61">
            <v>103.9</v>
          </cell>
        </row>
        <row r="62">
          <cell r="A62" t="str">
            <v>Florida</v>
          </cell>
          <cell r="B62">
            <v>10.1</v>
          </cell>
        </row>
        <row r="63">
          <cell r="A63" t="str">
            <v>Freire</v>
          </cell>
          <cell r="B63">
            <v>13.54</v>
          </cell>
        </row>
        <row r="64">
          <cell r="A64" t="str">
            <v>Futrono</v>
          </cell>
          <cell r="B64">
            <v>1.2</v>
          </cell>
        </row>
        <row r="65">
          <cell r="A65" t="str">
            <v>Hijuelas</v>
          </cell>
          <cell r="B65">
            <v>14.105</v>
          </cell>
        </row>
        <row r="66">
          <cell r="A66" t="str">
            <v>Huechuraba</v>
          </cell>
          <cell r="B66">
            <v>103.16</v>
          </cell>
        </row>
        <row r="67">
          <cell r="A67" t="str">
            <v>Illapel</v>
          </cell>
          <cell r="B67">
            <v>190</v>
          </cell>
        </row>
        <row r="68">
          <cell r="A68" t="str">
            <v>Independencia</v>
          </cell>
          <cell r="B68">
            <v>3</v>
          </cell>
        </row>
        <row r="69">
          <cell r="A69" t="str">
            <v>Iquique</v>
          </cell>
          <cell r="B69">
            <v>118.47</v>
          </cell>
        </row>
        <row r="70">
          <cell r="A70" t="str">
            <v>Calera</v>
          </cell>
          <cell r="B70">
            <v>3</v>
          </cell>
        </row>
        <row r="71">
          <cell r="A71" t="str">
            <v>La Cisterna</v>
          </cell>
          <cell r="B71">
            <v>6.98</v>
          </cell>
        </row>
        <row r="72">
          <cell r="A72" t="str">
            <v>La Cruz</v>
          </cell>
          <cell r="B72">
            <v>2.7</v>
          </cell>
        </row>
        <row r="73">
          <cell r="A73" t="str">
            <v>La Florida</v>
          </cell>
          <cell r="B73">
            <v>59.185000000000002</v>
          </cell>
        </row>
        <row r="74">
          <cell r="A74" t="str">
            <v>La Ligua</v>
          </cell>
          <cell r="B74">
            <v>14.26</v>
          </cell>
        </row>
        <row r="75">
          <cell r="A75" t="str">
            <v>La Pintana</v>
          </cell>
          <cell r="B75">
            <v>15</v>
          </cell>
        </row>
        <row r="76">
          <cell r="A76" t="str">
            <v>La Reina</v>
          </cell>
          <cell r="B76">
            <v>58.09</v>
          </cell>
        </row>
        <row r="77">
          <cell r="A77" t="str">
            <v>La Serena</v>
          </cell>
          <cell r="B77">
            <v>36.1</v>
          </cell>
        </row>
        <row r="78">
          <cell r="A78" t="str">
            <v>La Unión</v>
          </cell>
          <cell r="B78">
            <v>8.2200000000000006</v>
          </cell>
        </row>
        <row r="79">
          <cell r="A79" t="str">
            <v>Laja</v>
          </cell>
          <cell r="B79">
            <v>17.5</v>
          </cell>
        </row>
        <row r="80">
          <cell r="A80" t="str">
            <v>Lampa</v>
          </cell>
          <cell r="B80">
            <v>324.39499999999998</v>
          </cell>
        </row>
        <row r="81">
          <cell r="A81" t="str">
            <v>Lanco</v>
          </cell>
          <cell r="B81">
            <v>1.5</v>
          </cell>
        </row>
        <row r="82">
          <cell r="A82" t="str">
            <v>Las Condes</v>
          </cell>
          <cell r="B82">
            <v>123.83</v>
          </cell>
        </row>
        <row r="83">
          <cell r="A83" t="str">
            <v>Lautaro</v>
          </cell>
          <cell r="B83">
            <v>3.06</v>
          </cell>
        </row>
        <row r="84">
          <cell r="A84" t="str">
            <v>Licantén</v>
          </cell>
          <cell r="B84">
            <v>19.760000000000002</v>
          </cell>
        </row>
        <row r="85">
          <cell r="A85" t="str">
            <v>Limache</v>
          </cell>
          <cell r="B85">
            <v>20.76</v>
          </cell>
        </row>
        <row r="86">
          <cell r="A86" t="str">
            <v>Linares</v>
          </cell>
          <cell r="B86">
            <v>89.09</v>
          </cell>
        </row>
        <row r="87">
          <cell r="A87" t="str">
            <v>Llanquihue</v>
          </cell>
          <cell r="B87">
            <v>3.1</v>
          </cell>
        </row>
        <row r="88">
          <cell r="A88" t="str">
            <v>Llay Llay</v>
          </cell>
          <cell r="B88">
            <v>2</v>
          </cell>
        </row>
        <row r="89">
          <cell r="A89" t="str">
            <v>Lo Barnechea</v>
          </cell>
          <cell r="B89">
            <v>102.32</v>
          </cell>
        </row>
        <row r="90">
          <cell r="A90" t="str">
            <v>Lolol</v>
          </cell>
          <cell r="B90">
            <v>179</v>
          </cell>
        </row>
        <row r="91">
          <cell r="A91" t="str">
            <v>Loncoche</v>
          </cell>
          <cell r="B91">
            <v>5.5</v>
          </cell>
        </row>
        <row r="92">
          <cell r="A92" t="str">
            <v>Longaví</v>
          </cell>
          <cell r="B92">
            <v>80</v>
          </cell>
        </row>
        <row r="93">
          <cell r="A93" t="str">
            <v>Los Alamos</v>
          </cell>
          <cell r="B93">
            <v>1</v>
          </cell>
        </row>
        <row r="94">
          <cell r="A94" t="str">
            <v>Los Andes</v>
          </cell>
          <cell r="B94">
            <v>175.42</v>
          </cell>
        </row>
        <row r="95">
          <cell r="A95" t="str">
            <v>Los Ángeles</v>
          </cell>
          <cell r="B95">
            <v>32.065000000000005</v>
          </cell>
        </row>
        <row r="96">
          <cell r="A96" t="str">
            <v>Los Lagos</v>
          </cell>
          <cell r="B96">
            <v>2</v>
          </cell>
        </row>
        <row r="97">
          <cell r="A97" t="str">
            <v>Los Muermos</v>
          </cell>
          <cell r="B97">
            <v>6.1</v>
          </cell>
        </row>
        <row r="98">
          <cell r="A98" t="str">
            <v>Los Vilos</v>
          </cell>
          <cell r="B98">
            <v>9.8000000000000007</v>
          </cell>
        </row>
        <row r="99">
          <cell r="A99" t="str">
            <v>Lota</v>
          </cell>
          <cell r="B99">
            <v>2.56</v>
          </cell>
        </row>
        <row r="100">
          <cell r="A100" t="str">
            <v>Lumaco</v>
          </cell>
          <cell r="B100">
            <v>4.68</v>
          </cell>
        </row>
        <row r="101">
          <cell r="A101" t="str">
            <v>Machalí</v>
          </cell>
          <cell r="B101">
            <v>54.62</v>
          </cell>
        </row>
        <row r="102">
          <cell r="A102" t="str">
            <v>Macul</v>
          </cell>
          <cell r="B102">
            <v>44.1</v>
          </cell>
        </row>
        <row r="103">
          <cell r="A103" t="str">
            <v>Maipú</v>
          </cell>
          <cell r="B103">
            <v>31.18</v>
          </cell>
        </row>
        <row r="104">
          <cell r="A104" t="str">
            <v>Marchihue</v>
          </cell>
          <cell r="B104">
            <v>1.5</v>
          </cell>
        </row>
        <row r="105">
          <cell r="A105" t="str">
            <v>Marchugue</v>
          </cell>
          <cell r="B105">
            <v>30</v>
          </cell>
        </row>
        <row r="106">
          <cell r="A106" t="str">
            <v>Mariquina</v>
          </cell>
          <cell r="B106">
            <v>23.92</v>
          </cell>
        </row>
        <row r="107">
          <cell r="A107" t="str">
            <v>Mejillones</v>
          </cell>
          <cell r="B107">
            <v>34</v>
          </cell>
        </row>
        <row r="108">
          <cell r="A108" t="str">
            <v>Melipilla</v>
          </cell>
          <cell r="B108">
            <v>254.995</v>
          </cell>
        </row>
        <row r="109">
          <cell r="A109" t="str">
            <v>Monte Patria</v>
          </cell>
          <cell r="B109">
            <v>25.475000000000001</v>
          </cell>
        </row>
        <row r="110">
          <cell r="A110" t="str">
            <v>Moztazal</v>
          </cell>
          <cell r="B110">
            <v>5</v>
          </cell>
        </row>
        <row r="111">
          <cell r="A111" t="str">
            <v>Nacimiento</v>
          </cell>
          <cell r="B111">
            <v>18.2</v>
          </cell>
        </row>
        <row r="112">
          <cell r="A112" t="str">
            <v>Natales</v>
          </cell>
          <cell r="B112">
            <v>3.12</v>
          </cell>
        </row>
        <row r="113">
          <cell r="A113" t="str">
            <v>Navidad</v>
          </cell>
          <cell r="B113">
            <v>11.24</v>
          </cell>
        </row>
        <row r="114">
          <cell r="A114" t="str">
            <v>Ninhue</v>
          </cell>
          <cell r="B114">
            <v>1.5</v>
          </cell>
        </row>
        <row r="115">
          <cell r="A115" t="str">
            <v>Nogales</v>
          </cell>
          <cell r="B115">
            <v>32.4</v>
          </cell>
        </row>
        <row r="116">
          <cell r="A116" t="str">
            <v>Nueva Imperial</v>
          </cell>
          <cell r="B116">
            <v>15.28</v>
          </cell>
        </row>
        <row r="117">
          <cell r="A117" t="str">
            <v>Ñuñoa</v>
          </cell>
          <cell r="B117">
            <v>77.239999999999995</v>
          </cell>
        </row>
        <row r="118">
          <cell r="A118" t="str">
            <v>Olmue</v>
          </cell>
          <cell r="B118">
            <v>12.88</v>
          </cell>
        </row>
        <row r="119">
          <cell r="A119" t="str">
            <v>Osorno</v>
          </cell>
          <cell r="B119">
            <v>7.0949999999999998</v>
          </cell>
        </row>
        <row r="120">
          <cell r="A120" t="str">
            <v>Ovalle</v>
          </cell>
          <cell r="B120">
            <v>241.5</v>
          </cell>
        </row>
        <row r="121">
          <cell r="A121" t="str">
            <v>Padre Hurtado</v>
          </cell>
          <cell r="B121">
            <v>1.5</v>
          </cell>
        </row>
        <row r="122">
          <cell r="A122" t="str">
            <v>Padre Las Casas</v>
          </cell>
          <cell r="B122">
            <v>14.28</v>
          </cell>
        </row>
        <row r="123">
          <cell r="A123" t="str">
            <v>Paine</v>
          </cell>
          <cell r="B123">
            <v>69.5</v>
          </cell>
        </row>
        <row r="124">
          <cell r="A124" t="str">
            <v>Palmilla</v>
          </cell>
          <cell r="B124">
            <v>145</v>
          </cell>
        </row>
        <row r="125">
          <cell r="A125" t="str">
            <v>Panquehue</v>
          </cell>
          <cell r="B125">
            <v>100</v>
          </cell>
        </row>
        <row r="126">
          <cell r="A126" t="str">
            <v>Parral</v>
          </cell>
          <cell r="B126">
            <v>355.72</v>
          </cell>
        </row>
        <row r="127">
          <cell r="A127" t="str">
            <v>Pedro Aguirre Cerda</v>
          </cell>
          <cell r="B127">
            <v>4</v>
          </cell>
        </row>
        <row r="128">
          <cell r="A128" t="str">
            <v>Pelarco</v>
          </cell>
          <cell r="B128">
            <v>8.5</v>
          </cell>
        </row>
        <row r="129">
          <cell r="A129" t="str">
            <v>Pencahue</v>
          </cell>
          <cell r="B129">
            <v>85</v>
          </cell>
        </row>
        <row r="130">
          <cell r="A130" t="str">
            <v>Peñaflor</v>
          </cell>
          <cell r="B130">
            <v>158.52000000000001</v>
          </cell>
        </row>
        <row r="131">
          <cell r="A131" t="str">
            <v>Peñalolén</v>
          </cell>
          <cell r="B131">
            <v>151.87</v>
          </cell>
        </row>
        <row r="132">
          <cell r="A132" t="str">
            <v>Peralillo</v>
          </cell>
          <cell r="B132">
            <v>1.2</v>
          </cell>
        </row>
        <row r="133">
          <cell r="A133" t="str">
            <v>Petorca</v>
          </cell>
          <cell r="B133">
            <v>38.9</v>
          </cell>
        </row>
        <row r="134">
          <cell r="A134" t="str">
            <v>Pica</v>
          </cell>
          <cell r="B134">
            <v>5.0999999999999996</v>
          </cell>
        </row>
        <row r="135">
          <cell r="A135" t="str">
            <v>Pichidegua</v>
          </cell>
          <cell r="B135">
            <v>12.6</v>
          </cell>
        </row>
        <row r="136">
          <cell r="A136" t="str">
            <v>Pichilemu</v>
          </cell>
          <cell r="B136">
            <v>5.5</v>
          </cell>
        </row>
        <row r="137">
          <cell r="A137" t="str">
            <v>Pinto</v>
          </cell>
          <cell r="B137">
            <v>27.56</v>
          </cell>
        </row>
        <row r="138">
          <cell r="A138" t="str">
            <v>Pirque</v>
          </cell>
          <cell r="B138">
            <v>5.82</v>
          </cell>
        </row>
        <row r="139">
          <cell r="A139" t="str">
            <v>Pitrufquén</v>
          </cell>
          <cell r="B139">
            <v>16.560000000000002</v>
          </cell>
        </row>
        <row r="140">
          <cell r="A140" t="str">
            <v>Placilla</v>
          </cell>
          <cell r="B140">
            <v>61.36</v>
          </cell>
        </row>
        <row r="141">
          <cell r="A141" t="str">
            <v>Pozo Almonte</v>
          </cell>
          <cell r="B141">
            <v>49.34</v>
          </cell>
        </row>
        <row r="142">
          <cell r="A142" t="str">
            <v>Providencia</v>
          </cell>
          <cell r="B142">
            <v>168.58</v>
          </cell>
        </row>
        <row r="143">
          <cell r="A143" t="str">
            <v>Puchuncaví</v>
          </cell>
          <cell r="B143">
            <v>2.12</v>
          </cell>
        </row>
        <row r="144">
          <cell r="A144" t="str">
            <v>Pucón</v>
          </cell>
          <cell r="B144">
            <v>5</v>
          </cell>
        </row>
        <row r="145">
          <cell r="A145" t="str">
            <v>Pudahuel</v>
          </cell>
          <cell r="B145">
            <v>172.98</v>
          </cell>
        </row>
        <row r="146">
          <cell r="A146" t="str">
            <v>Puente Alto</v>
          </cell>
          <cell r="B146">
            <v>22.5</v>
          </cell>
        </row>
        <row r="147">
          <cell r="A147" t="str">
            <v>Puerto Montt</v>
          </cell>
          <cell r="B147">
            <v>74.900000000000006</v>
          </cell>
        </row>
        <row r="148">
          <cell r="A148" t="str">
            <v>Puerto Varas</v>
          </cell>
          <cell r="B148">
            <v>11.324999999999999</v>
          </cell>
        </row>
        <row r="149">
          <cell r="A149" t="str">
            <v>Punta Arenas</v>
          </cell>
          <cell r="B149">
            <v>20.440000000000001</v>
          </cell>
        </row>
        <row r="150">
          <cell r="A150" t="str">
            <v>Purén</v>
          </cell>
          <cell r="B150">
            <v>5.2</v>
          </cell>
        </row>
        <row r="151">
          <cell r="A151" t="str">
            <v>Quilicura</v>
          </cell>
          <cell r="B151">
            <v>174.42</v>
          </cell>
        </row>
        <row r="152">
          <cell r="A152" t="str">
            <v>Quillón</v>
          </cell>
          <cell r="B152">
            <v>66.489999999999995</v>
          </cell>
        </row>
        <row r="153">
          <cell r="A153" t="str">
            <v>Quillota</v>
          </cell>
          <cell r="B153">
            <v>43.82</v>
          </cell>
        </row>
        <row r="154">
          <cell r="A154" t="str">
            <v>Quilpué</v>
          </cell>
          <cell r="B154">
            <v>214.74</v>
          </cell>
        </row>
        <row r="155">
          <cell r="A155" t="str">
            <v>Quinta Normal</v>
          </cell>
          <cell r="B155">
            <v>107.5</v>
          </cell>
        </row>
        <row r="156">
          <cell r="A156" t="str">
            <v>Quirihue</v>
          </cell>
          <cell r="B156">
            <v>3.7349999999999999</v>
          </cell>
        </row>
        <row r="157">
          <cell r="A157" t="str">
            <v>Rancagua</v>
          </cell>
          <cell r="B157">
            <v>26.17</v>
          </cell>
        </row>
        <row r="158">
          <cell r="A158" t="str">
            <v>Rauco</v>
          </cell>
          <cell r="B158">
            <v>3.25</v>
          </cell>
        </row>
        <row r="159">
          <cell r="A159" t="str">
            <v>Recoleta</v>
          </cell>
          <cell r="B159">
            <v>21.7</v>
          </cell>
        </row>
        <row r="160">
          <cell r="A160" t="str">
            <v>Renca</v>
          </cell>
          <cell r="B160">
            <v>100</v>
          </cell>
        </row>
        <row r="161">
          <cell r="A161" t="str">
            <v>Requínoa</v>
          </cell>
          <cell r="B161">
            <v>78</v>
          </cell>
        </row>
        <row r="162">
          <cell r="A162" t="str">
            <v>Retiro</v>
          </cell>
          <cell r="B162">
            <v>20</v>
          </cell>
        </row>
        <row r="163">
          <cell r="A163" t="str">
            <v>Río Negro</v>
          </cell>
          <cell r="B163">
            <v>10.75</v>
          </cell>
        </row>
        <row r="164">
          <cell r="A164" t="str">
            <v>Romeral</v>
          </cell>
          <cell r="B164">
            <v>50</v>
          </cell>
        </row>
        <row r="165">
          <cell r="A165" t="str">
            <v>Saavedra</v>
          </cell>
          <cell r="B165">
            <v>4.68</v>
          </cell>
        </row>
        <row r="166">
          <cell r="A166" t="str">
            <v>Sagrada Familia</v>
          </cell>
          <cell r="B166">
            <v>244.96</v>
          </cell>
        </row>
        <row r="167">
          <cell r="A167" t="str">
            <v>Salamanca</v>
          </cell>
          <cell r="B167">
            <v>70</v>
          </cell>
        </row>
        <row r="168">
          <cell r="A168" t="str">
            <v>San Antonio</v>
          </cell>
          <cell r="B168">
            <v>43.32</v>
          </cell>
        </row>
        <row r="169">
          <cell r="A169" t="str">
            <v>San Bernardo</v>
          </cell>
          <cell r="B169">
            <v>129.84</v>
          </cell>
        </row>
        <row r="170">
          <cell r="A170" t="str">
            <v>San Carlos</v>
          </cell>
          <cell r="B170">
            <v>13.52</v>
          </cell>
        </row>
        <row r="171">
          <cell r="A171" t="str">
            <v>San Clemente</v>
          </cell>
          <cell r="B171">
            <v>139.5</v>
          </cell>
        </row>
        <row r="172">
          <cell r="A172" t="str">
            <v>San Esteban</v>
          </cell>
          <cell r="B172">
            <v>8.5</v>
          </cell>
        </row>
        <row r="173">
          <cell r="A173" t="str">
            <v>San Felipe</v>
          </cell>
          <cell r="B173">
            <v>83.75</v>
          </cell>
        </row>
        <row r="174">
          <cell r="A174" t="str">
            <v>San Fernando</v>
          </cell>
          <cell r="B174">
            <v>20.382999999999999</v>
          </cell>
        </row>
        <row r="175">
          <cell r="A175" t="str">
            <v>San Javier</v>
          </cell>
          <cell r="B175">
            <v>18.88</v>
          </cell>
        </row>
        <row r="176">
          <cell r="A176" t="str">
            <v>San Joaquín</v>
          </cell>
          <cell r="B176">
            <v>20.059999999999999</v>
          </cell>
        </row>
        <row r="177">
          <cell r="A177" t="str">
            <v>San José de Maipo</v>
          </cell>
          <cell r="B177">
            <v>9.4499999999999993</v>
          </cell>
        </row>
        <row r="178">
          <cell r="A178" t="str">
            <v>San Miguel</v>
          </cell>
          <cell r="B178">
            <v>120.5</v>
          </cell>
        </row>
        <row r="179">
          <cell r="A179" t="str">
            <v>San Nicolás</v>
          </cell>
          <cell r="B179">
            <v>35.619999999999997</v>
          </cell>
        </row>
        <row r="180">
          <cell r="A180" t="str">
            <v>San Pedro</v>
          </cell>
          <cell r="B180">
            <v>9.0399999999999991</v>
          </cell>
        </row>
        <row r="181">
          <cell r="A181" t="str">
            <v>San Pedro de la Paz</v>
          </cell>
          <cell r="B181">
            <v>10.36</v>
          </cell>
        </row>
        <row r="182">
          <cell r="A182" t="str">
            <v>San Rafael</v>
          </cell>
          <cell r="B182">
            <v>5.9</v>
          </cell>
        </row>
        <row r="183">
          <cell r="A183" t="str">
            <v>San Ramón</v>
          </cell>
          <cell r="B183">
            <v>101.5</v>
          </cell>
        </row>
        <row r="184">
          <cell r="A184" t="str">
            <v>San Vicente</v>
          </cell>
          <cell r="B184">
            <v>1.7</v>
          </cell>
        </row>
        <row r="185">
          <cell r="A185" t="str">
            <v>Santa Bárbara</v>
          </cell>
          <cell r="B185">
            <v>3</v>
          </cell>
        </row>
        <row r="186">
          <cell r="A186" t="str">
            <v>Santa Cruz</v>
          </cell>
          <cell r="B186">
            <v>105</v>
          </cell>
        </row>
        <row r="187">
          <cell r="A187" t="str">
            <v>Santa Juana</v>
          </cell>
          <cell r="B187">
            <v>22.195</v>
          </cell>
        </row>
        <row r="188">
          <cell r="A188" t="str">
            <v>Santa María</v>
          </cell>
          <cell r="B188">
            <v>187.92</v>
          </cell>
        </row>
        <row r="189">
          <cell r="A189" t="str">
            <v>Santiago</v>
          </cell>
          <cell r="B189">
            <v>339.62</v>
          </cell>
        </row>
        <row r="190">
          <cell r="A190" t="str">
            <v>Sierra Gorda</v>
          </cell>
          <cell r="B190">
            <v>20</v>
          </cell>
        </row>
        <row r="191">
          <cell r="A191" t="str">
            <v>Talagante</v>
          </cell>
          <cell r="B191">
            <v>18.015000000000001</v>
          </cell>
        </row>
        <row r="192">
          <cell r="A192" t="str">
            <v>Talca</v>
          </cell>
          <cell r="B192">
            <v>69.974999999999994</v>
          </cell>
        </row>
        <row r="193">
          <cell r="A193" t="str">
            <v>Temuco</v>
          </cell>
          <cell r="B193">
            <v>13.5</v>
          </cell>
        </row>
        <row r="194">
          <cell r="A194" t="str">
            <v>Teno</v>
          </cell>
          <cell r="B194">
            <v>175</v>
          </cell>
        </row>
        <row r="195">
          <cell r="A195" t="str">
            <v>Teodoro Schmidt</v>
          </cell>
          <cell r="B195">
            <v>9.7799999999999994</v>
          </cell>
        </row>
        <row r="196">
          <cell r="A196" t="str">
            <v>Tierra Amarilla</v>
          </cell>
          <cell r="B196">
            <v>43.28</v>
          </cell>
        </row>
        <row r="197">
          <cell r="A197" t="str">
            <v>Tilcoco</v>
          </cell>
          <cell r="B197">
            <v>7.34</v>
          </cell>
        </row>
        <row r="198">
          <cell r="A198" t="str">
            <v>Tiltil</v>
          </cell>
          <cell r="B198">
            <v>16.91</v>
          </cell>
        </row>
        <row r="199">
          <cell r="A199" t="str">
            <v>Tocopilla</v>
          </cell>
          <cell r="B199">
            <v>14.82</v>
          </cell>
        </row>
        <row r="200">
          <cell r="A200" t="str">
            <v>Tomé</v>
          </cell>
          <cell r="B200">
            <v>15.815</v>
          </cell>
        </row>
        <row r="201">
          <cell r="A201" t="str">
            <v>Valdivia</v>
          </cell>
          <cell r="B201">
            <v>31.92</v>
          </cell>
        </row>
        <row r="202">
          <cell r="A202" t="str">
            <v>Vallenar</v>
          </cell>
          <cell r="B202">
            <v>242.22</v>
          </cell>
        </row>
        <row r="203">
          <cell r="A203" t="str">
            <v>Valparaíso</v>
          </cell>
          <cell r="B203">
            <v>37.799999999999997</v>
          </cell>
        </row>
        <row r="204">
          <cell r="A204" t="str">
            <v>vichuquén</v>
          </cell>
          <cell r="B204">
            <v>2.1</v>
          </cell>
        </row>
        <row r="205">
          <cell r="A205" t="str">
            <v>Victoria</v>
          </cell>
          <cell r="B205">
            <v>28.22</v>
          </cell>
        </row>
        <row r="206">
          <cell r="A206" t="str">
            <v>Vicuña</v>
          </cell>
          <cell r="B206">
            <v>118.4</v>
          </cell>
        </row>
        <row r="207">
          <cell r="A207" t="str">
            <v>Vilcún</v>
          </cell>
          <cell r="B207">
            <v>3.06</v>
          </cell>
        </row>
        <row r="208">
          <cell r="A208" t="str">
            <v>Villa Alemana</v>
          </cell>
          <cell r="B208">
            <v>50.52</v>
          </cell>
        </row>
        <row r="209">
          <cell r="A209" t="str">
            <v>Villarrica</v>
          </cell>
          <cell r="B209">
            <v>15</v>
          </cell>
        </row>
        <row r="210">
          <cell r="A210" t="str">
            <v>Viña del Mar</v>
          </cell>
          <cell r="B210">
            <v>96.483999999999995</v>
          </cell>
        </row>
        <row r="211">
          <cell r="A211" t="str">
            <v>Vitacura</v>
          </cell>
          <cell r="B211">
            <v>203.31</v>
          </cell>
        </row>
        <row r="212">
          <cell r="A212" t="str">
            <v>Yumbel</v>
          </cell>
          <cell r="B212">
            <v>12.25</v>
          </cell>
        </row>
      </sheetData>
      <sheetData sheetId="4">
        <row r="1">
          <cell r="B1" t="str">
            <v>CÓDIGO COMUNA</v>
          </cell>
          <cell r="C1" t="str">
            <v>CONSUMO ELÉCTRICO RESIDENCIAL (Kwh) 2017</v>
          </cell>
        </row>
        <row r="2">
          <cell r="B2">
            <v>12101</v>
          </cell>
          <cell r="C2">
            <v>101686016</v>
          </cell>
        </row>
        <row r="3">
          <cell r="B3">
            <v>11101</v>
          </cell>
          <cell r="C3">
            <v>42106681</v>
          </cell>
        </row>
        <row r="4">
          <cell r="B4">
            <v>10201</v>
          </cell>
          <cell r="C4">
            <v>35829588</v>
          </cell>
        </row>
        <row r="5">
          <cell r="B5">
            <v>10101</v>
          </cell>
          <cell r="C5">
            <v>176097655</v>
          </cell>
        </row>
        <row r="6">
          <cell r="B6">
            <v>10109</v>
          </cell>
          <cell r="C6">
            <v>43643846.960000001</v>
          </cell>
        </row>
        <row r="7">
          <cell r="B7">
            <v>10301</v>
          </cell>
          <cell r="C7">
            <v>128384670</v>
          </cell>
        </row>
        <row r="8">
          <cell r="B8">
            <v>14101</v>
          </cell>
          <cell r="C8">
            <v>125587184</v>
          </cell>
        </row>
        <row r="9">
          <cell r="B9">
            <v>9120</v>
          </cell>
          <cell r="C9">
            <v>41537923</v>
          </cell>
        </row>
        <row r="10">
          <cell r="B10">
            <v>9112</v>
          </cell>
          <cell r="C10">
            <v>33528361</v>
          </cell>
        </row>
        <row r="11">
          <cell r="B11">
            <v>9101</v>
          </cell>
          <cell r="C11">
            <v>210103029</v>
          </cell>
        </row>
        <row r="12">
          <cell r="B12">
            <v>9201</v>
          </cell>
          <cell r="C12">
            <v>34968907</v>
          </cell>
        </row>
        <row r="13">
          <cell r="B13">
            <v>8301</v>
          </cell>
          <cell r="C13">
            <v>142468172</v>
          </cell>
        </row>
        <row r="14">
          <cell r="B14">
            <v>8306</v>
          </cell>
          <cell r="C14">
            <v>12796562</v>
          </cell>
        </row>
        <row r="15">
          <cell r="B15">
            <v>8103</v>
          </cell>
          <cell r="C15">
            <v>59159393</v>
          </cell>
        </row>
        <row r="16">
          <cell r="B16">
            <v>8101</v>
          </cell>
          <cell r="C16">
            <v>197356469</v>
          </cell>
        </row>
        <row r="17">
          <cell r="B17">
            <v>8102</v>
          </cell>
          <cell r="C17">
            <v>70868435</v>
          </cell>
        </row>
        <row r="18">
          <cell r="B18">
            <v>8112</v>
          </cell>
          <cell r="C18">
            <v>58830892</v>
          </cell>
        </row>
        <row r="19">
          <cell r="B19">
            <v>8105</v>
          </cell>
          <cell r="C19">
            <v>12781518</v>
          </cell>
        </row>
        <row r="20">
          <cell r="B20">
            <v>8106</v>
          </cell>
          <cell r="C20">
            <v>23396926</v>
          </cell>
        </row>
        <row r="21">
          <cell r="B21">
            <v>8107</v>
          </cell>
          <cell r="C21">
            <v>28738851</v>
          </cell>
        </row>
        <row r="22">
          <cell r="B22">
            <v>8108</v>
          </cell>
          <cell r="C22">
            <v>94589690</v>
          </cell>
        </row>
        <row r="23">
          <cell r="B23">
            <v>8109</v>
          </cell>
          <cell r="C23">
            <v>6562657</v>
          </cell>
        </row>
        <row r="24">
          <cell r="B24">
            <v>8110</v>
          </cell>
          <cell r="C24">
            <v>99849806</v>
          </cell>
        </row>
        <row r="25">
          <cell r="B25">
            <v>8111</v>
          </cell>
          <cell r="C25">
            <v>36380378</v>
          </cell>
        </row>
        <row r="26">
          <cell r="B26">
            <v>8401</v>
          </cell>
          <cell r="C26">
            <v>140781431</v>
          </cell>
        </row>
        <row r="27">
          <cell r="B27">
            <v>8406</v>
          </cell>
          <cell r="C27">
            <v>18817784</v>
          </cell>
        </row>
        <row r="28">
          <cell r="B28">
            <v>8416</v>
          </cell>
          <cell r="C28">
            <v>32066140.199900001</v>
          </cell>
        </row>
        <row r="29">
          <cell r="B29">
            <v>7401</v>
          </cell>
          <cell r="C29">
            <v>67224730.696600005</v>
          </cell>
        </row>
        <row r="30">
          <cell r="B30">
            <v>7102</v>
          </cell>
          <cell r="C30">
            <v>27506907.699899998</v>
          </cell>
        </row>
        <row r="31">
          <cell r="B31">
            <v>7105</v>
          </cell>
          <cell r="C31">
            <v>28952996</v>
          </cell>
        </row>
        <row r="32">
          <cell r="B32">
            <v>7101</v>
          </cell>
          <cell r="C32">
            <v>165728712</v>
          </cell>
        </row>
        <row r="33">
          <cell r="B33">
            <v>7301</v>
          </cell>
          <cell r="C33">
            <v>115928883</v>
          </cell>
        </row>
        <row r="34">
          <cell r="B34">
            <v>7305</v>
          </cell>
          <cell r="C34">
            <v>6301313</v>
          </cell>
        </row>
        <row r="35">
          <cell r="B35">
            <v>7306</v>
          </cell>
          <cell r="C35">
            <v>10683388</v>
          </cell>
        </row>
        <row r="36">
          <cell r="B36">
            <v>6301</v>
          </cell>
          <cell r="C36">
            <v>52646228</v>
          </cell>
        </row>
        <row r="37">
          <cell r="B37">
            <v>6115</v>
          </cell>
          <cell r="C37">
            <v>38167786</v>
          </cell>
        </row>
        <row r="38">
          <cell r="B38">
            <v>6108</v>
          </cell>
          <cell r="C38">
            <v>43918198</v>
          </cell>
        </row>
        <row r="39">
          <cell r="B39">
            <v>6101</v>
          </cell>
          <cell r="C39">
            <v>182985859</v>
          </cell>
        </row>
        <row r="40">
          <cell r="B40">
            <v>13501</v>
          </cell>
          <cell r="C40">
            <v>78445934</v>
          </cell>
        </row>
        <row r="41">
          <cell r="B41">
            <v>13102</v>
          </cell>
          <cell r="C41">
            <v>61211134</v>
          </cell>
        </row>
        <row r="42">
          <cell r="B42">
            <v>13103</v>
          </cell>
          <cell r="C42">
            <v>86724359</v>
          </cell>
        </row>
        <row r="43">
          <cell r="B43">
            <v>13104</v>
          </cell>
          <cell r="C43">
            <v>93821657</v>
          </cell>
        </row>
        <row r="44">
          <cell r="B44">
            <v>13105</v>
          </cell>
          <cell r="C44">
            <v>106490943</v>
          </cell>
        </row>
        <row r="45">
          <cell r="B45">
            <v>13106</v>
          </cell>
          <cell r="C45">
            <v>115593737</v>
          </cell>
        </row>
        <row r="46">
          <cell r="B46">
            <v>13107</v>
          </cell>
          <cell r="C46">
            <v>89928802</v>
          </cell>
        </row>
        <row r="47">
          <cell r="B47">
            <v>13108</v>
          </cell>
          <cell r="C47">
            <v>86299905</v>
          </cell>
        </row>
        <row r="48">
          <cell r="B48">
            <v>13109</v>
          </cell>
          <cell r="C48">
            <v>80565297</v>
          </cell>
        </row>
        <row r="49">
          <cell r="B49">
            <v>13110</v>
          </cell>
          <cell r="C49">
            <v>310165173</v>
          </cell>
        </row>
        <row r="50">
          <cell r="B50">
            <v>13111</v>
          </cell>
          <cell r="C50">
            <v>82238756</v>
          </cell>
        </row>
        <row r="51">
          <cell r="B51">
            <v>13112</v>
          </cell>
          <cell r="C51">
            <v>106336528</v>
          </cell>
        </row>
        <row r="52">
          <cell r="B52">
            <v>13113</v>
          </cell>
          <cell r="C52">
            <v>113351287</v>
          </cell>
        </row>
        <row r="53">
          <cell r="B53">
            <v>13114</v>
          </cell>
          <cell r="C53">
            <v>425812821</v>
          </cell>
        </row>
        <row r="54">
          <cell r="B54">
            <v>13115</v>
          </cell>
          <cell r="C54">
            <v>150528846</v>
          </cell>
        </row>
        <row r="55">
          <cell r="B55">
            <v>13116</v>
          </cell>
          <cell r="C55">
            <v>63996816</v>
          </cell>
        </row>
        <row r="56">
          <cell r="B56">
            <v>13117</v>
          </cell>
          <cell r="C56">
            <v>63677316</v>
          </cell>
        </row>
        <row r="57">
          <cell r="B57">
            <v>13118</v>
          </cell>
          <cell r="C57">
            <v>98774950</v>
          </cell>
        </row>
        <row r="58">
          <cell r="B58">
            <v>13119</v>
          </cell>
          <cell r="C58">
            <v>383064560</v>
          </cell>
        </row>
        <row r="59">
          <cell r="B59">
            <v>13120</v>
          </cell>
          <cell r="C59">
            <v>239771732</v>
          </cell>
        </row>
        <row r="60">
          <cell r="B60">
            <v>13121</v>
          </cell>
          <cell r="C60">
            <v>74736764</v>
          </cell>
        </row>
        <row r="61">
          <cell r="B61">
            <v>13122</v>
          </cell>
          <cell r="C61">
            <v>198413504</v>
          </cell>
        </row>
        <row r="62">
          <cell r="B62">
            <v>13123</v>
          </cell>
          <cell r="C62">
            <v>243933536</v>
          </cell>
        </row>
        <row r="63">
          <cell r="B63">
            <v>13124</v>
          </cell>
          <cell r="C63">
            <v>165763275</v>
          </cell>
        </row>
        <row r="64">
          <cell r="B64">
            <v>13125</v>
          </cell>
          <cell r="C64">
            <v>148574316</v>
          </cell>
        </row>
        <row r="65">
          <cell r="B65">
            <v>13126</v>
          </cell>
          <cell r="C65">
            <v>95133996</v>
          </cell>
        </row>
        <row r="66">
          <cell r="B66">
            <v>13127</v>
          </cell>
          <cell r="C66">
            <v>135326966</v>
          </cell>
        </row>
        <row r="67">
          <cell r="B67">
            <v>13128</v>
          </cell>
          <cell r="C67">
            <v>95874943</v>
          </cell>
        </row>
        <row r="68">
          <cell r="B68">
            <v>13129</v>
          </cell>
          <cell r="C68">
            <v>72469268</v>
          </cell>
        </row>
        <row r="69">
          <cell r="B69">
            <v>13130</v>
          </cell>
          <cell r="C69">
            <v>109070814</v>
          </cell>
        </row>
        <row r="70">
          <cell r="B70">
            <v>13131</v>
          </cell>
          <cell r="C70">
            <v>58180650</v>
          </cell>
        </row>
        <row r="71">
          <cell r="B71">
            <v>13101</v>
          </cell>
          <cell r="C71">
            <v>504761131</v>
          </cell>
        </row>
        <row r="72">
          <cell r="B72">
            <v>13132</v>
          </cell>
          <cell r="C72">
            <v>144828228</v>
          </cell>
        </row>
        <row r="73">
          <cell r="B73">
            <v>13202</v>
          </cell>
          <cell r="C73">
            <v>24036925</v>
          </cell>
        </row>
        <row r="74">
          <cell r="B74">
            <v>13201</v>
          </cell>
          <cell r="C74">
            <v>401620794</v>
          </cell>
        </row>
        <row r="75">
          <cell r="B75">
            <v>13203</v>
          </cell>
          <cell r="C75">
            <v>14877962</v>
          </cell>
        </row>
        <row r="76">
          <cell r="B76">
            <v>13602</v>
          </cell>
          <cell r="C76">
            <v>21807604</v>
          </cell>
        </row>
        <row r="77">
          <cell r="B77">
            <v>13603</v>
          </cell>
          <cell r="C77">
            <v>25841436</v>
          </cell>
        </row>
        <row r="78">
          <cell r="B78">
            <v>13604</v>
          </cell>
          <cell r="C78">
            <v>44820575</v>
          </cell>
        </row>
        <row r="79">
          <cell r="B79">
            <v>13605</v>
          </cell>
          <cell r="C79">
            <v>65629126</v>
          </cell>
        </row>
        <row r="80">
          <cell r="B80">
            <v>13601</v>
          </cell>
          <cell r="C80">
            <v>52807181</v>
          </cell>
        </row>
        <row r="81">
          <cell r="B81">
            <v>13301</v>
          </cell>
          <cell r="C81">
            <v>147524604</v>
          </cell>
        </row>
        <row r="82">
          <cell r="B82">
            <v>13302</v>
          </cell>
          <cell r="C82" t="str">
            <v>-</v>
          </cell>
        </row>
        <row r="83">
          <cell r="B83">
            <v>13303</v>
          </cell>
          <cell r="C83">
            <v>13638975</v>
          </cell>
        </row>
        <row r="84">
          <cell r="B84">
            <v>13402</v>
          </cell>
          <cell r="C84">
            <v>68708417</v>
          </cell>
        </row>
        <row r="85">
          <cell r="B85">
            <v>13403</v>
          </cell>
          <cell r="C85">
            <v>20106968</v>
          </cell>
        </row>
        <row r="86">
          <cell r="B86">
            <v>13404</v>
          </cell>
          <cell r="C86">
            <v>52599002</v>
          </cell>
        </row>
        <row r="87">
          <cell r="B87">
            <v>13401</v>
          </cell>
          <cell r="C87">
            <v>198356458</v>
          </cell>
        </row>
        <row r="88">
          <cell r="B88">
            <v>5601</v>
          </cell>
          <cell r="C88">
            <v>63254157.615300007</v>
          </cell>
        </row>
        <row r="89">
          <cell r="B89">
            <v>5606</v>
          </cell>
          <cell r="C89">
            <v>16746464.082100002</v>
          </cell>
        </row>
        <row r="90">
          <cell r="B90">
            <v>5603</v>
          </cell>
          <cell r="C90">
            <v>16042364.598599998</v>
          </cell>
        </row>
        <row r="91">
          <cell r="B91">
            <v>5802</v>
          </cell>
          <cell r="C91">
            <v>35309924.800400004</v>
          </cell>
        </row>
        <row r="92">
          <cell r="B92">
            <v>5801</v>
          </cell>
          <cell r="C92">
            <v>113953449.97929999</v>
          </cell>
        </row>
        <row r="93">
          <cell r="B93">
            <v>5804</v>
          </cell>
          <cell r="C93">
            <v>84150063.498299986</v>
          </cell>
        </row>
        <row r="94">
          <cell r="B94">
            <v>5102</v>
          </cell>
          <cell r="C94">
            <v>20138154.399999999</v>
          </cell>
        </row>
        <row r="95">
          <cell r="B95">
            <v>5103</v>
          </cell>
          <cell r="C95">
            <v>44263314.118799999</v>
          </cell>
        </row>
        <row r="96">
          <cell r="B96">
            <v>5105</v>
          </cell>
          <cell r="C96">
            <v>25044819.700000003</v>
          </cell>
        </row>
        <row r="97">
          <cell r="B97">
            <v>5107</v>
          </cell>
          <cell r="C97">
            <v>26197982.299999997</v>
          </cell>
        </row>
        <row r="98">
          <cell r="B98">
            <v>5101</v>
          </cell>
          <cell r="C98">
            <v>211422670.77269998</v>
          </cell>
        </row>
        <row r="99">
          <cell r="B99">
            <v>5109</v>
          </cell>
          <cell r="C99">
            <v>275641198.9853</v>
          </cell>
        </row>
        <row r="100">
          <cell r="B100">
            <v>5501</v>
          </cell>
          <cell r="C100">
            <v>64344538.701499991</v>
          </cell>
        </row>
        <row r="101">
          <cell r="B101">
            <v>5502</v>
          </cell>
          <cell r="C101">
            <v>33665332.500100002</v>
          </cell>
        </row>
        <row r="102">
          <cell r="B102">
            <v>5503</v>
          </cell>
          <cell r="C102">
            <v>12026061.700000001</v>
          </cell>
        </row>
        <row r="103">
          <cell r="B103">
            <v>5504</v>
          </cell>
          <cell r="C103">
            <v>16029690.300000001</v>
          </cell>
        </row>
        <row r="104">
          <cell r="B104">
            <v>5301</v>
          </cell>
          <cell r="C104">
            <v>51737919.3002</v>
          </cell>
        </row>
        <row r="105">
          <cell r="B105">
            <v>5304</v>
          </cell>
          <cell r="C105">
            <v>13269623.700200001</v>
          </cell>
        </row>
        <row r="106">
          <cell r="B106">
            <v>5701</v>
          </cell>
          <cell r="C106">
            <v>57819945.900100008</v>
          </cell>
        </row>
        <row r="107">
          <cell r="B107">
            <v>4301</v>
          </cell>
          <cell r="C107">
            <v>63362890</v>
          </cell>
        </row>
        <row r="108">
          <cell r="B108">
            <v>4102</v>
          </cell>
          <cell r="C108">
            <v>156443511</v>
          </cell>
        </row>
        <row r="109">
          <cell r="B109">
            <v>4101</v>
          </cell>
          <cell r="C109">
            <v>160166127</v>
          </cell>
        </row>
        <row r="110">
          <cell r="B110">
            <v>3301</v>
          </cell>
          <cell r="C110">
            <v>31873849</v>
          </cell>
        </row>
        <row r="111">
          <cell r="B111">
            <v>3101</v>
          </cell>
          <cell r="C111">
            <v>107440790</v>
          </cell>
        </row>
        <row r="112">
          <cell r="B112">
            <v>3103</v>
          </cell>
          <cell r="C112">
            <v>7398039</v>
          </cell>
        </row>
        <row r="113">
          <cell r="B113">
            <v>2101</v>
          </cell>
          <cell r="C113">
            <v>273465818</v>
          </cell>
        </row>
        <row r="114">
          <cell r="B114">
            <v>2201</v>
          </cell>
          <cell r="C114">
            <v>123514364</v>
          </cell>
        </row>
        <row r="115">
          <cell r="B115">
            <v>1107</v>
          </cell>
          <cell r="C115">
            <v>58144742</v>
          </cell>
        </row>
        <row r="116">
          <cell r="B116">
            <v>1101</v>
          </cell>
          <cell r="C116">
            <v>162837316</v>
          </cell>
        </row>
        <row r="117">
          <cell r="B117">
            <v>15101</v>
          </cell>
          <cell r="C117">
            <v>156620101</v>
          </cell>
        </row>
        <row r="118">
          <cell r="B118">
            <v>5803</v>
          </cell>
          <cell r="C118">
            <v>17942693.400200002</v>
          </cell>
        </row>
      </sheetData>
      <sheetData sheetId="5">
        <row r="3">
          <cell r="A3" t="str">
            <v>Comuna</v>
          </cell>
          <cell r="B3" t="str">
            <v>Longitud</v>
          </cell>
          <cell r="C3" t="str">
            <v>Latitud</v>
          </cell>
          <cell r="D3" t="str">
            <v>Factor de Planta</v>
          </cell>
        </row>
        <row r="4">
          <cell r="A4" t="str">
            <v>Antofagasta</v>
          </cell>
          <cell r="B4">
            <v>-70.397221000000002</v>
          </cell>
          <cell r="C4">
            <v>-23.593786000000001</v>
          </cell>
          <cell r="D4">
            <v>0.17475778609062173</v>
          </cell>
        </row>
        <row r="5">
          <cell r="A5" t="str">
            <v>Calama</v>
          </cell>
          <cell r="B5">
            <v>-68.918143000000001</v>
          </cell>
          <cell r="C5">
            <v>-22.457775000000002</v>
          </cell>
          <cell r="D5">
            <v>0.21887182437653674</v>
          </cell>
        </row>
        <row r="6">
          <cell r="A6" t="str">
            <v>Arica</v>
          </cell>
          <cell r="B6">
            <v>-70.294248999999994</v>
          </cell>
          <cell r="C6">
            <v>-18.476734</v>
          </cell>
          <cell r="D6">
            <v>0.17102258386020372</v>
          </cell>
        </row>
        <row r="7">
          <cell r="A7" t="str">
            <v>Copiapó</v>
          </cell>
          <cell r="B7">
            <v>-70.309426000000002</v>
          </cell>
          <cell r="C7">
            <v>-27.384284000000001</v>
          </cell>
          <cell r="D7">
            <v>0.19101893440463641</v>
          </cell>
        </row>
        <row r="8">
          <cell r="A8" t="str">
            <v>Tierra Amarilla</v>
          </cell>
          <cell r="B8">
            <v>-70.265573000000003</v>
          </cell>
          <cell r="C8">
            <v>-27.484795999999999</v>
          </cell>
          <cell r="D8">
            <v>0.19378474815595362</v>
          </cell>
        </row>
        <row r="9">
          <cell r="A9" t="str">
            <v>Vallenar</v>
          </cell>
          <cell r="B9">
            <v>-70.764311000000006</v>
          </cell>
          <cell r="C9">
            <v>-28.579225000000001</v>
          </cell>
          <cell r="D9">
            <v>0.18886908737267299</v>
          </cell>
        </row>
        <row r="10">
          <cell r="A10" t="str">
            <v>Coyhaique</v>
          </cell>
          <cell r="B10">
            <v>-72.053510000000003</v>
          </cell>
          <cell r="C10">
            <v>-45.580176999999999</v>
          </cell>
          <cell r="D10">
            <v>0.13454980567263783</v>
          </cell>
        </row>
        <row r="11">
          <cell r="A11" t="str">
            <v>Chiguayante</v>
          </cell>
          <cell r="B11">
            <v>-73.025721000000004</v>
          </cell>
          <cell r="C11">
            <v>-36.912219999999998</v>
          </cell>
          <cell r="D11">
            <v>0.15823233491394451</v>
          </cell>
        </row>
        <row r="12">
          <cell r="A12" t="str">
            <v>Chillán</v>
          </cell>
          <cell r="B12">
            <v>-72.095715999999996</v>
          </cell>
          <cell r="C12">
            <v>-36.604745000000001</v>
          </cell>
          <cell r="D12">
            <v>0.16244704258868983</v>
          </cell>
        </row>
        <row r="13">
          <cell r="A13" t="str">
            <v>Chillán Viejo</v>
          </cell>
          <cell r="B13">
            <v>-72.131114999999994</v>
          </cell>
          <cell r="C13">
            <v>-36.629680999999998</v>
          </cell>
          <cell r="D13">
            <v>0.16447743361433087</v>
          </cell>
        </row>
        <row r="14">
          <cell r="A14" t="str">
            <v>Concepción</v>
          </cell>
          <cell r="B14">
            <v>-73.035425000000004</v>
          </cell>
          <cell r="C14">
            <v>-36.814960999999997</v>
          </cell>
          <cell r="D14">
            <v>0.15593555224798034</v>
          </cell>
        </row>
        <row r="15">
          <cell r="A15" t="str">
            <v>Coronel</v>
          </cell>
          <cell r="B15">
            <v>-73.154549000000003</v>
          </cell>
          <cell r="C15">
            <v>-36.993082000000001</v>
          </cell>
          <cell r="D15">
            <v>0.16249304039339654</v>
          </cell>
        </row>
        <row r="16">
          <cell r="A16" t="str">
            <v>Hualpén</v>
          </cell>
          <cell r="B16">
            <v>-73.102954999999994</v>
          </cell>
          <cell r="C16">
            <v>-36.791567000000001</v>
          </cell>
          <cell r="D16">
            <v>0.16066768238496665</v>
          </cell>
        </row>
        <row r="17">
          <cell r="A17" t="str">
            <v>Hualqui</v>
          </cell>
          <cell r="B17">
            <v>-72.938354000000004</v>
          </cell>
          <cell r="C17">
            <v>-36.972358</v>
          </cell>
          <cell r="D17">
            <v>0.15830818791710574</v>
          </cell>
        </row>
        <row r="18">
          <cell r="A18" t="str">
            <v>Los Ángeles</v>
          </cell>
          <cell r="B18">
            <v>-72.358851999999999</v>
          </cell>
          <cell r="C18">
            <v>-37.467356000000002</v>
          </cell>
          <cell r="D18">
            <v>0.16310933412363893</v>
          </cell>
        </row>
        <row r="19">
          <cell r="A19" t="str">
            <v>Lota</v>
          </cell>
          <cell r="B19">
            <v>-73.154082000000002</v>
          </cell>
          <cell r="C19">
            <v>-37.091374000000002</v>
          </cell>
          <cell r="D19">
            <v>0.15897599402880225</v>
          </cell>
        </row>
        <row r="20">
          <cell r="A20" t="str">
            <v>Nacimiento</v>
          </cell>
          <cell r="B20">
            <v>-72.672017999999994</v>
          </cell>
          <cell r="C20">
            <v>-37.501361000000003</v>
          </cell>
          <cell r="D20">
            <v>0.16118712996136289</v>
          </cell>
        </row>
        <row r="21">
          <cell r="A21" t="str">
            <v>Penco</v>
          </cell>
          <cell r="B21">
            <v>-72.991529999999997</v>
          </cell>
          <cell r="C21">
            <v>-36.736719000000001</v>
          </cell>
          <cell r="D21">
            <v>0.15860727353354409</v>
          </cell>
        </row>
        <row r="22">
          <cell r="A22" t="str">
            <v>San Carlos</v>
          </cell>
          <cell r="B22">
            <v>-71.960745000000003</v>
          </cell>
          <cell r="C22">
            <v>-36.424970999999999</v>
          </cell>
          <cell r="D22">
            <v>0.16562654100807869</v>
          </cell>
        </row>
        <row r="23">
          <cell r="A23" t="str">
            <v>San Pedro de la Paz</v>
          </cell>
          <cell r="B23">
            <v>-73.122162000000003</v>
          </cell>
          <cell r="C23">
            <v>-36.856391000000002</v>
          </cell>
          <cell r="D23">
            <v>0.15947541464699683</v>
          </cell>
        </row>
        <row r="24">
          <cell r="A24" t="str">
            <v>Santa Juana</v>
          </cell>
          <cell r="B24">
            <v>-72.945684</v>
          </cell>
          <cell r="C24">
            <v>-37.172732000000003</v>
          </cell>
          <cell r="D24">
            <v>0.15832275842992624</v>
          </cell>
        </row>
        <row r="25">
          <cell r="A25" t="str">
            <v>Talcahuano</v>
          </cell>
          <cell r="B25">
            <v>-73.105011000000005</v>
          </cell>
          <cell r="C25">
            <v>-36.742401999999998</v>
          </cell>
          <cell r="D25">
            <v>0.16146338707411312</v>
          </cell>
        </row>
        <row r="26">
          <cell r="A26" t="str">
            <v>Tomé</v>
          </cell>
          <cell r="B26">
            <v>-72.954519000000005</v>
          </cell>
          <cell r="C26">
            <v>-36.610033000000001</v>
          </cell>
          <cell r="D26">
            <v>0.1633633678433439</v>
          </cell>
        </row>
        <row r="27">
          <cell r="A27" t="str">
            <v>Coquimbo</v>
          </cell>
          <cell r="B27">
            <v>-71.310378</v>
          </cell>
          <cell r="C27">
            <v>-29.970476999999999</v>
          </cell>
          <cell r="D27">
            <v>0.14572684518791709</v>
          </cell>
        </row>
        <row r="28">
          <cell r="A28" t="str">
            <v>La Serena</v>
          </cell>
          <cell r="B28">
            <v>-71.243285</v>
          </cell>
          <cell r="C28">
            <v>-29.914894</v>
          </cell>
          <cell r="D28">
            <v>0.14671919450298559</v>
          </cell>
        </row>
        <row r="29">
          <cell r="A29" t="str">
            <v>Ovalle</v>
          </cell>
          <cell r="B29">
            <v>-71.196326999999997</v>
          </cell>
          <cell r="C29">
            <v>-30.597128000000001</v>
          </cell>
          <cell r="D29">
            <v>0.17629397049525816</v>
          </cell>
        </row>
        <row r="30">
          <cell r="A30" t="str">
            <v>Angol</v>
          </cell>
          <cell r="B30">
            <v>-72.697967000000006</v>
          </cell>
          <cell r="C30">
            <v>-37.802070000000001</v>
          </cell>
          <cell r="D30">
            <v>0.15812643958552866</v>
          </cell>
        </row>
        <row r="31">
          <cell r="A31" t="str">
            <v>Padre Las Casas</v>
          </cell>
          <cell r="B31">
            <v>-72.593298000000004</v>
          </cell>
          <cell r="C31">
            <v>-38.76596</v>
          </cell>
          <cell r="D31">
            <v>0.1423374776958202</v>
          </cell>
        </row>
        <row r="32">
          <cell r="A32" t="str">
            <v>Temuco</v>
          </cell>
          <cell r="B32">
            <v>-72.605018999999999</v>
          </cell>
          <cell r="C32">
            <v>-38.729115999999998</v>
          </cell>
          <cell r="D32">
            <v>0.14329070583069894</v>
          </cell>
        </row>
        <row r="33">
          <cell r="A33" t="str">
            <v>Villarrica</v>
          </cell>
          <cell r="B33">
            <v>-72.224661999999995</v>
          </cell>
          <cell r="C33">
            <v>-39.292541</v>
          </cell>
          <cell r="D33">
            <v>0.14685126123990164</v>
          </cell>
        </row>
        <row r="34">
          <cell r="A34" t="str">
            <v>Castro</v>
          </cell>
          <cell r="B34">
            <v>-73.777839999999998</v>
          </cell>
          <cell r="C34">
            <v>-42.469335999999998</v>
          </cell>
          <cell r="D34">
            <v>0.1242455635756937</v>
          </cell>
        </row>
        <row r="35">
          <cell r="A35" t="str">
            <v>Osorno</v>
          </cell>
          <cell r="B35">
            <v>-73.140580999999997</v>
          </cell>
          <cell r="C35">
            <v>-40.578014000000003</v>
          </cell>
          <cell r="D35">
            <v>0.13097274754127153</v>
          </cell>
        </row>
        <row r="36">
          <cell r="A36" t="str">
            <v>Puerto Montt</v>
          </cell>
          <cell r="B36">
            <v>-72.965345999999997</v>
          </cell>
          <cell r="C36">
            <v>-41.477127000000003</v>
          </cell>
          <cell r="D36">
            <v>0.1253513037407798</v>
          </cell>
        </row>
        <row r="37">
          <cell r="A37" t="str">
            <v>Puerto Varas</v>
          </cell>
          <cell r="B37">
            <v>-72.977489000000006</v>
          </cell>
          <cell r="C37">
            <v>-41.322453000000003</v>
          </cell>
          <cell r="D37">
            <v>0.12876585300316121</v>
          </cell>
        </row>
        <row r="38">
          <cell r="A38" t="str">
            <v>Valdivia</v>
          </cell>
          <cell r="B38">
            <v>-73.230418</v>
          </cell>
          <cell r="C38">
            <v>-39.822713999999998</v>
          </cell>
          <cell r="D38">
            <v>0.13856172743238498</v>
          </cell>
        </row>
        <row r="39">
          <cell r="A39" t="str">
            <v>Punta Arenas</v>
          </cell>
          <cell r="B39">
            <v>-70.917410000000004</v>
          </cell>
          <cell r="C39">
            <v>-53.151671</v>
          </cell>
          <cell r="D39">
            <v>0.11673027133825079</v>
          </cell>
        </row>
        <row r="40">
          <cell r="A40" t="str">
            <v>Constitución</v>
          </cell>
          <cell r="B40">
            <v>-72.415155999999996</v>
          </cell>
          <cell r="C40">
            <v>-35.333840000000002</v>
          </cell>
          <cell r="D40">
            <v>0.16618635660344222</v>
          </cell>
        </row>
        <row r="41">
          <cell r="A41" t="str">
            <v>Curicó</v>
          </cell>
          <cell r="B41">
            <v>-71.229170999999994</v>
          </cell>
          <cell r="C41">
            <v>-34.976258000000001</v>
          </cell>
          <cell r="D41">
            <v>0.15976263953284162</v>
          </cell>
        </row>
        <row r="42">
          <cell r="A42" t="str">
            <v>Linares</v>
          </cell>
          <cell r="B42">
            <v>-71.595307000000005</v>
          </cell>
          <cell r="C42">
            <v>-35.845388999999997</v>
          </cell>
          <cell r="D42">
            <v>0.16165091894977168</v>
          </cell>
        </row>
        <row r="43">
          <cell r="A43" t="str">
            <v>Maule</v>
          </cell>
          <cell r="B43">
            <v>-71.689261999999999</v>
          </cell>
          <cell r="C43">
            <v>-35.521099</v>
          </cell>
          <cell r="D43">
            <v>0.16447633675799087</v>
          </cell>
        </row>
        <row r="44">
          <cell r="A44" t="str">
            <v>Rauco</v>
          </cell>
          <cell r="B44">
            <v>-71.311205999999999</v>
          </cell>
          <cell r="C44">
            <v>-34.922075999999997</v>
          </cell>
          <cell r="D44">
            <v>0.16064835853530035</v>
          </cell>
        </row>
        <row r="45">
          <cell r="A45" t="str">
            <v>Romeral</v>
          </cell>
          <cell r="B45">
            <v>-71.125057999999996</v>
          </cell>
          <cell r="C45">
            <v>-34.956938999999998</v>
          </cell>
          <cell r="D45">
            <v>0.16259346171408501</v>
          </cell>
        </row>
        <row r="46">
          <cell r="A46" t="str">
            <v>Talca</v>
          </cell>
          <cell r="B46">
            <v>-71.647617999999994</v>
          </cell>
          <cell r="C46">
            <v>-35.424314000000003</v>
          </cell>
          <cell r="D46">
            <v>0.16329122962767825</v>
          </cell>
        </row>
        <row r="47">
          <cell r="A47" t="str">
            <v>Buin</v>
          </cell>
          <cell r="B47">
            <v>-70.750381000000004</v>
          </cell>
          <cell r="C47">
            <v>-33.735453</v>
          </cell>
          <cell r="D47">
            <v>0.17311333877766072</v>
          </cell>
        </row>
        <row r="48">
          <cell r="A48" t="str">
            <v>Calera de Tango</v>
          </cell>
          <cell r="B48">
            <v>-70.770978999999997</v>
          </cell>
          <cell r="C48">
            <v>-33.627307999999999</v>
          </cell>
          <cell r="D48">
            <v>0.1699599816473481</v>
          </cell>
        </row>
        <row r="49">
          <cell r="A49" t="str">
            <v>Cerrillos</v>
          </cell>
          <cell r="B49">
            <v>-70.712356</v>
          </cell>
          <cell r="C49">
            <v>-33.499536999999997</v>
          </cell>
          <cell r="D49">
            <v>0.16125710642781874</v>
          </cell>
        </row>
        <row r="50">
          <cell r="A50" t="str">
            <v>Cerro Navia</v>
          </cell>
          <cell r="B50">
            <v>-70.744056999999998</v>
          </cell>
          <cell r="C50">
            <v>-33.422260999999999</v>
          </cell>
          <cell r="D50">
            <v>0.16226552889005971</v>
          </cell>
        </row>
        <row r="51">
          <cell r="A51" t="str">
            <v>Colina</v>
          </cell>
          <cell r="B51">
            <v>-70.663154000000006</v>
          </cell>
          <cell r="C51">
            <v>-33.195566999999997</v>
          </cell>
          <cell r="D51">
            <v>0.17593744125395155</v>
          </cell>
        </row>
        <row r="52">
          <cell r="A52" t="str">
            <v>Conchalí</v>
          </cell>
          <cell r="B52">
            <v>-70.676642000000001</v>
          </cell>
          <cell r="C52">
            <v>-33.383330000000001</v>
          </cell>
          <cell r="D52">
            <v>0.16127834720758694</v>
          </cell>
        </row>
        <row r="53">
          <cell r="A53" t="str">
            <v>El Bosque</v>
          </cell>
          <cell r="B53">
            <v>-70.676147999999998</v>
          </cell>
          <cell r="C53">
            <v>-33.562708000000001</v>
          </cell>
          <cell r="D53">
            <v>0.16188263373726727</v>
          </cell>
        </row>
        <row r="54">
          <cell r="A54" t="str">
            <v>El Monte</v>
          </cell>
          <cell r="B54">
            <v>-71.009698</v>
          </cell>
          <cell r="C54">
            <v>-33.688402000000004</v>
          </cell>
          <cell r="D54">
            <v>0.17191991974007728</v>
          </cell>
        </row>
        <row r="55">
          <cell r="A55" t="str">
            <v>Estación Central</v>
          </cell>
          <cell r="B55">
            <v>-70.700726000000003</v>
          </cell>
          <cell r="C55">
            <v>-33.464075999999999</v>
          </cell>
          <cell r="D55">
            <v>0.16049186081840533</v>
          </cell>
        </row>
        <row r="56">
          <cell r="A56" t="str">
            <v>Huechuraba</v>
          </cell>
          <cell r="B56">
            <v>-70.646551000000002</v>
          </cell>
          <cell r="C56">
            <v>-33.369484</v>
          </cell>
          <cell r="D56">
            <v>0.15597309562697576</v>
          </cell>
        </row>
        <row r="57">
          <cell r="A57" t="str">
            <v>Independencia</v>
          </cell>
          <cell r="B57">
            <v>-70.665032999999994</v>
          </cell>
          <cell r="C57">
            <v>-33.414329000000002</v>
          </cell>
          <cell r="D57">
            <v>0.16105545600632243</v>
          </cell>
        </row>
        <row r="58">
          <cell r="A58" t="str">
            <v>Isla de Maipo</v>
          </cell>
          <cell r="B58">
            <v>-70.905240000000006</v>
          </cell>
          <cell r="C58">
            <v>-33.753449000000003</v>
          </cell>
          <cell r="D58">
            <v>0.17275312820512817</v>
          </cell>
        </row>
        <row r="59">
          <cell r="A59" t="str">
            <v>La Cisterna</v>
          </cell>
          <cell r="B59">
            <v>-70.663781</v>
          </cell>
          <cell r="C59">
            <v>-33.530048999999998</v>
          </cell>
          <cell r="D59">
            <v>0.16112602370916754</v>
          </cell>
        </row>
        <row r="60">
          <cell r="A60" t="str">
            <v>La Florida</v>
          </cell>
          <cell r="B60">
            <v>-70.570395000000005</v>
          </cell>
          <cell r="C60">
            <v>-33.534514999999999</v>
          </cell>
          <cell r="D60">
            <v>0.15975285590094834</v>
          </cell>
        </row>
        <row r="61">
          <cell r="A61" t="str">
            <v>La Granja</v>
          </cell>
          <cell r="B61">
            <v>-70.622491999999994</v>
          </cell>
          <cell r="C61">
            <v>-33.535556999999997</v>
          </cell>
          <cell r="D61">
            <v>0.16158265094836666</v>
          </cell>
        </row>
        <row r="62">
          <cell r="A62" t="str">
            <v>La Pintana</v>
          </cell>
          <cell r="B62">
            <v>-70.637062999999998</v>
          </cell>
          <cell r="C62">
            <v>-33.587580000000003</v>
          </cell>
          <cell r="D62">
            <v>0.16197093809272914</v>
          </cell>
        </row>
        <row r="63">
          <cell r="A63" t="str">
            <v>La Reina</v>
          </cell>
          <cell r="B63">
            <v>-70.541865000000001</v>
          </cell>
          <cell r="C63">
            <v>-33.446223000000003</v>
          </cell>
          <cell r="D63">
            <v>0.16171293168247278</v>
          </cell>
        </row>
        <row r="64">
          <cell r="A64" t="str">
            <v>Lampa</v>
          </cell>
          <cell r="B64">
            <v>-70.877677000000006</v>
          </cell>
          <cell r="C64">
            <v>-33.289099</v>
          </cell>
          <cell r="D64">
            <v>0.17879760572532491</v>
          </cell>
        </row>
        <row r="65">
          <cell r="A65" t="str">
            <v>Las Condes</v>
          </cell>
          <cell r="B65">
            <v>-70.534932999999995</v>
          </cell>
          <cell r="C65">
            <v>-33.404463</v>
          </cell>
          <cell r="D65">
            <v>0.16557551246926588</v>
          </cell>
        </row>
        <row r="66">
          <cell r="A66" t="str">
            <v>Lo Barnechea</v>
          </cell>
          <cell r="B66">
            <v>-70.521403000000007</v>
          </cell>
          <cell r="C66">
            <v>-33.341951000000002</v>
          </cell>
          <cell r="D66">
            <v>0.16990514199157003</v>
          </cell>
        </row>
        <row r="67">
          <cell r="A67" t="str">
            <v>Lo Espejo</v>
          </cell>
          <cell r="B67">
            <v>-70.689736999999994</v>
          </cell>
          <cell r="C67">
            <v>-33.520409000000001</v>
          </cell>
          <cell r="D67">
            <v>0.16182836626273267</v>
          </cell>
        </row>
        <row r="68">
          <cell r="A68" t="str">
            <v>Lo Prado</v>
          </cell>
          <cell r="B68">
            <v>-70.722948000000002</v>
          </cell>
          <cell r="C68">
            <v>-33.446815000000001</v>
          </cell>
          <cell r="D68">
            <v>0.16182783623112049</v>
          </cell>
        </row>
        <row r="69">
          <cell r="A69" t="str">
            <v>Macul</v>
          </cell>
          <cell r="B69">
            <v>-70.599919999999997</v>
          </cell>
          <cell r="C69">
            <v>-33.489316000000002</v>
          </cell>
          <cell r="D69">
            <v>0.16048325886898487</v>
          </cell>
        </row>
        <row r="70">
          <cell r="A70" t="str">
            <v>Maipú</v>
          </cell>
          <cell r="B70">
            <v>-70.764010999999996</v>
          </cell>
          <cell r="C70">
            <v>-33.518560999999998</v>
          </cell>
          <cell r="D70">
            <v>0.16255840165086052</v>
          </cell>
        </row>
        <row r="71">
          <cell r="A71" t="str">
            <v>Melipilla</v>
          </cell>
          <cell r="B71">
            <v>-71.215423000000001</v>
          </cell>
          <cell r="C71">
            <v>-33.686866999999999</v>
          </cell>
          <cell r="D71">
            <v>0.16783783921671935</v>
          </cell>
        </row>
        <row r="72">
          <cell r="A72" t="str">
            <v>Ñuñoa</v>
          </cell>
          <cell r="B72">
            <v>-70.598802000000006</v>
          </cell>
          <cell r="C72">
            <v>-33.457766999999997</v>
          </cell>
          <cell r="D72">
            <v>0.16035068115560239</v>
          </cell>
        </row>
        <row r="73">
          <cell r="A73" t="str">
            <v>Padre Hurtado</v>
          </cell>
          <cell r="B73">
            <v>-70.809003000000004</v>
          </cell>
          <cell r="C73">
            <v>-33.571297999999999</v>
          </cell>
          <cell r="D73">
            <v>0.16822679302774851</v>
          </cell>
        </row>
        <row r="74">
          <cell r="A74" t="str">
            <v>Paine</v>
          </cell>
          <cell r="B74">
            <v>-70.733598000000001</v>
          </cell>
          <cell r="C74">
            <v>-33.809995999999998</v>
          </cell>
          <cell r="D74">
            <v>0.1721991307516684</v>
          </cell>
        </row>
        <row r="75">
          <cell r="A75" t="str">
            <v>Pedro Aguirre Cerda</v>
          </cell>
          <cell r="B75">
            <v>-70.675452000000007</v>
          </cell>
          <cell r="C75">
            <v>-33.491473999999997</v>
          </cell>
          <cell r="D75">
            <v>0.16101149411661397</v>
          </cell>
        </row>
        <row r="76">
          <cell r="A76" t="str">
            <v>Peñaflor</v>
          </cell>
          <cell r="B76">
            <v>-70.875223000000005</v>
          </cell>
          <cell r="C76">
            <v>-33.606653000000001</v>
          </cell>
          <cell r="D76">
            <v>0.1702474726027397</v>
          </cell>
        </row>
        <row r="77">
          <cell r="A77" t="str">
            <v>Peñalolén</v>
          </cell>
          <cell r="B77">
            <v>-70.547186999999994</v>
          </cell>
          <cell r="C77">
            <v>-33.486649</v>
          </cell>
          <cell r="D77">
            <v>0.1595518732876712</v>
          </cell>
        </row>
        <row r="78">
          <cell r="A78" t="str">
            <v>Pirque</v>
          </cell>
          <cell r="B78">
            <v>-70.548024999999996</v>
          </cell>
          <cell r="C78">
            <v>-33.626603000000003</v>
          </cell>
          <cell r="D78">
            <v>0.17031508157709874</v>
          </cell>
        </row>
        <row r="79">
          <cell r="A79" t="str">
            <v>Providencia</v>
          </cell>
          <cell r="B79">
            <v>-70.611992999999998</v>
          </cell>
          <cell r="C79">
            <v>-33.431623000000002</v>
          </cell>
          <cell r="D79">
            <v>0.16017523357920618</v>
          </cell>
        </row>
        <row r="80">
          <cell r="A80" t="str">
            <v>Pudahuel</v>
          </cell>
          <cell r="B80">
            <v>-70.757981999999998</v>
          </cell>
          <cell r="C80">
            <v>-33.445059999999998</v>
          </cell>
          <cell r="D80">
            <v>0.16275669915700736</v>
          </cell>
        </row>
        <row r="81">
          <cell r="A81" t="str">
            <v>Puente Alto</v>
          </cell>
          <cell r="B81">
            <v>-70.565791000000004</v>
          </cell>
          <cell r="C81">
            <v>-33.596257999999999</v>
          </cell>
          <cell r="D81">
            <v>0.16738590507551807</v>
          </cell>
        </row>
        <row r="82">
          <cell r="A82" t="str">
            <v>Quilicura</v>
          </cell>
          <cell r="B82">
            <v>-70.728621000000004</v>
          </cell>
          <cell r="C82">
            <v>-33.357996999999997</v>
          </cell>
          <cell r="D82">
            <v>0.16721945907973304</v>
          </cell>
        </row>
        <row r="83">
          <cell r="A83" t="str">
            <v>Quinta Normal</v>
          </cell>
          <cell r="B83">
            <v>-70.701069000000004</v>
          </cell>
          <cell r="C83">
            <v>-33.427638000000002</v>
          </cell>
          <cell r="D83">
            <v>0.16053111081840535</v>
          </cell>
        </row>
        <row r="84">
          <cell r="A84" t="str">
            <v>Recoleta</v>
          </cell>
          <cell r="B84">
            <v>-70.639312000000004</v>
          </cell>
          <cell r="C84">
            <v>-33.405292000000003</v>
          </cell>
          <cell r="D84">
            <v>0.16028400412715135</v>
          </cell>
        </row>
        <row r="85">
          <cell r="A85" t="str">
            <v>Renca</v>
          </cell>
          <cell r="B85">
            <v>-70.727821000000006</v>
          </cell>
          <cell r="C85">
            <v>-33.401746000000003</v>
          </cell>
          <cell r="D85">
            <v>0.1630249786617492</v>
          </cell>
        </row>
        <row r="86">
          <cell r="A86" t="str">
            <v>San Bernardo</v>
          </cell>
          <cell r="B86">
            <v>-70.702096999999995</v>
          </cell>
          <cell r="C86">
            <v>-33.592292999999998</v>
          </cell>
          <cell r="D86">
            <v>0.16337687943449244</v>
          </cell>
        </row>
        <row r="87">
          <cell r="A87" t="str">
            <v>San Joaquín</v>
          </cell>
          <cell r="B87">
            <v>-70.628415000000004</v>
          </cell>
          <cell r="C87">
            <v>-33.495978999999998</v>
          </cell>
          <cell r="D87">
            <v>0.16194228661749208</v>
          </cell>
        </row>
        <row r="88">
          <cell r="A88" t="str">
            <v>San José de Maipo</v>
          </cell>
          <cell r="B88">
            <v>-70.351408000000006</v>
          </cell>
          <cell r="C88">
            <v>-33.640090999999998</v>
          </cell>
          <cell r="D88">
            <v>0.17118391772040742</v>
          </cell>
        </row>
        <row r="89">
          <cell r="A89" t="str">
            <v>San Miguel</v>
          </cell>
          <cell r="B89">
            <v>-70.651454000000001</v>
          </cell>
          <cell r="C89">
            <v>-33.499011000000003</v>
          </cell>
          <cell r="D89">
            <v>0.16128913751317173</v>
          </cell>
        </row>
        <row r="90">
          <cell r="A90" t="str">
            <v>San Ramón</v>
          </cell>
          <cell r="B90">
            <v>-70.642346000000003</v>
          </cell>
          <cell r="C90">
            <v>-33.540526</v>
          </cell>
          <cell r="D90">
            <v>0.16108429961362838</v>
          </cell>
        </row>
        <row r="91">
          <cell r="A91" t="str">
            <v>Santiago</v>
          </cell>
          <cell r="B91">
            <v>-70.656632999999999</v>
          </cell>
          <cell r="C91">
            <v>-33.453310000000002</v>
          </cell>
          <cell r="D91">
            <v>0.16089471469968392</v>
          </cell>
        </row>
        <row r="92">
          <cell r="A92" t="str">
            <v>Talagante</v>
          </cell>
          <cell r="B92">
            <v>-70.932469999999995</v>
          </cell>
          <cell r="C92">
            <v>-33.667000000000002</v>
          </cell>
          <cell r="D92">
            <v>0.17137257016157356</v>
          </cell>
        </row>
        <row r="93">
          <cell r="A93" t="str">
            <v>Tiltil</v>
          </cell>
          <cell r="B93">
            <v>-70.925025000000005</v>
          </cell>
          <cell r="C93">
            <v>-33.084476000000002</v>
          </cell>
          <cell r="D93">
            <v>0.1812028856691254</v>
          </cell>
        </row>
        <row r="94">
          <cell r="A94" t="str">
            <v>Vitacura</v>
          </cell>
          <cell r="B94">
            <v>-70.572757999999993</v>
          </cell>
          <cell r="C94">
            <v>-33.379278999999997</v>
          </cell>
          <cell r="D94">
            <v>0.16162743589743589</v>
          </cell>
        </row>
        <row r="95">
          <cell r="A95" t="str">
            <v>Machalí</v>
          </cell>
          <cell r="B95">
            <v>-70.665042</v>
          </cell>
          <cell r="C95">
            <v>-34.181649</v>
          </cell>
          <cell r="D95">
            <v>0.168533759483667</v>
          </cell>
        </row>
        <row r="96">
          <cell r="A96" t="str">
            <v>Rancagua</v>
          </cell>
          <cell r="B96">
            <v>-70.738024999999993</v>
          </cell>
          <cell r="C96">
            <v>-34.168193000000002</v>
          </cell>
          <cell r="D96">
            <v>0.16936762881981035</v>
          </cell>
        </row>
        <row r="97">
          <cell r="A97" t="str">
            <v>Rengo</v>
          </cell>
          <cell r="B97">
            <v>-70.856038999999996</v>
          </cell>
          <cell r="C97">
            <v>-34.402704</v>
          </cell>
          <cell r="D97">
            <v>0.16712797883737265</v>
          </cell>
        </row>
        <row r="98">
          <cell r="A98" t="str">
            <v>Alto Hospicio</v>
          </cell>
          <cell r="B98">
            <v>-70.091562999999994</v>
          </cell>
          <cell r="C98">
            <v>-20.269311999999999</v>
          </cell>
          <cell r="D98">
            <v>0.19513161872146118</v>
          </cell>
        </row>
        <row r="99">
          <cell r="A99" t="str">
            <v>Iquique</v>
          </cell>
          <cell r="B99">
            <v>-70.135155999999995</v>
          </cell>
          <cell r="C99">
            <v>-20.237683000000001</v>
          </cell>
          <cell r="D99">
            <v>0.1650418381629786</v>
          </cell>
        </row>
        <row r="100">
          <cell r="A100" t="str">
            <v>Calera</v>
          </cell>
          <cell r="B100">
            <v>-71.201430000000002</v>
          </cell>
          <cell r="C100">
            <v>-32.785381000000001</v>
          </cell>
          <cell r="D100">
            <v>0.16765857622058308</v>
          </cell>
        </row>
        <row r="101">
          <cell r="A101" t="str">
            <v>Cartagena</v>
          </cell>
          <cell r="B101">
            <v>-71.590618000000006</v>
          </cell>
          <cell r="C101">
            <v>-33.543607000000002</v>
          </cell>
          <cell r="D101">
            <v>0.15871102827537759</v>
          </cell>
        </row>
        <row r="102">
          <cell r="A102" t="str">
            <v>Casablanca</v>
          </cell>
          <cell r="B102">
            <v>-71.405850999999998</v>
          </cell>
          <cell r="C102">
            <v>-33.316512000000003</v>
          </cell>
          <cell r="D102">
            <v>0.16914460440814891</v>
          </cell>
        </row>
        <row r="103">
          <cell r="A103" t="str">
            <v>Concón</v>
          </cell>
          <cell r="B103">
            <v>-71.510214000000005</v>
          </cell>
          <cell r="C103">
            <v>-32.934032000000002</v>
          </cell>
          <cell r="D103">
            <v>0.15321488768879521</v>
          </cell>
        </row>
        <row r="104">
          <cell r="A104" t="str">
            <v>Hijuelas</v>
          </cell>
          <cell r="B104">
            <v>-71.143645000000006</v>
          </cell>
          <cell r="C104">
            <v>-32.808658000000001</v>
          </cell>
          <cell r="D104">
            <v>0.16819851422550053</v>
          </cell>
        </row>
        <row r="105">
          <cell r="A105" t="str">
            <v>La Cruz</v>
          </cell>
          <cell r="B105">
            <v>-71.231752</v>
          </cell>
          <cell r="C105">
            <v>-32.823079999999997</v>
          </cell>
          <cell r="D105">
            <v>0.1673018335089568</v>
          </cell>
        </row>
        <row r="106">
          <cell r="A106" t="str">
            <v>Limache</v>
          </cell>
          <cell r="B106">
            <v>-71.260362999999998</v>
          </cell>
          <cell r="C106">
            <v>-32.997959000000002</v>
          </cell>
          <cell r="D106">
            <v>0.16290357718651213</v>
          </cell>
        </row>
        <row r="107">
          <cell r="A107" t="str">
            <v>Los Andes</v>
          </cell>
          <cell r="B107">
            <v>-70.600404999999995</v>
          </cell>
          <cell r="C107">
            <v>-32.834370999999997</v>
          </cell>
          <cell r="D107">
            <v>0.18051673103266594</v>
          </cell>
        </row>
        <row r="108">
          <cell r="A108" t="str">
            <v>Olmue</v>
          </cell>
          <cell r="B108">
            <v>-71.177288000000004</v>
          </cell>
          <cell r="C108">
            <v>-32.993574000000002</v>
          </cell>
          <cell r="D108">
            <v>0.16223689339655775</v>
          </cell>
        </row>
        <row r="109">
          <cell r="A109" t="str">
            <v>Puchuncaví</v>
          </cell>
          <cell r="B109">
            <v>-71.410169999999994</v>
          </cell>
          <cell r="C109">
            <v>-32.717784000000002</v>
          </cell>
          <cell r="D109">
            <v>0.15455331717597473</v>
          </cell>
        </row>
        <row r="110">
          <cell r="A110" t="str">
            <v>Quillota</v>
          </cell>
          <cell r="B110">
            <v>-71.249602999999993</v>
          </cell>
          <cell r="C110">
            <v>-32.882097000000002</v>
          </cell>
          <cell r="D110">
            <v>0.16463487557077627</v>
          </cell>
        </row>
        <row r="111">
          <cell r="A111" t="str">
            <v>Quilpué</v>
          </cell>
          <cell r="B111">
            <v>-71.434325000000001</v>
          </cell>
          <cell r="C111">
            <v>-33.055100000000003</v>
          </cell>
          <cell r="D111">
            <v>0.16025293335089566</v>
          </cell>
        </row>
        <row r="112">
          <cell r="A112" t="str">
            <v>Quintero</v>
          </cell>
          <cell r="B112">
            <v>-71.521212000000006</v>
          </cell>
          <cell r="C112">
            <v>-32.789718999999998</v>
          </cell>
          <cell r="D112">
            <v>0.15655843844397613</v>
          </cell>
        </row>
        <row r="113">
          <cell r="A113" t="str">
            <v>San Antonio</v>
          </cell>
          <cell r="B113">
            <v>-71.604956000000001</v>
          </cell>
          <cell r="C113">
            <v>-33.596139000000001</v>
          </cell>
          <cell r="D113">
            <v>0.15839798647699335</v>
          </cell>
        </row>
        <row r="114">
          <cell r="A114" t="str">
            <v>San Esteban</v>
          </cell>
          <cell r="B114">
            <v>-70.574533000000002</v>
          </cell>
          <cell r="C114">
            <v>-32.804845</v>
          </cell>
          <cell r="D114">
            <v>0.17979535001756239</v>
          </cell>
        </row>
        <row r="115">
          <cell r="A115" t="str">
            <v>San Felipe</v>
          </cell>
          <cell r="B115">
            <v>-70.712010000000006</v>
          </cell>
          <cell r="C115">
            <v>-32.750188999999999</v>
          </cell>
          <cell r="D115">
            <v>0.18011509536354056</v>
          </cell>
        </row>
        <row r="116">
          <cell r="A116" t="str">
            <v>San Fernando</v>
          </cell>
          <cell r="B116">
            <v>-70.989519999999999</v>
          </cell>
          <cell r="C116">
            <v>-34.584085999999999</v>
          </cell>
          <cell r="D116">
            <v>0.16540810089567967</v>
          </cell>
        </row>
        <row r="117">
          <cell r="A117" t="str">
            <v>Santo Domingo</v>
          </cell>
          <cell r="B117">
            <v>-71.619118999999998</v>
          </cell>
          <cell r="C117">
            <v>-33.649394000000001</v>
          </cell>
          <cell r="D117">
            <v>0.15871876571829999</v>
          </cell>
        </row>
        <row r="118">
          <cell r="A118" t="str">
            <v>Valparaíso</v>
          </cell>
          <cell r="B118">
            <v>-71.610145000000003</v>
          </cell>
          <cell r="C118">
            <v>-33.058576000000002</v>
          </cell>
          <cell r="D118">
            <v>0.1554858183175272</v>
          </cell>
        </row>
        <row r="119">
          <cell r="A119" t="str">
            <v>Villa Alemana</v>
          </cell>
          <cell r="B119">
            <v>-71.371893</v>
          </cell>
          <cell r="C119">
            <v>-33.046475000000001</v>
          </cell>
          <cell r="D119">
            <v>0.16229208895328415</v>
          </cell>
        </row>
        <row r="120">
          <cell r="A120" t="str">
            <v>Viña del Mar</v>
          </cell>
          <cell r="B120">
            <v>-71.515294999999995</v>
          </cell>
          <cell r="C120">
            <v>-33.027614999999997</v>
          </cell>
          <cell r="D120">
            <v>0.1522588343870741</v>
          </cell>
        </row>
      </sheetData>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BASE_ORIGINAL"/>
      <sheetName val="INDICADOR"/>
      <sheetName val="GRAFICO"/>
    </sheetNames>
    <sheetDataSet>
      <sheetData sheetId="0" refreshError="1"/>
      <sheetData sheetId="1">
        <row r="1">
          <cell r="A1" t="str">
            <v>Comuna</v>
          </cell>
          <cell r="B1" t="str">
            <v>Nº de ZT</v>
          </cell>
          <cell r="C1" t="str">
            <v>Lineamientos / Instructivos</v>
          </cell>
          <cell r="D1" t="str">
            <v>Lineamientos en Desarrollo</v>
          </cell>
          <cell r="E1" t="str">
            <v>N° de lineamientos en desarrollo</v>
          </cell>
        </row>
        <row r="2">
          <cell r="A2" t="str">
            <v>Providencia</v>
          </cell>
          <cell r="B2">
            <v>10</v>
          </cell>
          <cell r="D2" t="str">
            <v>ZT Calle Viña del Mar (CMN) y ZT Barrio Las Flores (Municipalidad)</v>
          </cell>
          <cell r="E2">
            <v>2</v>
          </cell>
        </row>
        <row r="3">
          <cell r="A3" t="str">
            <v>Putaendo</v>
          </cell>
          <cell r="B3">
            <v>2</v>
          </cell>
          <cell r="D3" t="str">
            <v>ZT Centro Historico y calle Comercio de Putaendo (CMN)</v>
          </cell>
          <cell r="E3">
            <v>1</v>
          </cell>
        </row>
        <row r="4">
          <cell r="A4" t="str">
            <v>Dalcahue</v>
          </cell>
          <cell r="B4">
            <v>2</v>
          </cell>
          <cell r="D4" t="str">
            <v>ZT Entorno de la Iglesia de San Juan Bautista de San Juan (CMN)</v>
          </cell>
          <cell r="E4">
            <v>1</v>
          </cell>
        </row>
        <row r="5">
          <cell r="A5" t="str">
            <v>Iquique</v>
          </cell>
          <cell r="B5">
            <v>1</v>
          </cell>
          <cell r="D5" t="str">
            <v>ZT Los edificios ubicados a ambos costados de la calle Baquedano, (entre la Plaza Arturo Prat y José Joaquín Pérez) (Municipio)</v>
          </cell>
          <cell r="E5">
            <v>1</v>
          </cell>
        </row>
        <row r="6">
          <cell r="A6" t="str">
            <v>Las Condes</v>
          </cell>
          <cell r="B6">
            <v>2</v>
          </cell>
          <cell r="D6" t="str">
            <v>ZT Parque Municipal Los Dominicos (CMN)</v>
          </cell>
          <cell r="E6">
            <v>1</v>
          </cell>
        </row>
        <row r="7">
          <cell r="A7" t="str">
            <v>Valparaíso</v>
          </cell>
          <cell r="B7">
            <v>11</v>
          </cell>
          <cell r="D7" t="str">
            <v>ZT Plaza Echaurren y calle Serrano (CMN)</v>
          </cell>
          <cell r="E7">
            <v>1</v>
          </cell>
        </row>
        <row r="8">
          <cell r="A8" t="str">
            <v>El Tabo</v>
          </cell>
          <cell r="B8">
            <v>1</v>
          </cell>
          <cell r="C8" t="str">
            <v>ZT Vaticano y Quirinal (Instructivo ZT)</v>
          </cell>
          <cell r="D8" t="str">
            <v>ZT Vaticano y Quirinal (CMN)</v>
          </cell>
          <cell r="E8">
            <v>1</v>
          </cell>
        </row>
        <row r="9">
          <cell r="A9" t="str">
            <v>Algarrobo</v>
          </cell>
          <cell r="B9">
            <v>1</v>
          </cell>
          <cell r="E9">
            <v>0</v>
          </cell>
        </row>
        <row r="10">
          <cell r="A10" t="str">
            <v>Alhué</v>
          </cell>
          <cell r="B10">
            <v>1</v>
          </cell>
          <cell r="E10">
            <v>0</v>
          </cell>
        </row>
        <row r="11">
          <cell r="A11" t="str">
            <v>Ancud</v>
          </cell>
          <cell r="B11">
            <v>1</v>
          </cell>
          <cell r="E11">
            <v>0</v>
          </cell>
        </row>
        <row r="12">
          <cell r="A12" t="str">
            <v>Antofagasta</v>
          </cell>
          <cell r="B12">
            <v>1</v>
          </cell>
          <cell r="E12">
            <v>0</v>
          </cell>
        </row>
        <row r="13">
          <cell r="A13" t="str">
            <v>Arica</v>
          </cell>
          <cell r="B13">
            <v>1</v>
          </cell>
          <cell r="E13">
            <v>0</v>
          </cell>
        </row>
        <row r="14">
          <cell r="A14" t="str">
            <v>Calama</v>
          </cell>
          <cell r="B14">
            <v>1</v>
          </cell>
          <cell r="E14">
            <v>0</v>
          </cell>
        </row>
        <row r="15">
          <cell r="A15" t="str">
            <v>Calbuco</v>
          </cell>
          <cell r="B15">
            <v>1</v>
          </cell>
          <cell r="E15">
            <v>0</v>
          </cell>
        </row>
        <row r="16">
          <cell r="A16" t="str">
            <v>Calle Larga</v>
          </cell>
          <cell r="B16">
            <v>1</v>
          </cell>
          <cell r="E16">
            <v>0</v>
          </cell>
        </row>
        <row r="17">
          <cell r="A17" t="str">
            <v>Cartagena</v>
          </cell>
          <cell r="B17">
            <v>1</v>
          </cell>
          <cell r="E17">
            <v>0</v>
          </cell>
        </row>
        <row r="18">
          <cell r="A18" t="str">
            <v>Castro</v>
          </cell>
          <cell r="B18">
            <v>1</v>
          </cell>
          <cell r="E18">
            <v>0</v>
          </cell>
        </row>
        <row r="19">
          <cell r="A19" t="str">
            <v>Chanco</v>
          </cell>
          <cell r="B19">
            <v>1</v>
          </cell>
          <cell r="C19" t="str">
            <v>ZT Pueblo de Chanco (Post terremoto 27F)</v>
          </cell>
          <cell r="E19">
            <v>0</v>
          </cell>
        </row>
        <row r="20">
          <cell r="A20" t="str">
            <v>Chillán</v>
          </cell>
          <cell r="B20">
            <v>1</v>
          </cell>
          <cell r="E20">
            <v>0</v>
          </cell>
        </row>
        <row r="21">
          <cell r="A21" t="str">
            <v>Chonchí</v>
          </cell>
          <cell r="B21">
            <v>2</v>
          </cell>
          <cell r="E21">
            <v>0</v>
          </cell>
        </row>
        <row r="22">
          <cell r="A22" t="str">
            <v>Cobquecura</v>
          </cell>
          <cell r="B22">
            <v>1</v>
          </cell>
          <cell r="C22" t="str">
            <v>ZT Casco histórico del pueblo de Cobquecura (Post terremoto 27F)</v>
          </cell>
          <cell r="E22">
            <v>0</v>
          </cell>
        </row>
        <row r="23">
          <cell r="A23" t="str">
            <v>Colchane</v>
          </cell>
          <cell r="B23">
            <v>1</v>
          </cell>
          <cell r="E23">
            <v>0</v>
          </cell>
        </row>
        <row r="24">
          <cell r="A24" t="str">
            <v>Copiapó</v>
          </cell>
          <cell r="B24">
            <v>1</v>
          </cell>
          <cell r="E24">
            <v>0</v>
          </cell>
        </row>
        <row r="25">
          <cell r="A25" t="str">
            <v>Coquimbo</v>
          </cell>
          <cell r="B25">
            <v>1</v>
          </cell>
          <cell r="E25">
            <v>0</v>
          </cell>
        </row>
        <row r="26">
          <cell r="A26" t="str">
            <v>Coronel</v>
          </cell>
          <cell r="B26">
            <v>2</v>
          </cell>
          <cell r="E26">
            <v>0</v>
          </cell>
        </row>
        <row r="27">
          <cell r="A27" t="str">
            <v>Corral</v>
          </cell>
          <cell r="B27">
            <v>2</v>
          </cell>
          <cell r="E27">
            <v>0</v>
          </cell>
        </row>
        <row r="28">
          <cell r="A28" t="str">
            <v>Cunco</v>
          </cell>
          <cell r="B28">
            <v>1</v>
          </cell>
          <cell r="E28">
            <v>0</v>
          </cell>
        </row>
        <row r="29">
          <cell r="A29" t="str">
            <v>Curepto</v>
          </cell>
          <cell r="B29">
            <v>1</v>
          </cell>
          <cell r="E29">
            <v>0</v>
          </cell>
        </row>
        <row r="30">
          <cell r="A30" t="str">
            <v>Curicó</v>
          </cell>
          <cell r="B30">
            <v>1</v>
          </cell>
          <cell r="E30">
            <v>0</v>
          </cell>
        </row>
        <row r="31">
          <cell r="A31" t="str">
            <v>El Quisco</v>
          </cell>
          <cell r="B31">
            <v>1</v>
          </cell>
          <cell r="E31">
            <v>0</v>
          </cell>
        </row>
        <row r="32">
          <cell r="A32" t="str">
            <v>Estación Central</v>
          </cell>
          <cell r="B32">
            <v>1</v>
          </cell>
          <cell r="E32">
            <v>0</v>
          </cell>
        </row>
        <row r="33">
          <cell r="A33" t="str">
            <v>Frutillar</v>
          </cell>
          <cell r="B33">
            <v>1</v>
          </cell>
          <cell r="E33">
            <v>0</v>
          </cell>
        </row>
        <row r="34">
          <cell r="A34" t="str">
            <v>Huara</v>
          </cell>
          <cell r="B34">
            <v>1</v>
          </cell>
          <cell r="E34">
            <v>0</v>
          </cell>
        </row>
        <row r="35">
          <cell r="A35" t="str">
            <v>Independencia</v>
          </cell>
          <cell r="B35">
            <v>2</v>
          </cell>
          <cell r="E35">
            <v>0</v>
          </cell>
        </row>
        <row r="36">
          <cell r="A36" t="str">
            <v>La Calera</v>
          </cell>
          <cell r="B36">
            <v>1</v>
          </cell>
          <cell r="E36">
            <v>0</v>
          </cell>
        </row>
        <row r="37">
          <cell r="A37" t="str">
            <v>La Serena</v>
          </cell>
          <cell r="B37">
            <v>1</v>
          </cell>
          <cell r="E37">
            <v>0</v>
          </cell>
        </row>
        <row r="38">
          <cell r="A38" t="str">
            <v>Lo Espejo</v>
          </cell>
          <cell r="B38">
            <v>1</v>
          </cell>
          <cell r="E38">
            <v>0</v>
          </cell>
        </row>
        <row r="39">
          <cell r="A39" t="str">
            <v>Lolol</v>
          </cell>
          <cell r="B39">
            <v>1</v>
          </cell>
          <cell r="C39" t="str">
            <v>ZT Centro histórico de Lolol (Post terremoto 27F)</v>
          </cell>
          <cell r="E39">
            <v>0</v>
          </cell>
        </row>
        <row r="40">
          <cell r="A40" t="str">
            <v>Los Andes</v>
          </cell>
          <cell r="B40">
            <v>1</v>
          </cell>
          <cell r="E40">
            <v>0</v>
          </cell>
        </row>
        <row r="41">
          <cell r="A41" t="str">
            <v>Los Lagos</v>
          </cell>
          <cell r="B41">
            <v>1</v>
          </cell>
          <cell r="E41">
            <v>0</v>
          </cell>
        </row>
        <row r="42">
          <cell r="A42" t="str">
            <v>Lota</v>
          </cell>
          <cell r="B42">
            <v>1</v>
          </cell>
          <cell r="E42">
            <v>0</v>
          </cell>
        </row>
        <row r="43">
          <cell r="A43" t="str">
            <v>Machalí</v>
          </cell>
          <cell r="B43">
            <v>2</v>
          </cell>
          <cell r="E43">
            <v>0</v>
          </cell>
        </row>
        <row r="44">
          <cell r="A44" t="str">
            <v>María Elena</v>
          </cell>
          <cell r="B44">
            <v>2</v>
          </cell>
          <cell r="E44">
            <v>0</v>
          </cell>
        </row>
        <row r="45">
          <cell r="A45" t="str">
            <v>Ñuñoa</v>
          </cell>
          <cell r="B45">
            <v>5</v>
          </cell>
          <cell r="E45">
            <v>0</v>
          </cell>
        </row>
        <row r="46">
          <cell r="A46" t="str">
            <v>Osorno</v>
          </cell>
          <cell r="B46">
            <v>1</v>
          </cell>
          <cell r="E46">
            <v>0</v>
          </cell>
        </row>
        <row r="47">
          <cell r="A47" t="str">
            <v>Ovalle</v>
          </cell>
          <cell r="B47">
            <v>1</v>
          </cell>
          <cell r="E47">
            <v>0</v>
          </cell>
        </row>
        <row r="48">
          <cell r="A48" t="str">
            <v>Pariguano</v>
          </cell>
          <cell r="B48">
            <v>1</v>
          </cell>
          <cell r="E48">
            <v>0</v>
          </cell>
        </row>
        <row r="49">
          <cell r="A49" t="str">
            <v>Paine</v>
          </cell>
          <cell r="B49">
            <v>1</v>
          </cell>
          <cell r="E49">
            <v>0</v>
          </cell>
        </row>
        <row r="50">
          <cell r="A50" t="str">
            <v>Palmilla</v>
          </cell>
          <cell r="B50">
            <v>1</v>
          </cell>
          <cell r="C50" t="str">
            <v>ZT Entorno de la casa patronal y otras dependencias de la hacienda San José del Carmen el Huique (Post terremoto 27F)</v>
          </cell>
          <cell r="E50">
            <v>0</v>
          </cell>
        </row>
        <row r="51">
          <cell r="A51" t="str">
            <v>Paredones</v>
          </cell>
          <cell r="B51">
            <v>1</v>
          </cell>
          <cell r="C51" t="str">
            <v>ZT Pueblo de San Pedro de Alcántara (Post terremoto 27F)</v>
          </cell>
          <cell r="E51">
            <v>0</v>
          </cell>
        </row>
        <row r="52">
          <cell r="A52" t="str">
            <v>Pichilemu</v>
          </cell>
          <cell r="B52">
            <v>1</v>
          </cell>
          <cell r="E52">
            <v>0</v>
          </cell>
        </row>
        <row r="53">
          <cell r="A53" t="str">
            <v>Pozo Almonte</v>
          </cell>
          <cell r="B53">
            <v>1</v>
          </cell>
          <cell r="E53">
            <v>0</v>
          </cell>
        </row>
        <row r="54">
          <cell r="A54" t="str">
            <v>Primavera</v>
          </cell>
          <cell r="B54">
            <v>1</v>
          </cell>
          <cell r="E54">
            <v>0</v>
          </cell>
        </row>
        <row r="55">
          <cell r="A55" t="str">
            <v>Puerto Octay</v>
          </cell>
          <cell r="B55">
            <v>1</v>
          </cell>
          <cell r="E55">
            <v>0</v>
          </cell>
        </row>
        <row r="56">
          <cell r="A56" t="str">
            <v>Puerto Varas</v>
          </cell>
          <cell r="B56">
            <v>1</v>
          </cell>
          <cell r="E56">
            <v>0</v>
          </cell>
        </row>
        <row r="57">
          <cell r="A57" t="str">
            <v>Punta Arenas</v>
          </cell>
          <cell r="B57">
            <v>1</v>
          </cell>
          <cell r="E57">
            <v>0</v>
          </cell>
        </row>
        <row r="58">
          <cell r="A58" t="str">
            <v>Puqueldón</v>
          </cell>
          <cell r="B58">
            <v>2</v>
          </cell>
          <cell r="E58">
            <v>0</v>
          </cell>
        </row>
        <row r="59">
          <cell r="A59" t="str">
            <v>Putre</v>
          </cell>
          <cell r="B59">
            <v>1</v>
          </cell>
          <cell r="E59">
            <v>0</v>
          </cell>
        </row>
        <row r="60">
          <cell r="A60" t="str">
            <v>Qunechi</v>
          </cell>
          <cell r="B60">
            <v>1</v>
          </cell>
          <cell r="E60">
            <v>0</v>
          </cell>
        </row>
        <row r="61">
          <cell r="A61" t="str">
            <v>Quinchao</v>
          </cell>
          <cell r="B61">
            <v>1</v>
          </cell>
          <cell r="E61">
            <v>0</v>
          </cell>
        </row>
        <row r="62">
          <cell r="A62" t="str">
            <v>Quinta de Tilcoco</v>
          </cell>
          <cell r="B62">
            <v>1</v>
          </cell>
          <cell r="E62">
            <v>0</v>
          </cell>
        </row>
        <row r="63">
          <cell r="A63" t="str">
            <v>Rancagua</v>
          </cell>
          <cell r="B63">
            <v>3</v>
          </cell>
          <cell r="E63">
            <v>0</v>
          </cell>
        </row>
        <row r="64">
          <cell r="A64" t="str">
            <v>Recoleta</v>
          </cell>
          <cell r="B64">
            <v>1</v>
          </cell>
          <cell r="E64">
            <v>0</v>
          </cell>
        </row>
        <row r="65">
          <cell r="A65" t="str">
            <v>San Gregorio</v>
          </cell>
          <cell r="B65">
            <v>1</v>
          </cell>
          <cell r="E65">
            <v>0</v>
          </cell>
        </row>
        <row r="66">
          <cell r="A66" t="str">
            <v>San Javier</v>
          </cell>
          <cell r="B66">
            <v>2</v>
          </cell>
          <cell r="C66" t="str">
            <v>ZT Pueblo de Nirivilo (Post terremoto 27F)</v>
          </cell>
          <cell r="E66">
            <v>0</v>
          </cell>
        </row>
        <row r="67">
          <cell r="A67" t="str">
            <v>San José de Maipo</v>
          </cell>
          <cell r="B67">
            <v>1</v>
          </cell>
          <cell r="E67">
            <v>0</v>
          </cell>
        </row>
        <row r="68">
          <cell r="A68" t="str">
            <v>San Pedro de Atacama</v>
          </cell>
          <cell r="B68">
            <v>1</v>
          </cell>
          <cell r="E68">
            <v>0</v>
          </cell>
        </row>
        <row r="69">
          <cell r="A69" t="str">
            <v>San Vicente</v>
          </cell>
          <cell r="B69">
            <v>1</v>
          </cell>
          <cell r="C69" t="str">
            <v>ZT Pueblo de Zúñiga (Post terremoto 27F)</v>
          </cell>
          <cell r="E69">
            <v>0</v>
          </cell>
        </row>
        <row r="70">
          <cell r="A70" t="str">
            <v>Santiago</v>
          </cell>
          <cell r="B70">
            <v>20</v>
          </cell>
          <cell r="C70" t="str">
            <v>ZT Sector Club Hípico y Parque O´ Higgins y ZT Población de Suboficiales de la escuela de Caballería (Instructivo de ZT)</v>
          </cell>
          <cell r="E70">
            <v>0</v>
          </cell>
        </row>
        <row r="71">
          <cell r="A71" t="str">
            <v>Tocopilla</v>
          </cell>
          <cell r="B71">
            <v>1</v>
          </cell>
          <cell r="E71">
            <v>0</v>
          </cell>
        </row>
        <row r="72">
          <cell r="A72" t="str">
            <v>Tortel</v>
          </cell>
          <cell r="B72">
            <v>1</v>
          </cell>
          <cell r="E72">
            <v>0</v>
          </cell>
        </row>
        <row r="73">
          <cell r="A73" t="str">
            <v>Valdivia</v>
          </cell>
          <cell r="B73">
            <v>2</v>
          </cell>
          <cell r="E73">
            <v>0</v>
          </cell>
        </row>
        <row r="74">
          <cell r="A74" t="str">
            <v>Vichuquén</v>
          </cell>
          <cell r="B74">
            <v>1</v>
          </cell>
          <cell r="C74" t="str">
            <v>ZT Pueblo de Vichuquén (Post terremoto 27F)</v>
          </cell>
          <cell r="E74">
            <v>0</v>
          </cell>
        </row>
        <row r="75">
          <cell r="A75" t="str">
            <v>Vicuña</v>
          </cell>
          <cell r="B75">
            <v>1</v>
          </cell>
          <cell r="E75">
            <v>0</v>
          </cell>
        </row>
        <row r="76">
          <cell r="A76" t="str">
            <v>Villa Alegre</v>
          </cell>
          <cell r="B76">
            <v>1</v>
          </cell>
          <cell r="E76">
            <v>0</v>
          </cell>
        </row>
        <row r="77">
          <cell r="A77" t="str">
            <v>Yerbas Buenas</v>
          </cell>
          <cell r="B77">
            <v>1</v>
          </cell>
          <cell r="E77">
            <v>0</v>
          </cell>
        </row>
        <row r="78">
          <cell r="A78" t="str">
            <v>Zapallar</v>
          </cell>
          <cell r="B78">
            <v>1</v>
          </cell>
          <cell r="E78">
            <v>0</v>
          </cell>
        </row>
      </sheetData>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3" Type="http://schemas.openxmlformats.org/officeDocument/2006/relationships/printerSettings" Target="../printerSettings/printerSettings99.bin"/><Relationship Id="rId2" Type="http://schemas.openxmlformats.org/officeDocument/2006/relationships/hyperlink" Target="https://bit.ly/2SKzQnH" TargetMode="External"/><Relationship Id="rId1" Type="http://schemas.openxmlformats.org/officeDocument/2006/relationships/hyperlink" Target="https://bit.ly/2SKzQnH" TargetMode="External"/></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3" Type="http://schemas.openxmlformats.org/officeDocument/2006/relationships/hyperlink" Target="https://bit.ly/1Q5JoON" TargetMode="External"/><Relationship Id="rId2" Type="http://schemas.openxmlformats.org/officeDocument/2006/relationships/hyperlink" Target="https://bit.ly/1Q5JoON" TargetMode="External"/><Relationship Id="rId1" Type="http://schemas.openxmlformats.org/officeDocument/2006/relationships/hyperlink" Target="https://bit.ly/1Q5JoON" TargetMode="External"/><Relationship Id="rId5" Type="http://schemas.openxmlformats.org/officeDocument/2006/relationships/printerSettings" Target="../printerSettings/printerSettings101.bin"/><Relationship Id="rId4" Type="http://schemas.openxmlformats.org/officeDocument/2006/relationships/hyperlink" Target="https://bit.ly/1Q5JoON" TargetMode="External"/></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bit.ly/2Wc0NBS" TargetMode="External"/><Relationship Id="rId1" Type="http://schemas.openxmlformats.org/officeDocument/2006/relationships/hyperlink" Target="https://bit.ly/2YsaD4W" TargetMode="External"/></Relationships>
</file>

<file path=xl/worksheets/_rels/sheet110.xml.rels><?xml version="1.0" encoding="UTF-8" standalone="yes"?>
<Relationships xmlns="http://schemas.openxmlformats.org/package/2006/relationships"><Relationship Id="rId2" Type="http://schemas.openxmlformats.org/officeDocument/2006/relationships/printerSettings" Target="../printerSettings/printerSettings109.bin"/><Relationship Id="rId1" Type="http://schemas.openxmlformats.org/officeDocument/2006/relationships/hyperlink" Target="https://bit.ly/37MpdEW" TargetMode="External"/></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2" Type="http://schemas.openxmlformats.org/officeDocument/2006/relationships/printerSettings" Target="../printerSettings/printerSettings111.bin"/><Relationship Id="rId1" Type="http://schemas.openxmlformats.org/officeDocument/2006/relationships/hyperlink" Target="https://bit.ly/2Sjn91E" TargetMode="Externa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2" Type="http://schemas.openxmlformats.org/officeDocument/2006/relationships/printerSettings" Target="../printerSettings/printerSettings124.bin"/><Relationship Id="rId1" Type="http://schemas.openxmlformats.org/officeDocument/2006/relationships/hyperlink" Target="https://bit.ly/3sfXzKK" TargetMode="External"/></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3.xml.rels><?xml version="1.0" encoding="UTF-8" standalone="yes"?>
<Relationships xmlns="http://schemas.openxmlformats.org/package/2006/relationships"><Relationship Id="rId2" Type="http://schemas.openxmlformats.org/officeDocument/2006/relationships/printerSettings" Target="../printerSettings/printerSettings132.bin"/><Relationship Id="rId1" Type="http://schemas.openxmlformats.org/officeDocument/2006/relationships/hyperlink" Target="https://bit.ly/3hHBWkz" TargetMode="External"/></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5.xml.rels><?xml version="1.0" encoding="UTF-8" standalone="yes"?>
<Relationships xmlns="http://schemas.openxmlformats.org/package/2006/relationships"><Relationship Id="rId2" Type="http://schemas.openxmlformats.org/officeDocument/2006/relationships/printerSettings" Target="../printerSettings/printerSettings134.bin"/><Relationship Id="rId1" Type="http://schemas.openxmlformats.org/officeDocument/2006/relationships/hyperlink" Target="https://bit.ly/2Sjn91E" TargetMode="External"/></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7.xml.rels><?xml version="1.0" encoding="UTF-8" standalone="yes"?>
<Relationships xmlns="http://schemas.openxmlformats.org/package/2006/relationships"><Relationship Id="rId3" Type="http://schemas.openxmlformats.org/officeDocument/2006/relationships/hyperlink" Target="https://bit.ly/2Sjn91E" TargetMode="External"/><Relationship Id="rId2" Type="http://schemas.openxmlformats.org/officeDocument/2006/relationships/hyperlink" Target="https://bit.ly/2XDvm3R" TargetMode="External"/><Relationship Id="rId1" Type="http://schemas.openxmlformats.org/officeDocument/2006/relationships/hyperlink" Target="https://bit.ly/2MxTPp3" TargetMode="External"/><Relationship Id="rId4" Type="http://schemas.openxmlformats.org/officeDocument/2006/relationships/printerSettings" Target="../printerSettings/printerSettings13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9.xml.rels><?xml version="1.0" encoding="UTF-8" standalone="yes"?>
<Relationships xmlns="http://schemas.openxmlformats.org/package/2006/relationships"><Relationship Id="rId2" Type="http://schemas.openxmlformats.org/officeDocument/2006/relationships/printerSettings" Target="../printerSettings/printerSettings138.bin"/><Relationship Id="rId1" Type="http://schemas.openxmlformats.org/officeDocument/2006/relationships/hyperlink" Target="https://bit.ly/2WmTZ5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9.xml.rels><?xml version="1.0" encoding="UTF-8" standalone="yes"?>
<Relationships xmlns="http://schemas.openxmlformats.org/package/2006/relationships"><Relationship Id="rId3" Type="http://schemas.openxmlformats.org/officeDocument/2006/relationships/hyperlink" Target="https://bit.ly/3exOl5J" TargetMode="External"/><Relationship Id="rId2" Type="http://schemas.openxmlformats.org/officeDocument/2006/relationships/hyperlink" Target="https://bit.ly/3eByH9w" TargetMode="External"/><Relationship Id="rId1" Type="http://schemas.openxmlformats.org/officeDocument/2006/relationships/hyperlink" Target="https://bit.ly/2Sjn91E" TargetMode="External"/><Relationship Id="rId6" Type="http://schemas.openxmlformats.org/officeDocument/2006/relationships/printerSettings" Target="../printerSettings/printerSettings148.bin"/><Relationship Id="rId5" Type="http://schemas.openxmlformats.org/officeDocument/2006/relationships/hyperlink" Target="https://bit.ly/2Sjn91E" TargetMode="External"/><Relationship Id="rId4" Type="http://schemas.openxmlformats.org/officeDocument/2006/relationships/hyperlink" Target="https://bit.ly/3eByH9w"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bit.ly/2EYvGkc" TargetMode="External"/></Relationships>
</file>

<file path=xl/worksheets/_rels/sheet150.xml.rels><?xml version="1.0" encoding="UTF-8" standalone="yes"?>
<Relationships xmlns="http://schemas.openxmlformats.org/package/2006/relationships"><Relationship Id="rId3" Type="http://schemas.openxmlformats.org/officeDocument/2006/relationships/hyperlink" Target="https://bit.ly/3eByH9w" TargetMode="External"/><Relationship Id="rId7" Type="http://schemas.openxmlformats.org/officeDocument/2006/relationships/printerSettings" Target="../printerSettings/printerSettings149.bin"/><Relationship Id="rId2" Type="http://schemas.openxmlformats.org/officeDocument/2006/relationships/hyperlink" Target="https://bit.ly/2Sjn91E" TargetMode="External"/><Relationship Id="rId1" Type="http://schemas.openxmlformats.org/officeDocument/2006/relationships/hyperlink" Target="https://bit.ly/37IHiDV" TargetMode="External"/><Relationship Id="rId6" Type="http://schemas.openxmlformats.org/officeDocument/2006/relationships/hyperlink" Target="https://bit.ly/2Sjn91E" TargetMode="External"/><Relationship Id="rId5" Type="http://schemas.openxmlformats.org/officeDocument/2006/relationships/hyperlink" Target="https://bit.ly/3eByH9w" TargetMode="External"/><Relationship Id="rId4" Type="http://schemas.openxmlformats.org/officeDocument/2006/relationships/hyperlink" Target="https://bit.ly/3exOl5J" TargetMode="External"/></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6.xml.rels><?xml version="1.0" encoding="UTF-8" standalone="yes"?>
<Relationships xmlns="http://schemas.openxmlformats.org/package/2006/relationships"><Relationship Id="rId2" Type="http://schemas.openxmlformats.org/officeDocument/2006/relationships/printerSettings" Target="../printerSettings/printerSettings155.bin"/><Relationship Id="rId1" Type="http://schemas.openxmlformats.org/officeDocument/2006/relationships/hyperlink" Target="https://bit.ly/2V8ocVe" TargetMode="External"/></Relationships>
</file>

<file path=xl/worksheets/_rels/sheet157.xml.rels><?xml version="1.0" encoding="UTF-8" standalone="yes"?>
<Relationships xmlns="http://schemas.openxmlformats.org/package/2006/relationships"><Relationship Id="rId2" Type="http://schemas.openxmlformats.org/officeDocument/2006/relationships/printerSettings" Target="../printerSettings/printerSettings156.bin"/><Relationship Id="rId1" Type="http://schemas.openxmlformats.org/officeDocument/2006/relationships/hyperlink" Target="https://bit.ly/2V8ocVe" TargetMode="External"/></Relationships>
</file>

<file path=xl/worksheets/_rels/sheet158.xml.rels><?xml version="1.0" encoding="UTF-8" standalone="yes"?>
<Relationships xmlns="http://schemas.openxmlformats.org/package/2006/relationships"><Relationship Id="rId2" Type="http://schemas.openxmlformats.org/officeDocument/2006/relationships/printerSettings" Target="../printerSettings/printerSettings157.bin"/><Relationship Id="rId1" Type="http://schemas.openxmlformats.org/officeDocument/2006/relationships/hyperlink" Target="https://bit.ly/2V8ocVe" TargetMode="External"/></Relationships>
</file>

<file path=xl/worksheets/_rels/sheet159.xml.rels><?xml version="1.0" encoding="UTF-8" standalone="yes"?>
<Relationships xmlns="http://schemas.openxmlformats.org/package/2006/relationships"><Relationship Id="rId2" Type="http://schemas.openxmlformats.org/officeDocument/2006/relationships/printerSettings" Target="../printerSettings/printerSettings158.bin"/><Relationship Id="rId1" Type="http://schemas.openxmlformats.org/officeDocument/2006/relationships/hyperlink" Target="https://bit.ly/2V8ocV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0.xml.rels><?xml version="1.0" encoding="UTF-8" standalone="yes"?>
<Relationships xmlns="http://schemas.openxmlformats.org/package/2006/relationships"><Relationship Id="rId1" Type="http://schemas.openxmlformats.org/officeDocument/2006/relationships/hyperlink" Target="https://bit.ly/2V8ocVe"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https://bit.ly/2V8ocVe" TargetMode="External"/></Relationships>
</file>

<file path=xl/worksheets/_rels/sheet162.xml.rels><?xml version="1.0" encoding="UTF-8" standalone="yes"?>
<Relationships xmlns="http://schemas.openxmlformats.org/package/2006/relationships"><Relationship Id="rId2" Type="http://schemas.openxmlformats.org/officeDocument/2006/relationships/printerSettings" Target="../printerSettings/printerSettings159.bin"/><Relationship Id="rId1" Type="http://schemas.openxmlformats.org/officeDocument/2006/relationships/hyperlink" Target="https://bit.ly/2V8ocVe" TargetMode="External"/></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bit.ly/34UMh6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bit.ly/34UMh6o"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bit.ly/2YsaD4W" TargetMode="External"/><Relationship Id="rId1" Type="http://schemas.openxmlformats.org/officeDocument/2006/relationships/hyperlink" Target="https://bit.ly/34UMh6o"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bit.ly/34UMh6o"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bit.ly/3gE8WY5"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bit.ly/3gE8WY5"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bit.ly/37MpdEW"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bit.ly/3ecXXEJ"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bit.ly/3ecXXEJ"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bit.ly/2Sjn91E"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bit.ly/2Wc0NBS" TargetMode="External"/><Relationship Id="rId1" Type="http://schemas.openxmlformats.org/officeDocument/2006/relationships/hyperlink" Target="https://bit.ly/2YsaD4W"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3" Type="http://schemas.openxmlformats.org/officeDocument/2006/relationships/printerSettings" Target="../printerSettings/printerSettings70.bin"/><Relationship Id="rId2" Type="http://schemas.openxmlformats.org/officeDocument/2006/relationships/hyperlink" Target="https://bit.ly/2SEvFJY" TargetMode="External"/><Relationship Id="rId1" Type="http://schemas.openxmlformats.org/officeDocument/2006/relationships/hyperlink" Target="https://bit.ly/37WHqU3" TargetMode="Externa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3" Type="http://schemas.openxmlformats.org/officeDocument/2006/relationships/hyperlink" Target="https://bit.ly/2SEvFJY" TargetMode="External"/><Relationship Id="rId2" Type="http://schemas.openxmlformats.org/officeDocument/2006/relationships/hyperlink" Target="https://bit.ly/2SEvFJY" TargetMode="External"/><Relationship Id="rId1" Type="http://schemas.openxmlformats.org/officeDocument/2006/relationships/hyperlink" Target="https://bit.ly/37WHqU3" TargetMode="External"/><Relationship Id="rId4"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hyperlink" Target="https://bit.ly/2Sjn91E" TargetMode="External"/></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hyperlink" Target="https://bit.ly/2SEnHQZ" TargetMode="External"/></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2" Type="http://schemas.openxmlformats.org/officeDocument/2006/relationships/printerSettings" Target="../printerSettings/printerSettings86.bin"/><Relationship Id="rId1" Type="http://schemas.openxmlformats.org/officeDocument/2006/relationships/hyperlink" Target="https://bit.ly/38FPCpq" TargetMode="External"/></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hyperlink" Target="https://bit.ly/38KOnp0" TargetMode="External"/><Relationship Id="rId1" Type="http://schemas.openxmlformats.org/officeDocument/2006/relationships/hyperlink" Target="https://bit.ly/38KOnp0" TargetMode="External"/></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3" Type="http://schemas.openxmlformats.org/officeDocument/2006/relationships/printerSettings" Target="../printerSettings/printerSettings95.bin"/><Relationship Id="rId2" Type="http://schemas.openxmlformats.org/officeDocument/2006/relationships/hyperlink" Target="https://bit.ly/2SVU5NW" TargetMode="External"/><Relationship Id="rId1" Type="http://schemas.openxmlformats.org/officeDocument/2006/relationships/hyperlink" Target="https://bit.ly/2SVU5NW" TargetMode="External"/></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2" Type="http://schemas.openxmlformats.org/officeDocument/2006/relationships/printerSettings" Target="../printerSettings/printerSettings97.bin"/><Relationship Id="rId1" Type="http://schemas.openxmlformats.org/officeDocument/2006/relationships/hyperlink" Target="https://bit.ly/36hbNAu" TargetMode="External"/></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L100"/>
  <sheetViews>
    <sheetView zoomScale="90" zoomScaleNormal="90" workbookViewId="0">
      <pane ySplit="9" topLeftCell="A63" activePane="bottomLeft" state="frozen"/>
      <selection activeCell="A16" sqref="A16"/>
      <selection pane="bottomLeft" activeCell="B63" sqref="B63:B67"/>
    </sheetView>
  </sheetViews>
  <sheetFormatPr baseColWidth="10" defaultColWidth="11.44140625" defaultRowHeight="15" customHeight="1"/>
  <cols>
    <col min="1" max="1" width="13.33203125" style="15" customWidth="1"/>
    <col min="2" max="2" width="37.5546875" style="15" customWidth="1"/>
    <col min="3" max="3" width="12.88671875" style="44" customWidth="1"/>
    <col min="4" max="4" width="28.6640625" style="15" customWidth="1"/>
    <col min="5" max="5" width="14.33203125" style="15" customWidth="1"/>
    <col min="6" max="6" width="63.109375" style="23" customWidth="1"/>
    <col min="7" max="7" width="9.109375" style="36" customWidth="1"/>
    <col min="8" max="8" width="7.6640625" style="36" bestFit="1" customWidth="1"/>
    <col min="9" max="9" width="6.6640625" style="36" bestFit="1" customWidth="1"/>
    <col min="10" max="10" width="7" style="36" bestFit="1" customWidth="1"/>
    <col min="11" max="11" width="8.109375" style="36" bestFit="1" customWidth="1"/>
    <col min="12" max="12" width="8.109375" style="15" bestFit="1" customWidth="1"/>
    <col min="13" max="16384" width="11.44140625" style="15"/>
  </cols>
  <sheetData>
    <row r="1" spans="1:12" ht="20.100000000000001" customHeight="1"/>
    <row r="2" spans="1:12" ht="14.4">
      <c r="B2" s="51" t="s">
        <v>0</v>
      </c>
      <c r="C2" s="43" t="s">
        <v>1</v>
      </c>
      <c r="D2" s="39"/>
      <c r="E2" s="39"/>
    </row>
    <row r="3" spans="1:12" ht="14.4">
      <c r="B3" s="51" t="s">
        <v>2</v>
      </c>
      <c r="C3" s="34" t="s">
        <v>3</v>
      </c>
      <c r="D3" s="38"/>
      <c r="E3" s="38"/>
    </row>
    <row r="4" spans="1:12" ht="14.4">
      <c r="B4" s="51" t="s">
        <v>1717</v>
      </c>
      <c r="C4" s="34" t="s">
        <v>1718</v>
      </c>
      <c r="D4" s="38"/>
      <c r="E4" s="38"/>
    </row>
    <row r="5" spans="1:12" ht="14.4">
      <c r="B5" s="51" t="s">
        <v>1719</v>
      </c>
      <c r="C5" s="34" t="s">
        <v>1720</v>
      </c>
      <c r="D5" s="38"/>
      <c r="E5" s="38"/>
    </row>
    <row r="6" spans="1:12" ht="14.4">
      <c r="B6" s="51" t="s">
        <v>1878</v>
      </c>
      <c r="C6" s="34" t="s">
        <v>1879</v>
      </c>
      <c r="D6" s="38"/>
      <c r="E6" s="38"/>
    </row>
    <row r="7" spans="1:12" ht="20.100000000000001" customHeight="1">
      <c r="B7" s="38"/>
      <c r="C7" s="38"/>
      <c r="D7" s="38"/>
      <c r="E7" s="38"/>
    </row>
    <row r="8" spans="1:12" ht="15" customHeight="1">
      <c r="A8" s="774"/>
      <c r="B8" s="774"/>
      <c r="C8" s="771"/>
      <c r="D8" s="775"/>
      <c r="E8" s="775"/>
      <c r="F8" s="775"/>
      <c r="G8" s="1050" t="s">
        <v>1289</v>
      </c>
      <c r="H8" s="1050"/>
      <c r="I8" s="1051"/>
      <c r="J8" s="1044" t="s">
        <v>1270</v>
      </c>
      <c r="K8" s="1044"/>
      <c r="L8" s="1044"/>
    </row>
    <row r="9" spans="1:12" ht="24">
      <c r="A9" s="839" t="s">
        <v>4</v>
      </c>
      <c r="B9" s="839" t="s">
        <v>5</v>
      </c>
      <c r="C9" s="841" t="s">
        <v>6</v>
      </c>
      <c r="D9" s="840" t="s">
        <v>7</v>
      </c>
      <c r="E9" s="840" t="s">
        <v>8</v>
      </c>
      <c r="F9" s="840" t="s">
        <v>9</v>
      </c>
      <c r="G9" s="1024" t="s">
        <v>10</v>
      </c>
      <c r="H9" s="763" t="s">
        <v>11</v>
      </c>
      <c r="I9" s="763" t="s">
        <v>12</v>
      </c>
      <c r="J9" s="763" t="s">
        <v>1271</v>
      </c>
      <c r="K9" s="763" t="s">
        <v>1272</v>
      </c>
      <c r="L9" s="763" t="s">
        <v>1756</v>
      </c>
    </row>
    <row r="10" spans="1:12" ht="14.4">
      <c r="A10" s="1047" t="s">
        <v>13</v>
      </c>
      <c r="B10" s="1046" t="s">
        <v>14</v>
      </c>
      <c r="C10" s="772" t="str">
        <f>IFERROR(VLOOKUP(C$9,BPU_20_M!$A$2:$B$73,2,FALSE),"")</f>
        <v>BPU_20</v>
      </c>
      <c r="D10" s="773" t="str">
        <f>IFERROR(VLOOKUP(D$9,BPU_20_M!$A$2:$B$73,2,FALSE),"")</f>
        <v>Hasta 400 metros de distancia</v>
      </c>
      <c r="E10" s="761" t="s">
        <v>15</v>
      </c>
      <c r="F10" s="45" t="str">
        <f>IFERROR(VLOOKUP(F$9,BPU_20_M!$A$2:$B$74,2,FALSE),"")</f>
        <v>Distancia a plazas públicas</v>
      </c>
      <c r="G10" s="827" t="s">
        <v>16</v>
      </c>
      <c r="H10" s="827" t="s">
        <v>16</v>
      </c>
      <c r="I10" s="828" t="s">
        <v>17</v>
      </c>
      <c r="J10" s="749" t="s">
        <v>1273</v>
      </c>
      <c r="K10" s="749" t="s">
        <v>1273</v>
      </c>
      <c r="L10" s="749"/>
    </row>
    <row r="11" spans="1:12" ht="24">
      <c r="A11" s="1048"/>
      <c r="B11" s="1046"/>
      <c r="C11" s="306" t="str">
        <f>IFERROR(VLOOKUP(C$9,BPU_21_M!$A$2:$B$73,2,FALSE),"")</f>
        <v>BPU_21</v>
      </c>
      <c r="D11" s="55" t="str">
        <f>IFERROR(VLOOKUP(D$9,BPU_21_M!$A$2:$B$73,2,FALSE),"")</f>
        <v>Sin estándar</v>
      </c>
      <c r="E11" s="762" t="s">
        <v>15</v>
      </c>
      <c r="F11" s="45" t="str">
        <f>IFERROR(VLOOKUP(F$9,BPU_21_M!$A$2:$B$74,2,FALSE),"")</f>
        <v>Superficie de plazas públicas por habitante que cumple estándar de distancia (400 metros)</v>
      </c>
      <c r="G11" s="827" t="s">
        <v>18</v>
      </c>
      <c r="H11" s="827" t="s">
        <v>18</v>
      </c>
      <c r="I11" s="828" t="s">
        <v>17</v>
      </c>
      <c r="J11" s="749" t="s">
        <v>1273</v>
      </c>
      <c r="K11" s="749"/>
      <c r="L11" s="749"/>
    </row>
    <row r="12" spans="1:12" ht="14.4">
      <c r="A12" s="1048"/>
      <c r="B12" s="1046"/>
      <c r="C12" s="306" t="str">
        <f>IFERROR(VLOOKUP(C$9,BPU_22_M!$A$2:$B$69,2,FALSE),"")</f>
        <v>BPU_22</v>
      </c>
      <c r="D12" s="55" t="str">
        <f>IFERROR(VLOOKUP(D$9,BPU_22_M!$A$2:$B$69,2,FALSE),"")</f>
        <v>Hasta 3000 metros de distancia</v>
      </c>
      <c r="E12" s="762" t="s">
        <v>15</v>
      </c>
      <c r="F12" s="45" t="str">
        <f>IFERROR(VLOOKUP(F$9,BPU_22_M!$A$2:$B$74,2,FALSE),"")</f>
        <v>Distancia a parques públicos</v>
      </c>
      <c r="G12" s="827" t="s">
        <v>19</v>
      </c>
      <c r="H12" s="827" t="s">
        <v>19</v>
      </c>
      <c r="I12" s="828" t="s">
        <v>17</v>
      </c>
      <c r="J12" s="749" t="s">
        <v>1273</v>
      </c>
      <c r="K12" s="749" t="s">
        <v>1273</v>
      </c>
      <c r="L12" s="749"/>
    </row>
    <row r="13" spans="1:12" ht="24">
      <c r="A13" s="1048"/>
      <c r="B13" s="1046"/>
      <c r="C13" s="306" t="str">
        <f>IFERROR(VLOOKUP(C$9,BPU_23_M!$A$2:$B$69,2,FALSE),"")</f>
        <v>BPU_23</v>
      </c>
      <c r="D13" s="55" t="str">
        <f>IFERROR(VLOOKUP(D$9,BPU_23_M!$A$2:$B$69,2,FALSE),"")</f>
        <v>Sin estándar</v>
      </c>
      <c r="E13" s="762" t="s">
        <v>15</v>
      </c>
      <c r="F13" s="45" t="str">
        <f>IFERROR(VLOOKUP(F$9,BPU_23_M!$A$2:$B$74,2,FALSE),"")</f>
        <v>Superficie de parques públicos por habitante que cumple estándar de distancia (3000 metros)</v>
      </c>
      <c r="G13" s="827" t="s">
        <v>20</v>
      </c>
      <c r="H13" s="829" t="s">
        <v>20</v>
      </c>
      <c r="I13" s="828" t="s">
        <v>17</v>
      </c>
      <c r="J13" s="749" t="s">
        <v>1273</v>
      </c>
      <c r="K13" s="749"/>
      <c r="L13" s="749"/>
    </row>
    <row r="14" spans="1:12" ht="14.4">
      <c r="A14" s="1048"/>
      <c r="B14" s="1046"/>
      <c r="C14" s="306" t="str">
        <f>IFERROR(VLOOKUP(C$9,BPU_28a_M!$A$2:$B$69,2,FALSE),"")</f>
        <v xml:space="preserve">BPU_28a </v>
      </c>
      <c r="D14" s="55" t="str">
        <f>IFERROR(VLOOKUP(D$9,BPU_28a_M!$A$2:$B$69,2,FALSE),"")</f>
        <v>Sin estándar</v>
      </c>
      <c r="E14" s="762" t="s">
        <v>15</v>
      </c>
      <c r="F14" s="45" t="str">
        <f>IFERROR(VLOOKUP(F$9,BPU_28a_M!$A$2:$B$74,2,FALSE),"")</f>
        <v xml:space="preserve">Porcentaje de población atendida por el sistema de plazas públicas </v>
      </c>
      <c r="G14" s="827" t="s">
        <v>21</v>
      </c>
      <c r="H14" s="827" t="s">
        <v>21</v>
      </c>
      <c r="I14" s="828" t="s">
        <v>17</v>
      </c>
      <c r="J14" s="749" t="s">
        <v>1273</v>
      </c>
      <c r="K14" s="749" t="s">
        <v>1273</v>
      </c>
      <c r="L14" s="749"/>
    </row>
    <row r="15" spans="1:12" ht="14.4">
      <c r="A15" s="1048"/>
      <c r="B15" s="1046"/>
      <c r="C15" s="306" t="str">
        <f>IFERROR(VLOOKUP(C$9,BPU_28b_M!$A$2:$B$69,2,FALSE),"")</f>
        <v>BPU_28b</v>
      </c>
      <c r="D15" s="46" t="str">
        <f>IFERROR(VLOOKUP(D$9,BPU_28b_M!$A$2:$B$69,2,FALSE),"")</f>
        <v>Sin estándar</v>
      </c>
      <c r="E15" s="762" t="s">
        <v>15</v>
      </c>
      <c r="F15" s="45" t="str">
        <f>IFERROR(VLOOKUP(F$9,BPU_28b_M!$A$2:$B$74,2,FALSE),"")</f>
        <v>Porcentaje de población atendida por el sistema de parques públicos</v>
      </c>
      <c r="G15" s="827" t="s">
        <v>22</v>
      </c>
      <c r="H15" s="827" t="s">
        <v>1288</v>
      </c>
      <c r="I15" s="828" t="s">
        <v>17</v>
      </c>
      <c r="J15" s="749" t="s">
        <v>1273</v>
      </c>
      <c r="K15" s="749" t="s">
        <v>1273</v>
      </c>
      <c r="L15" s="749"/>
    </row>
    <row r="16" spans="1:12" ht="14.4">
      <c r="A16" s="1048"/>
      <c r="B16" s="1047"/>
      <c r="C16" s="306" t="str">
        <f>IFERROR(VLOOKUP(C$9,BPU_29_M!$A$2:$B$69,2,FALSE),"")</f>
        <v>BPU_29</v>
      </c>
      <c r="D16" s="55" t="str">
        <f>IFERROR(VLOOKUP(D$9,BPU_29_M!$A$2:$B$69,2,FALSE),"")</f>
        <v>Desde 10 metros cuadrados / habitante</v>
      </c>
      <c r="E16" s="762" t="s">
        <v>15</v>
      </c>
      <c r="F16" s="45" t="str">
        <f>IFERROR(VLOOKUP(F$9,BPU_29_M!$A$2:$B$74,2,FALSE),"")</f>
        <v xml:space="preserve">Superficie de áreas verdes públicas por habitante </v>
      </c>
      <c r="G16" s="827" t="s">
        <v>23</v>
      </c>
      <c r="H16" s="829" t="s">
        <v>23</v>
      </c>
      <c r="I16" s="828" t="s">
        <v>17</v>
      </c>
      <c r="J16" s="749" t="s">
        <v>1273</v>
      </c>
      <c r="K16" s="749"/>
      <c r="L16" s="749"/>
    </row>
    <row r="17" spans="1:12" ht="14.4">
      <c r="A17" s="1048"/>
      <c r="B17" s="1048" t="s">
        <v>24</v>
      </c>
      <c r="C17" s="306" t="str">
        <f>IFERROR(VLOOKUP(C$9,BPU_7_M!$A$2:$B$69,2,FALSE),"")</f>
        <v>BPU_7</v>
      </c>
      <c r="D17" s="55" t="str">
        <f>IFERROR(VLOOKUP(D$9,BPU_7_M!$A$2:$B$69,2,FALSE),"")</f>
        <v>Hasta 1500 metros de distancia</v>
      </c>
      <c r="E17" s="762" t="s">
        <v>15</v>
      </c>
      <c r="F17" s="45" t="str">
        <f>IFERROR(VLOOKUP(F$9,BPU_7_M!$A$2:$B$74,2,FALSE),"")</f>
        <v>Distancia a centros de salud primaria</v>
      </c>
      <c r="G17" s="827" t="s">
        <v>25</v>
      </c>
      <c r="H17" s="827" t="s">
        <v>25</v>
      </c>
      <c r="I17" s="828" t="s">
        <v>17</v>
      </c>
      <c r="J17" s="749" t="s">
        <v>1273</v>
      </c>
      <c r="K17" s="749" t="s">
        <v>1273</v>
      </c>
      <c r="L17" s="749" t="s">
        <v>1273</v>
      </c>
    </row>
    <row r="18" spans="1:12" ht="24">
      <c r="A18" s="1048"/>
      <c r="B18" s="1048"/>
      <c r="C18" s="306" t="str">
        <f>IFERROR(VLOOKUP(C$9,BPU_8_M!$A$2:$B$69,2,FALSE),"")</f>
        <v>BPU_8</v>
      </c>
      <c r="D18" s="55" t="str">
        <f>IFERROR(VLOOKUP(D$9,BPU_8_M!$A$2:$B$69,2,FALSE),"")</f>
        <v>Sin estándar</v>
      </c>
      <c r="E18" s="762" t="s">
        <v>15</v>
      </c>
      <c r="F18" s="45" t="str">
        <f>IFERROR(VLOOKUP(F$9,BPU_8_M!$A$2:$B$74,2,FALSE),"")</f>
        <v xml:space="preserve">Cantidad de jornadas diarias completas de trabajo de médicos en salud primaria por cada 10.000 habitantes </v>
      </c>
      <c r="G18" s="307" t="s">
        <v>26</v>
      </c>
      <c r="H18" s="307" t="s">
        <v>26</v>
      </c>
      <c r="I18" s="762" t="s">
        <v>17</v>
      </c>
      <c r="J18" s="749" t="s">
        <v>1273</v>
      </c>
      <c r="K18" s="749"/>
      <c r="L18" s="749"/>
    </row>
    <row r="19" spans="1:12" ht="14.4">
      <c r="A19" s="1048"/>
      <c r="B19" s="1048" t="s">
        <v>27</v>
      </c>
      <c r="C19" s="306" t="str">
        <f>IFERROR(VLOOKUP(C$9,BPU_3_M!$A$2:$B$69,2,FALSE),"")</f>
        <v>BPU_3</v>
      </c>
      <c r="D19" s="55" t="str">
        <f>IFERROR(VLOOKUP(D$9,BPU_3_M!$A$2:$B$69,2,FALSE),"")</f>
        <v>Hasta 1000 metros de distancia</v>
      </c>
      <c r="E19" s="762" t="s">
        <v>15</v>
      </c>
      <c r="F19" s="45" t="str">
        <f>IFERROR(VLOOKUP(F$9,BPU_3_M!$A$2:$B$74,2,FALSE),"")</f>
        <v>Distancia a establecimientos de educación básica</v>
      </c>
      <c r="G19" s="827" t="s">
        <v>28</v>
      </c>
      <c r="H19" s="827" t="s">
        <v>28</v>
      </c>
      <c r="I19" s="828" t="s">
        <v>17</v>
      </c>
      <c r="J19" s="749" t="s">
        <v>1273</v>
      </c>
      <c r="K19" s="749" t="s">
        <v>1273</v>
      </c>
      <c r="L19" s="749" t="s">
        <v>1273</v>
      </c>
    </row>
    <row r="20" spans="1:12" ht="24">
      <c r="A20" s="1048"/>
      <c r="B20" s="1048"/>
      <c r="C20" s="306" t="str">
        <f>IFERROR(VLOOKUP(C$9,BPU_4_M!$A$2:$B$68,2,FALSE),"")</f>
        <v>BPU_4</v>
      </c>
      <c r="D20" s="55" t="str">
        <f>IFERROR(VLOOKUP(D$9,BPU_4_M!$A$2:$B$68,2,FALSE),"")</f>
        <v>Desde 1</v>
      </c>
      <c r="E20" s="764" t="s">
        <v>15</v>
      </c>
      <c r="F20" s="45" t="str">
        <f>IFERROR(VLOOKUP(F$9,BPU_4_M!$A$2:$B$74,2,FALSE),"")</f>
        <v xml:space="preserve">Razón entre disponibilidad efectiva de matrículas y demanda potencial por educación básica </v>
      </c>
      <c r="G20" s="827" t="s">
        <v>29</v>
      </c>
      <c r="H20" s="827" t="s">
        <v>29</v>
      </c>
      <c r="I20" s="828" t="s">
        <v>17</v>
      </c>
      <c r="J20" s="749" t="s">
        <v>1273</v>
      </c>
      <c r="K20" s="749" t="s">
        <v>1273</v>
      </c>
      <c r="L20" s="749" t="s">
        <v>1273</v>
      </c>
    </row>
    <row r="21" spans="1:12" ht="14.4">
      <c r="A21" s="1048"/>
      <c r="B21" s="762" t="s">
        <v>30</v>
      </c>
      <c r="C21" s="306" t="str">
        <f>IFERROR(VLOOKUP(C$9,BPU_1_M!$A$2:$B$69,2,FALSE),"")</f>
        <v>BPU_1</v>
      </c>
      <c r="D21" s="55" t="str">
        <f>IFERROR(VLOOKUP(D$9,BPU_1_M!$A$2:$B$69,2,FALSE),"")</f>
        <v>Hasta 400 metros de distancia</v>
      </c>
      <c r="E21" s="764" t="s">
        <v>15</v>
      </c>
      <c r="F21" s="45" t="str">
        <f>IFERROR(VLOOKUP(F$9,BPU_1_M!$A$2:$B$74,2,FALSE),"")</f>
        <v>Distancia a establecimientos de educación inicial</v>
      </c>
      <c r="G21" s="827" t="s">
        <v>31</v>
      </c>
      <c r="H21" s="827" t="s">
        <v>31</v>
      </c>
      <c r="I21" s="828" t="s">
        <v>17</v>
      </c>
      <c r="J21" s="749" t="s">
        <v>1273</v>
      </c>
      <c r="K21" s="749" t="s">
        <v>1273</v>
      </c>
      <c r="L21" s="749" t="s">
        <v>1273</v>
      </c>
    </row>
    <row r="22" spans="1:12" ht="14.4">
      <c r="A22" s="1045" t="s">
        <v>32</v>
      </c>
      <c r="B22" s="1048" t="s">
        <v>33</v>
      </c>
      <c r="C22" s="306" t="str">
        <f>IFERROR(VLOOKUP(C$9,BPU_25_M!$A$2:$B$69,2,FALSE),"")</f>
        <v>BPU_25</v>
      </c>
      <c r="D22" s="55" t="str">
        <f>IFERROR(VLOOKUP(D$9,BPU_25_M!$A$2:$B$69,2,FALSE),"")</f>
        <v>400 metros de distancia máxima</v>
      </c>
      <c r="E22" s="764" t="s">
        <v>15</v>
      </c>
      <c r="F22" s="45" t="str">
        <f>IFERROR(VLOOKUP(F$9,BPU_25_M!$A$2:$B$74,2,FALSE),"")</f>
        <v>Distancia a paraderos de transporte público mayor</v>
      </c>
      <c r="G22" s="307" t="s">
        <v>34</v>
      </c>
      <c r="H22" s="307" t="s">
        <v>34</v>
      </c>
      <c r="I22" s="762" t="s">
        <v>17</v>
      </c>
      <c r="J22" s="749" t="s">
        <v>1273</v>
      </c>
      <c r="K22" s="749"/>
      <c r="L22" s="749"/>
    </row>
    <row r="23" spans="1:12" ht="24">
      <c r="A23" s="1046"/>
      <c r="B23" s="1048"/>
      <c r="C23" s="306" t="str">
        <f>IFERROR(VLOOKUP(C$9,BPU_26_M!$A$2:$B$69,2,FALSE),"")</f>
        <v>BPU_26</v>
      </c>
      <c r="D23" s="55" t="str">
        <f>IFERROR(VLOOKUP(D$9,BPU_26_M!$A$2:$B$69,2,FALSE),"")</f>
        <v>Sin estándar</v>
      </c>
      <c r="E23" s="764" t="s">
        <v>15</v>
      </c>
      <c r="F23" s="45" t="str">
        <f>IFERROR(VLOOKUP(F$9,BPU_26_M!$A$2:$B$74,2,FALSE),"")</f>
        <v>Densidad de oferta planificada de transporte público mayor en periodo punta mañana, por persona</v>
      </c>
      <c r="G23" s="307" t="s">
        <v>35</v>
      </c>
      <c r="H23" s="307" t="s">
        <v>35</v>
      </c>
      <c r="I23" s="762" t="s">
        <v>17</v>
      </c>
      <c r="J23" s="749" t="s">
        <v>1273</v>
      </c>
      <c r="K23" s="749"/>
      <c r="L23" s="749"/>
    </row>
    <row r="24" spans="1:12" ht="24">
      <c r="A24" s="1046"/>
      <c r="B24" s="1048"/>
      <c r="C24" s="306" t="str">
        <f>IFERROR(VLOOKUP(C$9,BPU_26x_M!$A$2:$B$69,2,FALSE),"")</f>
        <v>BPU_26*</v>
      </c>
      <c r="D24" s="55" t="str">
        <f>IFERROR(VLOOKUP(D$9,BPU_26x_M!$A$2:$B$69,2,FALSE),"")</f>
        <v>Sin estándar</v>
      </c>
      <c r="E24" s="764" t="s">
        <v>15</v>
      </c>
      <c r="F24" s="45" t="str">
        <f>IFERROR(VLOOKUP(F$9,BPU_26x_M!$A$2:$B$74,2,FALSE),"")</f>
        <v>Densidad de la oferta real de transporte público mayor en periodo punta mañana, por persona</v>
      </c>
      <c r="G24" s="307" t="s">
        <v>36</v>
      </c>
      <c r="H24" s="307" t="s">
        <v>36</v>
      </c>
      <c r="I24" s="762" t="s">
        <v>17</v>
      </c>
      <c r="J24" s="749" t="s">
        <v>1273</v>
      </c>
      <c r="K24" s="749"/>
      <c r="L24" s="749"/>
    </row>
    <row r="25" spans="1:12" ht="24">
      <c r="A25" s="1046"/>
      <c r="B25" s="1048"/>
      <c r="C25" s="306" t="str">
        <f>IFERROR(VLOOKUP(C$9,BPU_26b_M!$A$2:$B$69,2,FALSE),"")</f>
        <v>BPU_26b</v>
      </c>
      <c r="D25" s="55" t="str">
        <f>IFERROR(VLOOKUP(D$9,BPU_26b_M!$A$2:$B$69,2,FALSE),"")</f>
        <v>Sin estándar</v>
      </c>
      <c r="E25" s="764" t="s">
        <v>15</v>
      </c>
      <c r="F25" s="45" t="str">
        <f>IFERROR(VLOOKUP(F$9,BPU_26b_M!$A$2:$B$74,2,FALSE),"")</f>
        <v>Densidad de oferta planificada de transporte público menor en periodo punta mañana, por persona</v>
      </c>
      <c r="G25" s="307" t="s">
        <v>37</v>
      </c>
      <c r="H25" s="307" t="s">
        <v>37</v>
      </c>
      <c r="I25" s="762" t="s">
        <v>17</v>
      </c>
      <c r="J25" s="749" t="s">
        <v>1273</v>
      </c>
      <c r="K25" s="749"/>
      <c r="L25" s="749"/>
    </row>
    <row r="26" spans="1:12" ht="24">
      <c r="A26" s="1046"/>
      <c r="B26" s="1048"/>
      <c r="C26" s="306" t="str">
        <f>IFERROR(VLOOKUP(C$9,DE_36_M!$A$2:$B$69,2,FALSE),"")</f>
        <v>DE_36</v>
      </c>
      <c r="D26" s="55" t="str">
        <f>IFERROR(VLOOKUP(D$9,DE_36_M!$A$2:$B$69,2,FALSE),"")</f>
        <v>90% o más de población cubierta dentro de la red de transporte público mayor</v>
      </c>
      <c r="E26" s="764" t="s">
        <v>15</v>
      </c>
      <c r="F26" s="45" t="str">
        <f>IFERROR(VLOOKUP(F$9,DE_36_M!$A$2:$B$74,2,FALSE),"")</f>
        <v>Porcentaje de la población dentro del área de influencia de la red de transporte público mayor</v>
      </c>
      <c r="G26" s="307" t="s">
        <v>38</v>
      </c>
      <c r="H26" s="762" t="s">
        <v>17</v>
      </c>
      <c r="I26" s="307" t="s">
        <v>38</v>
      </c>
      <c r="J26" s="749" t="s">
        <v>1273</v>
      </c>
      <c r="K26" s="749"/>
      <c r="L26" s="749"/>
    </row>
    <row r="27" spans="1:12" ht="14.4">
      <c r="A27" s="1046"/>
      <c r="B27" s="762" t="s">
        <v>39</v>
      </c>
      <c r="C27" s="306" t="str">
        <f>IFERROR(VLOOKUP(C$9,EA_93_M!$A$2:$B$68,2,FALSE),"")</f>
        <v>EA_93</v>
      </c>
      <c r="D27" s="55" t="str">
        <f>IFERROR(VLOOKUP(D$9,EA_93_M!$A$2:$B$68,2,FALSE),"")</f>
        <v>Sin estándar</v>
      </c>
      <c r="E27" s="764" t="s">
        <v>40</v>
      </c>
      <c r="F27" s="45" t="str">
        <f>IFERROR(VLOOKUP(F$9,EA_93_M!$A$2:$B$73,2,FALSE),"")</f>
        <v>Porcentaje de cobertura de la red de ciclovía sobre la red vial</v>
      </c>
      <c r="G27" s="307" t="s">
        <v>41</v>
      </c>
      <c r="H27" s="307" t="s">
        <v>41</v>
      </c>
      <c r="I27" s="762" t="s">
        <v>17</v>
      </c>
      <c r="J27" s="749" t="s">
        <v>1273</v>
      </c>
      <c r="K27" s="749"/>
      <c r="L27" s="749" t="s">
        <v>1273</v>
      </c>
    </row>
    <row r="28" spans="1:12" ht="14.4">
      <c r="A28" s="1046"/>
      <c r="B28" s="762" t="s">
        <v>42</v>
      </c>
      <c r="C28" s="306" t="str">
        <f>IFERROR(VLOOKUP(C$9,DE_25_M!$A$2:$B$68,2,FALSE),"")</f>
        <v>DE_25</v>
      </c>
      <c r="D28" s="55" t="str">
        <f>IFERROR(VLOOKUP(D$9,DE_25_M!$A$2:$B$68,2,FALSE),"")</f>
        <v>Sin estándar</v>
      </c>
      <c r="E28" s="764" t="s">
        <v>40</v>
      </c>
      <c r="F28" s="45" t="str">
        <f>IFERROR(VLOOKUP(F$9,DE_25_M!$A$2:$B$73,2,FALSE),"")</f>
        <v>Promedio de intersecciones relevantes cada 1,44 km²</v>
      </c>
      <c r="G28" s="827" t="s">
        <v>43</v>
      </c>
      <c r="H28" s="827" t="s">
        <v>43</v>
      </c>
      <c r="I28" s="828" t="s">
        <v>17</v>
      </c>
      <c r="J28" s="749"/>
      <c r="K28" s="749" t="s">
        <v>1273</v>
      </c>
      <c r="L28" s="749"/>
    </row>
    <row r="29" spans="1:12" ht="24">
      <c r="A29" s="1046"/>
      <c r="B29" s="764" t="s">
        <v>44</v>
      </c>
      <c r="C29" s="306" t="str">
        <f>IFERROR(VLOOKUP(C$9,DE_33_M!$A$2:$B$69,2,FALSE),"")</f>
        <v>DE_33</v>
      </c>
      <c r="D29" s="55" t="str">
        <f>IFERROR(VLOOKUP(D$9,DE_33_M!$A$2:$B$69,2,FALSE),"")</f>
        <v>Sin estándar</v>
      </c>
      <c r="E29" s="762" t="s">
        <v>15</v>
      </c>
      <c r="F29" s="45" t="str">
        <f>IFERROR(VLOOKUP(F$9,DE_33_M!$A$2:$B$74,2,FALSE),"")</f>
        <v>Relación entre el tiempo de viaje en hora punta respecto del tiempo de viaje fuera de hora punta</v>
      </c>
      <c r="G29" s="827" t="s">
        <v>45</v>
      </c>
      <c r="H29" s="827" t="s">
        <v>45</v>
      </c>
      <c r="I29" s="828" t="s">
        <v>17</v>
      </c>
      <c r="J29" s="749" t="s">
        <v>1273</v>
      </c>
      <c r="K29" s="749" t="s">
        <v>1273</v>
      </c>
      <c r="L29" s="749"/>
    </row>
    <row r="30" spans="1:12" ht="24">
      <c r="A30" s="1046"/>
      <c r="B30" s="1049" t="s">
        <v>46</v>
      </c>
      <c r="C30" s="306" t="str">
        <f>IFERROR(VLOOKUP(C$9,DE_102_M!$A$2:$B$69,2,FALSE),"")</f>
        <v>DE_102</v>
      </c>
      <c r="D30" s="55" t="str">
        <f>IFERROR(VLOOKUP(D$9,DE_102_M!$A$2:$B$69,2,FALSE),"")</f>
        <v>Sin estándar</v>
      </c>
      <c r="E30" s="762" t="s">
        <v>15</v>
      </c>
      <c r="F30" s="45" t="str">
        <f>IFERROR(VLOOKUP(F$9,DE_102_M!$A$2:$B$74,2,FALSE),"")</f>
        <v xml:space="preserve">Partición modal del transporte público (número de viajes en transporte público respecto al número total de viajes) </v>
      </c>
      <c r="G30" s="827" t="s">
        <v>47</v>
      </c>
      <c r="H30" s="827" t="s">
        <v>47</v>
      </c>
      <c r="I30" s="828" t="s">
        <v>17</v>
      </c>
      <c r="J30" s="749" t="s">
        <v>1273</v>
      </c>
      <c r="K30" s="749" t="s">
        <v>1273</v>
      </c>
      <c r="L30" s="749"/>
    </row>
    <row r="31" spans="1:12" ht="24">
      <c r="A31" s="1046"/>
      <c r="B31" s="1049"/>
      <c r="C31" s="306" t="str">
        <f>IFERROR(VLOOKUP(C$9,DE_105_M!$A$2:$B$69,2,FALSE),"")</f>
        <v>DE_105</v>
      </c>
      <c r="D31" s="55" t="str">
        <f>IFERROR(VLOOKUP(D$9,DE_105_M!$A$2:$B$69,2,FALSE),"")</f>
        <v>Sin estándar</v>
      </c>
      <c r="E31" s="762" t="s">
        <v>15</v>
      </c>
      <c r="F31" s="45" t="str">
        <f>IFERROR(VLOOKUP(F$9,DE_105_M!$A$2:$B$74,2,FALSE),"")</f>
        <v>Partición modal del transporte sustentable (suma de viajes en transporte público, caminata y bicicleta respecto al número total de viajes)</v>
      </c>
      <c r="G31" s="827" t="s">
        <v>48</v>
      </c>
      <c r="H31" s="827" t="s">
        <v>48</v>
      </c>
      <c r="I31" s="828" t="s">
        <v>17</v>
      </c>
      <c r="J31" s="749" t="s">
        <v>1273</v>
      </c>
      <c r="K31" s="749" t="s">
        <v>1273</v>
      </c>
      <c r="L31" s="749"/>
    </row>
    <row r="32" spans="1:12" ht="14.4">
      <c r="A32" s="1046"/>
      <c r="B32" s="1049" t="s">
        <v>49</v>
      </c>
      <c r="C32" s="306" t="str">
        <f>IFERROR(VLOOKUP(C$9,DE_28_M!$A$2:$B$69,2,FALSE),"")</f>
        <v>DE_28</v>
      </c>
      <c r="D32" s="46" t="str">
        <f>IFERROR(VLOOKUP(D$9,DE_28_M!$A$2:$B$69,2,FALSE),"")</f>
        <v>Sin estándar</v>
      </c>
      <c r="E32" s="762" t="s">
        <v>15</v>
      </c>
      <c r="F32" s="45" t="str">
        <f>IFERROR(VLOOKUP(F$9,DE_28_M!$A$2:$B$74,2,FALSE),"")</f>
        <v>Número de víctimas mortales en siniestros de tránsito por cada 100.000 habitantes</v>
      </c>
      <c r="G32" s="898" t="s">
        <v>50</v>
      </c>
      <c r="H32" s="827" t="s">
        <v>50</v>
      </c>
      <c r="I32" s="828" t="s">
        <v>17</v>
      </c>
      <c r="J32" s="749" t="s">
        <v>1273</v>
      </c>
      <c r="K32" s="749" t="s">
        <v>1273</v>
      </c>
      <c r="L32" s="749" t="s">
        <v>1273</v>
      </c>
    </row>
    <row r="33" spans="1:12" ht="14.4">
      <c r="A33" s="1046"/>
      <c r="B33" s="1049"/>
      <c r="C33" s="306" t="str">
        <f>IFERROR(VLOOKUP(C$9,DE_31_M!$A$2:$B$69,2,FALSE),"")</f>
        <v>DE_31</v>
      </c>
      <c r="D33" s="55" t="str">
        <f>IFERROR(VLOOKUP(D$9,DE_31_M!$A$2:$B$69,2,FALSE),"")</f>
        <v>Sin estándar</v>
      </c>
      <c r="E33" s="762" t="s">
        <v>15</v>
      </c>
      <c r="F33" s="45" t="str">
        <f>IFERROR(VLOOKUP(F$9,DE_31_M!$A$2:$B$74,2,FALSE),"")</f>
        <v>Número de víctimas lesionadas en siniestros de tránsito por cada 100.000 habitantes</v>
      </c>
      <c r="G33" s="827" t="s">
        <v>51</v>
      </c>
      <c r="H33" s="827" t="s">
        <v>51</v>
      </c>
      <c r="I33" s="828" t="s">
        <v>17</v>
      </c>
      <c r="J33" s="749" t="s">
        <v>1273</v>
      </c>
      <c r="K33" s="749" t="s">
        <v>1273</v>
      </c>
      <c r="L33" s="749" t="s">
        <v>1273</v>
      </c>
    </row>
    <row r="34" spans="1:12" ht="14.4">
      <c r="A34" s="1046"/>
      <c r="B34" s="1052" t="s">
        <v>52</v>
      </c>
      <c r="C34" s="306" t="str">
        <f>IFERROR(VLOOKUP(C$9,DE_16_M!$A$2:$B$69,2,FALSE),"")</f>
        <v>DE_16</v>
      </c>
      <c r="D34" s="55" t="str">
        <f>IFERROR(VLOOKUP(D$9,DE_16_M!$A$2:$B$69,2,FALSE),"")</f>
        <v>Hasta 60 minutos</v>
      </c>
      <c r="E34" s="762" t="s">
        <v>15</v>
      </c>
      <c r="F34" s="45" t="str">
        <f>IFERROR(VLOOKUP(F$9,DE_16_M!$A$2:$B$74,2,FALSE),"")</f>
        <v>Tiempo de viaje en hora punta mañana</v>
      </c>
      <c r="G34" s="307" t="s">
        <v>53</v>
      </c>
      <c r="H34" s="307" t="s">
        <v>53</v>
      </c>
      <c r="I34" s="762" t="s">
        <v>17</v>
      </c>
      <c r="J34" s="749" t="s">
        <v>1273</v>
      </c>
      <c r="K34" s="749"/>
      <c r="L34" s="749"/>
    </row>
    <row r="35" spans="1:12" ht="14.4">
      <c r="A35" s="1046"/>
      <c r="B35" s="1053"/>
      <c r="C35" s="306" t="str">
        <f>IFERROR(VLOOKUP(C$9,DE_29_M!$A$2:$B$69,2,FALSE),"")</f>
        <v>DE_29</v>
      </c>
      <c r="D35" s="55" t="str">
        <f>IFERROR(VLOOKUP(D$9,DE_29_M!$A$2:$B$69,2,FALSE),"")</f>
        <v>Hasta 60 minutos</v>
      </c>
      <c r="E35" s="762" t="s">
        <v>15</v>
      </c>
      <c r="F35" s="45" t="str">
        <f>IFERROR(VLOOKUP(F$9,DE_29_M!$A$2:$B$74,2,FALSE),"")</f>
        <v>Tiempo de viaje en transporte público en hora punta mañana</v>
      </c>
      <c r="G35" s="307" t="s">
        <v>54</v>
      </c>
      <c r="H35" s="307" t="s">
        <v>54</v>
      </c>
      <c r="I35" s="762" t="s">
        <v>17</v>
      </c>
      <c r="J35" s="749" t="s">
        <v>1273</v>
      </c>
      <c r="K35" s="749"/>
      <c r="L35" s="749"/>
    </row>
    <row r="36" spans="1:12" ht="14.4">
      <c r="A36" s="1046"/>
      <c r="B36" s="1053"/>
      <c r="C36" s="306" t="str">
        <f>IFERROR(VLOOKUP(C$9,DE_200_M!$A$2:$B$68,2,FALSE),"")</f>
        <v>DE_200</v>
      </c>
      <c r="D36" s="55" t="str">
        <f>IFERROR(VLOOKUP(D$9,DE_200_M!$A$2:$B$68,2,FALSE),"")</f>
        <v>Sin estándar</v>
      </c>
      <c r="E36" s="762" t="s">
        <v>15</v>
      </c>
      <c r="F36" s="45" t="str">
        <f>IFERROR(VLOOKUP(F$9,DE_200_M!$A$2:$B$73,2,FALSE),"")</f>
        <v>Proporción de viajes con una duración mayor o igual a 45 minutos</v>
      </c>
      <c r="G36" s="827" t="s">
        <v>1340</v>
      </c>
      <c r="H36" s="827" t="s">
        <v>1340</v>
      </c>
      <c r="I36" s="828" t="s">
        <v>17</v>
      </c>
      <c r="J36" s="749"/>
      <c r="K36" s="749" t="s">
        <v>1273</v>
      </c>
      <c r="L36" s="749"/>
    </row>
    <row r="37" spans="1:12" ht="14.4">
      <c r="A37" s="1046"/>
      <c r="B37" s="1053"/>
      <c r="C37" s="306" t="str">
        <f>IFERROR(VLOOKUP(C$9,DE_201_M!$A$2:$B$68,2,FALSE),"")</f>
        <v>DE_201</v>
      </c>
      <c r="D37" s="55" t="str">
        <f>IFERROR(VLOOKUP(D$9,DE_201_M!$A$2:$B$68,2,FALSE),"")</f>
        <v>Sin estándar</v>
      </c>
      <c r="E37" s="762" t="s">
        <v>15</v>
      </c>
      <c r="F37" s="45" t="str">
        <f>IFERROR(VLOOKUP(F$9,DE_201_M!$A$2:$B$73,2,FALSE),"")</f>
        <v>Proporción de viajes de estudio y trabajo con una duración mayor o igual a 45 minutos</v>
      </c>
      <c r="G37" s="827" t="s">
        <v>1349</v>
      </c>
      <c r="H37" s="827" t="s">
        <v>1349</v>
      </c>
      <c r="I37" s="828" t="s">
        <v>17</v>
      </c>
      <c r="J37" s="749"/>
      <c r="K37" s="749" t="s">
        <v>1273</v>
      </c>
      <c r="L37" s="749"/>
    </row>
    <row r="38" spans="1:12" ht="24">
      <c r="A38" s="1046"/>
      <c r="B38" s="1053"/>
      <c r="C38" s="306" t="str">
        <f>IFERROR(VLOOKUP(C$9,DE_202_M!$A$2:$B$68,2,FALSE),"")</f>
        <v>DE_202</v>
      </c>
      <c r="D38" s="55" t="str">
        <f>IFERROR(VLOOKUP(D$9,DE_202_M!$A$2:$B$68,2,FALSE),"")</f>
        <v xml:space="preserve">Sin estándar </v>
      </c>
      <c r="E38" s="762" t="s">
        <v>15</v>
      </c>
      <c r="F38" s="45" t="str">
        <f>IFERROR(VLOOKUP(F$9,DE_202_M!$A$2:$B$73,2,FALSE),"")</f>
        <v>Proporción de viajes totales en transporte público con una duración mayor o igual a 45 minutos</v>
      </c>
      <c r="G38" s="827" t="s">
        <v>1352</v>
      </c>
      <c r="H38" s="827" t="s">
        <v>1352</v>
      </c>
      <c r="I38" s="828" t="s">
        <v>17</v>
      </c>
      <c r="J38" s="749"/>
      <c r="K38" s="749" t="s">
        <v>1273</v>
      </c>
      <c r="L38" s="749"/>
    </row>
    <row r="39" spans="1:12" ht="24">
      <c r="A39" s="1047"/>
      <c r="B39" s="1054"/>
      <c r="C39" s="306" t="str">
        <f>IFERROR(VLOOKUP(C$9,DE_203_M!$A$2:$B$68,2,FALSE),"")</f>
        <v>DE_203</v>
      </c>
      <c r="D39" s="55" t="str">
        <f>IFERROR(VLOOKUP(D$9,DE_203_M!$A$2:$B$68,2,FALSE),"")</f>
        <v>Sin estándar</v>
      </c>
      <c r="E39" s="762" t="s">
        <v>15</v>
      </c>
      <c r="F39" s="45" t="str">
        <f>IFERROR(VLOOKUP(F$9,DE_203_M!$A$2:$B$73,2,FALSE),"")</f>
        <v>Proporción de viajes totales en transporte privado con una duración mayor o igual a 45 minutos</v>
      </c>
      <c r="G39" s="827" t="s">
        <v>1356</v>
      </c>
      <c r="H39" s="827" t="s">
        <v>1356</v>
      </c>
      <c r="I39" s="828" t="s">
        <v>17</v>
      </c>
      <c r="J39" s="749"/>
      <c r="K39" s="749" t="s">
        <v>1273</v>
      </c>
      <c r="L39" s="749"/>
    </row>
    <row r="40" spans="1:12" ht="15" customHeight="1">
      <c r="A40" s="1045" t="s">
        <v>55</v>
      </c>
      <c r="B40" s="1045" t="s">
        <v>56</v>
      </c>
      <c r="C40" s="306" t="str">
        <f>IFERROR(VLOOKUP(C$9,EA_16_M!$A$2:$B$69,2,FALSE),"")</f>
        <v>EA_16</v>
      </c>
      <c r="D40" s="55" t="str">
        <f>IFERROR(VLOOKUP(D$9,EA_16_M!$A$2:$B$69,2,FALSE),"")</f>
        <v>Hasta 20 µg/m³</v>
      </c>
      <c r="E40" s="762" t="s">
        <v>15</v>
      </c>
      <c r="F40" s="45" t="str">
        <f>IFERROR(VLOOKUP(F$9,EA_16_M!$A$2:$B$74,2,FALSE),"")</f>
        <v>Cumplimiento norma anual de Material Particulado 2.5</v>
      </c>
      <c r="G40" s="827" t="s">
        <v>57</v>
      </c>
      <c r="H40" s="828" t="s">
        <v>17</v>
      </c>
      <c r="I40" s="827" t="s">
        <v>57</v>
      </c>
      <c r="J40" s="749" t="s">
        <v>1273</v>
      </c>
      <c r="K40" s="749" t="s">
        <v>1273</v>
      </c>
      <c r="L40" s="749"/>
    </row>
    <row r="41" spans="1:12" ht="24">
      <c r="A41" s="1046"/>
      <c r="B41" s="1046"/>
      <c r="C41" s="306" t="str">
        <f>IFERROR(VLOOKUP(C$9,EA_42_M!$A$2:$B$69,2,FALSE),"")</f>
        <v>EA_42</v>
      </c>
      <c r="D41" s="55" t="str">
        <f>IFERROR(VLOOKUP(D$9,EA_42_M!$A$2:$B$69,2,FALSE),"")</f>
        <v>Sin estándar</v>
      </c>
      <c r="E41" s="762" t="s">
        <v>15</v>
      </c>
      <c r="F41" s="45" t="str">
        <f>IFERROR(VLOOKUP(F$9,EA_42_M!$A$2:$B$74,2,FALSE),"")</f>
        <v>Existencia de estación de monitoreo de Material Particulado fino (2,5) con registros validados</v>
      </c>
      <c r="G41" s="827" t="s">
        <v>1409</v>
      </c>
      <c r="H41" s="828" t="s">
        <v>17</v>
      </c>
      <c r="I41" s="827" t="s">
        <v>1409</v>
      </c>
      <c r="J41" s="749"/>
      <c r="K41" s="749" t="s">
        <v>1273</v>
      </c>
      <c r="L41" s="749"/>
    </row>
    <row r="42" spans="1:12" ht="14.4">
      <c r="A42" s="1046"/>
      <c r="B42" s="1047"/>
      <c r="C42" s="306" t="str">
        <f>IFERROR(VLOOKUP(C$9,EA_47_M!$A$2:$B$69,2,FALSE),"")</f>
        <v>EA_47</v>
      </c>
      <c r="D42" s="55" t="str">
        <f>IFERROR(VLOOKUP(D$9,EA_47_M!$A$2:$B$69,2,FALSE),"")</f>
        <v>Sin estándar</v>
      </c>
      <c r="E42" s="762" t="s">
        <v>15</v>
      </c>
      <c r="F42" s="45" t="str">
        <f>IFERROR(VLOOKUP(F$9,EA_47_M!$A$2:$B$74,2,FALSE),"")</f>
        <v>Número de episodios críticos de contaminación por material particulado fino (MP 2,5)</v>
      </c>
      <c r="G42" s="827" t="s">
        <v>1415</v>
      </c>
      <c r="H42" s="828" t="s">
        <v>17</v>
      </c>
      <c r="I42" s="827" t="s">
        <v>1415</v>
      </c>
      <c r="J42" s="749"/>
      <c r="K42" s="749" t="s">
        <v>1273</v>
      </c>
      <c r="L42" s="749"/>
    </row>
    <row r="43" spans="1:12" ht="24">
      <c r="A43" s="1046"/>
      <c r="B43" s="1048" t="s">
        <v>58</v>
      </c>
      <c r="C43" s="306" t="str">
        <f>IFERROR(VLOOKUP(C$9,EA_10_M!$A$2:$B$65,2,FALSE),"")</f>
        <v>EA_10</v>
      </c>
      <c r="D43" s="55" t="str">
        <f>IFERROR(VLOOKUP(D$9,EA_10_M!$A$2:$B$65,2,FALSE),"")</f>
        <v>Ld &gt; 65 dBA OCDE</v>
      </c>
      <c r="E43" s="762" t="s">
        <v>15</v>
      </c>
      <c r="F43" s="45" t="str">
        <f>IFERROR(VLOOKUP(F$9,EA_10_M!$A$2:$B$74,2,FALSE),"")</f>
        <v>Porcentaje de personas potencialmente expuestas a niveles de ruido diurno inaceptables (Ld &gt; 65 dBA OCDE)</v>
      </c>
      <c r="G43" s="827" t="s">
        <v>59</v>
      </c>
      <c r="H43" s="827" t="s">
        <v>59</v>
      </c>
      <c r="I43" s="828" t="s">
        <v>17</v>
      </c>
      <c r="J43" s="749" t="s">
        <v>1273</v>
      </c>
      <c r="K43" s="749" t="s">
        <v>1273</v>
      </c>
      <c r="L43" s="749"/>
    </row>
    <row r="44" spans="1:12" ht="24">
      <c r="A44" s="1046"/>
      <c r="B44" s="1048"/>
      <c r="C44" s="306" t="str">
        <f>IFERROR(VLOOKUP(C$9,EA_90_M!$A$2:$B$65,2,FALSE),"")</f>
        <v>EA_90</v>
      </c>
      <c r="D44" s="55" t="str">
        <f>IFERROR(VLOOKUP(D$9,EA_90_M!$A$2:$B$65,2,FALSE),"")</f>
        <v>Ld &gt; 55 dBA OCDE</v>
      </c>
      <c r="E44" s="762" t="s">
        <v>15</v>
      </c>
      <c r="F44" s="45" t="str">
        <f>IFERROR(VLOOKUP(F$9,EA_90_M!$A$2:$B$74,2,FALSE),"")</f>
        <v>Porcentaje de personas potencialmente expuestas a niveles de ruido nocturno inaceptables (Ld &gt; 55 dBA OCDE)</v>
      </c>
      <c r="G44" s="827" t="s">
        <v>60</v>
      </c>
      <c r="H44" s="827" t="s">
        <v>60</v>
      </c>
      <c r="I44" s="828" t="s">
        <v>17</v>
      </c>
      <c r="J44" s="749" t="s">
        <v>1273</v>
      </c>
      <c r="K44" s="749" t="s">
        <v>1273</v>
      </c>
      <c r="L44" s="749"/>
    </row>
    <row r="45" spans="1:12" ht="14.4">
      <c r="A45" s="1046"/>
      <c r="B45" s="1048" t="s">
        <v>61</v>
      </c>
      <c r="C45" s="306" t="str">
        <f>IFERROR(VLOOKUP(C$9,EA_8_M!$A$2:$B$69,2,FALSE),"")</f>
        <v>EA_8</v>
      </c>
      <c r="D45" s="55" t="str">
        <f>IFERROR(VLOOKUP(D$9,EA_8_M!$A$2:$B$69,2,FALSE),"")</f>
        <v>Sin estándar</v>
      </c>
      <c r="E45" s="762" t="s">
        <v>15</v>
      </c>
      <c r="F45" s="45" t="str">
        <f>IFERROR(VLOOKUP(F$9,EA_8_M!$A$2:$B$74,2,FALSE),"")</f>
        <v xml:space="preserve">Consumo de agua potable residencial per cápita al día </v>
      </c>
      <c r="G45" s="827" t="s">
        <v>62</v>
      </c>
      <c r="H45" s="337" t="s">
        <v>17</v>
      </c>
      <c r="I45" s="829" t="s">
        <v>62</v>
      </c>
      <c r="J45" s="749" t="s">
        <v>1273</v>
      </c>
      <c r="K45" s="749" t="s">
        <v>1273</v>
      </c>
      <c r="L45" s="749" t="s">
        <v>1273</v>
      </c>
    </row>
    <row r="46" spans="1:12" ht="14.4">
      <c r="A46" s="1046"/>
      <c r="B46" s="1048"/>
      <c r="C46" s="306" t="str">
        <f>IFERROR(VLOOKUP(C$9,EA_9_M!$A$2:$B$69,2,FALSE),"")</f>
        <v>EA_9</v>
      </c>
      <c r="D46" s="55" t="str">
        <f>IFERROR(VLOOKUP(D$9,EA_9_M!$A$2:$B$69,2,FALSE),"")</f>
        <v>Sin estándar</v>
      </c>
      <c r="E46" s="762" t="s">
        <v>15</v>
      </c>
      <c r="F46" s="45" t="str">
        <f>IFERROR(VLOOKUP(F$9,EA_9_M!$A$2:$B$74,2,FALSE),"")</f>
        <v>Porcentaje de agua no facturada</v>
      </c>
      <c r="G46" s="827" t="s">
        <v>63</v>
      </c>
      <c r="H46" s="337" t="s">
        <v>17</v>
      </c>
      <c r="I46" s="827" t="s">
        <v>63</v>
      </c>
      <c r="J46" s="749" t="s">
        <v>1273</v>
      </c>
      <c r="K46" s="749" t="s">
        <v>1273</v>
      </c>
      <c r="L46" s="749" t="s">
        <v>1273</v>
      </c>
    </row>
    <row r="47" spans="1:12" ht="14.4">
      <c r="A47" s="1046"/>
      <c r="B47" s="1045" t="s">
        <v>64</v>
      </c>
      <c r="C47" s="306" t="str">
        <f>IFERROR(VLOOKUP(C$9,EA_34_M!$A$2:$B$69,2,FALSE),"")</f>
        <v>EA_34</v>
      </c>
      <c r="D47" s="306" t="str">
        <f>IFERROR(VLOOKUP(D$9,EA_34_M!$A$2:$B$69,2,FALSE),"")</f>
        <v>Hasta 1 kilogramo / habitante / día</v>
      </c>
      <c r="E47" s="762" t="s">
        <v>15</v>
      </c>
      <c r="F47" s="894" t="str">
        <f>IFERROR(VLOOKUP(F$9,EA_34_M!$A$2:$B$69,2,FALSE),"")</f>
        <v>Cantidad (kg) de disposición final de residuos sólidos urbanos per cápita</v>
      </c>
      <c r="G47" s="827" t="s">
        <v>65</v>
      </c>
      <c r="H47" s="827" t="s">
        <v>65</v>
      </c>
      <c r="I47" s="828" t="s">
        <v>17</v>
      </c>
      <c r="J47" s="749" t="s">
        <v>1273</v>
      </c>
      <c r="K47" s="749" t="s">
        <v>1273</v>
      </c>
      <c r="L47" s="749"/>
    </row>
    <row r="48" spans="1:12" ht="14.4">
      <c r="A48" s="1046"/>
      <c r="B48" s="1046"/>
      <c r="C48" s="306" t="str">
        <f>IFERROR(VLOOKUP(C$9,EA_36_M!$A$2:$B$69,2,FALSE),"")</f>
        <v>EA_36</v>
      </c>
      <c r="D48" s="46" t="str">
        <f>IFERROR(VLOOKUP(D$9,EA_36_M!$A$2:$B$69,2,FALSE),"")</f>
        <v>Sin estándar</v>
      </c>
      <c r="E48" s="762" t="s">
        <v>15</v>
      </c>
      <c r="F48" s="45" t="str">
        <f>IFERROR(VLOOKUP(F$9,EA_34_M!$A$2:$B$74,2,FALSE),"")</f>
        <v>Cantidad (kg) de disposición final de residuos sólidos urbanos per cápita</v>
      </c>
      <c r="G48" s="827" t="s">
        <v>1398</v>
      </c>
      <c r="H48" s="827" t="s">
        <v>1398</v>
      </c>
      <c r="I48" s="828" t="s">
        <v>17</v>
      </c>
      <c r="J48" s="749"/>
      <c r="K48" s="749" t="s">
        <v>1273</v>
      </c>
      <c r="L48" s="749"/>
    </row>
    <row r="49" spans="1:12" ht="14.4">
      <c r="A49" s="1046"/>
      <c r="B49" s="1047"/>
      <c r="C49" s="306" t="str">
        <f>IFERROR(VLOOKUP(C$9,EA_35_M!$A$2:$B$69,2,FALSE),"")</f>
        <v>EA_35</v>
      </c>
      <c r="D49" s="55" t="str">
        <f>IFERROR(VLOOKUP(D$9,EA_35_M!$A$2:$B$69,2,FALSE),"")</f>
        <v>Sin estándar</v>
      </c>
      <c r="E49" s="762" t="s">
        <v>15</v>
      </c>
      <c r="F49" s="45" t="str">
        <f>IFERROR(VLOOKUP(F$9,EA_35_M!$A$2:$B$74,2,FALSE),"")</f>
        <v>Número de microbasurales por cada 10.000 habitantes</v>
      </c>
      <c r="G49" s="827" t="s">
        <v>66</v>
      </c>
      <c r="H49" s="827" t="s">
        <v>66</v>
      </c>
      <c r="I49" s="828" t="s">
        <v>17</v>
      </c>
      <c r="J49" s="749" t="s">
        <v>1273</v>
      </c>
      <c r="K49" s="749" t="s">
        <v>1273</v>
      </c>
      <c r="L49" s="749"/>
    </row>
    <row r="50" spans="1:12" ht="14.4">
      <c r="A50" s="1046"/>
      <c r="B50" s="1048" t="s">
        <v>67</v>
      </c>
      <c r="C50" s="306" t="str">
        <f>IFERROR(VLOOKUP(C$9,EA_22_M!$A$2:$B$69,2,FALSE),"")</f>
        <v>EA_22</v>
      </c>
      <c r="D50" s="55" t="str">
        <f>IFERROR(VLOOKUP(D$9,EA_22_M!$A$2:$B$69,2,FALSE),"")</f>
        <v>Sin estándar</v>
      </c>
      <c r="E50" s="762" t="s">
        <v>15</v>
      </c>
      <c r="F50" s="45" t="str">
        <f>IFERROR(VLOOKUP(F$9,EA_22_M!$A$2:$B$74,2,FALSE),"")</f>
        <v>Consumo de energía eléctrica per cápita residencial</v>
      </c>
      <c r="G50" s="827" t="s">
        <v>68</v>
      </c>
      <c r="H50" s="827" t="s">
        <v>68</v>
      </c>
      <c r="I50" s="828" t="s">
        <v>17</v>
      </c>
      <c r="J50" s="749" t="s">
        <v>1273</v>
      </c>
      <c r="K50" s="749" t="s">
        <v>1273</v>
      </c>
      <c r="L50" s="749" t="s">
        <v>1273</v>
      </c>
    </row>
    <row r="51" spans="1:12" ht="14.4">
      <c r="A51" s="1046"/>
      <c r="B51" s="1048"/>
      <c r="C51" s="306" t="str">
        <f>IFERROR(VLOOKUP(C$9,EA_22a_M!$A$2:$B$68,2,FALSE),"")</f>
        <v>EA_22a</v>
      </c>
      <c r="D51" s="55" t="str">
        <f>IFERROR(VLOOKUP(D$9,EA_22a_M!$A$2:$B$68,2,FALSE),"")</f>
        <v>Sin estándar</v>
      </c>
      <c r="E51" s="762" t="s">
        <v>15</v>
      </c>
      <c r="F51" s="45" t="str">
        <f>IFERROR(VLOOKUP(F$9,EA_22a_M!$A$2:$B$73,2,FALSE),"")</f>
        <v>Consumo de energía eléctrica per cápita no residencial</v>
      </c>
      <c r="G51" s="827" t="s">
        <v>69</v>
      </c>
      <c r="H51" s="827" t="s">
        <v>69</v>
      </c>
      <c r="I51" s="828" t="s">
        <v>17</v>
      </c>
      <c r="J51" s="749" t="s">
        <v>1273</v>
      </c>
      <c r="K51" s="749" t="s">
        <v>1273</v>
      </c>
      <c r="L51" s="749" t="s">
        <v>1273</v>
      </c>
    </row>
    <row r="52" spans="1:12" ht="14.4">
      <c r="A52" s="1046"/>
      <c r="B52" s="1048"/>
      <c r="C52" s="306" t="str">
        <f>IFERROR(VLOOKUP(C$9,EA_23_M!$A$2:$B$70,2,FALSE),"")</f>
        <v>EA_23</v>
      </c>
      <c r="D52" s="55" t="str">
        <f>IFERROR(VLOOKUP(D$9,EA_23_M!$A$2:$B$70,2,FALSE),"")</f>
        <v>Sin estándar</v>
      </c>
      <c r="E52" s="762" t="s">
        <v>15</v>
      </c>
      <c r="F52" s="45" t="str">
        <f>IFERROR(VLOOKUP(F$9,EA_23_M!$A$2:$B$75,2,FALSE),"")</f>
        <v>Porcentaje de aporte de energía eléctrica de origen domiciliario</v>
      </c>
      <c r="G52" s="827" t="s">
        <v>70</v>
      </c>
      <c r="H52" s="827" t="s">
        <v>70</v>
      </c>
      <c r="I52" s="828" t="s">
        <v>17</v>
      </c>
      <c r="J52" s="749" t="s">
        <v>1273</v>
      </c>
      <c r="K52" s="749" t="s">
        <v>1273</v>
      </c>
      <c r="L52" s="749"/>
    </row>
    <row r="53" spans="1:12" ht="14.4">
      <c r="A53" s="1046"/>
      <c r="B53" s="1045" t="s">
        <v>71</v>
      </c>
      <c r="C53" s="306" t="str">
        <f>IFERROR(VLOOKUP(C$9,IP_33a_M!$A$2:$B$69,2,FALSE),"")</f>
        <v>IP_33a</v>
      </c>
      <c r="D53" s="55" t="str">
        <f>IFERROR(VLOOKUP(D$9,IP_33a_M!$A$2:$B$69,2,FALSE),"")</f>
        <v>Sin estándar</v>
      </c>
      <c r="E53" s="762" t="s">
        <v>40</v>
      </c>
      <c r="F53" s="45" t="str">
        <f>IFERROR(VLOOKUP(F$9,IP_33a_M!$A$2:$B$74,2,FALSE),"")</f>
        <v>Superficie del Continuo de Construcciones Urbanas (CCU)</v>
      </c>
      <c r="G53" s="307" t="s">
        <v>72</v>
      </c>
      <c r="H53" s="762" t="s">
        <v>17</v>
      </c>
      <c r="I53" s="307" t="s">
        <v>72</v>
      </c>
      <c r="J53" s="749" t="s">
        <v>1273</v>
      </c>
      <c r="K53" s="749"/>
      <c r="L53" s="749"/>
    </row>
    <row r="54" spans="1:12" ht="14.4">
      <c r="A54" s="1046"/>
      <c r="B54" s="1046"/>
      <c r="C54" s="306" t="str">
        <f>IFERROR(VLOOKUP(C$9,IP_33b_M!$A$2:$B$69,2,FALSE),"")</f>
        <v>IP_33b</v>
      </c>
      <c r="D54" s="55" t="str">
        <f>IFERROR(VLOOKUP(D$9,IP_33b_M!$A$2:$B$69,2,FALSE),"")</f>
        <v>Sin estándar</v>
      </c>
      <c r="E54" s="762" t="s">
        <v>40</v>
      </c>
      <c r="F54" s="45" t="str">
        <f>IFERROR(VLOOKUP(F$9,IP_33b_M!$A$2:$B$74,2,FALSE),"")</f>
        <v>Superficie de suelos de alto valor agrícola, según clases de suelo, próximas al CCU</v>
      </c>
      <c r="G54" s="307" t="s">
        <v>73</v>
      </c>
      <c r="H54" s="762" t="s">
        <v>17</v>
      </c>
      <c r="I54" s="307" t="s">
        <v>73</v>
      </c>
      <c r="J54" s="749" t="s">
        <v>1273</v>
      </c>
      <c r="K54" s="749"/>
      <c r="L54" s="749"/>
    </row>
    <row r="55" spans="1:12" ht="14.4">
      <c r="A55" s="1046"/>
      <c r="B55" s="1046"/>
      <c r="C55" s="306" t="str">
        <f>IFERROR(VLOOKUP(C$9,IP_33c_M!$A$2:$B$69,2,FALSE),"")</f>
        <v>IP_33c</v>
      </c>
      <c r="D55" s="55" t="str">
        <f>IFERROR(VLOOKUP(D$9,IP_33c_M!$A$2:$B$69,2,FALSE),"")</f>
        <v>Sin estándar</v>
      </c>
      <c r="E55" s="762" t="s">
        <v>40</v>
      </c>
      <c r="F55" s="45" t="str">
        <f>IFERROR(VLOOKUP(F$9,IP_33c_M!$A$2:$B$74,2,FALSE),"")</f>
        <v>Superficie de sitios prioritarios para la conservación próximos al CCU</v>
      </c>
      <c r="G55" s="307" t="s">
        <v>74</v>
      </c>
      <c r="H55" s="762" t="s">
        <v>17</v>
      </c>
      <c r="I55" s="307" t="s">
        <v>74</v>
      </c>
      <c r="J55" s="749" t="s">
        <v>1273</v>
      </c>
      <c r="K55" s="749"/>
      <c r="L55" s="749"/>
    </row>
    <row r="56" spans="1:12" ht="14.4">
      <c r="A56" s="1046"/>
      <c r="B56" s="1046"/>
      <c r="C56" s="306" t="str">
        <f>IFERROR(VLOOKUP(C$9,EA_53_M!$A$2:$B$69,2,FALSE),"")</f>
        <v>EA_53</v>
      </c>
      <c r="D56" s="306" t="str">
        <f>IFERROR(VLOOKUP(D$9,EA_53_M!$A$2:$B$69,2,FALSE),"")</f>
        <v>Sin estándar</v>
      </c>
      <c r="E56" s="306" t="s">
        <v>15</v>
      </c>
      <c r="F56" s="894" t="str">
        <f>IFERROR(VLOOKUP(F$9,EA_53_M!$A$2:$B$69,2,FALSE),"")</f>
        <v>Porcentaje de superficie cubierta por vegetación</v>
      </c>
      <c r="G56" s="307" t="s">
        <v>1847</v>
      </c>
      <c r="H56" s="307" t="s">
        <v>1847</v>
      </c>
      <c r="I56" s="975" t="s">
        <v>17</v>
      </c>
      <c r="J56" s="749"/>
      <c r="K56" s="749"/>
      <c r="L56" s="749" t="s">
        <v>1273</v>
      </c>
    </row>
    <row r="57" spans="1:12" ht="14.4">
      <c r="A57" s="1047"/>
      <c r="B57" s="1047"/>
      <c r="C57" s="306" t="str">
        <f>IFERROR(VLOOKUP(C$9,EA_53a_M!$A$2:$B$69,2,FALSE),"")</f>
        <v>EA_53a</v>
      </c>
      <c r="D57" s="306" t="str">
        <f>IFERROR(VLOOKUP(D$9,EA_53a_M!$A$2:$B$69,2,FALSE),"")</f>
        <v>Sin estándar</v>
      </c>
      <c r="E57" s="306" t="s">
        <v>15</v>
      </c>
      <c r="F57" s="894" t="str">
        <f>IFERROR(VLOOKUP(F$9,EA_53a_M!$A$2:$B$69,2,FALSE),"")</f>
        <v>Porcentaje de superficie cubierta por vegetación densa</v>
      </c>
      <c r="G57" s="307" t="s">
        <v>1859</v>
      </c>
      <c r="H57" s="307" t="s">
        <v>1859</v>
      </c>
      <c r="I57" s="975" t="s">
        <v>17</v>
      </c>
      <c r="J57" s="749"/>
      <c r="K57" s="749"/>
      <c r="L57" s="749" t="s">
        <v>1273</v>
      </c>
    </row>
    <row r="58" spans="1:12" ht="14.4">
      <c r="A58" s="1048" t="s">
        <v>75</v>
      </c>
      <c r="B58" s="762" t="s">
        <v>76</v>
      </c>
      <c r="C58" s="306" t="str">
        <f>IFERROR(VLOOKUP(C$9,BPU_24_M!$A$2:$B$69,2,FALSE),"")</f>
        <v>BPU_24</v>
      </c>
      <c r="D58" s="55" t="str">
        <f>IFERROR(VLOOKUP(D$9,BPU_24_M!$A$2:$B$69,2,FALSE),"")</f>
        <v>Sin estándar</v>
      </c>
      <c r="E58" s="762" t="s">
        <v>15</v>
      </c>
      <c r="F58" s="45" t="str">
        <f>IFERROR(VLOOKUP(F$9,BPU_24_M!$A$2:$B$74,2,FALSE),"")</f>
        <v>Tasa de conexiones residenciales fijas de internet por cada 1.000 viviendas particulares</v>
      </c>
      <c r="G58" s="827" t="s">
        <v>77</v>
      </c>
      <c r="H58" s="827" t="s">
        <v>77</v>
      </c>
      <c r="I58" s="828" t="s">
        <v>17</v>
      </c>
      <c r="J58" s="749" t="s">
        <v>1273</v>
      </c>
      <c r="K58" s="749" t="s">
        <v>1273</v>
      </c>
      <c r="L58" s="749" t="s">
        <v>1273</v>
      </c>
    </row>
    <row r="59" spans="1:12" ht="14.4">
      <c r="A59" s="1048"/>
      <c r="B59" s="762" t="s">
        <v>78</v>
      </c>
      <c r="C59" s="306" t="str">
        <f>IFERROR(VLOOKUP(C$9,IS_91_M!$A$2:$B$69,2,FALSE),"")</f>
        <v>IS_91</v>
      </c>
      <c r="D59" s="55" t="str">
        <f>IFERROR(VLOOKUP(D$9,IS_91_M!$A$2:$B$69,2,FALSE),"")</f>
        <v>Sin estándar</v>
      </c>
      <c r="E59" s="762" t="s">
        <v>15</v>
      </c>
      <c r="F59" s="45" t="str">
        <f>IFERROR(VLOOKUP(F$9,IS_91_M!$A$2:$B$74,2,FALSE),"")</f>
        <v>Indisponibilidad de suministro eléctrico - indicador SAIDI anual</v>
      </c>
      <c r="G59" s="827" t="s">
        <v>79</v>
      </c>
      <c r="H59" s="827" t="s">
        <v>79</v>
      </c>
      <c r="I59" s="828" t="s">
        <v>17</v>
      </c>
      <c r="J59" s="749" t="s">
        <v>1273</v>
      </c>
      <c r="K59" s="749" t="s">
        <v>1273</v>
      </c>
      <c r="L59" s="749" t="s">
        <v>1273</v>
      </c>
    </row>
    <row r="60" spans="1:12" ht="14.4">
      <c r="A60" s="1048"/>
      <c r="B60" s="1045" t="s">
        <v>80</v>
      </c>
      <c r="C60" s="306" t="str">
        <f>IFERROR(VLOOKUP(C$9,IS_40_M!$A$2:$B$69,2,FALSE),"")</f>
        <v>IS_40</v>
      </c>
      <c r="D60" s="46" t="str">
        <f>IFERROR(VLOOKUP(D$9,IS_40_M!$A$2:$B$69,2,FALSE),"")</f>
        <v>100% de veredas en buen estado</v>
      </c>
      <c r="E60" s="762" t="s">
        <v>15</v>
      </c>
      <c r="F60" s="45" t="str">
        <f>IFERROR(VLOOKUP(F$9,IS_40_M!$A$2:$B$74,2,FALSE),"")</f>
        <v>Porcentaje de manzanas con veredas con buena calidad de pavimento</v>
      </c>
      <c r="G60" s="307" t="s">
        <v>81</v>
      </c>
      <c r="H60" s="307" t="s">
        <v>81</v>
      </c>
      <c r="I60" s="762" t="s">
        <v>17</v>
      </c>
      <c r="J60" s="749" t="s">
        <v>1273</v>
      </c>
      <c r="K60" s="749"/>
      <c r="L60" s="749"/>
    </row>
    <row r="61" spans="1:12" ht="14.4">
      <c r="A61" s="1048"/>
      <c r="B61" s="1047"/>
      <c r="C61" s="306" t="str">
        <f>IFERROR(VLOOKUP(C$9,BPU_17_M!$A$2:$B$68,2,FALSE),"")</f>
        <v>BPU_17</v>
      </c>
      <c r="D61" s="46" t="str">
        <f>IFERROR(VLOOKUP(D$9,BPU_17_M!$A$2:$B$68,2,FALSE),"")</f>
        <v>Sin estándar</v>
      </c>
      <c r="E61" s="762" t="s">
        <v>15</v>
      </c>
      <c r="F61" s="45" t="str">
        <f>IFERROR(VLOOKUP(F$9,BPU_17_M!$A$2:$B$73,2,FALSE),"")</f>
        <v>Cantidad de luminarias cada 50 metros lineales de red vial</v>
      </c>
      <c r="G61" s="827" t="s">
        <v>1429</v>
      </c>
      <c r="H61" s="827" t="s">
        <v>1429</v>
      </c>
      <c r="I61" s="828" t="s">
        <v>17</v>
      </c>
      <c r="J61" s="749"/>
      <c r="K61" s="749" t="s">
        <v>1273</v>
      </c>
      <c r="L61" s="749"/>
    </row>
    <row r="62" spans="1:12" ht="24">
      <c r="A62" s="1048"/>
      <c r="B62" s="762" t="s">
        <v>82</v>
      </c>
      <c r="C62" s="306" t="str">
        <f>IFERROR(VLOOKUP(C$9,IS_31_M!$A$2:$B$69,2,FALSE),"")</f>
        <v>IS_31</v>
      </c>
      <c r="D62" s="46" t="str">
        <f>IFERROR(VLOOKUP(D$9,IS_31_M!$A$2:$B$69,2,FALSE),"")</f>
        <v>Hasta 10%</v>
      </c>
      <c r="E62" s="764" t="s">
        <v>15</v>
      </c>
      <c r="F62" s="45" t="str">
        <f>IFERROR(VLOOKUP(F$9,IS_31_M!$A$2:$B$74,2,FALSE),"")</f>
        <v>Porcentaje de viviendas particulares que requieren mejoras de materialidad y/o servicios básicos</v>
      </c>
      <c r="G62" s="307" t="s">
        <v>83</v>
      </c>
      <c r="H62" s="307" t="s">
        <v>83</v>
      </c>
      <c r="I62" s="762" t="s">
        <v>17</v>
      </c>
      <c r="J62" s="749" t="s">
        <v>1273</v>
      </c>
      <c r="K62" s="749"/>
      <c r="L62" s="749"/>
    </row>
    <row r="63" spans="1:12" ht="14.4">
      <c r="A63" s="1048"/>
      <c r="B63" s="1045" t="s">
        <v>84</v>
      </c>
      <c r="C63" s="306" t="str">
        <f>IFERROR(VLOOKUP(C$9,IS_32_M!$A$2:$B$69,2,FALSE),"")</f>
        <v>IS_32</v>
      </c>
      <c r="D63" s="55" t="str">
        <f>IFERROR(VLOOKUP(D$9,IS_32_M!$A$2:$B$69,2,FALSE),"")</f>
        <v>Sin estándar</v>
      </c>
      <c r="E63" s="762" t="s">
        <v>15</v>
      </c>
      <c r="F63" s="45" t="str">
        <f>IFERROR(VLOOKUP(F$9,IS_32_M!$A$2:$B$74,2,FALSE),"")</f>
        <v>Requerimiento de viviendas nuevas urbanas</v>
      </c>
      <c r="G63" s="307" t="s">
        <v>85</v>
      </c>
      <c r="H63" s="307" t="s">
        <v>85</v>
      </c>
      <c r="I63" s="762" t="s">
        <v>17</v>
      </c>
      <c r="J63" s="749" t="s">
        <v>1273</v>
      </c>
      <c r="K63" s="749"/>
      <c r="L63" s="749"/>
    </row>
    <row r="64" spans="1:12" ht="14.4">
      <c r="A64" s="1048"/>
      <c r="B64" s="1046"/>
      <c r="C64" s="306" t="str">
        <f>IFERROR(VLOOKUP(C$9,IS_33_M!$A$2:$B$69,2,FALSE),"")</f>
        <v>IS_33</v>
      </c>
      <c r="D64" s="55" t="str">
        <f>IFERROR(VLOOKUP(D$9,IS_33_M!$A$2:$B$69,2,FALSE),"")</f>
        <v>Sin estándar</v>
      </c>
      <c r="E64" s="762" t="s">
        <v>15</v>
      </c>
      <c r="F64" s="45" t="str">
        <f>IFERROR(VLOOKUP(F$9,IS_33_M!$A$2:$B$74,2,FALSE),"")</f>
        <v>Porcentaje de viviendas en situación de hacinamiento</v>
      </c>
      <c r="G64" s="307" t="s">
        <v>86</v>
      </c>
      <c r="H64" s="307" t="s">
        <v>86</v>
      </c>
      <c r="I64" s="762" t="s">
        <v>17</v>
      </c>
      <c r="J64" s="749" t="s">
        <v>1273</v>
      </c>
      <c r="K64" s="749"/>
      <c r="L64" s="749"/>
    </row>
    <row r="65" spans="1:12" ht="14.4">
      <c r="A65" s="1048"/>
      <c r="B65" s="1046"/>
      <c r="C65" s="306" t="str">
        <f>IFERROR(VLOOKUP(C$9,IS_34_M!$A$2:$B$69,2,FALSE),"")</f>
        <v>IS_34</v>
      </c>
      <c r="D65" s="55" t="str">
        <f>IFERROR(VLOOKUP(D$9,IS_34_M!$A$2:$B$69,2,FALSE),"")</f>
        <v>Sin estándar</v>
      </c>
      <c r="E65" s="762" t="s">
        <v>15</v>
      </c>
      <c r="F65" s="45" t="str">
        <f>IFERROR(VLOOKUP(F$9,IS_34_M!$A$2:$B$74,2,FALSE),"")</f>
        <v>Porcentaje de viviendas con situación de allegamiento externo</v>
      </c>
      <c r="G65" s="307" t="s">
        <v>87</v>
      </c>
      <c r="H65" s="307" t="s">
        <v>87</v>
      </c>
      <c r="I65" s="762" t="s">
        <v>17</v>
      </c>
      <c r="J65" s="749" t="s">
        <v>1273</v>
      </c>
      <c r="K65" s="749"/>
      <c r="L65" s="749"/>
    </row>
    <row r="66" spans="1:12" ht="14.4">
      <c r="A66" s="1048"/>
      <c r="B66" s="1046"/>
      <c r="C66" s="306" t="str">
        <f>IFERROR(VLOOKUP(C$9,EA_33_M!$A$2:$B$68,2,FALSE),"")</f>
        <v>EA_33</v>
      </c>
      <c r="D66" s="55" t="str">
        <f>IFERROR(VLOOKUP(D$9,EA_33_M!$A$2:$B$68,2,FALSE),"")</f>
        <v>Sin estándar</v>
      </c>
      <c r="E66" s="762" t="s">
        <v>15</v>
      </c>
      <c r="F66" s="45" t="str">
        <f>IFERROR(VLOOKUP(F$9,EA_33_M!$A$2:$B$73,2,FALSE),"")</f>
        <v>Porcentaje de la superficie de campamentos respecto del área urbana</v>
      </c>
      <c r="G66" s="827" t="s">
        <v>1464</v>
      </c>
      <c r="H66" s="827" t="s">
        <v>1464</v>
      </c>
      <c r="I66" s="828" t="s">
        <v>17</v>
      </c>
      <c r="J66" s="750"/>
      <c r="K66" s="749" t="s">
        <v>1273</v>
      </c>
      <c r="L66" s="749"/>
    </row>
    <row r="67" spans="1:12" ht="14.4">
      <c r="A67" s="1048"/>
      <c r="B67" s="1047"/>
      <c r="C67" s="306" t="str">
        <f>IFERROR(VLOOKUP(C$9,EA_33a_M!$A$2:$B$68,2,FALSE),"")</f>
        <v>EA_33a</v>
      </c>
      <c r="D67" s="55" t="str">
        <f>IFERROR(VLOOKUP(D$9,EA_33a_M!$A$2:$B$68,2,FALSE),"")</f>
        <v>Sin estándar</v>
      </c>
      <c r="E67" s="762" t="s">
        <v>15</v>
      </c>
      <c r="F67" s="45" t="str">
        <f>IFERROR(VLOOKUP(F$9,EA_33a_M!$A$2:$B$73,2,FALSE),"")</f>
        <v>Densidad de hogares en campamentos</v>
      </c>
      <c r="G67" s="827" t="s">
        <v>1455</v>
      </c>
      <c r="H67" s="827" t="s">
        <v>1455</v>
      </c>
      <c r="I67" s="828" t="s">
        <v>17</v>
      </c>
      <c r="J67" s="749"/>
      <c r="K67" s="749" t="s">
        <v>1273</v>
      </c>
      <c r="L67" s="749"/>
    </row>
    <row r="68" spans="1:12" ht="15.75" customHeight="1">
      <c r="A68" s="1048"/>
      <c r="B68" s="1048" t="s">
        <v>88</v>
      </c>
      <c r="C68" s="306" t="str">
        <f>IFERROR(VLOOKUP(C$9,IS_36_M!$A$2:$B$69,2,FALSE),"")</f>
        <v>IS_36</v>
      </c>
      <c r="D68" s="55" t="str">
        <f>IFERROR(VLOOKUP(D$9,IS_36_M!$A$2:$B$69,2,FALSE),"")</f>
        <v>Sin estándar</v>
      </c>
      <c r="E68" s="762" t="s">
        <v>15</v>
      </c>
      <c r="F68" s="45" t="str">
        <f>IFERROR(VLOOKUP(F$9,IS_36_M!$A$2:$B$74,2,FALSE),"")</f>
        <v>Porcentaje de la población en situación de pobreza (pobreza por ingresos MDSF)</v>
      </c>
      <c r="G68" s="827" t="s">
        <v>89</v>
      </c>
      <c r="H68" s="827" t="s">
        <v>89</v>
      </c>
      <c r="I68" s="828" t="s">
        <v>17</v>
      </c>
      <c r="J68" s="749" t="s">
        <v>1273</v>
      </c>
      <c r="K68" s="749" t="s">
        <v>1273</v>
      </c>
      <c r="L68" s="749"/>
    </row>
    <row r="69" spans="1:12" ht="14.4">
      <c r="A69" s="1048"/>
      <c r="B69" s="1048"/>
      <c r="C69" s="306" t="str">
        <f>IFERROR(VLOOKUP(C$9,IS_37_M!$A$2:$B$69,2,FALSE),"")</f>
        <v>IS_37</v>
      </c>
      <c r="D69" s="55" t="str">
        <f>IFERROR(VLOOKUP(D$9,IS_37_M!$A$2:$B$69,2,FALSE),"")</f>
        <v>Sin estándar</v>
      </c>
      <c r="E69" s="762" t="s">
        <v>15</v>
      </c>
      <c r="F69" s="45" t="str">
        <f>IFERROR(VLOOKUP(F$9,IS_37_M!$A$2:$B$74,2,FALSE),"")</f>
        <v>Porcentaje de la población en situación de pobreza (pobreza multidimensional MDSF)</v>
      </c>
      <c r="G69" s="827" t="s">
        <v>90</v>
      </c>
      <c r="H69" s="827" t="s">
        <v>90</v>
      </c>
      <c r="I69" s="828" t="s">
        <v>17</v>
      </c>
      <c r="J69" s="749" t="s">
        <v>1273</v>
      </c>
      <c r="K69" s="749" t="s">
        <v>1273</v>
      </c>
      <c r="L69" s="749"/>
    </row>
    <row r="70" spans="1:12" ht="14.4">
      <c r="A70" s="1048"/>
      <c r="B70" s="762" t="s">
        <v>1836</v>
      </c>
      <c r="C70" s="306" t="str">
        <f>IFERROR(VLOOKUP(C$9,IS_201_M!$A$2:$B$69,2,FALSE),"")</f>
        <v>IS_201</v>
      </c>
      <c r="D70" s="340" t="str">
        <f>IFERROR(VLOOKUP(D$9,IS_201_M!$A$2:$B$69,2,FALSE),"")</f>
        <v>Sin estándar</v>
      </c>
      <c r="E70" s="306" t="s">
        <v>40</v>
      </c>
      <c r="F70" s="45" t="str">
        <f>IFERROR(VLOOKUP(F$9,IS_201_M!$A$2:$B$69,2,FALSE),"")</f>
        <v>Población estimada de migrantes internacionales por comuna</v>
      </c>
      <c r="G70" s="827" t="s">
        <v>1901</v>
      </c>
      <c r="H70" s="827" t="s">
        <v>1901</v>
      </c>
      <c r="I70" s="828" t="s">
        <v>17</v>
      </c>
      <c r="J70" s="749"/>
      <c r="K70" s="749"/>
      <c r="L70" s="749" t="s">
        <v>1273</v>
      </c>
    </row>
    <row r="71" spans="1:12" ht="48">
      <c r="A71" s="1048"/>
      <c r="B71" s="1048" t="s">
        <v>91</v>
      </c>
      <c r="C71" s="306" t="str">
        <f>IFERROR(VLOOKUP(C$9,IS_39_M!$A$2:$B$69,2,FALSE),"")</f>
        <v>IS_39</v>
      </c>
      <c r="D71" s="46" t="str">
        <f>IFERROR(VLOOKUP(D$9,IS_39_M!$A$2:$B$69,2,FALSE),"")</f>
        <v>100 % de las unidades vecinales (UV) de una comuna con un mínimo de 20% y un máximo de 60% de población vulnerable.</v>
      </c>
      <c r="E71" s="762" t="s">
        <v>15</v>
      </c>
      <c r="F71" s="45" t="str">
        <f>IFERROR(VLOOKUP(F$9,IS_39_M!$A$2:$B$74,2,FALSE),"")</f>
        <v>Porcentaje de unidades vecinales de la comuna que tienen entre 20% y 60% de hogares vulnerables.</v>
      </c>
      <c r="G71" s="827" t="s">
        <v>92</v>
      </c>
      <c r="H71" s="827" t="s">
        <v>92</v>
      </c>
      <c r="I71" s="828" t="s">
        <v>17</v>
      </c>
      <c r="J71" s="749" t="s">
        <v>1273</v>
      </c>
      <c r="K71" s="749" t="s">
        <v>1273</v>
      </c>
      <c r="L71" s="749" t="s">
        <v>1273</v>
      </c>
    </row>
    <row r="72" spans="1:12" ht="14.4">
      <c r="A72" s="1048"/>
      <c r="B72" s="1048"/>
      <c r="C72" s="306" t="str">
        <f>IFERROR(VLOOKUP(C$9,IS_39a_M!$A$2:$B$69,2,FALSE),"")</f>
        <v>IS_39a</v>
      </c>
      <c r="D72" s="55" t="str">
        <f>IFERROR(VLOOKUP(D$9,IS_39a_M!$A$2:$B$69,2,FALSE),"")</f>
        <v>Sin estándar</v>
      </c>
      <c r="E72" s="762" t="s">
        <v>15</v>
      </c>
      <c r="F72" s="45" t="str">
        <f>IFERROR(VLOOKUP(F$9,IS_39a_M!$A$2:$B$74,2,FALSE),"")</f>
        <v>Índice de segregación de la población vulnerable</v>
      </c>
      <c r="G72" s="827" t="s">
        <v>93</v>
      </c>
      <c r="H72" s="827" t="s">
        <v>93</v>
      </c>
      <c r="I72" s="828" t="s">
        <v>17</v>
      </c>
      <c r="J72" s="749" t="s">
        <v>1273</v>
      </c>
      <c r="K72" s="749" t="s">
        <v>1273</v>
      </c>
      <c r="L72" s="749" t="s">
        <v>1273</v>
      </c>
    </row>
    <row r="73" spans="1:12" ht="14.4">
      <c r="A73" s="1048"/>
      <c r="B73" s="762" t="s">
        <v>94</v>
      </c>
      <c r="C73" s="306" t="str">
        <f>IFERROR(VLOOKUP(C$9,IS_58_M!$A$2:$B$69,2,FALSE),"")</f>
        <v>IS_58</v>
      </c>
      <c r="D73" s="55" t="str">
        <f>IFERROR(VLOOKUP(D$9,IS_58_M!$A$2:$B$69,2,FALSE),"")</f>
        <v>Sin estándar</v>
      </c>
      <c r="E73" s="762" t="s">
        <v>15</v>
      </c>
      <c r="F73" s="45" t="str">
        <f>IFERROR(VLOOKUP(F$9,IS_58_M!$A$2:$B$74,2,FALSE),"")</f>
        <v>Número de denuncias por delito en el espacio público cada 100 habitantes</v>
      </c>
      <c r="G73" s="827" t="s">
        <v>95</v>
      </c>
      <c r="H73" s="827" t="s">
        <v>95</v>
      </c>
      <c r="I73" s="828" t="s">
        <v>17</v>
      </c>
      <c r="J73" s="749" t="s">
        <v>1273</v>
      </c>
      <c r="K73" s="749" t="s">
        <v>1273</v>
      </c>
      <c r="L73" s="749"/>
    </row>
    <row r="74" spans="1:12" ht="24">
      <c r="A74" s="1045" t="s">
        <v>96</v>
      </c>
      <c r="B74" s="762" t="s">
        <v>97</v>
      </c>
      <c r="C74" s="306" t="str">
        <f>IFERROR(VLOOKUP(C$9,IS_20_M!$A$2:$B$69,2,FALSE),"")</f>
        <v>IS_20</v>
      </c>
      <c r="D74" s="55" t="str">
        <f>IFERROR(VLOOKUP(D$9,IS_20_M!$A$2:$B$69,2,FALSE),"")</f>
        <v>Sin estándar</v>
      </c>
      <c r="E74" s="762" t="s">
        <v>15</v>
      </c>
      <c r="F74" s="45" t="str">
        <f>IFERROR(VLOOKUP(F$9,IS_20_M!$A$2:$B$74,2,FALSE),"")</f>
        <v>Porcentaje de continuidad de la infraestructura vial en las áreas de crecimiento urbano</v>
      </c>
      <c r="G74" s="308" t="s">
        <v>98</v>
      </c>
      <c r="H74" s="899" t="s">
        <v>17</v>
      </c>
      <c r="I74" s="308" t="s">
        <v>98</v>
      </c>
      <c r="J74" s="749" t="s">
        <v>1273</v>
      </c>
      <c r="K74" s="749"/>
      <c r="L74" s="749"/>
    </row>
    <row r="75" spans="1:12" ht="14.4">
      <c r="A75" s="1046"/>
      <c r="B75" s="1048" t="s">
        <v>99</v>
      </c>
      <c r="C75" s="306" t="str">
        <f>IFERROR(VLOOKUP(C$9,EA_31_M!$A$2:$B$69,2,FALSE),"")</f>
        <v>EA_31</v>
      </c>
      <c r="D75" s="55" t="str">
        <f>IFERROR(VLOOKUP(D$9,EA_31_M!$A$2:$B$69,2,FALSE),"")</f>
        <v>Sin estándar</v>
      </c>
      <c r="E75" s="762" t="s">
        <v>15</v>
      </c>
      <c r="F75" s="45" t="str">
        <f>IFERROR(VLOOKUP(F$9,EA_31_M!$A$2:$B$74,2,FALSE),"")</f>
        <v>Tasa de crecimiento anual de la extensión física urbana</v>
      </c>
      <c r="G75" s="307" t="s">
        <v>100</v>
      </c>
      <c r="H75" s="762" t="s">
        <v>17</v>
      </c>
      <c r="I75" s="307" t="s">
        <v>100</v>
      </c>
      <c r="J75" s="749" t="s">
        <v>1273</v>
      </c>
      <c r="K75" s="749"/>
      <c r="L75" s="749"/>
    </row>
    <row r="76" spans="1:12" ht="24">
      <c r="A76" s="1046"/>
      <c r="B76" s="1048"/>
      <c r="C76" s="306" t="str">
        <f>IFERROR(VLOOKUP(C$9,IS_5_M!$A$2:$B$69,2,FALSE),"")</f>
        <v>IS_5</v>
      </c>
      <c r="D76" s="55" t="str">
        <f>IFERROR(VLOOKUP(D$9,IS_5_M!$A$2:$B$69,2,FALSE),"")</f>
        <v>Sin estándar</v>
      </c>
      <c r="E76" s="762" t="s">
        <v>15</v>
      </c>
      <c r="F76" s="45" t="str">
        <f>IFERROR(VLOOKUP(F$9,IS_5_M!$A$2:$B$74,2,FALSE),"")</f>
        <v>Diferencia entre el valor de suelo más alto y el más bajo entre las áreas homogéneas (urbanas) definidas por el Servicio de Impuestos Internos</v>
      </c>
      <c r="G76" s="307" t="s">
        <v>101</v>
      </c>
      <c r="H76" s="307" t="s">
        <v>101</v>
      </c>
      <c r="I76" s="762" t="s">
        <v>17</v>
      </c>
      <c r="J76" s="749" t="s">
        <v>1273</v>
      </c>
      <c r="K76" s="749"/>
      <c r="L76" s="749"/>
    </row>
    <row r="77" spans="1:12" ht="15" customHeight="1">
      <c r="A77" s="1046"/>
      <c r="B77" s="1045" t="s">
        <v>1262</v>
      </c>
      <c r="C77" s="306" t="str">
        <f>IFERROR(VLOOKUP(C$9,EA_48_M!$A$2:$B$69,2,FALSE),"")</f>
        <v>EA_48</v>
      </c>
      <c r="D77" s="55" t="str">
        <f>IFERROR(VLOOKUP(D$9,EA_48_M!$A$2:$B$69,2,FALSE),"")</f>
        <v>Sin estándar</v>
      </c>
      <c r="E77" s="762" t="s">
        <v>15</v>
      </c>
      <c r="F77" s="45" t="str">
        <f>IFERROR(VLOOKUP(F$9,EA_48_M!$A$2:$B$74,2,FALSE),"")</f>
        <v>Porcentaje de población expuesta a inundación por tsunami</v>
      </c>
      <c r="G77" s="827" t="s">
        <v>102</v>
      </c>
      <c r="H77" s="827" t="s">
        <v>102</v>
      </c>
      <c r="I77" s="828" t="s">
        <v>17</v>
      </c>
      <c r="J77" s="749" t="s">
        <v>1273</v>
      </c>
      <c r="K77" s="749" t="s">
        <v>1273</v>
      </c>
      <c r="L77" s="749"/>
    </row>
    <row r="78" spans="1:12" ht="24.75" customHeight="1">
      <c r="A78" s="1046"/>
      <c r="B78" s="1047"/>
      <c r="C78" s="306" t="str">
        <f>IFERROR(VLOOKUP(C$9,EA_201_M!$A$2:$B$69,2,FALSE),"")</f>
        <v>EA_201</v>
      </c>
      <c r="D78" s="55" t="str">
        <f>IFERROR(VLOOKUP(D$9,EA_201_M!$A$2:$B$69,2,FALSE),"")</f>
        <v>Sin estándar</v>
      </c>
      <c r="E78" s="762" t="s">
        <v>15</v>
      </c>
      <c r="F78" s="45" t="str">
        <f>IFERROR(VLOOKUP(F$9,EA_201_M!$A$2:$B$74,2,FALSE),"")</f>
        <v>Porcentaje de población ubicada en zonas con mayor recurrencia de incendios forestales</v>
      </c>
      <c r="G78" s="827" t="s">
        <v>1524</v>
      </c>
      <c r="H78" s="827" t="s">
        <v>1524</v>
      </c>
      <c r="I78" s="828" t="s">
        <v>17</v>
      </c>
      <c r="J78" s="749"/>
      <c r="K78" s="749" t="s">
        <v>1273</v>
      </c>
      <c r="L78" s="749"/>
    </row>
    <row r="79" spans="1:12" ht="15" customHeight="1">
      <c r="A79" s="1046"/>
      <c r="B79" s="1045" t="s">
        <v>1486</v>
      </c>
      <c r="C79" s="306" t="str">
        <f>IFERROR(VLOOKUP(C$9,EA_41_M!$A$2:$B$68,2,FALSE),"")</f>
        <v>EA_41</v>
      </c>
      <c r="D79" s="55" t="str">
        <f>IFERROR(VLOOKUP(D$9,EA_41_M!$A$2:$B$68,2,FALSE),"")</f>
        <v>Sin estándar</v>
      </c>
      <c r="E79" s="762" t="s">
        <v>15</v>
      </c>
      <c r="F79" s="45" t="str">
        <f>IFERROR(VLOOKUP(F$9,EA_41_M!$A$2:$B$73,2,FALSE),"")</f>
        <v>Porcentaje de equipamiento crítico expuesto a inundación por tsunami</v>
      </c>
      <c r="G79" s="827" t="s">
        <v>1494</v>
      </c>
      <c r="H79" s="827" t="s">
        <v>1494</v>
      </c>
      <c r="I79" s="828" t="s">
        <v>17</v>
      </c>
      <c r="J79" s="749"/>
      <c r="K79" s="749" t="s">
        <v>1273</v>
      </c>
      <c r="L79" s="749"/>
    </row>
    <row r="80" spans="1:12" ht="24.75" customHeight="1">
      <c r="A80" s="1046"/>
      <c r="B80" s="1047"/>
      <c r="C80" s="306" t="str">
        <f>IFERROR(VLOOKUP(C$9,EA_200_M!$A$2:$B$68,2,FALSE),"")</f>
        <v>EA_200</v>
      </c>
      <c r="D80" s="55" t="str">
        <f>IFERROR(VLOOKUP(D$9,EA_200_M!$A$2:$B$68,2,FALSE),"")</f>
        <v>Sin estándar</v>
      </c>
      <c r="E80" s="762" t="s">
        <v>15</v>
      </c>
      <c r="F80" s="45" t="str">
        <f>IFERROR(VLOOKUP(F$9,EA_200_M!$A$2:$B$73,2,FALSE),"")</f>
        <v>Porcentaje de equipamiento crítico ubicado en zonas con mayor recurrencia de incendios forestales</v>
      </c>
      <c r="G80" s="827" t="s">
        <v>1493</v>
      </c>
      <c r="H80" s="827" t="s">
        <v>1493</v>
      </c>
      <c r="I80" s="828" t="s">
        <v>17</v>
      </c>
      <c r="J80" s="749"/>
      <c r="K80" s="749" t="s">
        <v>1273</v>
      </c>
      <c r="L80" s="749"/>
    </row>
    <row r="81" spans="1:12" ht="24">
      <c r="A81" s="1046"/>
      <c r="B81" s="762" t="s">
        <v>103</v>
      </c>
      <c r="C81" s="306" t="str">
        <f>IFERROR(VLOOKUP(C$9,IG_1_M!$A$2:$B$69,2,FALSE),"")</f>
        <v>IG_1</v>
      </c>
      <c r="D81" s="55" t="str">
        <f>IFERROR(VLOOKUP(D$9,IG_1_M!$A$2:$B$69,2,FALSE),"")</f>
        <v>Sin estándar</v>
      </c>
      <c r="E81" s="762" t="s">
        <v>15</v>
      </c>
      <c r="F81" s="45" t="str">
        <f>IFERROR(VLOOKUP(F$9,IG_1_M!$A$2:$B$74,2,FALSE),"")</f>
        <v>Porcentaje de la inversión nacional a escala comunal en la que participa el municipio como institución contratante</v>
      </c>
      <c r="G81" s="827" t="s">
        <v>104</v>
      </c>
      <c r="H81" s="827" t="s">
        <v>104</v>
      </c>
      <c r="I81" s="828" t="s">
        <v>17</v>
      </c>
      <c r="J81" s="749" t="s">
        <v>1273</v>
      </c>
      <c r="K81" s="749" t="s">
        <v>1273</v>
      </c>
      <c r="L81" s="749"/>
    </row>
    <row r="82" spans="1:12" ht="24">
      <c r="A82" s="1047"/>
      <c r="B82" s="762" t="s">
        <v>105</v>
      </c>
      <c r="C82" s="306" t="str">
        <f>IFERROR(VLOOKUP(C$9,IG_66_M!$A$2:$B$69,2,FALSE),"")</f>
        <v>IG_66</v>
      </c>
      <c r="D82" s="46" t="str">
        <f>IFERROR(VLOOKUP(D$9,IG_66_M!$A$2:$B$69,2,FALSE),"")</f>
        <v>PRC vigente o actualizado en menos de 10 años</v>
      </c>
      <c r="E82" s="764" t="s">
        <v>15</v>
      </c>
      <c r="F82" s="45" t="str">
        <f>IFERROR(VLOOKUP(F$9,IG_66_M!$A$2:$B$74,2,FALSE),"")</f>
        <v>Plan regulador comunal actualizado en los últimos 10 años</v>
      </c>
      <c r="G82" s="827" t="s">
        <v>106</v>
      </c>
      <c r="H82" s="827" t="s">
        <v>106</v>
      </c>
      <c r="I82" s="828" t="s">
        <v>17</v>
      </c>
      <c r="J82" s="749" t="s">
        <v>1273</v>
      </c>
      <c r="K82" s="749" t="s">
        <v>1273</v>
      </c>
      <c r="L82" s="749" t="s">
        <v>1273</v>
      </c>
    </row>
    <row r="83" spans="1:12" ht="24">
      <c r="A83" s="1045" t="s">
        <v>107</v>
      </c>
      <c r="B83" s="762" t="s">
        <v>108</v>
      </c>
      <c r="C83" s="306" t="str">
        <f>IFERROR(VLOOKUP(C$9,DE_3_M!$A$2:$B$69,2,FALSE),"")</f>
        <v>DE_3</v>
      </c>
      <c r="D83" s="55" t="str">
        <f>IFERROR(VLOOKUP(D$9,DE_3_M!$A$2:$B$69,2,FALSE),"")</f>
        <v>Hasta 30%</v>
      </c>
      <c r="E83" s="40" t="s">
        <v>15</v>
      </c>
      <c r="F83" s="45" t="str">
        <f>IFERROR(VLOOKUP(F$9,DE_3_M!$A$2:$B$74,2,FALSE),"")</f>
        <v>Participación del Fondo Común Municipal (FCM) en el ingreso municipal total (descontadas las transferencias)</v>
      </c>
      <c r="G83" s="827" t="s">
        <v>109</v>
      </c>
      <c r="H83" s="827" t="s">
        <v>109</v>
      </c>
      <c r="I83" s="828" t="s">
        <v>17</v>
      </c>
      <c r="J83" s="749" t="s">
        <v>1273</v>
      </c>
      <c r="K83" s="749" t="s">
        <v>1273</v>
      </c>
      <c r="L83" s="749" t="s">
        <v>1273</v>
      </c>
    </row>
    <row r="84" spans="1:12" ht="14.4">
      <c r="A84" s="1046"/>
      <c r="B84" s="1045" t="s">
        <v>110</v>
      </c>
      <c r="C84" s="306" t="str">
        <f>IFERROR(VLOOKUP(C$9,DE_99_M!$A$2:$B$69,2,FALSE),"")</f>
        <v>DE_99</v>
      </c>
      <c r="D84" s="46" t="str">
        <f>IFERROR(VLOOKUP(D$9,DE_99_M!$A$2:$B$69,2,FALSE),"")</f>
        <v>Sin estándar</v>
      </c>
      <c r="E84" s="762" t="s">
        <v>40</v>
      </c>
      <c r="F84" s="45" t="str">
        <f>IFERROR(VLOOKUP(F$9,DE_99_M!$A$2:$B$74,2,FALSE),"")</f>
        <v>Porcentaje de ocupados que trabajan en el sector primario</v>
      </c>
      <c r="G84" s="827" t="s">
        <v>111</v>
      </c>
      <c r="H84" s="828" t="s">
        <v>17</v>
      </c>
      <c r="I84" s="827" t="s">
        <v>111</v>
      </c>
      <c r="J84" s="749" t="s">
        <v>1273</v>
      </c>
      <c r="K84" s="749" t="s">
        <v>1273</v>
      </c>
      <c r="L84" s="749"/>
    </row>
    <row r="85" spans="1:12" ht="14.4">
      <c r="A85" s="1046"/>
      <c r="B85" s="1046"/>
      <c r="C85" s="306" t="str">
        <f>IFERROR(VLOOKUP(C$9,DE_100_M!$A$2:$B$69,2,FALSE),"")</f>
        <v>DE_100</v>
      </c>
      <c r="D85" s="46" t="str">
        <f>IFERROR(VLOOKUP(D$9,DE_100_M!$A$2:$B$69,2,FALSE),"")</f>
        <v>Sin estándar</v>
      </c>
      <c r="E85" s="762" t="s">
        <v>40</v>
      </c>
      <c r="F85" s="45" t="str">
        <f>IFERROR(VLOOKUP(F$9,DE_100_M!$A$2:$B$74,2,FALSE),"")</f>
        <v>Porcentaje de ocupados que trabajan en el sector secundario</v>
      </c>
      <c r="G85" s="827" t="s">
        <v>112</v>
      </c>
      <c r="H85" s="828" t="s">
        <v>17</v>
      </c>
      <c r="I85" s="827" t="s">
        <v>112</v>
      </c>
      <c r="J85" s="749" t="s">
        <v>1273</v>
      </c>
      <c r="K85" s="749" t="s">
        <v>1273</v>
      </c>
      <c r="L85" s="749"/>
    </row>
    <row r="86" spans="1:12" ht="14.4">
      <c r="A86" s="1046"/>
      <c r="B86" s="1046"/>
      <c r="C86" s="306" t="str">
        <f>IFERROR(VLOOKUP(C$9,DE_101_M!$A$2:$B$38,2,FALSE),"")</f>
        <v>DE_101</v>
      </c>
      <c r="D86" s="46" t="str">
        <f>IFERROR(VLOOKUP(D$9,DE_101_M!$A$2:$B$38,2,FALSE),"")</f>
        <v>Sin estándar</v>
      </c>
      <c r="E86" s="762" t="s">
        <v>40</v>
      </c>
      <c r="F86" s="45" t="str">
        <f>IFERROR(VLOOKUP(F$9,DE_101_M!$A$2:$B$38,2,FALSE),"")</f>
        <v>Porcentaje de ocupados que trabajan en el sector terciario</v>
      </c>
      <c r="G86" s="827" t="s">
        <v>113</v>
      </c>
      <c r="H86" s="828" t="s">
        <v>17</v>
      </c>
      <c r="I86" s="827" t="s">
        <v>113</v>
      </c>
      <c r="J86" s="749" t="s">
        <v>1273</v>
      </c>
      <c r="K86" s="749" t="s">
        <v>1273</v>
      </c>
      <c r="L86" s="749"/>
    </row>
    <row r="87" spans="1:12" ht="14.4">
      <c r="A87" s="1046"/>
      <c r="B87" s="1046"/>
      <c r="C87" s="306" t="str">
        <f>IFERROR(VLOOKUP(C$9,DE_18_M!$A$2:$B$69,2,FALSE),"")</f>
        <v>DE_18</v>
      </c>
      <c r="D87" s="46" t="str">
        <f>IFERROR(VLOOKUP(D$9,DE_18_M!$A$2:$B$69,2,FALSE),"")</f>
        <v>Hasta 5%</v>
      </c>
      <c r="E87" s="762" t="s">
        <v>15</v>
      </c>
      <c r="F87" s="45" t="str">
        <f>IFERROR(VLOOKUP(F$9,DE_18_M!$A$2:$B$74,2,FALSE),"")</f>
        <v>Tasa de desocupación</v>
      </c>
      <c r="G87" s="827" t="s">
        <v>114</v>
      </c>
      <c r="H87" s="828" t="s">
        <v>17</v>
      </c>
      <c r="I87" s="827" t="s">
        <v>114</v>
      </c>
      <c r="J87" s="749" t="s">
        <v>1273</v>
      </c>
      <c r="K87" s="749" t="s">
        <v>1273</v>
      </c>
      <c r="L87" s="749"/>
    </row>
    <row r="88" spans="1:12" ht="14.4">
      <c r="A88" s="1047"/>
      <c r="B88" s="1047"/>
      <c r="C88" s="306" t="str">
        <f>IFERROR(VLOOKUP(C$9,DE_98_M!$A$2:$B$69,2,FALSE),"")</f>
        <v>DE_98</v>
      </c>
      <c r="D88" s="46" t="str">
        <f>IFERROR(VLOOKUP(D$9,DE_98_M!$A$2:$B$69,2,FALSE),"")</f>
        <v>Sin estándar</v>
      </c>
      <c r="E88" s="762" t="s">
        <v>40</v>
      </c>
      <c r="F88" s="45" t="str">
        <f>IFERROR(VLOOKUP(F$9,DE_98_M!$A$2:$B$74,2,FALSE),"")</f>
        <v>Porcentaje de ocupados por cuenta propia, respecto del total de personas ocupadas</v>
      </c>
      <c r="G88" s="827" t="s">
        <v>115</v>
      </c>
      <c r="H88" s="828" t="s">
        <v>17</v>
      </c>
      <c r="I88" s="827" t="s">
        <v>115</v>
      </c>
      <c r="J88" s="749" t="s">
        <v>1273</v>
      </c>
      <c r="K88" s="749" t="s">
        <v>1273</v>
      </c>
      <c r="L88" s="749"/>
    </row>
    <row r="89" spans="1:12" ht="36">
      <c r="A89" s="1048" t="s">
        <v>116</v>
      </c>
      <c r="B89" s="762" t="s">
        <v>117</v>
      </c>
      <c r="C89" s="306" t="str">
        <f>IFERROR(VLOOKUP(C$9,IP_6_M!$A$2:$B$69,2,FALSE),"")</f>
        <v>IP_6</v>
      </c>
      <c r="D89" s="55" t="str">
        <f>IFERROR(VLOOKUP(D$9,IP_6_M!$A$2:$B$69,2,FALSE),"")</f>
        <v>Sin estándar</v>
      </c>
      <c r="E89" s="762" t="s">
        <v>15</v>
      </c>
      <c r="F89" s="45" t="str">
        <f>IFERROR(VLOOKUP(F$9,IP_6_M!$A$2:$B$74,2,FALSE),"")</f>
        <v>Porcentaje de inversión pública destinada a proyectos que tienen procesos de intervención de restauración de inmuebles patrimoniales sobre el total de inversión destinada a proyectos con recomendación favorable.</v>
      </c>
      <c r="G89" s="307" t="s">
        <v>118</v>
      </c>
      <c r="H89" s="307" t="s">
        <v>118</v>
      </c>
      <c r="I89" s="762" t="s">
        <v>17</v>
      </c>
      <c r="J89" s="749" t="s">
        <v>1273</v>
      </c>
      <c r="K89" s="749"/>
      <c r="L89" s="749"/>
    </row>
    <row r="90" spans="1:12" ht="24">
      <c r="A90" s="1048"/>
      <c r="B90" s="1048" t="s">
        <v>119</v>
      </c>
      <c r="C90" s="306" t="str">
        <f>IFERROR(VLOOKUP(C$9,IP_34_M!$A$2:$B$69,2,FALSE),"")</f>
        <v>IP_34</v>
      </c>
      <c r="D90" s="46" t="str">
        <f>IFERROR(VLOOKUP(D$9,IP_34_M!$A$2:$B$69,2,FALSE),"")</f>
        <v>Sin estándar</v>
      </c>
      <c r="E90" s="762" t="s">
        <v>15</v>
      </c>
      <c r="F90" s="45" t="str">
        <f>IFERROR(VLOOKUP(F$9,IP_34_M!$A$2:$B$74,2,FALSE),"")</f>
        <v>Zonas de Conservación Histórica (ZCH) con norma urbana específica (Plano Seccional/ Plano de Detalle) en Instrumentos de Planificación Territorial (IPT's)</v>
      </c>
      <c r="G90" s="307" t="s">
        <v>120</v>
      </c>
      <c r="H90" s="307" t="s">
        <v>120</v>
      </c>
      <c r="I90" s="762" t="s">
        <v>17</v>
      </c>
      <c r="J90" s="749" t="s">
        <v>1273</v>
      </c>
      <c r="K90" s="749"/>
      <c r="L90" s="749"/>
    </row>
    <row r="91" spans="1:12" ht="24">
      <c r="A91" s="1048"/>
      <c r="B91" s="1048"/>
      <c r="C91" s="306" t="str">
        <f>IFERROR(VLOOKUP(C$9,IP_34a_M!$A$2:$B$69,2,FALSE),"")</f>
        <v>IP_34a</v>
      </c>
      <c r="D91" s="46" t="str">
        <f>IFERROR(VLOOKUP(D$9,IP_34a_M!$A$2:$B$69,2,FALSE),"")</f>
        <v>Sin estándar</v>
      </c>
      <c r="E91" s="762" t="s">
        <v>15</v>
      </c>
      <c r="F91" s="45" t="str">
        <f>IFERROR(VLOOKUP(F$9,IP_34a_M!$A$2:$B$74,2,FALSE),"")</f>
        <v>Zonas de Conservación Histórica (ZCH) con norma arquitectónica específica (Plano Seccional / Plano de Detalle) en Instrumentos de Planificación Territorial (IPT's)</v>
      </c>
      <c r="G91" s="307" t="s">
        <v>121</v>
      </c>
      <c r="H91" s="307" t="s">
        <v>121</v>
      </c>
      <c r="I91" s="762" t="s">
        <v>17</v>
      </c>
      <c r="J91" s="749" t="s">
        <v>1273</v>
      </c>
      <c r="K91" s="749"/>
      <c r="L91" s="749"/>
    </row>
    <row r="92" spans="1:12" ht="48">
      <c r="A92" s="1048"/>
      <c r="B92" s="1048"/>
      <c r="C92" s="306" t="str">
        <f>IFERROR(VLOOKUP(C$9,IP_48_M!$A$2:$B$69,2,FALSE),"")</f>
        <v>IP_48</v>
      </c>
      <c r="D92" s="55" t="str">
        <f>IFERROR(VLOOKUP(D$9,IP_48_M!$A$2:$B$69,2,FALSE),"")</f>
        <v>Plan Regulador Comunal (en adelante PRC) reconoce inmuebles y/o zonas de conservación histórica (en adelante, ICH y/o ZCH respectivamente)</v>
      </c>
      <c r="E92" s="762" t="s">
        <v>15</v>
      </c>
      <c r="F92" s="45" t="str">
        <f>IFERROR(VLOOKUP(F$9,IP_48_M!$A$2:$B$74,2,FALSE),"")</f>
        <v>Plan Regulador Comunal (PRC) reconoce inmuebles y/o zonas de conservación histórica</v>
      </c>
      <c r="G92" s="307" t="s">
        <v>122</v>
      </c>
      <c r="H92" s="307" t="s">
        <v>122</v>
      </c>
      <c r="I92" s="762" t="s">
        <v>17</v>
      </c>
      <c r="J92" s="749" t="s">
        <v>1273</v>
      </c>
      <c r="K92" s="749"/>
      <c r="L92" s="749"/>
    </row>
    <row r="93" spans="1:12" ht="14.4">
      <c r="A93" s="1048"/>
      <c r="B93" s="1048" t="s">
        <v>123</v>
      </c>
      <c r="C93" s="306" t="str">
        <f>IFERROR(VLOOKUP(C$9,IP_43_M!$A$2:$B$69,2,FALSE),"")</f>
        <v>IP_43</v>
      </c>
      <c r="D93" s="55" t="str">
        <f>IFERROR(VLOOKUP(D$9,IP_43_M!$A$2:$B$69,2,FALSE),"")</f>
        <v>Sin estándar</v>
      </c>
      <c r="E93" s="762" t="s">
        <v>15</v>
      </c>
      <c r="F93" s="45" t="str">
        <f>IFERROR(VLOOKUP(F$9,IP_43_M!$A$2:$B$74,2,FALSE),"")</f>
        <v>Porcentaje de zonas típicas con lineamientos de intervención aprobados</v>
      </c>
      <c r="G93" s="827" t="s">
        <v>124</v>
      </c>
      <c r="H93" s="827" t="s">
        <v>124</v>
      </c>
      <c r="I93" s="828" t="s">
        <v>17</v>
      </c>
      <c r="J93" s="749" t="s">
        <v>1273</v>
      </c>
      <c r="K93" s="749" t="s">
        <v>1273</v>
      </c>
      <c r="L93" s="749"/>
    </row>
    <row r="94" spans="1:12" ht="14.4">
      <c r="A94" s="1048"/>
      <c r="B94" s="1048"/>
      <c r="C94" s="306" t="str">
        <f>IFERROR(VLOOKUP(C$9,IP_43a_M!$A$2:$B$69,2,FALSE),"")</f>
        <v>IP_43a</v>
      </c>
      <c r="D94" s="55" t="str">
        <f>IFERROR(VLOOKUP(D$9,IP_43a_M!$A$2:$B$69,2,FALSE),"")</f>
        <v>Sin estándar</v>
      </c>
      <c r="E94" s="762" t="s">
        <v>15</v>
      </c>
      <c r="F94" s="45" t="str">
        <f>IFERROR(VLOOKUP(F$9,IP_43a_M!$A$2:$B$74,2,FALSE),"")</f>
        <v>Porcentaje de zonas típicas con lineamientos de intervención en desarrollo</v>
      </c>
      <c r="G94" s="827" t="s">
        <v>125</v>
      </c>
      <c r="H94" s="827" t="s">
        <v>125</v>
      </c>
      <c r="I94" s="828" t="s">
        <v>17</v>
      </c>
      <c r="J94" s="749" t="s">
        <v>1273</v>
      </c>
      <c r="K94" s="749" t="s">
        <v>1273</v>
      </c>
      <c r="L94" s="749"/>
    </row>
    <row r="95" spans="1:12" ht="14.4">
      <c r="A95" s="1048" t="s">
        <v>126</v>
      </c>
      <c r="B95" s="1045" t="s">
        <v>127</v>
      </c>
      <c r="C95" s="306" t="str">
        <f>IFERROR(VLOOKUP(C$9,IP_47_M!$A$1:$B$63,2,FALSE),"")</f>
        <v>IP_47</v>
      </c>
      <c r="D95" s="55" t="str">
        <f>IFERROR(VLOOKUP(D$9,IP_47_M!$A$1:$B$63,2,FALSE),"")</f>
        <v>Sin estándar</v>
      </c>
      <c r="E95" s="762" t="s">
        <v>40</v>
      </c>
      <c r="F95" s="45" t="str">
        <f>IFERROR(VLOOKUP(F$9,IP_47_M!$A$1:$B$68,2,FALSE),"")</f>
        <v>Número de organizaciones de la sociedad civil por cada 1.000 habitantes</v>
      </c>
      <c r="G95" s="827" t="s">
        <v>128</v>
      </c>
      <c r="H95" s="828" t="s">
        <v>17</v>
      </c>
      <c r="I95" s="827" t="s">
        <v>128</v>
      </c>
      <c r="J95" s="749" t="s">
        <v>1273</v>
      </c>
      <c r="K95" s="749" t="s">
        <v>1273</v>
      </c>
      <c r="L95" s="749"/>
    </row>
    <row r="96" spans="1:12" ht="14.4">
      <c r="A96" s="1048"/>
      <c r="B96" s="1046"/>
      <c r="C96" s="306" t="str">
        <f>IFERROR(VLOOKUP(C$9,IP_47a_M!$A$2:$B$69,2,FALSE),"")</f>
        <v>IP_47a</v>
      </c>
      <c r="D96" s="55" t="str">
        <f>IFERROR(VLOOKUP(D$9,IP_47a_M!$A$2:$B$69,2,FALSE),"")</f>
        <v>Sin estándar</v>
      </c>
      <c r="E96" s="762" t="s">
        <v>40</v>
      </c>
      <c r="F96" s="45" t="str">
        <f>IFERROR(VLOOKUP(F$9,IP_47a_M!$A$2:$B$74,2,FALSE),"")</f>
        <v>Número de organizaciones comunitarias por cada 1.000 habitantes</v>
      </c>
      <c r="G96" s="827" t="s">
        <v>129</v>
      </c>
      <c r="H96" s="828" t="s">
        <v>17</v>
      </c>
      <c r="I96" s="827" t="s">
        <v>129</v>
      </c>
      <c r="J96" s="749" t="s">
        <v>1273</v>
      </c>
      <c r="K96" s="749" t="s">
        <v>1273</v>
      </c>
      <c r="L96" s="749"/>
    </row>
    <row r="97" spans="1:12" ht="36">
      <c r="A97" s="1048"/>
      <c r="B97" s="762" t="s">
        <v>130</v>
      </c>
      <c r="C97" s="340" t="str">
        <f>IFERROR(VLOOKUP(C$9,IG_22_M!$A$2:$B$68,2,FALSE),"")</f>
        <v>IG_22</v>
      </c>
      <c r="D97" s="55" t="str">
        <f>IFERROR(VLOOKUP(D$9,IG_22_M!$A$2:$B$68,2,FALSE),"")</f>
        <v>100% de los proyectos</v>
      </c>
      <c r="E97" s="762" t="s">
        <v>15</v>
      </c>
      <c r="F97" s="45" t="str">
        <f>IFERROR(VLOOKUP(F$9,IG_22_M!$A$2:$B$73,2,FALSE),"")</f>
        <v>Porcentaje de proyectos urbanos de alto impacto con Participación Ciudadana Anticipada (PACA)</v>
      </c>
      <c r="G97" s="827" t="s">
        <v>131</v>
      </c>
      <c r="H97" s="828" t="s">
        <v>17</v>
      </c>
      <c r="I97" s="827" t="s">
        <v>131</v>
      </c>
      <c r="J97" s="749" t="s">
        <v>1273</v>
      </c>
      <c r="K97" s="749" t="s">
        <v>1273</v>
      </c>
      <c r="L97" s="749"/>
    </row>
    <row r="98" spans="1:12" ht="24" customHeight="1">
      <c r="A98" s="1048"/>
      <c r="B98" s="1045" t="s">
        <v>132</v>
      </c>
      <c r="C98" s="306" t="str">
        <f>IFERROR(VLOOKUP(C$9,IG_92_M!$A$2:$B$68,2,FALSE),"")</f>
        <v>IG_92</v>
      </c>
      <c r="D98" s="55" t="str">
        <f>IFERROR(VLOOKUP(D$9,IG_92_M!$A$2:$B$68,2,FALSE),"")</f>
        <v>Sin estándar</v>
      </c>
      <c r="E98" s="762" t="s">
        <v>15</v>
      </c>
      <c r="F98" s="45" t="str">
        <f>IFERROR(VLOOKUP(F$9,IG_92_M!$A$2:$B$73,2,FALSE),"")</f>
        <v>El Municipio cuenta con mecanismos de presupuestos participativos</v>
      </c>
      <c r="G98" s="827" t="s">
        <v>133</v>
      </c>
      <c r="H98" s="827" t="s">
        <v>133</v>
      </c>
      <c r="I98" s="828" t="s">
        <v>17</v>
      </c>
      <c r="J98" s="749" t="s">
        <v>1273</v>
      </c>
      <c r="K98" s="749" t="s">
        <v>1273</v>
      </c>
      <c r="L98" s="749"/>
    </row>
    <row r="99" spans="1:12" ht="24">
      <c r="A99" s="1048"/>
      <c r="B99" s="1047"/>
      <c r="C99" s="306" t="str">
        <f>IFERROR(VLOOKUP(C$9,IG_91_M!$A$2:$B$69,2,FALSE),"")</f>
        <v>IG_91</v>
      </c>
      <c r="D99" s="55" t="str">
        <f>IFERROR(VLOOKUP(D$9,IG_91_M!$A$2:$B$69,2,FALSE),"")</f>
        <v>Sin estándar</v>
      </c>
      <c r="E99" s="762" t="s">
        <v>15</v>
      </c>
      <c r="F99" s="45" t="str">
        <f>IFERROR(VLOOKUP(F$9,IG_91_M!$A$2:$B$74,2,FALSE),"")</f>
        <v>Monto total per cápita, en pesos, de fondos entregados por el municipio a la comunidad vía proyectos concursables para el mejoramiento urbano</v>
      </c>
      <c r="G99" s="827" t="s">
        <v>134</v>
      </c>
      <c r="H99" s="827" t="s">
        <v>134</v>
      </c>
      <c r="I99" s="828" t="s">
        <v>17</v>
      </c>
      <c r="J99" s="749" t="s">
        <v>1273</v>
      </c>
      <c r="K99" s="749" t="s">
        <v>1273</v>
      </c>
      <c r="L99" s="749"/>
    </row>
    <row r="100" spans="1:12" ht="14.4">
      <c r="A100" s="1048"/>
      <c r="B100" s="762" t="s">
        <v>135</v>
      </c>
      <c r="C100" s="306" t="str">
        <f>IFERROR(VLOOKUP(C$9,IG_90_M!$A$2:$B$69,2,FALSE),"")</f>
        <v>IG_90</v>
      </c>
      <c r="D100" s="55" t="str">
        <f>IFERROR(VLOOKUP(D$9,IG_90_M!$A$2:$B$69,2,FALSE),"")</f>
        <v>Sin estándar</v>
      </c>
      <c r="E100" s="762" t="s">
        <v>15</v>
      </c>
      <c r="F100" s="45" t="str">
        <f>IFERROR(VLOOKUP(F$9,IG_90_M!$A$2:$B$74,2,FALSE),"")</f>
        <v>Porcentaje de participación en las elecciones municipales, por comuna</v>
      </c>
      <c r="G100" s="307" t="s">
        <v>136</v>
      </c>
      <c r="H100" s="307" t="s">
        <v>136</v>
      </c>
      <c r="I100" s="762" t="s">
        <v>17</v>
      </c>
      <c r="J100" s="749" t="s">
        <v>1273</v>
      </c>
      <c r="K100" s="749"/>
      <c r="L100" s="749"/>
    </row>
  </sheetData>
  <mergeCells count="35">
    <mergeCell ref="A22:A39"/>
    <mergeCell ref="B63:B67"/>
    <mergeCell ref="B50:B52"/>
    <mergeCell ref="A58:A73"/>
    <mergeCell ref="B68:B69"/>
    <mergeCell ref="B71:B72"/>
    <mergeCell ref="A40:A57"/>
    <mergeCell ref="B53:B57"/>
    <mergeCell ref="B90:B92"/>
    <mergeCell ref="B93:B94"/>
    <mergeCell ref="B45:B46"/>
    <mergeCell ref="G8:I8"/>
    <mergeCell ref="B60:B61"/>
    <mergeCell ref="B79:B80"/>
    <mergeCell ref="B77:B78"/>
    <mergeCell ref="B10:B16"/>
    <mergeCell ref="B43:B44"/>
    <mergeCell ref="B22:B26"/>
    <mergeCell ref="B34:B39"/>
    <mergeCell ref="J8:L8"/>
    <mergeCell ref="B95:B96"/>
    <mergeCell ref="A74:A82"/>
    <mergeCell ref="B40:B42"/>
    <mergeCell ref="B47:B49"/>
    <mergeCell ref="A95:A100"/>
    <mergeCell ref="B98:B99"/>
    <mergeCell ref="A10:A21"/>
    <mergeCell ref="A83:A88"/>
    <mergeCell ref="B84:B88"/>
    <mergeCell ref="B75:B76"/>
    <mergeCell ref="B17:B18"/>
    <mergeCell ref="B19:B20"/>
    <mergeCell ref="B30:B31"/>
    <mergeCell ref="B32:B33"/>
    <mergeCell ref="A89:A94"/>
  </mergeCells>
  <phoneticPr fontId="51" type="noConversion"/>
  <dataValidations count="1">
    <dataValidation allowBlank="1" showInputMessage="1" showErrorMessage="1" sqref="F9" xr:uid="{00000000-0002-0000-0000-000000000000}"/>
  </dataValidations>
  <hyperlinks>
    <hyperlink ref="H19" location="BPU_3_I!A1" display="BPU_3" xr:uid="{00000000-0004-0000-0000-000000000000}"/>
    <hyperlink ref="H17" location="BPU_7_I!A1" display="BPU_7" xr:uid="{00000000-0004-0000-0000-000001000000}"/>
    <hyperlink ref="H22" location="BPU_25_I!A1" display="BPU_25" xr:uid="{00000000-0004-0000-0000-000002000000}"/>
    <hyperlink ref="H23" location="BPU_26_26x_26b_I!A1" display="BPU_26" xr:uid="{00000000-0004-0000-0000-000003000000}"/>
    <hyperlink ref="H24" location="BPU_26_26x_26b_I!A1" display="BPU_26*" xr:uid="{00000000-0004-0000-0000-000004000000}"/>
    <hyperlink ref="H25" location="BPU_26_26x_26b_I!A1" display="BPU_26b" xr:uid="{00000000-0004-0000-0000-000005000000}"/>
    <hyperlink ref="G23" location="BPU_26_M!A1" display="BPU_26" xr:uid="{00000000-0004-0000-0000-000006000000}"/>
    <hyperlink ref="G24" location="BPU_26x_M!A1" display="BPU_26*" xr:uid="{00000000-0004-0000-0000-000007000000}"/>
    <hyperlink ref="G25" location="BPU_26b_M!A1" display="BPU_26b" xr:uid="{00000000-0004-0000-0000-000008000000}"/>
    <hyperlink ref="H30" location="DE_33_102_105_16_29_200s_I!A1" display="DE_102" xr:uid="{00000000-0004-0000-0000-000009000000}"/>
    <hyperlink ref="H31" location="DE_33_102_105_16_29_200s_I!A1" display="DE_105" xr:uid="{00000000-0004-0000-0000-00000A000000}"/>
    <hyperlink ref="H34" location="DE_33_102_105_16_29_200s_I!A1" display="DE_16" xr:uid="{00000000-0004-0000-0000-00000B000000}"/>
    <hyperlink ref="H35" location="DE_33_102_105_16_29_200s_I!A1" display="DE_29" xr:uid="{00000000-0004-0000-0000-00000C000000}"/>
    <hyperlink ref="H29" location="DE_33_102_105_16_29_200s_I!A1" display="DE_33" xr:uid="{00000000-0004-0000-0000-00000D000000}"/>
    <hyperlink ref="G30" location="DE_102_M!A1" display="DE_102" xr:uid="{00000000-0004-0000-0000-00000E000000}"/>
    <hyperlink ref="G31" location="DE_105_M!A1" display="DE_105" xr:uid="{00000000-0004-0000-0000-00000F000000}"/>
    <hyperlink ref="G34" location="DE_16_M!A1" display="DE_16" xr:uid="{00000000-0004-0000-0000-000010000000}"/>
    <hyperlink ref="G35" location="DE_29_M!A1" display="DE_29" xr:uid="{00000000-0004-0000-0000-000011000000}"/>
    <hyperlink ref="G29" location="DE_33_M!A1" display="DE_33" xr:uid="{00000000-0004-0000-0000-000012000000}"/>
    <hyperlink ref="H10" location="BPU_20_I!A1" display="BPU_20" xr:uid="{00000000-0004-0000-0000-000013000000}"/>
    <hyperlink ref="H11" location="BPU_21_I!A1" display="BPU_21" xr:uid="{00000000-0004-0000-0000-000014000000}"/>
    <hyperlink ref="H12" location="BPU_22_I!A1" display="BPU_22" xr:uid="{00000000-0004-0000-0000-000015000000}"/>
    <hyperlink ref="H13" location="BPU_23_I!A1" display="BPU_23" xr:uid="{00000000-0004-0000-0000-000016000000}"/>
    <hyperlink ref="G17" location="BPU_7_M!A1" display="BPU_7" xr:uid="{00000000-0004-0000-0000-000017000000}"/>
    <hyperlink ref="H18" location="BPU_8_I!A1" display="BPU_8" xr:uid="{00000000-0004-0000-0000-000018000000}"/>
    <hyperlink ref="G18" location="BPU_8_M!A1" display="BPU_8" xr:uid="{00000000-0004-0000-0000-000019000000}"/>
    <hyperlink ref="G19" location="BPU_3_M!A1" display="BPU_3" xr:uid="{00000000-0004-0000-0000-00001A000000}"/>
    <hyperlink ref="H20" location="BPU_4_I!A1" display="BPU_4" xr:uid="{00000000-0004-0000-0000-00001B000000}"/>
    <hyperlink ref="G20" location="BPU_4_M!A1" display="BPU_4" xr:uid="{00000000-0004-0000-0000-00001C000000}"/>
    <hyperlink ref="H21" location="BPU_1_I!A1" display="BPU_1" xr:uid="{00000000-0004-0000-0000-00001D000000}"/>
    <hyperlink ref="G21" location="BPU_1_M!A1" display="BPU_1" xr:uid="{00000000-0004-0000-0000-00001E000000}"/>
    <hyperlink ref="G22" location="BPU_25_M!A1" display="BPU_25" xr:uid="{00000000-0004-0000-0000-00001F000000}"/>
    <hyperlink ref="I26" location="DE_36_IC!A1" display="DE_36" xr:uid="{00000000-0004-0000-0000-000020000000}"/>
    <hyperlink ref="H27" location="EA_93_I!A1" display="EA_93" xr:uid="{00000000-0004-0000-0000-000021000000}"/>
    <hyperlink ref="H28" location="DE_25_I!A1" display="DE_25" xr:uid="{00000000-0004-0000-0000-000022000000}"/>
    <hyperlink ref="H32" location="DE_28_31_I!A1" display="DE_28" xr:uid="{00000000-0004-0000-0000-000023000000}"/>
    <hyperlink ref="G32" location="DE_28_M!A1" display="DE_28" xr:uid="{00000000-0004-0000-0000-000024000000}"/>
    <hyperlink ref="H33" location="DE_28_31_I!A1" display="DE_31" xr:uid="{00000000-0004-0000-0000-000025000000}"/>
    <hyperlink ref="G33" location="DE_31_M!A1" display="DE_31" xr:uid="{00000000-0004-0000-0000-000026000000}"/>
    <hyperlink ref="I40" location="EA_16_IC!A1" display="EA_16" xr:uid="{00000000-0004-0000-0000-000027000000}"/>
    <hyperlink ref="H43" location="EA_10_90_I!A1" display="EA_10" xr:uid="{00000000-0004-0000-0000-000028000000}"/>
    <hyperlink ref="H44" location="EA_10_90_I!A1" display="EA_90" xr:uid="{00000000-0004-0000-0000-000029000000}"/>
    <hyperlink ref="G43" location="EA_10_M!A1" display="EA_10" xr:uid="{00000000-0004-0000-0000-00002A000000}"/>
    <hyperlink ref="G44" location="EA_90_M!A1" display="EA_90" xr:uid="{00000000-0004-0000-0000-00002B000000}"/>
    <hyperlink ref="I45" location="EA_8_IC!A1" display="EA_8" xr:uid="{00000000-0004-0000-0000-00002C000000}"/>
    <hyperlink ref="I46" location="EA_9_IC!A1" display="EA_9" xr:uid="{00000000-0004-0000-0000-00002D000000}"/>
    <hyperlink ref="H49" location="EA_35_I!A1" display="EA_35" xr:uid="{00000000-0004-0000-0000-00002E000000}"/>
    <hyperlink ref="H50" location="EA_22_22a_I!A1" display="EA_22" xr:uid="{00000000-0004-0000-0000-00002F000000}"/>
    <hyperlink ref="H51" location="EA_22_22a_I!A1" display="EA_22a" xr:uid="{00000000-0004-0000-0000-000030000000}"/>
    <hyperlink ref="H52" location="EA_23_I!A1" display="EA_23" xr:uid="{00000000-0004-0000-0000-000031000000}"/>
    <hyperlink ref="G52" location="EA_23_M!A1" display="EA_23" xr:uid="{00000000-0004-0000-0000-000032000000}"/>
    <hyperlink ref="I53" location="IP_33a_IC!E1" display="IP_33a" xr:uid="{00000000-0004-0000-0000-000033000000}"/>
    <hyperlink ref="G53" location="IP_33a_M!A1" display="IP_33a" xr:uid="{00000000-0004-0000-0000-000034000000}"/>
    <hyperlink ref="I54" location="IP_33b_IC!F1" display="IP_33b" xr:uid="{00000000-0004-0000-0000-000035000000}"/>
    <hyperlink ref="G54" location="IP_33b_M!A1" display="IP_33b" xr:uid="{00000000-0004-0000-0000-000036000000}"/>
    <hyperlink ref="I55" location="IP_33c_IC!F1" display="IP_33c" xr:uid="{00000000-0004-0000-0000-000037000000}"/>
    <hyperlink ref="G55" location="IP_33c_M!A1" display="IP_33c" xr:uid="{00000000-0004-0000-0000-000038000000}"/>
    <hyperlink ref="H58" location="BPU_24_I!A1" display="BPU_24" xr:uid="{00000000-0004-0000-0000-000039000000}"/>
    <hyperlink ref="G58" location="BPU_24_M!A1" display="BPU_24" xr:uid="{00000000-0004-0000-0000-00003A000000}"/>
    <hyperlink ref="H59" location="IS_91_I!A1" display="IS_91" xr:uid="{00000000-0004-0000-0000-00003B000000}"/>
    <hyperlink ref="G59" location="IS_91_M!A1" display="IS_91" xr:uid="{00000000-0004-0000-0000-00003C000000}"/>
    <hyperlink ref="H60" location="IS_40_I!G1" display="IS_40" xr:uid="{00000000-0004-0000-0000-00003D000000}"/>
    <hyperlink ref="G60" location="IS_40_M!A1" display="IS_40" xr:uid="{00000000-0004-0000-0000-00003E000000}"/>
    <hyperlink ref="H62" location="IS_31_I!A1" display="IS_31" xr:uid="{00000000-0004-0000-0000-00003F000000}"/>
    <hyperlink ref="G62" location="IS_31_M!A1" display="IS_31" xr:uid="{00000000-0004-0000-0000-000040000000}"/>
    <hyperlink ref="H63" location="IS_32_I!G1" display="IS_32" xr:uid="{00000000-0004-0000-0000-000041000000}"/>
    <hyperlink ref="G63" location="IS_32_M!A1" display="IS_32" xr:uid="{00000000-0004-0000-0000-000042000000}"/>
    <hyperlink ref="H64" location="IS_33_I!A1" display="IS_33" xr:uid="{00000000-0004-0000-0000-000043000000}"/>
    <hyperlink ref="G64" location="IS_33_M!A1" display="IS_33" xr:uid="{00000000-0004-0000-0000-000044000000}"/>
    <hyperlink ref="H65" location="IS_34_I!G1" display="IS_34" xr:uid="{00000000-0004-0000-0000-000045000000}"/>
    <hyperlink ref="G65" location="IS_34_M!A1" display="IS_34" xr:uid="{00000000-0004-0000-0000-000046000000}"/>
    <hyperlink ref="H68" location="IS_36_37_I!A1" display="IS_36" xr:uid="{00000000-0004-0000-0000-000047000000}"/>
    <hyperlink ref="G68" location="IS_36_M!A1" display="IS_36" xr:uid="{00000000-0004-0000-0000-000048000000}"/>
    <hyperlink ref="G69" location="IS_37_M!A1" display="IS_37" xr:uid="{00000000-0004-0000-0000-000049000000}"/>
    <hyperlink ref="H71" location="IS_39_I!A1" display="IS_39" xr:uid="{00000000-0004-0000-0000-00004A000000}"/>
    <hyperlink ref="G71" location="IS_39_M!A1" display="IS_39" xr:uid="{00000000-0004-0000-0000-00004B000000}"/>
    <hyperlink ref="H72" location="IS_39a_I!A1" display="IS_39a" xr:uid="{00000000-0004-0000-0000-00004C000000}"/>
    <hyperlink ref="G72" location="IS_39a_M!A1" display="IS_39a" xr:uid="{00000000-0004-0000-0000-00004D000000}"/>
    <hyperlink ref="H73" location="IS_58_I!A1" display="IS_58" xr:uid="{00000000-0004-0000-0000-00004E000000}"/>
    <hyperlink ref="G73" location="IS_58_M!A1" display="IS_58" xr:uid="{00000000-0004-0000-0000-00004F000000}"/>
    <hyperlink ref="I74" location="IS_20_IC!A1" display="IS_20" xr:uid="{00000000-0004-0000-0000-000050000000}"/>
    <hyperlink ref="I75" location="EA_31_IC!G1" display="EA_31" xr:uid="{00000000-0004-0000-0000-000051000000}"/>
    <hyperlink ref="H76" location="IS_5_I!A1" display="IS_5" xr:uid="{00000000-0004-0000-0000-000052000000}"/>
    <hyperlink ref="G76" location="IS_5_M!A1" display="IS_5" xr:uid="{00000000-0004-0000-0000-000053000000}"/>
    <hyperlink ref="H77" location="EA_48_I!A1" display="EA_48" xr:uid="{00000000-0004-0000-0000-000054000000}"/>
    <hyperlink ref="H81" location="IG_1_I!A1" display="IG_1" xr:uid="{00000000-0004-0000-0000-000055000000}"/>
    <hyperlink ref="G81" location="IG_1_M!A1" display="IG_1" xr:uid="{00000000-0004-0000-0000-000056000000}"/>
    <hyperlink ref="H83" location="DE_3_I!A1" display="DE_3" xr:uid="{00000000-0004-0000-0000-000057000000}"/>
    <hyperlink ref="G83" location="DE_3_M!A1" display="DE_3" xr:uid="{00000000-0004-0000-0000-000058000000}"/>
    <hyperlink ref="I84" location="DE_99_IC!B1" display="DE_99" xr:uid="{00000000-0004-0000-0000-000059000000}"/>
    <hyperlink ref="G84" location="DE_99_M!A1" display="DE_99" xr:uid="{00000000-0004-0000-0000-00005A000000}"/>
    <hyperlink ref="I85" location="DE_100_IC!B1" display="DE_100" xr:uid="{00000000-0004-0000-0000-00005B000000}"/>
    <hyperlink ref="G85" location="DE_100_M!A1" display="DE_100" xr:uid="{00000000-0004-0000-0000-00005C000000}"/>
    <hyperlink ref="I86" location="DE_101_IC!B1" display="DE_101" xr:uid="{00000000-0004-0000-0000-00005D000000}"/>
    <hyperlink ref="G86" location="DE_101_M!A1" display="DE_101" xr:uid="{00000000-0004-0000-0000-00005E000000}"/>
    <hyperlink ref="I87" location="DE_18_IC!A1" display="DE_18" xr:uid="{00000000-0004-0000-0000-00005F000000}"/>
    <hyperlink ref="G87" location="DE_18_M!A1" display="DE_18" xr:uid="{00000000-0004-0000-0000-000060000000}"/>
    <hyperlink ref="I88" location="DE_98_IC!A1" display="DE_98" xr:uid="{00000000-0004-0000-0000-000061000000}"/>
    <hyperlink ref="G88" location="DE_98_M!A1" display="DE_98" xr:uid="{00000000-0004-0000-0000-000062000000}"/>
    <hyperlink ref="H89" location="IP_6_I!A1" display="IP_6" xr:uid="{00000000-0004-0000-0000-000063000000}"/>
    <hyperlink ref="G89" location="IP_6_M!A1" display="IP_6" xr:uid="{00000000-0004-0000-0000-000064000000}"/>
    <hyperlink ref="H90" location="IP_34_34a_48_I!A1" display="IP_34" xr:uid="{00000000-0004-0000-0000-000065000000}"/>
    <hyperlink ref="H91" location="IP_34_34a_48_I!A1" display="IP_34a" xr:uid="{00000000-0004-0000-0000-000066000000}"/>
    <hyperlink ref="H92" location="IP_34_34a_48_I!A1" display="IP_48" xr:uid="{00000000-0004-0000-0000-000067000000}"/>
    <hyperlink ref="H93" location="IP_43_43a_I!A1" display="IP_43" xr:uid="{00000000-0004-0000-0000-000068000000}"/>
    <hyperlink ref="H94" location="IP_43_43a_I!A1" display="IP_43a" xr:uid="{00000000-0004-0000-0000-000069000000}"/>
    <hyperlink ref="I95" location="IP_47_IC!A1" display="IP_47" xr:uid="{00000000-0004-0000-0000-00006A000000}"/>
    <hyperlink ref="G95" location="IP_47_M!A1" display="IP_47" xr:uid="{00000000-0004-0000-0000-00006B000000}"/>
    <hyperlink ref="I96" location="IP_47a_IC!A1" display="IP_47a" xr:uid="{00000000-0004-0000-0000-00006C000000}"/>
    <hyperlink ref="G96" location="IP_47a_M!A1" display="IP_47a" xr:uid="{00000000-0004-0000-0000-00006D000000}"/>
    <hyperlink ref="I97" location="IG_22_IC!B1" display="IG_22" xr:uid="{00000000-0004-0000-0000-00006E000000}"/>
    <hyperlink ref="G97" location="IG_22_M!A1" display="IG_22" xr:uid="{00000000-0004-0000-0000-00006F000000}"/>
    <hyperlink ref="H98" location="IG_92_I!A1" display="IG_92" xr:uid="{00000000-0004-0000-0000-000070000000}"/>
    <hyperlink ref="H99" location="IG_91_I!A1" display="IG_91" xr:uid="{00000000-0004-0000-0000-000071000000}"/>
    <hyperlink ref="G99" location="IG_91_M!A1" display="IG_91" xr:uid="{00000000-0004-0000-0000-000072000000}"/>
    <hyperlink ref="H100" location="IG_90_I!G1" display="IG_90" xr:uid="{00000000-0004-0000-0000-000073000000}"/>
    <hyperlink ref="G100" location="IG_90_M!A1" display="IG_90" xr:uid="{00000000-0004-0000-0000-000074000000}"/>
    <hyperlink ref="H47" location="EA_34_I!A1" display="EA_34" xr:uid="{00000000-0004-0000-0000-000075000000}"/>
    <hyperlink ref="G10" location="BPU_20_M!A1" display="BPU_20" xr:uid="{00000000-0004-0000-0000-000076000000}"/>
    <hyperlink ref="G12" location="BPU_22_M!A1" display="BPU_22" xr:uid="{00000000-0004-0000-0000-000077000000}"/>
    <hyperlink ref="G26" location="DE_36_M!A1" display="DE_36" xr:uid="{00000000-0004-0000-0000-000078000000}"/>
    <hyperlink ref="G27" location="EA_93_M!A1" display="EA_93" xr:uid="{00000000-0004-0000-0000-000079000000}"/>
    <hyperlink ref="G40" location="EA_16_M!A1" display="EA_16" xr:uid="{00000000-0004-0000-0000-00007A000000}"/>
    <hyperlink ref="G75" location="EA_31_M!A1" display="EA_31" xr:uid="{00000000-0004-0000-0000-00007B000000}"/>
    <hyperlink ref="G77" location="EA_48_M!A1" display="EA_48" xr:uid="{00000000-0004-0000-0000-00007C000000}"/>
    <hyperlink ref="G11" location="BPU_21_M!A1" display="BPU_21" xr:uid="{00000000-0004-0000-0000-00007D000000}"/>
    <hyperlink ref="G45" location="EA_8_M!A1" display="EA_8" xr:uid="{00000000-0004-0000-0000-00007E000000}"/>
    <hyperlink ref="G46" location="EA_9_M!A1" display="EA_9" xr:uid="{00000000-0004-0000-0000-00007F000000}"/>
    <hyperlink ref="G47" location="EA_34_M!A1" display="EA_34" xr:uid="{00000000-0004-0000-0000-000080000000}"/>
    <hyperlink ref="G49" location="EA_35_M!A1" display="EA_35" xr:uid="{00000000-0004-0000-0000-000081000000}"/>
    <hyperlink ref="G50" location="EA_22_M!A1" display="EA_22" xr:uid="{00000000-0004-0000-0000-000082000000}"/>
    <hyperlink ref="G51" location="EA_22a_M!A1" display="EA_22a" xr:uid="{00000000-0004-0000-0000-000083000000}"/>
    <hyperlink ref="G13" location="BPU_23_M!A1" display="BPU_23" xr:uid="{00000000-0004-0000-0000-000084000000}"/>
    <hyperlink ref="G14" location="BPU_28a_M!A1" display="BPU_28" xr:uid="{00000000-0004-0000-0000-000085000000}"/>
    <hyperlink ref="G28" location="DE_25_M!A1" display="DE_25" xr:uid="{00000000-0004-0000-0000-000086000000}"/>
    <hyperlink ref="G93" location="IP_43_M!A1" display="IP_43" xr:uid="{00000000-0004-0000-0000-000087000000}"/>
    <hyperlink ref="G94" location="IP_43a_M!A1" display="IP_43a" xr:uid="{00000000-0004-0000-0000-000088000000}"/>
    <hyperlink ref="G98" location="IG_92_M!A1" display="IG_92" xr:uid="{00000000-0004-0000-0000-000089000000}"/>
    <hyperlink ref="G90" location="IP_34_M!A1" display="IP_34" xr:uid="{00000000-0004-0000-0000-00008A000000}"/>
    <hyperlink ref="G91" location="IP_34a_M!A1" display="IP_34a" xr:uid="{00000000-0004-0000-0000-00008B000000}"/>
    <hyperlink ref="G92" location="IP_48_M!A1" display="IP_48" xr:uid="{00000000-0004-0000-0000-00008C000000}"/>
    <hyperlink ref="G16" location="BPU_29_M!A1" display="BPU_29" xr:uid="{00000000-0004-0000-0000-00008D000000}"/>
    <hyperlink ref="H16" location="BPU_29_I!A1" display="BPU_29" xr:uid="{00000000-0004-0000-0000-00008E000000}"/>
    <hyperlink ref="G82" location="IG_66_M!A1" display="IG_66" xr:uid="{00000000-0004-0000-0000-00008F000000}"/>
    <hyperlink ref="H82" location="IG_66_I!A1" display="IG_66" xr:uid="{00000000-0004-0000-0000-000090000000}"/>
    <hyperlink ref="G15" location="BPU_28b_M!A1" display="BPU_29" xr:uid="{00000000-0004-0000-0000-000091000000}"/>
    <hyperlink ref="H14" location="BPU_28a_28b_I!A1" display="BPU_28a" xr:uid="{00000000-0004-0000-0000-000092000000}"/>
    <hyperlink ref="H15" location="BPU_28a_28b_I!A1" display="BPU 28b" xr:uid="{00000000-0004-0000-0000-000093000000}"/>
    <hyperlink ref="G74" location="IS_20_M!A1" display="IS_20" xr:uid="{00000000-0004-0000-0000-000094000000}"/>
    <hyperlink ref="H36" location="DE_33_102_105_16_29_200s_I!A1" display="DE_200" xr:uid="{00000000-0004-0000-0000-000095000000}"/>
    <hyperlink ref="H37" location="DE_33_102_105_16_29_200s_I!A1" display="DE_201" xr:uid="{00000000-0004-0000-0000-000096000000}"/>
    <hyperlink ref="H38" location="DE_33_102_105_16_29_200s_I!A1" display="DE_202" xr:uid="{00000000-0004-0000-0000-000097000000}"/>
    <hyperlink ref="H39" location="DE_33_102_105_16_29_200s_I!A1" display="DE_203" xr:uid="{00000000-0004-0000-0000-000098000000}"/>
    <hyperlink ref="G36" location="DE_200_M!A1" display="DE_200" xr:uid="{00000000-0004-0000-0000-000099000000}"/>
    <hyperlink ref="G37" location="DE_201_M!A1" display="DE_201" xr:uid="{00000000-0004-0000-0000-00009A000000}"/>
    <hyperlink ref="G38" location="DE_202_M!A1" display="DE_202" xr:uid="{00000000-0004-0000-0000-00009B000000}"/>
    <hyperlink ref="G39" location="DE_203_M!A1" display="DE_203" xr:uid="{00000000-0004-0000-0000-00009C000000}"/>
    <hyperlink ref="H48" location="EA_36_I!A1" display="EA_36" xr:uid="{00000000-0004-0000-0000-00009D000000}"/>
    <hyperlink ref="G48" location="EA_36_M!A1" display="EA_36" xr:uid="{00000000-0004-0000-0000-00009E000000}"/>
    <hyperlink ref="G41" location="EA_42_M!A1" display="EA_42" xr:uid="{00000000-0004-0000-0000-00009F000000}"/>
    <hyperlink ref="I41" location="EA_42_IC!A1" display="EA_42" xr:uid="{00000000-0004-0000-0000-0000A0000000}"/>
    <hyperlink ref="G42" location="EA_47_M!A1" display="EA_47" xr:uid="{00000000-0004-0000-0000-0000A1000000}"/>
    <hyperlink ref="I42" location="EA_47_IC!A1" display="EA_47" xr:uid="{00000000-0004-0000-0000-0000A2000000}"/>
    <hyperlink ref="G61" location="BPU_17_M!A1" display="BPU_17" xr:uid="{00000000-0004-0000-0000-0000A3000000}"/>
    <hyperlink ref="H61" location="BPU_17_I!A1" display="BPU_17" xr:uid="{00000000-0004-0000-0000-0000A4000000}"/>
    <hyperlink ref="G67" location="EA_33a_M!A1" display="EA_33a" xr:uid="{00000000-0004-0000-0000-0000A5000000}"/>
    <hyperlink ref="H67" location="EA_33a_I!A1" display="EA_33a" xr:uid="{00000000-0004-0000-0000-0000A6000000}"/>
    <hyperlink ref="G66" location="EA_33_M!A1" display="EA_33" xr:uid="{00000000-0004-0000-0000-0000A7000000}"/>
    <hyperlink ref="H66" location="EA_33_I!A1" display="EA_33" xr:uid="{00000000-0004-0000-0000-0000A8000000}"/>
    <hyperlink ref="H69" location="IS_36_37_I!A1" display="IS_36" xr:uid="{00000000-0004-0000-0000-0000A9000000}"/>
    <hyperlink ref="G79" location="EA_41_M!A1" display="EA_41" xr:uid="{00000000-0004-0000-0000-0000AA000000}"/>
    <hyperlink ref="H79" location="EA_41_I!A1" display="EA_41" xr:uid="{00000000-0004-0000-0000-0000AB000000}"/>
    <hyperlink ref="G80" location="EA_200_M!A1" display="EA_200" xr:uid="{00000000-0004-0000-0000-0000AC000000}"/>
    <hyperlink ref="H80" location="EA_200_I!A1" display="EA_200" xr:uid="{00000000-0004-0000-0000-0000AD000000}"/>
    <hyperlink ref="G78" location="EA_201_M!A1" display="EA_201" xr:uid="{00000000-0004-0000-0000-0000AE000000}"/>
    <hyperlink ref="H78" location="EA_201_I!A1" display="EA_201" xr:uid="{00000000-0004-0000-0000-0000AF000000}"/>
    <hyperlink ref="C3" location="Matriz_Indicadores!A1" display="MI" xr:uid="{00000000-0004-0000-0000-0000B0000000}"/>
    <hyperlink ref="C2" location="Matriz_Estadisticas!A1" display="ME" xr:uid="{00000000-0004-0000-0000-0000B1000000}"/>
    <hyperlink ref="C6" location="Matriz_Metadata_ACT2019!A1" display="MM ACT2019" xr:uid="{00000000-0004-0000-0000-0000B2000000}"/>
    <hyperlink ref="C4" location="Matriz_Metadata_LB2018!A1" display="MM" xr:uid="{00000000-0004-0000-0000-0000B3000000}"/>
    <hyperlink ref="G70" location="IS_201_M!A1" display="IS_200" xr:uid="{00000000-0004-0000-0000-0000B4000000}"/>
    <hyperlink ref="H70" location="IS_201_I!A1" display="IS_200" xr:uid="{00000000-0004-0000-0000-0000B5000000}"/>
    <hyperlink ref="G56" location="EA_53_M!A1" display="EA_53" xr:uid="{00000000-0004-0000-0000-0000B6000000}"/>
    <hyperlink ref="G57" location="EA_53a_M!A1" display="EA_53a" xr:uid="{00000000-0004-0000-0000-0000B7000000}"/>
    <hyperlink ref="H56" location="EA_53_53a_I!A1" display="EA_53" xr:uid="{00000000-0004-0000-0000-0000B8000000}"/>
    <hyperlink ref="H57" location="EA_53_53a_I!A1" display="EA_53a" xr:uid="{00000000-0004-0000-0000-0000B9000000}"/>
    <hyperlink ref="C5" location="Matriz_Metadata_ACT2019!A1" display="MM ACT2019" xr:uid="{00000000-0004-0000-0000-0000BA000000}"/>
  </hyperlinks>
  <pageMargins left="0.7" right="0.7" top="0.75" bottom="0.75" header="0.3" footer="0.3"/>
  <pageSetup scale="34"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filterMode="1">
    <tabColor theme="5" tint="-0.249977111117893"/>
  </sheetPr>
  <dimension ref="A1:O121"/>
  <sheetViews>
    <sheetView topLeftCell="F1" zoomScaleNormal="100" workbookViewId="0">
      <selection activeCell="A3" sqref="A3:N115"/>
    </sheetView>
  </sheetViews>
  <sheetFormatPr baseColWidth="10" defaultColWidth="11.44140625" defaultRowHeight="14.4"/>
  <cols>
    <col min="1" max="1" width="17.33203125" style="218"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9.33203125" style="823" customWidth="1"/>
    <col min="9" max="9" width="29.109375" style="850" bestFit="1" customWidth="1"/>
    <col min="10" max="10" width="13.44140625" style="850" bestFit="1" customWidth="1"/>
    <col min="11" max="11" width="31.109375" style="823" bestFit="1" customWidth="1"/>
    <col min="12" max="12" width="29.109375" style="823" bestFit="1" customWidth="1"/>
    <col min="13" max="13" width="13.44140625" style="823" bestFit="1" customWidth="1"/>
    <col min="14" max="14" width="31.109375" style="823" customWidth="1"/>
    <col min="15" max="15" width="13.109375" style="527" bestFit="1" customWidth="1"/>
    <col min="16" max="16384" width="11.44140625" style="218"/>
  </cols>
  <sheetData>
    <row r="1" spans="1:15">
      <c r="A1" s="446" t="s">
        <v>29</v>
      </c>
      <c r="B1" s="1094" t="s">
        <v>711</v>
      </c>
      <c r="C1" s="1094"/>
      <c r="D1" s="1094"/>
      <c r="E1" s="1094"/>
      <c r="F1" s="1094"/>
      <c r="G1" s="1094"/>
      <c r="H1" s="1094"/>
      <c r="I1" s="1094"/>
      <c r="J1" s="1094"/>
      <c r="K1" s="1094"/>
      <c r="L1" s="1094"/>
      <c r="M1" s="1094"/>
      <c r="N1" s="1094"/>
      <c r="O1" s="625" t="s">
        <v>137</v>
      </c>
    </row>
    <row r="2" spans="1:15">
      <c r="A2" s="470"/>
      <c r="B2" s="471"/>
      <c r="C2" s="471"/>
      <c r="D2" s="461"/>
      <c r="E2" s="451"/>
      <c r="F2" s="451"/>
      <c r="G2" s="451"/>
      <c r="H2" s="869" t="s">
        <v>1274</v>
      </c>
      <c r="I2" s="1095" t="s">
        <v>1269</v>
      </c>
      <c r="J2" s="1095"/>
      <c r="K2" s="1095"/>
      <c r="L2" s="1095" t="s">
        <v>1760</v>
      </c>
      <c r="M2" s="1095"/>
      <c r="N2" s="1095"/>
      <c r="O2" s="625" t="s">
        <v>449</v>
      </c>
    </row>
    <row r="3" spans="1:15" ht="45" customHeight="1">
      <c r="A3" s="474" t="s">
        <v>165</v>
      </c>
      <c r="B3" s="474" t="s">
        <v>166</v>
      </c>
      <c r="C3" s="474" t="s">
        <v>167</v>
      </c>
      <c r="D3" s="473" t="s">
        <v>168</v>
      </c>
      <c r="E3" s="472" t="s">
        <v>169</v>
      </c>
      <c r="F3" s="472" t="s">
        <v>11</v>
      </c>
      <c r="G3" s="472" t="s">
        <v>487</v>
      </c>
      <c r="H3" s="779" t="s">
        <v>712</v>
      </c>
      <c r="I3" s="849" t="s">
        <v>1305</v>
      </c>
      <c r="J3" s="849" t="s">
        <v>1306</v>
      </c>
      <c r="K3" s="660" t="s">
        <v>1307</v>
      </c>
      <c r="L3" s="849" t="s">
        <v>1305</v>
      </c>
      <c r="M3" s="849" t="s">
        <v>1306</v>
      </c>
      <c r="N3" s="1174" t="s">
        <v>1307</v>
      </c>
    </row>
    <row r="4" spans="1:15" s="429" customFormat="1" ht="15" hidden="1" customHeight="1">
      <c r="A4" s="447" t="s">
        <v>170</v>
      </c>
      <c r="B4" s="447" t="s">
        <v>171</v>
      </c>
      <c r="C4" s="448" t="s">
        <v>172</v>
      </c>
      <c r="D4" s="447" t="s">
        <v>173</v>
      </c>
      <c r="E4" s="449">
        <v>1001</v>
      </c>
      <c r="F4" s="447" t="s">
        <v>171</v>
      </c>
      <c r="G4" s="463">
        <v>1101</v>
      </c>
      <c r="H4" s="651">
        <v>0.93</v>
      </c>
      <c r="I4" s="493">
        <v>22692</v>
      </c>
      <c r="J4" s="493">
        <v>2275</v>
      </c>
      <c r="K4" s="512">
        <v>0.94</v>
      </c>
      <c r="L4" s="493">
        <v>33869</v>
      </c>
      <c r="M4" s="493">
        <v>4074</v>
      </c>
      <c r="N4" s="907">
        <v>1.39</v>
      </c>
      <c r="O4" s="626"/>
    </row>
    <row r="5" spans="1:15" s="429" customFormat="1" ht="15" hidden="1" customHeight="1">
      <c r="A5" s="421" t="s">
        <v>170</v>
      </c>
      <c r="B5" s="421" t="s">
        <v>171</v>
      </c>
      <c r="C5" s="95" t="s">
        <v>172</v>
      </c>
      <c r="D5" s="421" t="s">
        <v>173</v>
      </c>
      <c r="E5" s="312">
        <v>1001</v>
      </c>
      <c r="F5" s="421" t="s">
        <v>174</v>
      </c>
      <c r="G5" s="422">
        <v>1107</v>
      </c>
      <c r="H5" s="651">
        <v>0.91</v>
      </c>
      <c r="I5" s="493">
        <v>16727</v>
      </c>
      <c r="J5" s="493"/>
      <c r="K5" s="512">
        <v>0.82</v>
      </c>
      <c r="L5" s="493">
        <v>28101</v>
      </c>
      <c r="M5" s="493">
        <v>94</v>
      </c>
      <c r="N5" s="907">
        <v>1.26</v>
      </c>
      <c r="O5" s="626"/>
    </row>
    <row r="6" spans="1:15" s="429" customFormat="1" ht="15" hidden="1" customHeight="1">
      <c r="A6" s="421" t="s">
        <v>175</v>
      </c>
      <c r="B6" s="421" t="s">
        <v>175</v>
      </c>
      <c r="C6" s="95" t="s">
        <v>172</v>
      </c>
      <c r="D6" s="421" t="s">
        <v>175</v>
      </c>
      <c r="E6" s="312">
        <v>2101</v>
      </c>
      <c r="F6" s="421" t="s">
        <v>175</v>
      </c>
      <c r="G6" s="422">
        <v>2101</v>
      </c>
      <c r="H6" s="651">
        <v>0.88</v>
      </c>
      <c r="I6" s="493">
        <v>40632</v>
      </c>
      <c r="J6" s="493">
        <v>4537</v>
      </c>
      <c r="K6" s="512">
        <v>0.87</v>
      </c>
      <c r="L6" s="493">
        <v>59504</v>
      </c>
      <c r="M6" s="493">
        <v>8311</v>
      </c>
      <c r="N6" s="907">
        <v>1.24</v>
      </c>
      <c r="O6" s="626"/>
    </row>
    <row r="7" spans="1:15" s="429" customFormat="1" ht="15" hidden="1" customHeight="1">
      <c r="A7" s="421" t="s">
        <v>175</v>
      </c>
      <c r="B7" s="421" t="s">
        <v>176</v>
      </c>
      <c r="C7" s="95" t="s">
        <v>172</v>
      </c>
      <c r="D7" s="421" t="s">
        <v>177</v>
      </c>
      <c r="E7" s="312">
        <v>2201</v>
      </c>
      <c r="F7" s="421" t="s">
        <v>177</v>
      </c>
      <c r="G7" s="422">
        <v>2201</v>
      </c>
      <c r="H7" s="651">
        <v>0.86</v>
      </c>
      <c r="I7" s="493">
        <v>20192</v>
      </c>
      <c r="J7" s="493">
        <v>1896</v>
      </c>
      <c r="K7" s="512">
        <v>0.92</v>
      </c>
      <c r="L7" s="493">
        <v>26004</v>
      </c>
      <c r="M7" s="493">
        <v>3291</v>
      </c>
      <c r="N7" s="907">
        <v>1.19</v>
      </c>
      <c r="O7" s="626"/>
    </row>
    <row r="8" spans="1:15" s="429" customFormat="1" ht="15" hidden="1" customHeight="1">
      <c r="A8" s="421" t="s">
        <v>178</v>
      </c>
      <c r="B8" s="421" t="s">
        <v>179</v>
      </c>
      <c r="C8" s="95" t="s">
        <v>172</v>
      </c>
      <c r="D8" s="421" t="s">
        <v>180</v>
      </c>
      <c r="E8" s="312">
        <v>3001</v>
      </c>
      <c r="F8" s="421" t="s">
        <v>179</v>
      </c>
      <c r="G8" s="422">
        <v>3101</v>
      </c>
      <c r="H8" s="651">
        <v>0.91</v>
      </c>
      <c r="I8" s="493">
        <v>19310</v>
      </c>
      <c r="J8" s="493">
        <v>1587</v>
      </c>
      <c r="K8" s="512">
        <v>0.92</v>
      </c>
      <c r="L8" s="493">
        <v>27351</v>
      </c>
      <c r="M8" s="493">
        <v>2657</v>
      </c>
      <c r="N8" s="907">
        <v>1.29</v>
      </c>
      <c r="O8" s="626"/>
    </row>
    <row r="9" spans="1:15" s="429" customFormat="1" ht="15" hidden="1" customHeight="1">
      <c r="A9" s="421" t="s">
        <v>178</v>
      </c>
      <c r="B9" s="421" t="s">
        <v>179</v>
      </c>
      <c r="C9" s="95" t="s">
        <v>172</v>
      </c>
      <c r="D9" s="421" t="s">
        <v>180</v>
      </c>
      <c r="E9" s="312">
        <v>3001</v>
      </c>
      <c r="F9" s="421" t="s">
        <v>181</v>
      </c>
      <c r="G9" s="422">
        <v>3103</v>
      </c>
      <c r="H9" s="651">
        <v>0.56999999999999995</v>
      </c>
      <c r="I9" s="493">
        <v>1236</v>
      </c>
      <c r="J9" s="493"/>
      <c r="K9" s="512">
        <v>0.8</v>
      </c>
      <c r="L9" s="493">
        <v>1409</v>
      </c>
      <c r="M9" s="493"/>
      <c r="N9" s="907">
        <v>0.85</v>
      </c>
      <c r="O9" s="626"/>
    </row>
    <row r="10" spans="1:15" s="429" customFormat="1" ht="15" hidden="1" customHeight="1">
      <c r="A10" s="421" t="s">
        <v>178</v>
      </c>
      <c r="B10" s="423" t="s">
        <v>182</v>
      </c>
      <c r="C10" s="95" t="s">
        <v>172</v>
      </c>
      <c r="D10" s="423" t="s">
        <v>183</v>
      </c>
      <c r="E10" s="312">
        <v>3301</v>
      </c>
      <c r="F10" s="423" t="s">
        <v>183</v>
      </c>
      <c r="G10" s="422">
        <v>3301</v>
      </c>
      <c r="H10" s="651">
        <v>0.99</v>
      </c>
      <c r="I10" s="493">
        <v>6238</v>
      </c>
      <c r="J10" s="493">
        <v>214</v>
      </c>
      <c r="K10" s="512">
        <v>0.96</v>
      </c>
      <c r="L10" s="493">
        <v>8759</v>
      </c>
      <c r="M10" s="493">
        <v>308</v>
      </c>
      <c r="N10" s="907">
        <v>1.35</v>
      </c>
      <c r="O10" s="626"/>
    </row>
    <row r="11" spans="1:15" s="429" customFormat="1" ht="15" hidden="1" customHeight="1">
      <c r="A11" s="421" t="s">
        <v>184</v>
      </c>
      <c r="B11" s="421" t="s">
        <v>185</v>
      </c>
      <c r="C11" s="95" t="s">
        <v>172</v>
      </c>
      <c r="D11" s="421" t="s">
        <v>186</v>
      </c>
      <c r="E11" s="312">
        <v>4001</v>
      </c>
      <c r="F11" s="421" t="s">
        <v>187</v>
      </c>
      <c r="G11" s="422">
        <v>4101</v>
      </c>
      <c r="H11" s="651">
        <v>0.89</v>
      </c>
      <c r="I11" s="493">
        <v>25211</v>
      </c>
      <c r="J11" s="493">
        <v>5566</v>
      </c>
      <c r="K11" s="512">
        <v>0.89</v>
      </c>
      <c r="L11" s="493">
        <v>41834</v>
      </c>
      <c r="M11" s="493">
        <v>9397</v>
      </c>
      <c r="N11" s="907">
        <v>1.44</v>
      </c>
      <c r="O11" s="626"/>
    </row>
    <row r="12" spans="1:15" s="429" customFormat="1" ht="15" hidden="1" customHeight="1">
      <c r="A12" s="421" t="s">
        <v>184</v>
      </c>
      <c r="B12" s="421" t="s">
        <v>185</v>
      </c>
      <c r="C12" s="95" t="s">
        <v>172</v>
      </c>
      <c r="D12" s="421" t="s">
        <v>713</v>
      </c>
      <c r="E12" s="312">
        <v>4001</v>
      </c>
      <c r="F12" s="421" t="s">
        <v>184</v>
      </c>
      <c r="G12" s="422">
        <v>4102</v>
      </c>
      <c r="H12" s="651">
        <v>0.8</v>
      </c>
      <c r="I12" s="493">
        <v>23655</v>
      </c>
      <c r="J12" s="493">
        <v>1113</v>
      </c>
      <c r="K12" s="512">
        <v>0.79</v>
      </c>
      <c r="L12" s="493">
        <v>35360</v>
      </c>
      <c r="M12" s="493">
        <v>2136</v>
      </c>
      <c r="N12" s="907">
        <v>1.1499999999999999</v>
      </c>
      <c r="O12" s="626"/>
    </row>
    <row r="13" spans="1:15" s="429" customFormat="1" ht="15" hidden="1" customHeight="1">
      <c r="A13" s="421" t="s">
        <v>184</v>
      </c>
      <c r="B13" s="421" t="s">
        <v>188</v>
      </c>
      <c r="C13" s="95" t="s">
        <v>172</v>
      </c>
      <c r="D13" s="421" t="s">
        <v>189</v>
      </c>
      <c r="E13" s="312">
        <v>4301</v>
      </c>
      <c r="F13" s="424" t="s">
        <v>189</v>
      </c>
      <c r="G13" s="422">
        <v>4301</v>
      </c>
      <c r="H13" s="651">
        <v>0.96</v>
      </c>
      <c r="I13" s="493">
        <v>11573</v>
      </c>
      <c r="J13" s="493">
        <v>641</v>
      </c>
      <c r="K13" s="512">
        <v>0.95</v>
      </c>
      <c r="L13" s="493">
        <v>17962</v>
      </c>
      <c r="M13" s="493">
        <v>1094</v>
      </c>
      <c r="N13" s="907">
        <v>1.43</v>
      </c>
      <c r="O13" s="626"/>
    </row>
    <row r="14" spans="1:15" s="429" customFormat="1" ht="15" hidden="1" customHeight="1">
      <c r="A14" s="421" t="s">
        <v>190</v>
      </c>
      <c r="B14" s="421" t="s">
        <v>190</v>
      </c>
      <c r="C14" s="95" t="s">
        <v>191</v>
      </c>
      <c r="D14" s="421" t="s">
        <v>191</v>
      </c>
      <c r="E14" s="312">
        <v>5001</v>
      </c>
      <c r="F14" s="421" t="s">
        <v>190</v>
      </c>
      <c r="G14" s="422">
        <v>5101</v>
      </c>
      <c r="H14" s="651">
        <v>0.81</v>
      </c>
      <c r="I14" s="493">
        <v>26669</v>
      </c>
      <c r="J14" s="493">
        <v>2533</v>
      </c>
      <c r="K14" s="512">
        <v>0.85</v>
      </c>
      <c r="L14" s="493">
        <v>40875</v>
      </c>
      <c r="M14" s="493">
        <v>4053</v>
      </c>
      <c r="N14" s="907">
        <v>1.28</v>
      </c>
      <c r="O14" s="626"/>
    </row>
    <row r="15" spans="1:15" s="429" customFormat="1" ht="15" hidden="1" customHeight="1">
      <c r="A15" s="421" t="s">
        <v>190</v>
      </c>
      <c r="B15" s="421" t="s">
        <v>190</v>
      </c>
      <c r="C15" s="95" t="s">
        <v>191</v>
      </c>
      <c r="D15" s="421" t="s">
        <v>191</v>
      </c>
      <c r="E15" s="312">
        <v>5001</v>
      </c>
      <c r="F15" s="421" t="s">
        <v>192</v>
      </c>
      <c r="G15" s="422">
        <v>5102</v>
      </c>
      <c r="H15" s="651">
        <v>1.07</v>
      </c>
      <c r="I15" s="493">
        <v>2641</v>
      </c>
      <c r="J15" s="493"/>
      <c r="K15" s="512">
        <v>1.08</v>
      </c>
      <c r="L15" s="493">
        <v>3817</v>
      </c>
      <c r="M15" s="493">
        <v>99</v>
      </c>
      <c r="N15" s="907">
        <v>1.45</v>
      </c>
      <c r="O15" s="626"/>
    </row>
    <row r="16" spans="1:15" s="429" customFormat="1" ht="15" hidden="1" customHeight="1">
      <c r="A16" s="421" t="s">
        <v>190</v>
      </c>
      <c r="B16" s="421" t="s">
        <v>190</v>
      </c>
      <c r="C16" s="95" t="s">
        <v>191</v>
      </c>
      <c r="D16" s="421" t="s">
        <v>191</v>
      </c>
      <c r="E16" s="312">
        <v>5001</v>
      </c>
      <c r="F16" s="421" t="s">
        <v>193</v>
      </c>
      <c r="G16" s="422">
        <v>5103</v>
      </c>
      <c r="H16" s="651">
        <v>0.69</v>
      </c>
      <c r="I16" s="493">
        <v>3324</v>
      </c>
      <c r="J16" s="493">
        <v>1450</v>
      </c>
      <c r="K16" s="512">
        <v>0.68</v>
      </c>
      <c r="L16" s="493">
        <v>5344</v>
      </c>
      <c r="M16" s="493">
        <v>2604</v>
      </c>
      <c r="N16" s="907">
        <v>1.05</v>
      </c>
      <c r="O16" s="626"/>
    </row>
    <row r="17" spans="1:15" s="429" customFormat="1" ht="15" hidden="1" customHeight="1">
      <c r="A17" s="421" t="s">
        <v>190</v>
      </c>
      <c r="B17" s="421" t="s">
        <v>190</v>
      </c>
      <c r="C17" s="95" t="s">
        <v>191</v>
      </c>
      <c r="D17" s="421" t="s">
        <v>191</v>
      </c>
      <c r="E17" s="312">
        <v>5001</v>
      </c>
      <c r="F17" s="421" t="s">
        <v>194</v>
      </c>
      <c r="G17" s="422">
        <v>5105</v>
      </c>
      <c r="H17" s="651">
        <v>0.83</v>
      </c>
      <c r="I17" s="493">
        <v>1611</v>
      </c>
      <c r="J17" s="493"/>
      <c r="K17" s="512">
        <v>0.84</v>
      </c>
      <c r="L17" s="493">
        <v>2811</v>
      </c>
      <c r="M17" s="493"/>
      <c r="N17" s="907">
        <v>1.4</v>
      </c>
      <c r="O17" s="626"/>
    </row>
    <row r="18" spans="1:15" s="429" customFormat="1" ht="15" hidden="1" customHeight="1">
      <c r="A18" s="421" t="s">
        <v>190</v>
      </c>
      <c r="B18" s="421" t="s">
        <v>190</v>
      </c>
      <c r="C18" s="95" t="s">
        <v>191</v>
      </c>
      <c r="D18" s="421" t="s">
        <v>191</v>
      </c>
      <c r="E18" s="312">
        <v>5001</v>
      </c>
      <c r="F18" s="421" t="s">
        <v>195</v>
      </c>
      <c r="G18" s="422">
        <v>5107</v>
      </c>
      <c r="H18" s="651">
        <v>1</v>
      </c>
      <c r="I18" s="493">
        <v>3315</v>
      </c>
      <c r="J18" s="493"/>
      <c r="K18" s="512">
        <v>1</v>
      </c>
      <c r="L18" s="493">
        <v>5738</v>
      </c>
      <c r="M18" s="493">
        <v>3</v>
      </c>
      <c r="N18" s="907">
        <v>1.7</v>
      </c>
      <c r="O18" s="626"/>
    </row>
    <row r="19" spans="1:15" s="429" customFormat="1" ht="15" hidden="1" customHeight="1">
      <c r="A19" s="421" t="s">
        <v>190</v>
      </c>
      <c r="B19" s="421" t="s">
        <v>190</v>
      </c>
      <c r="C19" s="95" t="s">
        <v>191</v>
      </c>
      <c r="D19" s="421" t="s">
        <v>191</v>
      </c>
      <c r="E19" s="312">
        <v>5001</v>
      </c>
      <c r="F19" s="421" t="s">
        <v>196</v>
      </c>
      <c r="G19" s="422">
        <v>5109</v>
      </c>
      <c r="H19" s="651">
        <v>0.8</v>
      </c>
      <c r="I19" s="493">
        <v>26583</v>
      </c>
      <c r="J19" s="493">
        <v>6478</v>
      </c>
      <c r="K19" s="512">
        <v>0.79</v>
      </c>
      <c r="L19" s="493">
        <v>39869</v>
      </c>
      <c r="M19" s="493">
        <v>12128</v>
      </c>
      <c r="N19" s="907">
        <v>1.18</v>
      </c>
      <c r="O19" s="626"/>
    </row>
    <row r="20" spans="1:15" s="429" customFormat="1" ht="15" hidden="1" customHeight="1">
      <c r="A20" s="421" t="s">
        <v>190</v>
      </c>
      <c r="B20" s="423" t="s">
        <v>197</v>
      </c>
      <c r="C20" s="95" t="s">
        <v>172</v>
      </c>
      <c r="D20" s="423" t="s">
        <v>198</v>
      </c>
      <c r="E20" s="312">
        <v>5301</v>
      </c>
      <c r="F20" s="425" t="s">
        <v>197</v>
      </c>
      <c r="G20" s="422">
        <v>5301</v>
      </c>
      <c r="H20" s="651">
        <v>0.94</v>
      </c>
      <c r="I20" s="493">
        <v>6925</v>
      </c>
      <c r="J20" s="493">
        <v>1331</v>
      </c>
      <c r="K20" s="512">
        <v>0.92</v>
      </c>
      <c r="L20" s="493">
        <v>11087</v>
      </c>
      <c r="M20" s="493">
        <v>2130</v>
      </c>
      <c r="N20" s="907">
        <v>1.42</v>
      </c>
      <c r="O20" s="626"/>
    </row>
    <row r="21" spans="1:15" s="429" customFormat="1" ht="15" hidden="1" customHeight="1">
      <c r="A21" s="421" t="s">
        <v>190</v>
      </c>
      <c r="B21" s="423" t="s">
        <v>197</v>
      </c>
      <c r="C21" s="95" t="s">
        <v>172</v>
      </c>
      <c r="D21" s="423" t="s">
        <v>198</v>
      </c>
      <c r="E21" s="312">
        <v>5301</v>
      </c>
      <c r="F21" s="425" t="s">
        <v>199</v>
      </c>
      <c r="G21" s="422">
        <v>5304</v>
      </c>
      <c r="H21" s="651">
        <v>0.42</v>
      </c>
      <c r="I21" s="493">
        <v>704</v>
      </c>
      <c r="J21" s="493"/>
      <c r="K21" s="512">
        <v>0.42</v>
      </c>
      <c r="L21" s="493">
        <v>883</v>
      </c>
      <c r="M21" s="493"/>
      <c r="N21" s="907">
        <v>0.52</v>
      </c>
      <c r="O21" s="626"/>
    </row>
    <row r="22" spans="1:15" s="429" customFormat="1" ht="15" hidden="1" customHeight="1">
      <c r="A22" s="421" t="s">
        <v>190</v>
      </c>
      <c r="B22" s="423" t="s">
        <v>200</v>
      </c>
      <c r="C22" s="95" t="s">
        <v>172</v>
      </c>
      <c r="D22" s="423" t="s">
        <v>201</v>
      </c>
      <c r="E22" s="312">
        <v>5501</v>
      </c>
      <c r="F22" s="425" t="s">
        <v>200</v>
      </c>
      <c r="G22" s="422">
        <v>5501</v>
      </c>
      <c r="H22" s="651">
        <v>0.89</v>
      </c>
      <c r="I22" s="493">
        <v>9367</v>
      </c>
      <c r="J22" s="493">
        <v>1920</v>
      </c>
      <c r="K22" s="512">
        <v>0.9</v>
      </c>
      <c r="L22" s="493">
        <v>15273</v>
      </c>
      <c r="M22" s="493">
        <v>3860</v>
      </c>
      <c r="N22" s="907">
        <v>1.43</v>
      </c>
      <c r="O22" s="626"/>
    </row>
    <row r="23" spans="1:15" s="429" customFormat="1" ht="15" hidden="1" customHeight="1">
      <c r="A23" s="421" t="s">
        <v>190</v>
      </c>
      <c r="B23" s="423" t="s">
        <v>200</v>
      </c>
      <c r="C23" s="95" t="s">
        <v>172</v>
      </c>
      <c r="D23" s="423" t="s">
        <v>201</v>
      </c>
      <c r="E23" s="312">
        <v>5501</v>
      </c>
      <c r="F23" s="425" t="s">
        <v>202</v>
      </c>
      <c r="G23" s="422">
        <v>5502</v>
      </c>
      <c r="H23" s="651">
        <v>1.07</v>
      </c>
      <c r="I23" s="493">
        <v>6635</v>
      </c>
      <c r="J23" s="493">
        <v>376</v>
      </c>
      <c r="K23" s="512">
        <v>1.04</v>
      </c>
      <c r="L23" s="493">
        <v>9479</v>
      </c>
      <c r="M23" s="493">
        <v>548</v>
      </c>
      <c r="N23" s="907">
        <v>1.46</v>
      </c>
      <c r="O23" s="626"/>
    </row>
    <row r="24" spans="1:15" s="429" customFormat="1" ht="15" hidden="1" customHeight="1">
      <c r="A24" s="421" t="s">
        <v>190</v>
      </c>
      <c r="B24" s="423" t="s">
        <v>200</v>
      </c>
      <c r="C24" s="95" t="s">
        <v>172</v>
      </c>
      <c r="D24" s="423" t="s">
        <v>201</v>
      </c>
      <c r="E24" s="312">
        <v>5501</v>
      </c>
      <c r="F24" s="425" t="s">
        <v>203</v>
      </c>
      <c r="G24" s="422">
        <v>5503</v>
      </c>
      <c r="H24" s="651">
        <v>0.96</v>
      </c>
      <c r="I24" s="493">
        <v>1438</v>
      </c>
      <c r="J24" s="493"/>
      <c r="K24" s="512">
        <v>0.89</v>
      </c>
      <c r="L24" s="493">
        <v>2360</v>
      </c>
      <c r="M24" s="493"/>
      <c r="N24" s="907">
        <v>1.41</v>
      </c>
      <c r="O24" s="626"/>
    </row>
    <row r="25" spans="1:15" s="429" customFormat="1" ht="15" hidden="1" customHeight="1">
      <c r="A25" s="421" t="s">
        <v>190</v>
      </c>
      <c r="B25" s="423" t="s">
        <v>200</v>
      </c>
      <c r="C25" s="95" t="s">
        <v>172</v>
      </c>
      <c r="D25" s="423" t="s">
        <v>201</v>
      </c>
      <c r="E25" s="312">
        <v>5501</v>
      </c>
      <c r="F25" s="425" t="s">
        <v>204</v>
      </c>
      <c r="G25" s="422">
        <v>5504</v>
      </c>
      <c r="H25" s="651">
        <v>0.42</v>
      </c>
      <c r="I25" s="493">
        <v>1102</v>
      </c>
      <c r="J25" s="493"/>
      <c r="K25" s="512">
        <v>0.45</v>
      </c>
      <c r="L25" s="493">
        <v>1725</v>
      </c>
      <c r="M25" s="493"/>
      <c r="N25" s="907">
        <v>0.67</v>
      </c>
      <c r="O25" s="626"/>
    </row>
    <row r="26" spans="1:15" s="429" customFormat="1" ht="15" hidden="1" customHeight="1">
      <c r="A26" s="421" t="s">
        <v>190</v>
      </c>
      <c r="B26" s="421" t="s">
        <v>205</v>
      </c>
      <c r="C26" s="95" t="s">
        <v>172</v>
      </c>
      <c r="D26" s="421" t="s">
        <v>206</v>
      </c>
      <c r="E26" s="312">
        <v>5601</v>
      </c>
      <c r="F26" s="424" t="s">
        <v>205</v>
      </c>
      <c r="G26" s="422">
        <v>5601</v>
      </c>
      <c r="H26" s="651">
        <v>0.93</v>
      </c>
      <c r="I26" s="493">
        <v>10125</v>
      </c>
      <c r="J26" s="493"/>
      <c r="K26" s="512">
        <v>0.94</v>
      </c>
      <c r="L26" s="493">
        <v>15708</v>
      </c>
      <c r="M26" s="493">
        <v>97</v>
      </c>
      <c r="N26" s="907">
        <v>1.44</v>
      </c>
      <c r="O26" s="626"/>
    </row>
    <row r="27" spans="1:15" s="429" customFormat="1" ht="15" hidden="1" customHeight="1">
      <c r="A27" s="421" t="s">
        <v>190</v>
      </c>
      <c r="B27" s="421" t="s">
        <v>205</v>
      </c>
      <c r="C27" s="95" t="s">
        <v>172</v>
      </c>
      <c r="D27" s="421" t="s">
        <v>206</v>
      </c>
      <c r="E27" s="312">
        <v>5601</v>
      </c>
      <c r="F27" s="424" t="s">
        <v>207</v>
      </c>
      <c r="G27" s="422">
        <v>5603</v>
      </c>
      <c r="H27" s="651">
        <v>0.99</v>
      </c>
      <c r="I27" s="493">
        <v>2710</v>
      </c>
      <c r="J27" s="493"/>
      <c r="K27" s="512">
        <v>1.03</v>
      </c>
      <c r="L27" s="493">
        <v>3869</v>
      </c>
      <c r="M27" s="493"/>
      <c r="N27" s="907">
        <v>1.47</v>
      </c>
      <c r="O27" s="626"/>
    </row>
    <row r="28" spans="1:15" s="429" customFormat="1" ht="15" hidden="1" customHeight="1">
      <c r="A28" s="421" t="s">
        <v>190</v>
      </c>
      <c r="B28" s="421" t="s">
        <v>205</v>
      </c>
      <c r="C28" s="95" t="s">
        <v>172</v>
      </c>
      <c r="D28" s="421" t="s">
        <v>206</v>
      </c>
      <c r="E28" s="312">
        <v>5601</v>
      </c>
      <c r="F28" s="424" t="s">
        <v>208</v>
      </c>
      <c r="G28" s="422">
        <v>5606</v>
      </c>
      <c r="H28" s="651">
        <v>0.99</v>
      </c>
      <c r="I28" s="493">
        <v>772</v>
      </c>
      <c r="J28" s="493"/>
      <c r="K28" s="512">
        <v>1.01</v>
      </c>
      <c r="L28" s="493">
        <v>1418</v>
      </c>
      <c r="M28" s="493"/>
      <c r="N28" s="907">
        <v>1.85</v>
      </c>
      <c r="O28" s="626"/>
    </row>
    <row r="29" spans="1:15" s="429" customFormat="1" ht="15" hidden="1" customHeight="1">
      <c r="A29" s="421" t="s">
        <v>190</v>
      </c>
      <c r="B29" s="423" t="s">
        <v>209</v>
      </c>
      <c r="C29" s="95" t="s">
        <v>172</v>
      </c>
      <c r="D29" s="423" t="s">
        <v>210</v>
      </c>
      <c r="E29" s="312">
        <v>5701</v>
      </c>
      <c r="F29" s="425" t="s">
        <v>210</v>
      </c>
      <c r="G29" s="422">
        <v>5701</v>
      </c>
      <c r="H29" s="651">
        <v>0.84</v>
      </c>
      <c r="I29" s="493">
        <v>7649</v>
      </c>
      <c r="J29" s="493">
        <v>760</v>
      </c>
      <c r="K29" s="512">
        <v>0.83</v>
      </c>
      <c r="L29" s="493">
        <v>12181</v>
      </c>
      <c r="M29" s="493">
        <v>1641</v>
      </c>
      <c r="N29" s="907">
        <v>1.32</v>
      </c>
      <c r="O29" s="626"/>
    </row>
    <row r="30" spans="1:15" s="429" customFormat="1" ht="15" hidden="1" customHeight="1">
      <c r="A30" s="421" t="s">
        <v>190</v>
      </c>
      <c r="B30" s="421" t="s">
        <v>211</v>
      </c>
      <c r="C30" s="95" t="s">
        <v>191</v>
      </c>
      <c r="D30" s="421" t="s">
        <v>191</v>
      </c>
      <c r="E30" s="312">
        <v>5001</v>
      </c>
      <c r="F30" s="421" t="s">
        <v>212</v>
      </c>
      <c r="G30" s="422">
        <v>5801</v>
      </c>
      <c r="H30" s="651">
        <v>0.96</v>
      </c>
      <c r="I30" s="493">
        <v>16146</v>
      </c>
      <c r="J30" s="493">
        <v>748</v>
      </c>
      <c r="K30" s="512">
        <v>0.91</v>
      </c>
      <c r="L30" s="493">
        <v>26646</v>
      </c>
      <c r="M30" s="493">
        <v>1386</v>
      </c>
      <c r="N30" s="907">
        <v>1.46</v>
      </c>
      <c r="O30" s="626"/>
    </row>
    <row r="31" spans="1:15" s="429" customFormat="1" ht="15" hidden="1" customHeight="1">
      <c r="A31" s="421" t="s">
        <v>190</v>
      </c>
      <c r="B31" s="421" t="s">
        <v>211</v>
      </c>
      <c r="C31" s="95" t="s">
        <v>191</v>
      </c>
      <c r="D31" s="421" t="s">
        <v>191</v>
      </c>
      <c r="E31" s="312">
        <v>5001</v>
      </c>
      <c r="F31" s="421" t="s">
        <v>213</v>
      </c>
      <c r="G31" s="422">
        <v>5802</v>
      </c>
      <c r="H31" s="651">
        <v>1.06</v>
      </c>
      <c r="I31" s="493">
        <v>5207</v>
      </c>
      <c r="J31" s="493">
        <v>36</v>
      </c>
      <c r="K31" s="512">
        <v>1.04</v>
      </c>
      <c r="L31" s="493">
        <v>7613</v>
      </c>
      <c r="M31" s="493">
        <v>85</v>
      </c>
      <c r="N31" s="907">
        <v>1.5</v>
      </c>
      <c r="O31" s="626"/>
    </row>
    <row r="32" spans="1:15" s="429" customFormat="1" ht="15" hidden="1" customHeight="1">
      <c r="A32" s="421" t="s">
        <v>190</v>
      </c>
      <c r="B32" s="421" t="s">
        <v>211</v>
      </c>
      <c r="C32" s="95" t="s">
        <v>191</v>
      </c>
      <c r="D32" s="421" t="s">
        <v>191</v>
      </c>
      <c r="E32" s="312">
        <v>5001</v>
      </c>
      <c r="F32" s="421" t="s">
        <v>214</v>
      </c>
      <c r="G32" s="422">
        <v>5803</v>
      </c>
      <c r="H32" s="651">
        <v>0.86</v>
      </c>
      <c r="I32" s="493">
        <v>1226</v>
      </c>
      <c r="J32" s="493"/>
      <c r="K32" s="512">
        <v>0.89</v>
      </c>
      <c r="L32" s="493">
        <v>1762</v>
      </c>
      <c r="M32" s="493"/>
      <c r="N32" s="907">
        <v>1.27</v>
      </c>
      <c r="O32" s="626"/>
    </row>
    <row r="33" spans="1:15" s="429" customFormat="1" ht="15" hidden="1" customHeight="1">
      <c r="A33" s="421" t="s">
        <v>190</v>
      </c>
      <c r="B33" s="421" t="s">
        <v>211</v>
      </c>
      <c r="C33" s="95" t="s">
        <v>191</v>
      </c>
      <c r="D33" s="421" t="s">
        <v>191</v>
      </c>
      <c r="E33" s="312">
        <v>5001</v>
      </c>
      <c r="F33" s="421" t="s">
        <v>215</v>
      </c>
      <c r="G33" s="422">
        <v>5804</v>
      </c>
      <c r="H33" s="651">
        <v>0.77</v>
      </c>
      <c r="I33" s="493">
        <v>12087</v>
      </c>
      <c r="J33" s="493">
        <v>1508</v>
      </c>
      <c r="K33" s="512">
        <v>0.8</v>
      </c>
      <c r="L33" s="493">
        <v>19391</v>
      </c>
      <c r="M33" s="493">
        <v>2876</v>
      </c>
      <c r="N33" s="907">
        <v>1.24</v>
      </c>
      <c r="O33" s="626"/>
    </row>
    <row r="34" spans="1:15" s="429" customFormat="1" ht="15" hidden="1" customHeight="1">
      <c r="A34" s="421" t="s">
        <v>216</v>
      </c>
      <c r="B34" s="421" t="s">
        <v>217</v>
      </c>
      <c r="C34" s="95" t="s">
        <v>172</v>
      </c>
      <c r="D34" s="421" t="s">
        <v>218</v>
      </c>
      <c r="E34" s="312">
        <v>6001</v>
      </c>
      <c r="F34" s="421" t="s">
        <v>219</v>
      </c>
      <c r="G34" s="422">
        <v>6101</v>
      </c>
      <c r="H34" s="651">
        <v>0.85</v>
      </c>
      <c r="I34" s="493">
        <v>26080</v>
      </c>
      <c r="J34" s="493">
        <v>3406</v>
      </c>
      <c r="K34" s="512">
        <v>0.84</v>
      </c>
      <c r="L34" s="493">
        <v>37697</v>
      </c>
      <c r="M34" s="493">
        <v>5473</v>
      </c>
      <c r="N34" s="907">
        <v>1.2</v>
      </c>
      <c r="O34" s="626"/>
    </row>
    <row r="35" spans="1:15" s="429" customFormat="1" ht="15" hidden="1" customHeight="1">
      <c r="A35" s="421" t="s">
        <v>216</v>
      </c>
      <c r="B35" s="421" t="s">
        <v>217</v>
      </c>
      <c r="C35" s="95" t="s">
        <v>172</v>
      </c>
      <c r="D35" s="421" t="s">
        <v>218</v>
      </c>
      <c r="E35" s="312">
        <v>6001</v>
      </c>
      <c r="F35" s="421" t="s">
        <v>220</v>
      </c>
      <c r="G35" s="422">
        <v>6108</v>
      </c>
      <c r="H35" s="651">
        <v>0.52</v>
      </c>
      <c r="I35" s="493">
        <v>4599</v>
      </c>
      <c r="J35" s="493">
        <v>1614</v>
      </c>
      <c r="K35" s="512">
        <v>0.55000000000000004</v>
      </c>
      <c r="L35" s="493">
        <v>6783</v>
      </c>
      <c r="M35" s="493">
        <v>4424</v>
      </c>
      <c r="N35" s="907">
        <v>0.81</v>
      </c>
      <c r="O35" s="626"/>
    </row>
    <row r="36" spans="1:15" s="429" customFormat="1" ht="15" hidden="1" customHeight="1">
      <c r="A36" s="421" t="s">
        <v>216</v>
      </c>
      <c r="B36" s="423" t="s">
        <v>217</v>
      </c>
      <c r="C36" s="95" t="s">
        <v>172</v>
      </c>
      <c r="D36" s="423" t="s">
        <v>221</v>
      </c>
      <c r="E36" s="312">
        <v>6115</v>
      </c>
      <c r="F36" s="423" t="s">
        <v>221</v>
      </c>
      <c r="G36" s="422">
        <v>6115</v>
      </c>
      <c r="H36" s="651">
        <v>1.05</v>
      </c>
      <c r="I36" s="493">
        <v>6499</v>
      </c>
      <c r="J36" s="493"/>
      <c r="K36" s="512">
        <v>0.96</v>
      </c>
      <c r="L36" s="493">
        <v>9327</v>
      </c>
      <c r="M36" s="493"/>
      <c r="N36" s="907">
        <v>1.34</v>
      </c>
      <c r="O36" s="626"/>
    </row>
    <row r="37" spans="1:15" s="429" customFormat="1" ht="15" hidden="1" customHeight="1">
      <c r="A37" s="421" t="s">
        <v>216</v>
      </c>
      <c r="B37" s="423" t="s">
        <v>222</v>
      </c>
      <c r="C37" s="95" t="s">
        <v>172</v>
      </c>
      <c r="D37" s="423" t="s">
        <v>223</v>
      </c>
      <c r="E37" s="312">
        <v>6301</v>
      </c>
      <c r="F37" s="425" t="s">
        <v>223</v>
      </c>
      <c r="G37" s="422">
        <v>6301</v>
      </c>
      <c r="H37" s="651">
        <v>0.98</v>
      </c>
      <c r="I37" s="493">
        <v>8259</v>
      </c>
      <c r="J37" s="493">
        <v>623</v>
      </c>
      <c r="K37" s="512">
        <v>0.94</v>
      </c>
      <c r="L37" s="493">
        <v>12069</v>
      </c>
      <c r="M37" s="493">
        <v>1551</v>
      </c>
      <c r="N37" s="907">
        <v>1.39</v>
      </c>
      <c r="O37" s="626"/>
    </row>
    <row r="38" spans="1:15" s="429" customFormat="1" ht="15" hidden="1" customHeight="1">
      <c r="A38" s="421" t="s">
        <v>224</v>
      </c>
      <c r="B38" s="421" t="s">
        <v>225</v>
      </c>
      <c r="C38" s="95" t="s">
        <v>172</v>
      </c>
      <c r="D38" s="421" t="s">
        <v>226</v>
      </c>
      <c r="E38" s="312">
        <v>7001</v>
      </c>
      <c r="F38" s="421" t="s">
        <v>225</v>
      </c>
      <c r="G38" s="422">
        <v>7101</v>
      </c>
      <c r="H38" s="651">
        <v>0.93</v>
      </c>
      <c r="I38" s="493">
        <v>25216</v>
      </c>
      <c r="J38" s="493">
        <v>2434</v>
      </c>
      <c r="K38" s="512">
        <v>0.95</v>
      </c>
      <c r="L38" s="493">
        <v>41682</v>
      </c>
      <c r="M38" s="493">
        <v>5418</v>
      </c>
      <c r="N38" s="907">
        <v>1.45</v>
      </c>
      <c r="O38" s="626"/>
    </row>
    <row r="39" spans="1:15" s="429" customFormat="1" ht="15" hidden="1" customHeight="1">
      <c r="A39" s="421" t="s">
        <v>224</v>
      </c>
      <c r="B39" s="423" t="s">
        <v>225</v>
      </c>
      <c r="C39" s="95" t="s">
        <v>172</v>
      </c>
      <c r="D39" s="423" t="s">
        <v>227</v>
      </c>
      <c r="E39" s="312">
        <v>7102</v>
      </c>
      <c r="F39" s="423" t="s">
        <v>227</v>
      </c>
      <c r="G39" s="422">
        <v>7102</v>
      </c>
      <c r="H39" s="651">
        <v>0.89</v>
      </c>
      <c r="I39" s="493">
        <v>4553</v>
      </c>
      <c r="J39" s="493">
        <v>220</v>
      </c>
      <c r="K39" s="512">
        <v>0.92</v>
      </c>
      <c r="L39" s="493">
        <v>6057</v>
      </c>
      <c r="M39" s="493">
        <v>432</v>
      </c>
      <c r="N39" s="907">
        <v>1.22</v>
      </c>
      <c r="O39" s="626"/>
    </row>
    <row r="40" spans="1:15" s="429" customFormat="1" ht="15" hidden="1" customHeight="1">
      <c r="A40" s="421" t="s">
        <v>224</v>
      </c>
      <c r="B40" s="421" t="s">
        <v>225</v>
      </c>
      <c r="C40" s="95" t="s">
        <v>172</v>
      </c>
      <c r="D40" s="421" t="s">
        <v>226</v>
      </c>
      <c r="E40" s="312">
        <v>7001</v>
      </c>
      <c r="F40" s="421" t="s">
        <v>224</v>
      </c>
      <c r="G40" s="422">
        <v>7105</v>
      </c>
      <c r="H40" s="651">
        <v>0.28999999999999998</v>
      </c>
      <c r="I40" s="493">
        <v>2038</v>
      </c>
      <c r="J40" s="493"/>
      <c r="K40" s="512">
        <v>0.39</v>
      </c>
      <c r="L40" s="493">
        <v>2956</v>
      </c>
      <c r="M40" s="493"/>
      <c r="N40" s="907">
        <v>0.5</v>
      </c>
      <c r="O40" s="626"/>
    </row>
    <row r="41" spans="1:15" s="429" customFormat="1" ht="15" hidden="1" customHeight="1">
      <c r="A41" s="421" t="s">
        <v>224</v>
      </c>
      <c r="B41" s="421" t="s">
        <v>228</v>
      </c>
      <c r="C41" s="95" t="s">
        <v>172</v>
      </c>
      <c r="D41" s="421" t="s">
        <v>229</v>
      </c>
      <c r="E41" s="312">
        <v>7301</v>
      </c>
      <c r="F41" s="424" t="s">
        <v>228</v>
      </c>
      <c r="G41" s="422">
        <v>7301</v>
      </c>
      <c r="H41" s="651">
        <v>0.9</v>
      </c>
      <c r="I41" s="493">
        <v>16815</v>
      </c>
      <c r="J41" s="493">
        <v>1197</v>
      </c>
      <c r="K41" s="512">
        <v>0.95</v>
      </c>
      <c r="L41" s="493">
        <v>26318</v>
      </c>
      <c r="M41" s="493">
        <v>2671</v>
      </c>
      <c r="N41" s="907">
        <v>1.45</v>
      </c>
      <c r="O41" s="626"/>
    </row>
    <row r="42" spans="1:15" s="429" customFormat="1" ht="15" hidden="1" customHeight="1">
      <c r="A42" s="421" t="s">
        <v>224</v>
      </c>
      <c r="B42" s="421" t="s">
        <v>228</v>
      </c>
      <c r="C42" s="95" t="s">
        <v>172</v>
      </c>
      <c r="D42" s="421" t="s">
        <v>229</v>
      </c>
      <c r="E42" s="312">
        <v>7301</v>
      </c>
      <c r="F42" s="424" t="s">
        <v>230</v>
      </c>
      <c r="G42" s="422">
        <v>7305</v>
      </c>
      <c r="H42" s="651">
        <v>0.39</v>
      </c>
      <c r="I42" s="493">
        <v>311</v>
      </c>
      <c r="J42" s="493"/>
      <c r="K42" s="512">
        <v>0.39</v>
      </c>
      <c r="L42" s="493">
        <v>346</v>
      </c>
      <c r="M42" s="493"/>
      <c r="N42" s="907">
        <v>0.44</v>
      </c>
      <c r="O42" s="626"/>
    </row>
    <row r="43" spans="1:15" s="429" customFormat="1" ht="15" hidden="1" customHeight="1">
      <c r="A43" s="421" t="s">
        <v>224</v>
      </c>
      <c r="B43" s="421" t="s">
        <v>228</v>
      </c>
      <c r="C43" s="95" t="s">
        <v>172</v>
      </c>
      <c r="D43" s="421" t="s">
        <v>229</v>
      </c>
      <c r="E43" s="312">
        <v>7301</v>
      </c>
      <c r="F43" s="424" t="s">
        <v>231</v>
      </c>
      <c r="G43" s="422">
        <v>7306</v>
      </c>
      <c r="H43" s="651">
        <v>1.07</v>
      </c>
      <c r="I43" s="493">
        <v>901</v>
      </c>
      <c r="J43" s="493"/>
      <c r="K43" s="512">
        <v>0.94</v>
      </c>
      <c r="L43" s="493">
        <v>1280</v>
      </c>
      <c r="M43" s="493"/>
      <c r="N43" s="907">
        <v>1.1299999999999999</v>
      </c>
      <c r="O43" s="626"/>
    </row>
    <row r="44" spans="1:15" s="429" customFormat="1" ht="15" hidden="1" customHeight="1">
      <c r="A44" s="421" t="s">
        <v>224</v>
      </c>
      <c r="B44" s="423" t="s">
        <v>232</v>
      </c>
      <c r="C44" s="95" t="s">
        <v>172</v>
      </c>
      <c r="D44" s="423" t="s">
        <v>232</v>
      </c>
      <c r="E44" s="312">
        <v>7401</v>
      </c>
      <c r="F44" s="425" t="s">
        <v>232</v>
      </c>
      <c r="G44" s="422">
        <v>7401</v>
      </c>
      <c r="H44" s="651">
        <v>0.99</v>
      </c>
      <c r="I44" s="493">
        <v>10981</v>
      </c>
      <c r="J44" s="493">
        <v>264</v>
      </c>
      <c r="K44" s="512">
        <v>1.01</v>
      </c>
      <c r="L44" s="493">
        <v>19099</v>
      </c>
      <c r="M44" s="493">
        <v>602</v>
      </c>
      <c r="N44" s="907">
        <v>1.74</v>
      </c>
      <c r="O44" s="626"/>
    </row>
    <row r="45" spans="1:15" s="429" customFormat="1" ht="15" hidden="1" customHeight="1">
      <c r="A45" s="421" t="s">
        <v>233</v>
      </c>
      <c r="B45" s="421" t="s">
        <v>234</v>
      </c>
      <c r="C45" s="95" t="s">
        <v>235</v>
      </c>
      <c r="D45" s="421" t="s">
        <v>235</v>
      </c>
      <c r="E45" s="312">
        <v>8001</v>
      </c>
      <c r="F45" s="421" t="s">
        <v>234</v>
      </c>
      <c r="G45" s="422">
        <v>8101</v>
      </c>
      <c r="H45" s="651">
        <v>1.05</v>
      </c>
      <c r="I45" s="493">
        <v>20619</v>
      </c>
      <c r="J45" s="493">
        <v>3092</v>
      </c>
      <c r="K45" s="512">
        <v>0.91</v>
      </c>
      <c r="L45" s="493">
        <v>33382</v>
      </c>
      <c r="M45" s="493">
        <v>5542</v>
      </c>
      <c r="N45" s="907">
        <v>1.42</v>
      </c>
      <c r="O45" s="626"/>
    </row>
    <row r="46" spans="1:15" s="429" customFormat="1" ht="15" hidden="1" customHeight="1">
      <c r="A46" s="421" t="s">
        <v>233</v>
      </c>
      <c r="B46" s="421" t="s">
        <v>234</v>
      </c>
      <c r="C46" s="95" t="s">
        <v>235</v>
      </c>
      <c r="D46" s="421" t="s">
        <v>235</v>
      </c>
      <c r="E46" s="312">
        <v>8001</v>
      </c>
      <c r="F46" s="421" t="s">
        <v>236</v>
      </c>
      <c r="G46" s="422">
        <v>8102</v>
      </c>
      <c r="H46" s="651">
        <v>0.85</v>
      </c>
      <c r="I46" s="493">
        <v>13691</v>
      </c>
      <c r="J46" s="493"/>
      <c r="K46" s="512">
        <v>0.84</v>
      </c>
      <c r="L46" s="493">
        <v>19438</v>
      </c>
      <c r="M46" s="493"/>
      <c r="N46" s="907">
        <v>1.17</v>
      </c>
      <c r="O46" s="626"/>
    </row>
    <row r="47" spans="1:15" s="429" customFormat="1" ht="15" hidden="1" customHeight="1">
      <c r="A47" s="421" t="s">
        <v>233</v>
      </c>
      <c r="B47" s="421" t="s">
        <v>234</v>
      </c>
      <c r="C47" s="95" t="s">
        <v>235</v>
      </c>
      <c r="D47" s="421" t="s">
        <v>235</v>
      </c>
      <c r="E47" s="312">
        <v>8001</v>
      </c>
      <c r="F47" s="421" t="s">
        <v>237</v>
      </c>
      <c r="G47" s="422">
        <v>8103</v>
      </c>
      <c r="H47" s="651">
        <v>0.84</v>
      </c>
      <c r="I47" s="493">
        <v>8837</v>
      </c>
      <c r="J47" s="493">
        <v>747</v>
      </c>
      <c r="K47" s="512">
        <v>0.74</v>
      </c>
      <c r="L47" s="493">
        <v>13337</v>
      </c>
      <c r="M47" s="493">
        <v>1408</v>
      </c>
      <c r="N47" s="907">
        <v>1.0900000000000001</v>
      </c>
      <c r="O47" s="626"/>
    </row>
    <row r="48" spans="1:15" s="429" customFormat="1" ht="15" hidden="1" customHeight="1">
      <c r="A48" s="421" t="s">
        <v>233</v>
      </c>
      <c r="B48" s="421" t="s">
        <v>234</v>
      </c>
      <c r="C48" s="95" t="s">
        <v>235</v>
      </c>
      <c r="D48" s="421" t="s">
        <v>235</v>
      </c>
      <c r="E48" s="312">
        <v>8001</v>
      </c>
      <c r="F48" s="421" t="s">
        <v>238</v>
      </c>
      <c r="G48" s="422">
        <v>8105</v>
      </c>
      <c r="H48" s="651">
        <v>0.83</v>
      </c>
      <c r="I48" s="493">
        <v>2462</v>
      </c>
      <c r="J48" s="493"/>
      <c r="K48" s="512">
        <v>0.79</v>
      </c>
      <c r="L48" s="493">
        <v>3267</v>
      </c>
      <c r="M48" s="493"/>
      <c r="N48" s="907">
        <v>1.03</v>
      </c>
      <c r="O48" s="626"/>
    </row>
    <row r="49" spans="1:15" s="429" customFormat="1" ht="15" hidden="1" customHeight="1">
      <c r="A49" s="421" t="s">
        <v>233</v>
      </c>
      <c r="B49" s="421" t="s">
        <v>234</v>
      </c>
      <c r="C49" s="95" t="s">
        <v>235</v>
      </c>
      <c r="D49" s="421" t="s">
        <v>235</v>
      </c>
      <c r="E49" s="312">
        <v>8001</v>
      </c>
      <c r="F49" s="421" t="s">
        <v>239</v>
      </c>
      <c r="G49" s="422">
        <v>8106</v>
      </c>
      <c r="H49" s="651">
        <v>1.05</v>
      </c>
      <c r="I49" s="493">
        <v>4576</v>
      </c>
      <c r="J49" s="493"/>
      <c r="K49" s="512">
        <v>0.88</v>
      </c>
      <c r="L49" s="493">
        <v>6100</v>
      </c>
      <c r="M49" s="493"/>
      <c r="N49" s="907">
        <v>1.17</v>
      </c>
      <c r="O49" s="626"/>
    </row>
    <row r="50" spans="1:15" s="429" customFormat="1" ht="15" hidden="1" customHeight="1">
      <c r="A50" s="421" t="s">
        <v>233</v>
      </c>
      <c r="B50" s="421" t="s">
        <v>234</v>
      </c>
      <c r="C50" s="95" t="s">
        <v>235</v>
      </c>
      <c r="D50" s="421" t="s">
        <v>235</v>
      </c>
      <c r="E50" s="312">
        <v>8001</v>
      </c>
      <c r="F50" s="421" t="s">
        <v>240</v>
      </c>
      <c r="G50" s="422">
        <v>8107</v>
      </c>
      <c r="H50" s="651">
        <v>0.8</v>
      </c>
      <c r="I50" s="493">
        <v>4672</v>
      </c>
      <c r="J50" s="493"/>
      <c r="K50" s="512">
        <v>0.79</v>
      </c>
      <c r="L50" s="493">
        <v>6278</v>
      </c>
      <c r="M50" s="493"/>
      <c r="N50" s="907">
        <v>1.04</v>
      </c>
      <c r="O50" s="626"/>
    </row>
    <row r="51" spans="1:15" s="429" customFormat="1" ht="15" hidden="1" customHeight="1">
      <c r="A51" s="421" t="s">
        <v>233</v>
      </c>
      <c r="B51" s="421" t="s">
        <v>234</v>
      </c>
      <c r="C51" s="95" t="s">
        <v>235</v>
      </c>
      <c r="D51" s="421" t="s">
        <v>235</v>
      </c>
      <c r="E51" s="312">
        <v>8001</v>
      </c>
      <c r="F51" s="421" t="s">
        <v>241</v>
      </c>
      <c r="G51" s="422">
        <v>8108</v>
      </c>
      <c r="H51" s="651">
        <v>0.64</v>
      </c>
      <c r="I51" s="493">
        <v>13256</v>
      </c>
      <c r="J51" s="493">
        <v>2374</v>
      </c>
      <c r="K51" s="512">
        <v>0.65</v>
      </c>
      <c r="L51" s="493">
        <v>18592</v>
      </c>
      <c r="M51" s="493">
        <v>4064</v>
      </c>
      <c r="N51" s="907">
        <v>0.9</v>
      </c>
      <c r="O51" s="626"/>
    </row>
    <row r="52" spans="1:15" s="429" customFormat="1" ht="15" hidden="1" customHeight="1">
      <c r="A52" s="421" t="s">
        <v>233</v>
      </c>
      <c r="B52" s="421" t="s">
        <v>234</v>
      </c>
      <c r="C52" s="95" t="s">
        <v>235</v>
      </c>
      <c r="D52" s="421" t="s">
        <v>235</v>
      </c>
      <c r="E52" s="312">
        <v>8001</v>
      </c>
      <c r="F52" s="421" t="s">
        <v>242</v>
      </c>
      <c r="G52" s="422">
        <v>8109</v>
      </c>
      <c r="H52" s="651">
        <v>1.03</v>
      </c>
      <c r="I52" s="493">
        <v>1463</v>
      </c>
      <c r="J52" s="493"/>
      <c r="K52" s="512">
        <v>1.06</v>
      </c>
      <c r="L52" s="493">
        <v>1942</v>
      </c>
      <c r="M52" s="493"/>
      <c r="N52" s="907">
        <v>1.4</v>
      </c>
      <c r="O52" s="626"/>
    </row>
    <row r="53" spans="1:15" s="429" customFormat="1" ht="15" hidden="1" customHeight="1">
      <c r="A53" s="421" t="s">
        <v>233</v>
      </c>
      <c r="B53" s="421" t="s">
        <v>234</v>
      </c>
      <c r="C53" s="95" t="s">
        <v>235</v>
      </c>
      <c r="D53" s="421" t="s">
        <v>235</v>
      </c>
      <c r="E53" s="312">
        <v>8001</v>
      </c>
      <c r="F53" s="421" t="s">
        <v>243</v>
      </c>
      <c r="G53" s="422">
        <v>8110</v>
      </c>
      <c r="H53" s="651">
        <v>0.8</v>
      </c>
      <c r="I53" s="493">
        <v>13648</v>
      </c>
      <c r="J53" s="493">
        <v>855</v>
      </c>
      <c r="K53" s="512">
        <v>0.84</v>
      </c>
      <c r="L53" s="493">
        <v>19734</v>
      </c>
      <c r="M53" s="493">
        <v>1660</v>
      </c>
      <c r="N53" s="907">
        <v>1.21</v>
      </c>
      <c r="O53" s="626"/>
    </row>
    <row r="54" spans="1:15" s="429" customFormat="1" ht="15" hidden="1" customHeight="1">
      <c r="A54" s="421" t="s">
        <v>233</v>
      </c>
      <c r="B54" s="421" t="s">
        <v>234</v>
      </c>
      <c r="C54" s="95" t="s">
        <v>235</v>
      </c>
      <c r="D54" s="421" t="s">
        <v>235</v>
      </c>
      <c r="E54" s="312">
        <v>8001</v>
      </c>
      <c r="F54" s="421" t="s">
        <v>244</v>
      </c>
      <c r="G54" s="422">
        <v>8111</v>
      </c>
      <c r="H54" s="651">
        <v>0.94</v>
      </c>
      <c r="I54" s="493">
        <v>5427</v>
      </c>
      <c r="J54" s="493"/>
      <c r="K54" s="512">
        <v>0.95</v>
      </c>
      <c r="L54" s="493">
        <v>7127</v>
      </c>
      <c r="M54" s="493"/>
      <c r="N54" s="907">
        <v>1.25</v>
      </c>
      <c r="O54" s="626"/>
    </row>
    <row r="55" spans="1:15" s="429" customFormat="1" ht="15" hidden="1" customHeight="1">
      <c r="A55" s="421" t="s">
        <v>233</v>
      </c>
      <c r="B55" s="421" t="s">
        <v>234</v>
      </c>
      <c r="C55" s="95" t="s">
        <v>235</v>
      </c>
      <c r="D55" s="421" t="s">
        <v>235</v>
      </c>
      <c r="E55" s="312">
        <v>8001</v>
      </c>
      <c r="F55" s="421" t="s">
        <v>245</v>
      </c>
      <c r="G55" s="422">
        <v>8112</v>
      </c>
      <c r="H55" s="651">
        <v>0.7</v>
      </c>
      <c r="I55" s="493">
        <v>7318</v>
      </c>
      <c r="J55" s="493">
        <v>1191</v>
      </c>
      <c r="K55" s="512">
        <v>0.69</v>
      </c>
      <c r="L55" s="493">
        <v>9585</v>
      </c>
      <c r="M55" s="493">
        <v>2211</v>
      </c>
      <c r="N55" s="907">
        <v>0.88</v>
      </c>
      <c r="O55" s="626"/>
    </row>
    <row r="56" spans="1:15" s="429" customFormat="1" ht="15" hidden="1" customHeight="1">
      <c r="A56" s="421" t="s">
        <v>233</v>
      </c>
      <c r="B56" s="421" t="s">
        <v>233</v>
      </c>
      <c r="C56" s="95" t="s">
        <v>172</v>
      </c>
      <c r="D56" s="421" t="s">
        <v>246</v>
      </c>
      <c r="E56" s="312">
        <v>8301</v>
      </c>
      <c r="F56" s="421" t="s">
        <v>247</v>
      </c>
      <c r="G56" s="422">
        <v>8301</v>
      </c>
      <c r="H56" s="651">
        <v>0.93</v>
      </c>
      <c r="I56" s="493">
        <v>19423</v>
      </c>
      <c r="J56" s="493">
        <v>1470</v>
      </c>
      <c r="K56" s="512">
        <v>0.88</v>
      </c>
      <c r="L56" s="493">
        <v>30494</v>
      </c>
      <c r="M56" s="493">
        <v>2774</v>
      </c>
      <c r="N56" s="907">
        <v>1.32</v>
      </c>
      <c r="O56" s="626"/>
    </row>
    <row r="57" spans="1:15" s="429" customFormat="1" ht="15" hidden="1" customHeight="1">
      <c r="A57" s="421" t="s">
        <v>233</v>
      </c>
      <c r="B57" s="421" t="s">
        <v>233</v>
      </c>
      <c r="C57" s="95" t="s">
        <v>172</v>
      </c>
      <c r="D57" s="421" t="s">
        <v>246</v>
      </c>
      <c r="E57" s="312">
        <v>8301</v>
      </c>
      <c r="F57" s="424" t="s">
        <v>248</v>
      </c>
      <c r="G57" s="422">
        <v>8306</v>
      </c>
      <c r="H57" s="651">
        <v>0.98</v>
      </c>
      <c r="I57" s="493">
        <v>3248</v>
      </c>
      <c r="J57" s="493"/>
      <c r="K57" s="512">
        <v>0.99</v>
      </c>
      <c r="L57" s="493">
        <v>4567</v>
      </c>
      <c r="M57" s="493"/>
      <c r="N57" s="907">
        <v>1.39</v>
      </c>
      <c r="O57" s="626"/>
    </row>
    <row r="58" spans="1:15" s="429" customFormat="1" ht="15" hidden="1" customHeight="1">
      <c r="A58" s="421" t="s">
        <v>249</v>
      </c>
      <c r="B58" s="421" t="s">
        <v>250</v>
      </c>
      <c r="C58" s="95" t="s">
        <v>172</v>
      </c>
      <c r="D58" s="421" t="s">
        <v>251</v>
      </c>
      <c r="E58" s="312">
        <v>9001</v>
      </c>
      <c r="F58" s="421" t="s">
        <v>252</v>
      </c>
      <c r="G58" s="422">
        <v>9101</v>
      </c>
      <c r="H58" s="651">
        <v>0.94</v>
      </c>
      <c r="I58" s="493">
        <v>28637</v>
      </c>
      <c r="J58" s="493">
        <v>3162</v>
      </c>
      <c r="K58" s="512">
        <v>0.9</v>
      </c>
      <c r="L58" s="493">
        <v>46652</v>
      </c>
      <c r="M58" s="493">
        <v>5532</v>
      </c>
      <c r="N58" s="907">
        <v>1.43</v>
      </c>
      <c r="O58" s="626"/>
    </row>
    <row r="59" spans="1:15" s="429" customFormat="1" ht="15" hidden="1" customHeight="1">
      <c r="A59" s="421" t="s">
        <v>249</v>
      </c>
      <c r="B59" s="421" t="s">
        <v>250</v>
      </c>
      <c r="C59" s="95" t="s">
        <v>172</v>
      </c>
      <c r="D59" s="421" t="s">
        <v>251</v>
      </c>
      <c r="E59" s="312">
        <v>9001</v>
      </c>
      <c r="F59" s="421" t="s">
        <v>253</v>
      </c>
      <c r="G59" s="422">
        <v>9112</v>
      </c>
      <c r="H59" s="651">
        <v>0.69</v>
      </c>
      <c r="I59" s="493">
        <v>4321</v>
      </c>
      <c r="J59" s="493"/>
      <c r="K59" s="512">
        <v>0.68</v>
      </c>
      <c r="L59" s="493">
        <v>5353</v>
      </c>
      <c r="M59" s="493"/>
      <c r="N59" s="907">
        <v>0.81</v>
      </c>
      <c r="O59" s="626"/>
    </row>
    <row r="60" spans="1:15" s="429" customFormat="1" ht="15" hidden="1" customHeight="1">
      <c r="A60" s="421" t="s">
        <v>249</v>
      </c>
      <c r="B60" s="423" t="s">
        <v>250</v>
      </c>
      <c r="C60" s="95" t="s">
        <v>172</v>
      </c>
      <c r="D60" s="423" t="s">
        <v>254</v>
      </c>
      <c r="E60" s="312">
        <v>9120</v>
      </c>
      <c r="F60" s="423" t="s">
        <v>254</v>
      </c>
      <c r="G60" s="422">
        <v>9120</v>
      </c>
      <c r="H60" s="651">
        <v>1.24</v>
      </c>
      <c r="I60" s="493">
        <v>5998</v>
      </c>
      <c r="J60" s="493">
        <v>177</v>
      </c>
      <c r="K60" s="512">
        <v>1.2</v>
      </c>
      <c r="L60" s="493">
        <v>10533</v>
      </c>
      <c r="M60" s="493">
        <v>523</v>
      </c>
      <c r="N60" s="907">
        <v>2.0299999999999998</v>
      </c>
      <c r="O60" s="626"/>
    </row>
    <row r="61" spans="1:15" s="429" customFormat="1" ht="15" hidden="1" customHeight="1">
      <c r="A61" s="421" t="s">
        <v>249</v>
      </c>
      <c r="B61" s="423" t="s">
        <v>255</v>
      </c>
      <c r="C61" s="95" t="s">
        <v>172</v>
      </c>
      <c r="D61" s="423" t="s">
        <v>256</v>
      </c>
      <c r="E61" s="312">
        <v>9201</v>
      </c>
      <c r="F61" s="423" t="s">
        <v>256</v>
      </c>
      <c r="G61" s="422">
        <v>9201</v>
      </c>
      <c r="H61" s="651">
        <v>0.96</v>
      </c>
      <c r="I61" s="493">
        <v>6219</v>
      </c>
      <c r="J61" s="493">
        <v>225</v>
      </c>
      <c r="K61" s="512">
        <v>0.95</v>
      </c>
      <c r="L61" s="493">
        <v>9294</v>
      </c>
      <c r="M61" s="493">
        <v>418</v>
      </c>
      <c r="N61" s="907">
        <v>1.39</v>
      </c>
      <c r="O61" s="626"/>
    </row>
    <row r="62" spans="1:15" s="429" customFormat="1" ht="15" hidden="1" customHeight="1">
      <c r="A62" s="421" t="s">
        <v>257</v>
      </c>
      <c r="B62" s="421" t="s">
        <v>258</v>
      </c>
      <c r="C62" s="95" t="s">
        <v>172</v>
      </c>
      <c r="D62" s="421" t="s">
        <v>259</v>
      </c>
      <c r="E62" s="312">
        <v>10001</v>
      </c>
      <c r="F62" s="421" t="s">
        <v>260</v>
      </c>
      <c r="G62" s="422">
        <v>10101</v>
      </c>
      <c r="H62" s="651">
        <v>0.9</v>
      </c>
      <c r="I62" s="493">
        <v>27288</v>
      </c>
      <c r="J62" s="493">
        <v>2145</v>
      </c>
      <c r="K62" s="512">
        <v>0.87</v>
      </c>
      <c r="L62" s="493">
        <v>41052</v>
      </c>
      <c r="M62" s="493">
        <v>3955</v>
      </c>
      <c r="N62" s="907">
        <v>1.26</v>
      </c>
      <c r="O62" s="626"/>
    </row>
    <row r="63" spans="1:15" s="429" customFormat="1" ht="15" hidden="1" customHeight="1">
      <c r="A63" s="421" t="s">
        <v>257</v>
      </c>
      <c r="B63" s="421" t="s">
        <v>258</v>
      </c>
      <c r="C63" s="95" t="s">
        <v>172</v>
      </c>
      <c r="D63" s="421" t="s">
        <v>259</v>
      </c>
      <c r="E63" s="312">
        <v>10001</v>
      </c>
      <c r="F63" s="421" t="s">
        <v>261</v>
      </c>
      <c r="G63" s="422">
        <v>10109</v>
      </c>
      <c r="H63" s="651">
        <v>0.8</v>
      </c>
      <c r="I63" s="493">
        <v>3278</v>
      </c>
      <c r="J63" s="493">
        <v>1476</v>
      </c>
      <c r="K63" s="512">
        <v>0.74</v>
      </c>
      <c r="L63" s="493">
        <v>4906</v>
      </c>
      <c r="M63" s="493">
        <v>3195</v>
      </c>
      <c r="N63" s="907">
        <v>1.05</v>
      </c>
      <c r="O63" s="626"/>
    </row>
    <row r="64" spans="1:15" s="429" customFormat="1" ht="15" hidden="1" customHeight="1">
      <c r="A64" s="421" t="s">
        <v>257</v>
      </c>
      <c r="B64" s="423" t="s">
        <v>262</v>
      </c>
      <c r="C64" s="95" t="s">
        <v>172</v>
      </c>
      <c r="D64" s="423" t="s">
        <v>263</v>
      </c>
      <c r="E64" s="312">
        <v>10201</v>
      </c>
      <c r="F64" s="423" t="s">
        <v>263</v>
      </c>
      <c r="G64" s="422">
        <v>10201</v>
      </c>
      <c r="H64" s="651">
        <v>1.22</v>
      </c>
      <c r="I64" s="493">
        <v>5533</v>
      </c>
      <c r="J64" s="493"/>
      <c r="K64" s="512">
        <v>1.17</v>
      </c>
      <c r="L64" s="493">
        <v>8718</v>
      </c>
      <c r="M64" s="493">
        <v>21</v>
      </c>
      <c r="N64" s="907">
        <v>1.83</v>
      </c>
      <c r="O64" s="626"/>
    </row>
    <row r="65" spans="1:15" s="429" customFormat="1" ht="15" hidden="1" customHeight="1">
      <c r="A65" s="421" t="s">
        <v>257</v>
      </c>
      <c r="B65" s="421" t="s">
        <v>264</v>
      </c>
      <c r="C65" s="95" t="s">
        <v>172</v>
      </c>
      <c r="D65" s="421" t="s">
        <v>264</v>
      </c>
      <c r="E65" s="312">
        <v>10301</v>
      </c>
      <c r="F65" s="421" t="s">
        <v>264</v>
      </c>
      <c r="G65" s="422">
        <v>10301</v>
      </c>
      <c r="H65" s="651">
        <v>0.85</v>
      </c>
      <c r="I65" s="493">
        <v>16440</v>
      </c>
      <c r="J65" s="493">
        <v>2070</v>
      </c>
      <c r="K65" s="512">
        <v>0.82</v>
      </c>
      <c r="L65" s="493">
        <v>24347</v>
      </c>
      <c r="M65" s="493">
        <v>3683</v>
      </c>
      <c r="N65" s="907">
        <v>1.19</v>
      </c>
      <c r="O65" s="626"/>
    </row>
    <row r="66" spans="1:15" s="429" customFormat="1" ht="15" hidden="1" customHeight="1">
      <c r="A66" s="421" t="s">
        <v>265</v>
      </c>
      <c r="B66" s="423" t="s">
        <v>266</v>
      </c>
      <c r="C66" s="95" t="s">
        <v>172</v>
      </c>
      <c r="D66" s="423" t="s">
        <v>266</v>
      </c>
      <c r="E66" s="312">
        <v>11101</v>
      </c>
      <c r="F66" s="423" t="s">
        <v>266</v>
      </c>
      <c r="G66" s="422">
        <v>11101</v>
      </c>
      <c r="H66" s="651">
        <v>1</v>
      </c>
      <c r="I66" s="493">
        <v>7433</v>
      </c>
      <c r="J66" s="493"/>
      <c r="K66" s="512">
        <v>1.01</v>
      </c>
      <c r="L66" s="493">
        <v>11985</v>
      </c>
      <c r="M66" s="493"/>
      <c r="N66" s="907">
        <v>1.62</v>
      </c>
      <c r="O66" s="626"/>
    </row>
    <row r="67" spans="1:15" s="429" customFormat="1" ht="15" hidden="1" customHeight="1">
      <c r="A67" s="421" t="s">
        <v>267</v>
      </c>
      <c r="B67" s="421" t="s">
        <v>267</v>
      </c>
      <c r="C67" s="95" t="s">
        <v>172</v>
      </c>
      <c r="D67" s="421" t="s">
        <v>268</v>
      </c>
      <c r="E67" s="312">
        <v>12101</v>
      </c>
      <c r="F67" s="424" t="s">
        <v>268</v>
      </c>
      <c r="G67" s="422">
        <v>12101</v>
      </c>
      <c r="H67" s="651">
        <v>0.8</v>
      </c>
      <c r="I67" s="493">
        <v>11610</v>
      </c>
      <c r="J67" s="493">
        <v>2465</v>
      </c>
      <c r="K67" s="512">
        <v>0.78</v>
      </c>
      <c r="L67" s="493">
        <v>17379</v>
      </c>
      <c r="M67" s="493">
        <v>3771</v>
      </c>
      <c r="N67" s="907">
        <v>1.1200000000000001</v>
      </c>
      <c r="O67" s="626"/>
    </row>
    <row r="68" spans="1:15" s="429" customFormat="1" ht="15" customHeight="1">
      <c r="A68" s="421" t="s">
        <v>269</v>
      </c>
      <c r="B68" s="421" t="s">
        <v>270</v>
      </c>
      <c r="C68" s="95" t="s">
        <v>271</v>
      </c>
      <c r="D68" s="421" t="s">
        <v>271</v>
      </c>
      <c r="E68" s="312">
        <v>13001</v>
      </c>
      <c r="F68" s="421" t="s">
        <v>270</v>
      </c>
      <c r="G68" s="422">
        <v>13101</v>
      </c>
      <c r="H68" s="651">
        <v>1.24</v>
      </c>
      <c r="I68" s="493">
        <v>32975</v>
      </c>
      <c r="J68" s="493">
        <v>5260</v>
      </c>
      <c r="K68" s="512">
        <v>1.24</v>
      </c>
      <c r="L68" s="493">
        <v>58273</v>
      </c>
      <c r="M68" s="493">
        <v>9701</v>
      </c>
      <c r="N68" s="907">
        <v>2.16</v>
      </c>
      <c r="O68" s="626"/>
    </row>
    <row r="69" spans="1:15" s="429" customFormat="1" ht="15" customHeight="1">
      <c r="A69" s="421" t="s">
        <v>269</v>
      </c>
      <c r="B69" s="421" t="s">
        <v>270</v>
      </c>
      <c r="C69" s="95" t="s">
        <v>271</v>
      </c>
      <c r="D69" s="421" t="s">
        <v>271</v>
      </c>
      <c r="E69" s="312">
        <v>13001</v>
      </c>
      <c r="F69" s="421" t="s">
        <v>272</v>
      </c>
      <c r="G69" s="422">
        <v>13102</v>
      </c>
      <c r="H69" s="651">
        <v>0.72</v>
      </c>
      <c r="I69" s="493">
        <v>7580</v>
      </c>
      <c r="J69" s="493"/>
      <c r="K69" s="512">
        <v>0.72</v>
      </c>
      <c r="L69" s="493">
        <v>10839</v>
      </c>
      <c r="M69" s="493"/>
      <c r="N69" s="907">
        <v>1.05</v>
      </c>
      <c r="O69" s="626"/>
    </row>
    <row r="70" spans="1:15" s="429" customFormat="1" ht="15" customHeight="1">
      <c r="A70" s="421" t="s">
        <v>269</v>
      </c>
      <c r="B70" s="421" t="s">
        <v>270</v>
      </c>
      <c r="C70" s="95" t="s">
        <v>271</v>
      </c>
      <c r="D70" s="421" t="s">
        <v>271</v>
      </c>
      <c r="E70" s="312">
        <v>13001</v>
      </c>
      <c r="F70" s="421" t="s">
        <v>273</v>
      </c>
      <c r="G70" s="422">
        <v>13103</v>
      </c>
      <c r="H70" s="651">
        <v>0.72</v>
      </c>
      <c r="I70" s="493">
        <v>11309</v>
      </c>
      <c r="J70" s="493"/>
      <c r="K70" s="512">
        <v>0.72</v>
      </c>
      <c r="L70" s="493">
        <v>14650</v>
      </c>
      <c r="M70" s="493"/>
      <c r="N70" s="907">
        <v>0.93</v>
      </c>
      <c r="O70" s="626"/>
    </row>
    <row r="71" spans="1:15" s="429" customFormat="1" ht="15" customHeight="1">
      <c r="A71" s="421" t="s">
        <v>269</v>
      </c>
      <c r="B71" s="421" t="s">
        <v>270</v>
      </c>
      <c r="C71" s="95" t="s">
        <v>271</v>
      </c>
      <c r="D71" s="421" t="s">
        <v>271</v>
      </c>
      <c r="E71" s="312">
        <v>13001</v>
      </c>
      <c r="F71" s="421" t="s">
        <v>274</v>
      </c>
      <c r="G71" s="422">
        <v>13104</v>
      </c>
      <c r="H71" s="651">
        <v>0.97</v>
      </c>
      <c r="I71" s="493">
        <v>14156</v>
      </c>
      <c r="J71" s="493">
        <v>148</v>
      </c>
      <c r="K71" s="512">
        <v>0.99</v>
      </c>
      <c r="L71" s="493">
        <v>19839</v>
      </c>
      <c r="M71" s="493">
        <v>408</v>
      </c>
      <c r="N71" s="907">
        <v>1.38</v>
      </c>
      <c r="O71" s="626"/>
    </row>
    <row r="72" spans="1:15" s="429" customFormat="1" ht="15" customHeight="1">
      <c r="A72" s="421" t="s">
        <v>269</v>
      </c>
      <c r="B72" s="421" t="s">
        <v>270</v>
      </c>
      <c r="C72" s="95" t="s">
        <v>271</v>
      </c>
      <c r="D72" s="421" t="s">
        <v>271</v>
      </c>
      <c r="E72" s="312">
        <v>13001</v>
      </c>
      <c r="F72" s="421" t="s">
        <v>275</v>
      </c>
      <c r="G72" s="422">
        <v>13105</v>
      </c>
      <c r="H72" s="651">
        <v>1.03</v>
      </c>
      <c r="I72" s="493">
        <v>21700</v>
      </c>
      <c r="J72" s="493">
        <v>382</v>
      </c>
      <c r="K72" s="512">
        <v>1.04</v>
      </c>
      <c r="L72" s="493">
        <v>30529</v>
      </c>
      <c r="M72" s="493">
        <v>707</v>
      </c>
      <c r="N72" s="907">
        <v>1.47</v>
      </c>
      <c r="O72" s="626"/>
    </row>
    <row r="73" spans="1:15" s="429" customFormat="1" ht="15" customHeight="1">
      <c r="A73" s="421" t="s">
        <v>269</v>
      </c>
      <c r="B73" s="421" t="s">
        <v>270</v>
      </c>
      <c r="C73" s="95" t="s">
        <v>271</v>
      </c>
      <c r="D73" s="421" t="s">
        <v>271</v>
      </c>
      <c r="E73" s="312">
        <v>13001</v>
      </c>
      <c r="F73" s="421" t="s">
        <v>276</v>
      </c>
      <c r="G73" s="422">
        <v>13106</v>
      </c>
      <c r="H73" s="651">
        <v>1.07</v>
      </c>
      <c r="I73" s="493">
        <v>14391</v>
      </c>
      <c r="J73" s="493">
        <v>1010</v>
      </c>
      <c r="K73" s="512">
        <v>0.98</v>
      </c>
      <c r="L73" s="493">
        <v>20486</v>
      </c>
      <c r="M73" s="493">
        <v>1667</v>
      </c>
      <c r="N73" s="907">
        <v>1.37</v>
      </c>
      <c r="O73" s="626"/>
    </row>
    <row r="74" spans="1:15" s="429" customFormat="1" ht="15" customHeight="1">
      <c r="A74" s="421" t="s">
        <v>269</v>
      </c>
      <c r="B74" s="421" t="s">
        <v>270</v>
      </c>
      <c r="C74" s="95" t="s">
        <v>271</v>
      </c>
      <c r="D74" s="421" t="s">
        <v>271</v>
      </c>
      <c r="E74" s="312">
        <v>13001</v>
      </c>
      <c r="F74" s="421" t="s">
        <v>277</v>
      </c>
      <c r="G74" s="422">
        <v>13107</v>
      </c>
      <c r="H74" s="651">
        <v>0.35</v>
      </c>
      <c r="I74" s="493">
        <v>5013</v>
      </c>
      <c r="J74" s="493">
        <v>4202</v>
      </c>
      <c r="K74" s="512">
        <v>0.36</v>
      </c>
      <c r="L74" s="493">
        <v>7144</v>
      </c>
      <c r="M74" s="493">
        <v>6951</v>
      </c>
      <c r="N74" s="907">
        <v>0.5</v>
      </c>
      <c r="O74" s="626"/>
    </row>
    <row r="75" spans="1:15" s="429" customFormat="1" ht="15" customHeight="1">
      <c r="A75" s="421" t="s">
        <v>269</v>
      </c>
      <c r="B75" s="421" t="s">
        <v>270</v>
      </c>
      <c r="C75" s="95" t="s">
        <v>271</v>
      </c>
      <c r="D75" s="421" t="s">
        <v>271</v>
      </c>
      <c r="E75" s="312">
        <v>13001</v>
      </c>
      <c r="F75" s="421" t="s">
        <v>278</v>
      </c>
      <c r="G75" s="422">
        <v>13108</v>
      </c>
      <c r="H75" s="651">
        <v>1.1599999999999999</v>
      </c>
      <c r="I75" s="493">
        <v>10847</v>
      </c>
      <c r="J75" s="493">
        <v>641</v>
      </c>
      <c r="K75" s="512">
        <v>1</v>
      </c>
      <c r="L75" s="493">
        <v>16251</v>
      </c>
      <c r="M75" s="493">
        <v>1007</v>
      </c>
      <c r="N75" s="907">
        <v>1.5</v>
      </c>
      <c r="O75" s="626"/>
    </row>
    <row r="76" spans="1:15" s="429" customFormat="1" ht="15" customHeight="1">
      <c r="A76" s="421" t="s">
        <v>269</v>
      </c>
      <c r="B76" s="421" t="s">
        <v>270</v>
      </c>
      <c r="C76" s="95" t="s">
        <v>271</v>
      </c>
      <c r="D76" s="421" t="s">
        <v>271</v>
      </c>
      <c r="E76" s="312">
        <v>13001</v>
      </c>
      <c r="F76" s="421" t="s">
        <v>279</v>
      </c>
      <c r="G76" s="422">
        <v>13109</v>
      </c>
      <c r="H76" s="651">
        <v>1.33</v>
      </c>
      <c r="I76" s="493">
        <v>13260</v>
      </c>
      <c r="J76" s="493">
        <v>428</v>
      </c>
      <c r="K76" s="512">
        <v>1.35</v>
      </c>
      <c r="L76" s="493">
        <v>20277</v>
      </c>
      <c r="M76" s="493">
        <v>638</v>
      </c>
      <c r="N76" s="907">
        <v>1.94</v>
      </c>
      <c r="O76" s="626"/>
    </row>
    <row r="77" spans="1:15" s="429" customFormat="1" ht="15" customHeight="1">
      <c r="A77" s="421" t="s">
        <v>269</v>
      </c>
      <c r="B77" s="421" t="s">
        <v>270</v>
      </c>
      <c r="C77" s="95" t="s">
        <v>271</v>
      </c>
      <c r="D77" s="421" t="s">
        <v>271</v>
      </c>
      <c r="E77" s="312">
        <v>13001</v>
      </c>
      <c r="F77" s="421" t="s">
        <v>280</v>
      </c>
      <c r="G77" s="422">
        <v>13110</v>
      </c>
      <c r="H77" s="651">
        <v>0.9</v>
      </c>
      <c r="I77" s="493">
        <v>40395</v>
      </c>
      <c r="J77" s="493">
        <v>4773</v>
      </c>
      <c r="K77" s="512">
        <v>0.88</v>
      </c>
      <c r="L77" s="493">
        <v>60678</v>
      </c>
      <c r="M77" s="493">
        <v>7951</v>
      </c>
      <c r="N77" s="907">
        <v>1.32</v>
      </c>
      <c r="O77" s="626"/>
    </row>
    <row r="78" spans="1:15" s="429" customFormat="1" ht="15" customHeight="1">
      <c r="A78" s="421" t="s">
        <v>269</v>
      </c>
      <c r="B78" s="421" t="s">
        <v>270</v>
      </c>
      <c r="C78" s="95" t="s">
        <v>271</v>
      </c>
      <c r="D78" s="421" t="s">
        <v>271</v>
      </c>
      <c r="E78" s="312">
        <v>13001</v>
      </c>
      <c r="F78" s="421" t="s">
        <v>281</v>
      </c>
      <c r="G78" s="422">
        <v>13111</v>
      </c>
      <c r="H78" s="651">
        <v>0.91</v>
      </c>
      <c r="I78" s="493">
        <v>12358</v>
      </c>
      <c r="J78" s="493"/>
      <c r="K78" s="512">
        <v>0.94</v>
      </c>
      <c r="L78" s="493">
        <v>17830</v>
      </c>
      <c r="M78" s="493"/>
      <c r="N78" s="907">
        <v>1.33</v>
      </c>
      <c r="O78" s="626"/>
    </row>
    <row r="79" spans="1:15" s="429" customFormat="1" ht="15" customHeight="1">
      <c r="A79" s="421" t="s">
        <v>269</v>
      </c>
      <c r="B79" s="421" t="s">
        <v>270</v>
      </c>
      <c r="C79" s="95" t="s">
        <v>271</v>
      </c>
      <c r="D79" s="421" t="s">
        <v>271</v>
      </c>
      <c r="E79" s="312">
        <v>13001</v>
      </c>
      <c r="F79" s="421" t="s">
        <v>282</v>
      </c>
      <c r="G79" s="422">
        <v>13112</v>
      </c>
      <c r="H79" s="651">
        <v>0.82</v>
      </c>
      <c r="I79" s="493">
        <v>21332</v>
      </c>
      <c r="J79" s="493"/>
      <c r="K79" s="512">
        <v>0.79</v>
      </c>
      <c r="L79" s="493">
        <v>31895</v>
      </c>
      <c r="M79" s="493"/>
      <c r="N79" s="907">
        <v>1.19</v>
      </c>
      <c r="O79" s="626"/>
    </row>
    <row r="80" spans="1:15" s="429" customFormat="1" ht="15" customHeight="1">
      <c r="A80" s="421" t="s">
        <v>269</v>
      </c>
      <c r="B80" s="421" t="s">
        <v>270</v>
      </c>
      <c r="C80" s="95" t="s">
        <v>271</v>
      </c>
      <c r="D80" s="421" t="s">
        <v>271</v>
      </c>
      <c r="E80" s="312">
        <v>13001</v>
      </c>
      <c r="F80" s="421" t="s">
        <v>283</v>
      </c>
      <c r="G80" s="422">
        <v>13113</v>
      </c>
      <c r="H80" s="651">
        <v>0.56999999999999995</v>
      </c>
      <c r="I80" s="493">
        <v>6506</v>
      </c>
      <c r="J80" s="493">
        <v>7055</v>
      </c>
      <c r="K80" s="512">
        <v>0.55000000000000004</v>
      </c>
      <c r="L80" s="493">
        <v>9915</v>
      </c>
      <c r="M80" s="493">
        <v>12046</v>
      </c>
      <c r="N80" s="907">
        <v>0.82</v>
      </c>
      <c r="O80" s="626"/>
    </row>
    <row r="81" spans="1:15" s="429" customFormat="1" ht="15" customHeight="1">
      <c r="A81" s="421" t="s">
        <v>269</v>
      </c>
      <c r="B81" s="421" t="s">
        <v>270</v>
      </c>
      <c r="C81" s="95" t="s">
        <v>271</v>
      </c>
      <c r="D81" s="421" t="s">
        <v>271</v>
      </c>
      <c r="E81" s="312">
        <v>13001</v>
      </c>
      <c r="F81" s="421" t="s">
        <v>284</v>
      </c>
      <c r="G81" s="422">
        <v>13114</v>
      </c>
      <c r="H81" s="651">
        <v>0.22</v>
      </c>
      <c r="I81" s="493">
        <v>5795</v>
      </c>
      <c r="J81" s="493">
        <v>16556</v>
      </c>
      <c r="K81" s="512">
        <v>0.23</v>
      </c>
      <c r="L81" s="493">
        <v>9698</v>
      </c>
      <c r="M81" s="493">
        <v>29945</v>
      </c>
      <c r="N81" s="907">
        <v>0.37</v>
      </c>
      <c r="O81" s="626"/>
    </row>
    <row r="82" spans="1:15" s="429" customFormat="1" ht="15" customHeight="1">
      <c r="A82" s="421" t="s">
        <v>269</v>
      </c>
      <c r="B82" s="421" t="s">
        <v>270</v>
      </c>
      <c r="C82" s="95" t="s">
        <v>271</v>
      </c>
      <c r="D82" s="421" t="s">
        <v>271</v>
      </c>
      <c r="E82" s="312">
        <v>13001</v>
      </c>
      <c r="F82" s="421" t="s">
        <v>285</v>
      </c>
      <c r="G82" s="422">
        <v>13115</v>
      </c>
      <c r="H82" s="651">
        <v>0.33</v>
      </c>
      <c r="I82" s="493">
        <v>3384</v>
      </c>
      <c r="J82" s="493">
        <v>9030</v>
      </c>
      <c r="K82" s="512">
        <v>0.15</v>
      </c>
      <c r="L82" s="493">
        <v>5554</v>
      </c>
      <c r="M82" s="493">
        <v>15925</v>
      </c>
      <c r="N82" s="907">
        <v>0.25</v>
      </c>
      <c r="O82" s="626"/>
    </row>
    <row r="83" spans="1:15" s="429" customFormat="1" ht="15" customHeight="1">
      <c r="A83" s="421" t="s">
        <v>269</v>
      </c>
      <c r="B83" s="421" t="s">
        <v>270</v>
      </c>
      <c r="C83" s="95" t="s">
        <v>271</v>
      </c>
      <c r="D83" s="421" t="s">
        <v>271</v>
      </c>
      <c r="E83" s="312">
        <v>13001</v>
      </c>
      <c r="F83" s="421" t="s">
        <v>286</v>
      </c>
      <c r="G83" s="422">
        <v>13116</v>
      </c>
      <c r="H83" s="651">
        <v>0.67</v>
      </c>
      <c r="I83" s="493">
        <v>7624</v>
      </c>
      <c r="J83" s="493"/>
      <c r="K83" s="512">
        <v>0.67</v>
      </c>
      <c r="L83" s="493">
        <v>10800</v>
      </c>
      <c r="M83" s="493"/>
      <c r="N83" s="907">
        <v>0.95</v>
      </c>
      <c r="O83" s="626"/>
    </row>
    <row r="84" spans="1:15" s="429" customFormat="1" ht="15" customHeight="1">
      <c r="A84" s="421" t="s">
        <v>269</v>
      </c>
      <c r="B84" s="421" t="s">
        <v>270</v>
      </c>
      <c r="C84" s="95" t="s">
        <v>271</v>
      </c>
      <c r="D84" s="421" t="s">
        <v>271</v>
      </c>
      <c r="E84" s="312">
        <v>13001</v>
      </c>
      <c r="F84" s="421" t="s">
        <v>287</v>
      </c>
      <c r="G84" s="422">
        <v>13117</v>
      </c>
      <c r="H84" s="651">
        <v>0.76</v>
      </c>
      <c r="I84" s="493">
        <v>8296</v>
      </c>
      <c r="J84" s="493"/>
      <c r="K84" s="512">
        <v>0.78</v>
      </c>
      <c r="L84" s="493">
        <v>11547</v>
      </c>
      <c r="M84" s="493"/>
      <c r="N84" s="907">
        <v>1.08</v>
      </c>
      <c r="O84" s="626"/>
    </row>
    <row r="85" spans="1:15" s="429" customFormat="1" ht="15" customHeight="1">
      <c r="A85" s="421" t="s">
        <v>269</v>
      </c>
      <c r="B85" s="421" t="s">
        <v>270</v>
      </c>
      <c r="C85" s="95" t="s">
        <v>271</v>
      </c>
      <c r="D85" s="421" t="s">
        <v>271</v>
      </c>
      <c r="E85" s="312">
        <v>13001</v>
      </c>
      <c r="F85" s="421" t="s">
        <v>288</v>
      </c>
      <c r="G85" s="422">
        <v>13118</v>
      </c>
      <c r="H85" s="651">
        <v>0.67</v>
      </c>
      <c r="I85" s="493">
        <v>8626</v>
      </c>
      <c r="J85" s="493">
        <v>1216</v>
      </c>
      <c r="K85" s="512">
        <v>0.69</v>
      </c>
      <c r="L85" s="493">
        <v>12713</v>
      </c>
      <c r="M85" s="493">
        <v>1836</v>
      </c>
      <c r="N85" s="907">
        <v>1.03</v>
      </c>
      <c r="O85" s="626"/>
    </row>
    <row r="86" spans="1:15" s="429" customFormat="1" ht="15" customHeight="1">
      <c r="A86" s="421" t="s">
        <v>269</v>
      </c>
      <c r="B86" s="421" t="s">
        <v>270</v>
      </c>
      <c r="C86" s="95" t="s">
        <v>271</v>
      </c>
      <c r="D86" s="421" t="s">
        <v>271</v>
      </c>
      <c r="E86" s="312">
        <v>13001</v>
      </c>
      <c r="F86" s="421" t="s">
        <v>289</v>
      </c>
      <c r="G86" s="422">
        <v>13119</v>
      </c>
      <c r="H86" s="651">
        <v>0.89</v>
      </c>
      <c r="I86" s="493">
        <v>52671</v>
      </c>
      <c r="J86" s="493">
        <v>2367</v>
      </c>
      <c r="K86" s="512">
        <v>0.86</v>
      </c>
      <c r="L86" s="493">
        <v>81934</v>
      </c>
      <c r="M86" s="493">
        <v>3828</v>
      </c>
      <c r="N86" s="907">
        <v>1.33</v>
      </c>
      <c r="O86" s="626"/>
    </row>
    <row r="87" spans="1:15" s="429" customFormat="1" ht="15" customHeight="1">
      <c r="A87" s="421" t="s">
        <v>269</v>
      </c>
      <c r="B87" s="421" t="s">
        <v>270</v>
      </c>
      <c r="C87" s="95" t="s">
        <v>271</v>
      </c>
      <c r="D87" s="421" t="s">
        <v>271</v>
      </c>
      <c r="E87" s="312">
        <v>13001</v>
      </c>
      <c r="F87" s="421" t="s">
        <v>290</v>
      </c>
      <c r="G87" s="422">
        <v>13120</v>
      </c>
      <c r="H87" s="651">
        <v>0.7</v>
      </c>
      <c r="I87" s="493">
        <v>11258</v>
      </c>
      <c r="J87" s="493">
        <v>7819</v>
      </c>
      <c r="K87" s="512">
        <v>0.69</v>
      </c>
      <c r="L87" s="493">
        <v>18517</v>
      </c>
      <c r="M87" s="493">
        <v>13579</v>
      </c>
      <c r="N87" s="907">
        <v>1.08</v>
      </c>
      <c r="O87" s="626"/>
    </row>
    <row r="88" spans="1:15" s="429" customFormat="1" ht="15" customHeight="1">
      <c r="A88" s="421" t="s">
        <v>269</v>
      </c>
      <c r="B88" s="421" t="s">
        <v>270</v>
      </c>
      <c r="C88" s="95" t="s">
        <v>271</v>
      </c>
      <c r="D88" s="421" t="s">
        <v>271</v>
      </c>
      <c r="E88" s="312">
        <v>13001</v>
      </c>
      <c r="F88" s="421" t="s">
        <v>291</v>
      </c>
      <c r="G88" s="422">
        <v>13121</v>
      </c>
      <c r="H88" s="651">
        <v>0.93</v>
      </c>
      <c r="I88" s="493">
        <v>10632</v>
      </c>
      <c r="J88" s="493"/>
      <c r="K88" s="512">
        <v>0.97</v>
      </c>
      <c r="L88" s="493">
        <v>14328</v>
      </c>
      <c r="M88" s="493"/>
      <c r="N88" s="907">
        <v>1.31</v>
      </c>
      <c r="O88" s="626"/>
    </row>
    <row r="89" spans="1:15" s="429" customFormat="1" ht="15" customHeight="1">
      <c r="A89" s="421" t="s">
        <v>269</v>
      </c>
      <c r="B89" s="421" t="s">
        <v>270</v>
      </c>
      <c r="C89" s="95" t="s">
        <v>271</v>
      </c>
      <c r="D89" s="421" t="s">
        <v>271</v>
      </c>
      <c r="E89" s="312">
        <v>13001</v>
      </c>
      <c r="F89" s="421" t="s">
        <v>292</v>
      </c>
      <c r="G89" s="422">
        <v>13122</v>
      </c>
      <c r="H89" s="651">
        <v>0.56000000000000005</v>
      </c>
      <c r="I89" s="493">
        <v>15965</v>
      </c>
      <c r="J89" s="493">
        <v>6903</v>
      </c>
      <c r="K89" s="512">
        <v>0.55000000000000004</v>
      </c>
      <c r="L89" s="493">
        <v>24846</v>
      </c>
      <c r="M89" s="493">
        <v>12133</v>
      </c>
      <c r="N89" s="907">
        <v>0.83</v>
      </c>
      <c r="O89" s="626"/>
    </row>
    <row r="90" spans="1:15" s="429" customFormat="1" ht="15" customHeight="1">
      <c r="A90" s="421" t="s">
        <v>269</v>
      </c>
      <c r="B90" s="421" t="s">
        <v>270</v>
      </c>
      <c r="C90" s="95" t="s">
        <v>271</v>
      </c>
      <c r="D90" s="421" t="s">
        <v>271</v>
      </c>
      <c r="E90" s="312">
        <v>13001</v>
      </c>
      <c r="F90" s="421" t="s">
        <v>293</v>
      </c>
      <c r="G90" s="422">
        <v>13123</v>
      </c>
      <c r="H90" s="651">
        <v>0.76</v>
      </c>
      <c r="I90" s="493">
        <v>7133</v>
      </c>
      <c r="J90" s="493">
        <v>8588</v>
      </c>
      <c r="K90" s="512">
        <v>0.71</v>
      </c>
      <c r="L90" s="493">
        <v>14953</v>
      </c>
      <c r="M90" s="493">
        <v>15458</v>
      </c>
      <c r="N90" s="907">
        <v>1.45</v>
      </c>
      <c r="O90" s="626"/>
    </row>
    <row r="91" spans="1:15" s="429" customFormat="1" ht="15" customHeight="1">
      <c r="A91" s="421" t="s">
        <v>269</v>
      </c>
      <c r="B91" s="421" t="s">
        <v>270</v>
      </c>
      <c r="C91" s="95" t="s">
        <v>271</v>
      </c>
      <c r="D91" s="421" t="s">
        <v>271</v>
      </c>
      <c r="E91" s="312">
        <v>13001</v>
      </c>
      <c r="F91" s="421" t="s">
        <v>294</v>
      </c>
      <c r="G91" s="422">
        <v>13124</v>
      </c>
      <c r="H91" s="651">
        <v>0.72</v>
      </c>
      <c r="I91" s="493">
        <v>19611</v>
      </c>
      <c r="J91" s="493">
        <v>843</v>
      </c>
      <c r="K91" s="512">
        <v>0.7</v>
      </c>
      <c r="L91" s="493">
        <v>27172</v>
      </c>
      <c r="M91" s="493">
        <v>1444</v>
      </c>
      <c r="N91" s="907">
        <v>0.97</v>
      </c>
      <c r="O91" s="626"/>
    </row>
    <row r="92" spans="1:15" s="429" customFormat="1" ht="15" customHeight="1">
      <c r="A92" s="421" t="s">
        <v>269</v>
      </c>
      <c r="B92" s="421" t="s">
        <v>270</v>
      </c>
      <c r="C92" s="95" t="s">
        <v>271</v>
      </c>
      <c r="D92" s="421" t="s">
        <v>271</v>
      </c>
      <c r="E92" s="312">
        <v>13001</v>
      </c>
      <c r="F92" s="421" t="s">
        <v>295</v>
      </c>
      <c r="G92" s="422">
        <v>13125</v>
      </c>
      <c r="H92" s="651">
        <v>0.83</v>
      </c>
      <c r="I92" s="493">
        <v>24122</v>
      </c>
      <c r="J92" s="493">
        <v>1564</v>
      </c>
      <c r="K92" s="512">
        <v>0.81</v>
      </c>
      <c r="L92" s="493">
        <v>37099</v>
      </c>
      <c r="M92" s="493">
        <v>2573</v>
      </c>
      <c r="N92" s="907">
        <v>1.24</v>
      </c>
      <c r="O92" s="626"/>
    </row>
    <row r="93" spans="1:15" s="429" customFormat="1" ht="15" customHeight="1">
      <c r="A93" s="421" t="s">
        <v>269</v>
      </c>
      <c r="B93" s="421" t="s">
        <v>270</v>
      </c>
      <c r="C93" s="95" t="s">
        <v>271</v>
      </c>
      <c r="D93" s="421" t="s">
        <v>271</v>
      </c>
      <c r="E93" s="312">
        <v>13001</v>
      </c>
      <c r="F93" s="421" t="s">
        <v>296</v>
      </c>
      <c r="G93" s="422">
        <v>13126</v>
      </c>
      <c r="H93" s="651">
        <v>1.22</v>
      </c>
      <c r="I93" s="493">
        <v>16047</v>
      </c>
      <c r="J93" s="493"/>
      <c r="K93" s="512">
        <v>1.19</v>
      </c>
      <c r="L93" s="493">
        <v>21555</v>
      </c>
      <c r="M93" s="493"/>
      <c r="N93" s="907">
        <v>1.52</v>
      </c>
      <c r="O93" s="626"/>
    </row>
    <row r="94" spans="1:15" s="429" customFormat="1" ht="15" customHeight="1">
      <c r="A94" s="421" t="s">
        <v>269</v>
      </c>
      <c r="B94" s="421" t="s">
        <v>270</v>
      </c>
      <c r="C94" s="95" t="s">
        <v>271</v>
      </c>
      <c r="D94" s="421" t="s">
        <v>271</v>
      </c>
      <c r="E94" s="312">
        <v>13001</v>
      </c>
      <c r="F94" s="421" t="s">
        <v>297</v>
      </c>
      <c r="G94" s="422">
        <v>13127</v>
      </c>
      <c r="H94" s="651">
        <v>0.91</v>
      </c>
      <c r="I94" s="493">
        <v>17660</v>
      </c>
      <c r="J94" s="493">
        <v>915</v>
      </c>
      <c r="K94" s="512">
        <v>1.07</v>
      </c>
      <c r="L94" s="493">
        <v>24952</v>
      </c>
      <c r="M94" s="493">
        <v>1463</v>
      </c>
      <c r="N94" s="907">
        <v>1.49</v>
      </c>
      <c r="O94" s="626"/>
    </row>
    <row r="95" spans="1:15" s="429" customFormat="1" ht="15" customHeight="1">
      <c r="A95" s="421" t="s">
        <v>269</v>
      </c>
      <c r="B95" s="421" t="s">
        <v>270</v>
      </c>
      <c r="C95" s="95" t="s">
        <v>271</v>
      </c>
      <c r="D95" s="421" t="s">
        <v>271</v>
      </c>
      <c r="E95" s="312">
        <v>13001</v>
      </c>
      <c r="F95" s="421" t="s">
        <v>298</v>
      </c>
      <c r="G95" s="422">
        <v>13128</v>
      </c>
      <c r="H95" s="651">
        <v>0.81</v>
      </c>
      <c r="I95" s="493">
        <v>15069</v>
      </c>
      <c r="J95" s="493"/>
      <c r="K95" s="512">
        <v>0.81</v>
      </c>
      <c r="L95" s="493">
        <v>21494</v>
      </c>
      <c r="M95" s="493"/>
      <c r="N95" s="907">
        <v>1.1399999999999999</v>
      </c>
      <c r="O95" s="626"/>
    </row>
    <row r="96" spans="1:15" s="429" customFormat="1" ht="15" customHeight="1">
      <c r="A96" s="421" t="s">
        <v>269</v>
      </c>
      <c r="B96" s="421" t="s">
        <v>270</v>
      </c>
      <c r="C96" s="95" t="s">
        <v>271</v>
      </c>
      <c r="D96" s="421" t="s">
        <v>271</v>
      </c>
      <c r="E96" s="312">
        <v>13001</v>
      </c>
      <c r="F96" s="421" t="s">
        <v>299</v>
      </c>
      <c r="G96" s="422">
        <v>13129</v>
      </c>
      <c r="H96" s="651">
        <v>0.64</v>
      </c>
      <c r="I96" s="493">
        <v>6865</v>
      </c>
      <c r="J96" s="493"/>
      <c r="K96" s="512">
        <v>0.69</v>
      </c>
      <c r="L96" s="493">
        <v>8994</v>
      </c>
      <c r="M96" s="493"/>
      <c r="N96" s="907">
        <v>0.88</v>
      </c>
      <c r="O96" s="626"/>
    </row>
    <row r="97" spans="1:15" s="429" customFormat="1" ht="15" customHeight="1">
      <c r="A97" s="421" t="s">
        <v>269</v>
      </c>
      <c r="B97" s="421" t="s">
        <v>270</v>
      </c>
      <c r="C97" s="95" t="s">
        <v>271</v>
      </c>
      <c r="D97" s="421" t="s">
        <v>271</v>
      </c>
      <c r="E97" s="312">
        <v>13001</v>
      </c>
      <c r="F97" s="421" t="s">
        <v>300</v>
      </c>
      <c r="G97" s="422">
        <v>13130</v>
      </c>
      <c r="H97" s="651">
        <v>1.1200000000000001</v>
      </c>
      <c r="I97" s="493">
        <v>10973</v>
      </c>
      <c r="J97" s="493">
        <v>1509</v>
      </c>
      <c r="K97" s="512">
        <v>0.92</v>
      </c>
      <c r="L97" s="493">
        <v>16910</v>
      </c>
      <c r="M97" s="493">
        <v>2503</v>
      </c>
      <c r="N97" s="907">
        <v>1.28</v>
      </c>
      <c r="O97" s="626"/>
    </row>
    <row r="98" spans="1:15" s="429" customFormat="1" ht="15" customHeight="1">
      <c r="A98" s="421" t="s">
        <v>269</v>
      </c>
      <c r="B98" s="421" t="s">
        <v>270</v>
      </c>
      <c r="C98" s="95" t="s">
        <v>271</v>
      </c>
      <c r="D98" s="421" t="s">
        <v>271</v>
      </c>
      <c r="E98" s="312">
        <v>13001</v>
      </c>
      <c r="F98" s="421" t="s">
        <v>301</v>
      </c>
      <c r="G98" s="422">
        <v>13131</v>
      </c>
      <c r="H98" s="651">
        <v>0.88</v>
      </c>
      <c r="I98" s="493">
        <v>8701</v>
      </c>
      <c r="J98" s="493"/>
      <c r="K98" s="512">
        <v>0.9</v>
      </c>
      <c r="L98" s="493">
        <v>12322</v>
      </c>
      <c r="M98" s="493"/>
      <c r="N98" s="907">
        <v>1.3</v>
      </c>
      <c r="O98" s="626"/>
    </row>
    <row r="99" spans="1:15" s="429" customFormat="1" ht="15" customHeight="1">
      <c r="A99" s="421" t="s">
        <v>269</v>
      </c>
      <c r="B99" s="421" t="s">
        <v>270</v>
      </c>
      <c r="C99" s="95" t="s">
        <v>271</v>
      </c>
      <c r="D99" s="421" t="s">
        <v>271</v>
      </c>
      <c r="E99" s="312">
        <v>13001</v>
      </c>
      <c r="F99" s="421" t="s">
        <v>302</v>
      </c>
      <c r="G99" s="422">
        <v>13132</v>
      </c>
      <c r="H99" s="651">
        <v>0.2</v>
      </c>
      <c r="I99" s="493">
        <v>1813</v>
      </c>
      <c r="J99" s="493">
        <v>9311</v>
      </c>
      <c r="K99" s="512">
        <v>0.17</v>
      </c>
      <c r="L99" s="493">
        <v>3072</v>
      </c>
      <c r="M99" s="493">
        <v>15064</v>
      </c>
      <c r="N99" s="907">
        <v>0.28999999999999998</v>
      </c>
      <c r="O99" s="626"/>
    </row>
    <row r="100" spans="1:15" s="429" customFormat="1" ht="15" customHeight="1">
      <c r="A100" s="421" t="s">
        <v>269</v>
      </c>
      <c r="B100" s="421" t="s">
        <v>303</v>
      </c>
      <c r="C100" s="95" t="s">
        <v>271</v>
      </c>
      <c r="D100" s="421" t="s">
        <v>271</v>
      </c>
      <c r="E100" s="312">
        <v>13001</v>
      </c>
      <c r="F100" s="421" t="s">
        <v>304</v>
      </c>
      <c r="G100" s="422">
        <v>13201</v>
      </c>
      <c r="H100" s="651">
        <v>0.8</v>
      </c>
      <c r="I100" s="493">
        <v>57773</v>
      </c>
      <c r="J100" s="493">
        <v>2269</v>
      </c>
      <c r="K100" s="512">
        <v>0.79</v>
      </c>
      <c r="L100" s="493">
        <v>92238</v>
      </c>
      <c r="M100" s="493">
        <v>4000</v>
      </c>
      <c r="N100" s="907">
        <v>1.25</v>
      </c>
      <c r="O100" s="626"/>
    </row>
    <row r="101" spans="1:15" s="429" customFormat="1" ht="15" customHeight="1">
      <c r="A101" s="421" t="s">
        <v>269</v>
      </c>
      <c r="B101" s="421" t="s">
        <v>303</v>
      </c>
      <c r="C101" s="95" t="s">
        <v>271</v>
      </c>
      <c r="D101" s="421" t="s">
        <v>271</v>
      </c>
      <c r="E101" s="312">
        <v>13001</v>
      </c>
      <c r="F101" s="421" t="s">
        <v>305</v>
      </c>
      <c r="G101" s="422">
        <v>13202</v>
      </c>
      <c r="H101" s="651">
        <v>0.7</v>
      </c>
      <c r="I101" s="493">
        <v>951</v>
      </c>
      <c r="J101" s="493">
        <v>206</v>
      </c>
      <c r="K101" s="512">
        <v>0.68</v>
      </c>
      <c r="L101" s="493">
        <v>1386</v>
      </c>
      <c r="M101" s="493">
        <v>915</v>
      </c>
      <c r="N101" s="907">
        <v>1.04</v>
      </c>
      <c r="O101" s="626"/>
    </row>
    <row r="102" spans="1:15" s="429" customFormat="1" ht="15" customHeight="1">
      <c r="A102" s="421" t="s">
        <v>269</v>
      </c>
      <c r="B102" s="421" t="s">
        <v>303</v>
      </c>
      <c r="C102" s="95" t="s">
        <v>271</v>
      </c>
      <c r="D102" s="421" t="s">
        <v>271</v>
      </c>
      <c r="E102" s="312">
        <v>13001</v>
      </c>
      <c r="F102" s="421" t="s">
        <v>306</v>
      </c>
      <c r="G102" s="422">
        <v>13203</v>
      </c>
      <c r="H102" s="651">
        <v>0.85</v>
      </c>
      <c r="I102" s="493">
        <v>1127</v>
      </c>
      <c r="J102" s="493"/>
      <c r="K102" s="512">
        <v>0.85</v>
      </c>
      <c r="L102" s="493">
        <v>1594</v>
      </c>
      <c r="M102" s="493"/>
      <c r="N102" s="907">
        <v>1.2</v>
      </c>
      <c r="O102" s="626"/>
    </row>
    <row r="103" spans="1:15" s="429" customFormat="1" ht="15" customHeight="1">
      <c r="A103" s="421" t="s">
        <v>269</v>
      </c>
      <c r="B103" s="421" t="s">
        <v>307</v>
      </c>
      <c r="C103" s="95" t="s">
        <v>271</v>
      </c>
      <c r="D103" s="421" t="s">
        <v>271</v>
      </c>
      <c r="E103" s="312">
        <v>13001</v>
      </c>
      <c r="F103" s="421" t="s">
        <v>308</v>
      </c>
      <c r="G103" s="422">
        <v>13301</v>
      </c>
      <c r="H103" s="651">
        <v>0.63</v>
      </c>
      <c r="I103" s="493">
        <v>13396</v>
      </c>
      <c r="J103" s="493">
        <v>5799</v>
      </c>
      <c r="K103" s="512">
        <v>0.64</v>
      </c>
      <c r="L103" s="493">
        <v>21152</v>
      </c>
      <c r="M103" s="493">
        <v>13756</v>
      </c>
      <c r="N103" s="907">
        <v>0.96</v>
      </c>
      <c r="O103" s="626"/>
    </row>
    <row r="104" spans="1:15" s="429" customFormat="1" ht="15" customHeight="1">
      <c r="A104" s="421" t="s">
        <v>269</v>
      </c>
      <c r="B104" s="421" t="s">
        <v>307</v>
      </c>
      <c r="C104" s="95" t="s">
        <v>271</v>
      </c>
      <c r="D104" s="421" t="s">
        <v>271</v>
      </c>
      <c r="E104" s="312">
        <v>13001</v>
      </c>
      <c r="F104" s="421" t="s">
        <v>309</v>
      </c>
      <c r="G104" s="422">
        <v>13302</v>
      </c>
      <c r="H104" s="651">
        <v>0.75</v>
      </c>
      <c r="I104" s="493">
        <v>10599</v>
      </c>
      <c r="J104" s="493">
        <v>563</v>
      </c>
      <c r="K104" s="512">
        <v>0.71</v>
      </c>
      <c r="L104" s="493">
        <v>15626</v>
      </c>
      <c r="M104" s="493">
        <v>994</v>
      </c>
      <c r="N104" s="907">
        <v>1</v>
      </c>
      <c r="O104" s="626"/>
    </row>
    <row r="105" spans="1:15" s="429" customFormat="1" ht="15" customHeight="1">
      <c r="A105" s="421" t="s">
        <v>269</v>
      </c>
      <c r="B105" s="421" t="s">
        <v>307</v>
      </c>
      <c r="C105" s="95" t="s">
        <v>271</v>
      </c>
      <c r="D105" s="421" t="s">
        <v>271</v>
      </c>
      <c r="E105" s="312">
        <v>13001</v>
      </c>
      <c r="F105" s="421" t="s">
        <v>310</v>
      </c>
      <c r="G105" s="422">
        <v>13303</v>
      </c>
      <c r="H105" s="651">
        <v>0.97</v>
      </c>
      <c r="I105" s="493">
        <v>1724</v>
      </c>
      <c r="J105" s="493"/>
      <c r="K105" s="512">
        <v>1.02</v>
      </c>
      <c r="L105" s="493">
        <v>2859</v>
      </c>
      <c r="M105" s="493"/>
      <c r="N105" s="907">
        <v>1.61</v>
      </c>
      <c r="O105" s="626"/>
    </row>
    <row r="106" spans="1:15" s="429" customFormat="1" ht="15" customHeight="1">
      <c r="A106" s="421" t="s">
        <v>269</v>
      </c>
      <c r="B106" s="421" t="s">
        <v>311</v>
      </c>
      <c r="C106" s="95" t="s">
        <v>271</v>
      </c>
      <c r="D106" s="421" t="s">
        <v>271</v>
      </c>
      <c r="E106" s="312">
        <v>13001</v>
      </c>
      <c r="F106" s="421" t="s">
        <v>312</v>
      </c>
      <c r="G106" s="422">
        <v>13401</v>
      </c>
      <c r="H106" s="651">
        <v>1.07</v>
      </c>
      <c r="I106" s="493">
        <v>32811</v>
      </c>
      <c r="J106" s="493">
        <v>2045</v>
      </c>
      <c r="K106" s="512">
        <v>0.79</v>
      </c>
      <c r="L106" s="493">
        <v>48011</v>
      </c>
      <c r="M106" s="493">
        <v>3375</v>
      </c>
      <c r="N106" s="907">
        <v>1.1200000000000001</v>
      </c>
      <c r="O106" s="626"/>
    </row>
    <row r="107" spans="1:15" s="429" customFormat="1" ht="15" customHeight="1">
      <c r="A107" s="421" t="s">
        <v>269</v>
      </c>
      <c r="B107" s="421" t="s">
        <v>311</v>
      </c>
      <c r="C107" s="95" t="s">
        <v>271</v>
      </c>
      <c r="D107" s="421" t="s">
        <v>271</v>
      </c>
      <c r="E107" s="312">
        <v>13001</v>
      </c>
      <c r="F107" s="421" t="s">
        <v>313</v>
      </c>
      <c r="G107" s="422">
        <v>13402</v>
      </c>
      <c r="H107" s="651">
        <v>0.7</v>
      </c>
      <c r="I107" s="493">
        <v>8939</v>
      </c>
      <c r="J107" s="493">
        <v>1371</v>
      </c>
      <c r="K107" s="512">
        <v>0.68</v>
      </c>
      <c r="L107" s="493">
        <v>14772</v>
      </c>
      <c r="M107" s="493">
        <v>3967</v>
      </c>
      <c r="N107" s="907">
        <v>1.1000000000000001</v>
      </c>
      <c r="O107" s="626"/>
    </row>
    <row r="108" spans="1:15" s="429" customFormat="1" ht="15" customHeight="1">
      <c r="A108" s="421" t="s">
        <v>269</v>
      </c>
      <c r="B108" s="421" t="s">
        <v>311</v>
      </c>
      <c r="C108" s="95" t="s">
        <v>271</v>
      </c>
      <c r="D108" s="421" t="s">
        <v>271</v>
      </c>
      <c r="E108" s="312">
        <v>13001</v>
      </c>
      <c r="F108" s="421" t="s">
        <v>314</v>
      </c>
      <c r="G108" s="422">
        <v>13403</v>
      </c>
      <c r="H108" s="651">
        <v>0.57999999999999996</v>
      </c>
      <c r="I108" s="493">
        <v>889</v>
      </c>
      <c r="J108" s="493">
        <v>410</v>
      </c>
      <c r="K108" s="512">
        <v>0.59</v>
      </c>
      <c r="L108" s="493">
        <v>1375</v>
      </c>
      <c r="M108" s="493">
        <v>1981</v>
      </c>
      <c r="N108" s="907">
        <v>0.9</v>
      </c>
      <c r="O108" s="626"/>
    </row>
    <row r="109" spans="1:15" s="429" customFormat="1" ht="15" customHeight="1">
      <c r="A109" s="421" t="s">
        <v>269</v>
      </c>
      <c r="B109" s="421" t="s">
        <v>311</v>
      </c>
      <c r="C109" s="95" t="s">
        <v>271</v>
      </c>
      <c r="D109" s="421" t="s">
        <v>271</v>
      </c>
      <c r="E109" s="312">
        <v>13001</v>
      </c>
      <c r="F109" s="421" t="s">
        <v>315</v>
      </c>
      <c r="G109" s="422">
        <v>13404</v>
      </c>
      <c r="H109" s="651">
        <v>1</v>
      </c>
      <c r="I109" s="493">
        <v>6871</v>
      </c>
      <c r="J109" s="493"/>
      <c r="K109" s="512">
        <v>0.94</v>
      </c>
      <c r="L109" s="493">
        <v>11194</v>
      </c>
      <c r="M109" s="493">
        <v>404</v>
      </c>
      <c r="N109" s="907">
        <v>1.51</v>
      </c>
      <c r="O109" s="626"/>
    </row>
    <row r="110" spans="1:15" s="429" customFormat="1" ht="15" customHeight="1">
      <c r="A110" s="421" t="s">
        <v>269</v>
      </c>
      <c r="B110" s="421" t="s">
        <v>316</v>
      </c>
      <c r="C110" s="95" t="s">
        <v>172</v>
      </c>
      <c r="D110" s="421" t="s">
        <v>316</v>
      </c>
      <c r="E110" s="312">
        <v>13501</v>
      </c>
      <c r="F110" s="424" t="s">
        <v>316</v>
      </c>
      <c r="G110" s="422">
        <v>13501</v>
      </c>
      <c r="H110" s="651">
        <v>0.85</v>
      </c>
      <c r="I110" s="493">
        <v>10887</v>
      </c>
      <c r="J110" s="493">
        <v>718</v>
      </c>
      <c r="K110" s="512">
        <v>0.91</v>
      </c>
      <c r="L110" s="493">
        <v>17992</v>
      </c>
      <c r="M110" s="493">
        <v>1810</v>
      </c>
      <c r="N110" s="907">
        <v>1.48</v>
      </c>
      <c r="O110" s="626"/>
    </row>
    <row r="111" spans="1:15" s="429" customFormat="1" ht="15" customHeight="1">
      <c r="A111" s="421" t="s">
        <v>269</v>
      </c>
      <c r="B111" s="421" t="s">
        <v>317</v>
      </c>
      <c r="C111" s="95" t="s">
        <v>271</v>
      </c>
      <c r="D111" s="421" t="s">
        <v>271</v>
      </c>
      <c r="E111" s="312">
        <v>13001</v>
      </c>
      <c r="F111" s="421" t="s">
        <v>317</v>
      </c>
      <c r="G111" s="422">
        <v>13601</v>
      </c>
      <c r="H111" s="651">
        <v>1.06</v>
      </c>
      <c r="I111" s="493">
        <v>8502</v>
      </c>
      <c r="J111" s="493">
        <v>111</v>
      </c>
      <c r="K111" s="512">
        <v>1.0900000000000001</v>
      </c>
      <c r="L111" s="493">
        <v>13501</v>
      </c>
      <c r="M111" s="493">
        <v>3072</v>
      </c>
      <c r="N111" s="907">
        <v>1.71</v>
      </c>
      <c r="O111" s="626"/>
    </row>
    <row r="112" spans="1:15" s="429" customFormat="1" ht="15" customHeight="1">
      <c r="A112" s="421" t="s">
        <v>269</v>
      </c>
      <c r="B112" s="421" t="s">
        <v>317</v>
      </c>
      <c r="C112" s="95" t="s">
        <v>271</v>
      </c>
      <c r="D112" s="421" t="s">
        <v>271</v>
      </c>
      <c r="E112" s="312">
        <v>13001</v>
      </c>
      <c r="F112" s="421" t="s">
        <v>318</v>
      </c>
      <c r="G112" s="422">
        <v>13602</v>
      </c>
      <c r="H112" s="651">
        <v>0.91</v>
      </c>
      <c r="I112" s="493">
        <v>3604</v>
      </c>
      <c r="J112" s="493"/>
      <c r="K112" s="512">
        <v>0.84</v>
      </c>
      <c r="L112" s="493">
        <v>4885</v>
      </c>
      <c r="M112" s="493"/>
      <c r="N112" s="907">
        <v>1.1299999999999999</v>
      </c>
      <c r="O112" s="626"/>
    </row>
    <row r="113" spans="1:15" s="429" customFormat="1" ht="15" customHeight="1">
      <c r="A113" s="421" t="s">
        <v>269</v>
      </c>
      <c r="B113" s="421" t="s">
        <v>317</v>
      </c>
      <c r="C113" s="95" t="s">
        <v>271</v>
      </c>
      <c r="D113" s="421" t="s">
        <v>271</v>
      </c>
      <c r="E113" s="312">
        <v>13001</v>
      </c>
      <c r="F113" s="421" t="s">
        <v>319</v>
      </c>
      <c r="G113" s="422">
        <v>13603</v>
      </c>
      <c r="H113" s="651">
        <v>0.8</v>
      </c>
      <c r="I113" s="493">
        <v>3817</v>
      </c>
      <c r="J113" s="493"/>
      <c r="K113" s="512">
        <v>0.69</v>
      </c>
      <c r="L113" s="493">
        <v>5686</v>
      </c>
      <c r="M113" s="493">
        <v>91</v>
      </c>
      <c r="N113" s="907">
        <v>0.93</v>
      </c>
      <c r="O113" s="626"/>
    </row>
    <row r="114" spans="1:15" s="429" customFormat="1" ht="15" customHeight="1">
      <c r="A114" s="421" t="s">
        <v>269</v>
      </c>
      <c r="B114" s="421" t="s">
        <v>317</v>
      </c>
      <c r="C114" s="95" t="s">
        <v>271</v>
      </c>
      <c r="D114" s="421" t="s">
        <v>271</v>
      </c>
      <c r="E114" s="312">
        <v>13001</v>
      </c>
      <c r="F114" s="421" t="s">
        <v>320</v>
      </c>
      <c r="G114" s="422">
        <v>13604</v>
      </c>
      <c r="H114" s="651">
        <v>0.98</v>
      </c>
      <c r="I114" s="493">
        <v>7163</v>
      </c>
      <c r="J114" s="493">
        <v>518</v>
      </c>
      <c r="K114" s="512">
        <v>0.9</v>
      </c>
      <c r="L114" s="493">
        <v>12047</v>
      </c>
      <c r="M114" s="493">
        <v>1088</v>
      </c>
      <c r="N114" s="907">
        <v>1.37</v>
      </c>
      <c r="O114" s="626"/>
    </row>
    <row r="115" spans="1:15" s="429" customFormat="1" ht="15" customHeight="1">
      <c r="A115" s="421" t="s">
        <v>269</v>
      </c>
      <c r="B115" s="421" t="s">
        <v>317</v>
      </c>
      <c r="C115" s="95" t="s">
        <v>271</v>
      </c>
      <c r="D115" s="421" t="s">
        <v>271</v>
      </c>
      <c r="E115" s="312">
        <v>13001</v>
      </c>
      <c r="F115" s="421" t="s">
        <v>321</v>
      </c>
      <c r="G115" s="422">
        <v>13605</v>
      </c>
      <c r="H115" s="651">
        <v>0.84</v>
      </c>
      <c r="I115" s="493">
        <v>9834</v>
      </c>
      <c r="J115" s="493">
        <v>366</v>
      </c>
      <c r="K115" s="512">
        <v>0.85</v>
      </c>
      <c r="L115" s="493">
        <v>14787</v>
      </c>
      <c r="M115" s="493">
        <v>705</v>
      </c>
      <c r="N115" s="907">
        <v>1.26</v>
      </c>
      <c r="O115" s="626"/>
    </row>
    <row r="116" spans="1:15" s="429" customFormat="1" ht="15" hidden="1" customHeight="1">
      <c r="A116" s="421" t="s">
        <v>322</v>
      </c>
      <c r="B116" s="421" t="s">
        <v>323</v>
      </c>
      <c r="C116" s="95" t="s">
        <v>172</v>
      </c>
      <c r="D116" s="421" t="s">
        <v>323</v>
      </c>
      <c r="E116" s="312">
        <v>14101</v>
      </c>
      <c r="F116" s="421" t="s">
        <v>323</v>
      </c>
      <c r="G116" s="422">
        <v>14101</v>
      </c>
      <c r="H116" s="651">
        <v>0.88</v>
      </c>
      <c r="I116" s="493">
        <v>15715</v>
      </c>
      <c r="J116" s="493">
        <v>1582</v>
      </c>
      <c r="K116" s="512">
        <v>0.88</v>
      </c>
      <c r="L116" s="493">
        <v>23494</v>
      </c>
      <c r="M116" s="493">
        <v>3341</v>
      </c>
      <c r="N116" s="907">
        <v>1.26</v>
      </c>
      <c r="O116" s="626"/>
    </row>
    <row r="117" spans="1:15" s="429" customFormat="1" ht="15" hidden="1" customHeight="1">
      <c r="A117" s="421" t="s">
        <v>324</v>
      </c>
      <c r="B117" s="421" t="s">
        <v>325</v>
      </c>
      <c r="C117" s="95" t="s">
        <v>172</v>
      </c>
      <c r="D117" s="421" t="s">
        <v>325</v>
      </c>
      <c r="E117" s="312">
        <v>15101</v>
      </c>
      <c r="F117" s="421" t="s">
        <v>325</v>
      </c>
      <c r="G117" s="422">
        <v>15101</v>
      </c>
      <c r="H117" s="651">
        <v>0.92</v>
      </c>
      <c r="I117" s="493">
        <v>23372</v>
      </c>
      <c r="J117" s="493">
        <v>4560</v>
      </c>
      <c r="K117" s="512">
        <v>0.83</v>
      </c>
      <c r="L117" s="493">
        <v>37083</v>
      </c>
      <c r="M117" s="493">
        <v>2100</v>
      </c>
      <c r="N117" s="907">
        <v>1.31</v>
      </c>
      <c r="O117" s="626"/>
    </row>
    <row r="118" spans="1:15" s="429" customFormat="1" ht="15" hidden="1" customHeight="1">
      <c r="A118" s="421" t="s">
        <v>326</v>
      </c>
      <c r="B118" s="219" t="s">
        <v>327</v>
      </c>
      <c r="C118" s="95" t="s">
        <v>172</v>
      </c>
      <c r="D118" s="421" t="s">
        <v>328</v>
      </c>
      <c r="E118" s="312">
        <v>16101</v>
      </c>
      <c r="F118" s="421" t="s">
        <v>329</v>
      </c>
      <c r="G118" s="422">
        <v>16101</v>
      </c>
      <c r="H118" s="651">
        <v>0.97</v>
      </c>
      <c r="I118" s="493">
        <v>20074</v>
      </c>
      <c r="J118" s="493">
        <v>563</v>
      </c>
      <c r="K118" s="512">
        <v>0.91</v>
      </c>
      <c r="L118" s="493">
        <v>31959</v>
      </c>
      <c r="M118" s="493">
        <v>908</v>
      </c>
      <c r="N118" s="907">
        <v>1.42</v>
      </c>
      <c r="O118" s="626"/>
    </row>
    <row r="119" spans="1:15" s="429" customFormat="1" ht="15" hidden="1" customHeight="1">
      <c r="A119" s="421" t="s">
        <v>326</v>
      </c>
      <c r="B119" s="219" t="s">
        <v>327</v>
      </c>
      <c r="C119" s="95" t="s">
        <v>172</v>
      </c>
      <c r="D119" s="421" t="s">
        <v>328</v>
      </c>
      <c r="E119" s="312">
        <v>16101</v>
      </c>
      <c r="F119" s="421" t="s">
        <v>330</v>
      </c>
      <c r="G119" s="422">
        <v>16103</v>
      </c>
      <c r="H119" s="651">
        <v>0.67</v>
      </c>
      <c r="I119" s="493">
        <v>2365</v>
      </c>
      <c r="J119" s="493"/>
      <c r="K119" s="512">
        <v>0.63</v>
      </c>
      <c r="L119" s="493">
        <v>3493</v>
      </c>
      <c r="M119" s="493"/>
      <c r="N119" s="907">
        <v>0.91</v>
      </c>
      <c r="O119" s="626"/>
    </row>
    <row r="120" spans="1:15" s="429" customFormat="1" ht="15" hidden="1" customHeight="1">
      <c r="A120" s="421" t="s">
        <v>326</v>
      </c>
      <c r="B120" s="219" t="s">
        <v>331</v>
      </c>
      <c r="C120" s="95" t="s">
        <v>172</v>
      </c>
      <c r="D120" s="423" t="s">
        <v>332</v>
      </c>
      <c r="E120" s="312">
        <v>16301</v>
      </c>
      <c r="F120" s="423" t="s">
        <v>332</v>
      </c>
      <c r="G120" s="422">
        <v>16301</v>
      </c>
      <c r="H120" s="651">
        <v>1.1000000000000001</v>
      </c>
      <c r="I120" s="493">
        <v>4685</v>
      </c>
      <c r="J120" s="493"/>
      <c r="K120" s="512">
        <v>1.08</v>
      </c>
      <c r="L120" s="493">
        <v>8041</v>
      </c>
      <c r="M120" s="493"/>
      <c r="N120" s="907">
        <v>1.83</v>
      </c>
      <c r="O120" s="626"/>
    </row>
    <row r="121" spans="1:15">
      <c r="G121" s="467"/>
    </row>
  </sheetData>
  <autoFilter ref="A3:O120" xr:uid="{00000000-0001-0000-0900-000000000000}">
    <filterColumn colId="0">
      <filters>
        <filter val="METROPOLITANA"/>
      </filters>
    </filterColumn>
  </autoFilter>
  <mergeCells count="3">
    <mergeCell ref="I2:K2"/>
    <mergeCell ref="L2:N2"/>
    <mergeCell ref="B1:N1"/>
  </mergeCells>
  <hyperlinks>
    <hyperlink ref="O1" location="INDICE!A1" display="INDICE" xr:uid="{00000000-0004-0000-0900-000000000000}"/>
    <hyperlink ref="O2" location="Matriz_Estadisticas!A1" display="ESTADÍSTICAS" xr:uid="{00000000-0004-0000-0900-000001000000}"/>
    <hyperlink ref="A1" location="INDICE!C20" display="BPU_4" xr:uid="{00000000-0004-0000-0900-000002000000}"/>
  </hyperlinks>
  <pageMargins left="0.7" right="0.7" top="0.75" bottom="0.75" header="0.3" footer="0.3"/>
  <pageSetup orientation="portrait" horizontalDpi="4294967293" verticalDpi="4294967293"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Hoja97">
    <pageSetUpPr fitToPage="1"/>
  </sheetPr>
  <dimension ref="A1:D38"/>
  <sheetViews>
    <sheetView zoomScaleNormal="100" workbookViewId="0"/>
  </sheetViews>
  <sheetFormatPr baseColWidth="10" defaultColWidth="96.44140625" defaultRowHeight="13.8"/>
  <cols>
    <col min="1" max="1" width="44.44140625" style="6" bestFit="1" customWidth="1"/>
    <col min="2" max="3" width="100.6640625" style="6" customWidth="1"/>
    <col min="4" max="4" width="7" style="6" bestFit="1" customWidth="1"/>
    <col min="5" max="18" width="16.109375" style="6" customWidth="1"/>
    <col min="19" max="16384" width="96.44140625" style="6"/>
  </cols>
  <sheetData>
    <row r="1" spans="1:4" ht="14.4">
      <c r="A1" s="442" t="s">
        <v>419</v>
      </c>
      <c r="B1" s="480" t="s">
        <v>1275</v>
      </c>
      <c r="C1" s="552" t="s">
        <v>1276</v>
      </c>
      <c r="D1" s="550" t="s">
        <v>137</v>
      </c>
    </row>
    <row r="2" spans="1:4" ht="15" customHeight="1">
      <c r="A2" s="263" t="s">
        <v>6</v>
      </c>
      <c r="B2" s="110" t="s">
        <v>114</v>
      </c>
      <c r="C2" s="110" t="s">
        <v>114</v>
      </c>
    </row>
    <row r="3" spans="1:4" ht="15" customHeight="1">
      <c r="A3" s="263" t="s">
        <v>4</v>
      </c>
      <c r="B3" s="110" t="s">
        <v>107</v>
      </c>
      <c r="C3" s="110" t="s">
        <v>107</v>
      </c>
    </row>
    <row r="4" spans="1:4" ht="15" customHeight="1">
      <c r="A4" s="263" t="s">
        <v>388</v>
      </c>
      <c r="B4" s="110" t="s">
        <v>110</v>
      </c>
      <c r="C4" s="110" t="s">
        <v>110</v>
      </c>
    </row>
    <row r="5" spans="1:4" ht="15" customHeight="1">
      <c r="A5" s="263" t="s">
        <v>9</v>
      </c>
      <c r="B5" s="110" t="s">
        <v>923</v>
      </c>
      <c r="C5" s="110" t="s">
        <v>923</v>
      </c>
    </row>
    <row r="6" spans="1:4" ht="15" customHeight="1">
      <c r="A6" s="263" t="s">
        <v>138</v>
      </c>
      <c r="B6" s="110" t="s">
        <v>468</v>
      </c>
      <c r="C6" s="110" t="s">
        <v>468</v>
      </c>
    </row>
    <row r="7" spans="1:4" ht="15" customHeight="1">
      <c r="A7" s="263" t="s">
        <v>7</v>
      </c>
      <c r="B7" s="110" t="s">
        <v>924</v>
      </c>
      <c r="C7" s="110" t="s">
        <v>924</v>
      </c>
    </row>
    <row r="8" spans="1:4" ht="15" customHeight="1">
      <c r="A8" s="263" t="s">
        <v>389</v>
      </c>
      <c r="B8" s="388">
        <v>2018</v>
      </c>
      <c r="C8" s="257">
        <v>2019</v>
      </c>
    </row>
    <row r="9" spans="1:4" ht="15" customHeight="1">
      <c r="A9" s="263" t="s">
        <v>390</v>
      </c>
      <c r="B9" s="110" t="s">
        <v>12</v>
      </c>
      <c r="C9" s="110" t="s">
        <v>12</v>
      </c>
    </row>
    <row r="10" spans="1:4" ht="82.8">
      <c r="A10" s="100" t="s">
        <v>391</v>
      </c>
      <c r="B10" s="112" t="s">
        <v>925</v>
      </c>
      <c r="C10" s="110" t="s">
        <v>1585</v>
      </c>
    </row>
    <row r="11" spans="1:4" ht="15" customHeight="1">
      <c r="A11" s="263" t="s">
        <v>392</v>
      </c>
      <c r="B11" s="110" t="s">
        <v>729</v>
      </c>
      <c r="C11" s="110" t="s">
        <v>729</v>
      </c>
    </row>
    <row r="12" spans="1:4" ht="15" customHeight="1">
      <c r="A12" s="263" t="s">
        <v>393</v>
      </c>
      <c r="B12" s="110" t="s">
        <v>1591</v>
      </c>
      <c r="C12" s="110" t="s">
        <v>1591</v>
      </c>
    </row>
    <row r="13" spans="1:4" ht="15" customHeight="1">
      <c r="A13" s="263" t="s">
        <v>394</v>
      </c>
      <c r="B13" s="110" t="s">
        <v>864</v>
      </c>
      <c r="C13" s="110" t="s">
        <v>864</v>
      </c>
    </row>
    <row r="14" spans="1:4" ht="15" customHeight="1">
      <c r="A14" s="263" t="s">
        <v>139</v>
      </c>
      <c r="B14" s="110" t="s">
        <v>475</v>
      </c>
      <c r="C14" s="110" t="s">
        <v>475</v>
      </c>
    </row>
    <row r="15" spans="1:4" ht="15" customHeight="1">
      <c r="A15" s="263" t="s">
        <v>395</v>
      </c>
      <c r="B15" s="111">
        <v>43559</v>
      </c>
      <c r="C15" s="111">
        <v>43559</v>
      </c>
    </row>
    <row r="16" spans="1:4" ht="15" customHeight="1">
      <c r="A16" s="263" t="s">
        <v>396</v>
      </c>
      <c r="B16" s="153">
        <v>43667</v>
      </c>
      <c r="C16" s="153">
        <v>44266</v>
      </c>
    </row>
    <row r="17" spans="1:3" ht="15" customHeight="1">
      <c r="A17" s="263" t="s">
        <v>397</v>
      </c>
      <c r="B17" s="110" t="s">
        <v>429</v>
      </c>
      <c r="C17" s="110" t="s">
        <v>429</v>
      </c>
    </row>
    <row r="18" spans="1:3" ht="15" customHeight="1">
      <c r="A18" s="263" t="s">
        <v>398</v>
      </c>
      <c r="B18" s="110" t="s">
        <v>926</v>
      </c>
      <c r="C18" s="110" t="s">
        <v>926</v>
      </c>
    </row>
    <row r="19" spans="1:3" ht="15" customHeight="1">
      <c r="A19" s="263" t="s">
        <v>399</v>
      </c>
      <c r="B19" s="244" t="s">
        <v>866</v>
      </c>
      <c r="C19" s="244" t="s">
        <v>866</v>
      </c>
    </row>
    <row r="20" spans="1:3" ht="15" customHeight="1">
      <c r="A20" s="263" t="s">
        <v>400</v>
      </c>
      <c r="B20" s="259" t="s">
        <v>479</v>
      </c>
      <c r="C20" s="259" t="s">
        <v>479</v>
      </c>
    </row>
    <row r="21" spans="1:3" ht="15" customHeight="1">
      <c r="A21" s="263" t="s">
        <v>403</v>
      </c>
      <c r="B21" s="110" t="s">
        <v>923</v>
      </c>
      <c r="C21" s="110" t="s">
        <v>1586</v>
      </c>
    </row>
    <row r="22" spans="1:3" ht="15" customHeight="1">
      <c r="A22" s="263" t="s">
        <v>404</v>
      </c>
      <c r="B22" s="110" t="s">
        <v>434</v>
      </c>
      <c r="C22" s="110" t="s">
        <v>1587</v>
      </c>
    </row>
    <row r="23" spans="1:3" ht="15" customHeight="1">
      <c r="A23" s="263" t="s">
        <v>435</v>
      </c>
      <c r="B23" s="376" t="s">
        <v>927</v>
      </c>
      <c r="C23" s="684" t="s">
        <v>927</v>
      </c>
    </row>
    <row r="24" spans="1:3" ht="15" customHeight="1">
      <c r="A24" s="263" t="s">
        <v>405</v>
      </c>
      <c r="B24" s="388">
        <v>2018</v>
      </c>
      <c r="C24" s="388">
        <v>2019</v>
      </c>
    </row>
    <row r="25" spans="1:3" ht="15" customHeight="1">
      <c r="A25" s="263" t="s">
        <v>406</v>
      </c>
      <c r="B25" s="110" t="s">
        <v>12</v>
      </c>
      <c r="C25" s="110" t="s">
        <v>12</v>
      </c>
    </row>
    <row r="26" spans="1:3" ht="15" customHeight="1">
      <c r="A26" s="263" t="s">
        <v>407</v>
      </c>
      <c r="B26" s="110"/>
      <c r="C26" s="110" t="s">
        <v>1588</v>
      </c>
    </row>
    <row r="27" spans="1:3" ht="15" customHeight="1">
      <c r="A27" s="263" t="s">
        <v>408</v>
      </c>
      <c r="B27" s="110"/>
      <c r="C27" s="110" t="s">
        <v>1587</v>
      </c>
    </row>
    <row r="28" spans="1:3" ht="15" customHeight="1">
      <c r="A28" s="263" t="s">
        <v>439</v>
      </c>
      <c r="B28" s="258"/>
      <c r="C28" s="684" t="s">
        <v>927</v>
      </c>
    </row>
    <row r="29" spans="1:3" ht="15" customHeight="1">
      <c r="A29" s="263" t="s">
        <v>409</v>
      </c>
      <c r="B29" s="285"/>
      <c r="C29" s="388">
        <v>2019</v>
      </c>
    </row>
    <row r="30" spans="1:3" ht="15" customHeight="1">
      <c r="A30" s="263" t="s">
        <v>410</v>
      </c>
      <c r="B30" s="284"/>
      <c r="C30" s="110" t="s">
        <v>12</v>
      </c>
    </row>
    <row r="31" spans="1:3" ht="15" customHeight="1">
      <c r="A31" s="263" t="s">
        <v>411</v>
      </c>
      <c r="B31" s="284"/>
      <c r="C31" s="284"/>
    </row>
    <row r="32" spans="1:3" ht="15" customHeight="1">
      <c r="A32" s="263" t="s">
        <v>412</v>
      </c>
      <c r="B32" s="258"/>
      <c r="C32" s="258"/>
    </row>
    <row r="33" spans="1:3" ht="15" customHeight="1">
      <c r="A33" s="263" t="s">
        <v>440</v>
      </c>
      <c r="B33" s="258"/>
      <c r="C33" s="258"/>
    </row>
    <row r="34" spans="1:3" ht="15" customHeight="1">
      <c r="A34" s="263" t="s">
        <v>413</v>
      </c>
      <c r="B34" s="258"/>
      <c r="C34" s="258"/>
    </row>
    <row r="35" spans="1:3" ht="15" customHeight="1">
      <c r="A35" s="263" t="s">
        <v>414</v>
      </c>
      <c r="B35" s="258"/>
      <c r="C35" s="258"/>
    </row>
    <row r="36" spans="1:3" ht="55.2">
      <c r="A36" s="263" t="s">
        <v>401</v>
      </c>
      <c r="B36" s="258" t="s">
        <v>870</v>
      </c>
      <c r="C36" s="258" t="s">
        <v>870</v>
      </c>
    </row>
    <row r="37" spans="1:3" ht="15" customHeight="1">
      <c r="A37" s="278" t="s">
        <v>1267</v>
      </c>
      <c r="B37" s="102" t="s">
        <v>17</v>
      </c>
      <c r="C37" s="258" t="s">
        <v>485</v>
      </c>
    </row>
    <row r="38" spans="1:3" ht="15" customHeight="1">
      <c r="A38" s="263" t="s">
        <v>402</v>
      </c>
      <c r="B38" s="258" t="s">
        <v>928</v>
      </c>
      <c r="C38" s="110" t="s">
        <v>928</v>
      </c>
    </row>
  </sheetData>
  <phoneticPr fontId="51" type="noConversion"/>
  <hyperlinks>
    <hyperlink ref="D1" location="INDICE!A1" display="INDICE" xr:uid="{00000000-0004-0000-6300-000000000000}"/>
    <hyperlink ref="A1" location="INDICE!C84" display="COMPONENTE" xr:uid="{00000000-0004-0000-6300-000001000000}"/>
    <hyperlink ref="C23" r:id="rId1" xr:uid="{00000000-0004-0000-6300-000002000000}"/>
    <hyperlink ref="C28" r:id="rId2" xr:uid="{00000000-0004-0000-6300-000003000000}"/>
  </hyperlinks>
  <pageMargins left="0.7" right="0.7" top="0.75" bottom="0.75" header="0.3" footer="0.3"/>
  <pageSetup scale="71" fitToHeight="0" orientation="portrait" horizontalDpi="4294967293" verticalDpi="4294967293" r:id="rId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Hoja98"/>
  <dimension ref="A1:O36"/>
  <sheetViews>
    <sheetView workbookViewId="0"/>
  </sheetViews>
  <sheetFormatPr baseColWidth="10" defaultColWidth="11.44140625" defaultRowHeight="14.4"/>
  <cols>
    <col min="1" max="1" width="17.33203125" style="218" bestFit="1" customWidth="1"/>
    <col min="2" max="2" width="16.109375" style="218" bestFit="1" customWidth="1"/>
    <col min="3" max="3" width="28.6640625" style="218" bestFit="1" customWidth="1"/>
    <col min="4" max="5" width="20.33203125" style="218" bestFit="1" customWidth="1"/>
    <col min="6" max="6" width="13.33203125" style="218" bestFit="1" customWidth="1"/>
    <col min="7" max="8" width="20.33203125" style="218" bestFit="1" customWidth="1"/>
    <col min="9" max="9" width="13.33203125" style="218" bestFit="1" customWidth="1"/>
    <col min="10" max="10" width="13.109375" style="527" bestFit="1" customWidth="1"/>
    <col min="11" max="11" width="13.109375" style="527" customWidth="1"/>
    <col min="12" max="16384" width="11.44140625" style="218"/>
  </cols>
  <sheetData>
    <row r="1" spans="1:15">
      <c r="A1" s="687" t="s">
        <v>114</v>
      </c>
      <c r="B1" s="1094" t="s">
        <v>923</v>
      </c>
      <c r="C1" s="1094"/>
      <c r="D1" s="1094"/>
      <c r="E1" s="1094"/>
      <c r="F1" s="1094"/>
      <c r="G1" s="1094"/>
      <c r="H1" s="1094"/>
      <c r="I1" s="1094"/>
      <c r="J1" s="625" t="s">
        <v>137</v>
      </c>
      <c r="K1" s="625"/>
    </row>
    <row r="2" spans="1:15">
      <c r="A2" s="685"/>
      <c r="B2" s="461"/>
      <c r="C2" s="451"/>
      <c r="D2" s="1096" t="s">
        <v>1335</v>
      </c>
      <c r="E2" s="1096"/>
      <c r="F2" s="1096"/>
      <c r="G2" s="1093" t="s">
        <v>1269</v>
      </c>
      <c r="H2" s="1091"/>
      <c r="I2" s="1092"/>
      <c r="J2" s="701" t="s">
        <v>449</v>
      </c>
      <c r="K2" s="701"/>
    </row>
    <row r="3" spans="1:15" s="438" customFormat="1" ht="28.8">
      <c r="A3" s="474" t="s">
        <v>165</v>
      </c>
      <c r="B3" s="473" t="s">
        <v>167</v>
      </c>
      <c r="C3" s="472" t="s">
        <v>342</v>
      </c>
      <c r="D3" s="686" t="s">
        <v>1589</v>
      </c>
      <c r="E3" s="686" t="s">
        <v>1590</v>
      </c>
      <c r="F3" s="686" t="s">
        <v>929</v>
      </c>
      <c r="G3" s="686" t="s">
        <v>1589</v>
      </c>
      <c r="H3" s="686" t="s">
        <v>1590</v>
      </c>
      <c r="I3" s="686" t="s">
        <v>929</v>
      </c>
      <c r="J3" s="626"/>
      <c r="K3" s="626"/>
    </row>
    <row r="4" spans="1:15" s="429" customFormat="1" ht="15" customHeight="1">
      <c r="A4" s="447" t="s">
        <v>324</v>
      </c>
      <c r="B4" s="499" t="s">
        <v>172</v>
      </c>
      <c r="C4" s="447" t="s">
        <v>344</v>
      </c>
      <c r="D4" s="458">
        <v>7.874535972218208</v>
      </c>
      <c r="E4" s="458">
        <v>8.6335810352946591</v>
      </c>
      <c r="F4" s="609">
        <v>8.19</v>
      </c>
      <c r="G4" s="458">
        <v>6.0104750884011979</v>
      </c>
      <c r="H4" s="458">
        <v>8.210061521193575</v>
      </c>
      <c r="I4" s="609">
        <v>6.96</v>
      </c>
      <c r="J4" s="891"/>
      <c r="K4" s="891"/>
    </row>
    <row r="5" spans="1:15" s="429" customFormat="1" ht="15" customHeight="1">
      <c r="A5" s="421" t="s">
        <v>170</v>
      </c>
      <c r="B5" s="399" t="s">
        <v>172</v>
      </c>
      <c r="C5" s="421" t="s">
        <v>174</v>
      </c>
      <c r="D5" s="458">
        <v>10.996526850120224</v>
      </c>
      <c r="E5" s="458">
        <v>9.0987112952756437</v>
      </c>
      <c r="F5" s="609">
        <v>10.24</v>
      </c>
      <c r="G5" s="458">
        <v>9.9216856386340186</v>
      </c>
      <c r="H5" s="458">
        <v>6.1052718016094598</v>
      </c>
      <c r="I5" s="609">
        <v>8.51</v>
      </c>
      <c r="J5" s="891"/>
      <c r="K5" s="891"/>
      <c r="L5" s="429" t="s">
        <v>880</v>
      </c>
      <c r="M5" s="692"/>
      <c r="N5" s="692"/>
      <c r="O5" s="692"/>
    </row>
    <row r="6" spans="1:15" s="429" customFormat="1" ht="15" customHeight="1">
      <c r="A6" s="421" t="s">
        <v>170</v>
      </c>
      <c r="B6" s="399" t="s">
        <v>172</v>
      </c>
      <c r="C6" s="421" t="s">
        <v>345</v>
      </c>
      <c r="D6" s="458">
        <v>8.5233996006880197</v>
      </c>
      <c r="E6" s="458">
        <v>7.9356294664445759</v>
      </c>
      <c r="F6" s="609">
        <v>8.27</v>
      </c>
      <c r="G6" s="458">
        <v>6.801837167307843</v>
      </c>
      <c r="H6" s="458">
        <v>6.5242967132794236</v>
      </c>
      <c r="I6" s="609">
        <v>6.68</v>
      </c>
      <c r="J6" s="891"/>
      <c r="K6" s="891"/>
      <c r="L6" s="1143" t="s">
        <v>881</v>
      </c>
      <c r="M6" s="1143"/>
      <c r="N6" s="1143"/>
      <c r="O6" s="1143"/>
    </row>
    <row r="7" spans="1:15" s="429" customFormat="1" ht="15" customHeight="1">
      <c r="A7" s="421" t="s">
        <v>175</v>
      </c>
      <c r="B7" s="399" t="s">
        <v>172</v>
      </c>
      <c r="C7" s="421" t="s">
        <v>346</v>
      </c>
      <c r="D7" s="458">
        <v>7.7594717867848413</v>
      </c>
      <c r="E7" s="458">
        <v>8.4259669537185093</v>
      </c>
      <c r="F7" s="609">
        <v>8.0299999999999994</v>
      </c>
      <c r="G7" s="458">
        <v>6.6033705404098351</v>
      </c>
      <c r="H7" s="458">
        <v>9.0182329454814205</v>
      </c>
      <c r="I7" s="609">
        <v>7.62</v>
      </c>
      <c r="J7" s="891"/>
      <c r="K7" s="891"/>
      <c r="L7" s="1143"/>
      <c r="M7" s="1143"/>
      <c r="N7" s="1143"/>
      <c r="O7" s="1143"/>
    </row>
    <row r="8" spans="1:15" s="429" customFormat="1" ht="15" customHeight="1">
      <c r="A8" s="421" t="s">
        <v>175</v>
      </c>
      <c r="B8" s="399" t="s">
        <v>172</v>
      </c>
      <c r="C8" s="423" t="s">
        <v>347</v>
      </c>
      <c r="D8" s="458">
        <v>8.2104967269598852</v>
      </c>
      <c r="E8" s="458">
        <v>12.463915879469825</v>
      </c>
      <c r="F8" s="609">
        <v>9.9499999999999993</v>
      </c>
      <c r="G8" s="458">
        <v>7.383740828234429</v>
      </c>
      <c r="H8" s="458">
        <v>9.6107014429423288</v>
      </c>
      <c r="I8" s="609">
        <v>8.33</v>
      </c>
      <c r="J8" s="891"/>
      <c r="K8" s="891"/>
      <c r="L8" s="429" t="s">
        <v>882</v>
      </c>
    </row>
    <row r="9" spans="1:15" s="429" customFormat="1" ht="15" customHeight="1">
      <c r="A9" s="421" t="s">
        <v>178</v>
      </c>
      <c r="B9" s="399" t="s">
        <v>172</v>
      </c>
      <c r="C9" s="423" t="s">
        <v>348</v>
      </c>
      <c r="D9" s="458">
        <v>6.9272062263856684</v>
      </c>
      <c r="E9" s="458">
        <v>8.8369289429048035</v>
      </c>
      <c r="F9" s="609">
        <v>7.73</v>
      </c>
      <c r="G9" s="458">
        <v>6.7221731014834463</v>
      </c>
      <c r="H9" s="458">
        <v>9.1511078894265623</v>
      </c>
      <c r="I9" s="609">
        <v>7.76</v>
      </c>
      <c r="J9" s="891"/>
      <c r="K9" s="891"/>
      <c r="L9" s="429" t="s">
        <v>883</v>
      </c>
    </row>
    <row r="10" spans="1:15" s="429" customFormat="1" ht="15" customHeight="1">
      <c r="A10" s="421" t="s">
        <v>178</v>
      </c>
      <c r="B10" s="399" t="s">
        <v>172</v>
      </c>
      <c r="C10" s="421" t="s">
        <v>350</v>
      </c>
      <c r="D10" s="458">
        <v>9.0944727557820464</v>
      </c>
      <c r="E10" s="458">
        <v>8.8690987683253919</v>
      </c>
      <c r="F10" s="609">
        <v>9</v>
      </c>
      <c r="G10" s="458">
        <v>7.6008163839819831</v>
      </c>
      <c r="H10" s="458">
        <v>8.8514225500526873</v>
      </c>
      <c r="I10" s="609">
        <v>8.09</v>
      </c>
      <c r="J10" s="891"/>
      <c r="K10" s="891"/>
      <c r="L10" s="429" t="s">
        <v>884</v>
      </c>
    </row>
    <row r="11" spans="1:15" s="429" customFormat="1" ht="15" customHeight="1">
      <c r="A11" s="421" t="s">
        <v>184</v>
      </c>
      <c r="B11" s="399" t="s">
        <v>172</v>
      </c>
      <c r="C11" s="421" t="s">
        <v>351</v>
      </c>
      <c r="D11" s="458">
        <v>8.1600806451612904</v>
      </c>
      <c r="E11" s="458">
        <v>9.3615713415710005</v>
      </c>
      <c r="F11" s="609">
        <v>8.66</v>
      </c>
      <c r="G11" s="458">
        <v>7.453802821178579</v>
      </c>
      <c r="H11" s="458">
        <v>8.6180681068365033</v>
      </c>
      <c r="I11" s="609">
        <v>7.97</v>
      </c>
      <c r="J11" s="891"/>
      <c r="K11" s="891"/>
    </row>
    <row r="12" spans="1:15" s="429" customFormat="1" ht="15" customHeight="1">
      <c r="A12" s="421" t="s">
        <v>184</v>
      </c>
      <c r="B12" s="399" t="s">
        <v>172</v>
      </c>
      <c r="C12" s="421" t="s">
        <v>352</v>
      </c>
      <c r="D12" s="458">
        <v>9.0665979451128837</v>
      </c>
      <c r="E12" s="458">
        <v>8.3958299103759337</v>
      </c>
      <c r="F12" s="609">
        <v>8.77</v>
      </c>
      <c r="G12" s="458">
        <v>8.5714179867522198</v>
      </c>
      <c r="H12" s="458">
        <v>5.7041747598648325</v>
      </c>
      <c r="I12" s="609">
        <v>7.39</v>
      </c>
      <c r="J12" s="891"/>
      <c r="K12" s="891"/>
    </row>
    <row r="13" spans="1:15" s="429" customFormat="1" ht="15" customHeight="1">
      <c r="A13" s="421" t="s">
        <v>184</v>
      </c>
      <c r="B13" s="399" t="s">
        <v>172</v>
      </c>
      <c r="C13" s="421" t="s">
        <v>353</v>
      </c>
      <c r="D13" s="458">
        <v>6.9810307236973763</v>
      </c>
      <c r="E13" s="458">
        <v>5.4104430618876096</v>
      </c>
      <c r="F13" s="609">
        <v>6.27</v>
      </c>
      <c r="G13" s="458">
        <v>7.7858692283854971</v>
      </c>
      <c r="H13" s="458">
        <v>7.4777730736663841</v>
      </c>
      <c r="I13" s="609">
        <v>7.64</v>
      </c>
      <c r="J13" s="891"/>
      <c r="K13" s="891"/>
    </row>
    <row r="14" spans="1:15" s="429" customFormat="1" ht="15" customHeight="1">
      <c r="A14" s="421" t="s">
        <v>190</v>
      </c>
      <c r="B14" s="399" t="s">
        <v>191</v>
      </c>
      <c r="C14" s="421" t="s">
        <v>354</v>
      </c>
      <c r="D14" s="458">
        <v>6.1479394597034043</v>
      </c>
      <c r="E14" s="458">
        <v>10.07897107186996</v>
      </c>
      <c r="F14" s="609">
        <v>7.89</v>
      </c>
      <c r="G14" s="458">
        <v>8.815815884987348</v>
      </c>
      <c r="H14" s="458">
        <v>11.889117701263633</v>
      </c>
      <c r="I14" s="609">
        <v>10.199999999999999</v>
      </c>
      <c r="J14" s="891"/>
      <c r="K14" s="891"/>
    </row>
    <row r="15" spans="1:15" s="429" customFormat="1" ht="15" customHeight="1">
      <c r="A15" s="421" t="s">
        <v>190</v>
      </c>
      <c r="B15" s="399" t="s">
        <v>191</v>
      </c>
      <c r="C15" s="421" t="s">
        <v>356</v>
      </c>
      <c r="D15" s="458">
        <v>6.5443200820636287</v>
      </c>
      <c r="E15" s="458">
        <v>7.7862050072783333</v>
      </c>
      <c r="F15" s="609">
        <v>7.09</v>
      </c>
      <c r="G15" s="458">
        <v>6.2676393022933024</v>
      </c>
      <c r="H15" s="458">
        <v>9.4428312492950468</v>
      </c>
      <c r="I15" s="609">
        <v>7.72</v>
      </c>
      <c r="J15" s="891"/>
      <c r="K15" s="891"/>
    </row>
    <row r="16" spans="1:15" s="429" customFormat="1" ht="15" customHeight="1">
      <c r="A16" s="421" t="s">
        <v>190</v>
      </c>
      <c r="B16" s="399" t="s">
        <v>172</v>
      </c>
      <c r="C16" s="421" t="s">
        <v>357</v>
      </c>
      <c r="D16" s="458">
        <v>6.893076035180699</v>
      </c>
      <c r="E16" s="458">
        <v>7.693457514085317</v>
      </c>
      <c r="F16" s="609">
        <v>7.22</v>
      </c>
      <c r="G16" s="458">
        <v>8.6437254465940256</v>
      </c>
      <c r="H16" s="458">
        <v>9.6393833730959813</v>
      </c>
      <c r="I16" s="609">
        <v>9.09</v>
      </c>
      <c r="J16" s="891"/>
      <c r="K16" s="891"/>
    </row>
    <row r="17" spans="1:11" s="429" customFormat="1" ht="15" customHeight="1">
      <c r="A17" s="421" t="s">
        <v>269</v>
      </c>
      <c r="B17" s="399" t="s">
        <v>271</v>
      </c>
      <c r="C17" s="421" t="s">
        <v>358</v>
      </c>
      <c r="D17" s="458">
        <v>7.2879363143171201</v>
      </c>
      <c r="E17" s="458">
        <v>8.3224567108344889</v>
      </c>
      <c r="F17" s="609">
        <v>7.74</v>
      </c>
      <c r="G17" s="458">
        <v>7.3303910072999621</v>
      </c>
      <c r="H17" s="458">
        <v>8.0353718442701751</v>
      </c>
      <c r="I17" s="609">
        <v>7.64</v>
      </c>
      <c r="J17" s="891"/>
      <c r="K17" s="891"/>
    </row>
    <row r="18" spans="1:11" s="429" customFormat="1" ht="15" customHeight="1">
      <c r="A18" s="421" t="s">
        <v>216</v>
      </c>
      <c r="B18" s="399" t="s">
        <v>172</v>
      </c>
      <c r="C18" s="423" t="s">
        <v>360</v>
      </c>
      <c r="D18" s="458">
        <v>8.7535747339565297</v>
      </c>
      <c r="E18" s="458">
        <v>9.7546278232973513</v>
      </c>
      <c r="F18" s="609">
        <v>9.18</v>
      </c>
      <c r="G18" s="458">
        <v>11.991037263487421</v>
      </c>
      <c r="H18" s="458">
        <v>7.1784823655147854</v>
      </c>
      <c r="I18" s="609">
        <v>9.9700000000000006</v>
      </c>
      <c r="J18" s="891"/>
      <c r="K18" s="891"/>
    </row>
    <row r="19" spans="1:11" s="429" customFormat="1" ht="15" customHeight="1">
      <c r="A19" s="421" t="s">
        <v>216</v>
      </c>
      <c r="B19" s="399" t="s">
        <v>172</v>
      </c>
      <c r="C19" s="421" t="s">
        <v>361</v>
      </c>
      <c r="D19" s="458">
        <v>6.262237564371004</v>
      </c>
      <c r="E19" s="458">
        <v>4.2971452636645306</v>
      </c>
      <c r="F19" s="609">
        <v>5.42</v>
      </c>
      <c r="G19" s="458">
        <v>5.2214400532121275</v>
      </c>
      <c r="H19" s="458">
        <v>3.5145064185838604</v>
      </c>
      <c r="I19" s="609">
        <v>4.47</v>
      </c>
      <c r="J19" s="891"/>
      <c r="K19" s="891"/>
    </row>
    <row r="20" spans="1:11" s="429" customFormat="1" ht="15" customHeight="1">
      <c r="A20" s="421" t="s">
        <v>224</v>
      </c>
      <c r="B20" s="399" t="s">
        <v>172</v>
      </c>
      <c r="C20" s="421" t="s">
        <v>363</v>
      </c>
      <c r="D20" s="458">
        <v>6.2725991116668931</v>
      </c>
      <c r="E20" s="458">
        <v>9.3792332937644023</v>
      </c>
      <c r="F20" s="609">
        <v>7.69</v>
      </c>
      <c r="G20" s="458">
        <v>6.9304783192852017</v>
      </c>
      <c r="H20" s="458">
        <v>9.2134542675297091</v>
      </c>
      <c r="I20" s="609">
        <v>8.01</v>
      </c>
      <c r="J20" s="891"/>
      <c r="K20" s="891"/>
    </row>
    <row r="21" spans="1:11" s="429" customFormat="1" ht="15" customHeight="1">
      <c r="A21" s="421" t="s">
        <v>224</v>
      </c>
      <c r="B21" s="399" t="s">
        <v>172</v>
      </c>
      <c r="C21" s="421" t="s">
        <v>364</v>
      </c>
      <c r="D21" s="458">
        <v>7.5179359876417493</v>
      </c>
      <c r="E21" s="458">
        <v>8.0628850315841927</v>
      </c>
      <c r="F21" s="609">
        <v>7.76</v>
      </c>
      <c r="G21" s="458">
        <v>6.7330054519806319</v>
      </c>
      <c r="H21" s="458">
        <v>7.2984972840471753</v>
      </c>
      <c r="I21" s="609">
        <v>6.98</v>
      </c>
      <c r="J21" s="891"/>
      <c r="K21" s="891"/>
    </row>
    <row r="22" spans="1:11" s="429" customFormat="1" ht="15" customHeight="1">
      <c r="A22" s="421" t="s">
        <v>224</v>
      </c>
      <c r="B22" s="399" t="s">
        <v>172</v>
      </c>
      <c r="C22" s="421" t="s">
        <v>365</v>
      </c>
      <c r="D22" s="458">
        <v>7.0035866329340282</v>
      </c>
      <c r="E22" s="458">
        <v>9.7671539050777021</v>
      </c>
      <c r="F22" s="609">
        <v>8.36</v>
      </c>
      <c r="G22" s="458">
        <v>7.3766540328479291</v>
      </c>
      <c r="H22" s="458">
        <v>7.8655242693472109</v>
      </c>
      <c r="I22" s="609">
        <v>7.6</v>
      </c>
      <c r="J22" s="891"/>
      <c r="K22" s="891"/>
    </row>
    <row r="23" spans="1:11" s="429" customFormat="1" ht="15" customHeight="1">
      <c r="A23" s="421" t="s">
        <v>326</v>
      </c>
      <c r="B23" s="399" t="s">
        <v>172</v>
      </c>
      <c r="C23" s="421" t="s">
        <v>366</v>
      </c>
      <c r="D23" s="458">
        <v>7.1390957646881814</v>
      </c>
      <c r="E23" s="458">
        <v>14.330921506152603</v>
      </c>
      <c r="F23" s="609">
        <v>10.27</v>
      </c>
      <c r="G23" s="458">
        <v>6.2561980102971866</v>
      </c>
      <c r="H23" s="458">
        <v>11.490059003483623</v>
      </c>
      <c r="I23" s="609">
        <v>8.5299999999999994</v>
      </c>
      <c r="J23" s="891"/>
      <c r="K23" s="891"/>
    </row>
    <row r="24" spans="1:11" s="429" customFormat="1" ht="15" customHeight="1">
      <c r="A24" s="421" t="s">
        <v>233</v>
      </c>
      <c r="B24" s="399" t="s">
        <v>235</v>
      </c>
      <c r="C24" s="421" t="s">
        <v>368</v>
      </c>
      <c r="D24" s="458">
        <v>7.4983759224177158</v>
      </c>
      <c r="E24" s="458">
        <v>7.502508919887414</v>
      </c>
      <c r="F24" s="609">
        <v>7.5</v>
      </c>
      <c r="G24" s="458">
        <v>7.3315047662649819</v>
      </c>
      <c r="H24" s="458">
        <v>6.0931478982062863</v>
      </c>
      <c r="I24" s="609">
        <v>6.77</v>
      </c>
      <c r="J24" s="891"/>
      <c r="K24" s="891"/>
    </row>
    <row r="25" spans="1:11" s="429" customFormat="1" ht="15" customHeight="1">
      <c r="A25" s="421" t="s">
        <v>233</v>
      </c>
      <c r="B25" s="399" t="s">
        <v>235</v>
      </c>
      <c r="C25" s="423" t="s">
        <v>369</v>
      </c>
      <c r="D25" s="458">
        <v>5.3872678207900009</v>
      </c>
      <c r="E25" s="458">
        <v>9.5077403491742256</v>
      </c>
      <c r="F25" s="609">
        <v>7.29</v>
      </c>
      <c r="G25" s="458">
        <v>5.9554805557869122</v>
      </c>
      <c r="H25" s="458">
        <v>7.5923280591773041</v>
      </c>
      <c r="I25" s="609">
        <v>6.68</v>
      </c>
      <c r="J25" s="891"/>
      <c r="K25" s="891"/>
    </row>
    <row r="26" spans="1:11" s="429" customFormat="1" ht="15" customHeight="1">
      <c r="A26" s="421" t="s">
        <v>233</v>
      </c>
      <c r="B26" s="399" t="s">
        <v>235</v>
      </c>
      <c r="C26" s="421" t="s">
        <v>370</v>
      </c>
      <c r="D26" s="458">
        <v>11.022253779031747</v>
      </c>
      <c r="E26" s="458">
        <v>8.7750949254232307</v>
      </c>
      <c r="F26" s="609">
        <v>9.9600000000000009</v>
      </c>
      <c r="G26" s="458">
        <v>9.789647041209717</v>
      </c>
      <c r="H26" s="458">
        <v>8.6625025007224306</v>
      </c>
      <c r="I26" s="609">
        <v>9.27</v>
      </c>
      <c r="J26" s="891"/>
      <c r="K26" s="891"/>
    </row>
    <row r="27" spans="1:11" s="429" customFormat="1" ht="15" customHeight="1">
      <c r="A27" s="421" t="s">
        <v>233</v>
      </c>
      <c r="B27" s="399" t="s">
        <v>235</v>
      </c>
      <c r="C27" s="421" t="s">
        <v>371</v>
      </c>
      <c r="D27" s="458">
        <v>9.8375923142278268</v>
      </c>
      <c r="E27" s="458">
        <v>8.1117936596579181</v>
      </c>
      <c r="F27" s="609">
        <v>9.17</v>
      </c>
      <c r="G27" s="458">
        <v>8.0599976654604877</v>
      </c>
      <c r="H27" s="458">
        <v>11.958046376445315</v>
      </c>
      <c r="I27" s="609">
        <v>9.61</v>
      </c>
      <c r="J27" s="891"/>
      <c r="K27" s="891"/>
    </row>
    <row r="28" spans="1:11" s="429" customFormat="1" ht="15" customHeight="1">
      <c r="A28" s="421" t="s">
        <v>233</v>
      </c>
      <c r="B28" s="399" t="s">
        <v>172</v>
      </c>
      <c r="C28" s="421" t="s">
        <v>372</v>
      </c>
      <c r="D28" s="458">
        <v>6.352032675984427</v>
      </c>
      <c r="E28" s="458">
        <v>6.4946485300292327</v>
      </c>
      <c r="F28" s="609">
        <v>6.42</v>
      </c>
      <c r="G28" s="458">
        <v>8.2559964133602328</v>
      </c>
      <c r="H28" s="458">
        <v>9.897905722093995</v>
      </c>
      <c r="I28" s="609">
        <v>8.98</v>
      </c>
      <c r="J28" s="891"/>
      <c r="K28" s="891"/>
    </row>
    <row r="29" spans="1:11" s="429" customFormat="1" ht="15" customHeight="1">
      <c r="A29" s="421" t="s">
        <v>373</v>
      </c>
      <c r="B29" s="399" t="s">
        <v>172</v>
      </c>
      <c r="C29" s="421" t="s">
        <v>374</v>
      </c>
      <c r="D29" s="458">
        <v>7.8698983786628078</v>
      </c>
      <c r="E29" s="458">
        <v>9.4756547079143907</v>
      </c>
      <c r="F29" s="609">
        <v>8.61</v>
      </c>
      <c r="G29" s="458">
        <v>6.5988059480105319</v>
      </c>
      <c r="H29" s="458">
        <v>10.385636762498557</v>
      </c>
      <c r="I29" s="609">
        <v>8.4600000000000009</v>
      </c>
      <c r="J29" s="891"/>
      <c r="K29" s="891"/>
    </row>
    <row r="30" spans="1:11" s="429" customFormat="1" ht="15" customHeight="1">
      <c r="A30" s="421" t="s">
        <v>373</v>
      </c>
      <c r="B30" s="399" t="s">
        <v>172</v>
      </c>
      <c r="C30" s="423" t="s">
        <v>375</v>
      </c>
      <c r="D30" s="458">
        <v>6.6279619253358542</v>
      </c>
      <c r="E30" s="458">
        <v>8.0095536437877932</v>
      </c>
      <c r="F30" s="609">
        <v>7.27</v>
      </c>
      <c r="G30" s="458">
        <v>5.8503494053296485</v>
      </c>
      <c r="H30" s="458">
        <v>5.4505137698231998</v>
      </c>
      <c r="I30" s="609">
        <v>5.67</v>
      </c>
      <c r="J30" s="891"/>
      <c r="K30" s="891"/>
    </row>
    <row r="31" spans="1:11" s="429" customFormat="1" ht="15" customHeight="1">
      <c r="A31" s="421" t="s">
        <v>322</v>
      </c>
      <c r="B31" s="399" t="s">
        <v>172</v>
      </c>
      <c r="C31" s="421" t="s">
        <v>376</v>
      </c>
      <c r="D31" s="458">
        <v>7.1932344024254027</v>
      </c>
      <c r="E31" s="458">
        <v>6.185842085368475</v>
      </c>
      <c r="F31" s="609">
        <v>6.73</v>
      </c>
      <c r="G31" s="458">
        <v>4.6686683300207212</v>
      </c>
      <c r="H31" s="458">
        <v>7.3620357423600531</v>
      </c>
      <c r="I31" s="609">
        <v>5.92</v>
      </c>
      <c r="J31" s="891"/>
      <c r="K31" s="891"/>
    </row>
    <row r="32" spans="1:11" s="429" customFormat="1" ht="15" customHeight="1">
      <c r="A32" s="421" t="s">
        <v>257</v>
      </c>
      <c r="B32" s="399" t="s">
        <v>172</v>
      </c>
      <c r="C32" s="421" t="s">
        <v>377</v>
      </c>
      <c r="D32" s="458">
        <v>2.7612380496599926</v>
      </c>
      <c r="E32" s="458">
        <v>5.1181916165896446</v>
      </c>
      <c r="F32" s="609">
        <v>3.77</v>
      </c>
      <c r="G32" s="458">
        <v>3.773399391492918</v>
      </c>
      <c r="H32" s="458">
        <v>5.2726037312220271</v>
      </c>
      <c r="I32" s="609">
        <v>4.41</v>
      </c>
      <c r="J32" s="891"/>
      <c r="K32" s="891"/>
    </row>
    <row r="33" spans="1:11" s="429" customFormat="1" ht="15" customHeight="1">
      <c r="A33" s="421" t="s">
        <v>257</v>
      </c>
      <c r="B33" s="399" t="s">
        <v>172</v>
      </c>
      <c r="C33" s="421" t="s">
        <v>379</v>
      </c>
      <c r="D33" s="458">
        <v>4.0377082346864102</v>
      </c>
      <c r="E33" s="458">
        <v>4.1298257672800744</v>
      </c>
      <c r="F33" s="609">
        <v>4.08</v>
      </c>
      <c r="G33" s="458">
        <v>3.643926788685524</v>
      </c>
      <c r="H33" s="458">
        <v>4.0768954294043649</v>
      </c>
      <c r="I33" s="609">
        <v>3.83</v>
      </c>
      <c r="J33" s="891"/>
      <c r="K33" s="891"/>
    </row>
    <row r="34" spans="1:11" s="429" customFormat="1" ht="15" customHeight="1">
      <c r="A34" s="421" t="s">
        <v>265</v>
      </c>
      <c r="B34" s="399" t="s">
        <v>172</v>
      </c>
      <c r="C34" s="421" t="s">
        <v>380</v>
      </c>
      <c r="D34" s="458">
        <v>3.9474100560073411</v>
      </c>
      <c r="E34" s="458">
        <v>3.3176492296337305</v>
      </c>
      <c r="F34" s="609">
        <v>3.66</v>
      </c>
      <c r="G34" s="458">
        <v>4.9802905041643024</v>
      </c>
      <c r="H34" s="458">
        <v>3.7750861992750422</v>
      </c>
      <c r="I34" s="609">
        <v>4.42</v>
      </c>
      <c r="J34" s="891"/>
      <c r="K34" s="891"/>
    </row>
    <row r="35" spans="1:11" s="429" customFormat="1" ht="15" customHeight="1">
      <c r="A35" s="421" t="s">
        <v>265</v>
      </c>
      <c r="B35" s="399" t="s">
        <v>172</v>
      </c>
      <c r="C35" s="421" t="s">
        <v>381</v>
      </c>
      <c r="D35" s="458">
        <v>2.169122412824612</v>
      </c>
      <c r="E35" s="458">
        <v>3.368767779607726</v>
      </c>
      <c r="F35" s="609">
        <v>2.73</v>
      </c>
      <c r="G35" s="458">
        <v>5.5429962611946788</v>
      </c>
      <c r="H35" s="458">
        <v>6.1118268487503222</v>
      </c>
      <c r="I35" s="609">
        <v>5.8</v>
      </c>
      <c r="J35" s="891"/>
      <c r="K35" s="891"/>
    </row>
    <row r="36" spans="1:11" ht="15" customHeight="1">
      <c r="A36" s="399" t="s">
        <v>267</v>
      </c>
      <c r="B36" s="399" t="s">
        <v>172</v>
      </c>
      <c r="C36" s="399" t="s">
        <v>382</v>
      </c>
      <c r="D36" s="458">
        <v>2.794030878159111</v>
      </c>
      <c r="E36" s="458">
        <v>5.2613298298071554</v>
      </c>
      <c r="F36" s="609">
        <v>3.9</v>
      </c>
      <c r="G36" s="458">
        <v>2.7248151103383389</v>
      </c>
      <c r="H36" s="458">
        <v>5.4645170362894886</v>
      </c>
      <c r="I36" s="609">
        <v>3.87</v>
      </c>
      <c r="J36" s="891"/>
      <c r="K36" s="891"/>
    </row>
  </sheetData>
  <mergeCells count="4">
    <mergeCell ref="G2:I2"/>
    <mergeCell ref="B1:I1"/>
    <mergeCell ref="L6:O7"/>
    <mergeCell ref="D2:F2"/>
  </mergeCells>
  <hyperlinks>
    <hyperlink ref="J1" location="INDICE!A1" display="INDICE" xr:uid="{00000000-0004-0000-6400-000000000000}"/>
    <hyperlink ref="J2" location="Matriz_Estadisticas!A1" display="ESTADÍSTICAS" xr:uid="{00000000-0004-0000-6400-000001000000}"/>
    <hyperlink ref="A1" location="INDICE!C86" display="DE_18" xr:uid="{00000000-0004-0000-6400-000002000000}"/>
  </hyperlinks>
  <pageMargins left="0.7" right="0.7" top="0.75" bottom="0.75" header="0.3" footer="0.3"/>
  <pageSetup orientation="portrait" horizontalDpi="4294967293" verticalDpi="4294967293"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Hoja99">
    <pageSetUpPr fitToPage="1"/>
  </sheetPr>
  <dimension ref="A1:E38"/>
  <sheetViews>
    <sheetView zoomScaleNormal="100" workbookViewId="0"/>
  </sheetViews>
  <sheetFormatPr baseColWidth="10" defaultColWidth="96.44140625" defaultRowHeight="13.8"/>
  <cols>
    <col min="1" max="1" width="44.44140625" style="6" bestFit="1" customWidth="1"/>
    <col min="2" max="3" width="100.5546875" style="6" bestFit="1" customWidth="1"/>
    <col min="4" max="4" width="100.5546875" style="6" customWidth="1"/>
    <col min="5" max="5" width="7" style="6" bestFit="1" customWidth="1"/>
    <col min="6" max="16384" width="96.44140625" style="6"/>
  </cols>
  <sheetData>
    <row r="1" spans="1:5" ht="14.4">
      <c r="A1" s="442" t="s">
        <v>419</v>
      </c>
      <c r="B1" s="480" t="s">
        <v>1275</v>
      </c>
      <c r="C1" s="480" t="s">
        <v>1276</v>
      </c>
      <c r="D1" s="480" t="s">
        <v>1757</v>
      </c>
      <c r="E1" s="550" t="s">
        <v>137</v>
      </c>
    </row>
    <row r="2" spans="1:5" ht="15" customHeight="1">
      <c r="A2" s="263" t="s">
        <v>6</v>
      </c>
      <c r="B2" s="110" t="s">
        <v>109</v>
      </c>
      <c r="C2" s="110" t="s">
        <v>109</v>
      </c>
      <c r="D2" s="110" t="s">
        <v>109</v>
      </c>
    </row>
    <row r="3" spans="1:5" ht="15" customHeight="1">
      <c r="A3" s="263" t="s">
        <v>4</v>
      </c>
      <c r="B3" s="110" t="s">
        <v>107</v>
      </c>
      <c r="C3" s="110" t="s">
        <v>107</v>
      </c>
      <c r="D3" s="110" t="s">
        <v>107</v>
      </c>
    </row>
    <row r="4" spans="1:5" ht="15" customHeight="1">
      <c r="A4" s="263" t="s">
        <v>388</v>
      </c>
      <c r="B4" s="110" t="s">
        <v>108</v>
      </c>
      <c r="C4" s="110" t="s">
        <v>108</v>
      </c>
      <c r="D4" s="110" t="s">
        <v>108</v>
      </c>
    </row>
    <row r="5" spans="1:5" ht="15" customHeight="1">
      <c r="A5" s="263" t="s">
        <v>9</v>
      </c>
      <c r="B5" s="110" t="s">
        <v>930</v>
      </c>
      <c r="C5" s="110" t="s">
        <v>930</v>
      </c>
      <c r="D5" s="110" t="s">
        <v>930</v>
      </c>
    </row>
    <row r="6" spans="1:5" ht="15" customHeight="1">
      <c r="A6" s="263" t="s">
        <v>138</v>
      </c>
      <c r="B6" s="110" t="s">
        <v>468</v>
      </c>
      <c r="C6" s="110" t="s">
        <v>468</v>
      </c>
      <c r="D6" s="110" t="s">
        <v>468</v>
      </c>
    </row>
    <row r="7" spans="1:5" ht="15" customHeight="1">
      <c r="A7" s="263" t="s">
        <v>7</v>
      </c>
      <c r="B7" s="110" t="s">
        <v>931</v>
      </c>
      <c r="C7" s="110" t="s">
        <v>931</v>
      </c>
      <c r="D7" s="110" t="s">
        <v>931</v>
      </c>
    </row>
    <row r="8" spans="1:5" ht="15" customHeight="1">
      <c r="A8" s="263" t="s">
        <v>389</v>
      </c>
      <c r="B8" s="388">
        <v>2018</v>
      </c>
      <c r="C8" s="388">
        <v>2019</v>
      </c>
      <c r="D8" s="257">
        <v>2020</v>
      </c>
    </row>
    <row r="9" spans="1:5" ht="15" customHeight="1">
      <c r="A9" s="263" t="s">
        <v>390</v>
      </c>
      <c r="B9" s="110" t="s">
        <v>470</v>
      </c>
      <c r="C9" s="110" t="s">
        <v>470</v>
      </c>
      <c r="D9" s="110" t="s">
        <v>470</v>
      </c>
    </row>
    <row r="10" spans="1:5" ht="69">
      <c r="A10" s="100" t="s">
        <v>391</v>
      </c>
      <c r="B10" s="110" t="s">
        <v>932</v>
      </c>
      <c r="C10" s="110" t="s">
        <v>932</v>
      </c>
      <c r="D10" s="110" t="s">
        <v>932</v>
      </c>
    </row>
    <row r="11" spans="1:5" ht="15" customHeight="1">
      <c r="A11" s="263" t="s">
        <v>392</v>
      </c>
      <c r="B11" s="110" t="s">
        <v>472</v>
      </c>
      <c r="C11" s="110" t="s">
        <v>472</v>
      </c>
      <c r="D11" s="110" t="s">
        <v>472</v>
      </c>
    </row>
    <row r="12" spans="1:5" ht="15" customHeight="1">
      <c r="A12" s="263" t="s">
        <v>393</v>
      </c>
      <c r="B12" s="110" t="s">
        <v>542</v>
      </c>
      <c r="C12" s="110" t="s">
        <v>542</v>
      </c>
      <c r="D12" s="110" t="s">
        <v>542</v>
      </c>
    </row>
    <row r="13" spans="1:5" ht="15" customHeight="1">
      <c r="A13" s="263" t="s">
        <v>394</v>
      </c>
      <c r="B13" s="110" t="s">
        <v>542</v>
      </c>
      <c r="C13" s="110" t="s">
        <v>542</v>
      </c>
      <c r="D13" s="110" t="s">
        <v>542</v>
      </c>
    </row>
    <row r="14" spans="1:5" ht="15" customHeight="1">
      <c r="A14" s="263" t="s">
        <v>139</v>
      </c>
      <c r="B14" s="110" t="s">
        <v>475</v>
      </c>
      <c r="C14" s="110" t="s">
        <v>475</v>
      </c>
      <c r="D14" s="110" t="s">
        <v>475</v>
      </c>
    </row>
    <row r="15" spans="1:5" ht="15" customHeight="1">
      <c r="A15" s="263" t="s">
        <v>395</v>
      </c>
      <c r="B15" s="111">
        <v>43286</v>
      </c>
      <c r="C15" s="111">
        <v>43286</v>
      </c>
      <c r="D15" s="111">
        <v>43286</v>
      </c>
    </row>
    <row r="16" spans="1:5" ht="15" customHeight="1">
      <c r="A16" s="263" t="s">
        <v>396</v>
      </c>
      <c r="B16" s="153">
        <v>43667</v>
      </c>
      <c r="C16" s="153">
        <v>44082</v>
      </c>
      <c r="D16" s="233">
        <v>44347</v>
      </c>
    </row>
    <row r="17" spans="1:4" ht="15" customHeight="1">
      <c r="A17" s="263" t="s">
        <v>397</v>
      </c>
      <c r="B17" s="208" t="s">
        <v>429</v>
      </c>
      <c r="C17" s="208" t="s">
        <v>429</v>
      </c>
      <c r="D17" s="208" t="s">
        <v>429</v>
      </c>
    </row>
    <row r="18" spans="1:4" ht="15" customHeight="1">
      <c r="A18" s="263" t="s">
        <v>398</v>
      </c>
      <c r="B18" s="110" t="s">
        <v>933</v>
      </c>
      <c r="C18" s="110" t="s">
        <v>933</v>
      </c>
      <c r="D18" s="110" t="s">
        <v>933</v>
      </c>
    </row>
    <row r="19" spans="1:4" ht="15" customHeight="1">
      <c r="A19" s="263" t="s">
        <v>399</v>
      </c>
      <c r="B19" s="244" t="s">
        <v>866</v>
      </c>
      <c r="C19" s="244" t="s">
        <v>866</v>
      </c>
      <c r="D19" s="244" t="s">
        <v>866</v>
      </c>
    </row>
    <row r="20" spans="1:4" ht="15" customHeight="1">
      <c r="A20" s="263" t="s">
        <v>400</v>
      </c>
      <c r="B20" s="259" t="s">
        <v>479</v>
      </c>
      <c r="C20" s="259" t="s">
        <v>479</v>
      </c>
      <c r="D20" s="259" t="s">
        <v>479</v>
      </c>
    </row>
    <row r="21" spans="1:4" ht="15" customHeight="1">
      <c r="A21" s="263" t="s">
        <v>403</v>
      </c>
      <c r="B21" s="110" t="s">
        <v>934</v>
      </c>
      <c r="C21" s="110" t="s">
        <v>934</v>
      </c>
      <c r="D21" s="110" t="s">
        <v>934</v>
      </c>
    </row>
    <row r="22" spans="1:4" ht="15" customHeight="1">
      <c r="A22" s="263" t="s">
        <v>404</v>
      </c>
      <c r="B22" s="110" t="s">
        <v>935</v>
      </c>
      <c r="C22" s="110" t="s">
        <v>935</v>
      </c>
      <c r="D22" s="110" t="s">
        <v>935</v>
      </c>
    </row>
    <row r="23" spans="1:4" ht="15" customHeight="1">
      <c r="A23" s="263" t="s">
        <v>435</v>
      </c>
      <c r="B23" s="376" t="s">
        <v>936</v>
      </c>
      <c r="C23" s="684" t="s">
        <v>936</v>
      </c>
      <c r="D23" s="110" t="s">
        <v>936</v>
      </c>
    </row>
    <row r="24" spans="1:4" ht="15" customHeight="1">
      <c r="A24" s="263" t="s">
        <v>405</v>
      </c>
      <c r="B24" s="388">
        <v>2018</v>
      </c>
      <c r="C24" s="388">
        <v>2019</v>
      </c>
      <c r="D24" s="257">
        <v>2020</v>
      </c>
    </row>
    <row r="25" spans="1:4" ht="15" customHeight="1">
      <c r="A25" s="263" t="s">
        <v>406</v>
      </c>
      <c r="B25" s="110" t="s">
        <v>470</v>
      </c>
      <c r="C25" s="110" t="s">
        <v>470</v>
      </c>
      <c r="D25" s="110" t="s">
        <v>470</v>
      </c>
    </row>
    <row r="26" spans="1:4" ht="15" customHeight="1">
      <c r="A26" s="263" t="s">
        <v>407</v>
      </c>
      <c r="B26" s="110" t="s">
        <v>937</v>
      </c>
      <c r="C26" s="110" t="s">
        <v>937</v>
      </c>
      <c r="D26" s="110" t="s">
        <v>937</v>
      </c>
    </row>
    <row r="27" spans="1:4" ht="15" customHeight="1">
      <c r="A27" s="263" t="s">
        <v>408</v>
      </c>
      <c r="B27" s="110" t="s">
        <v>938</v>
      </c>
      <c r="C27" s="110" t="s">
        <v>938</v>
      </c>
      <c r="D27" s="110" t="s">
        <v>938</v>
      </c>
    </row>
    <row r="28" spans="1:4" ht="15" customHeight="1">
      <c r="A28" s="278" t="s">
        <v>439</v>
      </c>
      <c r="B28" s="376" t="s">
        <v>936</v>
      </c>
      <c r="C28" s="684" t="s">
        <v>936</v>
      </c>
      <c r="D28" s="110" t="s">
        <v>936</v>
      </c>
    </row>
    <row r="29" spans="1:4" ht="15" customHeight="1">
      <c r="A29" s="278" t="s">
        <v>409</v>
      </c>
      <c r="B29" s="388">
        <v>2018</v>
      </c>
      <c r="C29" s="388">
        <v>2019</v>
      </c>
      <c r="D29" s="257">
        <v>2020</v>
      </c>
    </row>
    <row r="30" spans="1:4" ht="15" customHeight="1">
      <c r="A30" s="278" t="s">
        <v>410</v>
      </c>
      <c r="B30" s="110" t="s">
        <v>470</v>
      </c>
      <c r="C30" s="110" t="s">
        <v>470</v>
      </c>
      <c r="D30" s="110" t="s">
        <v>470</v>
      </c>
    </row>
    <row r="31" spans="1:4" ht="15" customHeight="1">
      <c r="A31" s="278" t="s">
        <v>411</v>
      </c>
      <c r="B31" s="110"/>
      <c r="C31" s="110"/>
      <c r="D31" s="110"/>
    </row>
    <row r="32" spans="1:4" ht="15" customHeight="1">
      <c r="A32" s="278" t="s">
        <v>412</v>
      </c>
      <c r="B32" s="110"/>
      <c r="C32" s="110"/>
      <c r="D32" s="110"/>
    </row>
    <row r="33" spans="1:4" ht="15" customHeight="1">
      <c r="A33" s="278" t="s">
        <v>440</v>
      </c>
      <c r="B33" s="258"/>
      <c r="C33" s="258"/>
      <c r="D33" s="110"/>
    </row>
    <row r="34" spans="1:4" ht="15" customHeight="1">
      <c r="A34" s="278" t="s">
        <v>413</v>
      </c>
      <c r="B34" s="258"/>
      <c r="C34" s="258"/>
      <c r="D34" s="110"/>
    </row>
    <row r="35" spans="1:4" ht="15" customHeight="1">
      <c r="A35" s="278" t="s">
        <v>414</v>
      </c>
      <c r="B35" s="258"/>
      <c r="C35" s="258"/>
      <c r="D35" s="110"/>
    </row>
    <row r="36" spans="1:4" ht="15" customHeight="1">
      <c r="A36" s="278" t="s">
        <v>401</v>
      </c>
      <c r="B36" s="258" t="s">
        <v>571</v>
      </c>
      <c r="C36" s="258" t="s">
        <v>571</v>
      </c>
      <c r="D36" s="258" t="s">
        <v>571</v>
      </c>
    </row>
    <row r="37" spans="1:4" ht="15" customHeight="1">
      <c r="A37" s="278" t="s">
        <v>1267</v>
      </c>
      <c r="B37" s="102" t="s">
        <v>17</v>
      </c>
      <c r="C37" s="258" t="s">
        <v>485</v>
      </c>
      <c r="D37" s="258" t="s">
        <v>485</v>
      </c>
    </row>
    <row r="38" spans="1:4" ht="15" customHeight="1">
      <c r="A38" s="278" t="s">
        <v>402</v>
      </c>
      <c r="B38" s="258" t="s">
        <v>485</v>
      </c>
      <c r="C38" s="258" t="s">
        <v>485</v>
      </c>
      <c r="D38" s="258" t="s">
        <v>485</v>
      </c>
    </row>
  </sheetData>
  <hyperlinks>
    <hyperlink ref="E1" location="INDICE!A1" display="INDICE" xr:uid="{00000000-0004-0000-6500-000000000000}"/>
    <hyperlink ref="A1" location="INDICE!C80" display="COMPONENTE" xr:uid="{00000000-0004-0000-6500-000001000000}"/>
    <hyperlink ref="C23" r:id="rId1" xr:uid="{00000000-0004-0000-6500-000002000000}"/>
    <hyperlink ref="C28" r:id="rId2" xr:uid="{00000000-0004-0000-6500-000003000000}"/>
    <hyperlink ref="D23" r:id="rId3" xr:uid="{00000000-0004-0000-6500-000004000000}"/>
    <hyperlink ref="D28" r:id="rId4" xr:uid="{00000000-0004-0000-6500-000005000000}"/>
  </hyperlinks>
  <pageMargins left="0.7" right="0.7" top="0.75" bottom="0.75" header="0.3" footer="0.3"/>
  <pageSetup scale="71" fitToHeight="0" orientation="portrait" horizontalDpi="4294967293" verticalDpi="4294967293" r:id="rId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Hoja100" filterMode="1">
    <tabColor rgb="FFFFFF00"/>
  </sheetPr>
  <dimension ref="A1:Q120"/>
  <sheetViews>
    <sheetView topLeftCell="K1" zoomScaleNormal="100" workbookViewId="0">
      <selection activeCell="A3" sqref="A3:P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35.6640625" style="850" customWidth="1"/>
    <col min="9" max="9" width="22.6640625" style="850" bestFit="1" customWidth="1"/>
    <col min="10" max="10" width="33.6640625" style="218" bestFit="1" customWidth="1"/>
    <col min="11" max="11" width="33.33203125" style="850" customWidth="1"/>
    <col min="12" max="12" width="22.6640625" style="850" bestFit="1" customWidth="1"/>
    <col min="13" max="13" width="33.6640625" style="218" customWidth="1"/>
    <col min="14" max="14" width="32.5546875" style="218" bestFit="1" customWidth="1"/>
    <col min="15" max="15" width="22.6640625" style="218" bestFit="1" customWidth="1"/>
    <col min="16" max="16" width="33.6640625" style="218" customWidth="1"/>
    <col min="17" max="17" width="13.109375" style="527" bestFit="1" customWidth="1"/>
    <col min="18" max="16384" width="11.44140625" style="218"/>
  </cols>
  <sheetData>
    <row r="1" spans="1:17">
      <c r="A1" s="446" t="s">
        <v>109</v>
      </c>
      <c r="B1" s="1094" t="s">
        <v>930</v>
      </c>
      <c r="C1" s="1094"/>
      <c r="D1" s="1094"/>
      <c r="E1" s="1094"/>
      <c r="F1" s="1094"/>
      <c r="G1" s="1094"/>
      <c r="H1" s="1094"/>
      <c r="I1" s="1094"/>
      <c r="J1" s="1094"/>
      <c r="K1" s="1094"/>
      <c r="L1" s="1094"/>
      <c r="M1" s="1094"/>
      <c r="N1" s="1094"/>
      <c r="O1" s="1094"/>
      <c r="P1" s="1094"/>
      <c r="Q1" s="625" t="s">
        <v>137</v>
      </c>
    </row>
    <row r="2" spans="1:17">
      <c r="A2" s="450"/>
      <c r="B2" s="471"/>
      <c r="C2" s="471"/>
      <c r="D2" s="461"/>
      <c r="E2" s="451"/>
      <c r="F2" s="451"/>
      <c r="G2" s="451"/>
      <c r="H2" s="1091" t="s">
        <v>1335</v>
      </c>
      <c r="I2" s="1091"/>
      <c r="J2" s="1092"/>
      <c r="K2" s="1093" t="s">
        <v>1269</v>
      </c>
      <c r="L2" s="1091"/>
      <c r="M2" s="1092"/>
      <c r="N2" s="1093" t="s">
        <v>1760</v>
      </c>
      <c r="O2" s="1091"/>
      <c r="P2" s="1092"/>
      <c r="Q2" s="701" t="s">
        <v>449</v>
      </c>
    </row>
    <row r="3" spans="1:17" s="438" customFormat="1" ht="28.8">
      <c r="A3" s="474" t="s">
        <v>165</v>
      </c>
      <c r="B3" s="474" t="s">
        <v>166</v>
      </c>
      <c r="C3" s="474" t="s">
        <v>167</v>
      </c>
      <c r="D3" s="473" t="s">
        <v>168</v>
      </c>
      <c r="E3" s="472" t="s">
        <v>169</v>
      </c>
      <c r="F3" s="472" t="s">
        <v>11</v>
      </c>
      <c r="G3" s="472" t="s">
        <v>487</v>
      </c>
      <c r="H3" s="855" t="s">
        <v>939</v>
      </c>
      <c r="I3" s="849" t="s">
        <v>940</v>
      </c>
      <c r="J3" s="428" t="s">
        <v>1584</v>
      </c>
      <c r="K3" s="849" t="s">
        <v>939</v>
      </c>
      <c r="L3" s="849" t="s">
        <v>940</v>
      </c>
      <c r="M3" s="428" t="s">
        <v>1584</v>
      </c>
      <c r="N3" s="849" t="s">
        <v>939</v>
      </c>
      <c r="O3" s="849" t="s">
        <v>940</v>
      </c>
      <c r="P3" s="1033" t="s">
        <v>1584</v>
      </c>
      <c r="Q3" s="699"/>
    </row>
    <row r="4" spans="1:17" s="429" customFormat="1" ht="15" hidden="1" customHeight="1">
      <c r="A4" s="447" t="s">
        <v>170</v>
      </c>
      <c r="B4" s="447" t="s">
        <v>171</v>
      </c>
      <c r="C4" s="448" t="s">
        <v>172</v>
      </c>
      <c r="D4" s="447" t="s">
        <v>173</v>
      </c>
      <c r="E4" s="449">
        <v>1001</v>
      </c>
      <c r="F4" s="447" t="s">
        <v>171</v>
      </c>
      <c r="G4" s="449">
        <v>1101</v>
      </c>
      <c r="H4" s="329">
        <v>42876463</v>
      </c>
      <c r="I4" s="329">
        <v>3591126</v>
      </c>
      <c r="J4" s="312">
        <v>8.3800000000000008</v>
      </c>
      <c r="K4" s="329">
        <v>42905667</v>
      </c>
      <c r="L4" s="329">
        <v>3842650</v>
      </c>
      <c r="M4" s="458">
        <v>8.9600000000000009</v>
      </c>
      <c r="N4" s="329">
        <v>35602519</v>
      </c>
      <c r="O4" s="329">
        <v>3874881</v>
      </c>
      <c r="P4" s="458">
        <v>10.88</v>
      </c>
      <c r="Q4" s="626"/>
    </row>
    <row r="5" spans="1:17" s="429" customFormat="1" ht="15" hidden="1" customHeight="1">
      <c r="A5" s="421" t="s">
        <v>170</v>
      </c>
      <c r="B5" s="421" t="s">
        <v>171</v>
      </c>
      <c r="C5" s="95" t="s">
        <v>172</v>
      </c>
      <c r="D5" s="421" t="s">
        <v>173</v>
      </c>
      <c r="E5" s="312">
        <v>1001</v>
      </c>
      <c r="F5" s="421" t="s">
        <v>174</v>
      </c>
      <c r="G5" s="312">
        <v>1107</v>
      </c>
      <c r="H5" s="329">
        <v>13007497</v>
      </c>
      <c r="I5" s="329">
        <v>7204190</v>
      </c>
      <c r="J5" s="312">
        <v>55.38</v>
      </c>
      <c r="K5" s="329">
        <v>13498849</v>
      </c>
      <c r="L5" s="329">
        <v>7998178</v>
      </c>
      <c r="M5" s="458">
        <v>59.25</v>
      </c>
      <c r="N5" s="329">
        <v>12876776</v>
      </c>
      <c r="O5" s="329">
        <v>8159259</v>
      </c>
      <c r="P5" s="458">
        <v>63.36</v>
      </c>
      <c r="Q5" s="626"/>
    </row>
    <row r="6" spans="1:17" s="429" customFormat="1" ht="15" hidden="1" customHeight="1">
      <c r="A6" s="421" t="s">
        <v>175</v>
      </c>
      <c r="B6" s="421" t="s">
        <v>175</v>
      </c>
      <c r="C6" s="95" t="s">
        <v>172</v>
      </c>
      <c r="D6" s="421" t="s">
        <v>175</v>
      </c>
      <c r="E6" s="312">
        <v>2101</v>
      </c>
      <c r="F6" s="421" t="s">
        <v>175</v>
      </c>
      <c r="G6" s="312">
        <v>2101</v>
      </c>
      <c r="H6" s="329">
        <v>59905197</v>
      </c>
      <c r="I6" s="329">
        <v>8461147</v>
      </c>
      <c r="J6" s="312">
        <v>14.12</v>
      </c>
      <c r="K6" s="329">
        <v>62539325</v>
      </c>
      <c r="L6" s="329">
        <v>9497402</v>
      </c>
      <c r="M6" s="458">
        <v>15.19</v>
      </c>
      <c r="N6" s="329">
        <v>56669010</v>
      </c>
      <c r="O6" s="329">
        <v>9251668</v>
      </c>
      <c r="P6" s="458">
        <v>16.329999999999998</v>
      </c>
      <c r="Q6" s="626"/>
    </row>
    <row r="7" spans="1:17" s="429" customFormat="1" ht="15" hidden="1" customHeight="1">
      <c r="A7" s="421" t="s">
        <v>175</v>
      </c>
      <c r="B7" s="421" t="s">
        <v>176</v>
      </c>
      <c r="C7" s="95" t="s">
        <v>172</v>
      </c>
      <c r="D7" s="421" t="s">
        <v>177</v>
      </c>
      <c r="E7" s="312">
        <v>2201</v>
      </c>
      <c r="F7" s="421" t="s">
        <v>177</v>
      </c>
      <c r="G7" s="312">
        <v>2201</v>
      </c>
      <c r="H7" s="329">
        <v>25210372</v>
      </c>
      <c r="I7" s="329">
        <v>5245268</v>
      </c>
      <c r="J7" s="312">
        <v>20.81</v>
      </c>
      <c r="K7" s="329">
        <v>26812431</v>
      </c>
      <c r="L7" s="329">
        <v>5612647</v>
      </c>
      <c r="M7" s="458">
        <v>20.93</v>
      </c>
      <c r="N7" s="329">
        <v>25038133</v>
      </c>
      <c r="O7" s="329">
        <v>5659724</v>
      </c>
      <c r="P7" s="458">
        <v>22.6</v>
      </c>
      <c r="Q7" s="626"/>
    </row>
    <row r="8" spans="1:17" s="429" customFormat="1" ht="15" hidden="1" customHeight="1">
      <c r="A8" s="421" t="s">
        <v>178</v>
      </c>
      <c r="B8" s="421" t="s">
        <v>179</v>
      </c>
      <c r="C8" s="95" t="s">
        <v>172</v>
      </c>
      <c r="D8" s="421" t="s">
        <v>180</v>
      </c>
      <c r="E8" s="312">
        <v>3001</v>
      </c>
      <c r="F8" s="421" t="s">
        <v>179</v>
      </c>
      <c r="G8" s="312">
        <v>3101</v>
      </c>
      <c r="H8" s="329">
        <v>30816538</v>
      </c>
      <c r="I8" s="329">
        <v>8518467</v>
      </c>
      <c r="J8" s="312">
        <v>27.64</v>
      </c>
      <c r="K8" s="329">
        <v>26303667</v>
      </c>
      <c r="L8" s="329">
        <v>9115103</v>
      </c>
      <c r="M8" s="458">
        <v>34.65</v>
      </c>
      <c r="N8" s="329">
        <v>25629168</v>
      </c>
      <c r="O8" s="329">
        <v>9267806</v>
      </c>
      <c r="P8" s="458">
        <v>36.159999999999997</v>
      </c>
      <c r="Q8" s="626"/>
    </row>
    <row r="9" spans="1:17" s="429" customFormat="1" ht="15" hidden="1" customHeight="1">
      <c r="A9" s="421" t="s">
        <v>178</v>
      </c>
      <c r="B9" s="421" t="s">
        <v>179</v>
      </c>
      <c r="C9" s="95" t="s">
        <v>172</v>
      </c>
      <c r="D9" s="421" t="s">
        <v>180</v>
      </c>
      <c r="E9" s="312">
        <v>3001</v>
      </c>
      <c r="F9" s="421" t="s">
        <v>181</v>
      </c>
      <c r="G9" s="312">
        <v>3103</v>
      </c>
      <c r="H9" s="329">
        <v>5767681</v>
      </c>
      <c r="I9" s="329">
        <v>1407466</v>
      </c>
      <c r="J9" s="312">
        <v>24.4</v>
      </c>
      <c r="K9" s="329">
        <v>5943251</v>
      </c>
      <c r="L9" s="329">
        <v>1483669</v>
      </c>
      <c r="M9" s="458">
        <v>24.96</v>
      </c>
      <c r="N9" s="329">
        <v>6617270</v>
      </c>
      <c r="O9" s="329">
        <v>1554453</v>
      </c>
      <c r="P9" s="458">
        <v>23.49</v>
      </c>
      <c r="Q9" s="626"/>
    </row>
    <row r="10" spans="1:17" s="429" customFormat="1" ht="15" hidden="1" customHeight="1">
      <c r="A10" s="421" t="s">
        <v>178</v>
      </c>
      <c r="B10" s="423" t="s">
        <v>182</v>
      </c>
      <c r="C10" s="95" t="s">
        <v>172</v>
      </c>
      <c r="D10" s="423" t="s">
        <v>183</v>
      </c>
      <c r="E10" s="312">
        <v>3301</v>
      </c>
      <c r="F10" s="423" t="s">
        <v>183</v>
      </c>
      <c r="G10" s="312">
        <v>3301</v>
      </c>
      <c r="H10" s="329">
        <v>8300542</v>
      </c>
      <c r="I10" s="329">
        <v>4387953</v>
      </c>
      <c r="J10" s="312">
        <v>52.86</v>
      </c>
      <c r="K10" s="329">
        <v>8886301</v>
      </c>
      <c r="L10" s="329">
        <v>4795744</v>
      </c>
      <c r="M10" s="458">
        <v>53.97</v>
      </c>
      <c r="N10" s="329">
        <v>8585008</v>
      </c>
      <c r="O10" s="329">
        <v>4869793</v>
      </c>
      <c r="P10" s="458">
        <v>56.72</v>
      </c>
      <c r="Q10" s="626"/>
    </row>
    <row r="11" spans="1:17" s="429" customFormat="1" ht="15" hidden="1" customHeight="1">
      <c r="A11" s="421" t="s">
        <v>184</v>
      </c>
      <c r="B11" s="421" t="s">
        <v>185</v>
      </c>
      <c r="C11" s="95" t="s">
        <v>172</v>
      </c>
      <c r="D11" s="421" t="s">
        <v>186</v>
      </c>
      <c r="E11" s="312">
        <v>4001</v>
      </c>
      <c r="F11" s="421" t="s">
        <v>187</v>
      </c>
      <c r="G11" s="312">
        <v>4101</v>
      </c>
      <c r="H11" s="329">
        <v>40018137</v>
      </c>
      <c r="I11" s="329">
        <v>10117840</v>
      </c>
      <c r="J11" s="312">
        <v>25.28</v>
      </c>
      <c r="K11" s="329">
        <v>40122107</v>
      </c>
      <c r="L11" s="329">
        <v>10826496</v>
      </c>
      <c r="M11" s="458">
        <v>26.98</v>
      </c>
      <c r="N11" s="329">
        <v>37440397</v>
      </c>
      <c r="O11" s="329">
        <v>10917307</v>
      </c>
      <c r="P11" s="458">
        <v>29.16</v>
      </c>
      <c r="Q11" s="626"/>
    </row>
    <row r="12" spans="1:17" s="429" customFormat="1" ht="15" hidden="1" customHeight="1">
      <c r="A12" s="421" t="s">
        <v>184</v>
      </c>
      <c r="B12" s="421" t="s">
        <v>185</v>
      </c>
      <c r="C12" s="95" t="s">
        <v>172</v>
      </c>
      <c r="D12" s="421" t="s">
        <v>186</v>
      </c>
      <c r="E12" s="312">
        <v>4001</v>
      </c>
      <c r="F12" s="421" t="s">
        <v>184</v>
      </c>
      <c r="G12" s="312">
        <v>4102</v>
      </c>
      <c r="H12" s="329">
        <v>39780910</v>
      </c>
      <c r="I12" s="329">
        <v>15245455</v>
      </c>
      <c r="J12" s="312">
        <v>38.32</v>
      </c>
      <c r="K12" s="329">
        <v>44305241</v>
      </c>
      <c r="L12" s="329">
        <v>17288988</v>
      </c>
      <c r="M12" s="458">
        <v>39.020000000000003</v>
      </c>
      <c r="N12" s="329">
        <v>41035969</v>
      </c>
      <c r="O12" s="329">
        <v>17920636</v>
      </c>
      <c r="P12" s="458">
        <v>43.67</v>
      </c>
      <c r="Q12" s="626"/>
    </row>
    <row r="13" spans="1:17" s="429" customFormat="1" ht="15" hidden="1" customHeight="1">
      <c r="A13" s="421" t="s">
        <v>184</v>
      </c>
      <c r="B13" s="421" t="s">
        <v>188</v>
      </c>
      <c r="C13" s="95" t="s">
        <v>172</v>
      </c>
      <c r="D13" s="421" t="s">
        <v>189</v>
      </c>
      <c r="E13" s="312">
        <v>4301</v>
      </c>
      <c r="F13" s="424" t="s">
        <v>189</v>
      </c>
      <c r="G13" s="312">
        <v>4301</v>
      </c>
      <c r="H13" s="329">
        <v>20481688</v>
      </c>
      <c r="I13" s="329">
        <v>12503907</v>
      </c>
      <c r="J13" s="312">
        <v>61.05</v>
      </c>
      <c r="K13" s="329">
        <v>22164715</v>
      </c>
      <c r="L13" s="329">
        <v>13379684</v>
      </c>
      <c r="M13" s="458">
        <v>60.36</v>
      </c>
      <c r="N13" s="329">
        <v>21187412</v>
      </c>
      <c r="O13" s="329">
        <v>13491909</v>
      </c>
      <c r="P13" s="458">
        <v>63.68</v>
      </c>
      <c r="Q13" s="626"/>
    </row>
    <row r="14" spans="1:17" s="429" customFormat="1" ht="15" hidden="1" customHeight="1">
      <c r="A14" s="421" t="s">
        <v>190</v>
      </c>
      <c r="B14" s="421" t="s">
        <v>190</v>
      </c>
      <c r="C14" s="95" t="s">
        <v>191</v>
      </c>
      <c r="D14" s="421" t="s">
        <v>191</v>
      </c>
      <c r="E14" s="312">
        <v>5001</v>
      </c>
      <c r="F14" s="421" t="s">
        <v>190</v>
      </c>
      <c r="G14" s="312">
        <v>5101</v>
      </c>
      <c r="H14" s="329">
        <v>48753049</v>
      </c>
      <c r="I14" s="329">
        <v>17361696</v>
      </c>
      <c r="J14" s="312">
        <v>35.61</v>
      </c>
      <c r="K14" s="329">
        <v>50909230</v>
      </c>
      <c r="L14" s="329">
        <v>19282333</v>
      </c>
      <c r="M14" s="458">
        <v>37.880000000000003</v>
      </c>
      <c r="N14" s="329">
        <v>47951173</v>
      </c>
      <c r="O14" s="329">
        <v>19360309</v>
      </c>
      <c r="P14" s="458">
        <v>40.380000000000003</v>
      </c>
      <c r="Q14" s="626"/>
    </row>
    <row r="15" spans="1:17" s="429" customFormat="1" ht="15" hidden="1" customHeight="1">
      <c r="A15" s="421" t="s">
        <v>190</v>
      </c>
      <c r="B15" s="421" t="s">
        <v>190</v>
      </c>
      <c r="C15" s="95" t="s">
        <v>191</v>
      </c>
      <c r="D15" s="421" t="s">
        <v>191</v>
      </c>
      <c r="E15" s="312">
        <v>5001</v>
      </c>
      <c r="F15" s="421" t="s">
        <v>192</v>
      </c>
      <c r="G15" s="312">
        <v>5102</v>
      </c>
      <c r="H15" s="329">
        <v>7533879</v>
      </c>
      <c r="I15" s="329">
        <v>1529085</v>
      </c>
      <c r="J15" s="312">
        <v>20.3</v>
      </c>
      <c r="K15" s="329">
        <v>8758391</v>
      </c>
      <c r="L15" s="329">
        <v>1676413</v>
      </c>
      <c r="M15" s="458">
        <v>19.14</v>
      </c>
      <c r="N15" s="329">
        <v>8654262</v>
      </c>
      <c r="O15" s="329">
        <v>1703403</v>
      </c>
      <c r="P15" s="458">
        <v>19.68</v>
      </c>
      <c r="Q15" s="626"/>
    </row>
    <row r="16" spans="1:17" s="429" customFormat="1" ht="15" hidden="1" customHeight="1">
      <c r="A16" s="421" t="s">
        <v>190</v>
      </c>
      <c r="B16" s="421" t="s">
        <v>190</v>
      </c>
      <c r="C16" s="95" t="s">
        <v>191</v>
      </c>
      <c r="D16" s="421" t="s">
        <v>191</v>
      </c>
      <c r="E16" s="312">
        <v>5001</v>
      </c>
      <c r="F16" s="421" t="s">
        <v>193</v>
      </c>
      <c r="G16" s="312">
        <v>5103</v>
      </c>
      <c r="H16" s="329">
        <v>12010107</v>
      </c>
      <c r="I16" s="329">
        <v>1537887</v>
      </c>
      <c r="J16" s="312">
        <v>12.8</v>
      </c>
      <c r="K16" s="329">
        <v>13950975</v>
      </c>
      <c r="L16" s="329">
        <v>1660234</v>
      </c>
      <c r="M16" s="458">
        <v>11.9</v>
      </c>
      <c r="N16" s="329">
        <v>12235639</v>
      </c>
      <c r="O16" s="329">
        <v>1674160</v>
      </c>
      <c r="P16" s="458">
        <v>13.68</v>
      </c>
      <c r="Q16" s="626"/>
    </row>
    <row r="17" spans="1:17" s="429" customFormat="1" ht="15" hidden="1" customHeight="1">
      <c r="A17" s="421" t="s">
        <v>190</v>
      </c>
      <c r="B17" s="421" t="s">
        <v>190</v>
      </c>
      <c r="C17" s="95" t="s">
        <v>191</v>
      </c>
      <c r="D17" s="421" t="s">
        <v>191</v>
      </c>
      <c r="E17" s="312">
        <v>5001</v>
      </c>
      <c r="F17" s="421" t="s">
        <v>194</v>
      </c>
      <c r="G17" s="312">
        <v>5105</v>
      </c>
      <c r="H17" s="329">
        <v>7236577</v>
      </c>
      <c r="I17" s="329">
        <v>1685808</v>
      </c>
      <c r="J17" s="312">
        <v>23.3</v>
      </c>
      <c r="K17" s="329">
        <v>7863488</v>
      </c>
      <c r="L17" s="329">
        <v>1830980</v>
      </c>
      <c r="M17" s="458">
        <v>23.28</v>
      </c>
      <c r="N17" s="329">
        <v>7905798</v>
      </c>
      <c r="O17" s="329">
        <v>1846337</v>
      </c>
      <c r="P17" s="458">
        <v>23.35</v>
      </c>
      <c r="Q17" s="626"/>
    </row>
    <row r="18" spans="1:17" s="429" customFormat="1" ht="15" hidden="1" customHeight="1">
      <c r="A18" s="421" t="s">
        <v>190</v>
      </c>
      <c r="B18" s="421" t="s">
        <v>190</v>
      </c>
      <c r="C18" s="95" t="s">
        <v>191</v>
      </c>
      <c r="D18" s="421" t="s">
        <v>191</v>
      </c>
      <c r="E18" s="312">
        <v>5001</v>
      </c>
      <c r="F18" s="421" t="s">
        <v>195</v>
      </c>
      <c r="G18" s="312">
        <v>5107</v>
      </c>
      <c r="H18" s="329">
        <v>11505468</v>
      </c>
      <c r="I18" s="329">
        <v>7314672</v>
      </c>
      <c r="J18" s="312">
        <v>63.58</v>
      </c>
      <c r="K18" s="329">
        <v>12736530</v>
      </c>
      <c r="L18" s="329">
        <v>8756068</v>
      </c>
      <c r="M18" s="458">
        <v>68.75</v>
      </c>
      <c r="N18" s="329">
        <v>12767003</v>
      </c>
      <c r="O18" s="329">
        <v>9076147</v>
      </c>
      <c r="P18" s="458">
        <v>71.09</v>
      </c>
      <c r="Q18" s="626"/>
    </row>
    <row r="19" spans="1:17" s="429" customFormat="1" ht="15" hidden="1" customHeight="1">
      <c r="A19" s="421" t="s">
        <v>190</v>
      </c>
      <c r="B19" s="421" t="s">
        <v>190</v>
      </c>
      <c r="C19" s="95" t="s">
        <v>191</v>
      </c>
      <c r="D19" s="421" t="s">
        <v>191</v>
      </c>
      <c r="E19" s="312">
        <v>5001</v>
      </c>
      <c r="F19" s="421" t="s">
        <v>196</v>
      </c>
      <c r="G19" s="312">
        <v>5109</v>
      </c>
      <c r="H19" s="329">
        <v>93592337</v>
      </c>
      <c r="I19" s="329">
        <v>7141222</v>
      </c>
      <c r="J19" s="312">
        <v>7.63</v>
      </c>
      <c r="K19" s="329">
        <v>89567313</v>
      </c>
      <c r="L19" s="329">
        <v>7861293</v>
      </c>
      <c r="M19" s="458">
        <v>8.7799999999999994</v>
      </c>
      <c r="N19" s="329">
        <v>68198381</v>
      </c>
      <c r="O19" s="329">
        <v>7705488</v>
      </c>
      <c r="P19" s="458">
        <v>11.3</v>
      </c>
      <c r="Q19" s="626"/>
    </row>
    <row r="20" spans="1:17" s="429" customFormat="1" ht="15" hidden="1" customHeight="1">
      <c r="A20" s="421" t="s">
        <v>190</v>
      </c>
      <c r="B20" s="423" t="s">
        <v>197</v>
      </c>
      <c r="C20" s="95" t="s">
        <v>172</v>
      </c>
      <c r="D20" s="423" t="s">
        <v>198</v>
      </c>
      <c r="E20" s="312">
        <v>5301</v>
      </c>
      <c r="F20" s="425" t="s">
        <v>197</v>
      </c>
      <c r="G20" s="312">
        <v>5301</v>
      </c>
      <c r="H20" s="329">
        <v>11539865</v>
      </c>
      <c r="I20" s="329">
        <v>5597237</v>
      </c>
      <c r="J20" s="312">
        <v>48.5</v>
      </c>
      <c r="K20" s="329">
        <v>12126694</v>
      </c>
      <c r="L20" s="329">
        <v>6005412</v>
      </c>
      <c r="M20" s="458">
        <v>49.52</v>
      </c>
      <c r="N20" s="329">
        <v>11756278</v>
      </c>
      <c r="O20" s="329">
        <v>6055785</v>
      </c>
      <c r="P20" s="458">
        <v>51.51</v>
      </c>
      <c r="Q20" s="626"/>
    </row>
    <row r="21" spans="1:17" s="429" customFormat="1" ht="15" hidden="1" customHeight="1">
      <c r="A21" s="421" t="s">
        <v>190</v>
      </c>
      <c r="B21" s="423" t="s">
        <v>197</v>
      </c>
      <c r="C21" s="95" t="s">
        <v>172</v>
      </c>
      <c r="D21" s="423" t="s">
        <v>198</v>
      </c>
      <c r="E21" s="312">
        <v>5301</v>
      </c>
      <c r="F21" s="425" t="s">
        <v>199</v>
      </c>
      <c r="G21" s="312">
        <v>5304</v>
      </c>
      <c r="H21" s="329">
        <v>3223163</v>
      </c>
      <c r="I21" s="329">
        <v>1902477</v>
      </c>
      <c r="J21" s="312">
        <v>59.03</v>
      </c>
      <c r="K21" s="329">
        <v>3589459</v>
      </c>
      <c r="L21" s="329">
        <v>2226560</v>
      </c>
      <c r="M21" s="458">
        <v>62.03</v>
      </c>
      <c r="N21" s="329">
        <v>3818424</v>
      </c>
      <c r="O21" s="329">
        <v>2295881</v>
      </c>
      <c r="P21" s="458">
        <v>60.13</v>
      </c>
      <c r="Q21" s="626"/>
    </row>
    <row r="22" spans="1:17" s="429" customFormat="1" ht="15" hidden="1" customHeight="1">
      <c r="A22" s="421" t="s">
        <v>190</v>
      </c>
      <c r="B22" s="423" t="s">
        <v>200</v>
      </c>
      <c r="C22" s="95" t="s">
        <v>172</v>
      </c>
      <c r="D22" s="423" t="s">
        <v>201</v>
      </c>
      <c r="E22" s="312">
        <v>5501</v>
      </c>
      <c r="F22" s="425" t="s">
        <v>200</v>
      </c>
      <c r="G22" s="312">
        <v>5501</v>
      </c>
      <c r="H22" s="329">
        <v>14142845</v>
      </c>
      <c r="I22" s="329">
        <v>6742877</v>
      </c>
      <c r="J22" s="312">
        <v>47.68</v>
      </c>
      <c r="K22" s="329">
        <v>15000935</v>
      </c>
      <c r="L22" s="329">
        <v>7215149</v>
      </c>
      <c r="M22" s="458">
        <v>48.1</v>
      </c>
      <c r="N22" s="329">
        <v>16206835</v>
      </c>
      <c r="O22" s="329">
        <v>7303832</v>
      </c>
      <c r="P22" s="458">
        <v>45.07</v>
      </c>
      <c r="Q22" s="626"/>
    </row>
    <row r="23" spans="1:17" s="429" customFormat="1" ht="15" hidden="1" customHeight="1">
      <c r="A23" s="421" t="s">
        <v>190</v>
      </c>
      <c r="B23" s="423" t="s">
        <v>200</v>
      </c>
      <c r="C23" s="95" t="s">
        <v>172</v>
      </c>
      <c r="D23" s="423" t="s">
        <v>201</v>
      </c>
      <c r="E23" s="312">
        <v>5501</v>
      </c>
      <c r="F23" s="425" t="s">
        <v>202</v>
      </c>
      <c r="G23" s="312">
        <v>5502</v>
      </c>
      <c r="H23" s="329">
        <v>8193182</v>
      </c>
      <c r="I23" s="329">
        <v>4303857</v>
      </c>
      <c r="J23" s="312">
        <v>52.53</v>
      </c>
      <c r="K23" s="329">
        <v>8611988</v>
      </c>
      <c r="L23" s="329">
        <v>4706149</v>
      </c>
      <c r="M23" s="458">
        <v>54.65</v>
      </c>
      <c r="N23" s="329">
        <v>8306597</v>
      </c>
      <c r="O23" s="329">
        <v>4800254</v>
      </c>
      <c r="P23" s="458">
        <v>57.79</v>
      </c>
      <c r="Q23" s="626"/>
    </row>
    <row r="24" spans="1:17" s="429" customFormat="1" ht="15" hidden="1" customHeight="1">
      <c r="A24" s="421" t="s">
        <v>190</v>
      </c>
      <c r="B24" s="423" t="s">
        <v>200</v>
      </c>
      <c r="C24" s="95" t="s">
        <v>172</v>
      </c>
      <c r="D24" s="423" t="s">
        <v>201</v>
      </c>
      <c r="E24" s="312">
        <v>5501</v>
      </c>
      <c r="F24" s="425" t="s">
        <v>203</v>
      </c>
      <c r="G24" s="312">
        <v>5503</v>
      </c>
      <c r="H24" s="329">
        <v>3779215</v>
      </c>
      <c r="I24" s="329">
        <v>1837623</v>
      </c>
      <c r="J24" s="312">
        <v>48.62</v>
      </c>
      <c r="K24" s="329">
        <v>4089809</v>
      </c>
      <c r="L24" s="329">
        <v>1987275</v>
      </c>
      <c r="M24" s="458">
        <v>48.59</v>
      </c>
      <c r="N24" s="329">
        <v>4173429</v>
      </c>
      <c r="O24" s="329">
        <v>2008611</v>
      </c>
      <c r="P24" s="458">
        <v>48.13</v>
      </c>
      <c r="Q24" s="626"/>
    </row>
    <row r="25" spans="1:17" s="429" customFormat="1" ht="15" hidden="1" customHeight="1">
      <c r="A25" s="421" t="s">
        <v>190</v>
      </c>
      <c r="B25" s="423" t="s">
        <v>200</v>
      </c>
      <c r="C25" s="95" t="s">
        <v>172</v>
      </c>
      <c r="D25" s="423" t="s">
        <v>201</v>
      </c>
      <c r="E25" s="312">
        <v>5501</v>
      </c>
      <c r="F25" s="425" t="s">
        <v>204</v>
      </c>
      <c r="G25" s="312">
        <v>5504</v>
      </c>
      <c r="H25" s="329">
        <v>4063509</v>
      </c>
      <c r="I25" s="329">
        <v>1814758</v>
      </c>
      <c r="J25" s="312">
        <v>44.66</v>
      </c>
      <c r="K25" s="329">
        <v>4265777</v>
      </c>
      <c r="L25" s="329">
        <v>1963338</v>
      </c>
      <c r="M25" s="458">
        <v>46.03</v>
      </c>
      <c r="N25" s="329">
        <v>4457551</v>
      </c>
      <c r="O25" s="329">
        <v>1979806</v>
      </c>
      <c r="P25" s="458">
        <v>44.41</v>
      </c>
      <c r="Q25" s="626"/>
    </row>
    <row r="26" spans="1:17" s="429" customFormat="1" ht="15" hidden="1" customHeight="1">
      <c r="A26" s="421" t="s">
        <v>190</v>
      </c>
      <c r="B26" s="421" t="s">
        <v>205</v>
      </c>
      <c r="C26" s="95" t="s">
        <v>172</v>
      </c>
      <c r="D26" s="421" t="s">
        <v>206</v>
      </c>
      <c r="E26" s="312">
        <v>5601</v>
      </c>
      <c r="F26" s="424" t="s">
        <v>205</v>
      </c>
      <c r="G26" s="312">
        <v>5601</v>
      </c>
      <c r="H26" s="329">
        <v>17350081</v>
      </c>
      <c r="I26" s="329">
        <v>8036834</v>
      </c>
      <c r="J26" s="312">
        <v>46.32</v>
      </c>
      <c r="K26" s="329">
        <v>18137388</v>
      </c>
      <c r="L26" s="329">
        <v>8608799</v>
      </c>
      <c r="M26" s="458">
        <v>47.46</v>
      </c>
      <c r="N26" s="329">
        <v>17639707</v>
      </c>
      <c r="O26" s="329">
        <v>8586179</v>
      </c>
      <c r="P26" s="458">
        <v>48.68</v>
      </c>
      <c r="Q26" s="626"/>
    </row>
    <row r="27" spans="1:17" s="429" customFormat="1" ht="15" hidden="1" customHeight="1">
      <c r="A27" s="421" t="s">
        <v>190</v>
      </c>
      <c r="B27" s="421" t="s">
        <v>205</v>
      </c>
      <c r="C27" s="95" t="s">
        <v>172</v>
      </c>
      <c r="D27" s="421" t="s">
        <v>206</v>
      </c>
      <c r="E27" s="312">
        <v>5601</v>
      </c>
      <c r="F27" s="424" t="s">
        <v>207</v>
      </c>
      <c r="G27" s="312">
        <v>5603</v>
      </c>
      <c r="H27" s="329">
        <v>10612030</v>
      </c>
      <c r="I27" s="329">
        <v>8770784</v>
      </c>
      <c r="J27" s="312">
        <v>82.65</v>
      </c>
      <c r="K27" s="329">
        <v>12367992</v>
      </c>
      <c r="L27" s="329">
        <v>9508721</v>
      </c>
      <c r="M27" s="458">
        <v>76.88</v>
      </c>
      <c r="N27" s="329">
        <v>16534956</v>
      </c>
      <c r="O27" s="329">
        <v>9621641</v>
      </c>
      <c r="P27" s="458">
        <v>58.19</v>
      </c>
      <c r="Q27" s="626"/>
    </row>
    <row r="28" spans="1:17" s="429" customFormat="1" ht="15" hidden="1" customHeight="1">
      <c r="A28" s="421" t="s">
        <v>190</v>
      </c>
      <c r="B28" s="421" t="s">
        <v>205</v>
      </c>
      <c r="C28" s="95" t="s">
        <v>172</v>
      </c>
      <c r="D28" s="421" t="s">
        <v>206</v>
      </c>
      <c r="E28" s="312">
        <v>5601</v>
      </c>
      <c r="F28" s="424" t="s">
        <v>208</v>
      </c>
      <c r="G28" s="312">
        <v>5606</v>
      </c>
      <c r="H28" s="329">
        <v>12571596</v>
      </c>
      <c r="I28" s="329">
        <v>1170506</v>
      </c>
      <c r="J28" s="312">
        <v>9.31</v>
      </c>
      <c r="K28" s="329">
        <v>21689163</v>
      </c>
      <c r="L28" s="329">
        <v>1285667</v>
      </c>
      <c r="M28" s="458">
        <v>5.93</v>
      </c>
      <c r="N28" s="329">
        <v>15509874</v>
      </c>
      <c r="O28" s="329">
        <v>1280510</v>
      </c>
      <c r="P28" s="458">
        <v>8.26</v>
      </c>
      <c r="Q28" s="626"/>
    </row>
    <row r="29" spans="1:17" s="429" customFormat="1" ht="15" hidden="1" customHeight="1">
      <c r="A29" s="421" t="s">
        <v>190</v>
      </c>
      <c r="B29" s="423" t="s">
        <v>209</v>
      </c>
      <c r="C29" s="95" t="s">
        <v>172</v>
      </c>
      <c r="D29" s="423" t="s">
        <v>210</v>
      </c>
      <c r="E29" s="312">
        <v>5701</v>
      </c>
      <c r="F29" s="425" t="s">
        <v>210</v>
      </c>
      <c r="G29" s="312">
        <v>5701</v>
      </c>
      <c r="H29" s="329">
        <v>12022658</v>
      </c>
      <c r="I29" s="329">
        <v>5677163</v>
      </c>
      <c r="J29" s="312">
        <v>47.22</v>
      </c>
      <c r="K29" s="329">
        <v>12605650</v>
      </c>
      <c r="L29" s="329">
        <v>6175949</v>
      </c>
      <c r="M29" s="458">
        <v>48.99</v>
      </c>
      <c r="N29" s="329">
        <v>12258699</v>
      </c>
      <c r="O29" s="329">
        <v>6005837</v>
      </c>
      <c r="P29" s="458">
        <v>48.99</v>
      </c>
      <c r="Q29" s="626"/>
    </row>
    <row r="30" spans="1:17" s="429" customFormat="1" ht="15" hidden="1" customHeight="1">
      <c r="A30" s="421" t="s">
        <v>190</v>
      </c>
      <c r="B30" s="421" t="s">
        <v>211</v>
      </c>
      <c r="C30" s="95" t="s">
        <v>191</v>
      </c>
      <c r="D30" s="421" t="s">
        <v>191</v>
      </c>
      <c r="E30" s="312">
        <v>5001</v>
      </c>
      <c r="F30" s="421" t="s">
        <v>212</v>
      </c>
      <c r="G30" s="312">
        <v>5801</v>
      </c>
      <c r="H30" s="329">
        <v>22469732</v>
      </c>
      <c r="I30" s="329">
        <v>11021629</v>
      </c>
      <c r="J30" s="312">
        <v>49.05</v>
      </c>
      <c r="K30" s="329">
        <v>24015765</v>
      </c>
      <c r="L30" s="329">
        <v>11841361</v>
      </c>
      <c r="M30" s="458">
        <v>49.31</v>
      </c>
      <c r="N30" s="329">
        <v>23941306</v>
      </c>
      <c r="O30" s="329">
        <v>11940683</v>
      </c>
      <c r="P30" s="458">
        <v>49.87</v>
      </c>
      <c r="Q30" s="626"/>
    </row>
    <row r="31" spans="1:17" s="429" customFormat="1" ht="15" hidden="1" customHeight="1">
      <c r="A31" s="421" t="s">
        <v>190</v>
      </c>
      <c r="B31" s="421" t="s">
        <v>211</v>
      </c>
      <c r="C31" s="95" t="s">
        <v>191</v>
      </c>
      <c r="D31" s="421" t="s">
        <v>191</v>
      </c>
      <c r="E31" s="312">
        <v>5001</v>
      </c>
      <c r="F31" s="421" t="s">
        <v>213</v>
      </c>
      <c r="G31" s="312">
        <v>5802</v>
      </c>
      <c r="H31" s="329">
        <v>8217850</v>
      </c>
      <c r="I31" s="329">
        <v>4592696</v>
      </c>
      <c r="J31" s="312">
        <v>55.89</v>
      </c>
      <c r="K31" s="329">
        <v>8868480</v>
      </c>
      <c r="L31" s="329">
        <v>4922298</v>
      </c>
      <c r="M31" s="458">
        <v>55.5</v>
      </c>
      <c r="N31" s="329">
        <v>8935688</v>
      </c>
      <c r="O31" s="329">
        <v>4963585</v>
      </c>
      <c r="P31" s="458">
        <v>55.55</v>
      </c>
      <c r="Q31" s="626"/>
    </row>
    <row r="32" spans="1:17" s="429" customFormat="1" ht="15" hidden="1" customHeight="1">
      <c r="A32" s="421" t="s">
        <v>190</v>
      </c>
      <c r="B32" s="421" t="s">
        <v>211</v>
      </c>
      <c r="C32" s="95" t="s">
        <v>191</v>
      </c>
      <c r="D32" s="421" t="s">
        <v>191</v>
      </c>
      <c r="E32" s="312">
        <v>5001</v>
      </c>
      <c r="F32" s="421" t="s">
        <v>214</v>
      </c>
      <c r="G32" s="312">
        <v>5803</v>
      </c>
      <c r="H32" s="329">
        <v>4353979</v>
      </c>
      <c r="I32" s="329">
        <v>2076842</v>
      </c>
      <c r="J32" s="312">
        <v>47.7</v>
      </c>
      <c r="K32" s="329">
        <v>4703775</v>
      </c>
      <c r="L32" s="329">
        <v>2222305</v>
      </c>
      <c r="M32" s="458">
        <v>47.25</v>
      </c>
      <c r="N32" s="329">
        <v>4433429</v>
      </c>
      <c r="O32" s="329">
        <v>2240945</v>
      </c>
      <c r="P32" s="458">
        <v>50.55</v>
      </c>
      <c r="Q32" s="626"/>
    </row>
    <row r="33" spans="1:17" s="429" customFormat="1" ht="15" hidden="1" customHeight="1">
      <c r="A33" s="421" t="s">
        <v>190</v>
      </c>
      <c r="B33" s="421" t="s">
        <v>211</v>
      </c>
      <c r="C33" s="95" t="s">
        <v>191</v>
      </c>
      <c r="D33" s="421" t="s">
        <v>191</v>
      </c>
      <c r="E33" s="312">
        <v>5001</v>
      </c>
      <c r="F33" s="421" t="s">
        <v>215</v>
      </c>
      <c r="G33" s="312">
        <v>5804</v>
      </c>
      <c r="H33" s="329">
        <v>16995663</v>
      </c>
      <c r="I33" s="329">
        <v>10513016</v>
      </c>
      <c r="J33" s="312">
        <v>61.86</v>
      </c>
      <c r="K33" s="329">
        <v>18321422</v>
      </c>
      <c r="L33" s="329">
        <v>11412689</v>
      </c>
      <c r="M33" s="458">
        <v>62.29</v>
      </c>
      <c r="N33" s="329">
        <v>17939262</v>
      </c>
      <c r="O33" s="329">
        <v>11508415</v>
      </c>
      <c r="P33" s="458">
        <v>64.150000000000006</v>
      </c>
      <c r="Q33" s="626"/>
    </row>
    <row r="34" spans="1:17" s="429" customFormat="1" ht="15" hidden="1" customHeight="1">
      <c r="A34" s="421" t="s">
        <v>216</v>
      </c>
      <c r="B34" s="421" t="s">
        <v>217</v>
      </c>
      <c r="C34" s="95" t="s">
        <v>172</v>
      </c>
      <c r="D34" s="421" t="s">
        <v>218</v>
      </c>
      <c r="E34" s="312">
        <v>6001</v>
      </c>
      <c r="F34" s="421" t="s">
        <v>219</v>
      </c>
      <c r="G34" s="312">
        <v>6101</v>
      </c>
      <c r="H34" s="329">
        <v>37043895</v>
      </c>
      <c r="I34" s="329">
        <v>11481049</v>
      </c>
      <c r="J34" s="312">
        <v>30.99</v>
      </c>
      <c r="K34" s="329">
        <v>40759019</v>
      </c>
      <c r="L34" s="329">
        <v>12496925</v>
      </c>
      <c r="M34" s="458">
        <v>30.66</v>
      </c>
      <c r="N34" s="329">
        <v>40556280</v>
      </c>
      <c r="O34" s="329">
        <v>12814482</v>
      </c>
      <c r="P34" s="458">
        <v>31.6</v>
      </c>
      <c r="Q34" s="626"/>
    </row>
    <row r="35" spans="1:17" s="429" customFormat="1" ht="15" hidden="1" customHeight="1">
      <c r="A35" s="421" t="s">
        <v>216</v>
      </c>
      <c r="B35" s="421" t="s">
        <v>217</v>
      </c>
      <c r="C35" s="95" t="s">
        <v>172</v>
      </c>
      <c r="D35" s="421" t="s">
        <v>218</v>
      </c>
      <c r="E35" s="312">
        <v>6001</v>
      </c>
      <c r="F35" s="421" t="s">
        <v>220</v>
      </c>
      <c r="G35" s="312">
        <v>6108</v>
      </c>
      <c r="H35" s="329">
        <v>8426380</v>
      </c>
      <c r="I35" s="329">
        <v>1757803</v>
      </c>
      <c r="J35" s="312">
        <v>20.86</v>
      </c>
      <c r="K35" s="329">
        <v>8955521</v>
      </c>
      <c r="L35" s="329">
        <v>1880920</v>
      </c>
      <c r="M35" s="458">
        <v>21</v>
      </c>
      <c r="N35" s="329">
        <v>8655541</v>
      </c>
      <c r="O35" s="329">
        <v>1910712</v>
      </c>
      <c r="P35" s="458">
        <v>22.08</v>
      </c>
      <c r="Q35" s="626"/>
    </row>
    <row r="36" spans="1:17" s="429" customFormat="1" ht="15" hidden="1" customHeight="1">
      <c r="A36" s="421" t="s">
        <v>216</v>
      </c>
      <c r="B36" s="423" t="s">
        <v>217</v>
      </c>
      <c r="C36" s="95" t="s">
        <v>172</v>
      </c>
      <c r="D36" s="423" t="s">
        <v>221</v>
      </c>
      <c r="E36" s="312">
        <v>6115</v>
      </c>
      <c r="F36" s="423" t="s">
        <v>221</v>
      </c>
      <c r="G36" s="312">
        <v>6115</v>
      </c>
      <c r="H36" s="329">
        <v>8159638</v>
      </c>
      <c r="I36" s="329">
        <v>4419510</v>
      </c>
      <c r="J36" s="312">
        <v>54.16</v>
      </c>
      <c r="K36" s="329">
        <v>9477099</v>
      </c>
      <c r="L36" s="329">
        <v>5044328</v>
      </c>
      <c r="M36" s="458">
        <v>53.23</v>
      </c>
      <c r="N36" s="329">
        <v>9299493</v>
      </c>
      <c r="O36" s="329">
        <v>5154721</v>
      </c>
      <c r="P36" s="458">
        <v>55.43</v>
      </c>
      <c r="Q36" s="626"/>
    </row>
    <row r="37" spans="1:17" s="429" customFormat="1" ht="15" hidden="1" customHeight="1">
      <c r="A37" s="421" t="s">
        <v>216</v>
      </c>
      <c r="B37" s="423" t="s">
        <v>222</v>
      </c>
      <c r="C37" s="95" t="s">
        <v>172</v>
      </c>
      <c r="D37" s="423" t="s">
        <v>223</v>
      </c>
      <c r="E37" s="312">
        <v>6301</v>
      </c>
      <c r="F37" s="425" t="s">
        <v>223</v>
      </c>
      <c r="G37" s="312">
        <v>6301</v>
      </c>
      <c r="H37" s="329">
        <v>14359131</v>
      </c>
      <c r="I37" s="329">
        <v>4959457</v>
      </c>
      <c r="J37" s="312">
        <v>34.54</v>
      </c>
      <c r="K37" s="329">
        <v>14772259</v>
      </c>
      <c r="L37" s="329">
        <v>5278795</v>
      </c>
      <c r="M37" s="458">
        <v>35.729999999999997</v>
      </c>
      <c r="N37" s="329">
        <v>13218382</v>
      </c>
      <c r="O37" s="329">
        <v>5341990</v>
      </c>
      <c r="P37" s="458">
        <v>40.409999999999997</v>
      </c>
      <c r="Q37" s="626"/>
    </row>
    <row r="38" spans="1:17" s="429" customFormat="1" ht="15" hidden="1" customHeight="1">
      <c r="A38" s="421" t="s">
        <v>224</v>
      </c>
      <c r="B38" s="421" t="s">
        <v>225</v>
      </c>
      <c r="C38" s="95" t="s">
        <v>172</v>
      </c>
      <c r="D38" s="421" t="s">
        <v>226</v>
      </c>
      <c r="E38" s="312">
        <v>7001</v>
      </c>
      <c r="F38" s="421" t="s">
        <v>225</v>
      </c>
      <c r="G38" s="312">
        <v>7101</v>
      </c>
      <c r="H38" s="329">
        <v>35190732</v>
      </c>
      <c r="I38" s="329">
        <v>13730769</v>
      </c>
      <c r="J38" s="312">
        <v>39.020000000000003</v>
      </c>
      <c r="K38" s="329">
        <v>36048349</v>
      </c>
      <c r="L38" s="329">
        <v>14692476</v>
      </c>
      <c r="M38" s="458">
        <v>40.76</v>
      </c>
      <c r="N38" s="329">
        <v>35054644</v>
      </c>
      <c r="O38" s="329">
        <v>14815712</v>
      </c>
      <c r="P38" s="458">
        <v>42.26</v>
      </c>
      <c r="Q38" s="626"/>
    </row>
    <row r="39" spans="1:17" s="429" customFormat="1" ht="15" hidden="1" customHeight="1">
      <c r="A39" s="421" t="s">
        <v>224</v>
      </c>
      <c r="B39" s="423" t="s">
        <v>225</v>
      </c>
      <c r="C39" s="95" t="s">
        <v>172</v>
      </c>
      <c r="D39" s="423" t="s">
        <v>227</v>
      </c>
      <c r="E39" s="312">
        <v>7102</v>
      </c>
      <c r="F39" s="423" t="s">
        <v>227</v>
      </c>
      <c r="G39" s="312">
        <v>7102</v>
      </c>
      <c r="H39" s="329">
        <v>11668941</v>
      </c>
      <c r="I39" s="329">
        <v>7529095</v>
      </c>
      <c r="J39" s="312">
        <v>64.52</v>
      </c>
      <c r="K39" s="329">
        <v>12606640</v>
      </c>
      <c r="L39" s="329">
        <v>8183352</v>
      </c>
      <c r="M39" s="458">
        <v>64.91</v>
      </c>
      <c r="N39" s="329">
        <v>12510406</v>
      </c>
      <c r="O39" s="329">
        <v>8264996</v>
      </c>
      <c r="P39" s="458">
        <v>66.06</v>
      </c>
      <c r="Q39" s="626"/>
    </row>
    <row r="40" spans="1:17" s="429" customFormat="1" ht="15" hidden="1" customHeight="1">
      <c r="A40" s="421" t="s">
        <v>224</v>
      </c>
      <c r="B40" s="421" t="s">
        <v>225</v>
      </c>
      <c r="C40" s="95" t="s">
        <v>172</v>
      </c>
      <c r="D40" s="421" t="s">
        <v>226</v>
      </c>
      <c r="E40" s="312">
        <v>7001</v>
      </c>
      <c r="F40" s="421" t="s">
        <v>224</v>
      </c>
      <c r="G40" s="312">
        <v>7105</v>
      </c>
      <c r="H40" s="329">
        <v>5873754</v>
      </c>
      <c r="I40" s="329">
        <v>3666431</v>
      </c>
      <c r="J40" s="312">
        <v>62.42</v>
      </c>
      <c r="K40" s="329">
        <v>6844277</v>
      </c>
      <c r="L40" s="329">
        <v>4338558</v>
      </c>
      <c r="M40" s="458">
        <v>63.39</v>
      </c>
      <c r="N40" s="329">
        <v>7294633</v>
      </c>
      <c r="O40" s="329">
        <v>4497193</v>
      </c>
      <c r="P40" s="458">
        <v>61.65</v>
      </c>
      <c r="Q40" s="626"/>
    </row>
    <row r="41" spans="1:17" s="429" customFormat="1" ht="15" hidden="1" customHeight="1">
      <c r="A41" s="421" t="s">
        <v>224</v>
      </c>
      <c r="B41" s="421" t="s">
        <v>228</v>
      </c>
      <c r="C41" s="95" t="s">
        <v>172</v>
      </c>
      <c r="D41" s="421" t="s">
        <v>229</v>
      </c>
      <c r="E41" s="312">
        <v>7301</v>
      </c>
      <c r="F41" s="424" t="s">
        <v>228</v>
      </c>
      <c r="G41" s="312">
        <v>7301</v>
      </c>
      <c r="H41" s="329">
        <v>23424264</v>
      </c>
      <c r="I41" s="329">
        <v>9967487</v>
      </c>
      <c r="J41" s="312">
        <v>42.55</v>
      </c>
      <c r="K41" s="329">
        <v>26263151</v>
      </c>
      <c r="L41" s="329">
        <v>10849619</v>
      </c>
      <c r="M41" s="458">
        <v>41.31</v>
      </c>
      <c r="N41" s="329">
        <v>25341582</v>
      </c>
      <c r="O41" s="329">
        <v>10944803</v>
      </c>
      <c r="P41" s="458">
        <v>43.19</v>
      </c>
      <c r="Q41" s="626"/>
    </row>
    <row r="42" spans="1:17" s="429" customFormat="1" ht="15" hidden="1" customHeight="1">
      <c r="A42" s="421" t="s">
        <v>224</v>
      </c>
      <c r="B42" s="421" t="s">
        <v>228</v>
      </c>
      <c r="C42" s="95" t="s">
        <v>172</v>
      </c>
      <c r="D42" s="421" t="s">
        <v>229</v>
      </c>
      <c r="E42" s="312">
        <v>7301</v>
      </c>
      <c r="F42" s="424" t="s">
        <v>230</v>
      </c>
      <c r="G42" s="312">
        <v>7305</v>
      </c>
      <c r="H42" s="329">
        <v>2916468</v>
      </c>
      <c r="I42" s="329">
        <v>1571031</v>
      </c>
      <c r="J42" s="312">
        <v>53.87</v>
      </c>
      <c r="K42" s="329">
        <v>3323677</v>
      </c>
      <c r="L42" s="329">
        <v>1683150</v>
      </c>
      <c r="M42" s="458">
        <v>50.64</v>
      </c>
      <c r="N42" s="329">
        <v>3363466</v>
      </c>
      <c r="O42" s="329">
        <v>1705014</v>
      </c>
      <c r="P42" s="458">
        <v>50.69</v>
      </c>
      <c r="Q42" s="626"/>
    </row>
    <row r="43" spans="1:17" s="429" customFormat="1" ht="15" hidden="1" customHeight="1">
      <c r="A43" s="421" t="s">
        <v>224</v>
      </c>
      <c r="B43" s="421" t="s">
        <v>228</v>
      </c>
      <c r="C43" s="95" t="s">
        <v>172</v>
      </c>
      <c r="D43" s="421" t="s">
        <v>229</v>
      </c>
      <c r="E43" s="312">
        <v>7301</v>
      </c>
      <c r="F43" s="424" t="s">
        <v>231</v>
      </c>
      <c r="G43" s="312">
        <v>7306</v>
      </c>
      <c r="H43" s="329">
        <v>4015570</v>
      </c>
      <c r="I43" s="329">
        <v>1412154</v>
      </c>
      <c r="J43" s="312">
        <v>35.17</v>
      </c>
      <c r="K43" s="329">
        <v>4286401</v>
      </c>
      <c r="L43" s="329">
        <v>1552164</v>
      </c>
      <c r="M43" s="458">
        <v>36.21</v>
      </c>
      <c r="N43" s="329">
        <v>4326648</v>
      </c>
      <c r="O43" s="329">
        <v>1576070</v>
      </c>
      <c r="P43" s="458">
        <v>36.43</v>
      </c>
      <c r="Q43" s="626"/>
    </row>
    <row r="44" spans="1:17" s="429" customFormat="1" ht="15" hidden="1" customHeight="1">
      <c r="A44" s="421" t="s">
        <v>224</v>
      </c>
      <c r="B44" s="423" t="s">
        <v>232</v>
      </c>
      <c r="C44" s="95" t="s">
        <v>172</v>
      </c>
      <c r="D44" s="423" t="s">
        <v>232</v>
      </c>
      <c r="E44" s="312">
        <v>7401</v>
      </c>
      <c r="F44" s="425" t="s">
        <v>232</v>
      </c>
      <c r="G44" s="312">
        <v>7401</v>
      </c>
      <c r="H44" s="329">
        <v>14761211</v>
      </c>
      <c r="I44" s="329">
        <v>7754661</v>
      </c>
      <c r="J44" s="312">
        <v>52.53</v>
      </c>
      <c r="K44" s="329">
        <v>17001257</v>
      </c>
      <c r="L44" s="329">
        <v>9229563</v>
      </c>
      <c r="M44" s="458">
        <v>54.29</v>
      </c>
      <c r="N44" s="329">
        <v>15804791</v>
      </c>
      <c r="O44" s="329">
        <v>9358618</v>
      </c>
      <c r="P44" s="458">
        <v>59.21</v>
      </c>
      <c r="Q44" s="626"/>
    </row>
    <row r="45" spans="1:17" s="429" customFormat="1" ht="15" hidden="1" customHeight="1">
      <c r="A45" s="421" t="s">
        <v>233</v>
      </c>
      <c r="B45" s="421" t="s">
        <v>234</v>
      </c>
      <c r="C45" s="95" t="s">
        <v>235</v>
      </c>
      <c r="D45" s="421" t="s">
        <v>235</v>
      </c>
      <c r="E45" s="312">
        <v>8001</v>
      </c>
      <c r="F45" s="421" t="s">
        <v>234</v>
      </c>
      <c r="G45" s="312">
        <v>8101</v>
      </c>
      <c r="H45" s="329">
        <v>40605739</v>
      </c>
      <c r="I45" s="329">
        <v>4897855</v>
      </c>
      <c r="J45" s="312">
        <v>12.06</v>
      </c>
      <c r="K45" s="329">
        <v>44474998</v>
      </c>
      <c r="L45" s="329">
        <v>5240901</v>
      </c>
      <c r="M45" s="458">
        <v>11.78</v>
      </c>
      <c r="N45" s="329">
        <v>39526957</v>
      </c>
      <c r="O45" s="329">
        <v>5337452</v>
      </c>
      <c r="P45" s="458">
        <v>13.5</v>
      </c>
      <c r="Q45" s="626"/>
    </row>
    <row r="46" spans="1:17" s="429" customFormat="1" ht="15" hidden="1" customHeight="1">
      <c r="A46" s="421" t="s">
        <v>233</v>
      </c>
      <c r="B46" s="421" t="s">
        <v>234</v>
      </c>
      <c r="C46" s="95" t="s">
        <v>235</v>
      </c>
      <c r="D46" s="421" t="s">
        <v>235</v>
      </c>
      <c r="E46" s="312">
        <v>8001</v>
      </c>
      <c r="F46" s="421" t="s">
        <v>236</v>
      </c>
      <c r="G46" s="312">
        <v>8102</v>
      </c>
      <c r="H46" s="329">
        <v>19486094</v>
      </c>
      <c r="I46" s="329">
        <v>10126150</v>
      </c>
      <c r="J46" s="312">
        <v>51.97</v>
      </c>
      <c r="K46" s="329">
        <v>20595842</v>
      </c>
      <c r="L46" s="329">
        <v>10888318</v>
      </c>
      <c r="M46" s="458">
        <v>52.87</v>
      </c>
      <c r="N46" s="329">
        <v>22470300</v>
      </c>
      <c r="O46" s="329">
        <v>11020329</v>
      </c>
      <c r="P46" s="458">
        <v>49.04</v>
      </c>
      <c r="Q46" s="626"/>
    </row>
    <row r="47" spans="1:17" s="429" customFormat="1" ht="15" hidden="1" customHeight="1">
      <c r="A47" s="421" t="s">
        <v>233</v>
      </c>
      <c r="B47" s="421" t="s">
        <v>234</v>
      </c>
      <c r="C47" s="95" t="s">
        <v>235</v>
      </c>
      <c r="D47" s="421" t="s">
        <v>235</v>
      </c>
      <c r="E47" s="312">
        <v>8001</v>
      </c>
      <c r="F47" s="421" t="s">
        <v>237</v>
      </c>
      <c r="G47" s="312">
        <v>8103</v>
      </c>
      <c r="H47" s="329">
        <v>14469457</v>
      </c>
      <c r="I47" s="329">
        <v>8166292</v>
      </c>
      <c r="J47" s="312">
        <v>56.44</v>
      </c>
      <c r="K47" s="329">
        <v>15928790</v>
      </c>
      <c r="L47" s="329">
        <v>8738262</v>
      </c>
      <c r="M47" s="458">
        <v>54.86</v>
      </c>
      <c r="N47" s="329">
        <v>16382219</v>
      </c>
      <c r="O47" s="329">
        <v>8811557</v>
      </c>
      <c r="P47" s="458">
        <v>53.79</v>
      </c>
      <c r="Q47" s="626"/>
    </row>
    <row r="48" spans="1:17" s="429" customFormat="1" ht="15" hidden="1" customHeight="1">
      <c r="A48" s="421" t="s">
        <v>233</v>
      </c>
      <c r="B48" s="421" t="s">
        <v>234</v>
      </c>
      <c r="C48" s="95" t="s">
        <v>235</v>
      </c>
      <c r="D48" s="421" t="s">
        <v>235</v>
      </c>
      <c r="E48" s="312">
        <v>8001</v>
      </c>
      <c r="F48" s="421" t="s">
        <v>238</v>
      </c>
      <c r="G48" s="312">
        <v>8105</v>
      </c>
      <c r="H48" s="329">
        <v>4764758</v>
      </c>
      <c r="I48" s="329">
        <v>3730021</v>
      </c>
      <c r="J48" s="312">
        <v>78.28</v>
      </c>
      <c r="K48" s="329">
        <v>5144368</v>
      </c>
      <c r="L48" s="329">
        <v>4036587</v>
      </c>
      <c r="M48" s="458">
        <v>78.47</v>
      </c>
      <c r="N48" s="329">
        <v>5485188</v>
      </c>
      <c r="O48" s="329">
        <v>4085651</v>
      </c>
      <c r="P48" s="458">
        <v>74.489999999999995</v>
      </c>
      <c r="Q48" s="626"/>
    </row>
    <row r="49" spans="1:17" s="429" customFormat="1" ht="15" hidden="1" customHeight="1">
      <c r="A49" s="421" t="s">
        <v>233</v>
      </c>
      <c r="B49" s="421" t="s">
        <v>234</v>
      </c>
      <c r="C49" s="95" t="s">
        <v>235</v>
      </c>
      <c r="D49" s="421" t="s">
        <v>235</v>
      </c>
      <c r="E49" s="312">
        <v>8001</v>
      </c>
      <c r="F49" s="421" t="s">
        <v>239</v>
      </c>
      <c r="G49" s="312">
        <v>8106</v>
      </c>
      <c r="H49" s="329">
        <v>8215572</v>
      </c>
      <c r="I49" s="329">
        <v>6383271</v>
      </c>
      <c r="J49" s="312">
        <v>77.7</v>
      </c>
      <c r="K49" s="329">
        <v>8928200</v>
      </c>
      <c r="L49" s="329">
        <v>6916708</v>
      </c>
      <c r="M49" s="458">
        <v>77.47</v>
      </c>
      <c r="N49" s="329">
        <v>8579752</v>
      </c>
      <c r="O49" s="329">
        <v>7015363</v>
      </c>
      <c r="P49" s="458">
        <v>81.77</v>
      </c>
      <c r="Q49" s="626"/>
    </row>
    <row r="50" spans="1:17" s="429" customFormat="1" ht="15" hidden="1" customHeight="1">
      <c r="A50" s="421" t="s">
        <v>233</v>
      </c>
      <c r="B50" s="421" t="s">
        <v>234</v>
      </c>
      <c r="C50" s="95" t="s">
        <v>235</v>
      </c>
      <c r="D50" s="421" t="s">
        <v>235</v>
      </c>
      <c r="E50" s="312">
        <v>8001</v>
      </c>
      <c r="F50" s="421" t="s">
        <v>240</v>
      </c>
      <c r="G50" s="312">
        <v>8107</v>
      </c>
      <c r="H50" s="329">
        <v>7534565</v>
      </c>
      <c r="I50" s="329">
        <v>4327490</v>
      </c>
      <c r="J50" s="312">
        <v>57.44</v>
      </c>
      <c r="K50" s="329">
        <v>8044779</v>
      </c>
      <c r="L50" s="329">
        <v>4797199</v>
      </c>
      <c r="M50" s="458">
        <v>59.63</v>
      </c>
      <c r="N50" s="329">
        <v>8101772</v>
      </c>
      <c r="O50" s="329">
        <v>4877699</v>
      </c>
      <c r="P50" s="458">
        <v>60.21</v>
      </c>
      <c r="Q50" s="626"/>
    </row>
    <row r="51" spans="1:17" s="429" customFormat="1" ht="15" hidden="1" customHeight="1">
      <c r="A51" s="421" t="s">
        <v>233</v>
      </c>
      <c r="B51" s="421" t="s">
        <v>234</v>
      </c>
      <c r="C51" s="95" t="s">
        <v>235</v>
      </c>
      <c r="D51" s="421" t="s">
        <v>235</v>
      </c>
      <c r="E51" s="312">
        <v>8001</v>
      </c>
      <c r="F51" s="421" t="s">
        <v>241</v>
      </c>
      <c r="G51" s="312">
        <v>8108</v>
      </c>
      <c r="H51" s="329">
        <v>19715799</v>
      </c>
      <c r="I51" s="329">
        <v>4722790</v>
      </c>
      <c r="J51" s="312">
        <v>23.95</v>
      </c>
      <c r="K51" s="329">
        <v>20611978</v>
      </c>
      <c r="L51" s="329">
        <v>5146039</v>
      </c>
      <c r="M51" s="458">
        <v>24.97</v>
      </c>
      <c r="N51" s="329">
        <v>18936813</v>
      </c>
      <c r="O51" s="329">
        <v>5219876</v>
      </c>
      <c r="P51" s="458">
        <v>27.56</v>
      </c>
      <c r="Q51" s="626"/>
    </row>
    <row r="52" spans="1:17" s="429" customFormat="1" ht="15" hidden="1" customHeight="1">
      <c r="A52" s="421" t="s">
        <v>233</v>
      </c>
      <c r="B52" s="421" t="s">
        <v>234</v>
      </c>
      <c r="C52" s="95" t="s">
        <v>235</v>
      </c>
      <c r="D52" s="421" t="s">
        <v>235</v>
      </c>
      <c r="E52" s="312">
        <v>8001</v>
      </c>
      <c r="F52" s="421" t="s">
        <v>242</v>
      </c>
      <c r="G52" s="312">
        <v>8109</v>
      </c>
      <c r="H52" s="329">
        <v>3879921</v>
      </c>
      <c r="I52" s="329">
        <v>3008646</v>
      </c>
      <c r="J52" s="312">
        <v>77.540000000000006</v>
      </c>
      <c r="K52" s="329">
        <v>4281804</v>
      </c>
      <c r="L52" s="329">
        <v>3271236</v>
      </c>
      <c r="M52" s="458">
        <v>76.400000000000006</v>
      </c>
      <c r="N52" s="329">
        <v>4281581</v>
      </c>
      <c r="O52" s="329">
        <v>3308939</v>
      </c>
      <c r="P52" s="458">
        <v>77.28</v>
      </c>
      <c r="Q52" s="626"/>
    </row>
    <row r="53" spans="1:17" s="429" customFormat="1" ht="15" hidden="1" customHeight="1">
      <c r="A53" s="421" t="s">
        <v>233</v>
      </c>
      <c r="B53" s="421" t="s">
        <v>234</v>
      </c>
      <c r="C53" s="95" t="s">
        <v>235</v>
      </c>
      <c r="D53" s="421" t="s">
        <v>235</v>
      </c>
      <c r="E53" s="312">
        <v>8001</v>
      </c>
      <c r="F53" s="421" t="s">
        <v>243</v>
      </c>
      <c r="G53" s="312">
        <v>8110</v>
      </c>
      <c r="H53" s="329">
        <v>23715278</v>
      </c>
      <c r="I53" s="329">
        <v>6657822</v>
      </c>
      <c r="J53" s="312">
        <v>28.07</v>
      </c>
      <c r="K53" s="329">
        <v>25678389</v>
      </c>
      <c r="L53" s="329">
        <v>7166718</v>
      </c>
      <c r="M53" s="458">
        <v>27.91</v>
      </c>
      <c r="N53" s="329">
        <v>24862606</v>
      </c>
      <c r="O53" s="329">
        <v>7334709</v>
      </c>
      <c r="P53" s="458">
        <v>29.5</v>
      </c>
      <c r="Q53" s="626"/>
    </row>
    <row r="54" spans="1:17" s="429" customFormat="1" ht="15" hidden="1" customHeight="1">
      <c r="A54" s="421" t="s">
        <v>233</v>
      </c>
      <c r="B54" s="421" t="s">
        <v>234</v>
      </c>
      <c r="C54" s="95" t="s">
        <v>235</v>
      </c>
      <c r="D54" s="421" t="s">
        <v>235</v>
      </c>
      <c r="E54" s="312">
        <v>8001</v>
      </c>
      <c r="F54" s="421" t="s">
        <v>244</v>
      </c>
      <c r="G54" s="312">
        <v>8111</v>
      </c>
      <c r="H54" s="329">
        <v>10636449</v>
      </c>
      <c r="I54" s="329">
        <v>7867423</v>
      </c>
      <c r="J54" s="312">
        <v>73.97</v>
      </c>
      <c r="K54" s="329">
        <v>12278104</v>
      </c>
      <c r="L54" s="329">
        <v>9048955</v>
      </c>
      <c r="M54" s="458">
        <v>73.7</v>
      </c>
      <c r="N54" s="329">
        <v>12545451</v>
      </c>
      <c r="O54" s="329">
        <v>9285224</v>
      </c>
      <c r="P54" s="458">
        <v>74.010000000000005</v>
      </c>
      <c r="Q54" s="626"/>
    </row>
    <row r="55" spans="1:17" s="429" customFormat="1" ht="15" hidden="1" customHeight="1">
      <c r="A55" s="421" t="s">
        <v>233</v>
      </c>
      <c r="B55" s="421" t="s">
        <v>234</v>
      </c>
      <c r="C55" s="95" t="s">
        <v>235</v>
      </c>
      <c r="D55" s="421" t="s">
        <v>235</v>
      </c>
      <c r="E55" s="312">
        <v>8001</v>
      </c>
      <c r="F55" s="421" t="s">
        <v>245</v>
      </c>
      <c r="G55" s="312">
        <v>8112</v>
      </c>
      <c r="H55" s="329">
        <v>14250424</v>
      </c>
      <c r="I55" s="329">
        <v>5810971</v>
      </c>
      <c r="J55" s="312">
        <v>40.78</v>
      </c>
      <c r="K55" s="329">
        <v>15452890</v>
      </c>
      <c r="L55" s="329">
        <v>6408044</v>
      </c>
      <c r="M55" s="458">
        <v>41.47</v>
      </c>
      <c r="N55" s="329">
        <v>15080129</v>
      </c>
      <c r="O55" s="329">
        <v>6716569</v>
      </c>
      <c r="P55" s="458">
        <v>44.54</v>
      </c>
      <c r="Q55" s="626"/>
    </row>
    <row r="56" spans="1:17" s="429" customFormat="1" ht="15" hidden="1" customHeight="1">
      <c r="A56" s="421" t="s">
        <v>233</v>
      </c>
      <c r="B56" s="421" t="s">
        <v>233</v>
      </c>
      <c r="C56" s="95" t="s">
        <v>172</v>
      </c>
      <c r="D56" s="421" t="s">
        <v>246</v>
      </c>
      <c r="E56" s="312">
        <v>8301</v>
      </c>
      <c r="F56" s="421" t="s">
        <v>247</v>
      </c>
      <c r="G56" s="312">
        <v>8301</v>
      </c>
      <c r="H56" s="329">
        <v>30688561</v>
      </c>
      <c r="I56" s="329">
        <v>13789786</v>
      </c>
      <c r="J56" s="312">
        <v>44.93</v>
      </c>
      <c r="K56" s="329">
        <v>34386911</v>
      </c>
      <c r="L56" s="329">
        <v>15091467</v>
      </c>
      <c r="M56" s="458">
        <v>43.89</v>
      </c>
      <c r="N56" s="329">
        <v>35961112</v>
      </c>
      <c r="O56" s="329">
        <v>15313587</v>
      </c>
      <c r="P56" s="458">
        <v>42.58</v>
      </c>
      <c r="Q56" s="626"/>
    </row>
    <row r="57" spans="1:17" s="429" customFormat="1" ht="15" hidden="1" customHeight="1">
      <c r="A57" s="421" t="s">
        <v>233</v>
      </c>
      <c r="B57" s="421" t="s">
        <v>233</v>
      </c>
      <c r="C57" s="95" t="s">
        <v>172</v>
      </c>
      <c r="D57" s="421" t="s">
        <v>246</v>
      </c>
      <c r="E57" s="312">
        <v>8301</v>
      </c>
      <c r="F57" s="424" t="s">
        <v>248</v>
      </c>
      <c r="G57" s="312">
        <v>8306</v>
      </c>
      <c r="H57" s="329">
        <v>4927510</v>
      </c>
      <c r="I57" s="329">
        <v>2930404</v>
      </c>
      <c r="J57" s="312">
        <v>59.47</v>
      </c>
      <c r="K57" s="329">
        <v>5205061</v>
      </c>
      <c r="L57" s="329">
        <v>3159126</v>
      </c>
      <c r="M57" s="458">
        <v>60.69</v>
      </c>
      <c r="N57" s="329">
        <v>5280370</v>
      </c>
      <c r="O57" s="329">
        <v>3205723</v>
      </c>
      <c r="P57" s="458">
        <v>60.71</v>
      </c>
      <c r="Q57" s="626"/>
    </row>
    <row r="58" spans="1:17" s="429" customFormat="1" ht="15" hidden="1" customHeight="1">
      <c r="A58" s="421" t="s">
        <v>249</v>
      </c>
      <c r="B58" s="421" t="s">
        <v>250</v>
      </c>
      <c r="C58" s="95" t="s">
        <v>172</v>
      </c>
      <c r="D58" s="421" t="s">
        <v>251</v>
      </c>
      <c r="E58" s="312">
        <v>9001</v>
      </c>
      <c r="F58" s="421" t="s">
        <v>252</v>
      </c>
      <c r="G58" s="312">
        <v>9101</v>
      </c>
      <c r="H58" s="329">
        <v>48257533</v>
      </c>
      <c r="I58" s="329">
        <v>18303910</v>
      </c>
      <c r="J58" s="312">
        <v>37.93</v>
      </c>
      <c r="K58" s="329">
        <v>52502104</v>
      </c>
      <c r="L58" s="329">
        <v>19965772</v>
      </c>
      <c r="M58" s="458">
        <v>38.03</v>
      </c>
      <c r="N58" s="329">
        <v>50496636</v>
      </c>
      <c r="O58" s="329">
        <v>20396498</v>
      </c>
      <c r="P58" s="458">
        <v>40.39</v>
      </c>
      <c r="Q58" s="626"/>
    </row>
    <row r="59" spans="1:17" s="429" customFormat="1" ht="15" hidden="1" customHeight="1">
      <c r="A59" s="421" t="s">
        <v>249</v>
      </c>
      <c r="B59" s="421" t="s">
        <v>250</v>
      </c>
      <c r="C59" s="95" t="s">
        <v>172</v>
      </c>
      <c r="D59" s="421" t="s">
        <v>251</v>
      </c>
      <c r="E59" s="312">
        <v>9001</v>
      </c>
      <c r="F59" s="421" t="s">
        <v>253</v>
      </c>
      <c r="G59" s="312">
        <v>9112</v>
      </c>
      <c r="H59" s="329">
        <v>12359515</v>
      </c>
      <c r="I59" s="329">
        <v>7915418</v>
      </c>
      <c r="J59" s="312">
        <v>64.040000000000006</v>
      </c>
      <c r="K59" s="329">
        <v>13530219</v>
      </c>
      <c r="L59" s="329">
        <v>8669262</v>
      </c>
      <c r="M59" s="458">
        <v>64.069999999999993</v>
      </c>
      <c r="N59" s="329">
        <v>13410215</v>
      </c>
      <c r="O59" s="329">
        <v>8803846</v>
      </c>
      <c r="P59" s="458">
        <v>65.650000000000006</v>
      </c>
      <c r="Q59" s="626"/>
    </row>
    <row r="60" spans="1:17" s="429" customFormat="1" ht="15" hidden="1" customHeight="1">
      <c r="A60" s="421" t="s">
        <v>249</v>
      </c>
      <c r="B60" s="423" t="s">
        <v>250</v>
      </c>
      <c r="C60" s="95" t="s">
        <v>172</v>
      </c>
      <c r="D60" s="423" t="s">
        <v>254</v>
      </c>
      <c r="E60" s="312">
        <v>9120</v>
      </c>
      <c r="F60" s="423" t="s">
        <v>254</v>
      </c>
      <c r="G60" s="312">
        <v>9120</v>
      </c>
      <c r="H60" s="329">
        <v>9577370</v>
      </c>
      <c r="I60" s="329">
        <v>4053299</v>
      </c>
      <c r="J60" s="312">
        <v>42.32</v>
      </c>
      <c r="K60" s="329">
        <v>10592631</v>
      </c>
      <c r="L60" s="329">
        <v>4337193</v>
      </c>
      <c r="M60" s="458">
        <v>40.950000000000003</v>
      </c>
      <c r="N60" s="329">
        <v>10634215</v>
      </c>
      <c r="O60" s="329">
        <v>4373572</v>
      </c>
      <c r="P60" s="458">
        <v>41.13</v>
      </c>
      <c r="Q60" s="626"/>
    </row>
    <row r="61" spans="1:17" s="429" customFormat="1" ht="15" hidden="1" customHeight="1">
      <c r="A61" s="421" t="s">
        <v>249</v>
      </c>
      <c r="B61" s="423" t="s">
        <v>255</v>
      </c>
      <c r="C61" s="95" t="s">
        <v>172</v>
      </c>
      <c r="D61" s="423" t="s">
        <v>256</v>
      </c>
      <c r="E61" s="312">
        <v>9201</v>
      </c>
      <c r="F61" s="423" t="s">
        <v>256</v>
      </c>
      <c r="G61" s="312">
        <v>9201</v>
      </c>
      <c r="H61" s="329">
        <v>9625008</v>
      </c>
      <c r="I61" s="329">
        <v>6477990</v>
      </c>
      <c r="J61" s="312">
        <v>67.3</v>
      </c>
      <c r="K61" s="329">
        <v>10345413</v>
      </c>
      <c r="L61" s="329">
        <v>7084389</v>
      </c>
      <c r="M61" s="458">
        <v>68.48</v>
      </c>
      <c r="N61" s="329">
        <v>10274128</v>
      </c>
      <c r="O61" s="329">
        <v>7182282</v>
      </c>
      <c r="P61" s="458">
        <v>69.91</v>
      </c>
      <c r="Q61" s="626"/>
    </row>
    <row r="62" spans="1:17" s="429" customFormat="1" ht="15" hidden="1" customHeight="1">
      <c r="A62" s="421" t="s">
        <v>257</v>
      </c>
      <c r="B62" s="421" t="s">
        <v>258</v>
      </c>
      <c r="C62" s="95" t="s">
        <v>172</v>
      </c>
      <c r="D62" s="421" t="s">
        <v>259</v>
      </c>
      <c r="E62" s="312">
        <v>10001</v>
      </c>
      <c r="F62" s="421" t="s">
        <v>260</v>
      </c>
      <c r="G62" s="312">
        <v>10101</v>
      </c>
      <c r="H62" s="329">
        <v>46224375</v>
      </c>
      <c r="I62" s="329">
        <v>16357128</v>
      </c>
      <c r="J62" s="312">
        <v>35.39</v>
      </c>
      <c r="K62" s="329">
        <v>51683326</v>
      </c>
      <c r="L62" s="329">
        <v>17768437</v>
      </c>
      <c r="M62" s="458">
        <v>34.380000000000003</v>
      </c>
      <c r="N62" s="329">
        <v>49422666</v>
      </c>
      <c r="O62" s="329">
        <v>18010759</v>
      </c>
      <c r="P62" s="458">
        <v>36.44</v>
      </c>
      <c r="Q62" s="626"/>
    </row>
    <row r="63" spans="1:17" s="429" customFormat="1" ht="15" hidden="1" customHeight="1">
      <c r="A63" s="421" t="s">
        <v>257</v>
      </c>
      <c r="B63" s="421" t="s">
        <v>258</v>
      </c>
      <c r="C63" s="95" t="s">
        <v>172</v>
      </c>
      <c r="D63" s="421" t="s">
        <v>259</v>
      </c>
      <c r="E63" s="312">
        <v>10001</v>
      </c>
      <c r="F63" s="421" t="s">
        <v>261</v>
      </c>
      <c r="G63" s="312">
        <v>10109</v>
      </c>
      <c r="H63" s="329">
        <v>9673876</v>
      </c>
      <c r="I63" s="329">
        <v>1386086</v>
      </c>
      <c r="J63" s="312">
        <v>14.33</v>
      </c>
      <c r="K63" s="329">
        <v>10971858</v>
      </c>
      <c r="L63" s="329">
        <v>1565876</v>
      </c>
      <c r="M63" s="458">
        <v>14.27</v>
      </c>
      <c r="N63" s="329">
        <v>10578093</v>
      </c>
      <c r="O63" s="329">
        <v>1593753</v>
      </c>
      <c r="P63" s="458">
        <v>15.07</v>
      </c>
      <c r="Q63" s="626"/>
    </row>
    <row r="64" spans="1:17" s="429" customFormat="1" ht="15" hidden="1" customHeight="1">
      <c r="A64" s="421" t="s">
        <v>257</v>
      </c>
      <c r="B64" s="423" t="s">
        <v>262</v>
      </c>
      <c r="C64" s="95" t="s">
        <v>172</v>
      </c>
      <c r="D64" s="423" t="s">
        <v>263</v>
      </c>
      <c r="E64" s="312">
        <v>10201</v>
      </c>
      <c r="F64" s="423" t="s">
        <v>263</v>
      </c>
      <c r="G64" s="312">
        <v>10201</v>
      </c>
      <c r="H64" s="329">
        <v>10631735</v>
      </c>
      <c r="I64" s="329">
        <v>6865918</v>
      </c>
      <c r="J64" s="312">
        <v>64.58</v>
      </c>
      <c r="K64" s="329">
        <v>12322597</v>
      </c>
      <c r="L64" s="329">
        <v>8215921</v>
      </c>
      <c r="M64" s="458">
        <v>66.67</v>
      </c>
      <c r="N64" s="329">
        <v>12444559</v>
      </c>
      <c r="O64" s="329">
        <v>8372112</v>
      </c>
      <c r="P64" s="458">
        <v>67.28</v>
      </c>
      <c r="Q64" s="626"/>
    </row>
    <row r="65" spans="1:17" s="429" customFormat="1" ht="15" hidden="1" customHeight="1">
      <c r="A65" s="421" t="s">
        <v>257</v>
      </c>
      <c r="B65" s="421" t="s">
        <v>264</v>
      </c>
      <c r="C65" s="95" t="s">
        <v>172</v>
      </c>
      <c r="D65" s="421" t="s">
        <v>264</v>
      </c>
      <c r="E65" s="312">
        <v>10301</v>
      </c>
      <c r="F65" s="421" t="s">
        <v>264</v>
      </c>
      <c r="G65" s="312">
        <v>10301</v>
      </c>
      <c r="H65" s="329">
        <v>26773844</v>
      </c>
      <c r="I65" s="329">
        <v>8852549</v>
      </c>
      <c r="J65" s="312">
        <v>33.06</v>
      </c>
      <c r="K65" s="329">
        <v>27977923</v>
      </c>
      <c r="L65" s="329">
        <v>9472584</v>
      </c>
      <c r="M65" s="458">
        <v>33.86</v>
      </c>
      <c r="N65" s="329">
        <v>26729134</v>
      </c>
      <c r="O65" s="329">
        <v>9552037</v>
      </c>
      <c r="P65" s="458">
        <v>35.74</v>
      </c>
      <c r="Q65" s="626"/>
    </row>
    <row r="66" spans="1:17" s="429" customFormat="1" ht="15" hidden="1" customHeight="1">
      <c r="A66" s="421" t="s">
        <v>265</v>
      </c>
      <c r="B66" s="423" t="s">
        <v>266</v>
      </c>
      <c r="C66" s="95" t="s">
        <v>172</v>
      </c>
      <c r="D66" s="423" t="s">
        <v>266</v>
      </c>
      <c r="E66" s="312">
        <v>11101</v>
      </c>
      <c r="F66" s="423" t="s">
        <v>266</v>
      </c>
      <c r="G66" s="312">
        <v>11101</v>
      </c>
      <c r="H66" s="329">
        <v>11030091</v>
      </c>
      <c r="I66" s="329">
        <v>5807587</v>
      </c>
      <c r="J66" s="312">
        <v>52.65</v>
      </c>
      <c r="K66" s="329">
        <v>12007281</v>
      </c>
      <c r="L66" s="329">
        <v>6623166</v>
      </c>
      <c r="M66" s="458">
        <v>55.16</v>
      </c>
      <c r="N66" s="329">
        <v>11664053</v>
      </c>
      <c r="O66" s="329">
        <v>6774194</v>
      </c>
      <c r="P66" s="458">
        <v>58.08</v>
      </c>
      <c r="Q66" s="626"/>
    </row>
    <row r="67" spans="1:17" s="429" customFormat="1" ht="15" hidden="1" customHeight="1">
      <c r="A67" s="421" t="s">
        <v>267</v>
      </c>
      <c r="B67" s="421" t="s">
        <v>267</v>
      </c>
      <c r="C67" s="95" t="s">
        <v>172</v>
      </c>
      <c r="D67" s="421" t="s">
        <v>268</v>
      </c>
      <c r="E67" s="312">
        <v>12101</v>
      </c>
      <c r="F67" s="424" t="s">
        <v>268</v>
      </c>
      <c r="G67" s="312">
        <v>12101</v>
      </c>
      <c r="H67" s="329">
        <v>21969238</v>
      </c>
      <c r="I67" s="329">
        <v>5860069</v>
      </c>
      <c r="J67" s="312">
        <v>26.67</v>
      </c>
      <c r="K67" s="329">
        <v>24900816</v>
      </c>
      <c r="L67" s="329">
        <v>7303333</v>
      </c>
      <c r="M67" s="458">
        <v>29.33</v>
      </c>
      <c r="N67" s="329">
        <v>24099260</v>
      </c>
      <c r="O67" s="329">
        <v>7432308</v>
      </c>
      <c r="P67" s="458">
        <v>30.84</v>
      </c>
      <c r="Q67" s="626"/>
    </row>
    <row r="68" spans="1:17" s="429" customFormat="1" ht="15" customHeight="1">
      <c r="A68" s="421" t="s">
        <v>269</v>
      </c>
      <c r="B68" s="421" t="s">
        <v>270</v>
      </c>
      <c r="C68" s="95" t="s">
        <v>271</v>
      </c>
      <c r="D68" s="421" t="s">
        <v>271</v>
      </c>
      <c r="E68" s="312">
        <v>13001</v>
      </c>
      <c r="F68" s="421" t="s">
        <v>270</v>
      </c>
      <c r="G68" s="312">
        <v>13101</v>
      </c>
      <c r="H68" s="329">
        <v>149505041</v>
      </c>
      <c r="I68" s="329">
        <v>3792090</v>
      </c>
      <c r="J68" s="312">
        <v>2.54</v>
      </c>
      <c r="K68" s="329">
        <v>157713680</v>
      </c>
      <c r="L68" s="329">
        <v>4302693</v>
      </c>
      <c r="M68" s="458">
        <v>2.73</v>
      </c>
      <c r="N68" s="329">
        <v>147514779</v>
      </c>
      <c r="O68" s="329">
        <v>6358643</v>
      </c>
      <c r="P68" s="458">
        <v>4.3099999999999996</v>
      </c>
      <c r="Q68" s="626"/>
    </row>
    <row r="69" spans="1:17" s="429" customFormat="1" ht="15" customHeight="1">
      <c r="A69" s="421" t="s">
        <v>269</v>
      </c>
      <c r="B69" s="421" t="s">
        <v>270</v>
      </c>
      <c r="C69" s="95" t="s">
        <v>271</v>
      </c>
      <c r="D69" s="421" t="s">
        <v>271</v>
      </c>
      <c r="E69" s="312">
        <v>13001</v>
      </c>
      <c r="F69" s="421" t="s">
        <v>272</v>
      </c>
      <c r="G69" s="312">
        <v>13102</v>
      </c>
      <c r="H69" s="329">
        <v>18653901</v>
      </c>
      <c r="I69" s="329">
        <v>3355895</v>
      </c>
      <c r="J69" s="312">
        <v>17.989999999999998</v>
      </c>
      <c r="K69" s="329">
        <v>19542520</v>
      </c>
      <c r="L69" s="329">
        <v>3677350</v>
      </c>
      <c r="M69" s="458">
        <v>18.82</v>
      </c>
      <c r="N69" s="329">
        <v>20042434</v>
      </c>
      <c r="O69" s="329">
        <v>3714800</v>
      </c>
      <c r="P69" s="458">
        <v>18.53</v>
      </c>
      <c r="Q69" s="626"/>
    </row>
    <row r="70" spans="1:17" s="429" customFormat="1" ht="15" customHeight="1">
      <c r="A70" s="421" t="s">
        <v>269</v>
      </c>
      <c r="B70" s="421" t="s">
        <v>270</v>
      </c>
      <c r="C70" s="95" t="s">
        <v>271</v>
      </c>
      <c r="D70" s="421" t="s">
        <v>271</v>
      </c>
      <c r="E70" s="312">
        <v>13001</v>
      </c>
      <c r="F70" s="421" t="s">
        <v>273</v>
      </c>
      <c r="G70" s="312">
        <v>13103</v>
      </c>
      <c r="H70" s="329">
        <v>17699309</v>
      </c>
      <c r="I70" s="329">
        <v>13846854</v>
      </c>
      <c r="J70" s="312">
        <v>78.23</v>
      </c>
      <c r="K70" s="329">
        <v>19016627</v>
      </c>
      <c r="L70" s="329">
        <v>14816691</v>
      </c>
      <c r="M70" s="458">
        <v>77.91</v>
      </c>
      <c r="N70" s="329">
        <v>18419157</v>
      </c>
      <c r="O70" s="329">
        <v>14940969</v>
      </c>
      <c r="P70" s="458">
        <v>81.12</v>
      </c>
      <c r="Q70" s="626"/>
    </row>
    <row r="71" spans="1:17" s="429" customFormat="1" ht="15" customHeight="1">
      <c r="A71" s="421" t="s">
        <v>269</v>
      </c>
      <c r="B71" s="421" t="s">
        <v>270</v>
      </c>
      <c r="C71" s="95" t="s">
        <v>271</v>
      </c>
      <c r="D71" s="421" t="s">
        <v>271</v>
      </c>
      <c r="E71" s="312">
        <v>13001</v>
      </c>
      <c r="F71" s="421" t="s">
        <v>274</v>
      </c>
      <c r="G71" s="312">
        <v>13104</v>
      </c>
      <c r="H71" s="329">
        <v>18662501</v>
      </c>
      <c r="I71" s="329">
        <v>7930345</v>
      </c>
      <c r="J71" s="312">
        <v>42.49</v>
      </c>
      <c r="K71" s="329">
        <v>19670634</v>
      </c>
      <c r="L71" s="329">
        <v>8574115</v>
      </c>
      <c r="M71" s="458">
        <v>43.59</v>
      </c>
      <c r="N71" s="329">
        <v>18969341</v>
      </c>
      <c r="O71" s="329">
        <v>8759925</v>
      </c>
      <c r="P71" s="458">
        <v>46.18</v>
      </c>
      <c r="Q71" s="626"/>
    </row>
    <row r="72" spans="1:17" s="429" customFormat="1" ht="15" customHeight="1">
      <c r="A72" s="421" t="s">
        <v>269</v>
      </c>
      <c r="B72" s="421" t="s">
        <v>270</v>
      </c>
      <c r="C72" s="95" t="s">
        <v>271</v>
      </c>
      <c r="D72" s="421" t="s">
        <v>271</v>
      </c>
      <c r="E72" s="312">
        <v>13001</v>
      </c>
      <c r="F72" s="421" t="s">
        <v>275</v>
      </c>
      <c r="G72" s="312">
        <v>13105</v>
      </c>
      <c r="H72" s="329">
        <v>23328872</v>
      </c>
      <c r="I72" s="329">
        <v>16397157</v>
      </c>
      <c r="J72" s="312">
        <v>70.290000000000006</v>
      </c>
      <c r="K72" s="329">
        <v>25644115</v>
      </c>
      <c r="L72" s="329">
        <v>17545809</v>
      </c>
      <c r="M72" s="458">
        <v>68.42</v>
      </c>
      <c r="N72" s="329">
        <v>24310026</v>
      </c>
      <c r="O72" s="329">
        <v>17692785</v>
      </c>
      <c r="P72" s="458">
        <v>72.78</v>
      </c>
      <c r="Q72" s="626"/>
    </row>
    <row r="73" spans="1:17" s="429" customFormat="1" ht="15" customHeight="1">
      <c r="A73" s="421" t="s">
        <v>269</v>
      </c>
      <c r="B73" s="421" t="s">
        <v>270</v>
      </c>
      <c r="C73" s="95" t="s">
        <v>271</v>
      </c>
      <c r="D73" s="421" t="s">
        <v>271</v>
      </c>
      <c r="E73" s="312">
        <v>13001</v>
      </c>
      <c r="F73" s="421" t="s">
        <v>276</v>
      </c>
      <c r="G73" s="312">
        <v>13106</v>
      </c>
      <c r="H73" s="329">
        <v>26843414</v>
      </c>
      <c r="I73" s="329">
        <v>3862319</v>
      </c>
      <c r="J73" s="312">
        <v>14.39</v>
      </c>
      <c r="K73" s="329">
        <v>27111618</v>
      </c>
      <c r="L73" s="329">
        <v>4369702</v>
      </c>
      <c r="M73" s="458">
        <v>16.12</v>
      </c>
      <c r="N73" s="329">
        <v>27732736</v>
      </c>
      <c r="O73" s="329">
        <v>4452391</v>
      </c>
      <c r="P73" s="458">
        <v>16.05</v>
      </c>
      <c r="Q73" s="626"/>
    </row>
    <row r="74" spans="1:17" s="429" customFormat="1" ht="15" customHeight="1">
      <c r="A74" s="421" t="s">
        <v>269</v>
      </c>
      <c r="B74" s="421" t="s">
        <v>270</v>
      </c>
      <c r="C74" s="95" t="s">
        <v>271</v>
      </c>
      <c r="D74" s="421" t="s">
        <v>271</v>
      </c>
      <c r="E74" s="312">
        <v>13001</v>
      </c>
      <c r="F74" s="421" t="s">
        <v>277</v>
      </c>
      <c r="G74" s="312">
        <v>13107</v>
      </c>
      <c r="H74" s="329">
        <v>34070205</v>
      </c>
      <c r="I74" s="329">
        <v>2719172</v>
      </c>
      <c r="J74" s="312">
        <v>7.98</v>
      </c>
      <c r="K74" s="329">
        <v>36608196</v>
      </c>
      <c r="L74" s="329">
        <v>2909623</v>
      </c>
      <c r="M74" s="458">
        <v>7.95</v>
      </c>
      <c r="N74" s="329">
        <v>36848742</v>
      </c>
      <c r="O74" s="329">
        <v>2934028</v>
      </c>
      <c r="P74" s="458">
        <v>7.96</v>
      </c>
      <c r="Q74" s="626"/>
    </row>
    <row r="75" spans="1:17" s="429" customFormat="1" ht="15" customHeight="1">
      <c r="A75" s="421" t="s">
        <v>269</v>
      </c>
      <c r="B75" s="421" t="s">
        <v>270</v>
      </c>
      <c r="C75" s="95" t="s">
        <v>271</v>
      </c>
      <c r="D75" s="421" t="s">
        <v>271</v>
      </c>
      <c r="E75" s="312">
        <v>13001</v>
      </c>
      <c r="F75" s="421" t="s">
        <v>278</v>
      </c>
      <c r="G75" s="312">
        <v>13108</v>
      </c>
      <c r="H75" s="329">
        <v>15273447</v>
      </c>
      <c r="I75" s="329">
        <v>2713350</v>
      </c>
      <c r="J75" s="312">
        <v>17.77</v>
      </c>
      <c r="K75" s="329">
        <v>15948147</v>
      </c>
      <c r="L75" s="329">
        <v>3419924</v>
      </c>
      <c r="M75" s="458">
        <v>21.44</v>
      </c>
      <c r="N75" s="329">
        <v>13931554</v>
      </c>
      <c r="O75" s="329">
        <v>3341268</v>
      </c>
      <c r="P75" s="458">
        <v>23.98</v>
      </c>
      <c r="Q75" s="626"/>
    </row>
    <row r="76" spans="1:17" s="429" customFormat="1" ht="15" customHeight="1">
      <c r="A76" s="421" t="s">
        <v>269</v>
      </c>
      <c r="B76" s="421" t="s">
        <v>270</v>
      </c>
      <c r="C76" s="95" t="s">
        <v>271</v>
      </c>
      <c r="D76" s="421" t="s">
        <v>271</v>
      </c>
      <c r="E76" s="312">
        <v>13001</v>
      </c>
      <c r="F76" s="421" t="s">
        <v>279</v>
      </c>
      <c r="G76" s="312">
        <v>13109</v>
      </c>
      <c r="H76" s="329">
        <v>14265296</v>
      </c>
      <c r="I76" s="329">
        <v>2625293</v>
      </c>
      <c r="J76" s="312">
        <v>18.399999999999999</v>
      </c>
      <c r="K76" s="329">
        <v>15190586</v>
      </c>
      <c r="L76" s="329">
        <v>2887161</v>
      </c>
      <c r="M76" s="458">
        <v>19.010000000000002</v>
      </c>
      <c r="N76" s="329">
        <v>14502850</v>
      </c>
      <c r="O76" s="329">
        <v>2948866</v>
      </c>
      <c r="P76" s="458">
        <v>20.329999999999998</v>
      </c>
      <c r="Q76" s="626"/>
    </row>
    <row r="77" spans="1:17" s="429" customFormat="1" ht="15" customHeight="1">
      <c r="A77" s="421" t="s">
        <v>269</v>
      </c>
      <c r="B77" s="421" t="s">
        <v>270</v>
      </c>
      <c r="C77" s="95" t="s">
        <v>271</v>
      </c>
      <c r="D77" s="421" t="s">
        <v>271</v>
      </c>
      <c r="E77" s="312">
        <v>13001</v>
      </c>
      <c r="F77" s="421" t="s">
        <v>280</v>
      </c>
      <c r="G77" s="312">
        <v>13110</v>
      </c>
      <c r="H77" s="329">
        <v>61011063</v>
      </c>
      <c r="I77" s="329">
        <v>25682762</v>
      </c>
      <c r="J77" s="312">
        <v>42.1</v>
      </c>
      <c r="K77" s="329">
        <v>80292643</v>
      </c>
      <c r="L77" s="329">
        <v>27481589</v>
      </c>
      <c r="M77" s="458">
        <v>34.229999999999997</v>
      </c>
      <c r="N77" s="329">
        <v>65606651</v>
      </c>
      <c r="O77" s="329">
        <v>27712097</v>
      </c>
      <c r="P77" s="458">
        <v>42.24</v>
      </c>
      <c r="Q77" s="626"/>
    </row>
    <row r="78" spans="1:17" s="429" customFormat="1" ht="15" customHeight="1">
      <c r="A78" s="421" t="s">
        <v>269</v>
      </c>
      <c r="B78" s="421" t="s">
        <v>270</v>
      </c>
      <c r="C78" s="95" t="s">
        <v>271</v>
      </c>
      <c r="D78" s="421" t="s">
        <v>271</v>
      </c>
      <c r="E78" s="312">
        <v>13001</v>
      </c>
      <c r="F78" s="421" t="s">
        <v>281</v>
      </c>
      <c r="G78" s="312">
        <v>13111</v>
      </c>
      <c r="H78" s="329">
        <v>17075072</v>
      </c>
      <c r="I78" s="329">
        <v>11709148</v>
      </c>
      <c r="J78" s="312">
        <v>68.569999999999993</v>
      </c>
      <c r="K78" s="329">
        <v>18108627</v>
      </c>
      <c r="L78" s="329">
        <v>12552181</v>
      </c>
      <c r="M78" s="458">
        <v>69.319999999999993</v>
      </c>
      <c r="N78" s="329">
        <v>18236863</v>
      </c>
      <c r="O78" s="329">
        <v>12792771</v>
      </c>
      <c r="P78" s="458">
        <v>70.150000000000006</v>
      </c>
      <c r="Q78" s="626"/>
    </row>
    <row r="79" spans="1:17" s="429" customFormat="1" ht="15" customHeight="1">
      <c r="A79" s="421" t="s">
        <v>269</v>
      </c>
      <c r="B79" s="421" t="s">
        <v>270</v>
      </c>
      <c r="C79" s="95" t="s">
        <v>271</v>
      </c>
      <c r="D79" s="421" t="s">
        <v>271</v>
      </c>
      <c r="E79" s="312">
        <v>13001</v>
      </c>
      <c r="F79" s="421" t="s">
        <v>282</v>
      </c>
      <c r="G79" s="312">
        <v>13112</v>
      </c>
      <c r="H79" s="329">
        <v>25371387</v>
      </c>
      <c r="I79" s="329">
        <v>20164032</v>
      </c>
      <c r="J79" s="312">
        <v>79.48</v>
      </c>
      <c r="K79" s="329">
        <v>27197587</v>
      </c>
      <c r="L79" s="329">
        <v>21576326</v>
      </c>
      <c r="M79" s="458">
        <v>79.33</v>
      </c>
      <c r="N79" s="329">
        <v>26999328</v>
      </c>
      <c r="O79" s="329">
        <v>21757302</v>
      </c>
      <c r="P79" s="458">
        <v>80.58</v>
      </c>
      <c r="Q79" s="626"/>
    </row>
    <row r="80" spans="1:17" s="429" customFormat="1" ht="15" customHeight="1">
      <c r="A80" s="421" t="s">
        <v>269</v>
      </c>
      <c r="B80" s="421" t="s">
        <v>270</v>
      </c>
      <c r="C80" s="95" t="s">
        <v>271</v>
      </c>
      <c r="D80" s="421" t="s">
        <v>271</v>
      </c>
      <c r="E80" s="312">
        <v>13001</v>
      </c>
      <c r="F80" s="421" t="s">
        <v>283</v>
      </c>
      <c r="G80" s="312">
        <v>13113</v>
      </c>
      <c r="H80" s="329">
        <v>24840490</v>
      </c>
      <c r="I80" s="329">
        <v>1500893</v>
      </c>
      <c r="J80" s="312">
        <v>6.04</v>
      </c>
      <c r="K80" s="329">
        <v>26834337</v>
      </c>
      <c r="L80" s="329">
        <v>1606015</v>
      </c>
      <c r="M80" s="458">
        <v>5.98</v>
      </c>
      <c r="N80" s="329">
        <v>26288158</v>
      </c>
      <c r="O80" s="329">
        <v>1619486</v>
      </c>
      <c r="P80" s="458">
        <v>6.16</v>
      </c>
      <c r="Q80" s="626"/>
    </row>
    <row r="81" spans="1:17" s="429" customFormat="1" ht="15" customHeight="1">
      <c r="A81" s="421" t="s">
        <v>269</v>
      </c>
      <c r="B81" s="421" t="s">
        <v>270</v>
      </c>
      <c r="C81" s="95" t="s">
        <v>271</v>
      </c>
      <c r="D81" s="421" t="s">
        <v>271</v>
      </c>
      <c r="E81" s="312">
        <v>13001</v>
      </c>
      <c r="F81" s="421" t="s">
        <v>284</v>
      </c>
      <c r="G81" s="312">
        <v>13114</v>
      </c>
      <c r="H81" s="329">
        <v>261148394</v>
      </c>
      <c r="I81" s="329">
        <v>3454775</v>
      </c>
      <c r="J81" s="312">
        <v>1.32</v>
      </c>
      <c r="K81" s="329">
        <v>275579513</v>
      </c>
      <c r="L81" s="329">
        <v>3696748</v>
      </c>
      <c r="M81" s="458">
        <v>1.34</v>
      </c>
      <c r="N81" s="329">
        <v>285143596</v>
      </c>
      <c r="O81" s="329">
        <v>3727755</v>
      </c>
      <c r="P81" s="458">
        <v>1.31</v>
      </c>
      <c r="Q81" s="626"/>
    </row>
    <row r="82" spans="1:17" s="429" customFormat="1" ht="15" customHeight="1">
      <c r="A82" s="421" t="s">
        <v>269</v>
      </c>
      <c r="B82" s="421" t="s">
        <v>270</v>
      </c>
      <c r="C82" s="95" t="s">
        <v>271</v>
      </c>
      <c r="D82" s="421" t="s">
        <v>271</v>
      </c>
      <c r="E82" s="312">
        <v>13001</v>
      </c>
      <c r="F82" s="421" t="s">
        <v>285</v>
      </c>
      <c r="G82" s="312">
        <v>13115</v>
      </c>
      <c r="H82" s="329">
        <v>85718058</v>
      </c>
      <c r="I82" s="329">
        <v>1607307</v>
      </c>
      <c r="J82" s="312">
        <v>1.88</v>
      </c>
      <c r="K82" s="329">
        <v>87648185</v>
      </c>
      <c r="L82" s="329">
        <v>1719883</v>
      </c>
      <c r="M82" s="458">
        <v>1.96</v>
      </c>
      <c r="N82" s="329">
        <v>86617179</v>
      </c>
      <c r="O82" s="329">
        <v>1734310</v>
      </c>
      <c r="P82" s="458">
        <v>2</v>
      </c>
      <c r="Q82" s="626"/>
    </row>
    <row r="83" spans="1:17" s="429" customFormat="1" ht="15" customHeight="1">
      <c r="A83" s="421" t="s">
        <v>269</v>
      </c>
      <c r="B83" s="421" t="s">
        <v>270</v>
      </c>
      <c r="C83" s="95" t="s">
        <v>271</v>
      </c>
      <c r="D83" s="421" t="s">
        <v>271</v>
      </c>
      <c r="E83" s="312">
        <v>13001</v>
      </c>
      <c r="F83" s="421" t="s">
        <v>286</v>
      </c>
      <c r="G83" s="312">
        <v>13116</v>
      </c>
      <c r="H83" s="329">
        <v>15735570</v>
      </c>
      <c r="I83" s="329">
        <v>9696527</v>
      </c>
      <c r="J83" s="312">
        <v>61.62</v>
      </c>
      <c r="K83" s="329">
        <v>15747504</v>
      </c>
      <c r="L83" s="329">
        <v>10375674</v>
      </c>
      <c r="M83" s="458">
        <v>65.89</v>
      </c>
      <c r="N83" s="329">
        <v>15367495</v>
      </c>
      <c r="O83" s="329">
        <v>10366272</v>
      </c>
      <c r="P83" s="458">
        <v>67.459999999999994</v>
      </c>
      <c r="Q83" s="626"/>
    </row>
    <row r="84" spans="1:17" s="429" customFormat="1" ht="15" customHeight="1">
      <c r="A84" s="421" t="s">
        <v>269</v>
      </c>
      <c r="B84" s="421" t="s">
        <v>270</v>
      </c>
      <c r="C84" s="95" t="s">
        <v>271</v>
      </c>
      <c r="D84" s="421" t="s">
        <v>271</v>
      </c>
      <c r="E84" s="312">
        <v>13001</v>
      </c>
      <c r="F84" s="421" t="s">
        <v>287</v>
      </c>
      <c r="G84" s="312">
        <v>13117</v>
      </c>
      <c r="H84" s="329">
        <v>13763950</v>
      </c>
      <c r="I84" s="329">
        <v>9095429</v>
      </c>
      <c r="J84" s="312">
        <v>66.08</v>
      </c>
      <c r="K84" s="329">
        <v>14557779</v>
      </c>
      <c r="L84" s="329">
        <v>9743987</v>
      </c>
      <c r="M84" s="458">
        <v>66.930000000000007</v>
      </c>
      <c r="N84" s="329">
        <v>13944559</v>
      </c>
      <c r="O84" s="329">
        <v>9829453</v>
      </c>
      <c r="P84" s="458">
        <v>70.489999999999995</v>
      </c>
      <c r="Q84" s="626"/>
    </row>
    <row r="85" spans="1:17" s="429" customFormat="1" ht="15" customHeight="1">
      <c r="A85" s="421" t="s">
        <v>269</v>
      </c>
      <c r="B85" s="421" t="s">
        <v>270</v>
      </c>
      <c r="C85" s="95" t="s">
        <v>271</v>
      </c>
      <c r="D85" s="421" t="s">
        <v>271</v>
      </c>
      <c r="E85" s="312">
        <v>13001</v>
      </c>
      <c r="F85" s="421" t="s">
        <v>288</v>
      </c>
      <c r="G85" s="312">
        <v>13118</v>
      </c>
      <c r="H85" s="329">
        <v>21196428</v>
      </c>
      <c r="I85" s="329">
        <v>3225904</v>
      </c>
      <c r="J85" s="312">
        <v>15.22</v>
      </c>
      <c r="K85" s="329">
        <v>22318599</v>
      </c>
      <c r="L85" s="329">
        <v>3498388</v>
      </c>
      <c r="M85" s="458">
        <v>15.67</v>
      </c>
      <c r="N85" s="329">
        <v>21521483</v>
      </c>
      <c r="O85" s="329">
        <v>3819424</v>
      </c>
      <c r="P85" s="458">
        <v>17.75</v>
      </c>
      <c r="Q85" s="626"/>
    </row>
    <row r="86" spans="1:17" s="429" customFormat="1" ht="15" customHeight="1">
      <c r="A86" s="421" t="s">
        <v>269</v>
      </c>
      <c r="B86" s="421" t="s">
        <v>270</v>
      </c>
      <c r="C86" s="95" t="s">
        <v>271</v>
      </c>
      <c r="D86" s="421" t="s">
        <v>271</v>
      </c>
      <c r="E86" s="312">
        <v>13001</v>
      </c>
      <c r="F86" s="421" t="s">
        <v>289</v>
      </c>
      <c r="G86" s="312">
        <v>13119</v>
      </c>
      <c r="H86" s="329">
        <v>110573414</v>
      </c>
      <c r="I86" s="329">
        <v>45832319</v>
      </c>
      <c r="J86" s="312">
        <v>41.45</v>
      </c>
      <c r="K86" s="329">
        <v>121614256</v>
      </c>
      <c r="L86" s="329">
        <v>49042425</v>
      </c>
      <c r="M86" s="458">
        <v>40.33</v>
      </c>
      <c r="N86" s="329">
        <v>112392149</v>
      </c>
      <c r="O86" s="329">
        <v>49453781</v>
      </c>
      <c r="P86" s="458">
        <v>44</v>
      </c>
      <c r="Q86" s="626"/>
    </row>
    <row r="87" spans="1:17" s="429" customFormat="1" ht="15" customHeight="1">
      <c r="A87" s="421" t="s">
        <v>269</v>
      </c>
      <c r="B87" s="421" t="s">
        <v>270</v>
      </c>
      <c r="C87" s="95" t="s">
        <v>271</v>
      </c>
      <c r="D87" s="421" t="s">
        <v>271</v>
      </c>
      <c r="E87" s="312">
        <v>13001</v>
      </c>
      <c r="F87" s="421" t="s">
        <v>290</v>
      </c>
      <c r="G87" s="312">
        <v>13120</v>
      </c>
      <c r="H87" s="329">
        <v>42655466</v>
      </c>
      <c r="I87" s="329">
        <v>2825005</v>
      </c>
      <c r="J87" s="312">
        <v>6.62</v>
      </c>
      <c r="K87" s="329">
        <v>49251248</v>
      </c>
      <c r="L87" s="329">
        <v>3245967</v>
      </c>
      <c r="M87" s="458">
        <v>6.59</v>
      </c>
      <c r="N87" s="329">
        <v>43345688</v>
      </c>
      <c r="O87" s="329">
        <v>3164515</v>
      </c>
      <c r="P87" s="458">
        <v>7.3</v>
      </c>
      <c r="Q87" s="626"/>
    </row>
    <row r="88" spans="1:17" s="429" customFormat="1" ht="15" customHeight="1">
      <c r="A88" s="421" t="s">
        <v>269</v>
      </c>
      <c r="B88" s="421" t="s">
        <v>270</v>
      </c>
      <c r="C88" s="95" t="s">
        <v>271</v>
      </c>
      <c r="D88" s="421" t="s">
        <v>271</v>
      </c>
      <c r="E88" s="312">
        <v>13001</v>
      </c>
      <c r="F88" s="421" t="s">
        <v>291</v>
      </c>
      <c r="G88" s="312">
        <v>13121</v>
      </c>
      <c r="H88" s="329">
        <v>13194290</v>
      </c>
      <c r="I88" s="329">
        <v>7448085</v>
      </c>
      <c r="J88" s="312">
        <v>56.45</v>
      </c>
      <c r="K88" s="329">
        <v>14130181</v>
      </c>
      <c r="L88" s="329">
        <v>8208114</v>
      </c>
      <c r="M88" s="458">
        <v>58.09</v>
      </c>
      <c r="N88" s="329">
        <v>13550524</v>
      </c>
      <c r="O88" s="329">
        <v>8297083</v>
      </c>
      <c r="P88" s="458">
        <v>61.23</v>
      </c>
      <c r="Q88" s="626"/>
    </row>
    <row r="89" spans="1:17" s="429" customFormat="1" ht="15" customHeight="1">
      <c r="A89" s="421" t="s">
        <v>269</v>
      </c>
      <c r="B89" s="421" t="s">
        <v>270</v>
      </c>
      <c r="C89" s="95" t="s">
        <v>271</v>
      </c>
      <c r="D89" s="421" t="s">
        <v>271</v>
      </c>
      <c r="E89" s="312">
        <v>13001</v>
      </c>
      <c r="F89" s="421" t="s">
        <v>292</v>
      </c>
      <c r="G89" s="312">
        <v>13122</v>
      </c>
      <c r="H89" s="329">
        <v>49187895</v>
      </c>
      <c r="I89" s="329">
        <v>12872369</v>
      </c>
      <c r="J89" s="312">
        <v>26.17</v>
      </c>
      <c r="K89" s="329">
        <v>51231774</v>
      </c>
      <c r="L89" s="329">
        <v>13773953</v>
      </c>
      <c r="M89" s="458">
        <v>26.89</v>
      </c>
      <c r="N89" s="329">
        <v>52745221</v>
      </c>
      <c r="O89" s="329">
        <v>13889484</v>
      </c>
      <c r="P89" s="458">
        <v>26.33</v>
      </c>
      <c r="Q89" s="626"/>
    </row>
    <row r="90" spans="1:17" s="429" customFormat="1" ht="15" customHeight="1">
      <c r="A90" s="421" t="s">
        <v>269</v>
      </c>
      <c r="B90" s="421" t="s">
        <v>270</v>
      </c>
      <c r="C90" s="95" t="s">
        <v>271</v>
      </c>
      <c r="D90" s="421" t="s">
        <v>271</v>
      </c>
      <c r="E90" s="312">
        <v>13001</v>
      </c>
      <c r="F90" s="421" t="s">
        <v>293</v>
      </c>
      <c r="G90" s="312">
        <v>13123</v>
      </c>
      <c r="H90" s="329">
        <v>118455183</v>
      </c>
      <c r="I90" s="329">
        <v>2294541</v>
      </c>
      <c r="J90" s="312">
        <v>1.94</v>
      </c>
      <c r="K90" s="329">
        <v>120972530</v>
      </c>
      <c r="L90" s="329">
        <v>2455252</v>
      </c>
      <c r="M90" s="458">
        <v>2.0299999999999998</v>
      </c>
      <c r="N90" s="329">
        <v>115143901</v>
      </c>
      <c r="O90" s="329">
        <v>2475846</v>
      </c>
      <c r="P90" s="458">
        <v>2.15</v>
      </c>
      <c r="Q90" s="626"/>
    </row>
    <row r="91" spans="1:17" s="429" customFormat="1" ht="15" customHeight="1">
      <c r="A91" s="421" t="s">
        <v>269</v>
      </c>
      <c r="B91" s="421" t="s">
        <v>270</v>
      </c>
      <c r="C91" s="95" t="s">
        <v>271</v>
      </c>
      <c r="D91" s="421" t="s">
        <v>271</v>
      </c>
      <c r="E91" s="312">
        <v>13001</v>
      </c>
      <c r="F91" s="421" t="s">
        <v>294</v>
      </c>
      <c r="G91" s="312">
        <v>13124</v>
      </c>
      <c r="H91" s="329">
        <v>46660092</v>
      </c>
      <c r="I91" s="329">
        <v>13810740</v>
      </c>
      <c r="J91" s="312">
        <v>29.6</v>
      </c>
      <c r="K91" s="329">
        <v>49209023</v>
      </c>
      <c r="L91" s="329">
        <v>14778048</v>
      </c>
      <c r="M91" s="458">
        <v>30.03</v>
      </c>
      <c r="N91" s="329">
        <v>49309953</v>
      </c>
      <c r="O91" s="329">
        <v>14902002</v>
      </c>
      <c r="P91" s="458">
        <v>30.22</v>
      </c>
      <c r="Q91" s="626"/>
    </row>
    <row r="92" spans="1:17" s="429" customFormat="1" ht="15" customHeight="1">
      <c r="A92" s="421" t="s">
        <v>269</v>
      </c>
      <c r="B92" s="421" t="s">
        <v>270</v>
      </c>
      <c r="C92" s="95" t="s">
        <v>271</v>
      </c>
      <c r="D92" s="421" t="s">
        <v>271</v>
      </c>
      <c r="E92" s="312">
        <v>13001</v>
      </c>
      <c r="F92" s="421" t="s">
        <v>295</v>
      </c>
      <c r="G92" s="312">
        <v>13125</v>
      </c>
      <c r="H92" s="329">
        <v>44082323</v>
      </c>
      <c r="I92" s="329">
        <v>7120944</v>
      </c>
      <c r="J92" s="312">
        <v>16.149999999999999</v>
      </c>
      <c r="K92" s="329">
        <v>47582452</v>
      </c>
      <c r="L92" s="329">
        <v>7835951</v>
      </c>
      <c r="M92" s="458">
        <v>16.47</v>
      </c>
      <c r="N92" s="329">
        <v>48677090</v>
      </c>
      <c r="O92" s="329">
        <v>7912649</v>
      </c>
      <c r="P92" s="458">
        <v>16.260000000000002</v>
      </c>
      <c r="Q92" s="626"/>
    </row>
    <row r="93" spans="1:17" s="429" customFormat="1" ht="15" customHeight="1">
      <c r="A93" s="421" t="s">
        <v>269</v>
      </c>
      <c r="B93" s="421" t="s">
        <v>270</v>
      </c>
      <c r="C93" s="95" t="s">
        <v>271</v>
      </c>
      <c r="D93" s="421" t="s">
        <v>271</v>
      </c>
      <c r="E93" s="312">
        <v>13001</v>
      </c>
      <c r="F93" s="421" t="s">
        <v>296</v>
      </c>
      <c r="G93" s="312">
        <v>13126</v>
      </c>
      <c r="H93" s="329">
        <v>15609392</v>
      </c>
      <c r="I93" s="329">
        <v>3763515</v>
      </c>
      <c r="J93" s="312">
        <v>24.11</v>
      </c>
      <c r="K93" s="329">
        <v>16412794</v>
      </c>
      <c r="L93" s="329">
        <v>4114583</v>
      </c>
      <c r="M93" s="458">
        <v>25.07</v>
      </c>
      <c r="N93" s="329">
        <v>14947134</v>
      </c>
      <c r="O93" s="329">
        <v>4266737</v>
      </c>
      <c r="P93" s="458">
        <v>28.55</v>
      </c>
      <c r="Q93" s="626"/>
    </row>
    <row r="94" spans="1:17" s="429" customFormat="1" ht="15" customHeight="1">
      <c r="A94" s="421" t="s">
        <v>269</v>
      </c>
      <c r="B94" s="421" t="s">
        <v>270</v>
      </c>
      <c r="C94" s="95" t="s">
        <v>271</v>
      </c>
      <c r="D94" s="421" t="s">
        <v>271</v>
      </c>
      <c r="E94" s="312">
        <v>13001</v>
      </c>
      <c r="F94" s="421" t="s">
        <v>297</v>
      </c>
      <c r="G94" s="312">
        <v>13127</v>
      </c>
      <c r="H94" s="329">
        <v>28428583</v>
      </c>
      <c r="I94" s="329">
        <v>4026380</v>
      </c>
      <c r="J94" s="312">
        <v>14.16</v>
      </c>
      <c r="K94" s="329">
        <v>30948540</v>
      </c>
      <c r="L94" s="329">
        <v>4537597</v>
      </c>
      <c r="M94" s="458">
        <v>14.66</v>
      </c>
      <c r="N94" s="329">
        <v>29685699</v>
      </c>
      <c r="O94" s="329">
        <v>4622114</v>
      </c>
      <c r="P94" s="458">
        <v>15.57</v>
      </c>
      <c r="Q94" s="626"/>
    </row>
    <row r="95" spans="1:17" s="429" customFormat="1" ht="15" customHeight="1">
      <c r="A95" s="421" t="s">
        <v>269</v>
      </c>
      <c r="B95" s="421" t="s">
        <v>270</v>
      </c>
      <c r="C95" s="95" t="s">
        <v>271</v>
      </c>
      <c r="D95" s="421" t="s">
        <v>271</v>
      </c>
      <c r="E95" s="312">
        <v>13001</v>
      </c>
      <c r="F95" s="421" t="s">
        <v>298</v>
      </c>
      <c r="G95" s="312">
        <v>13128</v>
      </c>
      <c r="H95" s="329">
        <v>25696014</v>
      </c>
      <c r="I95" s="329">
        <v>6508840</v>
      </c>
      <c r="J95" s="312">
        <v>25.33</v>
      </c>
      <c r="K95" s="329">
        <v>26570816</v>
      </c>
      <c r="L95" s="329">
        <v>6982223</v>
      </c>
      <c r="M95" s="458">
        <v>26.28</v>
      </c>
      <c r="N95" s="329">
        <v>28353395</v>
      </c>
      <c r="O95" s="329">
        <v>7051482</v>
      </c>
      <c r="P95" s="458">
        <v>24.87</v>
      </c>
      <c r="Q95" s="626"/>
    </row>
    <row r="96" spans="1:17" s="429" customFormat="1" ht="15" customHeight="1">
      <c r="A96" s="421" t="s">
        <v>269</v>
      </c>
      <c r="B96" s="421" t="s">
        <v>270</v>
      </c>
      <c r="C96" s="95" t="s">
        <v>271</v>
      </c>
      <c r="D96" s="421" t="s">
        <v>271</v>
      </c>
      <c r="E96" s="312">
        <v>13001</v>
      </c>
      <c r="F96" s="421" t="s">
        <v>299</v>
      </c>
      <c r="G96" s="312">
        <v>13129</v>
      </c>
      <c r="H96" s="329">
        <v>19782925</v>
      </c>
      <c r="I96" s="329">
        <v>3684711</v>
      </c>
      <c r="J96" s="312">
        <v>18.63</v>
      </c>
      <c r="K96" s="329">
        <v>20143512</v>
      </c>
      <c r="L96" s="329">
        <v>3974176</v>
      </c>
      <c r="M96" s="458">
        <v>19.73</v>
      </c>
      <c r="N96" s="329">
        <v>18899511</v>
      </c>
      <c r="O96" s="329">
        <v>4007510</v>
      </c>
      <c r="P96" s="458">
        <v>21.2</v>
      </c>
      <c r="Q96" s="626"/>
    </row>
    <row r="97" spans="1:17" s="429" customFormat="1" ht="15" customHeight="1">
      <c r="A97" s="421" t="s">
        <v>269</v>
      </c>
      <c r="B97" s="421" t="s">
        <v>270</v>
      </c>
      <c r="C97" s="95" t="s">
        <v>271</v>
      </c>
      <c r="D97" s="421" t="s">
        <v>271</v>
      </c>
      <c r="E97" s="312">
        <v>13001</v>
      </c>
      <c r="F97" s="421" t="s">
        <v>300</v>
      </c>
      <c r="G97" s="312">
        <v>13130</v>
      </c>
      <c r="H97" s="329">
        <v>18042862</v>
      </c>
      <c r="I97" s="329">
        <v>1670780</v>
      </c>
      <c r="J97" s="312">
        <v>9.26</v>
      </c>
      <c r="K97" s="329">
        <v>18554817</v>
      </c>
      <c r="L97" s="329">
        <v>1813867</v>
      </c>
      <c r="M97" s="458">
        <v>9.7799999999999994</v>
      </c>
      <c r="N97" s="329">
        <v>16949771</v>
      </c>
      <c r="O97" s="329">
        <v>1874628</v>
      </c>
      <c r="P97" s="458">
        <v>11.06</v>
      </c>
      <c r="Q97" s="626"/>
    </row>
    <row r="98" spans="1:17" s="429" customFormat="1" ht="15" customHeight="1">
      <c r="A98" s="421" t="s">
        <v>269</v>
      </c>
      <c r="B98" s="421" t="s">
        <v>270</v>
      </c>
      <c r="C98" s="95" t="s">
        <v>271</v>
      </c>
      <c r="D98" s="421" t="s">
        <v>271</v>
      </c>
      <c r="E98" s="312">
        <v>13001</v>
      </c>
      <c r="F98" s="421" t="s">
        <v>301</v>
      </c>
      <c r="G98" s="312">
        <v>13131</v>
      </c>
      <c r="H98" s="329">
        <v>12891867</v>
      </c>
      <c r="I98" s="329">
        <v>8711873</v>
      </c>
      <c r="J98" s="312">
        <v>67.58</v>
      </c>
      <c r="K98" s="329">
        <v>13779740</v>
      </c>
      <c r="L98" s="329">
        <v>9352658</v>
      </c>
      <c r="M98" s="458">
        <v>67.87</v>
      </c>
      <c r="N98" s="329">
        <v>13944699</v>
      </c>
      <c r="O98" s="329">
        <v>9545382</v>
      </c>
      <c r="P98" s="458">
        <v>68.45</v>
      </c>
      <c r="Q98" s="626"/>
    </row>
    <row r="99" spans="1:17" s="429" customFormat="1" ht="15" customHeight="1">
      <c r="A99" s="421" t="s">
        <v>269</v>
      </c>
      <c r="B99" s="421" t="s">
        <v>270</v>
      </c>
      <c r="C99" s="95" t="s">
        <v>271</v>
      </c>
      <c r="D99" s="421" t="s">
        <v>271</v>
      </c>
      <c r="E99" s="312">
        <v>13001</v>
      </c>
      <c r="F99" s="421" t="s">
        <v>302</v>
      </c>
      <c r="G99" s="312">
        <v>13132</v>
      </c>
      <c r="H99" s="329">
        <v>88923687</v>
      </c>
      <c r="I99" s="329">
        <v>1638900</v>
      </c>
      <c r="J99" s="312">
        <v>1.84</v>
      </c>
      <c r="K99" s="329">
        <v>93979753</v>
      </c>
      <c r="L99" s="329">
        <v>1676023</v>
      </c>
      <c r="M99" s="458">
        <v>1.78</v>
      </c>
      <c r="N99" s="329">
        <v>90857837</v>
      </c>
      <c r="O99" s="329">
        <v>1768398</v>
      </c>
      <c r="P99" s="458">
        <v>1.95</v>
      </c>
      <c r="Q99" s="626"/>
    </row>
    <row r="100" spans="1:17" s="429" customFormat="1" ht="15" customHeight="1">
      <c r="A100" s="421" t="s">
        <v>269</v>
      </c>
      <c r="B100" s="421" t="s">
        <v>303</v>
      </c>
      <c r="C100" s="95" t="s">
        <v>271</v>
      </c>
      <c r="D100" s="421" t="s">
        <v>271</v>
      </c>
      <c r="E100" s="312">
        <v>13001</v>
      </c>
      <c r="F100" s="421" t="s">
        <v>304</v>
      </c>
      <c r="G100" s="312">
        <v>13201</v>
      </c>
      <c r="H100" s="329">
        <v>83573676</v>
      </c>
      <c r="I100" s="329">
        <v>55754943</v>
      </c>
      <c r="J100" s="312">
        <v>66.709999999999994</v>
      </c>
      <c r="K100" s="329">
        <v>88456132</v>
      </c>
      <c r="L100" s="329">
        <v>59660033</v>
      </c>
      <c r="M100" s="458">
        <v>67.45</v>
      </c>
      <c r="N100" s="329">
        <v>86812355</v>
      </c>
      <c r="O100" s="329">
        <v>60160445</v>
      </c>
      <c r="P100" s="458">
        <v>69.3</v>
      </c>
      <c r="Q100" s="626"/>
    </row>
    <row r="101" spans="1:17" s="429" customFormat="1" ht="15" customHeight="1">
      <c r="A101" s="421" t="s">
        <v>269</v>
      </c>
      <c r="B101" s="421" t="s">
        <v>303</v>
      </c>
      <c r="C101" s="95" t="s">
        <v>271</v>
      </c>
      <c r="D101" s="421" t="s">
        <v>271</v>
      </c>
      <c r="E101" s="312">
        <v>13001</v>
      </c>
      <c r="F101" s="421" t="s">
        <v>305</v>
      </c>
      <c r="G101" s="312">
        <v>13202</v>
      </c>
      <c r="H101" s="329">
        <v>7363973</v>
      </c>
      <c r="I101" s="329">
        <v>874819</v>
      </c>
      <c r="J101" s="312">
        <v>11.88</v>
      </c>
      <c r="K101" s="329">
        <v>7409944</v>
      </c>
      <c r="L101" s="329">
        <v>1017435</v>
      </c>
      <c r="M101" s="458">
        <v>13.73</v>
      </c>
      <c r="N101" s="329">
        <v>7422657</v>
      </c>
      <c r="O101" s="329">
        <v>1049652</v>
      </c>
      <c r="P101" s="458">
        <v>14.14</v>
      </c>
      <c r="Q101" s="626"/>
    </row>
    <row r="102" spans="1:17" s="429" customFormat="1" ht="15" customHeight="1">
      <c r="A102" s="421" t="s">
        <v>269</v>
      </c>
      <c r="B102" s="421" t="s">
        <v>303</v>
      </c>
      <c r="C102" s="95" t="s">
        <v>271</v>
      </c>
      <c r="D102" s="421" t="s">
        <v>271</v>
      </c>
      <c r="E102" s="312">
        <v>13001</v>
      </c>
      <c r="F102" s="421" t="s">
        <v>306</v>
      </c>
      <c r="G102" s="312">
        <v>13203</v>
      </c>
      <c r="H102" s="329">
        <v>4415620</v>
      </c>
      <c r="I102" s="329">
        <v>1517754</v>
      </c>
      <c r="J102" s="312">
        <v>34.369999999999997</v>
      </c>
      <c r="K102" s="329">
        <v>4615554</v>
      </c>
      <c r="L102" s="329">
        <v>1624058</v>
      </c>
      <c r="M102" s="458">
        <v>35.19</v>
      </c>
      <c r="N102" s="329">
        <v>4018920</v>
      </c>
      <c r="O102" s="329">
        <v>1637681</v>
      </c>
      <c r="P102" s="458">
        <v>40.75</v>
      </c>
      <c r="Q102" s="626"/>
    </row>
    <row r="103" spans="1:17" s="429" customFormat="1" ht="15" customHeight="1">
      <c r="A103" s="421" t="s">
        <v>269</v>
      </c>
      <c r="B103" s="421" t="s">
        <v>307</v>
      </c>
      <c r="C103" s="95" t="s">
        <v>271</v>
      </c>
      <c r="D103" s="421" t="s">
        <v>271</v>
      </c>
      <c r="E103" s="312">
        <v>13001</v>
      </c>
      <c r="F103" s="421" t="s">
        <v>308</v>
      </c>
      <c r="G103" s="312">
        <v>13301</v>
      </c>
      <c r="H103" s="329">
        <v>34347358</v>
      </c>
      <c r="I103" s="329">
        <v>3594920</v>
      </c>
      <c r="J103" s="312">
        <v>10.47</v>
      </c>
      <c r="K103" s="329">
        <v>37920040</v>
      </c>
      <c r="L103" s="329">
        <v>3931533</v>
      </c>
      <c r="M103" s="458">
        <v>10.37</v>
      </c>
      <c r="N103" s="329">
        <v>38506917</v>
      </c>
      <c r="O103" s="329">
        <v>3965987</v>
      </c>
      <c r="P103" s="458">
        <v>10.3</v>
      </c>
      <c r="Q103" s="626"/>
    </row>
    <row r="104" spans="1:17" s="429" customFormat="1" ht="15" customHeight="1">
      <c r="A104" s="421" t="s">
        <v>269</v>
      </c>
      <c r="B104" s="421" t="s">
        <v>307</v>
      </c>
      <c r="C104" s="95" t="s">
        <v>271</v>
      </c>
      <c r="D104" s="421" t="s">
        <v>271</v>
      </c>
      <c r="E104" s="312">
        <v>13001</v>
      </c>
      <c r="F104" s="421" t="s">
        <v>309</v>
      </c>
      <c r="G104" s="312">
        <v>13302</v>
      </c>
      <c r="H104" s="329">
        <v>18025383</v>
      </c>
      <c r="I104" s="329">
        <v>2636035</v>
      </c>
      <c r="J104" s="312">
        <v>14.62</v>
      </c>
      <c r="K104" s="329">
        <v>20296414</v>
      </c>
      <c r="L104" s="329">
        <v>3174822</v>
      </c>
      <c r="M104" s="458">
        <v>15.64</v>
      </c>
      <c r="N104" s="329">
        <v>21082529</v>
      </c>
      <c r="O104" s="329">
        <v>3204331</v>
      </c>
      <c r="P104" s="458">
        <v>15.2</v>
      </c>
      <c r="Q104" s="626"/>
    </row>
    <row r="105" spans="1:17" s="429" customFormat="1" ht="15" customHeight="1">
      <c r="A105" s="421" t="s">
        <v>269</v>
      </c>
      <c r="B105" s="421" t="s">
        <v>307</v>
      </c>
      <c r="C105" s="95" t="s">
        <v>271</v>
      </c>
      <c r="D105" s="421" t="s">
        <v>271</v>
      </c>
      <c r="E105" s="312">
        <v>13001</v>
      </c>
      <c r="F105" s="421" t="s">
        <v>310</v>
      </c>
      <c r="G105" s="312">
        <v>13303</v>
      </c>
      <c r="H105" s="329">
        <v>4004190</v>
      </c>
      <c r="I105" s="329">
        <v>1388410</v>
      </c>
      <c r="J105" s="312">
        <v>34.67</v>
      </c>
      <c r="K105" s="329">
        <v>4400825</v>
      </c>
      <c r="L105" s="329">
        <v>1513877</v>
      </c>
      <c r="M105" s="458">
        <v>34.4</v>
      </c>
      <c r="N105" s="329">
        <v>4253315</v>
      </c>
      <c r="O105" s="329">
        <v>1529006</v>
      </c>
      <c r="P105" s="458">
        <v>35.950000000000003</v>
      </c>
      <c r="Q105" s="626"/>
    </row>
    <row r="106" spans="1:17" s="429" customFormat="1" ht="15" customHeight="1">
      <c r="A106" s="421" t="s">
        <v>269</v>
      </c>
      <c r="B106" s="421" t="s">
        <v>311</v>
      </c>
      <c r="C106" s="95" t="s">
        <v>271</v>
      </c>
      <c r="D106" s="421" t="s">
        <v>271</v>
      </c>
      <c r="E106" s="312">
        <v>13001</v>
      </c>
      <c r="F106" s="421" t="s">
        <v>312</v>
      </c>
      <c r="G106" s="312">
        <v>13401</v>
      </c>
      <c r="H106" s="329">
        <v>45768894</v>
      </c>
      <c r="I106" s="329">
        <v>16749788</v>
      </c>
      <c r="J106" s="312">
        <v>36.6</v>
      </c>
      <c r="K106" s="329">
        <v>47951597</v>
      </c>
      <c r="L106" s="329">
        <v>17922947</v>
      </c>
      <c r="M106" s="458">
        <v>37.380000000000003</v>
      </c>
      <c r="N106" s="329">
        <v>47232347</v>
      </c>
      <c r="O106" s="329">
        <v>18073281</v>
      </c>
      <c r="P106" s="458">
        <v>38.26</v>
      </c>
      <c r="Q106" s="626"/>
    </row>
    <row r="107" spans="1:17" s="429" customFormat="1" ht="15" customHeight="1">
      <c r="A107" s="421" t="s">
        <v>269</v>
      </c>
      <c r="B107" s="421" t="s">
        <v>311</v>
      </c>
      <c r="C107" s="95" t="s">
        <v>271</v>
      </c>
      <c r="D107" s="421" t="s">
        <v>271</v>
      </c>
      <c r="E107" s="312">
        <v>13001</v>
      </c>
      <c r="F107" s="421" t="s">
        <v>313</v>
      </c>
      <c r="G107" s="312">
        <v>13402</v>
      </c>
      <c r="H107" s="329">
        <v>13394683</v>
      </c>
      <c r="I107" s="329">
        <v>2702286</v>
      </c>
      <c r="J107" s="312">
        <v>20.170000000000002</v>
      </c>
      <c r="K107" s="329">
        <v>14443947</v>
      </c>
      <c r="L107" s="329">
        <v>2961257</v>
      </c>
      <c r="M107" s="458">
        <v>20.5</v>
      </c>
      <c r="N107" s="329">
        <v>14001870</v>
      </c>
      <c r="O107" s="329">
        <v>3075224</v>
      </c>
      <c r="P107" s="458">
        <v>21.96</v>
      </c>
      <c r="Q107" s="626"/>
    </row>
    <row r="108" spans="1:17" s="429" customFormat="1" ht="15" customHeight="1">
      <c r="A108" s="421" t="s">
        <v>269</v>
      </c>
      <c r="B108" s="421" t="s">
        <v>311</v>
      </c>
      <c r="C108" s="95" t="s">
        <v>271</v>
      </c>
      <c r="D108" s="421" t="s">
        <v>271</v>
      </c>
      <c r="E108" s="312">
        <v>13001</v>
      </c>
      <c r="F108" s="421" t="s">
        <v>314</v>
      </c>
      <c r="G108" s="312">
        <v>13403</v>
      </c>
      <c r="H108" s="329">
        <v>6588827</v>
      </c>
      <c r="I108" s="329">
        <v>1047277</v>
      </c>
      <c r="J108" s="312">
        <v>15.89</v>
      </c>
      <c r="K108" s="329">
        <v>6787984</v>
      </c>
      <c r="L108" s="329">
        <v>1158320</v>
      </c>
      <c r="M108" s="458">
        <v>17.059999999999999</v>
      </c>
      <c r="N108" s="329">
        <v>7250995</v>
      </c>
      <c r="O108" s="329">
        <v>1123489</v>
      </c>
      <c r="P108" s="458">
        <v>15.49</v>
      </c>
      <c r="Q108" s="626"/>
    </row>
    <row r="109" spans="1:17" s="429" customFormat="1" ht="15" customHeight="1">
      <c r="A109" s="421" t="s">
        <v>269</v>
      </c>
      <c r="B109" s="421" t="s">
        <v>311</v>
      </c>
      <c r="C109" s="95" t="s">
        <v>271</v>
      </c>
      <c r="D109" s="421" t="s">
        <v>271</v>
      </c>
      <c r="E109" s="312">
        <v>13001</v>
      </c>
      <c r="F109" s="421" t="s">
        <v>315</v>
      </c>
      <c r="G109" s="312">
        <v>13404</v>
      </c>
      <c r="H109" s="329">
        <v>10921036</v>
      </c>
      <c r="I109" s="329">
        <v>3275893</v>
      </c>
      <c r="J109" s="312">
        <v>30</v>
      </c>
      <c r="K109" s="329">
        <v>11676484</v>
      </c>
      <c r="L109" s="329">
        <v>3505337</v>
      </c>
      <c r="M109" s="458">
        <v>30.02</v>
      </c>
      <c r="N109" s="329">
        <v>12166612</v>
      </c>
      <c r="O109" s="329">
        <v>3534739</v>
      </c>
      <c r="P109" s="458">
        <v>29.05</v>
      </c>
      <c r="Q109" s="626"/>
    </row>
    <row r="110" spans="1:17" s="429" customFormat="1" ht="15" customHeight="1">
      <c r="A110" s="421" t="s">
        <v>269</v>
      </c>
      <c r="B110" s="421" t="s">
        <v>316</v>
      </c>
      <c r="C110" s="95" t="s">
        <v>172</v>
      </c>
      <c r="D110" s="421" t="s">
        <v>316</v>
      </c>
      <c r="E110" s="312">
        <v>13501</v>
      </c>
      <c r="F110" s="424" t="s">
        <v>316</v>
      </c>
      <c r="G110" s="312">
        <v>13501</v>
      </c>
      <c r="H110" s="329">
        <v>16933044</v>
      </c>
      <c r="I110" s="329">
        <v>9185880</v>
      </c>
      <c r="J110" s="312">
        <v>54.25</v>
      </c>
      <c r="K110" s="329">
        <v>17653224</v>
      </c>
      <c r="L110" s="329">
        <v>10071735</v>
      </c>
      <c r="M110" s="458">
        <v>57.05</v>
      </c>
      <c r="N110" s="329">
        <v>17866992</v>
      </c>
      <c r="O110" s="329">
        <v>10169301</v>
      </c>
      <c r="P110" s="458">
        <v>56.92</v>
      </c>
      <c r="Q110" s="626"/>
    </row>
    <row r="111" spans="1:17" s="429" customFormat="1" ht="15" customHeight="1">
      <c r="A111" s="421" t="s">
        <v>269</v>
      </c>
      <c r="B111" s="421" t="s">
        <v>317</v>
      </c>
      <c r="C111" s="95" t="s">
        <v>271</v>
      </c>
      <c r="D111" s="421" t="s">
        <v>271</v>
      </c>
      <c r="E111" s="312">
        <v>13001</v>
      </c>
      <c r="F111" s="421" t="s">
        <v>317</v>
      </c>
      <c r="G111" s="312">
        <v>13601</v>
      </c>
      <c r="H111" s="329">
        <v>10311440</v>
      </c>
      <c r="I111" s="329">
        <v>4946132</v>
      </c>
      <c r="J111" s="312">
        <v>47.97</v>
      </c>
      <c r="K111" s="329">
        <v>11041576</v>
      </c>
      <c r="L111" s="329">
        <v>5292561</v>
      </c>
      <c r="M111" s="458">
        <v>47.93</v>
      </c>
      <c r="N111" s="329">
        <v>10777391</v>
      </c>
      <c r="O111" s="329">
        <v>5324009</v>
      </c>
      <c r="P111" s="458">
        <v>49.4</v>
      </c>
      <c r="Q111" s="626"/>
    </row>
    <row r="112" spans="1:17" s="429" customFormat="1" ht="15" customHeight="1">
      <c r="A112" s="421" t="s">
        <v>269</v>
      </c>
      <c r="B112" s="421" t="s">
        <v>317</v>
      </c>
      <c r="C112" s="95" t="s">
        <v>271</v>
      </c>
      <c r="D112" s="421" t="s">
        <v>271</v>
      </c>
      <c r="E112" s="312">
        <v>13001</v>
      </c>
      <c r="F112" s="421" t="s">
        <v>318</v>
      </c>
      <c r="G112" s="312">
        <v>13602</v>
      </c>
      <c r="H112" s="329">
        <v>5595048</v>
      </c>
      <c r="I112" s="329">
        <v>2540040</v>
      </c>
      <c r="J112" s="312">
        <v>45.4</v>
      </c>
      <c r="K112" s="329">
        <v>6804520</v>
      </c>
      <c r="L112" s="329">
        <v>2786339</v>
      </c>
      <c r="M112" s="458">
        <v>40.950000000000003</v>
      </c>
      <c r="N112" s="329">
        <v>7196341</v>
      </c>
      <c r="O112" s="329">
        <v>2850285</v>
      </c>
      <c r="P112" s="458">
        <v>39.61</v>
      </c>
      <c r="Q112" s="626"/>
    </row>
    <row r="113" spans="1:17" s="429" customFormat="1" ht="15" customHeight="1">
      <c r="A113" s="421" t="s">
        <v>269</v>
      </c>
      <c r="B113" s="421" t="s">
        <v>317</v>
      </c>
      <c r="C113" s="95" t="s">
        <v>271</v>
      </c>
      <c r="D113" s="421" t="s">
        <v>271</v>
      </c>
      <c r="E113" s="312">
        <v>13001</v>
      </c>
      <c r="F113" s="421" t="s">
        <v>319</v>
      </c>
      <c r="G113" s="312">
        <v>13603</v>
      </c>
      <c r="H113" s="329">
        <v>5897140</v>
      </c>
      <c r="I113" s="329">
        <v>2693993</v>
      </c>
      <c r="J113" s="312">
        <v>45.68</v>
      </c>
      <c r="K113" s="329">
        <v>6671098</v>
      </c>
      <c r="L113" s="329">
        <v>2898423</v>
      </c>
      <c r="M113" s="458">
        <v>43.45</v>
      </c>
      <c r="N113" s="329">
        <v>6356155</v>
      </c>
      <c r="O113" s="329">
        <v>3016397</v>
      </c>
      <c r="P113" s="458">
        <v>47.46</v>
      </c>
      <c r="Q113" s="626"/>
    </row>
    <row r="114" spans="1:17" s="429" customFormat="1" ht="15" customHeight="1">
      <c r="A114" s="421" t="s">
        <v>269</v>
      </c>
      <c r="B114" s="421" t="s">
        <v>317</v>
      </c>
      <c r="C114" s="95" t="s">
        <v>271</v>
      </c>
      <c r="D114" s="421" t="s">
        <v>271</v>
      </c>
      <c r="E114" s="312">
        <v>13001</v>
      </c>
      <c r="F114" s="421" t="s">
        <v>320</v>
      </c>
      <c r="G114" s="312">
        <v>13604</v>
      </c>
      <c r="H114" s="329">
        <v>9181057</v>
      </c>
      <c r="I114" s="329">
        <v>3570112</v>
      </c>
      <c r="J114" s="312">
        <v>38.89</v>
      </c>
      <c r="K114" s="329">
        <v>9729767</v>
      </c>
      <c r="L114" s="329">
        <v>3820164</v>
      </c>
      <c r="M114" s="458">
        <v>39.26</v>
      </c>
      <c r="N114" s="329">
        <v>9794071</v>
      </c>
      <c r="O114" s="329">
        <v>3852207</v>
      </c>
      <c r="P114" s="458">
        <v>39.33</v>
      </c>
      <c r="Q114" s="626"/>
    </row>
    <row r="115" spans="1:17" s="429" customFormat="1" ht="15" customHeight="1">
      <c r="A115" s="421" t="s">
        <v>269</v>
      </c>
      <c r="B115" s="421" t="s">
        <v>317</v>
      </c>
      <c r="C115" s="95" t="s">
        <v>271</v>
      </c>
      <c r="D115" s="421" t="s">
        <v>271</v>
      </c>
      <c r="E115" s="312">
        <v>13001</v>
      </c>
      <c r="F115" s="421" t="s">
        <v>321</v>
      </c>
      <c r="G115" s="312">
        <v>13605</v>
      </c>
      <c r="H115" s="329">
        <v>12118954</v>
      </c>
      <c r="I115" s="329">
        <v>6364058</v>
      </c>
      <c r="J115" s="312">
        <v>52.51</v>
      </c>
      <c r="K115" s="329">
        <v>13117533</v>
      </c>
      <c r="L115" s="329">
        <v>6809798</v>
      </c>
      <c r="M115" s="458">
        <v>51.91</v>
      </c>
      <c r="N115" s="329">
        <v>13355240</v>
      </c>
      <c r="O115" s="329">
        <v>6866918</v>
      </c>
      <c r="P115" s="458">
        <v>51.42</v>
      </c>
      <c r="Q115" s="626"/>
    </row>
    <row r="116" spans="1:17" s="429" customFormat="1" ht="15" hidden="1" customHeight="1">
      <c r="A116" s="421" t="s">
        <v>322</v>
      </c>
      <c r="B116" s="421" t="s">
        <v>323</v>
      </c>
      <c r="C116" s="95" t="s">
        <v>172</v>
      </c>
      <c r="D116" s="421" t="s">
        <v>323</v>
      </c>
      <c r="E116" s="312">
        <v>14101</v>
      </c>
      <c r="F116" s="421" t="s">
        <v>323</v>
      </c>
      <c r="G116" s="312">
        <v>14101</v>
      </c>
      <c r="H116" s="329">
        <v>34028008</v>
      </c>
      <c r="I116" s="329">
        <v>16773438</v>
      </c>
      <c r="J116" s="312">
        <v>49.29</v>
      </c>
      <c r="K116" s="329">
        <v>34474029</v>
      </c>
      <c r="L116" s="329">
        <v>18201087</v>
      </c>
      <c r="M116" s="458">
        <v>52.8</v>
      </c>
      <c r="N116" s="329">
        <v>33025647</v>
      </c>
      <c r="O116" s="329">
        <v>18416897</v>
      </c>
      <c r="P116" s="458">
        <v>55.77</v>
      </c>
      <c r="Q116" s="626"/>
    </row>
    <row r="117" spans="1:17" s="429" customFormat="1" ht="15" hidden="1" customHeight="1">
      <c r="A117" s="421" t="s">
        <v>324</v>
      </c>
      <c r="B117" s="421" t="s">
        <v>325</v>
      </c>
      <c r="C117" s="95" t="s">
        <v>172</v>
      </c>
      <c r="D117" s="421" t="s">
        <v>325</v>
      </c>
      <c r="E117" s="312">
        <v>15101</v>
      </c>
      <c r="F117" s="421" t="s">
        <v>325</v>
      </c>
      <c r="G117" s="312">
        <v>15101</v>
      </c>
      <c r="H117" s="329">
        <v>34397260</v>
      </c>
      <c r="I117" s="329">
        <v>17246223</v>
      </c>
      <c r="J117" s="312">
        <v>50.14</v>
      </c>
      <c r="K117" s="329">
        <v>36810995</v>
      </c>
      <c r="L117" s="329">
        <v>18527588</v>
      </c>
      <c r="M117" s="458">
        <v>50.33</v>
      </c>
      <c r="N117" s="329">
        <v>35188453</v>
      </c>
      <c r="O117" s="329">
        <v>18699764</v>
      </c>
      <c r="P117" s="458">
        <v>53.14</v>
      </c>
      <c r="Q117" s="626"/>
    </row>
    <row r="118" spans="1:17" s="429" customFormat="1" ht="15" hidden="1" customHeight="1">
      <c r="A118" s="421" t="s">
        <v>326</v>
      </c>
      <c r="B118" s="219" t="s">
        <v>327</v>
      </c>
      <c r="C118" s="95" t="s">
        <v>172</v>
      </c>
      <c r="D118" s="421" t="s">
        <v>328</v>
      </c>
      <c r="E118" s="312">
        <v>16101</v>
      </c>
      <c r="F118" s="421" t="s">
        <v>329</v>
      </c>
      <c r="G118" s="312">
        <v>16101</v>
      </c>
      <c r="H118" s="329">
        <v>32657907</v>
      </c>
      <c r="I118" s="329">
        <v>14315448</v>
      </c>
      <c r="J118" s="312">
        <v>43.83</v>
      </c>
      <c r="K118" s="329">
        <v>35202788</v>
      </c>
      <c r="L118" s="329">
        <v>15318106</v>
      </c>
      <c r="M118" s="458">
        <v>43.51</v>
      </c>
      <c r="N118" s="329">
        <v>32585544</v>
      </c>
      <c r="O118" s="329">
        <v>15446590</v>
      </c>
      <c r="P118" s="458">
        <v>47.4</v>
      </c>
      <c r="Q118" s="626"/>
    </row>
    <row r="119" spans="1:17" s="429" customFormat="1" ht="15" hidden="1" customHeight="1">
      <c r="A119" s="421" t="s">
        <v>326</v>
      </c>
      <c r="B119" s="219" t="s">
        <v>327</v>
      </c>
      <c r="C119" s="95" t="s">
        <v>172</v>
      </c>
      <c r="D119" s="421" t="s">
        <v>328</v>
      </c>
      <c r="E119" s="312">
        <v>16101</v>
      </c>
      <c r="F119" s="421" t="s">
        <v>330</v>
      </c>
      <c r="G119" s="312">
        <v>16103</v>
      </c>
      <c r="H119" s="329">
        <v>4936201</v>
      </c>
      <c r="I119" s="329">
        <v>2818622</v>
      </c>
      <c r="J119" s="312">
        <v>57.1</v>
      </c>
      <c r="K119" s="329">
        <v>5362992</v>
      </c>
      <c r="L119" s="329">
        <v>3069703</v>
      </c>
      <c r="M119" s="458">
        <v>57.24</v>
      </c>
      <c r="N119" s="329">
        <v>5252948</v>
      </c>
      <c r="O119" s="329">
        <v>3136432</v>
      </c>
      <c r="P119" s="458">
        <v>59.71</v>
      </c>
      <c r="Q119" s="626"/>
    </row>
    <row r="120" spans="1:17" s="429" customFormat="1" ht="15" hidden="1" customHeight="1">
      <c r="A120" s="421" t="s">
        <v>326</v>
      </c>
      <c r="B120" s="219" t="s">
        <v>331</v>
      </c>
      <c r="C120" s="95" t="s">
        <v>172</v>
      </c>
      <c r="D120" s="423" t="s">
        <v>332</v>
      </c>
      <c r="E120" s="312">
        <v>16301</v>
      </c>
      <c r="F120" s="423" t="s">
        <v>332</v>
      </c>
      <c r="G120" s="312">
        <v>16301</v>
      </c>
      <c r="H120" s="329">
        <v>9284139</v>
      </c>
      <c r="I120" s="329">
        <v>6217153</v>
      </c>
      <c r="J120" s="312">
        <v>66.97</v>
      </c>
      <c r="K120" s="329">
        <v>10336087</v>
      </c>
      <c r="L120" s="329">
        <v>6935022</v>
      </c>
      <c r="M120" s="458">
        <v>67.099999999999994</v>
      </c>
      <c r="N120" s="329">
        <v>14615811</v>
      </c>
      <c r="O120" s="329">
        <v>7046645</v>
      </c>
      <c r="P120" s="458">
        <v>48.21</v>
      </c>
      <c r="Q120" s="626"/>
    </row>
  </sheetData>
  <autoFilter ref="A3:Y120" xr:uid="{00000000-0001-0000-6600-000000000000}">
    <filterColumn colId="0">
      <filters>
        <filter val="METROPOLITANA"/>
      </filters>
    </filterColumn>
  </autoFilter>
  <sortState xmlns:xlrd2="http://schemas.microsoft.com/office/spreadsheetml/2017/richdata2" ref="A4:N120">
    <sortCondition ref="G4"/>
  </sortState>
  <mergeCells count="4">
    <mergeCell ref="H2:J2"/>
    <mergeCell ref="K2:M2"/>
    <mergeCell ref="N2:P2"/>
    <mergeCell ref="B1:P1"/>
  </mergeCells>
  <hyperlinks>
    <hyperlink ref="Q1" location="INDICE!A1" display="INDICE" xr:uid="{00000000-0004-0000-6600-000000000000}"/>
    <hyperlink ref="Q2" location="Matriz_Estadisticas!A1" display="ESTADÍSTICAS" xr:uid="{00000000-0004-0000-6600-000001000000}"/>
    <hyperlink ref="A1" location="INDICE!C82" display="DE_3" xr:uid="{00000000-0004-0000-6600-000002000000}"/>
  </hyperlinks>
  <pageMargins left="0.7" right="0.7" top="0.75" bottom="0.75" header="0.3" footer="0.3"/>
  <pageSetup orientation="portrait" horizontalDpi="4294967293" verticalDpi="4294967293"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Hoja101">
    <pageSetUpPr fitToPage="1"/>
  </sheetPr>
  <dimension ref="A1:C38"/>
  <sheetViews>
    <sheetView zoomScaleNormal="100" workbookViewId="0">
      <selection activeCell="B10" sqref="B10"/>
    </sheetView>
  </sheetViews>
  <sheetFormatPr baseColWidth="10" defaultColWidth="96.44140625" defaultRowHeight="13.8"/>
  <cols>
    <col min="1" max="1" width="44.44140625" style="6" bestFit="1" customWidth="1"/>
    <col min="2" max="2" width="100.6640625" style="6" customWidth="1"/>
    <col min="3" max="3" width="7" style="6" bestFit="1" customWidth="1"/>
    <col min="4" max="16384" width="96.44140625" style="6"/>
  </cols>
  <sheetData>
    <row r="1" spans="1:3" ht="14.4">
      <c r="A1" s="441" t="s">
        <v>419</v>
      </c>
      <c r="B1" s="480" t="s">
        <v>1275</v>
      </c>
      <c r="C1" s="2" t="s">
        <v>137</v>
      </c>
    </row>
    <row r="2" spans="1:3" ht="15" customHeight="1">
      <c r="A2" s="263" t="s">
        <v>6</v>
      </c>
      <c r="B2" s="109" t="s">
        <v>101</v>
      </c>
    </row>
    <row r="3" spans="1:3" ht="15" customHeight="1">
      <c r="A3" s="263" t="s">
        <v>4</v>
      </c>
      <c r="B3" s="109" t="s">
        <v>96</v>
      </c>
    </row>
    <row r="4" spans="1:3" ht="15" customHeight="1">
      <c r="A4" s="263" t="s">
        <v>388</v>
      </c>
      <c r="B4" s="95" t="s">
        <v>99</v>
      </c>
    </row>
    <row r="5" spans="1:3" ht="27.6">
      <c r="A5" s="263" t="s">
        <v>9</v>
      </c>
      <c r="B5" s="109" t="s">
        <v>941</v>
      </c>
    </row>
    <row r="6" spans="1:3" ht="15" customHeight="1">
      <c r="A6" s="263" t="s">
        <v>138</v>
      </c>
      <c r="B6" s="109" t="s">
        <v>421</v>
      </c>
    </row>
    <row r="7" spans="1:3" ht="15" customHeight="1">
      <c r="A7" s="263" t="s">
        <v>7</v>
      </c>
      <c r="B7" s="109" t="s">
        <v>422</v>
      </c>
    </row>
    <row r="8" spans="1:3" ht="15" customHeight="1">
      <c r="A8" s="263" t="s">
        <v>389</v>
      </c>
      <c r="B8" s="185">
        <v>2018</v>
      </c>
    </row>
    <row r="9" spans="1:3" ht="15" customHeight="1">
      <c r="A9" s="263" t="s">
        <v>390</v>
      </c>
      <c r="B9" s="109" t="s">
        <v>470</v>
      </c>
    </row>
    <row r="10" spans="1:3" ht="96.6">
      <c r="A10" s="100" t="s">
        <v>391</v>
      </c>
      <c r="B10" s="116" t="s">
        <v>942</v>
      </c>
    </row>
    <row r="11" spans="1:3" ht="15" customHeight="1">
      <c r="A11" s="263" t="s">
        <v>392</v>
      </c>
      <c r="B11" s="109" t="s">
        <v>943</v>
      </c>
    </row>
    <row r="12" spans="1:3" ht="15" customHeight="1">
      <c r="A12" s="263" t="s">
        <v>393</v>
      </c>
      <c r="B12" s="109" t="s">
        <v>542</v>
      </c>
    </row>
    <row r="13" spans="1:3" ht="15" customHeight="1">
      <c r="A13" s="263" t="s">
        <v>394</v>
      </c>
      <c r="B13" s="109" t="s">
        <v>542</v>
      </c>
    </row>
    <row r="14" spans="1:3" ht="15" customHeight="1">
      <c r="A14" s="263" t="s">
        <v>139</v>
      </c>
      <c r="B14" s="259" t="s">
        <v>944</v>
      </c>
    </row>
    <row r="15" spans="1:3" ht="15" customHeight="1">
      <c r="A15" s="263" t="s">
        <v>395</v>
      </c>
      <c r="B15" s="273">
        <v>43089</v>
      </c>
    </row>
    <row r="16" spans="1:3" ht="15" customHeight="1">
      <c r="A16" s="263" t="s">
        <v>396</v>
      </c>
      <c r="B16" s="113">
        <v>43811</v>
      </c>
    </row>
    <row r="17" spans="1:2" ht="15" customHeight="1">
      <c r="A17" s="263" t="s">
        <v>397</v>
      </c>
      <c r="B17" s="109" t="s">
        <v>798</v>
      </c>
    </row>
    <row r="18" spans="1:2" ht="15" customHeight="1">
      <c r="A18" s="263" t="s">
        <v>398</v>
      </c>
      <c r="B18" s="109" t="s">
        <v>945</v>
      </c>
    </row>
    <row r="19" spans="1:2" ht="15" customHeight="1">
      <c r="A19" s="263" t="s">
        <v>399</v>
      </c>
      <c r="B19" s="259" t="s">
        <v>866</v>
      </c>
    </row>
    <row r="20" spans="1:2" ht="15" customHeight="1">
      <c r="A20" s="263" t="s">
        <v>400</v>
      </c>
      <c r="B20" s="202" t="s">
        <v>479</v>
      </c>
    </row>
    <row r="21" spans="1:2" ht="15" customHeight="1">
      <c r="A21" s="263" t="s">
        <v>403</v>
      </c>
      <c r="B21" s="171" t="s">
        <v>946</v>
      </c>
    </row>
    <row r="22" spans="1:2" ht="15" customHeight="1">
      <c r="A22" s="263" t="s">
        <v>404</v>
      </c>
      <c r="B22" s="171" t="s">
        <v>947</v>
      </c>
    </row>
    <row r="23" spans="1:2" ht="15" customHeight="1">
      <c r="A23" s="263" t="s">
        <v>435</v>
      </c>
      <c r="B23" s="354" t="s">
        <v>948</v>
      </c>
    </row>
    <row r="24" spans="1:2" ht="15" customHeight="1">
      <c r="A24" s="263" t="s">
        <v>405</v>
      </c>
      <c r="B24" s="262">
        <v>2018</v>
      </c>
    </row>
    <row r="25" spans="1:2" ht="15" customHeight="1">
      <c r="A25" s="263" t="s">
        <v>406</v>
      </c>
      <c r="B25" s="171" t="s">
        <v>949</v>
      </c>
    </row>
    <row r="26" spans="1:2" ht="15" customHeight="1">
      <c r="A26" s="263" t="s">
        <v>407</v>
      </c>
      <c r="B26" s="171" t="s">
        <v>950</v>
      </c>
    </row>
    <row r="27" spans="1:2" ht="15" customHeight="1">
      <c r="A27" s="263" t="s">
        <v>408</v>
      </c>
      <c r="B27" s="171" t="s">
        <v>947</v>
      </c>
    </row>
    <row r="28" spans="1:2" ht="15" customHeight="1">
      <c r="A28" s="263" t="s">
        <v>439</v>
      </c>
      <c r="B28" s="358" t="s">
        <v>948</v>
      </c>
    </row>
    <row r="29" spans="1:2" ht="15" customHeight="1">
      <c r="A29" s="263" t="s">
        <v>409</v>
      </c>
      <c r="B29" s="262">
        <v>2018</v>
      </c>
    </row>
    <row r="30" spans="1:2" ht="15" customHeight="1">
      <c r="A30" s="263" t="s">
        <v>410</v>
      </c>
      <c r="B30" s="171" t="s">
        <v>470</v>
      </c>
    </row>
    <row r="31" spans="1:2" ht="15" customHeight="1">
      <c r="A31" s="263" t="s">
        <v>411</v>
      </c>
      <c r="B31" s="171"/>
    </row>
    <row r="32" spans="1:2" ht="15" customHeight="1">
      <c r="A32" s="263" t="s">
        <v>412</v>
      </c>
      <c r="B32" s="171"/>
    </row>
    <row r="33" spans="1:2" ht="15" customHeight="1">
      <c r="A33" s="263" t="s">
        <v>440</v>
      </c>
      <c r="B33" s="171"/>
    </row>
    <row r="34" spans="1:2" ht="15" customHeight="1">
      <c r="A34" s="263" t="s">
        <v>413</v>
      </c>
      <c r="B34" s="171"/>
    </row>
    <row r="35" spans="1:2" ht="15" customHeight="1">
      <c r="A35" s="263" t="s">
        <v>414</v>
      </c>
      <c r="B35" s="171"/>
    </row>
    <row r="36" spans="1:2" ht="27.6">
      <c r="A36" s="263" t="s">
        <v>401</v>
      </c>
      <c r="B36" s="171" t="s">
        <v>951</v>
      </c>
    </row>
    <row r="37" spans="1:2" ht="15" customHeight="1">
      <c r="A37" s="278" t="s">
        <v>1267</v>
      </c>
      <c r="B37" s="102" t="s">
        <v>17</v>
      </c>
    </row>
    <row r="38" spans="1:2">
      <c r="A38" s="263" t="s">
        <v>402</v>
      </c>
      <c r="B38" s="171" t="s">
        <v>485</v>
      </c>
    </row>
  </sheetData>
  <hyperlinks>
    <hyperlink ref="C1" location="INDICE!A1" display="INDICE" xr:uid="{00000000-0004-0000-6700-000000000000}"/>
    <hyperlink ref="A1" location="INDICE!C73" display="COMPONENTE" xr:uid="{00000000-0004-0000-6700-000001000000}"/>
  </hyperlinks>
  <pageMargins left="0.7" right="0.7" top="0.75" bottom="0.75" header="0.3" footer="0.3"/>
  <pageSetup scale="71" fitToHeight="0" orientation="portrait" horizontalDpi="4294967293" verticalDpi="4294967293"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Hoja102" filterMode="1">
    <tabColor theme="0"/>
  </sheetPr>
  <dimension ref="A1:K120"/>
  <sheetViews>
    <sheetView topLeftCell="D1" zoomScaleNormal="100" workbookViewId="0">
      <selection activeCell="J3" sqref="J3"/>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20" style="218" bestFit="1" customWidth="1"/>
    <col min="9" max="9" width="19.6640625" style="218" bestFit="1" customWidth="1"/>
    <col min="10" max="10" width="44.5546875" style="218" customWidth="1"/>
    <col min="11" max="11" width="13.109375" style="527" bestFit="1" customWidth="1"/>
    <col min="12" max="16384" width="11.44140625" style="218"/>
  </cols>
  <sheetData>
    <row r="1" spans="1:11">
      <c r="A1" s="446" t="s">
        <v>101</v>
      </c>
      <c r="B1" s="1130" t="s">
        <v>941</v>
      </c>
      <c r="C1" s="1131"/>
      <c r="D1" s="1131"/>
      <c r="E1" s="1131"/>
      <c r="F1" s="1131"/>
      <c r="G1" s="1131"/>
      <c r="H1" s="1100"/>
      <c r="I1" s="1100"/>
      <c r="J1" s="1101"/>
      <c r="K1" s="625" t="s">
        <v>137</v>
      </c>
    </row>
    <row r="2" spans="1:11">
      <c r="A2" s="450"/>
      <c r="B2" s="470"/>
      <c r="C2" s="470"/>
      <c r="D2" s="481"/>
      <c r="E2" s="531"/>
      <c r="F2" s="531"/>
      <c r="G2" s="531"/>
      <c r="H2" s="1091" t="s">
        <v>1335</v>
      </c>
      <c r="I2" s="1091"/>
      <c r="J2" s="1092"/>
      <c r="K2" s="625" t="s">
        <v>449</v>
      </c>
    </row>
    <row r="3" spans="1:11" ht="28.8">
      <c r="A3" s="474" t="s">
        <v>165</v>
      </c>
      <c r="B3" s="474" t="s">
        <v>166</v>
      </c>
      <c r="C3" s="474" t="s">
        <v>167</v>
      </c>
      <c r="D3" s="473" t="s">
        <v>168</v>
      </c>
      <c r="E3" s="472" t="s">
        <v>169</v>
      </c>
      <c r="F3" s="472" t="s">
        <v>11</v>
      </c>
      <c r="G3" s="472" t="s">
        <v>487</v>
      </c>
      <c r="H3" s="454" t="s">
        <v>952</v>
      </c>
      <c r="I3" s="428" t="s">
        <v>953</v>
      </c>
      <c r="J3" s="1033" t="s">
        <v>954</v>
      </c>
    </row>
    <row r="4" spans="1:11" s="429" customFormat="1" ht="15" hidden="1" customHeight="1">
      <c r="A4" s="447" t="s">
        <v>170</v>
      </c>
      <c r="B4" s="447" t="s">
        <v>171</v>
      </c>
      <c r="C4" s="448" t="s">
        <v>172</v>
      </c>
      <c r="D4" s="447" t="s">
        <v>173</v>
      </c>
      <c r="E4" s="449">
        <v>1001</v>
      </c>
      <c r="F4" s="447" t="s">
        <v>171</v>
      </c>
      <c r="G4" s="508">
        <v>1101</v>
      </c>
      <c r="H4" s="70">
        <v>3680</v>
      </c>
      <c r="I4" s="344">
        <v>36319</v>
      </c>
      <c r="J4" s="314">
        <v>0.09</v>
      </c>
      <c r="K4" s="626"/>
    </row>
    <row r="5" spans="1:11" s="429" customFormat="1" ht="15" hidden="1" customHeight="1">
      <c r="A5" s="421" t="s">
        <v>170</v>
      </c>
      <c r="B5" s="421" t="s">
        <v>171</v>
      </c>
      <c r="C5" s="95" t="s">
        <v>172</v>
      </c>
      <c r="D5" s="421" t="s">
        <v>173</v>
      </c>
      <c r="E5" s="312">
        <v>1001</v>
      </c>
      <c r="F5" s="421" t="s">
        <v>174</v>
      </c>
      <c r="G5" s="167">
        <v>1107</v>
      </c>
      <c r="H5" s="95">
        <v>560</v>
      </c>
      <c r="I5" s="344">
        <v>83374</v>
      </c>
      <c r="J5" s="314">
        <v>0.01</v>
      </c>
      <c r="K5" s="626"/>
    </row>
    <row r="6" spans="1:11" s="429" customFormat="1" ht="15" hidden="1" customHeight="1">
      <c r="A6" s="421" t="s">
        <v>175</v>
      </c>
      <c r="B6" s="421" t="s">
        <v>175</v>
      </c>
      <c r="C6" s="95" t="s">
        <v>172</v>
      </c>
      <c r="D6" s="421" t="s">
        <v>175</v>
      </c>
      <c r="E6" s="312">
        <v>2101</v>
      </c>
      <c r="F6" s="421" t="s">
        <v>175</v>
      </c>
      <c r="G6" s="167">
        <v>2101</v>
      </c>
      <c r="H6" s="95">
        <v>352</v>
      </c>
      <c r="I6" s="345">
        <v>519986</v>
      </c>
      <c r="J6" s="314">
        <v>0</v>
      </c>
      <c r="K6" s="626"/>
    </row>
    <row r="7" spans="1:11" s="429" customFormat="1" ht="15" hidden="1" customHeight="1">
      <c r="A7" s="421" t="s">
        <v>175</v>
      </c>
      <c r="B7" s="421" t="s">
        <v>176</v>
      </c>
      <c r="C7" s="95" t="s">
        <v>172</v>
      </c>
      <c r="D7" s="421" t="s">
        <v>177</v>
      </c>
      <c r="E7" s="312">
        <v>2201</v>
      </c>
      <c r="F7" s="421" t="s">
        <v>177</v>
      </c>
      <c r="G7" s="167">
        <v>2201</v>
      </c>
      <c r="H7" s="95">
        <v>352</v>
      </c>
      <c r="I7" s="345">
        <v>384120</v>
      </c>
      <c r="J7" s="314">
        <v>0</v>
      </c>
      <c r="K7" s="626"/>
    </row>
    <row r="8" spans="1:11" s="429" customFormat="1" ht="15" hidden="1" customHeight="1">
      <c r="A8" s="421" t="s">
        <v>178</v>
      </c>
      <c r="B8" s="421" t="s">
        <v>179</v>
      </c>
      <c r="C8" s="95" t="s">
        <v>172</v>
      </c>
      <c r="D8" s="421" t="s">
        <v>180</v>
      </c>
      <c r="E8" s="312">
        <v>3001</v>
      </c>
      <c r="F8" s="421" t="s">
        <v>179</v>
      </c>
      <c r="G8" s="167">
        <v>3101</v>
      </c>
      <c r="H8" s="95">
        <v>320</v>
      </c>
      <c r="I8" s="345">
        <v>433109</v>
      </c>
      <c r="J8" s="314">
        <v>0</v>
      </c>
      <c r="K8" s="626"/>
    </row>
    <row r="9" spans="1:11" s="429" customFormat="1" ht="15" hidden="1" customHeight="1">
      <c r="A9" s="421" t="s">
        <v>178</v>
      </c>
      <c r="B9" s="421" t="s">
        <v>179</v>
      </c>
      <c r="C9" s="95" t="s">
        <v>172</v>
      </c>
      <c r="D9" s="421" t="s">
        <v>180</v>
      </c>
      <c r="E9" s="312">
        <v>3001</v>
      </c>
      <c r="F9" s="421" t="s">
        <v>181</v>
      </c>
      <c r="G9" s="167">
        <v>3103</v>
      </c>
      <c r="H9" s="95">
        <v>320</v>
      </c>
      <c r="I9" s="345">
        <v>23039</v>
      </c>
      <c r="J9" s="314">
        <v>0.01</v>
      </c>
      <c r="K9" s="626"/>
    </row>
    <row r="10" spans="1:11" s="429" customFormat="1" ht="15" hidden="1" customHeight="1">
      <c r="A10" s="421" t="s">
        <v>178</v>
      </c>
      <c r="B10" s="423" t="s">
        <v>182</v>
      </c>
      <c r="C10" s="95" t="s">
        <v>172</v>
      </c>
      <c r="D10" s="423" t="s">
        <v>183</v>
      </c>
      <c r="E10" s="312">
        <v>3301</v>
      </c>
      <c r="F10" s="423" t="s">
        <v>183</v>
      </c>
      <c r="G10" s="167">
        <v>3301</v>
      </c>
      <c r="H10" s="95">
        <v>640</v>
      </c>
      <c r="I10" s="345">
        <v>147356</v>
      </c>
      <c r="J10" s="314">
        <v>0</v>
      </c>
      <c r="K10" s="626"/>
    </row>
    <row r="11" spans="1:11" s="429" customFormat="1" ht="15" hidden="1" customHeight="1">
      <c r="A11" s="421" t="s">
        <v>184</v>
      </c>
      <c r="B11" s="421" t="s">
        <v>185</v>
      </c>
      <c r="C11" s="95" t="s">
        <v>172</v>
      </c>
      <c r="D11" s="421" t="s">
        <v>186</v>
      </c>
      <c r="E11" s="312">
        <v>4001</v>
      </c>
      <c r="F11" s="421" t="s">
        <v>187</v>
      </c>
      <c r="G11" s="167">
        <v>4101</v>
      </c>
      <c r="H11" s="95">
        <v>1120</v>
      </c>
      <c r="I11" s="345">
        <v>495987</v>
      </c>
      <c r="J11" s="314">
        <v>0</v>
      </c>
      <c r="K11" s="626"/>
    </row>
    <row r="12" spans="1:11" s="429" customFormat="1" ht="15" hidden="1" customHeight="1">
      <c r="A12" s="421" t="s">
        <v>184</v>
      </c>
      <c r="B12" s="421" t="s">
        <v>185</v>
      </c>
      <c r="C12" s="95" t="s">
        <v>172</v>
      </c>
      <c r="D12" s="421" t="s">
        <v>186</v>
      </c>
      <c r="E12" s="312">
        <v>4001</v>
      </c>
      <c r="F12" s="421" t="s">
        <v>184</v>
      </c>
      <c r="G12" s="167">
        <v>4102</v>
      </c>
      <c r="H12" s="70">
        <v>1120</v>
      </c>
      <c r="I12" s="344">
        <v>181115</v>
      </c>
      <c r="J12" s="314">
        <v>0.01</v>
      </c>
      <c r="K12" s="626"/>
    </row>
    <row r="13" spans="1:11" s="429" customFormat="1" ht="15" hidden="1" customHeight="1">
      <c r="A13" s="421" t="s">
        <v>184</v>
      </c>
      <c r="B13" s="421" t="s">
        <v>188</v>
      </c>
      <c r="C13" s="95" t="s">
        <v>172</v>
      </c>
      <c r="D13" s="421" t="s">
        <v>189</v>
      </c>
      <c r="E13" s="312">
        <v>4301</v>
      </c>
      <c r="F13" s="424" t="s">
        <v>189</v>
      </c>
      <c r="G13" s="167">
        <v>4301</v>
      </c>
      <c r="H13" s="95">
        <v>320</v>
      </c>
      <c r="I13" s="345">
        <v>175516</v>
      </c>
      <c r="J13" s="314">
        <v>0</v>
      </c>
      <c r="K13" s="626"/>
    </row>
    <row r="14" spans="1:11" s="429" customFormat="1" ht="15" hidden="1" customHeight="1">
      <c r="A14" s="421" t="s">
        <v>190</v>
      </c>
      <c r="B14" s="421" t="s">
        <v>190</v>
      </c>
      <c r="C14" s="95" t="s">
        <v>191</v>
      </c>
      <c r="D14" s="421" t="s">
        <v>191</v>
      </c>
      <c r="E14" s="312">
        <v>5001</v>
      </c>
      <c r="F14" s="421" t="s">
        <v>190</v>
      </c>
      <c r="G14" s="167">
        <v>5101</v>
      </c>
      <c r="H14" s="95">
        <v>160</v>
      </c>
      <c r="I14" s="345">
        <v>921736</v>
      </c>
      <c r="J14" s="314">
        <v>0</v>
      </c>
      <c r="K14" s="626"/>
    </row>
    <row r="15" spans="1:11" s="429" customFormat="1" ht="15" hidden="1" customHeight="1">
      <c r="A15" s="421" t="s">
        <v>190</v>
      </c>
      <c r="B15" s="421" t="s">
        <v>190</v>
      </c>
      <c r="C15" s="95" t="s">
        <v>191</v>
      </c>
      <c r="D15" s="421" t="s">
        <v>191</v>
      </c>
      <c r="E15" s="312">
        <v>5001</v>
      </c>
      <c r="F15" s="421" t="s">
        <v>192</v>
      </c>
      <c r="G15" s="167">
        <v>5102</v>
      </c>
      <c r="H15" s="95">
        <v>800</v>
      </c>
      <c r="I15" s="344">
        <v>283993</v>
      </c>
      <c r="J15" s="314">
        <v>0</v>
      </c>
      <c r="K15" s="626"/>
    </row>
    <row r="16" spans="1:11" s="429" customFormat="1" ht="15" hidden="1" customHeight="1">
      <c r="A16" s="421" t="s">
        <v>190</v>
      </c>
      <c r="B16" s="421" t="s">
        <v>190</v>
      </c>
      <c r="C16" s="95" t="s">
        <v>191</v>
      </c>
      <c r="D16" s="421" t="s">
        <v>191</v>
      </c>
      <c r="E16" s="312">
        <v>5001</v>
      </c>
      <c r="F16" s="421" t="s">
        <v>193</v>
      </c>
      <c r="G16" s="167">
        <v>5103</v>
      </c>
      <c r="H16" s="95">
        <v>960</v>
      </c>
      <c r="I16" s="345">
        <v>148.63999999999999</v>
      </c>
      <c r="J16" s="314">
        <v>0.87</v>
      </c>
      <c r="K16" s="626"/>
    </row>
    <row r="17" spans="1:11" s="429" customFormat="1" ht="15" hidden="1" customHeight="1">
      <c r="A17" s="421" t="s">
        <v>190</v>
      </c>
      <c r="B17" s="421" t="s">
        <v>190</v>
      </c>
      <c r="C17" s="95" t="s">
        <v>191</v>
      </c>
      <c r="D17" s="421" t="s">
        <v>191</v>
      </c>
      <c r="E17" s="312">
        <v>5001</v>
      </c>
      <c r="F17" s="421" t="s">
        <v>194</v>
      </c>
      <c r="G17" s="167">
        <v>5105</v>
      </c>
      <c r="H17" s="95">
        <v>1460</v>
      </c>
      <c r="I17" s="345">
        <v>323192</v>
      </c>
      <c r="J17" s="314">
        <v>0</v>
      </c>
      <c r="K17" s="626"/>
    </row>
    <row r="18" spans="1:11" s="429" customFormat="1" ht="15" hidden="1" customHeight="1">
      <c r="A18" s="421" t="s">
        <v>190</v>
      </c>
      <c r="B18" s="421" t="s">
        <v>190</v>
      </c>
      <c r="C18" s="95" t="s">
        <v>191</v>
      </c>
      <c r="D18" s="421" t="s">
        <v>191</v>
      </c>
      <c r="E18" s="312">
        <v>5001</v>
      </c>
      <c r="F18" s="421" t="s">
        <v>195</v>
      </c>
      <c r="G18" s="167">
        <v>5107</v>
      </c>
      <c r="H18" s="95">
        <v>1280</v>
      </c>
      <c r="I18" s="345">
        <v>77758</v>
      </c>
      <c r="J18" s="314">
        <v>0.02</v>
      </c>
      <c r="K18" s="626"/>
    </row>
    <row r="19" spans="1:11" s="429" customFormat="1" ht="15" hidden="1" customHeight="1">
      <c r="A19" s="421" t="s">
        <v>190</v>
      </c>
      <c r="B19" s="421" t="s">
        <v>190</v>
      </c>
      <c r="C19" s="95" t="s">
        <v>191</v>
      </c>
      <c r="D19" s="421" t="s">
        <v>191</v>
      </c>
      <c r="E19" s="312">
        <v>5001</v>
      </c>
      <c r="F19" s="421" t="s">
        <v>196</v>
      </c>
      <c r="G19" s="167">
        <v>5109</v>
      </c>
      <c r="H19" s="95">
        <v>4160</v>
      </c>
      <c r="I19" s="345">
        <v>860378</v>
      </c>
      <c r="J19" s="314">
        <v>0</v>
      </c>
      <c r="K19" s="626"/>
    </row>
    <row r="20" spans="1:11" s="429" customFormat="1" ht="15" hidden="1" customHeight="1">
      <c r="A20" s="421" t="s">
        <v>190</v>
      </c>
      <c r="B20" s="423" t="s">
        <v>197</v>
      </c>
      <c r="C20" s="95" t="s">
        <v>172</v>
      </c>
      <c r="D20" s="423" t="s">
        <v>198</v>
      </c>
      <c r="E20" s="312">
        <v>5301</v>
      </c>
      <c r="F20" s="425" t="s">
        <v>197</v>
      </c>
      <c r="G20" s="167">
        <v>5301</v>
      </c>
      <c r="H20" s="95">
        <v>960</v>
      </c>
      <c r="I20" s="345">
        <v>135356</v>
      </c>
      <c r="J20" s="314">
        <v>0.01</v>
      </c>
      <c r="K20" s="626"/>
    </row>
    <row r="21" spans="1:11" s="429" customFormat="1" ht="15" hidden="1" customHeight="1">
      <c r="A21" s="421" t="s">
        <v>190</v>
      </c>
      <c r="B21" s="423" t="s">
        <v>197</v>
      </c>
      <c r="C21" s="95" t="s">
        <v>172</v>
      </c>
      <c r="D21" s="423" t="s">
        <v>198</v>
      </c>
      <c r="E21" s="312">
        <v>5301</v>
      </c>
      <c r="F21" s="425" t="s">
        <v>199</v>
      </c>
      <c r="G21" s="167">
        <v>5304</v>
      </c>
      <c r="H21" s="95">
        <v>1600</v>
      </c>
      <c r="I21" s="345">
        <v>74718</v>
      </c>
      <c r="J21" s="314">
        <v>0.02</v>
      </c>
      <c r="K21" s="626"/>
    </row>
    <row r="22" spans="1:11" s="429" customFormat="1" ht="15" hidden="1" customHeight="1">
      <c r="A22" s="421" t="s">
        <v>190</v>
      </c>
      <c r="B22" s="423" t="s">
        <v>200</v>
      </c>
      <c r="C22" s="95" t="s">
        <v>172</v>
      </c>
      <c r="D22" s="423" t="s">
        <v>201</v>
      </c>
      <c r="E22" s="312">
        <v>5501</v>
      </c>
      <c r="F22" s="425" t="s">
        <v>200</v>
      </c>
      <c r="G22" s="167">
        <v>5501</v>
      </c>
      <c r="H22" s="95">
        <v>800</v>
      </c>
      <c r="I22" s="345">
        <v>127037</v>
      </c>
      <c r="J22" s="314">
        <v>0.01</v>
      </c>
      <c r="K22" s="626"/>
    </row>
    <row r="23" spans="1:11" s="429" customFormat="1" ht="15" hidden="1" customHeight="1">
      <c r="A23" s="421" t="s">
        <v>190</v>
      </c>
      <c r="B23" s="423" t="s">
        <v>200</v>
      </c>
      <c r="C23" s="95" t="s">
        <v>172</v>
      </c>
      <c r="D23" s="423" t="s">
        <v>201</v>
      </c>
      <c r="E23" s="312">
        <v>5501</v>
      </c>
      <c r="F23" s="425" t="s">
        <v>202</v>
      </c>
      <c r="G23" s="167">
        <v>5502</v>
      </c>
      <c r="H23" s="70">
        <v>1440</v>
      </c>
      <c r="I23" s="344">
        <v>54398</v>
      </c>
      <c r="J23" s="314">
        <v>0.03</v>
      </c>
      <c r="K23" s="626"/>
    </row>
    <row r="24" spans="1:11" s="429" customFormat="1" ht="15" hidden="1" customHeight="1">
      <c r="A24" s="421" t="s">
        <v>190</v>
      </c>
      <c r="B24" s="423" t="s">
        <v>200</v>
      </c>
      <c r="C24" s="95" t="s">
        <v>172</v>
      </c>
      <c r="D24" s="423" t="s">
        <v>201</v>
      </c>
      <c r="E24" s="312">
        <v>5501</v>
      </c>
      <c r="F24" s="425" t="s">
        <v>203</v>
      </c>
      <c r="G24" s="167">
        <v>5503</v>
      </c>
      <c r="H24" s="95">
        <v>800</v>
      </c>
      <c r="I24" s="344">
        <v>396310</v>
      </c>
      <c r="J24" s="314">
        <v>0</v>
      </c>
      <c r="K24" s="626"/>
    </row>
    <row r="25" spans="1:11" s="429" customFormat="1" ht="15" hidden="1" customHeight="1">
      <c r="A25" s="421" t="s">
        <v>190</v>
      </c>
      <c r="B25" s="423" t="s">
        <v>200</v>
      </c>
      <c r="C25" s="95" t="s">
        <v>172</v>
      </c>
      <c r="D25" s="423" t="s">
        <v>201</v>
      </c>
      <c r="E25" s="312">
        <v>5501</v>
      </c>
      <c r="F25" s="425" t="s">
        <v>204</v>
      </c>
      <c r="G25" s="167">
        <v>5504</v>
      </c>
      <c r="H25" s="95">
        <v>4160</v>
      </c>
      <c r="I25" s="345">
        <v>99037</v>
      </c>
      <c r="J25" s="314">
        <v>0.04</v>
      </c>
      <c r="K25" s="626"/>
    </row>
    <row r="26" spans="1:11" s="429" customFormat="1" ht="15" hidden="1" customHeight="1">
      <c r="A26" s="421" t="s">
        <v>190</v>
      </c>
      <c r="B26" s="421" t="s">
        <v>205</v>
      </c>
      <c r="C26" s="95" t="s">
        <v>172</v>
      </c>
      <c r="D26" s="421" t="s">
        <v>206</v>
      </c>
      <c r="E26" s="312">
        <v>5601</v>
      </c>
      <c r="F26" s="424" t="s">
        <v>205</v>
      </c>
      <c r="G26" s="167">
        <v>5601</v>
      </c>
      <c r="H26" s="95">
        <v>960</v>
      </c>
      <c r="I26" s="344">
        <v>132956</v>
      </c>
      <c r="J26" s="314">
        <v>0.01</v>
      </c>
      <c r="K26" s="626"/>
    </row>
    <row r="27" spans="1:11" s="429" customFormat="1" ht="15" hidden="1" customHeight="1">
      <c r="A27" s="421" t="s">
        <v>190</v>
      </c>
      <c r="B27" s="421" t="s">
        <v>205</v>
      </c>
      <c r="C27" s="95" t="s">
        <v>172</v>
      </c>
      <c r="D27" s="421" t="s">
        <v>206</v>
      </c>
      <c r="E27" s="312">
        <v>5601</v>
      </c>
      <c r="F27" s="424" t="s">
        <v>207</v>
      </c>
      <c r="G27" s="167">
        <v>5603</v>
      </c>
      <c r="H27" s="95">
        <v>1280</v>
      </c>
      <c r="I27" s="345">
        <v>95038</v>
      </c>
      <c r="J27" s="314">
        <v>0.01</v>
      </c>
      <c r="K27" s="626"/>
    </row>
    <row r="28" spans="1:11" s="429" customFormat="1" ht="15" hidden="1" customHeight="1">
      <c r="A28" s="421" t="s">
        <v>190</v>
      </c>
      <c r="B28" s="421" t="s">
        <v>205</v>
      </c>
      <c r="C28" s="95" t="s">
        <v>172</v>
      </c>
      <c r="D28" s="421" t="s">
        <v>206</v>
      </c>
      <c r="E28" s="312">
        <v>5601</v>
      </c>
      <c r="F28" s="424" t="s">
        <v>208</v>
      </c>
      <c r="G28" s="167">
        <v>5606</v>
      </c>
      <c r="H28" s="70">
        <v>1760</v>
      </c>
      <c r="I28" s="344">
        <v>290393</v>
      </c>
      <c r="J28" s="314">
        <v>0.01</v>
      </c>
      <c r="K28" s="626"/>
    </row>
    <row r="29" spans="1:11" s="429" customFormat="1" ht="15" hidden="1" customHeight="1">
      <c r="A29" s="421" t="s">
        <v>190</v>
      </c>
      <c r="B29" s="423" t="s">
        <v>209</v>
      </c>
      <c r="C29" s="95" t="s">
        <v>172</v>
      </c>
      <c r="D29" s="423" t="s">
        <v>210</v>
      </c>
      <c r="E29" s="312">
        <v>5701</v>
      </c>
      <c r="F29" s="425" t="s">
        <v>210</v>
      </c>
      <c r="G29" s="167">
        <v>5701</v>
      </c>
      <c r="H29" s="70">
        <v>1920</v>
      </c>
      <c r="I29" s="344">
        <v>147836</v>
      </c>
      <c r="J29" s="314">
        <v>0.01</v>
      </c>
      <c r="K29" s="626"/>
    </row>
    <row r="30" spans="1:11" s="429" customFormat="1" ht="15" hidden="1" customHeight="1">
      <c r="A30" s="421" t="s">
        <v>190</v>
      </c>
      <c r="B30" s="421" t="s">
        <v>211</v>
      </c>
      <c r="C30" s="95" t="s">
        <v>191</v>
      </c>
      <c r="D30" s="421" t="s">
        <v>191</v>
      </c>
      <c r="E30" s="312">
        <v>5001</v>
      </c>
      <c r="F30" s="421" t="s">
        <v>212</v>
      </c>
      <c r="G30" s="167">
        <v>5801</v>
      </c>
      <c r="H30" s="95">
        <v>640</v>
      </c>
      <c r="I30" s="345">
        <v>210074</v>
      </c>
      <c r="J30" s="314">
        <v>0</v>
      </c>
      <c r="K30" s="626"/>
    </row>
    <row r="31" spans="1:11" s="429" customFormat="1" ht="15" hidden="1" customHeight="1">
      <c r="A31" s="421" t="s">
        <v>190</v>
      </c>
      <c r="B31" s="421" t="s">
        <v>211</v>
      </c>
      <c r="C31" s="95" t="s">
        <v>191</v>
      </c>
      <c r="D31" s="421" t="s">
        <v>191</v>
      </c>
      <c r="E31" s="312">
        <v>5001</v>
      </c>
      <c r="F31" s="421" t="s">
        <v>213</v>
      </c>
      <c r="G31" s="167">
        <v>5802</v>
      </c>
      <c r="H31" s="95">
        <v>1600</v>
      </c>
      <c r="I31" s="345">
        <v>96797</v>
      </c>
      <c r="J31" s="314">
        <v>0.02</v>
      </c>
      <c r="K31" s="626"/>
    </row>
    <row r="32" spans="1:11" s="429" customFormat="1" ht="15" hidden="1" customHeight="1">
      <c r="A32" s="421" t="s">
        <v>190</v>
      </c>
      <c r="B32" s="421" t="s">
        <v>211</v>
      </c>
      <c r="C32" s="95" t="s">
        <v>191</v>
      </c>
      <c r="D32" s="421" t="s">
        <v>191</v>
      </c>
      <c r="E32" s="312">
        <v>5001</v>
      </c>
      <c r="F32" s="421" t="s">
        <v>214</v>
      </c>
      <c r="G32" s="167">
        <v>5803</v>
      </c>
      <c r="H32" s="95">
        <v>1280</v>
      </c>
      <c r="I32" s="345">
        <v>38399</v>
      </c>
      <c r="J32" s="314">
        <v>0.03</v>
      </c>
      <c r="K32" s="626"/>
    </row>
    <row r="33" spans="1:11" s="429" customFormat="1" ht="15" hidden="1" customHeight="1">
      <c r="A33" s="421" t="s">
        <v>190</v>
      </c>
      <c r="B33" s="421" t="s">
        <v>211</v>
      </c>
      <c r="C33" s="95" t="s">
        <v>191</v>
      </c>
      <c r="D33" s="421" t="s">
        <v>191</v>
      </c>
      <c r="E33" s="312">
        <v>5001</v>
      </c>
      <c r="F33" s="421" t="s">
        <v>215</v>
      </c>
      <c r="G33" s="167">
        <v>5804</v>
      </c>
      <c r="H33" s="95">
        <v>960</v>
      </c>
      <c r="I33" s="345">
        <v>167036</v>
      </c>
      <c r="J33" s="314">
        <v>0.01</v>
      </c>
      <c r="K33" s="626"/>
    </row>
    <row r="34" spans="1:11" s="429" customFormat="1" ht="15" hidden="1" customHeight="1">
      <c r="A34" s="421" t="s">
        <v>216</v>
      </c>
      <c r="B34" s="421" t="s">
        <v>217</v>
      </c>
      <c r="C34" s="95" t="s">
        <v>172</v>
      </c>
      <c r="D34" s="421" t="s">
        <v>218</v>
      </c>
      <c r="E34" s="312">
        <v>6001</v>
      </c>
      <c r="F34" s="421" t="s">
        <v>219</v>
      </c>
      <c r="G34" s="167">
        <v>6101</v>
      </c>
      <c r="H34" s="70">
        <v>4160</v>
      </c>
      <c r="I34" s="344">
        <v>754061</v>
      </c>
      <c r="J34" s="314">
        <v>0.01</v>
      </c>
      <c r="K34" s="626"/>
    </row>
    <row r="35" spans="1:11" s="429" customFormat="1" ht="15" hidden="1" customHeight="1">
      <c r="A35" s="421" t="s">
        <v>216</v>
      </c>
      <c r="B35" s="421" t="s">
        <v>217</v>
      </c>
      <c r="C35" s="95" t="s">
        <v>172</v>
      </c>
      <c r="D35" s="421" t="s">
        <v>218</v>
      </c>
      <c r="E35" s="312">
        <v>6001</v>
      </c>
      <c r="F35" s="421" t="s">
        <v>220</v>
      </c>
      <c r="G35" s="167">
        <v>6108</v>
      </c>
      <c r="H35" s="70">
        <v>1600</v>
      </c>
      <c r="I35" s="344">
        <v>125837</v>
      </c>
      <c r="J35" s="314">
        <v>0.01</v>
      </c>
      <c r="K35" s="626"/>
    </row>
    <row r="36" spans="1:11" s="429" customFormat="1" ht="15" hidden="1" customHeight="1">
      <c r="A36" s="421" t="s">
        <v>216</v>
      </c>
      <c r="B36" s="423" t="s">
        <v>217</v>
      </c>
      <c r="C36" s="95" t="s">
        <v>172</v>
      </c>
      <c r="D36" s="423" t="s">
        <v>221</v>
      </c>
      <c r="E36" s="312">
        <v>6115</v>
      </c>
      <c r="F36" s="423" t="s">
        <v>221</v>
      </c>
      <c r="G36" s="167">
        <v>6115</v>
      </c>
      <c r="H36" s="70">
        <v>3680</v>
      </c>
      <c r="I36" s="344">
        <v>63038</v>
      </c>
      <c r="J36" s="314">
        <v>0.06</v>
      </c>
      <c r="K36" s="626"/>
    </row>
    <row r="37" spans="1:11" s="429" customFormat="1" ht="15" hidden="1" customHeight="1">
      <c r="A37" s="421" t="s">
        <v>216</v>
      </c>
      <c r="B37" s="423" t="s">
        <v>222</v>
      </c>
      <c r="C37" s="95" t="s">
        <v>172</v>
      </c>
      <c r="D37" s="423" t="s">
        <v>223</v>
      </c>
      <c r="E37" s="312">
        <v>6301</v>
      </c>
      <c r="F37" s="425" t="s">
        <v>223</v>
      </c>
      <c r="G37" s="167">
        <v>6301</v>
      </c>
      <c r="H37" s="70">
        <v>1920</v>
      </c>
      <c r="I37" s="344">
        <v>94558</v>
      </c>
      <c r="J37" s="314">
        <v>0.02</v>
      </c>
      <c r="K37" s="626"/>
    </row>
    <row r="38" spans="1:11" s="429" customFormat="1" ht="15" hidden="1" customHeight="1">
      <c r="A38" s="421" t="s">
        <v>224</v>
      </c>
      <c r="B38" s="421" t="s">
        <v>225</v>
      </c>
      <c r="C38" s="95" t="s">
        <v>172</v>
      </c>
      <c r="D38" s="421" t="s">
        <v>226</v>
      </c>
      <c r="E38" s="312">
        <v>7001</v>
      </c>
      <c r="F38" s="421" t="s">
        <v>225</v>
      </c>
      <c r="G38" s="167">
        <v>7101</v>
      </c>
      <c r="H38" s="70">
        <v>1440</v>
      </c>
      <c r="I38" s="344">
        <v>507827</v>
      </c>
      <c r="J38" s="314">
        <v>0</v>
      </c>
      <c r="K38" s="626"/>
    </row>
    <row r="39" spans="1:11" s="429" customFormat="1" ht="15" hidden="1" customHeight="1">
      <c r="A39" s="421" t="s">
        <v>224</v>
      </c>
      <c r="B39" s="423" t="s">
        <v>225</v>
      </c>
      <c r="C39" s="95" t="s">
        <v>172</v>
      </c>
      <c r="D39" s="423" t="s">
        <v>227</v>
      </c>
      <c r="E39" s="312">
        <v>7102</v>
      </c>
      <c r="F39" s="423" t="s">
        <v>227</v>
      </c>
      <c r="G39" s="167">
        <v>7102</v>
      </c>
      <c r="H39" s="95">
        <v>160</v>
      </c>
      <c r="I39" s="345">
        <v>749581</v>
      </c>
      <c r="J39" s="314">
        <v>0</v>
      </c>
      <c r="K39" s="626"/>
    </row>
    <row r="40" spans="1:11" s="429" customFormat="1" ht="15" hidden="1" customHeight="1">
      <c r="A40" s="421" t="s">
        <v>224</v>
      </c>
      <c r="B40" s="421" t="s">
        <v>225</v>
      </c>
      <c r="C40" s="95" t="s">
        <v>172</v>
      </c>
      <c r="D40" s="421" t="s">
        <v>226</v>
      </c>
      <c r="E40" s="312">
        <v>7001</v>
      </c>
      <c r="F40" s="421" t="s">
        <v>224</v>
      </c>
      <c r="G40" s="167">
        <v>7105</v>
      </c>
      <c r="H40" s="70">
        <v>1280</v>
      </c>
      <c r="I40" s="344">
        <v>37439</v>
      </c>
      <c r="J40" s="314">
        <v>0.03</v>
      </c>
      <c r="K40" s="626"/>
    </row>
    <row r="41" spans="1:11" s="429" customFormat="1" ht="15" hidden="1" customHeight="1">
      <c r="A41" s="421" t="s">
        <v>224</v>
      </c>
      <c r="B41" s="421" t="s">
        <v>228</v>
      </c>
      <c r="C41" s="95" t="s">
        <v>172</v>
      </c>
      <c r="D41" s="421" t="s">
        <v>229</v>
      </c>
      <c r="E41" s="312">
        <v>7301</v>
      </c>
      <c r="F41" s="424" t="s">
        <v>228</v>
      </c>
      <c r="G41" s="167">
        <v>7301</v>
      </c>
      <c r="H41" s="70">
        <v>11520</v>
      </c>
      <c r="I41" s="344">
        <v>91198</v>
      </c>
      <c r="J41" s="314">
        <v>0.11</v>
      </c>
      <c r="K41" s="626"/>
    </row>
    <row r="42" spans="1:11" s="429" customFormat="1" ht="15" hidden="1" customHeight="1">
      <c r="A42" s="421" t="s">
        <v>224</v>
      </c>
      <c r="B42" s="421" t="s">
        <v>228</v>
      </c>
      <c r="C42" s="95" t="s">
        <v>172</v>
      </c>
      <c r="D42" s="421" t="s">
        <v>229</v>
      </c>
      <c r="E42" s="312">
        <v>7301</v>
      </c>
      <c r="F42" s="424" t="s">
        <v>230</v>
      </c>
      <c r="G42" s="167">
        <v>7305</v>
      </c>
      <c r="H42" s="70">
        <v>2400</v>
      </c>
      <c r="I42" s="344">
        <v>23200</v>
      </c>
      <c r="J42" s="314">
        <v>0.09</v>
      </c>
      <c r="K42" s="626"/>
    </row>
    <row r="43" spans="1:11" s="429" customFormat="1" ht="15" hidden="1" customHeight="1">
      <c r="A43" s="421" t="s">
        <v>224</v>
      </c>
      <c r="B43" s="421" t="s">
        <v>228</v>
      </c>
      <c r="C43" s="95" t="s">
        <v>172</v>
      </c>
      <c r="D43" s="421" t="s">
        <v>229</v>
      </c>
      <c r="E43" s="312">
        <v>7301</v>
      </c>
      <c r="F43" s="424" t="s">
        <v>231</v>
      </c>
      <c r="G43" s="167">
        <v>7306</v>
      </c>
      <c r="H43" s="70">
        <v>2400</v>
      </c>
      <c r="I43" s="344">
        <v>22399</v>
      </c>
      <c r="J43" s="314">
        <v>0.1</v>
      </c>
      <c r="K43" s="626"/>
    </row>
    <row r="44" spans="1:11" s="429" customFormat="1" ht="15" hidden="1" customHeight="1">
      <c r="A44" s="421" t="s">
        <v>224</v>
      </c>
      <c r="B44" s="423" t="s">
        <v>232</v>
      </c>
      <c r="C44" s="95" t="s">
        <v>172</v>
      </c>
      <c r="D44" s="423" t="s">
        <v>232</v>
      </c>
      <c r="E44" s="312">
        <v>7401</v>
      </c>
      <c r="F44" s="425" t="s">
        <v>232</v>
      </c>
      <c r="G44" s="167">
        <v>7401</v>
      </c>
      <c r="H44" s="70">
        <v>1600</v>
      </c>
      <c r="I44" s="344">
        <v>259993</v>
      </c>
      <c r="J44" s="314">
        <v>0.01</v>
      </c>
      <c r="K44" s="626"/>
    </row>
    <row r="45" spans="1:11" s="429" customFormat="1" ht="15" hidden="1" customHeight="1">
      <c r="A45" s="421" t="s">
        <v>233</v>
      </c>
      <c r="B45" s="421" t="s">
        <v>234</v>
      </c>
      <c r="C45" s="95" t="s">
        <v>235</v>
      </c>
      <c r="D45" s="421" t="s">
        <v>235</v>
      </c>
      <c r="E45" s="312">
        <v>8001</v>
      </c>
      <c r="F45" s="421" t="s">
        <v>234</v>
      </c>
      <c r="G45" s="167">
        <v>8101</v>
      </c>
      <c r="H45" s="70">
        <v>46399</v>
      </c>
      <c r="I45" s="344">
        <v>142237</v>
      </c>
      <c r="J45" s="314">
        <v>0.25</v>
      </c>
      <c r="K45" s="626"/>
    </row>
    <row r="46" spans="1:11" s="429" customFormat="1" ht="15" hidden="1" customHeight="1">
      <c r="A46" s="421" t="s">
        <v>233</v>
      </c>
      <c r="B46" s="421" t="s">
        <v>234</v>
      </c>
      <c r="C46" s="95" t="s">
        <v>235</v>
      </c>
      <c r="D46" s="421" t="s">
        <v>235</v>
      </c>
      <c r="E46" s="312">
        <v>8001</v>
      </c>
      <c r="F46" s="421" t="s">
        <v>236</v>
      </c>
      <c r="G46" s="167">
        <v>8102</v>
      </c>
      <c r="H46" s="95">
        <v>160</v>
      </c>
      <c r="I46" s="344">
        <v>192230</v>
      </c>
      <c r="J46" s="314">
        <v>0</v>
      </c>
      <c r="K46" s="626"/>
    </row>
    <row r="47" spans="1:11" s="429" customFormat="1" ht="15" hidden="1" customHeight="1">
      <c r="A47" s="421" t="s">
        <v>233</v>
      </c>
      <c r="B47" s="421" t="s">
        <v>234</v>
      </c>
      <c r="C47" s="95" t="s">
        <v>235</v>
      </c>
      <c r="D47" s="421" t="s">
        <v>235</v>
      </c>
      <c r="E47" s="312">
        <v>8001</v>
      </c>
      <c r="F47" s="421" t="s">
        <v>237</v>
      </c>
      <c r="G47" s="167">
        <v>8103</v>
      </c>
      <c r="H47" s="70">
        <v>1600</v>
      </c>
      <c r="I47" s="344">
        <v>617584</v>
      </c>
      <c r="J47" s="314">
        <v>0</v>
      </c>
      <c r="K47" s="626"/>
    </row>
    <row r="48" spans="1:11" s="429" customFormat="1" ht="15" hidden="1" customHeight="1">
      <c r="A48" s="421" t="s">
        <v>233</v>
      </c>
      <c r="B48" s="421" t="s">
        <v>234</v>
      </c>
      <c r="C48" s="95" t="s">
        <v>235</v>
      </c>
      <c r="D48" s="421" t="s">
        <v>235</v>
      </c>
      <c r="E48" s="312">
        <v>8001</v>
      </c>
      <c r="F48" s="421" t="s">
        <v>238</v>
      </c>
      <c r="G48" s="167">
        <v>8105</v>
      </c>
      <c r="H48" s="70">
        <v>9040</v>
      </c>
      <c r="I48" s="344">
        <v>271193</v>
      </c>
      <c r="J48" s="314">
        <v>0.03</v>
      </c>
      <c r="K48" s="626"/>
    </row>
    <row r="49" spans="1:11" s="429" customFormat="1" ht="15" hidden="1" customHeight="1">
      <c r="A49" s="421" t="s">
        <v>233</v>
      </c>
      <c r="B49" s="421" t="s">
        <v>234</v>
      </c>
      <c r="C49" s="95" t="s">
        <v>235</v>
      </c>
      <c r="D49" s="421" t="s">
        <v>235</v>
      </c>
      <c r="E49" s="312">
        <v>8001</v>
      </c>
      <c r="F49" s="421" t="s">
        <v>239</v>
      </c>
      <c r="G49" s="167">
        <v>8106</v>
      </c>
      <c r="H49" s="95">
        <v>960</v>
      </c>
      <c r="I49" s="344">
        <v>49119</v>
      </c>
      <c r="J49" s="314">
        <v>0.02</v>
      </c>
      <c r="K49" s="626"/>
    </row>
    <row r="50" spans="1:11" s="429" customFormat="1" ht="15" hidden="1" customHeight="1">
      <c r="A50" s="421" t="s">
        <v>233</v>
      </c>
      <c r="B50" s="421" t="s">
        <v>234</v>
      </c>
      <c r="C50" s="95" t="s">
        <v>235</v>
      </c>
      <c r="D50" s="421" t="s">
        <v>235</v>
      </c>
      <c r="E50" s="312">
        <v>8001</v>
      </c>
      <c r="F50" s="421" t="s">
        <v>240</v>
      </c>
      <c r="G50" s="167">
        <v>8107</v>
      </c>
      <c r="H50" s="95">
        <v>960</v>
      </c>
      <c r="I50" s="344">
        <v>60478</v>
      </c>
      <c r="J50" s="314">
        <v>0.02</v>
      </c>
      <c r="K50" s="626"/>
    </row>
    <row r="51" spans="1:11" s="429" customFormat="1" ht="15" hidden="1" customHeight="1">
      <c r="A51" s="421" t="s">
        <v>233</v>
      </c>
      <c r="B51" s="421" t="s">
        <v>234</v>
      </c>
      <c r="C51" s="95" t="s">
        <v>235</v>
      </c>
      <c r="D51" s="421" t="s">
        <v>235</v>
      </c>
      <c r="E51" s="312">
        <v>8001</v>
      </c>
      <c r="F51" s="421" t="s">
        <v>241</v>
      </c>
      <c r="G51" s="167">
        <v>8108</v>
      </c>
      <c r="H51" s="70">
        <v>1280</v>
      </c>
      <c r="I51" s="344">
        <v>159996</v>
      </c>
      <c r="J51" s="314">
        <v>0.01</v>
      </c>
      <c r="K51" s="626"/>
    </row>
    <row r="52" spans="1:11" s="429" customFormat="1" ht="15" hidden="1" customHeight="1">
      <c r="A52" s="421" t="s">
        <v>233</v>
      </c>
      <c r="B52" s="421" t="s">
        <v>234</v>
      </c>
      <c r="C52" s="95" t="s">
        <v>235</v>
      </c>
      <c r="D52" s="421" t="s">
        <v>235</v>
      </c>
      <c r="E52" s="312">
        <v>8001</v>
      </c>
      <c r="F52" s="421" t="s">
        <v>242</v>
      </c>
      <c r="G52" s="167">
        <v>8109</v>
      </c>
      <c r="H52" s="95">
        <v>640</v>
      </c>
      <c r="I52" s="344">
        <v>32319</v>
      </c>
      <c r="J52" s="314">
        <v>0.02</v>
      </c>
      <c r="K52" s="626"/>
    </row>
    <row r="53" spans="1:11" s="429" customFormat="1" ht="15" hidden="1" customHeight="1">
      <c r="A53" s="421" t="s">
        <v>233</v>
      </c>
      <c r="B53" s="421" t="s">
        <v>234</v>
      </c>
      <c r="C53" s="95" t="s">
        <v>235</v>
      </c>
      <c r="D53" s="421" t="s">
        <v>235</v>
      </c>
      <c r="E53" s="312">
        <v>8001</v>
      </c>
      <c r="F53" s="421" t="s">
        <v>243</v>
      </c>
      <c r="G53" s="167">
        <v>8110</v>
      </c>
      <c r="H53" s="70">
        <v>1520</v>
      </c>
      <c r="I53" s="344">
        <v>456958</v>
      </c>
      <c r="J53" s="314">
        <v>0</v>
      </c>
      <c r="K53" s="626"/>
    </row>
    <row r="54" spans="1:11" s="429" customFormat="1" ht="15" hidden="1" customHeight="1">
      <c r="A54" s="421" t="s">
        <v>233</v>
      </c>
      <c r="B54" s="421" t="s">
        <v>234</v>
      </c>
      <c r="C54" s="95" t="s">
        <v>235</v>
      </c>
      <c r="D54" s="421" t="s">
        <v>235</v>
      </c>
      <c r="E54" s="312">
        <v>8001</v>
      </c>
      <c r="F54" s="421" t="s">
        <v>244</v>
      </c>
      <c r="G54" s="167">
        <v>8111</v>
      </c>
      <c r="H54" s="95">
        <v>320</v>
      </c>
      <c r="I54" s="344">
        <v>180475</v>
      </c>
      <c r="J54" s="314">
        <v>0</v>
      </c>
      <c r="K54" s="626"/>
    </row>
    <row r="55" spans="1:11" s="429" customFormat="1" ht="15" hidden="1" customHeight="1">
      <c r="A55" s="421" t="s">
        <v>233</v>
      </c>
      <c r="B55" s="421" t="s">
        <v>234</v>
      </c>
      <c r="C55" s="95" t="s">
        <v>235</v>
      </c>
      <c r="D55" s="421" t="s">
        <v>235</v>
      </c>
      <c r="E55" s="312">
        <v>8001</v>
      </c>
      <c r="F55" s="421" t="s">
        <v>245</v>
      </c>
      <c r="G55" s="167">
        <v>8112</v>
      </c>
      <c r="H55" s="95">
        <v>480</v>
      </c>
      <c r="I55" s="344">
        <v>36799</v>
      </c>
      <c r="J55" s="314">
        <v>0.01</v>
      </c>
      <c r="K55" s="626"/>
    </row>
    <row r="56" spans="1:11" s="429" customFormat="1" ht="15" hidden="1" customHeight="1">
      <c r="A56" s="421" t="s">
        <v>233</v>
      </c>
      <c r="B56" s="421" t="s">
        <v>233</v>
      </c>
      <c r="C56" s="95" t="s">
        <v>172</v>
      </c>
      <c r="D56" s="421" t="s">
        <v>246</v>
      </c>
      <c r="E56" s="312">
        <v>8301</v>
      </c>
      <c r="F56" s="421" t="s">
        <v>247</v>
      </c>
      <c r="G56" s="167">
        <v>8301</v>
      </c>
      <c r="H56" s="70">
        <v>1120</v>
      </c>
      <c r="I56" s="344">
        <v>338711</v>
      </c>
      <c r="J56" s="314">
        <v>0</v>
      </c>
      <c r="K56" s="626"/>
    </row>
    <row r="57" spans="1:11" s="429" customFormat="1" ht="15" hidden="1" customHeight="1">
      <c r="A57" s="421" t="s">
        <v>233</v>
      </c>
      <c r="B57" s="421" t="s">
        <v>233</v>
      </c>
      <c r="C57" s="95" t="s">
        <v>172</v>
      </c>
      <c r="D57" s="421" t="s">
        <v>246</v>
      </c>
      <c r="E57" s="312">
        <v>8301</v>
      </c>
      <c r="F57" s="424" t="s">
        <v>248</v>
      </c>
      <c r="G57" s="167">
        <v>8306</v>
      </c>
      <c r="H57" s="70">
        <v>1440</v>
      </c>
      <c r="I57" s="344">
        <v>32639</v>
      </c>
      <c r="J57" s="314">
        <v>0.04</v>
      </c>
      <c r="K57" s="626"/>
    </row>
    <row r="58" spans="1:11" s="429" customFormat="1" ht="15" hidden="1" customHeight="1">
      <c r="A58" s="421" t="s">
        <v>249</v>
      </c>
      <c r="B58" s="421" t="s">
        <v>250</v>
      </c>
      <c r="C58" s="95" t="s">
        <v>172</v>
      </c>
      <c r="D58" s="421" t="s">
        <v>251</v>
      </c>
      <c r="E58" s="312">
        <v>9001</v>
      </c>
      <c r="F58" s="421" t="s">
        <v>252</v>
      </c>
      <c r="G58" s="167">
        <v>9101</v>
      </c>
      <c r="H58" s="70">
        <v>1600</v>
      </c>
      <c r="I58" s="344">
        <v>559985</v>
      </c>
      <c r="J58" s="314">
        <v>0</v>
      </c>
      <c r="K58" s="626"/>
    </row>
    <row r="59" spans="1:11" s="429" customFormat="1" ht="15" hidden="1" customHeight="1">
      <c r="A59" s="421" t="s">
        <v>249</v>
      </c>
      <c r="B59" s="421" t="s">
        <v>250</v>
      </c>
      <c r="C59" s="95" t="s">
        <v>172</v>
      </c>
      <c r="D59" s="421" t="s">
        <v>251</v>
      </c>
      <c r="E59" s="312">
        <v>9001</v>
      </c>
      <c r="F59" s="421" t="s">
        <v>253</v>
      </c>
      <c r="G59" s="167">
        <v>9112</v>
      </c>
      <c r="H59" s="95">
        <v>960</v>
      </c>
      <c r="I59" s="344">
        <v>71358</v>
      </c>
      <c r="J59" s="314">
        <v>0.01</v>
      </c>
      <c r="K59" s="626"/>
    </row>
    <row r="60" spans="1:11" s="429" customFormat="1" ht="15" hidden="1" customHeight="1">
      <c r="A60" s="421" t="s">
        <v>249</v>
      </c>
      <c r="B60" s="423" t="s">
        <v>250</v>
      </c>
      <c r="C60" s="95" t="s">
        <v>172</v>
      </c>
      <c r="D60" s="423" t="s">
        <v>254</v>
      </c>
      <c r="E60" s="312">
        <v>9120</v>
      </c>
      <c r="F60" s="423" t="s">
        <v>254</v>
      </c>
      <c r="G60" s="167">
        <v>9120</v>
      </c>
      <c r="H60" s="70">
        <v>1280</v>
      </c>
      <c r="I60" s="344">
        <v>199995</v>
      </c>
      <c r="J60" s="314">
        <v>0.01</v>
      </c>
      <c r="K60" s="626"/>
    </row>
    <row r="61" spans="1:11" s="429" customFormat="1" ht="15" hidden="1" customHeight="1">
      <c r="A61" s="421" t="s">
        <v>249</v>
      </c>
      <c r="B61" s="423" t="s">
        <v>255</v>
      </c>
      <c r="C61" s="95" t="s">
        <v>172</v>
      </c>
      <c r="D61" s="423" t="s">
        <v>256</v>
      </c>
      <c r="E61" s="312">
        <v>9201</v>
      </c>
      <c r="F61" s="423" t="s">
        <v>256</v>
      </c>
      <c r="G61" s="167">
        <v>9201</v>
      </c>
      <c r="H61" s="70">
        <v>1600</v>
      </c>
      <c r="I61" s="344">
        <v>62558</v>
      </c>
      <c r="J61" s="314">
        <v>0.02</v>
      </c>
      <c r="K61" s="626"/>
    </row>
    <row r="62" spans="1:11" s="429" customFormat="1" ht="15" hidden="1" customHeight="1">
      <c r="A62" s="421" t="s">
        <v>257</v>
      </c>
      <c r="B62" s="421" t="s">
        <v>258</v>
      </c>
      <c r="C62" s="95" t="s">
        <v>172</v>
      </c>
      <c r="D62" s="421" t="s">
        <v>259</v>
      </c>
      <c r="E62" s="312">
        <v>10001</v>
      </c>
      <c r="F62" s="421" t="s">
        <v>260</v>
      </c>
      <c r="G62" s="167">
        <v>10101</v>
      </c>
      <c r="H62" s="70">
        <v>1120</v>
      </c>
      <c r="I62" s="344">
        <v>684302</v>
      </c>
      <c r="J62" s="314">
        <v>0</v>
      </c>
      <c r="K62" s="626"/>
    </row>
    <row r="63" spans="1:11" s="429" customFormat="1" ht="15" hidden="1" customHeight="1">
      <c r="A63" s="421" t="s">
        <v>257</v>
      </c>
      <c r="B63" s="421" t="s">
        <v>258</v>
      </c>
      <c r="C63" s="95" t="s">
        <v>172</v>
      </c>
      <c r="D63" s="421" t="s">
        <v>259</v>
      </c>
      <c r="E63" s="312">
        <v>10001</v>
      </c>
      <c r="F63" s="421" t="s">
        <v>261</v>
      </c>
      <c r="G63" s="167">
        <v>10109</v>
      </c>
      <c r="H63" s="95">
        <v>640</v>
      </c>
      <c r="I63" s="344">
        <v>455828</v>
      </c>
      <c r="J63" s="314">
        <v>0</v>
      </c>
      <c r="K63" s="626"/>
    </row>
    <row r="64" spans="1:11" s="429" customFormat="1" ht="15" hidden="1" customHeight="1">
      <c r="A64" s="421" t="s">
        <v>257</v>
      </c>
      <c r="B64" s="423" t="s">
        <v>262</v>
      </c>
      <c r="C64" s="95" t="s">
        <v>172</v>
      </c>
      <c r="D64" s="423" t="s">
        <v>263</v>
      </c>
      <c r="E64" s="312">
        <v>10201</v>
      </c>
      <c r="F64" s="423" t="s">
        <v>263</v>
      </c>
      <c r="G64" s="167">
        <v>10201</v>
      </c>
      <c r="H64" s="70">
        <v>27359</v>
      </c>
      <c r="I64" s="344">
        <v>196715</v>
      </c>
      <c r="J64" s="314">
        <v>0.12</v>
      </c>
      <c r="K64" s="626"/>
    </row>
    <row r="65" spans="1:11" s="429" customFormat="1" ht="15" hidden="1" customHeight="1">
      <c r="A65" s="421" t="s">
        <v>257</v>
      </c>
      <c r="B65" s="421" t="s">
        <v>264</v>
      </c>
      <c r="C65" s="95" t="s">
        <v>172</v>
      </c>
      <c r="D65" s="421" t="s">
        <v>264</v>
      </c>
      <c r="E65" s="312">
        <v>10301</v>
      </c>
      <c r="F65" s="421" t="s">
        <v>264</v>
      </c>
      <c r="G65" s="167">
        <v>10301</v>
      </c>
      <c r="H65" s="95">
        <v>640</v>
      </c>
      <c r="I65" s="344">
        <v>571345</v>
      </c>
      <c r="J65" s="314">
        <v>0</v>
      </c>
      <c r="K65" s="626"/>
    </row>
    <row r="66" spans="1:11" s="429" customFormat="1" ht="15" hidden="1" customHeight="1">
      <c r="A66" s="421" t="s">
        <v>265</v>
      </c>
      <c r="B66" s="423" t="s">
        <v>266</v>
      </c>
      <c r="C66" s="95" t="s">
        <v>172</v>
      </c>
      <c r="D66" s="423" t="s">
        <v>266</v>
      </c>
      <c r="E66" s="312">
        <v>11101</v>
      </c>
      <c r="F66" s="423" t="s">
        <v>266</v>
      </c>
      <c r="G66" s="167">
        <v>11101</v>
      </c>
      <c r="H66" s="70">
        <v>3360</v>
      </c>
      <c r="I66" s="344">
        <v>654223</v>
      </c>
      <c r="J66" s="314">
        <v>0.01</v>
      </c>
      <c r="K66" s="626"/>
    </row>
    <row r="67" spans="1:11" s="429" customFormat="1" ht="15" hidden="1" customHeight="1">
      <c r="A67" s="421" t="s">
        <v>267</v>
      </c>
      <c r="B67" s="421" t="s">
        <v>267</v>
      </c>
      <c r="C67" s="95" t="s">
        <v>172</v>
      </c>
      <c r="D67" s="421" t="s">
        <v>268</v>
      </c>
      <c r="E67" s="312">
        <v>12101</v>
      </c>
      <c r="F67" s="424" t="s">
        <v>268</v>
      </c>
      <c r="G67" s="167">
        <v>12101</v>
      </c>
      <c r="H67" s="95">
        <v>560</v>
      </c>
      <c r="I67" s="344">
        <v>460788</v>
      </c>
      <c r="J67" s="314">
        <v>0</v>
      </c>
      <c r="K67" s="626"/>
    </row>
    <row r="68" spans="1:11" s="429" customFormat="1" ht="15" customHeight="1">
      <c r="A68" s="421" t="s">
        <v>269</v>
      </c>
      <c r="B68" s="421" t="s">
        <v>270</v>
      </c>
      <c r="C68" s="95" t="s">
        <v>271</v>
      </c>
      <c r="D68" s="421" t="s">
        <v>271</v>
      </c>
      <c r="E68" s="312">
        <v>13001</v>
      </c>
      <c r="F68" s="421" t="s">
        <v>270</v>
      </c>
      <c r="G68" s="167">
        <v>13101</v>
      </c>
      <c r="H68" s="70">
        <v>135977</v>
      </c>
      <c r="I68" s="344">
        <v>4159893</v>
      </c>
      <c r="J68" s="314">
        <v>0.03</v>
      </c>
      <c r="K68" s="626"/>
    </row>
    <row r="69" spans="1:11" s="429" customFormat="1" ht="15" customHeight="1">
      <c r="A69" s="421" t="s">
        <v>269</v>
      </c>
      <c r="B69" s="421" t="s">
        <v>270</v>
      </c>
      <c r="C69" s="95" t="s">
        <v>271</v>
      </c>
      <c r="D69" s="421" t="s">
        <v>271</v>
      </c>
      <c r="E69" s="312">
        <v>13001</v>
      </c>
      <c r="F69" s="421" t="s">
        <v>272</v>
      </c>
      <c r="G69" s="167">
        <v>13102</v>
      </c>
      <c r="H69" s="70">
        <v>20800</v>
      </c>
      <c r="I69" s="344">
        <v>60958</v>
      </c>
      <c r="J69" s="314">
        <v>0.25</v>
      </c>
      <c r="K69" s="626"/>
    </row>
    <row r="70" spans="1:11" s="429" customFormat="1" ht="15" customHeight="1">
      <c r="A70" s="421" t="s">
        <v>269</v>
      </c>
      <c r="B70" s="421" t="s">
        <v>270</v>
      </c>
      <c r="C70" s="95" t="s">
        <v>271</v>
      </c>
      <c r="D70" s="421" t="s">
        <v>271</v>
      </c>
      <c r="E70" s="312">
        <v>13001</v>
      </c>
      <c r="F70" s="421" t="s">
        <v>273</v>
      </c>
      <c r="G70" s="167">
        <v>13103</v>
      </c>
      <c r="H70" s="95">
        <v>864</v>
      </c>
      <c r="I70" s="344">
        <v>112477</v>
      </c>
      <c r="J70" s="314">
        <v>0.01</v>
      </c>
      <c r="K70" s="626"/>
    </row>
    <row r="71" spans="1:11" s="429" customFormat="1" ht="15" customHeight="1">
      <c r="A71" s="421" t="s">
        <v>269</v>
      </c>
      <c r="B71" s="421" t="s">
        <v>270</v>
      </c>
      <c r="C71" s="95" t="s">
        <v>271</v>
      </c>
      <c r="D71" s="421" t="s">
        <v>271</v>
      </c>
      <c r="E71" s="312">
        <v>13001</v>
      </c>
      <c r="F71" s="421" t="s">
        <v>274</v>
      </c>
      <c r="G71" s="167">
        <v>13104</v>
      </c>
      <c r="H71" s="95">
        <v>800</v>
      </c>
      <c r="I71" s="345">
        <v>369590</v>
      </c>
      <c r="J71" s="314">
        <v>0</v>
      </c>
      <c r="K71" s="626"/>
    </row>
    <row r="72" spans="1:11" s="429" customFormat="1" ht="15" customHeight="1">
      <c r="A72" s="421" t="s">
        <v>269</v>
      </c>
      <c r="B72" s="421" t="s">
        <v>270</v>
      </c>
      <c r="C72" s="95" t="s">
        <v>271</v>
      </c>
      <c r="D72" s="421" t="s">
        <v>271</v>
      </c>
      <c r="E72" s="312">
        <v>13001</v>
      </c>
      <c r="F72" s="421" t="s">
        <v>275</v>
      </c>
      <c r="G72" s="167">
        <v>13105</v>
      </c>
      <c r="H72" s="70">
        <v>3200</v>
      </c>
      <c r="I72" s="344">
        <v>37119</v>
      </c>
      <c r="J72" s="314">
        <v>0.08</v>
      </c>
      <c r="K72" s="626"/>
    </row>
    <row r="73" spans="1:11" s="429" customFormat="1" ht="15" customHeight="1">
      <c r="A73" s="421" t="s">
        <v>269</v>
      </c>
      <c r="B73" s="421" t="s">
        <v>270</v>
      </c>
      <c r="C73" s="95" t="s">
        <v>271</v>
      </c>
      <c r="D73" s="421" t="s">
        <v>271</v>
      </c>
      <c r="E73" s="312">
        <v>13001</v>
      </c>
      <c r="F73" s="421" t="s">
        <v>276</v>
      </c>
      <c r="G73" s="167">
        <v>13106</v>
      </c>
      <c r="H73" s="95">
        <v>3200</v>
      </c>
      <c r="I73" s="345">
        <v>58718</v>
      </c>
      <c r="J73" s="314">
        <v>0.05</v>
      </c>
      <c r="K73" s="626"/>
    </row>
    <row r="74" spans="1:11" s="429" customFormat="1" ht="15" customHeight="1">
      <c r="A74" s="421" t="s">
        <v>269</v>
      </c>
      <c r="B74" s="421" t="s">
        <v>270</v>
      </c>
      <c r="C74" s="95" t="s">
        <v>271</v>
      </c>
      <c r="D74" s="421" t="s">
        <v>271</v>
      </c>
      <c r="E74" s="312">
        <v>13001</v>
      </c>
      <c r="F74" s="421" t="s">
        <v>277</v>
      </c>
      <c r="G74" s="167">
        <v>13107</v>
      </c>
      <c r="H74" s="70">
        <v>64798</v>
      </c>
      <c r="I74" s="344">
        <v>288632</v>
      </c>
      <c r="J74" s="314">
        <v>0.18</v>
      </c>
      <c r="K74" s="626"/>
    </row>
    <row r="75" spans="1:11" s="429" customFormat="1" ht="15" customHeight="1">
      <c r="A75" s="421" t="s">
        <v>269</v>
      </c>
      <c r="B75" s="421" t="s">
        <v>270</v>
      </c>
      <c r="C75" s="95" t="s">
        <v>271</v>
      </c>
      <c r="D75" s="421" t="s">
        <v>271</v>
      </c>
      <c r="E75" s="312">
        <v>13001</v>
      </c>
      <c r="F75" s="421" t="s">
        <v>278</v>
      </c>
      <c r="G75" s="167">
        <v>13108</v>
      </c>
      <c r="H75" s="95">
        <v>800</v>
      </c>
      <c r="I75" s="344">
        <v>523987</v>
      </c>
      <c r="J75" s="314">
        <v>0</v>
      </c>
      <c r="K75" s="626"/>
    </row>
    <row r="76" spans="1:11" s="429" customFormat="1" ht="15" customHeight="1">
      <c r="A76" s="421" t="s">
        <v>269</v>
      </c>
      <c r="B76" s="421" t="s">
        <v>270</v>
      </c>
      <c r="C76" s="95" t="s">
        <v>271</v>
      </c>
      <c r="D76" s="421" t="s">
        <v>271</v>
      </c>
      <c r="E76" s="312">
        <v>13001</v>
      </c>
      <c r="F76" s="421" t="s">
        <v>279</v>
      </c>
      <c r="G76" s="167">
        <v>13109</v>
      </c>
      <c r="H76" s="70">
        <v>47999</v>
      </c>
      <c r="I76" s="344">
        <v>255833</v>
      </c>
      <c r="J76" s="314">
        <v>0.16</v>
      </c>
      <c r="K76" s="626"/>
    </row>
    <row r="77" spans="1:11" s="429" customFormat="1" ht="15" customHeight="1">
      <c r="A77" s="421" t="s">
        <v>269</v>
      </c>
      <c r="B77" s="421" t="s">
        <v>270</v>
      </c>
      <c r="C77" s="95" t="s">
        <v>271</v>
      </c>
      <c r="D77" s="421" t="s">
        <v>271</v>
      </c>
      <c r="E77" s="312">
        <v>13001</v>
      </c>
      <c r="F77" s="421" t="s">
        <v>280</v>
      </c>
      <c r="G77" s="167">
        <v>13110</v>
      </c>
      <c r="H77" s="70">
        <v>6240</v>
      </c>
      <c r="I77" s="344">
        <v>830699</v>
      </c>
      <c r="J77" s="314">
        <v>0.01</v>
      </c>
      <c r="K77" s="626"/>
    </row>
    <row r="78" spans="1:11" s="429" customFormat="1" ht="15" customHeight="1">
      <c r="A78" s="421" t="s">
        <v>269</v>
      </c>
      <c r="B78" s="421" t="s">
        <v>270</v>
      </c>
      <c r="C78" s="95" t="s">
        <v>271</v>
      </c>
      <c r="D78" s="421" t="s">
        <v>271</v>
      </c>
      <c r="E78" s="312">
        <v>13001</v>
      </c>
      <c r="F78" s="421" t="s">
        <v>281</v>
      </c>
      <c r="G78" s="167">
        <v>13111</v>
      </c>
      <c r="H78" s="70">
        <v>23999</v>
      </c>
      <c r="I78" s="344">
        <v>125117</v>
      </c>
      <c r="J78" s="314">
        <v>0.16</v>
      </c>
      <c r="K78" s="626"/>
    </row>
    <row r="79" spans="1:11" s="429" customFormat="1" ht="15" customHeight="1">
      <c r="A79" s="421" t="s">
        <v>269</v>
      </c>
      <c r="B79" s="421" t="s">
        <v>270</v>
      </c>
      <c r="C79" s="95" t="s">
        <v>271</v>
      </c>
      <c r="D79" s="421" t="s">
        <v>271</v>
      </c>
      <c r="E79" s="312">
        <v>13001</v>
      </c>
      <c r="F79" s="421" t="s">
        <v>282</v>
      </c>
      <c r="G79" s="167">
        <v>13112</v>
      </c>
      <c r="H79" s="70">
        <v>7920</v>
      </c>
      <c r="I79" s="344">
        <v>95357</v>
      </c>
      <c r="J79" s="314">
        <v>0.08</v>
      </c>
      <c r="K79" s="626"/>
    </row>
    <row r="80" spans="1:11" s="429" customFormat="1" ht="15" customHeight="1">
      <c r="A80" s="421" t="s">
        <v>269</v>
      </c>
      <c r="B80" s="421" t="s">
        <v>270</v>
      </c>
      <c r="C80" s="95" t="s">
        <v>271</v>
      </c>
      <c r="D80" s="421" t="s">
        <v>271</v>
      </c>
      <c r="E80" s="312">
        <v>13001</v>
      </c>
      <c r="F80" s="421" t="s">
        <v>283</v>
      </c>
      <c r="G80" s="167">
        <v>13113</v>
      </c>
      <c r="H80" s="70">
        <v>4960</v>
      </c>
      <c r="I80" s="344">
        <v>1311966</v>
      </c>
      <c r="J80" s="314">
        <v>0</v>
      </c>
      <c r="K80" s="626"/>
    </row>
    <row r="81" spans="1:11" s="429" customFormat="1" ht="15" customHeight="1">
      <c r="A81" s="421" t="s">
        <v>269</v>
      </c>
      <c r="B81" s="421" t="s">
        <v>270</v>
      </c>
      <c r="C81" s="95" t="s">
        <v>271</v>
      </c>
      <c r="D81" s="421" t="s">
        <v>271</v>
      </c>
      <c r="E81" s="312">
        <v>13001</v>
      </c>
      <c r="F81" s="421" t="s">
        <v>284</v>
      </c>
      <c r="G81" s="167">
        <v>13114</v>
      </c>
      <c r="H81" s="95">
        <v>16960</v>
      </c>
      <c r="I81" s="344">
        <v>2430977</v>
      </c>
      <c r="J81" s="314">
        <v>0.01</v>
      </c>
      <c r="K81" s="626"/>
    </row>
    <row r="82" spans="1:11" s="429" customFormat="1" ht="15" customHeight="1">
      <c r="A82" s="421" t="s">
        <v>269</v>
      </c>
      <c r="B82" s="421" t="s">
        <v>270</v>
      </c>
      <c r="C82" s="95" t="s">
        <v>271</v>
      </c>
      <c r="D82" s="421" t="s">
        <v>271</v>
      </c>
      <c r="E82" s="312">
        <v>13001</v>
      </c>
      <c r="F82" s="421" t="s">
        <v>285</v>
      </c>
      <c r="G82" s="167">
        <v>13115</v>
      </c>
      <c r="H82" s="95">
        <v>3840</v>
      </c>
      <c r="I82" s="344">
        <v>1046373</v>
      </c>
      <c r="J82" s="314">
        <v>0</v>
      </c>
      <c r="K82" s="626"/>
    </row>
    <row r="83" spans="1:11" s="429" customFormat="1" ht="15" customHeight="1">
      <c r="A83" s="421" t="s">
        <v>269</v>
      </c>
      <c r="B83" s="421" t="s">
        <v>270</v>
      </c>
      <c r="C83" s="95" t="s">
        <v>271</v>
      </c>
      <c r="D83" s="421" t="s">
        <v>271</v>
      </c>
      <c r="E83" s="312">
        <v>13001</v>
      </c>
      <c r="F83" s="421" t="s">
        <v>286</v>
      </c>
      <c r="G83" s="167">
        <v>13116</v>
      </c>
      <c r="H83" s="95">
        <v>7680</v>
      </c>
      <c r="I83" s="344">
        <v>88958</v>
      </c>
      <c r="J83" s="314">
        <v>0.08</v>
      </c>
      <c r="K83" s="626"/>
    </row>
    <row r="84" spans="1:11" s="429" customFormat="1" ht="15" customHeight="1">
      <c r="A84" s="421" t="s">
        <v>269</v>
      </c>
      <c r="B84" s="421" t="s">
        <v>270</v>
      </c>
      <c r="C84" s="95" t="s">
        <v>271</v>
      </c>
      <c r="D84" s="421" t="s">
        <v>271</v>
      </c>
      <c r="E84" s="312">
        <v>13001</v>
      </c>
      <c r="F84" s="421" t="s">
        <v>287</v>
      </c>
      <c r="G84" s="167">
        <v>13117</v>
      </c>
      <c r="H84" s="95">
        <v>47359</v>
      </c>
      <c r="I84" s="344">
        <v>377910</v>
      </c>
      <c r="J84" s="314">
        <v>0.11</v>
      </c>
      <c r="K84" s="626"/>
    </row>
    <row r="85" spans="1:11" s="429" customFormat="1" ht="15" customHeight="1">
      <c r="A85" s="421" t="s">
        <v>269</v>
      </c>
      <c r="B85" s="421" t="s">
        <v>270</v>
      </c>
      <c r="C85" s="95" t="s">
        <v>271</v>
      </c>
      <c r="D85" s="421" t="s">
        <v>271</v>
      </c>
      <c r="E85" s="312">
        <v>13001</v>
      </c>
      <c r="F85" s="421" t="s">
        <v>288</v>
      </c>
      <c r="G85" s="167">
        <v>13118</v>
      </c>
      <c r="H85" s="70">
        <v>37439</v>
      </c>
      <c r="I85" s="344">
        <v>149116</v>
      </c>
      <c r="J85" s="314">
        <v>0.2</v>
      </c>
      <c r="K85" s="626"/>
    </row>
    <row r="86" spans="1:11" s="429" customFormat="1" ht="15" customHeight="1">
      <c r="A86" s="421" t="s">
        <v>269</v>
      </c>
      <c r="B86" s="421" t="s">
        <v>270</v>
      </c>
      <c r="C86" s="95" t="s">
        <v>271</v>
      </c>
      <c r="D86" s="421" t="s">
        <v>271</v>
      </c>
      <c r="E86" s="312">
        <v>13001</v>
      </c>
      <c r="F86" s="421" t="s">
        <v>289</v>
      </c>
      <c r="G86" s="167">
        <v>13119</v>
      </c>
      <c r="H86" s="70">
        <v>7200</v>
      </c>
      <c r="I86" s="344">
        <v>625264</v>
      </c>
      <c r="J86" s="314">
        <v>0.01</v>
      </c>
      <c r="K86" s="626"/>
    </row>
    <row r="87" spans="1:11" s="429" customFormat="1" ht="15" customHeight="1">
      <c r="A87" s="421" t="s">
        <v>269</v>
      </c>
      <c r="B87" s="421" t="s">
        <v>270</v>
      </c>
      <c r="C87" s="95" t="s">
        <v>271</v>
      </c>
      <c r="D87" s="421" t="s">
        <v>271</v>
      </c>
      <c r="E87" s="312">
        <v>13001</v>
      </c>
      <c r="F87" s="421" t="s">
        <v>290</v>
      </c>
      <c r="G87" s="167">
        <v>13120</v>
      </c>
      <c r="H87" s="95">
        <v>71038</v>
      </c>
      <c r="I87" s="345">
        <v>1105571</v>
      </c>
      <c r="J87" s="314">
        <v>0.06</v>
      </c>
      <c r="K87" s="626"/>
    </row>
    <row r="88" spans="1:11" s="429" customFormat="1" ht="15" customHeight="1">
      <c r="A88" s="421" t="s">
        <v>269</v>
      </c>
      <c r="B88" s="421" t="s">
        <v>270</v>
      </c>
      <c r="C88" s="95" t="s">
        <v>271</v>
      </c>
      <c r="D88" s="421" t="s">
        <v>271</v>
      </c>
      <c r="E88" s="312">
        <v>13001</v>
      </c>
      <c r="F88" s="421" t="s">
        <v>291</v>
      </c>
      <c r="G88" s="167">
        <v>13121</v>
      </c>
      <c r="H88" s="70">
        <v>30559</v>
      </c>
      <c r="I88" s="344">
        <v>161596</v>
      </c>
      <c r="J88" s="314">
        <v>0.16</v>
      </c>
      <c r="K88" s="626"/>
    </row>
    <row r="89" spans="1:11" s="429" customFormat="1" ht="15" customHeight="1">
      <c r="A89" s="421" t="s">
        <v>269</v>
      </c>
      <c r="B89" s="421" t="s">
        <v>270</v>
      </c>
      <c r="C89" s="95" t="s">
        <v>271</v>
      </c>
      <c r="D89" s="421" t="s">
        <v>271</v>
      </c>
      <c r="E89" s="312">
        <v>13001</v>
      </c>
      <c r="F89" s="421" t="s">
        <v>292</v>
      </c>
      <c r="G89" s="167">
        <v>13122</v>
      </c>
      <c r="H89" s="70">
        <v>6400</v>
      </c>
      <c r="I89" s="344">
        <v>286873</v>
      </c>
      <c r="J89" s="314">
        <v>0.02</v>
      </c>
      <c r="K89" s="626"/>
    </row>
    <row r="90" spans="1:11" s="429" customFormat="1" ht="15" customHeight="1">
      <c r="A90" s="421" t="s">
        <v>269</v>
      </c>
      <c r="B90" s="421" t="s">
        <v>270</v>
      </c>
      <c r="C90" s="95" t="s">
        <v>271</v>
      </c>
      <c r="D90" s="421" t="s">
        <v>271</v>
      </c>
      <c r="E90" s="312">
        <v>13001</v>
      </c>
      <c r="F90" s="421" t="s">
        <v>293</v>
      </c>
      <c r="G90" s="167">
        <v>13123</v>
      </c>
      <c r="H90" s="70">
        <v>80478</v>
      </c>
      <c r="I90" s="344">
        <v>2196743</v>
      </c>
      <c r="J90" s="314">
        <v>0.04</v>
      </c>
      <c r="K90" s="626"/>
    </row>
    <row r="91" spans="1:11" s="429" customFormat="1" ht="15" customHeight="1">
      <c r="A91" s="421" t="s">
        <v>269</v>
      </c>
      <c r="B91" s="421" t="s">
        <v>270</v>
      </c>
      <c r="C91" s="95" t="s">
        <v>271</v>
      </c>
      <c r="D91" s="421" t="s">
        <v>271</v>
      </c>
      <c r="E91" s="312">
        <v>13001</v>
      </c>
      <c r="F91" s="421" t="s">
        <v>294</v>
      </c>
      <c r="G91" s="167">
        <v>13124</v>
      </c>
      <c r="H91" s="70">
        <v>2496</v>
      </c>
      <c r="I91" s="344">
        <v>291512</v>
      </c>
      <c r="J91" s="314">
        <v>0.01</v>
      </c>
      <c r="K91" s="626"/>
    </row>
    <row r="92" spans="1:11" s="429" customFormat="1" ht="15" customHeight="1">
      <c r="A92" s="421" t="s">
        <v>269</v>
      </c>
      <c r="B92" s="421" t="s">
        <v>270</v>
      </c>
      <c r="C92" s="95" t="s">
        <v>271</v>
      </c>
      <c r="D92" s="421" t="s">
        <v>271</v>
      </c>
      <c r="E92" s="312">
        <v>13001</v>
      </c>
      <c r="F92" s="421" t="s">
        <v>295</v>
      </c>
      <c r="G92" s="167">
        <v>13125</v>
      </c>
      <c r="H92" s="70">
        <v>23999</v>
      </c>
      <c r="I92" s="344">
        <v>235514</v>
      </c>
      <c r="J92" s="314">
        <v>0.09</v>
      </c>
      <c r="K92" s="626"/>
    </row>
    <row r="93" spans="1:11" s="429" customFormat="1" ht="15" customHeight="1">
      <c r="A93" s="421" t="s">
        <v>269</v>
      </c>
      <c r="B93" s="421" t="s">
        <v>270</v>
      </c>
      <c r="C93" s="95" t="s">
        <v>271</v>
      </c>
      <c r="D93" s="421" t="s">
        <v>271</v>
      </c>
      <c r="E93" s="312">
        <v>13001</v>
      </c>
      <c r="F93" s="421" t="s">
        <v>296</v>
      </c>
      <c r="G93" s="167">
        <v>13126</v>
      </c>
      <c r="H93" s="70">
        <v>66398</v>
      </c>
      <c r="I93" s="344">
        <v>210875</v>
      </c>
      <c r="J93" s="314">
        <v>0.24</v>
      </c>
      <c r="K93" s="626"/>
    </row>
    <row r="94" spans="1:11" s="429" customFormat="1" ht="15" customHeight="1">
      <c r="A94" s="421" t="s">
        <v>269</v>
      </c>
      <c r="B94" s="421" t="s">
        <v>270</v>
      </c>
      <c r="C94" s="95" t="s">
        <v>271</v>
      </c>
      <c r="D94" s="421" t="s">
        <v>271</v>
      </c>
      <c r="E94" s="312">
        <v>13001</v>
      </c>
      <c r="F94" s="421" t="s">
        <v>297</v>
      </c>
      <c r="G94" s="167">
        <v>13127</v>
      </c>
      <c r="H94" s="70">
        <v>11920</v>
      </c>
      <c r="I94" s="344">
        <v>468548</v>
      </c>
      <c r="J94" s="314">
        <v>0.02</v>
      </c>
      <c r="K94" s="626"/>
    </row>
    <row r="95" spans="1:11" s="429" customFormat="1" ht="15" customHeight="1">
      <c r="A95" s="421" t="s">
        <v>269</v>
      </c>
      <c r="B95" s="421" t="s">
        <v>270</v>
      </c>
      <c r="C95" s="95" t="s">
        <v>271</v>
      </c>
      <c r="D95" s="421" t="s">
        <v>271</v>
      </c>
      <c r="E95" s="312">
        <v>13001</v>
      </c>
      <c r="F95" s="421" t="s">
        <v>298</v>
      </c>
      <c r="G95" s="167">
        <v>13128</v>
      </c>
      <c r="H95" s="70">
        <v>46239</v>
      </c>
      <c r="I95" s="344">
        <v>97438</v>
      </c>
      <c r="J95" s="314">
        <v>0.32</v>
      </c>
      <c r="K95" s="626"/>
    </row>
    <row r="96" spans="1:11" s="429" customFormat="1" ht="15" customHeight="1">
      <c r="A96" s="421" t="s">
        <v>269</v>
      </c>
      <c r="B96" s="421" t="s">
        <v>270</v>
      </c>
      <c r="C96" s="95" t="s">
        <v>271</v>
      </c>
      <c r="D96" s="421" t="s">
        <v>271</v>
      </c>
      <c r="E96" s="312">
        <v>13001</v>
      </c>
      <c r="F96" s="421" t="s">
        <v>299</v>
      </c>
      <c r="G96" s="167">
        <v>13129</v>
      </c>
      <c r="H96" s="70">
        <v>36319</v>
      </c>
      <c r="I96" s="344">
        <v>675503</v>
      </c>
      <c r="J96" s="314">
        <v>0.05</v>
      </c>
      <c r="K96" s="626"/>
    </row>
    <row r="97" spans="1:11" s="429" customFormat="1" ht="15" customHeight="1">
      <c r="A97" s="421" t="s">
        <v>269</v>
      </c>
      <c r="B97" s="421" t="s">
        <v>270</v>
      </c>
      <c r="C97" s="95" t="s">
        <v>271</v>
      </c>
      <c r="D97" s="421" t="s">
        <v>271</v>
      </c>
      <c r="E97" s="312">
        <v>13001</v>
      </c>
      <c r="F97" s="421" t="s">
        <v>300</v>
      </c>
      <c r="G97" s="167">
        <v>13130</v>
      </c>
      <c r="H97" s="70">
        <v>41439</v>
      </c>
      <c r="I97" s="344">
        <v>399510</v>
      </c>
      <c r="J97" s="314">
        <v>0.09</v>
      </c>
      <c r="K97" s="626"/>
    </row>
    <row r="98" spans="1:11" s="429" customFormat="1" ht="15" customHeight="1">
      <c r="A98" s="421" t="s">
        <v>269</v>
      </c>
      <c r="B98" s="421" t="s">
        <v>270</v>
      </c>
      <c r="C98" s="95" t="s">
        <v>271</v>
      </c>
      <c r="D98" s="421" t="s">
        <v>271</v>
      </c>
      <c r="E98" s="312">
        <v>13001</v>
      </c>
      <c r="F98" s="421" t="s">
        <v>301</v>
      </c>
      <c r="G98" s="167">
        <v>13131</v>
      </c>
      <c r="H98" s="70">
        <v>39519</v>
      </c>
      <c r="I98" s="344">
        <v>89597</v>
      </c>
      <c r="J98" s="314">
        <v>0.31</v>
      </c>
      <c r="K98" s="626"/>
    </row>
    <row r="99" spans="1:11" s="429" customFormat="1" ht="15" customHeight="1">
      <c r="A99" s="421" t="s">
        <v>269</v>
      </c>
      <c r="B99" s="421" t="s">
        <v>270</v>
      </c>
      <c r="C99" s="95" t="s">
        <v>271</v>
      </c>
      <c r="D99" s="421" t="s">
        <v>271</v>
      </c>
      <c r="E99" s="312">
        <v>13001</v>
      </c>
      <c r="F99" s="421" t="s">
        <v>302</v>
      </c>
      <c r="G99" s="167">
        <v>13132</v>
      </c>
      <c r="H99" s="70">
        <v>47999</v>
      </c>
      <c r="I99" s="344">
        <v>1402236</v>
      </c>
      <c r="J99" s="314">
        <v>0.03</v>
      </c>
      <c r="K99" s="626"/>
    </row>
    <row r="100" spans="1:11" s="429" customFormat="1" ht="15" customHeight="1">
      <c r="A100" s="421" t="s">
        <v>269</v>
      </c>
      <c r="B100" s="421" t="s">
        <v>303</v>
      </c>
      <c r="C100" s="95" t="s">
        <v>271</v>
      </c>
      <c r="D100" s="421" t="s">
        <v>271</v>
      </c>
      <c r="E100" s="312">
        <v>13001</v>
      </c>
      <c r="F100" s="421" t="s">
        <v>304</v>
      </c>
      <c r="G100" s="167">
        <v>13201</v>
      </c>
      <c r="H100" s="70">
        <v>5280</v>
      </c>
      <c r="I100" s="344">
        <v>547746</v>
      </c>
      <c r="J100" s="314">
        <v>0.01</v>
      </c>
      <c r="K100" s="626"/>
    </row>
    <row r="101" spans="1:11" s="429" customFormat="1" ht="15" customHeight="1">
      <c r="A101" s="421" t="s">
        <v>269</v>
      </c>
      <c r="B101" s="421" t="s">
        <v>303</v>
      </c>
      <c r="C101" s="95" t="s">
        <v>271</v>
      </c>
      <c r="D101" s="421" t="s">
        <v>271</v>
      </c>
      <c r="E101" s="312">
        <v>13001</v>
      </c>
      <c r="F101" s="421" t="s">
        <v>305</v>
      </c>
      <c r="G101" s="167">
        <v>13202</v>
      </c>
      <c r="H101" s="70">
        <v>2080</v>
      </c>
      <c r="I101" s="344">
        <v>69358</v>
      </c>
      <c r="J101" s="314">
        <v>0.03</v>
      </c>
      <c r="K101" s="626"/>
    </row>
    <row r="102" spans="1:11" s="429" customFormat="1" ht="15" customHeight="1">
      <c r="A102" s="421" t="s">
        <v>269</v>
      </c>
      <c r="B102" s="421" t="s">
        <v>303</v>
      </c>
      <c r="C102" s="95" t="s">
        <v>271</v>
      </c>
      <c r="D102" s="421" t="s">
        <v>271</v>
      </c>
      <c r="E102" s="312">
        <v>13001</v>
      </c>
      <c r="F102" s="421" t="s">
        <v>306</v>
      </c>
      <c r="G102" s="167">
        <v>13203</v>
      </c>
      <c r="H102" s="70">
        <v>2720</v>
      </c>
      <c r="I102" s="344">
        <v>17920</v>
      </c>
      <c r="J102" s="314">
        <v>0.13</v>
      </c>
      <c r="K102" s="626"/>
    </row>
    <row r="103" spans="1:11" s="429" customFormat="1" ht="15" customHeight="1">
      <c r="A103" s="421" t="s">
        <v>269</v>
      </c>
      <c r="B103" s="421" t="s">
        <v>307</v>
      </c>
      <c r="C103" s="95" t="s">
        <v>271</v>
      </c>
      <c r="D103" s="421" t="s">
        <v>271</v>
      </c>
      <c r="E103" s="312">
        <v>13001</v>
      </c>
      <c r="F103" s="421" t="s">
        <v>308</v>
      </c>
      <c r="G103" s="167">
        <v>13301</v>
      </c>
      <c r="H103" s="70">
        <v>1440</v>
      </c>
      <c r="I103" s="344">
        <v>866537</v>
      </c>
      <c r="J103" s="314">
        <v>0</v>
      </c>
      <c r="K103" s="626"/>
    </row>
    <row r="104" spans="1:11" s="429" customFormat="1" ht="15" customHeight="1">
      <c r="A104" s="421" t="s">
        <v>269</v>
      </c>
      <c r="B104" s="421" t="s">
        <v>307</v>
      </c>
      <c r="C104" s="95" t="s">
        <v>271</v>
      </c>
      <c r="D104" s="421" t="s">
        <v>271</v>
      </c>
      <c r="E104" s="312">
        <v>13001</v>
      </c>
      <c r="F104" s="421" t="s">
        <v>309</v>
      </c>
      <c r="G104" s="167">
        <v>13302</v>
      </c>
      <c r="H104" s="70">
        <v>2880</v>
      </c>
      <c r="I104" s="344">
        <v>80158</v>
      </c>
      <c r="J104" s="314">
        <v>0.03</v>
      </c>
      <c r="K104" s="626"/>
    </row>
    <row r="105" spans="1:11" s="429" customFormat="1" ht="15" customHeight="1">
      <c r="A105" s="421" t="s">
        <v>269</v>
      </c>
      <c r="B105" s="421" t="s">
        <v>307</v>
      </c>
      <c r="C105" s="95" t="s">
        <v>271</v>
      </c>
      <c r="D105" s="421" t="s">
        <v>271</v>
      </c>
      <c r="E105" s="312">
        <v>13001</v>
      </c>
      <c r="F105" s="421" t="s">
        <v>310</v>
      </c>
      <c r="G105" s="167">
        <v>13303</v>
      </c>
      <c r="H105" s="70">
        <v>1760</v>
      </c>
      <c r="I105" s="344">
        <v>65278</v>
      </c>
      <c r="J105" s="314">
        <v>0.03</v>
      </c>
      <c r="K105" s="626"/>
    </row>
    <row r="106" spans="1:11" s="429" customFormat="1" ht="15" customHeight="1">
      <c r="A106" s="421" t="s">
        <v>269</v>
      </c>
      <c r="B106" s="421" t="s">
        <v>311</v>
      </c>
      <c r="C106" s="95" t="s">
        <v>271</v>
      </c>
      <c r="D106" s="421" t="s">
        <v>271</v>
      </c>
      <c r="E106" s="312">
        <v>13001</v>
      </c>
      <c r="F106" s="421" t="s">
        <v>312</v>
      </c>
      <c r="G106" s="167">
        <v>13401</v>
      </c>
      <c r="H106" s="70">
        <v>3680</v>
      </c>
      <c r="I106" s="344">
        <v>239994</v>
      </c>
      <c r="J106" s="314">
        <v>0.02</v>
      </c>
      <c r="K106" s="626"/>
    </row>
    <row r="107" spans="1:11" s="429" customFormat="1" ht="15" customHeight="1">
      <c r="A107" s="421" t="s">
        <v>269</v>
      </c>
      <c r="B107" s="421" t="s">
        <v>311</v>
      </c>
      <c r="C107" s="95" t="s">
        <v>271</v>
      </c>
      <c r="D107" s="421" t="s">
        <v>271</v>
      </c>
      <c r="E107" s="312">
        <v>13001</v>
      </c>
      <c r="F107" s="421" t="s">
        <v>313</v>
      </c>
      <c r="G107" s="167">
        <v>13402</v>
      </c>
      <c r="H107" s="70">
        <v>1760</v>
      </c>
      <c r="I107" s="344">
        <v>187195</v>
      </c>
      <c r="J107" s="314">
        <v>0.01</v>
      </c>
      <c r="K107" s="626"/>
    </row>
    <row r="108" spans="1:11" s="429" customFormat="1" ht="15" customHeight="1">
      <c r="A108" s="421" t="s">
        <v>269</v>
      </c>
      <c r="B108" s="421" t="s">
        <v>311</v>
      </c>
      <c r="C108" s="95" t="s">
        <v>271</v>
      </c>
      <c r="D108" s="421" t="s">
        <v>271</v>
      </c>
      <c r="E108" s="312">
        <v>13001</v>
      </c>
      <c r="F108" s="421" t="s">
        <v>314</v>
      </c>
      <c r="G108" s="167">
        <v>13403</v>
      </c>
      <c r="H108" s="70">
        <v>5920</v>
      </c>
      <c r="I108" s="344">
        <v>43359</v>
      </c>
      <c r="J108" s="314">
        <v>0.12</v>
      </c>
      <c r="K108" s="626"/>
    </row>
    <row r="109" spans="1:11" s="429" customFormat="1" ht="15" customHeight="1">
      <c r="A109" s="421" t="s">
        <v>269</v>
      </c>
      <c r="B109" s="421" t="s">
        <v>311</v>
      </c>
      <c r="C109" s="95" t="s">
        <v>271</v>
      </c>
      <c r="D109" s="421" t="s">
        <v>271</v>
      </c>
      <c r="E109" s="312">
        <v>13001</v>
      </c>
      <c r="F109" s="421" t="s">
        <v>315</v>
      </c>
      <c r="G109" s="167">
        <v>13404</v>
      </c>
      <c r="H109" s="70">
        <v>1440</v>
      </c>
      <c r="I109" s="344">
        <v>53918</v>
      </c>
      <c r="J109" s="314">
        <v>0.03</v>
      </c>
      <c r="K109" s="626"/>
    </row>
    <row r="110" spans="1:11" s="429" customFormat="1" ht="15" customHeight="1">
      <c r="A110" s="421" t="s">
        <v>269</v>
      </c>
      <c r="B110" s="421" t="s">
        <v>316</v>
      </c>
      <c r="C110" s="95" t="s">
        <v>172</v>
      </c>
      <c r="D110" s="421" t="s">
        <v>316</v>
      </c>
      <c r="E110" s="312">
        <v>13501</v>
      </c>
      <c r="F110" s="424" t="s">
        <v>316</v>
      </c>
      <c r="G110" s="167">
        <v>13501</v>
      </c>
      <c r="H110" s="70">
        <v>2080</v>
      </c>
      <c r="I110" s="344">
        <v>110237</v>
      </c>
      <c r="J110" s="314">
        <v>0.02</v>
      </c>
      <c r="K110" s="626"/>
    </row>
    <row r="111" spans="1:11" s="429" customFormat="1" ht="15" customHeight="1">
      <c r="A111" s="421" t="s">
        <v>269</v>
      </c>
      <c r="B111" s="421" t="s">
        <v>317</v>
      </c>
      <c r="C111" s="95" t="s">
        <v>271</v>
      </c>
      <c r="D111" s="421" t="s">
        <v>271</v>
      </c>
      <c r="E111" s="312">
        <v>13001</v>
      </c>
      <c r="F111" s="421" t="s">
        <v>317</v>
      </c>
      <c r="G111" s="167">
        <v>13601</v>
      </c>
      <c r="H111" s="70">
        <v>3520</v>
      </c>
      <c r="I111" s="344">
        <v>142876</v>
      </c>
      <c r="J111" s="314">
        <v>0.02</v>
      </c>
      <c r="K111" s="626"/>
    </row>
    <row r="112" spans="1:11" s="429" customFormat="1" ht="15" customHeight="1">
      <c r="A112" s="421" t="s">
        <v>269</v>
      </c>
      <c r="B112" s="421" t="s">
        <v>317</v>
      </c>
      <c r="C112" s="95" t="s">
        <v>271</v>
      </c>
      <c r="D112" s="421" t="s">
        <v>271</v>
      </c>
      <c r="E112" s="312">
        <v>13001</v>
      </c>
      <c r="F112" s="421" t="s">
        <v>318</v>
      </c>
      <c r="G112" s="167">
        <v>13602</v>
      </c>
      <c r="H112" s="70">
        <v>8800</v>
      </c>
      <c r="I112" s="344">
        <v>627024</v>
      </c>
      <c r="J112" s="314">
        <v>0.01</v>
      </c>
      <c r="K112" s="626"/>
    </row>
    <row r="113" spans="1:11" s="429" customFormat="1" ht="15" customHeight="1">
      <c r="A113" s="421" t="s">
        <v>269</v>
      </c>
      <c r="B113" s="421" t="s">
        <v>317</v>
      </c>
      <c r="C113" s="95" t="s">
        <v>271</v>
      </c>
      <c r="D113" s="421" t="s">
        <v>271</v>
      </c>
      <c r="E113" s="312">
        <v>13001</v>
      </c>
      <c r="F113" s="421" t="s">
        <v>319</v>
      </c>
      <c r="G113" s="167">
        <v>13603</v>
      </c>
      <c r="H113" s="95">
        <v>1600</v>
      </c>
      <c r="I113" s="345">
        <v>121437</v>
      </c>
      <c r="J113" s="314">
        <v>0.01</v>
      </c>
      <c r="K113" s="626"/>
    </row>
    <row r="114" spans="1:11" s="429" customFormat="1" ht="15" customHeight="1">
      <c r="A114" s="421" t="s">
        <v>269</v>
      </c>
      <c r="B114" s="421" t="s">
        <v>317</v>
      </c>
      <c r="C114" s="95" t="s">
        <v>271</v>
      </c>
      <c r="D114" s="421" t="s">
        <v>271</v>
      </c>
      <c r="E114" s="312">
        <v>13001</v>
      </c>
      <c r="F114" s="421" t="s">
        <v>320</v>
      </c>
      <c r="G114" s="167">
        <v>13604</v>
      </c>
      <c r="H114" s="70">
        <v>4480</v>
      </c>
      <c r="I114" s="344">
        <v>243994</v>
      </c>
      <c r="J114" s="314">
        <v>0.02</v>
      </c>
      <c r="K114" s="626"/>
    </row>
    <row r="115" spans="1:11" s="429" customFormat="1" ht="15" customHeight="1">
      <c r="A115" s="421" t="s">
        <v>269</v>
      </c>
      <c r="B115" s="421" t="s">
        <v>317</v>
      </c>
      <c r="C115" s="95" t="s">
        <v>271</v>
      </c>
      <c r="D115" s="421" t="s">
        <v>271</v>
      </c>
      <c r="E115" s="312">
        <v>13001</v>
      </c>
      <c r="F115" s="421" t="s">
        <v>321</v>
      </c>
      <c r="G115" s="167">
        <v>13605</v>
      </c>
      <c r="H115" s="70">
        <v>5600</v>
      </c>
      <c r="I115" s="344">
        <v>128797</v>
      </c>
      <c r="J115" s="314">
        <v>0.04</v>
      </c>
      <c r="K115" s="626"/>
    </row>
    <row r="116" spans="1:11" s="429" customFormat="1" ht="15" hidden="1" customHeight="1">
      <c r="A116" s="421" t="s">
        <v>322</v>
      </c>
      <c r="B116" s="421" t="s">
        <v>323</v>
      </c>
      <c r="C116" s="95" t="s">
        <v>172</v>
      </c>
      <c r="D116" s="421" t="s">
        <v>323</v>
      </c>
      <c r="E116" s="312">
        <v>14101</v>
      </c>
      <c r="F116" s="421" t="s">
        <v>323</v>
      </c>
      <c r="G116" s="167">
        <v>14101</v>
      </c>
      <c r="H116" s="95">
        <v>160</v>
      </c>
      <c r="I116" s="344">
        <v>835819</v>
      </c>
      <c r="J116" s="314">
        <v>0</v>
      </c>
      <c r="K116" s="626"/>
    </row>
    <row r="117" spans="1:11" s="429" customFormat="1" ht="15" hidden="1" customHeight="1">
      <c r="A117" s="421" t="s">
        <v>324</v>
      </c>
      <c r="B117" s="421" t="s">
        <v>325</v>
      </c>
      <c r="C117" s="95" t="s">
        <v>172</v>
      </c>
      <c r="D117" s="421" t="s">
        <v>325</v>
      </c>
      <c r="E117" s="312">
        <v>15101</v>
      </c>
      <c r="F117" s="421" t="s">
        <v>325</v>
      </c>
      <c r="G117" s="167">
        <v>15101</v>
      </c>
      <c r="H117" s="95">
        <v>320</v>
      </c>
      <c r="I117" s="345">
        <v>484.47</v>
      </c>
      <c r="J117" s="314">
        <v>0.4</v>
      </c>
      <c r="K117" s="626"/>
    </row>
    <row r="118" spans="1:11" s="429" customFormat="1" ht="15" hidden="1" customHeight="1">
      <c r="A118" s="421" t="s">
        <v>326</v>
      </c>
      <c r="B118" s="219" t="s">
        <v>327</v>
      </c>
      <c r="C118" s="95" t="s">
        <v>172</v>
      </c>
      <c r="D118" s="421" t="s">
        <v>328</v>
      </c>
      <c r="E118" s="312">
        <v>16101</v>
      </c>
      <c r="F118" s="421" t="s">
        <v>329</v>
      </c>
      <c r="G118" s="167">
        <v>16101</v>
      </c>
      <c r="H118" s="70">
        <v>1280</v>
      </c>
      <c r="I118" s="344">
        <v>64958</v>
      </c>
      <c r="J118" s="314">
        <v>0.02</v>
      </c>
      <c r="K118" s="626"/>
    </row>
    <row r="119" spans="1:11" s="429" customFormat="1" ht="15" hidden="1" customHeight="1">
      <c r="A119" s="421" t="s">
        <v>326</v>
      </c>
      <c r="B119" s="219" t="s">
        <v>327</v>
      </c>
      <c r="C119" s="95" t="s">
        <v>172</v>
      </c>
      <c r="D119" s="421" t="s">
        <v>328</v>
      </c>
      <c r="E119" s="312">
        <v>16101</v>
      </c>
      <c r="F119" s="421" t="s">
        <v>330</v>
      </c>
      <c r="G119" s="167">
        <v>16103</v>
      </c>
      <c r="H119" s="70">
        <v>4000</v>
      </c>
      <c r="I119" s="344">
        <v>140476</v>
      </c>
      <c r="J119" s="314">
        <v>0.03</v>
      </c>
      <c r="K119" s="626"/>
    </row>
    <row r="120" spans="1:11" s="429" customFormat="1" ht="15" hidden="1" customHeight="1">
      <c r="A120" s="421" t="s">
        <v>326</v>
      </c>
      <c r="B120" s="219" t="s">
        <v>331</v>
      </c>
      <c r="C120" s="95" t="s">
        <v>172</v>
      </c>
      <c r="D120" s="423" t="s">
        <v>332</v>
      </c>
      <c r="E120" s="312">
        <v>16301</v>
      </c>
      <c r="F120" s="423" t="s">
        <v>332</v>
      </c>
      <c r="G120" s="167">
        <v>16301</v>
      </c>
      <c r="H120" s="70">
        <v>1280</v>
      </c>
      <c r="I120" s="344">
        <v>63998</v>
      </c>
      <c r="J120" s="314">
        <v>0.02</v>
      </c>
      <c r="K120" s="626"/>
    </row>
  </sheetData>
  <autoFilter ref="A3:S120" xr:uid="{00000000-0001-0000-6800-000000000000}">
    <filterColumn colId="0">
      <filters>
        <filter val="METROPOLITANA"/>
      </filters>
    </filterColumn>
  </autoFilter>
  <mergeCells count="2">
    <mergeCell ref="B1:J1"/>
    <mergeCell ref="H2:J2"/>
  </mergeCells>
  <hyperlinks>
    <hyperlink ref="K1" location="INDICE!A1" display="INDICE" xr:uid="{00000000-0004-0000-6800-000000000000}"/>
    <hyperlink ref="K2" location="Matriz_Estadisticas!A1" display="ESTADÍSTICAS" xr:uid="{00000000-0004-0000-6800-000001000000}"/>
    <hyperlink ref="A1" location="INDICE!C74" display="IS_5" xr:uid="{00000000-0004-0000-6800-000002000000}"/>
  </hyperlinks>
  <pageMargins left="0.7" right="0.7" top="0.75" bottom="0.75" header="0.3" footer="0.3"/>
  <pageSetup orientation="portrait" horizontalDpi="4294967293" verticalDpi="4294967293"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Hoja103">
    <pageSetUpPr fitToPage="1"/>
  </sheetPr>
  <dimension ref="A1:D38"/>
  <sheetViews>
    <sheetView zoomScaleNormal="100" workbookViewId="0"/>
  </sheetViews>
  <sheetFormatPr baseColWidth="10" defaultColWidth="96.44140625" defaultRowHeight="13.8"/>
  <cols>
    <col min="1" max="1" width="44.44140625" style="6" bestFit="1" customWidth="1"/>
    <col min="2" max="3" width="100.6640625" style="6" customWidth="1"/>
    <col min="4" max="4" width="7" style="6" bestFit="1" customWidth="1"/>
    <col min="5" max="16384" width="96.44140625" style="6"/>
  </cols>
  <sheetData>
    <row r="1" spans="1:4" ht="14.4">
      <c r="A1" s="442" t="s">
        <v>419</v>
      </c>
      <c r="B1" s="480" t="s">
        <v>1275</v>
      </c>
      <c r="C1" s="552" t="s">
        <v>1276</v>
      </c>
      <c r="D1" s="550" t="s">
        <v>137</v>
      </c>
    </row>
    <row r="2" spans="1:4" ht="15" customHeight="1">
      <c r="A2" s="263" t="s">
        <v>6</v>
      </c>
      <c r="B2" s="123" t="s">
        <v>104</v>
      </c>
      <c r="C2" s="123" t="s">
        <v>104</v>
      </c>
    </row>
    <row r="3" spans="1:4" ht="15" customHeight="1">
      <c r="A3" s="263" t="s">
        <v>4</v>
      </c>
      <c r="B3" s="377" t="s">
        <v>96</v>
      </c>
      <c r="C3" s="377" t="s">
        <v>96</v>
      </c>
    </row>
    <row r="4" spans="1:4" ht="15" customHeight="1">
      <c r="A4" s="263" t="s">
        <v>388</v>
      </c>
      <c r="B4" s="123" t="s">
        <v>103</v>
      </c>
      <c r="C4" s="123" t="s">
        <v>103</v>
      </c>
    </row>
    <row r="5" spans="1:4" ht="15" customHeight="1">
      <c r="A5" s="263" t="s">
        <v>9</v>
      </c>
      <c r="B5" s="123" t="s">
        <v>955</v>
      </c>
      <c r="C5" s="123" t="s">
        <v>955</v>
      </c>
    </row>
    <row r="6" spans="1:4" ht="15" customHeight="1">
      <c r="A6" s="263" t="s">
        <v>138</v>
      </c>
      <c r="B6" s="123" t="s">
        <v>468</v>
      </c>
      <c r="C6" s="123" t="s">
        <v>468</v>
      </c>
    </row>
    <row r="7" spans="1:4" ht="15" customHeight="1">
      <c r="A7" s="263" t="s">
        <v>7</v>
      </c>
      <c r="B7" s="124" t="s">
        <v>422</v>
      </c>
      <c r="C7" s="124" t="s">
        <v>422</v>
      </c>
    </row>
    <row r="8" spans="1:4" ht="15" customHeight="1">
      <c r="A8" s="263" t="s">
        <v>389</v>
      </c>
      <c r="B8" s="121">
        <v>2018</v>
      </c>
      <c r="C8" s="121">
        <v>2019</v>
      </c>
    </row>
    <row r="9" spans="1:4" ht="15" customHeight="1">
      <c r="A9" s="263" t="s">
        <v>390</v>
      </c>
      <c r="B9" s="126" t="s">
        <v>470</v>
      </c>
      <c r="C9" s="126" t="s">
        <v>470</v>
      </c>
    </row>
    <row r="10" spans="1:4" ht="138">
      <c r="A10" s="100" t="s">
        <v>391</v>
      </c>
      <c r="B10" s="378" t="s">
        <v>956</v>
      </c>
      <c r="C10" s="378" t="s">
        <v>1750</v>
      </c>
    </row>
    <row r="11" spans="1:4" ht="15" customHeight="1">
      <c r="A11" s="263" t="s">
        <v>392</v>
      </c>
      <c r="B11" s="379" t="s">
        <v>957</v>
      </c>
      <c r="C11" s="379" t="s">
        <v>957</v>
      </c>
    </row>
    <row r="12" spans="1:4" ht="15" customHeight="1">
      <c r="A12" s="263" t="s">
        <v>393</v>
      </c>
      <c r="B12" s="126" t="s">
        <v>958</v>
      </c>
      <c r="C12" s="126" t="s">
        <v>958</v>
      </c>
    </row>
    <row r="13" spans="1:4" ht="15" customHeight="1">
      <c r="A13" s="263" t="s">
        <v>394</v>
      </c>
      <c r="B13" s="126" t="s">
        <v>958</v>
      </c>
      <c r="C13" s="126" t="s">
        <v>958</v>
      </c>
    </row>
    <row r="14" spans="1:4" ht="15" customHeight="1">
      <c r="A14" s="263" t="s">
        <v>139</v>
      </c>
      <c r="B14" s="126" t="s">
        <v>475</v>
      </c>
      <c r="C14" s="126" t="s">
        <v>475</v>
      </c>
    </row>
    <row r="15" spans="1:4" ht="15" customHeight="1">
      <c r="A15" s="263" t="s">
        <v>395</v>
      </c>
      <c r="B15" s="127">
        <v>43102</v>
      </c>
      <c r="C15" s="127">
        <v>43102</v>
      </c>
    </row>
    <row r="16" spans="1:4" ht="15" customHeight="1">
      <c r="A16" s="263" t="s">
        <v>396</v>
      </c>
      <c r="B16" s="127">
        <v>43731</v>
      </c>
      <c r="C16" s="127">
        <v>44267</v>
      </c>
    </row>
    <row r="17" spans="1:3" ht="15" customHeight="1">
      <c r="A17" s="263" t="s">
        <v>397</v>
      </c>
      <c r="B17" s="126" t="s">
        <v>429</v>
      </c>
      <c r="C17" s="126" t="s">
        <v>429</v>
      </c>
    </row>
    <row r="18" spans="1:3" ht="15" customHeight="1">
      <c r="A18" s="263" t="s">
        <v>398</v>
      </c>
      <c r="B18" s="126" t="s">
        <v>959</v>
      </c>
      <c r="C18" s="126" t="s">
        <v>959</v>
      </c>
    </row>
    <row r="19" spans="1:3" ht="15" customHeight="1">
      <c r="A19" s="263" t="s">
        <v>399</v>
      </c>
      <c r="B19" s="126" t="s">
        <v>866</v>
      </c>
      <c r="C19" s="126" t="s">
        <v>866</v>
      </c>
    </row>
    <row r="20" spans="1:3" ht="15" customHeight="1">
      <c r="A20" s="263" t="s">
        <v>400</v>
      </c>
      <c r="B20" s="126" t="s">
        <v>479</v>
      </c>
      <c r="C20" s="126" t="s">
        <v>479</v>
      </c>
    </row>
    <row r="21" spans="1:3" ht="27.6">
      <c r="A21" s="263" t="s">
        <v>403</v>
      </c>
      <c r="B21" s="126" t="s">
        <v>960</v>
      </c>
      <c r="C21" s="126" t="s">
        <v>1530</v>
      </c>
    </row>
    <row r="22" spans="1:3" ht="15" customHeight="1">
      <c r="A22" s="263" t="s">
        <v>404</v>
      </c>
      <c r="B22" s="122" t="s">
        <v>961</v>
      </c>
      <c r="C22" s="122" t="s">
        <v>961</v>
      </c>
    </row>
    <row r="23" spans="1:3" ht="15" customHeight="1">
      <c r="A23" s="263" t="s">
        <v>435</v>
      </c>
      <c r="B23" s="126" t="s">
        <v>962</v>
      </c>
      <c r="C23" s="126" t="s">
        <v>962</v>
      </c>
    </row>
    <row r="24" spans="1:3" ht="15" customHeight="1">
      <c r="A24" s="263" t="s">
        <v>405</v>
      </c>
      <c r="B24" s="121" t="s">
        <v>963</v>
      </c>
      <c r="C24" s="121" t="s">
        <v>1531</v>
      </c>
    </row>
    <row r="25" spans="1:3" ht="15" customHeight="1">
      <c r="A25" s="263" t="s">
        <v>406</v>
      </c>
      <c r="B25" s="126" t="s">
        <v>470</v>
      </c>
      <c r="C25" s="126" t="s">
        <v>470</v>
      </c>
    </row>
    <row r="26" spans="1:3" ht="15" customHeight="1">
      <c r="A26" s="263" t="s">
        <v>407</v>
      </c>
      <c r="B26" s="126" t="s">
        <v>964</v>
      </c>
      <c r="C26" s="126"/>
    </row>
    <row r="27" spans="1:3" ht="15" customHeight="1">
      <c r="A27" s="263" t="s">
        <v>408</v>
      </c>
      <c r="B27" s="122" t="s">
        <v>961</v>
      </c>
      <c r="C27" s="122"/>
    </row>
    <row r="28" spans="1:3" ht="15" customHeight="1">
      <c r="A28" s="263" t="s">
        <v>439</v>
      </c>
      <c r="B28" s="126" t="s">
        <v>962</v>
      </c>
      <c r="C28" s="126"/>
    </row>
    <row r="29" spans="1:3" ht="15" customHeight="1">
      <c r="A29" s="263" t="s">
        <v>409</v>
      </c>
      <c r="B29" s="121" t="s">
        <v>963</v>
      </c>
      <c r="C29" s="121"/>
    </row>
    <row r="30" spans="1:3" ht="15" customHeight="1">
      <c r="A30" s="263" t="s">
        <v>410</v>
      </c>
      <c r="B30" s="126" t="s">
        <v>470</v>
      </c>
      <c r="C30" s="126"/>
    </row>
    <row r="31" spans="1:3" ht="15" customHeight="1">
      <c r="A31" s="263" t="s">
        <v>411</v>
      </c>
      <c r="B31" s="126"/>
      <c r="C31" s="258"/>
    </row>
    <row r="32" spans="1:3" ht="15" customHeight="1">
      <c r="A32" s="263" t="s">
        <v>412</v>
      </c>
      <c r="B32" s="126"/>
      <c r="C32" s="258"/>
    </row>
    <row r="33" spans="1:3" ht="15" customHeight="1">
      <c r="A33" s="263" t="s">
        <v>440</v>
      </c>
      <c r="B33" s="259"/>
      <c r="C33" s="510"/>
    </row>
    <row r="34" spans="1:3" ht="15" customHeight="1">
      <c r="A34" s="263" t="s">
        <v>413</v>
      </c>
      <c r="B34" s="259"/>
      <c r="C34" s="258"/>
    </row>
    <row r="35" spans="1:3" ht="15" customHeight="1">
      <c r="A35" s="263" t="s">
        <v>414</v>
      </c>
      <c r="B35" s="259"/>
      <c r="C35" s="258"/>
    </row>
    <row r="36" spans="1:3" ht="82.8">
      <c r="A36" s="263" t="s">
        <v>401</v>
      </c>
      <c r="B36" s="259" t="s">
        <v>856</v>
      </c>
      <c r="C36" s="259" t="s">
        <v>1909</v>
      </c>
    </row>
    <row r="37" spans="1:3" ht="41.4">
      <c r="A37" s="278" t="s">
        <v>1267</v>
      </c>
      <c r="B37" s="102" t="s">
        <v>17</v>
      </c>
      <c r="C37" s="259" t="s">
        <v>1910</v>
      </c>
    </row>
    <row r="38" spans="1:3" ht="15" customHeight="1">
      <c r="A38" s="263" t="s">
        <v>402</v>
      </c>
      <c r="B38" s="259" t="s">
        <v>485</v>
      </c>
      <c r="C38" s="259" t="s">
        <v>485</v>
      </c>
    </row>
  </sheetData>
  <hyperlinks>
    <hyperlink ref="D1" location="INDICE!A1" display="INDICE" xr:uid="{00000000-0004-0000-6900-000000000000}"/>
    <hyperlink ref="A1" location="INDICE!C78" display="COMPONENTE" xr:uid="{00000000-0004-0000-6900-000001000000}"/>
  </hyperlinks>
  <pageMargins left="0.7" right="0.7" top="0.75" bottom="0.75" header="0.3" footer="0.3"/>
  <pageSetup scale="71" fitToHeight="0" orientation="portrait" horizontalDpi="4294967293" verticalDpi="4294967293"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Hoja104" filterMode="1">
    <tabColor rgb="FFFFC000"/>
  </sheetPr>
  <dimension ref="A1:N120"/>
  <sheetViews>
    <sheetView topLeftCell="J1" workbookViewId="0">
      <selection activeCell="L108" sqref="L108"/>
    </sheetView>
  </sheetViews>
  <sheetFormatPr baseColWidth="10" defaultColWidth="11.44140625" defaultRowHeight="14.4"/>
  <cols>
    <col min="1" max="1" width="17.33203125" style="218" bestFit="1" customWidth="1"/>
    <col min="2" max="2" width="22.109375" style="218" bestFit="1" customWidth="1"/>
    <col min="3" max="3" width="20.109375" style="218" customWidth="1"/>
    <col min="4" max="4" width="38.5546875" style="218" bestFit="1" customWidth="1"/>
    <col min="5" max="5" width="11.5546875" style="218" bestFit="1" customWidth="1"/>
    <col min="6" max="6" width="19" style="218" bestFit="1" customWidth="1"/>
    <col min="7" max="7" width="6" style="218" bestFit="1" customWidth="1"/>
    <col min="8" max="8" width="38.6640625" style="218" customWidth="1"/>
    <col min="9" max="9" width="30.109375" style="218" customWidth="1"/>
    <col min="10" max="10" width="54.6640625" style="218" customWidth="1"/>
    <col min="11" max="11" width="40.109375" style="218" customWidth="1"/>
    <col min="12" max="12" width="30.109375" style="218" customWidth="1"/>
    <col min="13" max="13" width="60.44140625" style="218" customWidth="1"/>
    <col min="14" max="14" width="13.109375" style="527" bestFit="1" customWidth="1"/>
    <col min="15" max="16384" width="11.44140625" style="218"/>
  </cols>
  <sheetData>
    <row r="1" spans="1:14">
      <c r="A1" s="446" t="s">
        <v>104</v>
      </c>
      <c r="B1" s="1094" t="s">
        <v>955</v>
      </c>
      <c r="C1" s="1094"/>
      <c r="D1" s="1094"/>
      <c r="E1" s="1094"/>
      <c r="F1" s="1094"/>
      <c r="G1" s="1094"/>
      <c r="H1" s="1094"/>
      <c r="I1" s="1094"/>
      <c r="J1" s="1094"/>
      <c r="K1" s="1094"/>
      <c r="L1" s="1094"/>
      <c r="M1" s="1094"/>
      <c r="N1" s="625" t="s">
        <v>137</v>
      </c>
    </row>
    <row r="2" spans="1:14">
      <c r="A2" s="450"/>
      <c r="B2" s="470"/>
      <c r="C2" s="470"/>
      <c r="D2" s="481"/>
      <c r="E2" s="531"/>
      <c r="F2" s="531"/>
      <c r="G2" s="531"/>
      <c r="H2" s="1091" t="s">
        <v>1335</v>
      </c>
      <c r="I2" s="1091"/>
      <c r="J2" s="1092"/>
      <c r="K2" s="1093" t="s">
        <v>1269</v>
      </c>
      <c r="L2" s="1091"/>
      <c r="M2" s="1092"/>
      <c r="N2" s="625" t="s">
        <v>449</v>
      </c>
    </row>
    <row r="3" spans="1:14" ht="30" customHeight="1">
      <c r="A3" s="452" t="s">
        <v>165</v>
      </c>
      <c r="B3" s="452" t="s">
        <v>166</v>
      </c>
      <c r="C3" s="452" t="s">
        <v>167</v>
      </c>
      <c r="D3" s="436" t="s">
        <v>168</v>
      </c>
      <c r="E3" s="453" t="s">
        <v>169</v>
      </c>
      <c r="F3" s="453" t="s">
        <v>11</v>
      </c>
      <c r="G3" s="453" t="s">
        <v>487</v>
      </c>
      <c r="H3" s="454" t="s">
        <v>965</v>
      </c>
      <c r="I3" s="428" t="s">
        <v>966</v>
      </c>
      <c r="J3" s="428" t="s">
        <v>967</v>
      </c>
      <c r="K3" s="401" t="s">
        <v>1532</v>
      </c>
      <c r="L3" s="401" t="s">
        <v>1533</v>
      </c>
      <c r="M3" s="1034" t="s">
        <v>1534</v>
      </c>
    </row>
    <row r="4" spans="1:14" s="429" customFormat="1" ht="15" hidden="1" customHeight="1">
      <c r="A4" s="675" t="s">
        <v>170</v>
      </c>
      <c r="B4" s="675" t="s">
        <v>171</v>
      </c>
      <c r="C4" s="676" t="s">
        <v>172</v>
      </c>
      <c r="D4" s="675" t="s">
        <v>173</v>
      </c>
      <c r="E4" s="677">
        <v>1001</v>
      </c>
      <c r="F4" s="675" t="s">
        <v>171</v>
      </c>
      <c r="G4" s="677">
        <v>1101</v>
      </c>
      <c r="H4" s="346">
        <v>12019626360</v>
      </c>
      <c r="I4" s="346">
        <v>141589779391</v>
      </c>
      <c r="J4" s="347">
        <v>8.49</v>
      </c>
      <c r="K4" s="613">
        <v>13629172390</v>
      </c>
      <c r="L4" s="613">
        <v>124750086632</v>
      </c>
      <c r="M4" s="513">
        <v>10.93</v>
      </c>
      <c r="N4" s="626"/>
    </row>
    <row r="5" spans="1:14" s="429" customFormat="1" ht="15" hidden="1" customHeight="1">
      <c r="A5" s="77" t="s">
        <v>170</v>
      </c>
      <c r="B5" s="77" t="s">
        <v>171</v>
      </c>
      <c r="C5" s="81" t="s">
        <v>172</v>
      </c>
      <c r="D5" s="77" t="s">
        <v>173</v>
      </c>
      <c r="E5" s="82">
        <v>1001</v>
      </c>
      <c r="F5" s="77" t="s">
        <v>174</v>
      </c>
      <c r="G5" s="82">
        <v>1107</v>
      </c>
      <c r="H5" s="346">
        <v>9635456142</v>
      </c>
      <c r="I5" s="346">
        <v>126562170497</v>
      </c>
      <c r="J5" s="347">
        <v>7.61</v>
      </c>
      <c r="K5" s="613">
        <v>11281523553</v>
      </c>
      <c r="L5" s="613">
        <v>127745397507</v>
      </c>
      <c r="M5" s="513">
        <v>8.83</v>
      </c>
      <c r="N5" s="626"/>
    </row>
    <row r="6" spans="1:14" s="429" customFormat="1" ht="15" hidden="1" customHeight="1">
      <c r="A6" s="77" t="s">
        <v>175</v>
      </c>
      <c r="B6" s="77" t="s">
        <v>175</v>
      </c>
      <c r="C6" s="81" t="s">
        <v>172</v>
      </c>
      <c r="D6" s="77" t="s">
        <v>175</v>
      </c>
      <c r="E6" s="82">
        <v>2101</v>
      </c>
      <c r="F6" s="77" t="s">
        <v>175</v>
      </c>
      <c r="G6" s="82">
        <v>2101</v>
      </c>
      <c r="H6" s="346">
        <v>38510880906</v>
      </c>
      <c r="I6" s="346">
        <v>186100943523</v>
      </c>
      <c r="J6" s="347">
        <v>20.69</v>
      </c>
      <c r="K6" s="613">
        <v>46190167124</v>
      </c>
      <c r="L6" s="613">
        <v>237178501110</v>
      </c>
      <c r="M6" s="513">
        <v>19.47</v>
      </c>
      <c r="N6" s="626"/>
    </row>
    <row r="7" spans="1:14" s="429" customFormat="1" ht="15" hidden="1" customHeight="1">
      <c r="A7" s="77" t="s">
        <v>175</v>
      </c>
      <c r="B7" s="77" t="s">
        <v>176</v>
      </c>
      <c r="C7" s="81" t="s">
        <v>172</v>
      </c>
      <c r="D7" s="77" t="s">
        <v>177</v>
      </c>
      <c r="E7" s="82">
        <v>2201</v>
      </c>
      <c r="F7" s="77" t="s">
        <v>177</v>
      </c>
      <c r="G7" s="82">
        <v>2201</v>
      </c>
      <c r="H7" s="346">
        <v>16584176475</v>
      </c>
      <c r="I7" s="346">
        <v>100797687411</v>
      </c>
      <c r="J7" s="347">
        <v>16.45</v>
      </c>
      <c r="K7" s="613">
        <v>19938199096</v>
      </c>
      <c r="L7" s="613">
        <v>113243165256</v>
      </c>
      <c r="M7" s="513">
        <v>17.61</v>
      </c>
      <c r="N7" s="626"/>
    </row>
    <row r="8" spans="1:14" s="429" customFormat="1" ht="15" hidden="1" customHeight="1">
      <c r="A8" s="77" t="s">
        <v>178</v>
      </c>
      <c r="B8" s="77" t="s">
        <v>179</v>
      </c>
      <c r="C8" s="81" t="s">
        <v>172</v>
      </c>
      <c r="D8" s="77" t="s">
        <v>180</v>
      </c>
      <c r="E8" s="82">
        <v>3001</v>
      </c>
      <c r="F8" s="77" t="s">
        <v>179</v>
      </c>
      <c r="G8" s="82">
        <v>3101</v>
      </c>
      <c r="H8" s="346">
        <v>28741255175</v>
      </c>
      <c r="I8" s="346">
        <v>126549056899</v>
      </c>
      <c r="J8" s="347">
        <v>22.71</v>
      </c>
      <c r="K8" s="613">
        <v>35073917676</v>
      </c>
      <c r="L8" s="613">
        <v>137317760366</v>
      </c>
      <c r="M8" s="513">
        <v>25.54</v>
      </c>
      <c r="N8" s="626"/>
    </row>
    <row r="9" spans="1:14" s="429" customFormat="1" ht="15" hidden="1" customHeight="1">
      <c r="A9" s="77" t="s">
        <v>178</v>
      </c>
      <c r="B9" s="77" t="s">
        <v>179</v>
      </c>
      <c r="C9" s="81" t="s">
        <v>172</v>
      </c>
      <c r="D9" s="77" t="s">
        <v>180</v>
      </c>
      <c r="E9" s="82">
        <v>3001</v>
      </c>
      <c r="F9" s="77" t="s">
        <v>181</v>
      </c>
      <c r="G9" s="82">
        <v>3103</v>
      </c>
      <c r="H9" s="346">
        <v>5113117324</v>
      </c>
      <c r="I9" s="346">
        <v>15345284233</v>
      </c>
      <c r="J9" s="347">
        <v>33.32</v>
      </c>
      <c r="K9" s="613">
        <v>7057220293</v>
      </c>
      <c r="L9" s="613">
        <v>19004087973</v>
      </c>
      <c r="M9" s="513">
        <v>37.14</v>
      </c>
      <c r="N9" s="626"/>
    </row>
    <row r="10" spans="1:14" s="429" customFormat="1" ht="15" hidden="1" customHeight="1">
      <c r="A10" s="77" t="s">
        <v>178</v>
      </c>
      <c r="B10" s="78" t="s">
        <v>182</v>
      </c>
      <c r="C10" s="81" t="s">
        <v>172</v>
      </c>
      <c r="D10" s="78" t="s">
        <v>183</v>
      </c>
      <c r="E10" s="82">
        <v>3301</v>
      </c>
      <c r="F10" s="78" t="s">
        <v>183</v>
      </c>
      <c r="G10" s="82">
        <v>3301</v>
      </c>
      <c r="H10" s="346">
        <v>6879382303</v>
      </c>
      <c r="I10" s="346">
        <v>15532422023</v>
      </c>
      <c r="J10" s="347">
        <v>44.29</v>
      </c>
      <c r="K10" s="613">
        <v>10090521684</v>
      </c>
      <c r="L10" s="613">
        <v>25714382868</v>
      </c>
      <c r="M10" s="513">
        <v>39.24</v>
      </c>
      <c r="N10" s="626"/>
    </row>
    <row r="11" spans="1:14" s="429" customFormat="1" ht="15" hidden="1" customHeight="1">
      <c r="A11" s="77" t="s">
        <v>184</v>
      </c>
      <c r="B11" s="77" t="s">
        <v>185</v>
      </c>
      <c r="C11" s="81" t="s">
        <v>172</v>
      </c>
      <c r="D11" s="77" t="s">
        <v>186</v>
      </c>
      <c r="E11" s="82">
        <v>4001</v>
      </c>
      <c r="F11" s="77" t="s">
        <v>187</v>
      </c>
      <c r="G11" s="82">
        <v>4101</v>
      </c>
      <c r="H11" s="346">
        <v>12671317699</v>
      </c>
      <c r="I11" s="346">
        <v>115126423399</v>
      </c>
      <c r="J11" s="347">
        <v>11.01</v>
      </c>
      <c r="K11" s="613">
        <v>15025470778</v>
      </c>
      <c r="L11" s="613">
        <v>107352360593</v>
      </c>
      <c r="M11" s="513">
        <v>14</v>
      </c>
      <c r="N11" s="626"/>
    </row>
    <row r="12" spans="1:14" s="429" customFormat="1" ht="15" hidden="1" customHeight="1">
      <c r="A12" s="77" t="s">
        <v>184</v>
      </c>
      <c r="B12" s="77" t="s">
        <v>185</v>
      </c>
      <c r="C12" s="81" t="s">
        <v>172</v>
      </c>
      <c r="D12" s="77" t="s">
        <v>186</v>
      </c>
      <c r="E12" s="82">
        <v>4001</v>
      </c>
      <c r="F12" s="77" t="s">
        <v>184</v>
      </c>
      <c r="G12" s="82">
        <v>4102</v>
      </c>
      <c r="H12" s="346">
        <v>9872645371</v>
      </c>
      <c r="I12" s="346">
        <v>53484478391</v>
      </c>
      <c r="J12" s="347">
        <v>18.46</v>
      </c>
      <c r="K12" s="613">
        <v>10727521358</v>
      </c>
      <c r="L12" s="613">
        <v>62399571451</v>
      </c>
      <c r="M12" s="513">
        <v>17.190000000000001</v>
      </c>
      <c r="N12" s="626"/>
    </row>
    <row r="13" spans="1:14" s="429" customFormat="1" ht="15" hidden="1" customHeight="1">
      <c r="A13" s="77" t="s">
        <v>184</v>
      </c>
      <c r="B13" s="77" t="s">
        <v>188</v>
      </c>
      <c r="C13" s="81" t="s">
        <v>172</v>
      </c>
      <c r="D13" s="77" t="s">
        <v>189</v>
      </c>
      <c r="E13" s="82">
        <v>4301</v>
      </c>
      <c r="F13" s="79" t="s">
        <v>189</v>
      </c>
      <c r="G13" s="82">
        <v>4301</v>
      </c>
      <c r="H13" s="346">
        <v>9179972077</v>
      </c>
      <c r="I13" s="346">
        <v>106930788695</v>
      </c>
      <c r="J13" s="347">
        <v>8.58</v>
      </c>
      <c r="K13" s="613">
        <v>15010880285</v>
      </c>
      <c r="L13" s="613">
        <v>108948607211</v>
      </c>
      <c r="M13" s="513">
        <v>13.78</v>
      </c>
      <c r="N13" s="626"/>
    </row>
    <row r="14" spans="1:14" s="429" customFormat="1" ht="15" hidden="1" customHeight="1">
      <c r="A14" s="77" t="s">
        <v>190</v>
      </c>
      <c r="B14" s="77" t="s">
        <v>190</v>
      </c>
      <c r="C14" s="81" t="s">
        <v>191</v>
      </c>
      <c r="D14" s="77" t="s">
        <v>191</v>
      </c>
      <c r="E14" s="82">
        <v>5001</v>
      </c>
      <c r="F14" s="77" t="s">
        <v>190</v>
      </c>
      <c r="G14" s="82">
        <v>5101</v>
      </c>
      <c r="H14" s="346">
        <v>16152451147</v>
      </c>
      <c r="I14" s="346">
        <v>91029353817</v>
      </c>
      <c r="J14" s="347">
        <v>17.739999999999998</v>
      </c>
      <c r="K14" s="613">
        <v>20805904072</v>
      </c>
      <c r="L14" s="613">
        <v>111743603405</v>
      </c>
      <c r="M14" s="513">
        <v>18.62</v>
      </c>
      <c r="N14" s="626"/>
    </row>
    <row r="15" spans="1:14" s="429" customFormat="1" ht="15" hidden="1" customHeight="1">
      <c r="A15" s="77" t="s">
        <v>190</v>
      </c>
      <c r="B15" s="77" t="s">
        <v>190</v>
      </c>
      <c r="C15" s="81" t="s">
        <v>191</v>
      </c>
      <c r="D15" s="77" t="s">
        <v>191</v>
      </c>
      <c r="E15" s="82">
        <v>5001</v>
      </c>
      <c r="F15" s="77" t="s">
        <v>192</v>
      </c>
      <c r="G15" s="82">
        <v>5102</v>
      </c>
      <c r="H15" s="346">
        <v>2567255034</v>
      </c>
      <c r="I15" s="346">
        <v>29405167924</v>
      </c>
      <c r="J15" s="347">
        <v>8.73</v>
      </c>
      <c r="K15" s="613">
        <v>2930302686</v>
      </c>
      <c r="L15" s="613">
        <v>29295001944</v>
      </c>
      <c r="M15" s="513">
        <v>10</v>
      </c>
      <c r="N15" s="626"/>
    </row>
    <row r="16" spans="1:14" s="429" customFormat="1" ht="15" hidden="1" customHeight="1">
      <c r="A16" s="77" t="s">
        <v>190</v>
      </c>
      <c r="B16" s="77" t="s">
        <v>190</v>
      </c>
      <c r="C16" s="81" t="s">
        <v>191</v>
      </c>
      <c r="D16" s="77" t="s">
        <v>191</v>
      </c>
      <c r="E16" s="82">
        <v>5001</v>
      </c>
      <c r="F16" s="77" t="s">
        <v>193</v>
      </c>
      <c r="G16" s="82">
        <v>5103</v>
      </c>
      <c r="H16" s="346">
        <v>8406255526</v>
      </c>
      <c r="I16" s="346">
        <v>16870933922</v>
      </c>
      <c r="J16" s="347">
        <v>49.83</v>
      </c>
      <c r="K16" s="514">
        <v>9525861812</v>
      </c>
      <c r="L16" s="514">
        <v>18068136124</v>
      </c>
      <c r="M16" s="512">
        <v>52.72</v>
      </c>
      <c r="N16" s="626"/>
    </row>
    <row r="17" spans="1:14" s="429" customFormat="1" ht="15" hidden="1" customHeight="1">
      <c r="A17" s="77" t="s">
        <v>190</v>
      </c>
      <c r="B17" s="77" t="s">
        <v>190</v>
      </c>
      <c r="C17" s="81" t="s">
        <v>191</v>
      </c>
      <c r="D17" s="77" t="s">
        <v>191</v>
      </c>
      <c r="E17" s="82">
        <v>5001</v>
      </c>
      <c r="F17" s="77" t="s">
        <v>194</v>
      </c>
      <c r="G17" s="82">
        <v>5105</v>
      </c>
      <c r="H17" s="346">
        <v>5140226581</v>
      </c>
      <c r="I17" s="346">
        <v>11328229053</v>
      </c>
      <c r="J17" s="347">
        <v>45.38</v>
      </c>
      <c r="K17" s="613">
        <v>5522591070</v>
      </c>
      <c r="L17" s="613">
        <v>12247284412</v>
      </c>
      <c r="M17" s="513">
        <v>45.09</v>
      </c>
      <c r="N17" s="626"/>
    </row>
    <row r="18" spans="1:14" s="429" customFormat="1" ht="15" hidden="1" customHeight="1">
      <c r="A18" s="77" t="s">
        <v>190</v>
      </c>
      <c r="B18" s="77" t="s">
        <v>190</v>
      </c>
      <c r="C18" s="81" t="s">
        <v>191</v>
      </c>
      <c r="D18" s="77" t="s">
        <v>191</v>
      </c>
      <c r="E18" s="82">
        <v>5001</v>
      </c>
      <c r="F18" s="77" t="s">
        <v>195</v>
      </c>
      <c r="G18" s="82">
        <v>5107</v>
      </c>
      <c r="H18" s="346">
        <v>9317020147</v>
      </c>
      <c r="I18" s="346">
        <v>18674884948</v>
      </c>
      <c r="J18" s="347">
        <v>49.89</v>
      </c>
      <c r="K18" s="613">
        <v>11359334878</v>
      </c>
      <c r="L18" s="613">
        <v>22725897061</v>
      </c>
      <c r="M18" s="513">
        <v>49.98</v>
      </c>
      <c r="N18" s="626"/>
    </row>
    <row r="19" spans="1:14" s="429" customFormat="1" ht="15" hidden="1" customHeight="1">
      <c r="A19" s="77" t="s">
        <v>190</v>
      </c>
      <c r="B19" s="77" t="s">
        <v>190</v>
      </c>
      <c r="C19" s="81" t="s">
        <v>191</v>
      </c>
      <c r="D19" s="77" t="s">
        <v>191</v>
      </c>
      <c r="E19" s="82">
        <v>5001</v>
      </c>
      <c r="F19" s="77" t="s">
        <v>196</v>
      </c>
      <c r="G19" s="82">
        <v>5109</v>
      </c>
      <c r="H19" s="346">
        <v>28272885849</v>
      </c>
      <c r="I19" s="346">
        <v>59800927629</v>
      </c>
      <c r="J19" s="347">
        <v>47.28</v>
      </c>
      <c r="K19" s="613">
        <v>37139633373</v>
      </c>
      <c r="L19" s="613">
        <v>65977708567</v>
      </c>
      <c r="M19" s="513">
        <v>56.29</v>
      </c>
      <c r="N19" s="626"/>
    </row>
    <row r="20" spans="1:14" s="429" customFormat="1" ht="15" hidden="1" customHeight="1">
      <c r="A20" s="77" t="s">
        <v>190</v>
      </c>
      <c r="B20" s="78" t="s">
        <v>197</v>
      </c>
      <c r="C20" s="81" t="s">
        <v>172</v>
      </c>
      <c r="D20" s="78" t="s">
        <v>198</v>
      </c>
      <c r="E20" s="82">
        <v>5301</v>
      </c>
      <c r="F20" s="80" t="s">
        <v>197</v>
      </c>
      <c r="G20" s="82">
        <v>5301</v>
      </c>
      <c r="H20" s="346">
        <v>6432095146</v>
      </c>
      <c r="I20" s="346">
        <v>17462179477</v>
      </c>
      <c r="J20" s="347">
        <v>36.83</v>
      </c>
      <c r="K20" s="613">
        <v>7462757519</v>
      </c>
      <c r="L20" s="613">
        <v>26939012556</v>
      </c>
      <c r="M20" s="513">
        <v>27.7</v>
      </c>
      <c r="N20" s="626"/>
    </row>
    <row r="21" spans="1:14" s="429" customFormat="1" ht="15" hidden="1" customHeight="1">
      <c r="A21" s="77" t="s">
        <v>190</v>
      </c>
      <c r="B21" s="78" t="s">
        <v>197</v>
      </c>
      <c r="C21" s="81" t="s">
        <v>172</v>
      </c>
      <c r="D21" s="78" t="s">
        <v>198</v>
      </c>
      <c r="E21" s="82">
        <v>5301</v>
      </c>
      <c r="F21" s="80" t="s">
        <v>199</v>
      </c>
      <c r="G21" s="82">
        <v>5304</v>
      </c>
      <c r="H21" s="346">
        <v>4172834773</v>
      </c>
      <c r="I21" s="346">
        <v>4618052880</v>
      </c>
      <c r="J21" s="347">
        <v>90.36</v>
      </c>
      <c r="K21" s="613">
        <v>4351402960</v>
      </c>
      <c r="L21" s="613">
        <v>5035672587</v>
      </c>
      <c r="M21" s="513">
        <v>86.41</v>
      </c>
      <c r="N21" s="626"/>
    </row>
    <row r="22" spans="1:14" s="429" customFormat="1" ht="15" hidden="1" customHeight="1">
      <c r="A22" s="77" t="s">
        <v>190</v>
      </c>
      <c r="B22" s="78" t="s">
        <v>200</v>
      </c>
      <c r="C22" s="81" t="s">
        <v>172</v>
      </c>
      <c r="D22" s="78" t="s">
        <v>201</v>
      </c>
      <c r="E22" s="82">
        <v>5501</v>
      </c>
      <c r="F22" s="80" t="s">
        <v>200</v>
      </c>
      <c r="G22" s="82">
        <v>5501</v>
      </c>
      <c r="H22" s="346">
        <v>9235213822</v>
      </c>
      <c r="I22" s="346">
        <v>130450298841</v>
      </c>
      <c r="J22" s="347">
        <v>7.08</v>
      </c>
      <c r="K22" s="613">
        <v>9235213822</v>
      </c>
      <c r="L22" s="613">
        <v>132615663056</v>
      </c>
      <c r="M22" s="513">
        <v>6.96</v>
      </c>
      <c r="N22" s="626"/>
    </row>
    <row r="23" spans="1:14" s="429" customFormat="1" ht="15" hidden="1" customHeight="1">
      <c r="A23" s="77" t="s">
        <v>190</v>
      </c>
      <c r="B23" s="78" t="s">
        <v>200</v>
      </c>
      <c r="C23" s="81" t="s">
        <v>172</v>
      </c>
      <c r="D23" s="78" t="s">
        <v>201</v>
      </c>
      <c r="E23" s="82">
        <v>5501</v>
      </c>
      <c r="F23" s="80" t="s">
        <v>202</v>
      </c>
      <c r="G23" s="82">
        <v>5502</v>
      </c>
      <c r="H23" s="346">
        <v>3869858403</v>
      </c>
      <c r="I23" s="346">
        <v>24553326304</v>
      </c>
      <c r="J23" s="347">
        <v>15.76</v>
      </c>
      <c r="K23" s="613">
        <v>16239103408</v>
      </c>
      <c r="L23" s="613">
        <v>27750482743</v>
      </c>
      <c r="M23" s="513">
        <v>58.52</v>
      </c>
      <c r="N23" s="626"/>
    </row>
    <row r="24" spans="1:14" s="429" customFormat="1" ht="15" hidden="1" customHeight="1">
      <c r="A24" s="77" t="s">
        <v>190</v>
      </c>
      <c r="B24" s="78" t="s">
        <v>200</v>
      </c>
      <c r="C24" s="81" t="s">
        <v>172</v>
      </c>
      <c r="D24" s="78" t="s">
        <v>201</v>
      </c>
      <c r="E24" s="82">
        <v>5501</v>
      </c>
      <c r="F24" s="80" t="s">
        <v>203</v>
      </c>
      <c r="G24" s="82">
        <v>5503</v>
      </c>
      <c r="H24" s="346">
        <v>2075840990</v>
      </c>
      <c r="I24" s="346">
        <v>2161554818</v>
      </c>
      <c r="J24" s="347">
        <v>96.03</v>
      </c>
      <c r="K24" s="613">
        <v>3162964261</v>
      </c>
      <c r="L24" s="613">
        <v>3162964261</v>
      </c>
      <c r="M24" s="613">
        <v>100</v>
      </c>
      <c r="N24" s="626"/>
    </row>
    <row r="25" spans="1:14" s="429" customFormat="1" ht="15" hidden="1" customHeight="1">
      <c r="A25" s="77" t="s">
        <v>190</v>
      </c>
      <c r="B25" s="78" t="s">
        <v>200</v>
      </c>
      <c r="C25" s="81" t="s">
        <v>172</v>
      </c>
      <c r="D25" s="78" t="s">
        <v>201</v>
      </c>
      <c r="E25" s="82">
        <v>5501</v>
      </c>
      <c r="F25" s="80" t="s">
        <v>204</v>
      </c>
      <c r="G25" s="82">
        <v>5504</v>
      </c>
      <c r="H25" s="346">
        <v>744472574</v>
      </c>
      <c r="I25" s="346">
        <v>5455134837</v>
      </c>
      <c r="J25" s="347">
        <v>13.65</v>
      </c>
      <c r="K25" s="613">
        <v>915321222</v>
      </c>
      <c r="L25" s="613">
        <v>5610756608</v>
      </c>
      <c r="M25" s="513">
        <v>16.309999999999999</v>
      </c>
      <c r="N25" s="626"/>
    </row>
    <row r="26" spans="1:14" s="429" customFormat="1" ht="15" hidden="1" customHeight="1">
      <c r="A26" s="77" t="s">
        <v>190</v>
      </c>
      <c r="B26" s="77" t="s">
        <v>205</v>
      </c>
      <c r="C26" s="81" t="s">
        <v>172</v>
      </c>
      <c r="D26" s="77" t="s">
        <v>206</v>
      </c>
      <c r="E26" s="82">
        <v>5601</v>
      </c>
      <c r="F26" s="79" t="s">
        <v>205</v>
      </c>
      <c r="G26" s="82">
        <v>5601</v>
      </c>
      <c r="H26" s="346">
        <v>10107546855</v>
      </c>
      <c r="I26" s="346">
        <v>108183868261</v>
      </c>
      <c r="J26" s="347">
        <v>9.34</v>
      </c>
      <c r="K26" s="613">
        <v>11345158224</v>
      </c>
      <c r="L26" s="613">
        <v>115770653838</v>
      </c>
      <c r="M26" s="513">
        <v>9.8000000000000007</v>
      </c>
      <c r="N26" s="626"/>
    </row>
    <row r="27" spans="1:14" s="429" customFormat="1" ht="15" hidden="1" customHeight="1">
      <c r="A27" s="77" t="s">
        <v>190</v>
      </c>
      <c r="B27" s="77" t="s">
        <v>205</v>
      </c>
      <c r="C27" s="81" t="s">
        <v>172</v>
      </c>
      <c r="D27" s="77" t="s">
        <v>206</v>
      </c>
      <c r="E27" s="82">
        <v>5601</v>
      </c>
      <c r="F27" s="79" t="s">
        <v>207</v>
      </c>
      <c r="G27" s="82">
        <v>5603</v>
      </c>
      <c r="H27" s="346">
        <v>9367826633</v>
      </c>
      <c r="I27" s="346">
        <v>10672005587</v>
      </c>
      <c r="J27" s="347">
        <v>87.78</v>
      </c>
      <c r="K27" s="613">
        <v>9614167417</v>
      </c>
      <c r="L27" s="613">
        <v>12751118889</v>
      </c>
      <c r="M27" s="513">
        <v>75.400000000000006</v>
      </c>
      <c r="N27" s="626"/>
    </row>
    <row r="28" spans="1:14" s="429" customFormat="1" ht="15" hidden="1" customHeight="1">
      <c r="A28" s="77" t="s">
        <v>190</v>
      </c>
      <c r="B28" s="77" t="s">
        <v>205</v>
      </c>
      <c r="C28" s="81" t="s">
        <v>172</v>
      </c>
      <c r="D28" s="77" t="s">
        <v>206</v>
      </c>
      <c r="E28" s="82">
        <v>5601</v>
      </c>
      <c r="F28" s="79" t="s">
        <v>208</v>
      </c>
      <c r="G28" s="82">
        <v>5606</v>
      </c>
      <c r="H28" s="346">
        <v>7369375713</v>
      </c>
      <c r="I28" s="346">
        <v>8846276036</v>
      </c>
      <c r="J28" s="347">
        <v>83.3</v>
      </c>
      <c r="K28" s="613">
        <v>10703835152</v>
      </c>
      <c r="L28" s="613">
        <v>13704266177</v>
      </c>
      <c r="M28" s="513">
        <v>78.11</v>
      </c>
      <c r="N28" s="626"/>
    </row>
    <row r="29" spans="1:14" s="429" customFormat="1" ht="15" hidden="1" customHeight="1">
      <c r="A29" s="77" t="s">
        <v>190</v>
      </c>
      <c r="B29" s="78" t="s">
        <v>209</v>
      </c>
      <c r="C29" s="81" t="s">
        <v>172</v>
      </c>
      <c r="D29" s="78" t="s">
        <v>210</v>
      </c>
      <c r="E29" s="82">
        <v>5701</v>
      </c>
      <c r="F29" s="80" t="s">
        <v>210</v>
      </c>
      <c r="G29" s="82">
        <v>5701</v>
      </c>
      <c r="H29" s="346">
        <v>9302648512</v>
      </c>
      <c r="I29" s="346">
        <v>25262957213</v>
      </c>
      <c r="J29" s="347">
        <v>36.82</v>
      </c>
      <c r="K29" s="613">
        <v>10518246975</v>
      </c>
      <c r="L29" s="613">
        <v>32088837139</v>
      </c>
      <c r="M29" s="513">
        <v>32.78</v>
      </c>
      <c r="N29" s="626"/>
    </row>
    <row r="30" spans="1:14" s="429" customFormat="1" ht="15" hidden="1" customHeight="1">
      <c r="A30" s="77" t="s">
        <v>190</v>
      </c>
      <c r="B30" s="77" t="s">
        <v>211</v>
      </c>
      <c r="C30" s="81" t="s">
        <v>191</v>
      </c>
      <c r="D30" s="77" t="s">
        <v>191</v>
      </c>
      <c r="E30" s="82">
        <v>5001</v>
      </c>
      <c r="F30" s="77" t="s">
        <v>212</v>
      </c>
      <c r="G30" s="82">
        <v>5801</v>
      </c>
      <c r="H30" s="346">
        <v>15307894248</v>
      </c>
      <c r="I30" s="346">
        <v>25500604650</v>
      </c>
      <c r="J30" s="347">
        <v>60.03</v>
      </c>
      <c r="K30" s="613">
        <v>16645922166</v>
      </c>
      <c r="L30" s="613">
        <v>36143534822</v>
      </c>
      <c r="M30" s="513">
        <v>46.06</v>
      </c>
      <c r="N30" s="626"/>
    </row>
    <row r="31" spans="1:14" s="429" customFormat="1" ht="15" hidden="1" customHeight="1">
      <c r="A31" s="77" t="s">
        <v>190</v>
      </c>
      <c r="B31" s="77" t="s">
        <v>211</v>
      </c>
      <c r="C31" s="81" t="s">
        <v>191</v>
      </c>
      <c r="D31" s="77" t="s">
        <v>191</v>
      </c>
      <c r="E31" s="82">
        <v>5001</v>
      </c>
      <c r="F31" s="77" t="s">
        <v>213</v>
      </c>
      <c r="G31" s="82">
        <v>5802</v>
      </c>
      <c r="H31" s="346">
        <v>4065603696</v>
      </c>
      <c r="I31" s="346">
        <v>15620130295</v>
      </c>
      <c r="J31" s="347">
        <v>26.03</v>
      </c>
      <c r="K31" s="613">
        <v>6134232490</v>
      </c>
      <c r="L31" s="613">
        <v>16527212600</v>
      </c>
      <c r="M31" s="513">
        <v>37.119999999999997</v>
      </c>
      <c r="N31" s="626"/>
    </row>
    <row r="32" spans="1:14" s="429" customFormat="1" ht="15" hidden="1" customHeight="1">
      <c r="A32" s="77" t="s">
        <v>190</v>
      </c>
      <c r="B32" s="77" t="s">
        <v>211</v>
      </c>
      <c r="C32" s="81" t="s">
        <v>191</v>
      </c>
      <c r="D32" s="77" t="s">
        <v>191</v>
      </c>
      <c r="E32" s="82">
        <v>5001</v>
      </c>
      <c r="F32" s="77" t="s">
        <v>214</v>
      </c>
      <c r="G32" s="82">
        <v>5803</v>
      </c>
      <c r="H32" s="346">
        <v>2197953526</v>
      </c>
      <c r="I32" s="346">
        <v>10263248360</v>
      </c>
      <c r="J32" s="347">
        <v>21.42</v>
      </c>
      <c r="K32" s="613">
        <v>2372456112</v>
      </c>
      <c r="L32" s="613">
        <v>13489063110</v>
      </c>
      <c r="M32" s="513">
        <v>17.59</v>
      </c>
      <c r="N32" s="626"/>
    </row>
    <row r="33" spans="1:14" s="429" customFormat="1" ht="15" hidden="1" customHeight="1">
      <c r="A33" s="77" t="s">
        <v>190</v>
      </c>
      <c r="B33" s="77" t="s">
        <v>211</v>
      </c>
      <c r="C33" s="81" t="s">
        <v>191</v>
      </c>
      <c r="D33" s="77" t="s">
        <v>191</v>
      </c>
      <c r="E33" s="82">
        <v>5001</v>
      </c>
      <c r="F33" s="77" t="s">
        <v>215</v>
      </c>
      <c r="G33" s="82">
        <v>5804</v>
      </c>
      <c r="H33" s="346">
        <v>11906097173</v>
      </c>
      <c r="I33" s="346">
        <v>104014851991</v>
      </c>
      <c r="J33" s="347">
        <v>11.45</v>
      </c>
      <c r="K33" s="613">
        <v>12493333606</v>
      </c>
      <c r="L33" s="613">
        <v>106826176544</v>
      </c>
      <c r="M33" s="513">
        <v>11.7</v>
      </c>
      <c r="N33" s="626"/>
    </row>
    <row r="34" spans="1:14" s="429" customFormat="1" ht="15" hidden="1" customHeight="1">
      <c r="A34" s="77" t="s">
        <v>216</v>
      </c>
      <c r="B34" s="77" t="s">
        <v>217</v>
      </c>
      <c r="C34" s="81" t="s">
        <v>172</v>
      </c>
      <c r="D34" s="77" t="s">
        <v>218</v>
      </c>
      <c r="E34" s="82">
        <v>6001</v>
      </c>
      <c r="F34" s="77" t="s">
        <v>219</v>
      </c>
      <c r="G34" s="82">
        <v>6101</v>
      </c>
      <c r="H34" s="346">
        <v>7343332841</v>
      </c>
      <c r="I34" s="346">
        <v>45070484686</v>
      </c>
      <c r="J34" s="347">
        <v>16.29</v>
      </c>
      <c r="K34" s="613">
        <v>9256934416</v>
      </c>
      <c r="L34" s="613">
        <v>65008375798</v>
      </c>
      <c r="M34" s="513">
        <v>14.24</v>
      </c>
      <c r="N34" s="626"/>
    </row>
    <row r="35" spans="1:14" s="429" customFormat="1" ht="15" hidden="1" customHeight="1">
      <c r="A35" s="77" t="s">
        <v>216</v>
      </c>
      <c r="B35" s="77" t="s">
        <v>217</v>
      </c>
      <c r="C35" s="81" t="s">
        <v>172</v>
      </c>
      <c r="D35" s="77" t="s">
        <v>218</v>
      </c>
      <c r="E35" s="82">
        <v>6001</v>
      </c>
      <c r="F35" s="77" t="s">
        <v>220</v>
      </c>
      <c r="G35" s="82">
        <v>6108</v>
      </c>
      <c r="H35" s="346">
        <v>3148127397</v>
      </c>
      <c r="I35" s="346">
        <v>7190187867</v>
      </c>
      <c r="J35" s="347">
        <v>43.78</v>
      </c>
      <c r="K35" s="613">
        <v>3787879275</v>
      </c>
      <c r="L35" s="613">
        <v>7829939745</v>
      </c>
      <c r="M35" s="513">
        <v>48.38</v>
      </c>
      <c r="N35" s="626"/>
    </row>
    <row r="36" spans="1:14" s="429" customFormat="1" ht="15" hidden="1" customHeight="1">
      <c r="A36" s="77" t="s">
        <v>216</v>
      </c>
      <c r="B36" s="78" t="s">
        <v>217</v>
      </c>
      <c r="C36" s="81" t="s">
        <v>172</v>
      </c>
      <c r="D36" s="78" t="s">
        <v>221</v>
      </c>
      <c r="E36" s="82">
        <v>6115</v>
      </c>
      <c r="F36" s="78" t="s">
        <v>221</v>
      </c>
      <c r="G36" s="82">
        <v>6115</v>
      </c>
      <c r="H36" s="346">
        <v>1488953086</v>
      </c>
      <c r="I36" s="346">
        <v>28864990394</v>
      </c>
      <c r="J36" s="347">
        <v>5.16</v>
      </c>
      <c r="K36" s="613">
        <v>2235657444</v>
      </c>
      <c r="L36" s="613">
        <v>24503344612</v>
      </c>
      <c r="M36" s="513">
        <v>9.1199999999999992</v>
      </c>
      <c r="N36" s="626"/>
    </row>
    <row r="37" spans="1:14" s="429" customFormat="1" ht="15" hidden="1" customHeight="1">
      <c r="A37" s="77" t="s">
        <v>216</v>
      </c>
      <c r="B37" s="78" t="s">
        <v>222</v>
      </c>
      <c r="C37" s="81" t="s">
        <v>172</v>
      </c>
      <c r="D37" s="78" t="s">
        <v>223</v>
      </c>
      <c r="E37" s="82">
        <v>6301</v>
      </c>
      <c r="F37" s="80" t="s">
        <v>223</v>
      </c>
      <c r="G37" s="82">
        <v>6301</v>
      </c>
      <c r="H37" s="346">
        <v>4843770804</v>
      </c>
      <c r="I37" s="346">
        <v>17838508382</v>
      </c>
      <c r="J37" s="347">
        <v>27.15</v>
      </c>
      <c r="K37" s="613">
        <v>5505371600</v>
      </c>
      <c r="L37" s="613">
        <v>19580930929</v>
      </c>
      <c r="M37" s="513">
        <v>28.12</v>
      </c>
      <c r="N37" s="626"/>
    </row>
    <row r="38" spans="1:14" s="429" customFormat="1" ht="15" hidden="1" customHeight="1">
      <c r="A38" s="77" t="s">
        <v>224</v>
      </c>
      <c r="B38" s="77" t="s">
        <v>225</v>
      </c>
      <c r="C38" s="81" t="s">
        <v>172</v>
      </c>
      <c r="D38" s="77" t="s">
        <v>226</v>
      </c>
      <c r="E38" s="82">
        <v>7001</v>
      </c>
      <c r="F38" s="77" t="s">
        <v>225</v>
      </c>
      <c r="G38" s="82">
        <v>7101</v>
      </c>
      <c r="H38" s="346">
        <v>4746785697</v>
      </c>
      <c r="I38" s="346">
        <v>185611651991</v>
      </c>
      <c r="J38" s="347">
        <v>2.56</v>
      </c>
      <c r="K38" s="613">
        <v>7526621294</v>
      </c>
      <c r="L38" s="613">
        <v>220383543179</v>
      </c>
      <c r="M38" s="513">
        <v>3.42</v>
      </c>
      <c r="N38" s="626"/>
    </row>
    <row r="39" spans="1:14" s="429" customFormat="1" ht="15" hidden="1" customHeight="1">
      <c r="A39" s="77" t="s">
        <v>224</v>
      </c>
      <c r="B39" s="78" t="s">
        <v>225</v>
      </c>
      <c r="C39" s="81" t="s">
        <v>172</v>
      </c>
      <c r="D39" s="78" t="s">
        <v>227</v>
      </c>
      <c r="E39" s="82">
        <v>7102</v>
      </c>
      <c r="F39" s="78" t="s">
        <v>227</v>
      </c>
      <c r="G39" s="82">
        <v>7102</v>
      </c>
      <c r="H39" s="346">
        <v>2494935511</v>
      </c>
      <c r="I39" s="346">
        <v>32101199402</v>
      </c>
      <c r="J39" s="347">
        <v>7.77</v>
      </c>
      <c r="K39" s="613">
        <v>3003246707</v>
      </c>
      <c r="L39" s="613">
        <v>29622853591</v>
      </c>
      <c r="M39" s="513">
        <v>10.14</v>
      </c>
      <c r="N39" s="626"/>
    </row>
    <row r="40" spans="1:14" s="429" customFormat="1" ht="15" hidden="1" customHeight="1">
      <c r="A40" s="77" t="s">
        <v>224</v>
      </c>
      <c r="B40" s="77" t="s">
        <v>225</v>
      </c>
      <c r="C40" s="81" t="s">
        <v>172</v>
      </c>
      <c r="D40" s="77" t="s">
        <v>226</v>
      </c>
      <c r="E40" s="82">
        <v>7001</v>
      </c>
      <c r="F40" s="77" t="s">
        <v>224</v>
      </c>
      <c r="G40" s="82">
        <v>7105</v>
      </c>
      <c r="H40" s="346">
        <v>798828552</v>
      </c>
      <c r="I40" s="346">
        <v>3785879766</v>
      </c>
      <c r="J40" s="347">
        <v>21.1</v>
      </c>
      <c r="K40" s="613">
        <v>1767159247</v>
      </c>
      <c r="L40" s="613">
        <v>5181634202</v>
      </c>
      <c r="M40" s="513">
        <v>34.1</v>
      </c>
      <c r="N40" s="626"/>
    </row>
    <row r="41" spans="1:14" s="429" customFormat="1" ht="15" hidden="1" customHeight="1">
      <c r="A41" s="77" t="s">
        <v>224</v>
      </c>
      <c r="B41" s="77" t="s">
        <v>228</v>
      </c>
      <c r="C41" s="81" t="s">
        <v>172</v>
      </c>
      <c r="D41" s="77" t="s">
        <v>229</v>
      </c>
      <c r="E41" s="82">
        <v>7301</v>
      </c>
      <c r="F41" s="79" t="s">
        <v>228</v>
      </c>
      <c r="G41" s="82">
        <v>7301</v>
      </c>
      <c r="H41" s="346">
        <v>6675035579</v>
      </c>
      <c r="I41" s="346">
        <v>256484165117</v>
      </c>
      <c r="J41" s="347">
        <v>2.6</v>
      </c>
      <c r="K41" s="613">
        <v>7337443277</v>
      </c>
      <c r="L41" s="613">
        <v>278213445423</v>
      </c>
      <c r="M41" s="513">
        <v>2.64</v>
      </c>
      <c r="N41" s="626"/>
    </row>
    <row r="42" spans="1:14" s="429" customFormat="1" ht="15" hidden="1" customHeight="1">
      <c r="A42" s="77" t="s">
        <v>224</v>
      </c>
      <c r="B42" s="77" t="s">
        <v>228</v>
      </c>
      <c r="C42" s="81" t="s">
        <v>172</v>
      </c>
      <c r="D42" s="77" t="s">
        <v>229</v>
      </c>
      <c r="E42" s="82">
        <v>7301</v>
      </c>
      <c r="F42" s="79" t="s">
        <v>230</v>
      </c>
      <c r="G42" s="82">
        <v>7305</v>
      </c>
      <c r="H42" s="346">
        <v>108869702</v>
      </c>
      <c r="I42" s="346">
        <v>1213805545</v>
      </c>
      <c r="J42" s="347">
        <v>8.9700000000000006</v>
      </c>
      <c r="K42" s="613">
        <v>112397485</v>
      </c>
      <c r="L42" s="613">
        <v>1945035986</v>
      </c>
      <c r="M42" s="513">
        <v>5.78</v>
      </c>
      <c r="N42" s="626"/>
    </row>
    <row r="43" spans="1:14" s="429" customFormat="1" ht="15" hidden="1" customHeight="1">
      <c r="A43" s="77" t="s">
        <v>224</v>
      </c>
      <c r="B43" s="77" t="s">
        <v>228</v>
      </c>
      <c r="C43" s="81" t="s">
        <v>172</v>
      </c>
      <c r="D43" s="77" t="s">
        <v>229</v>
      </c>
      <c r="E43" s="82">
        <v>7301</v>
      </c>
      <c r="F43" s="79" t="s">
        <v>231</v>
      </c>
      <c r="G43" s="82">
        <v>7306</v>
      </c>
      <c r="H43" s="346">
        <v>1743790527</v>
      </c>
      <c r="I43" s="346">
        <v>2655541973</v>
      </c>
      <c r="J43" s="347">
        <v>65.67</v>
      </c>
      <c r="K43" s="613">
        <v>2358636966</v>
      </c>
      <c r="L43" s="613">
        <v>3258230004</v>
      </c>
      <c r="M43" s="513">
        <v>72.39</v>
      </c>
      <c r="N43" s="626"/>
    </row>
    <row r="44" spans="1:14" s="429" customFormat="1" ht="15" hidden="1" customHeight="1">
      <c r="A44" s="77" t="s">
        <v>224</v>
      </c>
      <c r="B44" s="78" t="s">
        <v>232</v>
      </c>
      <c r="C44" s="81" t="s">
        <v>172</v>
      </c>
      <c r="D44" s="78" t="s">
        <v>232</v>
      </c>
      <c r="E44" s="82">
        <v>7401</v>
      </c>
      <c r="F44" s="80" t="s">
        <v>232</v>
      </c>
      <c r="G44" s="82">
        <v>7401</v>
      </c>
      <c r="H44" s="346">
        <v>3419100644</v>
      </c>
      <c r="I44" s="346">
        <v>123434090984</v>
      </c>
      <c r="J44" s="347">
        <v>2.77</v>
      </c>
      <c r="K44" s="613">
        <v>3959094815</v>
      </c>
      <c r="L44" s="613">
        <v>151358505398</v>
      </c>
      <c r="M44" s="513">
        <v>2.62</v>
      </c>
      <c r="N44" s="626"/>
    </row>
    <row r="45" spans="1:14" s="429" customFormat="1" ht="15" hidden="1" customHeight="1">
      <c r="A45" s="77" t="s">
        <v>233</v>
      </c>
      <c r="B45" s="77" t="s">
        <v>234</v>
      </c>
      <c r="C45" s="81" t="s">
        <v>235</v>
      </c>
      <c r="D45" s="77" t="s">
        <v>235</v>
      </c>
      <c r="E45" s="82">
        <v>8001</v>
      </c>
      <c r="F45" s="77" t="s">
        <v>234</v>
      </c>
      <c r="G45" s="82">
        <v>8101</v>
      </c>
      <c r="H45" s="346">
        <v>20513570204</v>
      </c>
      <c r="I45" s="346">
        <v>129848683467</v>
      </c>
      <c r="J45" s="347">
        <v>15.8</v>
      </c>
      <c r="K45" s="613">
        <v>21743229771</v>
      </c>
      <c r="L45" s="613">
        <v>149503410453</v>
      </c>
      <c r="M45" s="513">
        <v>14.54</v>
      </c>
      <c r="N45" s="626"/>
    </row>
    <row r="46" spans="1:14" s="429" customFormat="1" ht="15" hidden="1" customHeight="1">
      <c r="A46" s="77" t="s">
        <v>233</v>
      </c>
      <c r="B46" s="77" t="s">
        <v>234</v>
      </c>
      <c r="C46" s="81" t="s">
        <v>235</v>
      </c>
      <c r="D46" s="77" t="s">
        <v>235</v>
      </c>
      <c r="E46" s="82">
        <v>8001</v>
      </c>
      <c r="F46" s="77" t="s">
        <v>236</v>
      </c>
      <c r="G46" s="82">
        <v>8102</v>
      </c>
      <c r="H46" s="346">
        <v>16529999582</v>
      </c>
      <c r="I46" s="346">
        <v>25100738630</v>
      </c>
      <c r="J46" s="347">
        <v>65.849999999999994</v>
      </c>
      <c r="K46" s="613">
        <v>18235150579</v>
      </c>
      <c r="L46" s="613">
        <v>25470387402</v>
      </c>
      <c r="M46" s="513">
        <v>71.59</v>
      </c>
      <c r="N46" s="626"/>
    </row>
    <row r="47" spans="1:14" s="429" customFormat="1" ht="15" hidden="1" customHeight="1">
      <c r="A47" s="77" t="s">
        <v>233</v>
      </c>
      <c r="B47" s="77" t="s">
        <v>234</v>
      </c>
      <c r="C47" s="81" t="s">
        <v>235</v>
      </c>
      <c r="D47" s="77" t="s">
        <v>235</v>
      </c>
      <c r="E47" s="82">
        <v>8001</v>
      </c>
      <c r="F47" s="77" t="s">
        <v>237</v>
      </c>
      <c r="G47" s="82">
        <v>8103</v>
      </c>
      <c r="H47" s="346">
        <v>3917306555</v>
      </c>
      <c r="I47" s="346">
        <v>14330709034</v>
      </c>
      <c r="J47" s="347">
        <v>27.34</v>
      </c>
      <c r="K47" s="613">
        <v>5852910306</v>
      </c>
      <c r="L47" s="613">
        <v>15532631948</v>
      </c>
      <c r="M47" s="513">
        <v>37.68</v>
      </c>
      <c r="N47" s="626"/>
    </row>
    <row r="48" spans="1:14" s="429" customFormat="1" ht="15" hidden="1" customHeight="1">
      <c r="A48" s="77" t="s">
        <v>233</v>
      </c>
      <c r="B48" s="77" t="s">
        <v>234</v>
      </c>
      <c r="C48" s="81" t="s">
        <v>235</v>
      </c>
      <c r="D48" s="77" t="s">
        <v>235</v>
      </c>
      <c r="E48" s="82">
        <v>8001</v>
      </c>
      <c r="F48" s="77" t="s">
        <v>238</v>
      </c>
      <c r="G48" s="82">
        <v>8105</v>
      </c>
      <c r="H48" s="346">
        <v>6777527653</v>
      </c>
      <c r="I48" s="346">
        <v>13218502726</v>
      </c>
      <c r="J48" s="347">
        <v>51.27</v>
      </c>
      <c r="K48" s="613">
        <v>8040250092</v>
      </c>
      <c r="L48" s="613">
        <v>15885713067</v>
      </c>
      <c r="M48" s="513">
        <v>50.61</v>
      </c>
      <c r="N48" s="626"/>
    </row>
    <row r="49" spans="1:14" s="429" customFormat="1" ht="15" hidden="1" customHeight="1">
      <c r="A49" s="77" t="s">
        <v>233</v>
      </c>
      <c r="B49" s="77" t="s">
        <v>234</v>
      </c>
      <c r="C49" s="81" t="s">
        <v>235</v>
      </c>
      <c r="D49" s="77" t="s">
        <v>235</v>
      </c>
      <c r="E49" s="82">
        <v>8001</v>
      </c>
      <c r="F49" s="77" t="s">
        <v>239</v>
      </c>
      <c r="G49" s="82">
        <v>8106</v>
      </c>
      <c r="H49" s="346">
        <v>2997879669</v>
      </c>
      <c r="I49" s="346">
        <v>10420222909</v>
      </c>
      <c r="J49" s="347">
        <v>28.77</v>
      </c>
      <c r="K49" s="613">
        <v>5889551675</v>
      </c>
      <c r="L49" s="613">
        <v>19640830937</v>
      </c>
      <c r="M49" s="513">
        <v>29.99</v>
      </c>
      <c r="N49" s="626"/>
    </row>
    <row r="50" spans="1:14" s="429" customFormat="1" ht="15" hidden="1" customHeight="1">
      <c r="A50" s="77" t="s">
        <v>233</v>
      </c>
      <c r="B50" s="77" t="s">
        <v>234</v>
      </c>
      <c r="C50" s="81" t="s">
        <v>235</v>
      </c>
      <c r="D50" s="77" t="s">
        <v>235</v>
      </c>
      <c r="E50" s="82">
        <v>8001</v>
      </c>
      <c r="F50" s="77" t="s">
        <v>240</v>
      </c>
      <c r="G50" s="82">
        <v>8107</v>
      </c>
      <c r="H50" s="346">
        <v>3413334037</v>
      </c>
      <c r="I50" s="346">
        <v>16302798803</v>
      </c>
      <c r="J50" s="347">
        <v>20.94</v>
      </c>
      <c r="K50" s="613">
        <v>3892961303</v>
      </c>
      <c r="L50" s="613">
        <v>17881731731</v>
      </c>
      <c r="M50" s="513">
        <v>21.77</v>
      </c>
      <c r="N50" s="626"/>
    </row>
    <row r="51" spans="1:14" s="429" customFormat="1" ht="15" hidden="1" customHeight="1">
      <c r="A51" s="77" t="s">
        <v>233</v>
      </c>
      <c r="B51" s="77" t="s">
        <v>234</v>
      </c>
      <c r="C51" s="81" t="s">
        <v>235</v>
      </c>
      <c r="D51" s="77" t="s">
        <v>235</v>
      </c>
      <c r="E51" s="82">
        <v>8001</v>
      </c>
      <c r="F51" s="77" t="s">
        <v>241</v>
      </c>
      <c r="G51" s="82">
        <v>8108</v>
      </c>
      <c r="H51" s="346">
        <v>5251251744</v>
      </c>
      <c r="I51" s="346">
        <v>34395062611</v>
      </c>
      <c r="J51" s="347">
        <v>15.27</v>
      </c>
      <c r="K51" s="613">
        <v>7110088744</v>
      </c>
      <c r="L51" s="613">
        <v>38695917787</v>
      </c>
      <c r="M51" s="513">
        <v>18.37</v>
      </c>
      <c r="N51" s="626"/>
    </row>
    <row r="52" spans="1:14" s="429" customFormat="1" ht="15" hidden="1" customHeight="1">
      <c r="A52" s="77" t="s">
        <v>233</v>
      </c>
      <c r="B52" s="77" t="s">
        <v>234</v>
      </c>
      <c r="C52" s="81" t="s">
        <v>235</v>
      </c>
      <c r="D52" s="77" t="s">
        <v>235</v>
      </c>
      <c r="E52" s="82">
        <v>8001</v>
      </c>
      <c r="F52" s="77" t="s">
        <v>242</v>
      </c>
      <c r="G52" s="82">
        <v>8109</v>
      </c>
      <c r="H52" s="346">
        <v>3604784610</v>
      </c>
      <c r="I52" s="346">
        <v>8882287713</v>
      </c>
      <c r="J52" s="347">
        <v>40.58</v>
      </c>
      <c r="K52" s="613">
        <v>5727486258</v>
      </c>
      <c r="L52" s="613">
        <v>11190873752</v>
      </c>
      <c r="M52" s="513">
        <v>51.18</v>
      </c>
      <c r="N52" s="626"/>
    </row>
    <row r="53" spans="1:14" s="429" customFormat="1" ht="15" hidden="1" customHeight="1">
      <c r="A53" s="77" t="s">
        <v>233</v>
      </c>
      <c r="B53" s="77" t="s">
        <v>234</v>
      </c>
      <c r="C53" s="81" t="s">
        <v>235</v>
      </c>
      <c r="D53" s="77" t="s">
        <v>235</v>
      </c>
      <c r="E53" s="82">
        <v>8001</v>
      </c>
      <c r="F53" s="77" t="s">
        <v>243</v>
      </c>
      <c r="G53" s="82">
        <v>8110</v>
      </c>
      <c r="H53" s="346">
        <v>2724675593</v>
      </c>
      <c r="I53" s="346">
        <v>113907671143</v>
      </c>
      <c r="J53" s="347">
        <v>2.39</v>
      </c>
      <c r="K53" s="613">
        <v>12711911772</v>
      </c>
      <c r="L53" s="613">
        <v>127376493223</v>
      </c>
      <c r="M53" s="513">
        <v>9.98</v>
      </c>
      <c r="N53" s="626"/>
    </row>
    <row r="54" spans="1:14" s="429" customFormat="1" ht="15" hidden="1" customHeight="1">
      <c r="A54" s="77" t="s">
        <v>233</v>
      </c>
      <c r="B54" s="77" t="s">
        <v>234</v>
      </c>
      <c r="C54" s="81" t="s">
        <v>235</v>
      </c>
      <c r="D54" s="77" t="s">
        <v>235</v>
      </c>
      <c r="E54" s="82">
        <v>8001</v>
      </c>
      <c r="F54" s="77" t="s">
        <v>244</v>
      </c>
      <c r="G54" s="82">
        <v>8111</v>
      </c>
      <c r="H54" s="346">
        <v>8167248248</v>
      </c>
      <c r="I54" s="346">
        <v>29187453769</v>
      </c>
      <c r="J54" s="347">
        <v>27.98</v>
      </c>
      <c r="K54" s="613">
        <v>10413216977</v>
      </c>
      <c r="L54" s="613">
        <v>37816270723</v>
      </c>
      <c r="M54" s="513">
        <v>27.54</v>
      </c>
      <c r="N54" s="626"/>
    </row>
    <row r="55" spans="1:14" s="429" customFormat="1" ht="15" hidden="1" customHeight="1">
      <c r="A55" s="77" t="s">
        <v>233</v>
      </c>
      <c r="B55" s="77" t="s">
        <v>234</v>
      </c>
      <c r="C55" s="81" t="s">
        <v>235</v>
      </c>
      <c r="D55" s="77" t="s">
        <v>235</v>
      </c>
      <c r="E55" s="82">
        <v>8001</v>
      </c>
      <c r="F55" s="77" t="s">
        <v>245</v>
      </c>
      <c r="G55" s="82">
        <v>8112</v>
      </c>
      <c r="H55" s="346">
        <v>2777556506</v>
      </c>
      <c r="I55" s="346">
        <v>11907480471</v>
      </c>
      <c r="J55" s="347">
        <v>23.33</v>
      </c>
      <c r="K55" s="613">
        <v>3439579773</v>
      </c>
      <c r="L55" s="613">
        <v>12673956068</v>
      </c>
      <c r="M55" s="513">
        <v>27.14</v>
      </c>
      <c r="N55" s="626"/>
    </row>
    <row r="56" spans="1:14" s="429" customFormat="1" ht="15" hidden="1" customHeight="1">
      <c r="A56" s="77" t="s">
        <v>233</v>
      </c>
      <c r="B56" s="77" t="s">
        <v>233</v>
      </c>
      <c r="C56" s="81" t="s">
        <v>172</v>
      </c>
      <c r="D56" s="77" t="s">
        <v>246</v>
      </c>
      <c r="E56" s="82">
        <v>8301</v>
      </c>
      <c r="F56" s="77" t="s">
        <v>247</v>
      </c>
      <c r="G56" s="82">
        <v>8301</v>
      </c>
      <c r="H56" s="346">
        <v>20338244164</v>
      </c>
      <c r="I56" s="346">
        <v>59113324867</v>
      </c>
      <c r="J56" s="347">
        <v>34.409999999999997</v>
      </c>
      <c r="K56" s="613">
        <v>33893873492</v>
      </c>
      <c r="L56" s="613">
        <v>74318384895</v>
      </c>
      <c r="M56" s="513">
        <v>45.61</v>
      </c>
      <c r="N56" s="626"/>
    </row>
    <row r="57" spans="1:14" s="429" customFormat="1" ht="15" hidden="1" customHeight="1">
      <c r="A57" s="77" t="s">
        <v>233</v>
      </c>
      <c r="B57" s="77" t="s">
        <v>233</v>
      </c>
      <c r="C57" s="81" t="s">
        <v>172</v>
      </c>
      <c r="D57" s="77" t="s">
        <v>246</v>
      </c>
      <c r="E57" s="82">
        <v>8301</v>
      </c>
      <c r="F57" s="79" t="s">
        <v>248</v>
      </c>
      <c r="G57" s="82">
        <v>8306</v>
      </c>
      <c r="H57" s="346">
        <v>3360196193</v>
      </c>
      <c r="I57" s="346">
        <v>8278639638</v>
      </c>
      <c r="J57" s="347">
        <v>40.590000000000003</v>
      </c>
      <c r="K57" s="613">
        <v>3657081530</v>
      </c>
      <c r="L57" s="613">
        <v>9305377604</v>
      </c>
      <c r="M57" s="513">
        <v>39.299999999999997</v>
      </c>
      <c r="N57" s="626"/>
    </row>
    <row r="58" spans="1:14" s="429" customFormat="1" ht="15" hidden="1" customHeight="1">
      <c r="A58" s="77" t="s">
        <v>249</v>
      </c>
      <c r="B58" s="77" t="s">
        <v>250</v>
      </c>
      <c r="C58" s="81" t="s">
        <v>172</v>
      </c>
      <c r="D58" s="77" t="s">
        <v>251</v>
      </c>
      <c r="E58" s="82">
        <v>9001</v>
      </c>
      <c r="F58" s="77" t="s">
        <v>252</v>
      </c>
      <c r="G58" s="82">
        <v>9101</v>
      </c>
      <c r="H58" s="346">
        <v>7914406251</v>
      </c>
      <c r="I58" s="346">
        <v>120887434402</v>
      </c>
      <c r="J58" s="347">
        <v>6.55</v>
      </c>
      <c r="K58" s="613">
        <v>26790597273</v>
      </c>
      <c r="L58" s="613">
        <v>150437043896</v>
      </c>
      <c r="M58" s="513">
        <v>17.809999999999999</v>
      </c>
      <c r="N58" s="626"/>
    </row>
    <row r="59" spans="1:14" s="429" customFormat="1" ht="15" hidden="1" customHeight="1">
      <c r="A59" s="77" t="s">
        <v>249</v>
      </c>
      <c r="B59" s="77" t="s">
        <v>250</v>
      </c>
      <c r="C59" s="81" t="s">
        <v>172</v>
      </c>
      <c r="D59" s="77" t="s">
        <v>251</v>
      </c>
      <c r="E59" s="82">
        <v>9001</v>
      </c>
      <c r="F59" s="77" t="s">
        <v>253</v>
      </c>
      <c r="G59" s="82">
        <v>9112</v>
      </c>
      <c r="H59" s="346">
        <v>1389960529</v>
      </c>
      <c r="I59" s="346">
        <v>57160800702</v>
      </c>
      <c r="J59" s="347">
        <v>2.4300000000000002</v>
      </c>
      <c r="K59" s="613">
        <v>2451222296</v>
      </c>
      <c r="L59" s="613">
        <v>58485558645</v>
      </c>
      <c r="M59" s="513">
        <v>4.1900000000000004</v>
      </c>
      <c r="N59" s="626"/>
    </row>
    <row r="60" spans="1:14" s="429" customFormat="1" ht="15" hidden="1" customHeight="1">
      <c r="A60" s="77" t="s">
        <v>249</v>
      </c>
      <c r="B60" s="78" t="s">
        <v>250</v>
      </c>
      <c r="C60" s="81" t="s">
        <v>172</v>
      </c>
      <c r="D60" s="78" t="s">
        <v>254</v>
      </c>
      <c r="E60" s="82">
        <v>9120</v>
      </c>
      <c r="F60" s="78" t="s">
        <v>254</v>
      </c>
      <c r="G60" s="82">
        <v>9120</v>
      </c>
      <c r="H60" s="346">
        <v>4685676894</v>
      </c>
      <c r="I60" s="346">
        <v>16702987744</v>
      </c>
      <c r="J60" s="347">
        <v>28.05</v>
      </c>
      <c r="K60" s="613">
        <v>5327705125</v>
      </c>
      <c r="L60" s="613">
        <v>16678430941</v>
      </c>
      <c r="M60" s="513">
        <v>31.94</v>
      </c>
      <c r="N60" s="626"/>
    </row>
    <row r="61" spans="1:14" s="429" customFormat="1" ht="15" hidden="1" customHeight="1">
      <c r="A61" s="77" t="s">
        <v>249</v>
      </c>
      <c r="B61" s="78" t="s">
        <v>255</v>
      </c>
      <c r="C61" s="81" t="s">
        <v>172</v>
      </c>
      <c r="D61" s="78" t="s">
        <v>256</v>
      </c>
      <c r="E61" s="82">
        <v>9201</v>
      </c>
      <c r="F61" s="78" t="s">
        <v>256</v>
      </c>
      <c r="G61" s="82">
        <v>9201</v>
      </c>
      <c r="H61" s="346">
        <v>4282283529</v>
      </c>
      <c r="I61" s="346">
        <v>89592568442</v>
      </c>
      <c r="J61" s="347">
        <v>4.78</v>
      </c>
      <c r="K61" s="613">
        <v>4830836400</v>
      </c>
      <c r="L61" s="613">
        <v>89914377191</v>
      </c>
      <c r="M61" s="513">
        <v>5.37</v>
      </c>
      <c r="N61" s="626"/>
    </row>
    <row r="62" spans="1:14" s="429" customFormat="1" ht="15" hidden="1" customHeight="1">
      <c r="A62" s="77" t="s">
        <v>257</v>
      </c>
      <c r="B62" s="77" t="s">
        <v>258</v>
      </c>
      <c r="C62" s="81" t="s">
        <v>172</v>
      </c>
      <c r="D62" s="77" t="s">
        <v>259</v>
      </c>
      <c r="E62" s="82">
        <v>10001</v>
      </c>
      <c r="F62" s="77" t="s">
        <v>260</v>
      </c>
      <c r="G62" s="82">
        <v>10101</v>
      </c>
      <c r="H62" s="346">
        <v>18209398190</v>
      </c>
      <c r="I62" s="346">
        <v>89081672403</v>
      </c>
      <c r="J62" s="347">
        <v>20.440000000000001</v>
      </c>
      <c r="K62" s="613">
        <v>19338602073</v>
      </c>
      <c r="L62" s="613">
        <v>98435905728</v>
      </c>
      <c r="M62" s="513">
        <v>19.649999999999999</v>
      </c>
      <c r="N62" s="626"/>
    </row>
    <row r="63" spans="1:14" s="429" customFormat="1" ht="15" hidden="1" customHeight="1">
      <c r="A63" s="77" t="s">
        <v>257</v>
      </c>
      <c r="B63" s="77" t="s">
        <v>258</v>
      </c>
      <c r="C63" s="81" t="s">
        <v>172</v>
      </c>
      <c r="D63" s="77" t="s">
        <v>259</v>
      </c>
      <c r="E63" s="82">
        <v>10001</v>
      </c>
      <c r="F63" s="77" t="s">
        <v>261</v>
      </c>
      <c r="G63" s="82">
        <v>10109</v>
      </c>
      <c r="H63" s="346">
        <v>4014152918</v>
      </c>
      <c r="I63" s="346">
        <v>17250626486</v>
      </c>
      <c r="J63" s="347">
        <v>23.27</v>
      </c>
      <c r="K63" s="613">
        <v>8262236807</v>
      </c>
      <c r="L63" s="613">
        <v>17441445197</v>
      </c>
      <c r="M63" s="513">
        <v>47.37</v>
      </c>
      <c r="N63" s="626"/>
    </row>
    <row r="64" spans="1:14" s="429" customFormat="1" ht="15" hidden="1" customHeight="1">
      <c r="A64" s="77" t="s">
        <v>257</v>
      </c>
      <c r="B64" s="78" t="s">
        <v>262</v>
      </c>
      <c r="C64" s="81" t="s">
        <v>172</v>
      </c>
      <c r="D64" s="78" t="s">
        <v>263</v>
      </c>
      <c r="E64" s="82">
        <v>10201</v>
      </c>
      <c r="F64" s="78" t="s">
        <v>263</v>
      </c>
      <c r="G64" s="82">
        <v>10201</v>
      </c>
      <c r="H64" s="346">
        <v>11060322468</v>
      </c>
      <c r="I64" s="346">
        <v>28160991551</v>
      </c>
      <c r="J64" s="347">
        <v>39.28</v>
      </c>
      <c r="K64" s="613">
        <v>12815387605</v>
      </c>
      <c r="L64" s="613">
        <v>33792068826</v>
      </c>
      <c r="M64" s="513">
        <v>37.92</v>
      </c>
      <c r="N64" s="626"/>
    </row>
    <row r="65" spans="1:14" s="429" customFormat="1" ht="15" hidden="1" customHeight="1">
      <c r="A65" s="77" t="s">
        <v>257</v>
      </c>
      <c r="B65" s="77" t="s">
        <v>264</v>
      </c>
      <c r="C65" s="81" t="s">
        <v>172</v>
      </c>
      <c r="D65" s="77" t="s">
        <v>264</v>
      </c>
      <c r="E65" s="82">
        <v>10301</v>
      </c>
      <c r="F65" s="77" t="s">
        <v>264</v>
      </c>
      <c r="G65" s="82">
        <v>10301</v>
      </c>
      <c r="H65" s="346">
        <v>15590069340</v>
      </c>
      <c r="I65" s="346">
        <v>55691696736</v>
      </c>
      <c r="J65" s="347">
        <v>27.99</v>
      </c>
      <c r="K65" s="613">
        <v>18961389754</v>
      </c>
      <c r="L65" s="613">
        <v>71321472206</v>
      </c>
      <c r="M65" s="513">
        <v>26.59</v>
      </c>
      <c r="N65" s="626"/>
    </row>
    <row r="66" spans="1:14" s="429" customFormat="1" ht="15" hidden="1" customHeight="1">
      <c r="A66" s="77" t="s">
        <v>265</v>
      </c>
      <c r="B66" s="78" t="s">
        <v>266</v>
      </c>
      <c r="C66" s="81" t="s">
        <v>172</v>
      </c>
      <c r="D66" s="78" t="s">
        <v>266</v>
      </c>
      <c r="E66" s="82">
        <v>11101</v>
      </c>
      <c r="F66" s="78" t="s">
        <v>266</v>
      </c>
      <c r="G66" s="82">
        <v>11101</v>
      </c>
      <c r="H66" s="346">
        <v>12434849817</v>
      </c>
      <c r="I66" s="346">
        <v>77608623797</v>
      </c>
      <c r="J66" s="347">
        <v>16.02</v>
      </c>
      <c r="K66" s="613">
        <v>13582463344</v>
      </c>
      <c r="L66" s="613">
        <v>82455775886</v>
      </c>
      <c r="M66" s="513">
        <v>16.47</v>
      </c>
      <c r="N66" s="626"/>
    </row>
    <row r="67" spans="1:14" s="429" customFormat="1" ht="15" hidden="1" customHeight="1">
      <c r="A67" s="77" t="s">
        <v>267</v>
      </c>
      <c r="B67" s="77" t="s">
        <v>267</v>
      </c>
      <c r="C67" s="81" t="s">
        <v>172</v>
      </c>
      <c r="D67" s="77" t="s">
        <v>268</v>
      </c>
      <c r="E67" s="82">
        <v>12101</v>
      </c>
      <c r="F67" s="79" t="s">
        <v>268</v>
      </c>
      <c r="G67" s="82">
        <v>12101</v>
      </c>
      <c r="H67" s="346">
        <v>13144344266</v>
      </c>
      <c r="I67" s="346">
        <v>142672976601</v>
      </c>
      <c r="J67" s="347">
        <v>9.2100000000000009</v>
      </c>
      <c r="K67" s="613">
        <v>20076603724</v>
      </c>
      <c r="L67" s="613">
        <v>178402469165</v>
      </c>
      <c r="M67" s="513">
        <v>11.25</v>
      </c>
      <c r="N67" s="626"/>
    </row>
    <row r="68" spans="1:14" s="429" customFormat="1" ht="15" hidden="1" customHeight="1">
      <c r="A68" s="77" t="s">
        <v>269</v>
      </c>
      <c r="B68" s="77" t="s">
        <v>270</v>
      </c>
      <c r="C68" s="81" t="s">
        <v>271</v>
      </c>
      <c r="D68" s="77" t="s">
        <v>271</v>
      </c>
      <c r="E68" s="82">
        <v>13001</v>
      </c>
      <c r="F68" s="77" t="s">
        <v>270</v>
      </c>
      <c r="G68" s="82">
        <v>13101</v>
      </c>
      <c r="H68" s="346">
        <v>21414258334</v>
      </c>
      <c r="I68" s="346">
        <v>80330666211</v>
      </c>
      <c r="J68" s="347">
        <v>26.66</v>
      </c>
      <c r="K68" s="613">
        <v>24506605565</v>
      </c>
      <c r="L68" s="613">
        <v>108284275569</v>
      </c>
      <c r="M68" s="513">
        <v>22.63</v>
      </c>
      <c r="N68" s="626"/>
    </row>
    <row r="69" spans="1:14" s="429" customFormat="1" ht="15" hidden="1" customHeight="1">
      <c r="A69" s="77" t="s">
        <v>269</v>
      </c>
      <c r="B69" s="77" t="s">
        <v>270</v>
      </c>
      <c r="C69" s="81" t="s">
        <v>271</v>
      </c>
      <c r="D69" s="77" t="s">
        <v>271</v>
      </c>
      <c r="E69" s="82">
        <v>13001</v>
      </c>
      <c r="F69" s="77" t="s">
        <v>272</v>
      </c>
      <c r="G69" s="82">
        <v>13102</v>
      </c>
      <c r="H69" s="346">
        <v>5922667755</v>
      </c>
      <c r="I69" s="346">
        <v>11306913132</v>
      </c>
      <c r="J69" s="347">
        <v>52.38</v>
      </c>
      <c r="K69" s="613">
        <v>9989071620</v>
      </c>
      <c r="L69" s="613">
        <v>18426962356</v>
      </c>
      <c r="M69" s="513">
        <v>54.21</v>
      </c>
      <c r="N69" s="626"/>
    </row>
    <row r="70" spans="1:14" s="429" customFormat="1" ht="15" hidden="1" customHeight="1">
      <c r="A70" s="77" t="s">
        <v>269</v>
      </c>
      <c r="B70" s="77" t="s">
        <v>270</v>
      </c>
      <c r="C70" s="81" t="s">
        <v>271</v>
      </c>
      <c r="D70" s="77" t="s">
        <v>271</v>
      </c>
      <c r="E70" s="82">
        <v>13001</v>
      </c>
      <c r="F70" s="77" t="s">
        <v>273</v>
      </c>
      <c r="G70" s="82">
        <v>13103</v>
      </c>
      <c r="H70" s="346">
        <v>175599441</v>
      </c>
      <c r="I70" s="346">
        <v>15214299266</v>
      </c>
      <c r="J70" s="347">
        <v>1.1499999999999999</v>
      </c>
      <c r="K70" s="613">
        <v>1471156983</v>
      </c>
      <c r="L70" s="613">
        <v>7024859601</v>
      </c>
      <c r="M70" s="513">
        <v>20.94</v>
      </c>
      <c r="N70" s="626"/>
    </row>
    <row r="71" spans="1:14" s="429" customFormat="1" ht="15" hidden="1" customHeight="1">
      <c r="A71" s="77" t="s">
        <v>269</v>
      </c>
      <c r="B71" s="77" t="s">
        <v>270</v>
      </c>
      <c r="C71" s="81" t="s">
        <v>271</v>
      </c>
      <c r="D71" s="77" t="s">
        <v>271</v>
      </c>
      <c r="E71" s="82">
        <v>13001</v>
      </c>
      <c r="F71" s="77" t="s">
        <v>274</v>
      </c>
      <c r="G71" s="82">
        <v>13104</v>
      </c>
      <c r="H71" s="346">
        <v>1925459529</v>
      </c>
      <c r="I71" s="346">
        <v>9044820837</v>
      </c>
      <c r="J71" s="347">
        <v>21.29</v>
      </c>
      <c r="K71" s="613">
        <v>2089728259</v>
      </c>
      <c r="L71" s="613">
        <v>9243534238</v>
      </c>
      <c r="M71" s="513">
        <v>22.61</v>
      </c>
      <c r="N71" s="626"/>
    </row>
    <row r="72" spans="1:14" s="429" customFormat="1" ht="15" hidden="1" customHeight="1">
      <c r="A72" s="77" t="s">
        <v>269</v>
      </c>
      <c r="B72" s="77" t="s">
        <v>270</v>
      </c>
      <c r="C72" s="81" t="s">
        <v>271</v>
      </c>
      <c r="D72" s="77" t="s">
        <v>271</v>
      </c>
      <c r="E72" s="82">
        <v>13001</v>
      </c>
      <c r="F72" s="77" t="s">
        <v>275</v>
      </c>
      <c r="G72" s="82">
        <v>13105</v>
      </c>
      <c r="H72" s="346">
        <v>3495714474</v>
      </c>
      <c r="I72" s="346">
        <v>6648977528</v>
      </c>
      <c r="J72" s="347">
        <v>52.58</v>
      </c>
      <c r="K72" s="613">
        <v>5136694334</v>
      </c>
      <c r="L72" s="613">
        <v>8086295645</v>
      </c>
      <c r="M72" s="513">
        <v>63.52</v>
      </c>
      <c r="N72" s="626"/>
    </row>
    <row r="73" spans="1:14" s="429" customFormat="1" ht="15" hidden="1" customHeight="1">
      <c r="A73" s="77" t="s">
        <v>269</v>
      </c>
      <c r="B73" s="77" t="s">
        <v>270</v>
      </c>
      <c r="C73" s="81" t="s">
        <v>271</v>
      </c>
      <c r="D73" s="77" t="s">
        <v>271</v>
      </c>
      <c r="E73" s="82">
        <v>13001</v>
      </c>
      <c r="F73" s="77" t="s">
        <v>276</v>
      </c>
      <c r="G73" s="82">
        <v>13106</v>
      </c>
      <c r="H73" s="346">
        <v>4009321491</v>
      </c>
      <c r="I73" s="346">
        <v>59078602397</v>
      </c>
      <c r="J73" s="347">
        <v>6.79</v>
      </c>
      <c r="K73" s="613">
        <v>4212797457</v>
      </c>
      <c r="L73" s="613">
        <v>61789165041</v>
      </c>
      <c r="M73" s="513">
        <v>6.82</v>
      </c>
      <c r="N73" s="626"/>
    </row>
    <row r="74" spans="1:14" s="429" customFormat="1" ht="15" hidden="1" customHeight="1">
      <c r="A74" s="77" t="s">
        <v>269</v>
      </c>
      <c r="B74" s="77" t="s">
        <v>270</v>
      </c>
      <c r="C74" s="81" t="s">
        <v>271</v>
      </c>
      <c r="D74" s="77" t="s">
        <v>271</v>
      </c>
      <c r="E74" s="82">
        <v>13001</v>
      </c>
      <c r="F74" s="77" t="s">
        <v>277</v>
      </c>
      <c r="G74" s="82">
        <v>13107</v>
      </c>
      <c r="H74" s="346">
        <v>7992935550</v>
      </c>
      <c r="I74" s="346">
        <v>22681088966</v>
      </c>
      <c r="J74" s="347">
        <v>35.24</v>
      </c>
      <c r="K74" s="613">
        <v>14251426537</v>
      </c>
      <c r="L74" s="613">
        <v>26548979953</v>
      </c>
      <c r="M74" s="513">
        <v>53.68</v>
      </c>
      <c r="N74" s="626"/>
    </row>
    <row r="75" spans="1:14" s="429" customFormat="1" ht="15" hidden="1" customHeight="1">
      <c r="A75" s="77" t="s">
        <v>269</v>
      </c>
      <c r="B75" s="77" t="s">
        <v>270</v>
      </c>
      <c r="C75" s="81" t="s">
        <v>271</v>
      </c>
      <c r="D75" s="77" t="s">
        <v>271</v>
      </c>
      <c r="E75" s="82">
        <v>13001</v>
      </c>
      <c r="F75" s="77" t="s">
        <v>278</v>
      </c>
      <c r="G75" s="82">
        <v>13108</v>
      </c>
      <c r="H75" s="346">
        <v>13522572415</v>
      </c>
      <c r="I75" s="346">
        <v>49258877858</v>
      </c>
      <c r="J75" s="347">
        <v>27.45</v>
      </c>
      <c r="K75" s="613">
        <v>15363403306</v>
      </c>
      <c r="L75" s="613">
        <v>51366295677</v>
      </c>
      <c r="M75" s="513">
        <v>29.91</v>
      </c>
      <c r="N75" s="626"/>
    </row>
    <row r="76" spans="1:14" s="429" customFormat="1" ht="15" customHeight="1">
      <c r="A76" s="77" t="s">
        <v>269</v>
      </c>
      <c r="B76" s="77" t="s">
        <v>270</v>
      </c>
      <c r="C76" s="81" t="s">
        <v>271</v>
      </c>
      <c r="D76" s="77" t="s">
        <v>271</v>
      </c>
      <c r="E76" s="82">
        <v>13001</v>
      </c>
      <c r="F76" s="77" t="s">
        <v>279</v>
      </c>
      <c r="G76" s="82">
        <v>13109</v>
      </c>
      <c r="H76" s="346">
        <v>10632396574</v>
      </c>
      <c r="I76" s="346">
        <v>16409139898</v>
      </c>
      <c r="J76" s="347">
        <v>64.8</v>
      </c>
      <c r="K76" s="613">
        <v>15431297798</v>
      </c>
      <c r="L76" s="613">
        <v>17842110723</v>
      </c>
      <c r="M76" s="513">
        <v>86.49</v>
      </c>
      <c r="N76" s="626"/>
    </row>
    <row r="77" spans="1:14" s="429" customFormat="1" ht="15" hidden="1" customHeight="1">
      <c r="A77" s="77" t="s">
        <v>269</v>
      </c>
      <c r="B77" s="77" t="s">
        <v>270</v>
      </c>
      <c r="C77" s="81" t="s">
        <v>271</v>
      </c>
      <c r="D77" s="77" t="s">
        <v>271</v>
      </c>
      <c r="E77" s="82">
        <v>13001</v>
      </c>
      <c r="F77" s="77" t="s">
        <v>280</v>
      </c>
      <c r="G77" s="82">
        <v>13110</v>
      </c>
      <c r="H77" s="346">
        <v>8264816345</v>
      </c>
      <c r="I77" s="346">
        <v>13842023450</v>
      </c>
      <c r="J77" s="347">
        <v>59.71</v>
      </c>
      <c r="K77" s="613">
        <v>8264816345</v>
      </c>
      <c r="L77" s="613">
        <v>13841571530</v>
      </c>
      <c r="M77" s="513">
        <v>59.71</v>
      </c>
      <c r="N77" s="626"/>
    </row>
    <row r="78" spans="1:14" s="429" customFormat="1" ht="15" hidden="1" customHeight="1">
      <c r="A78" s="77" t="s">
        <v>269</v>
      </c>
      <c r="B78" s="77" t="s">
        <v>270</v>
      </c>
      <c r="C78" s="81" t="s">
        <v>271</v>
      </c>
      <c r="D78" s="77" t="s">
        <v>271</v>
      </c>
      <c r="E78" s="82">
        <v>13001</v>
      </c>
      <c r="F78" s="77" t="s">
        <v>281</v>
      </c>
      <c r="G78" s="82">
        <v>13111</v>
      </c>
      <c r="H78" s="346">
        <v>8047330465</v>
      </c>
      <c r="I78" s="346">
        <v>10275077772</v>
      </c>
      <c r="J78" s="347">
        <v>78.319999999999993</v>
      </c>
      <c r="K78" s="613">
        <v>13504230191</v>
      </c>
      <c r="L78" s="613">
        <v>25349044266</v>
      </c>
      <c r="M78" s="513">
        <v>53.27</v>
      </c>
      <c r="N78" s="626"/>
    </row>
    <row r="79" spans="1:14" s="429" customFormat="1" ht="15" customHeight="1">
      <c r="A79" s="77" t="s">
        <v>269</v>
      </c>
      <c r="B79" s="77" t="s">
        <v>270</v>
      </c>
      <c r="C79" s="81" t="s">
        <v>271</v>
      </c>
      <c r="D79" s="77" t="s">
        <v>271</v>
      </c>
      <c r="E79" s="82">
        <v>13001</v>
      </c>
      <c r="F79" s="77" t="s">
        <v>282</v>
      </c>
      <c r="G79" s="82">
        <v>13112</v>
      </c>
      <c r="H79" s="346">
        <v>15040776266</v>
      </c>
      <c r="I79" s="346">
        <v>18025097869</v>
      </c>
      <c r="J79" s="347">
        <v>83.44</v>
      </c>
      <c r="K79" s="613">
        <v>16834932665</v>
      </c>
      <c r="L79" s="613">
        <v>20258779726</v>
      </c>
      <c r="M79" s="513">
        <v>83.1</v>
      </c>
      <c r="N79" s="626"/>
    </row>
    <row r="80" spans="1:14" s="429" customFormat="1" ht="15" hidden="1" customHeight="1">
      <c r="A80" s="77" t="s">
        <v>269</v>
      </c>
      <c r="B80" s="77" t="s">
        <v>270</v>
      </c>
      <c r="C80" s="81" t="s">
        <v>271</v>
      </c>
      <c r="D80" s="77" t="s">
        <v>271</v>
      </c>
      <c r="E80" s="82">
        <v>13001</v>
      </c>
      <c r="F80" s="77" t="s">
        <v>283</v>
      </c>
      <c r="G80" s="82">
        <v>13113</v>
      </c>
      <c r="H80" s="346">
        <v>4182835286</v>
      </c>
      <c r="I80" s="346">
        <v>5559907178</v>
      </c>
      <c r="J80" s="347">
        <v>75.23</v>
      </c>
      <c r="K80" s="613">
        <v>4182835286</v>
      </c>
      <c r="L80" s="613">
        <v>5559907178</v>
      </c>
      <c r="M80" s="513">
        <v>75.23</v>
      </c>
      <c r="N80" s="626"/>
    </row>
    <row r="81" spans="1:14" s="429" customFormat="1" ht="15" hidden="1" customHeight="1">
      <c r="A81" s="77" t="s">
        <v>269</v>
      </c>
      <c r="B81" s="77" t="s">
        <v>270</v>
      </c>
      <c r="C81" s="81" t="s">
        <v>271</v>
      </c>
      <c r="D81" s="77" t="s">
        <v>271</v>
      </c>
      <c r="E81" s="82">
        <v>13001</v>
      </c>
      <c r="F81" s="77" t="s">
        <v>284</v>
      </c>
      <c r="G81" s="82">
        <v>13114</v>
      </c>
      <c r="H81" s="346">
        <v>29455259773</v>
      </c>
      <c r="I81" s="346">
        <v>42316970836</v>
      </c>
      <c r="J81" s="347">
        <v>69.61</v>
      </c>
      <c r="K81" s="613">
        <v>39444469156</v>
      </c>
      <c r="L81" s="613">
        <v>52333099418</v>
      </c>
      <c r="M81" s="513">
        <v>75.37</v>
      </c>
      <c r="N81" s="626"/>
    </row>
    <row r="82" spans="1:14" s="429" customFormat="1" ht="15" customHeight="1">
      <c r="A82" s="77" t="s">
        <v>269</v>
      </c>
      <c r="B82" s="77" t="s">
        <v>270</v>
      </c>
      <c r="C82" s="81" t="s">
        <v>271</v>
      </c>
      <c r="D82" s="77" t="s">
        <v>271</v>
      </c>
      <c r="E82" s="82">
        <v>13001</v>
      </c>
      <c r="F82" s="77" t="s">
        <v>285</v>
      </c>
      <c r="G82" s="82">
        <v>13115</v>
      </c>
      <c r="H82" s="346">
        <v>11249757219</v>
      </c>
      <c r="I82" s="346">
        <v>17231604318</v>
      </c>
      <c r="J82" s="347">
        <v>65.290000000000006</v>
      </c>
      <c r="K82" s="613">
        <v>19952510683</v>
      </c>
      <c r="L82" s="613">
        <v>25934357782</v>
      </c>
      <c r="M82" s="513">
        <v>76.930000000000007</v>
      </c>
      <c r="N82" s="626"/>
    </row>
    <row r="83" spans="1:14" s="429" customFormat="1" ht="15" hidden="1" customHeight="1">
      <c r="A83" s="77" t="s">
        <v>269</v>
      </c>
      <c r="B83" s="77" t="s">
        <v>270</v>
      </c>
      <c r="C83" s="81" t="s">
        <v>271</v>
      </c>
      <c r="D83" s="77" t="s">
        <v>271</v>
      </c>
      <c r="E83" s="82">
        <v>13001</v>
      </c>
      <c r="F83" s="77" t="s">
        <v>286</v>
      </c>
      <c r="G83" s="82">
        <v>13116</v>
      </c>
      <c r="H83" s="346">
        <v>6123652321</v>
      </c>
      <c r="I83" s="346">
        <v>13440498028</v>
      </c>
      <c r="J83" s="347">
        <v>45.56</v>
      </c>
      <c r="K83" s="613">
        <v>9922298103</v>
      </c>
      <c r="L83" s="613">
        <v>16251480821</v>
      </c>
      <c r="M83" s="513">
        <v>61.05</v>
      </c>
      <c r="N83" s="626"/>
    </row>
    <row r="84" spans="1:14" s="429" customFormat="1" ht="15" hidden="1" customHeight="1">
      <c r="A84" s="77" t="s">
        <v>269</v>
      </c>
      <c r="B84" s="77" t="s">
        <v>270</v>
      </c>
      <c r="C84" s="81" t="s">
        <v>271</v>
      </c>
      <c r="D84" s="77" t="s">
        <v>271</v>
      </c>
      <c r="E84" s="82">
        <v>13001</v>
      </c>
      <c r="F84" s="77" t="s">
        <v>287</v>
      </c>
      <c r="G84" s="82">
        <v>13117</v>
      </c>
      <c r="H84" s="346">
        <v>5976729724</v>
      </c>
      <c r="I84" s="346">
        <v>9309113212</v>
      </c>
      <c r="J84" s="347">
        <v>64.2</v>
      </c>
      <c r="K84" s="613">
        <v>7900340391</v>
      </c>
      <c r="L84" s="613">
        <v>10497873978</v>
      </c>
      <c r="M84" s="513">
        <v>75.260000000000005</v>
      </c>
      <c r="N84" s="626"/>
    </row>
    <row r="85" spans="1:14" s="429" customFormat="1" ht="15" hidden="1" customHeight="1">
      <c r="A85" s="77" t="s">
        <v>269</v>
      </c>
      <c r="B85" s="77" t="s">
        <v>270</v>
      </c>
      <c r="C85" s="81" t="s">
        <v>271</v>
      </c>
      <c r="D85" s="77" t="s">
        <v>271</v>
      </c>
      <c r="E85" s="82">
        <v>13001</v>
      </c>
      <c r="F85" s="77" t="s">
        <v>288</v>
      </c>
      <c r="G85" s="82">
        <v>13118</v>
      </c>
      <c r="H85" s="346">
        <v>3109928505</v>
      </c>
      <c r="I85" s="346">
        <v>7104768837</v>
      </c>
      <c r="J85" s="347">
        <v>43.77</v>
      </c>
      <c r="K85" s="613">
        <v>4155210397</v>
      </c>
      <c r="L85" s="613">
        <v>12878388042</v>
      </c>
      <c r="M85" s="513">
        <v>32.26</v>
      </c>
      <c r="N85" s="626"/>
    </row>
    <row r="86" spans="1:14" s="429" customFormat="1" ht="15" hidden="1" customHeight="1">
      <c r="A86" s="77" t="s">
        <v>269</v>
      </c>
      <c r="B86" s="77" t="s">
        <v>270</v>
      </c>
      <c r="C86" s="81" t="s">
        <v>271</v>
      </c>
      <c r="D86" s="77" t="s">
        <v>271</v>
      </c>
      <c r="E86" s="82">
        <v>13001</v>
      </c>
      <c r="F86" s="77" t="s">
        <v>289</v>
      </c>
      <c r="G86" s="82">
        <v>13119</v>
      </c>
      <c r="H86" s="346">
        <v>13362640901</v>
      </c>
      <c r="I86" s="346">
        <v>45912120792</v>
      </c>
      <c r="J86" s="347">
        <v>29.1</v>
      </c>
      <c r="K86" s="613">
        <v>23668885280</v>
      </c>
      <c r="L86" s="613">
        <v>54338132846</v>
      </c>
      <c r="M86" s="513">
        <v>43.56</v>
      </c>
      <c r="N86" s="626"/>
    </row>
    <row r="87" spans="1:14" s="429" customFormat="1" ht="15" hidden="1" customHeight="1">
      <c r="A87" s="77" t="s">
        <v>269</v>
      </c>
      <c r="B87" s="77" t="s">
        <v>270</v>
      </c>
      <c r="C87" s="81" t="s">
        <v>271</v>
      </c>
      <c r="D87" s="77" t="s">
        <v>271</v>
      </c>
      <c r="E87" s="82">
        <v>13001</v>
      </c>
      <c r="F87" s="77" t="s">
        <v>290</v>
      </c>
      <c r="G87" s="82">
        <v>13120</v>
      </c>
      <c r="H87" s="346">
        <v>144978373</v>
      </c>
      <c r="I87" s="346">
        <v>39205768606</v>
      </c>
      <c r="J87" s="347">
        <v>0.37</v>
      </c>
      <c r="K87" s="613">
        <v>144978373</v>
      </c>
      <c r="L87" s="613">
        <v>40462326266</v>
      </c>
      <c r="M87" s="513">
        <v>0.36</v>
      </c>
      <c r="N87" s="626"/>
    </row>
    <row r="88" spans="1:14" s="429" customFormat="1" ht="15" hidden="1" customHeight="1">
      <c r="A88" s="77" t="s">
        <v>269</v>
      </c>
      <c r="B88" s="77" t="s">
        <v>270</v>
      </c>
      <c r="C88" s="81" t="s">
        <v>271</v>
      </c>
      <c r="D88" s="77" t="s">
        <v>271</v>
      </c>
      <c r="E88" s="82">
        <v>13001</v>
      </c>
      <c r="F88" s="77" t="s">
        <v>291</v>
      </c>
      <c r="G88" s="82">
        <v>13121</v>
      </c>
      <c r="H88" s="346">
        <v>6573106401</v>
      </c>
      <c r="I88" s="346">
        <v>31105636747</v>
      </c>
      <c r="J88" s="347">
        <v>21.13</v>
      </c>
      <c r="K88" s="613">
        <v>19294040963</v>
      </c>
      <c r="L88" s="613">
        <v>33013369793</v>
      </c>
      <c r="M88" s="513">
        <v>58.44</v>
      </c>
      <c r="N88" s="626"/>
    </row>
    <row r="89" spans="1:14" s="429" customFormat="1" ht="15" hidden="1" customHeight="1">
      <c r="A89" s="77" t="s">
        <v>269</v>
      </c>
      <c r="B89" s="77" t="s">
        <v>270</v>
      </c>
      <c r="C89" s="81" t="s">
        <v>271</v>
      </c>
      <c r="D89" s="77" t="s">
        <v>271</v>
      </c>
      <c r="E89" s="82">
        <v>13001</v>
      </c>
      <c r="F89" s="77" t="s">
        <v>292</v>
      </c>
      <c r="G89" s="82">
        <v>13122</v>
      </c>
      <c r="H89" s="346">
        <v>5312472161</v>
      </c>
      <c r="I89" s="346">
        <v>8425355561</v>
      </c>
      <c r="J89" s="347">
        <v>63.05</v>
      </c>
      <c r="K89" s="613">
        <v>9676859865</v>
      </c>
      <c r="L89" s="613">
        <v>17013137751</v>
      </c>
      <c r="M89" s="513">
        <v>56.88</v>
      </c>
      <c r="N89" s="626"/>
    </row>
    <row r="90" spans="1:14" s="429" customFormat="1" ht="15" hidden="1" customHeight="1">
      <c r="A90" s="77" t="s">
        <v>269</v>
      </c>
      <c r="B90" s="77" t="s">
        <v>270</v>
      </c>
      <c r="C90" s="81" t="s">
        <v>271</v>
      </c>
      <c r="D90" s="77" t="s">
        <v>271</v>
      </c>
      <c r="E90" s="82">
        <v>13001</v>
      </c>
      <c r="F90" s="77" t="s">
        <v>293</v>
      </c>
      <c r="G90" s="82">
        <v>13123</v>
      </c>
      <c r="H90" s="346">
        <v>6391697385</v>
      </c>
      <c r="I90" s="346">
        <v>61704292649</v>
      </c>
      <c r="J90" s="347">
        <v>10.36</v>
      </c>
      <c r="K90" s="613">
        <v>9408667335</v>
      </c>
      <c r="L90" s="613">
        <v>63002751727</v>
      </c>
      <c r="M90" s="513">
        <v>14.93</v>
      </c>
      <c r="N90" s="626"/>
    </row>
    <row r="91" spans="1:14" s="429" customFormat="1" ht="15" hidden="1" customHeight="1">
      <c r="A91" s="77" t="s">
        <v>269</v>
      </c>
      <c r="B91" s="77" t="s">
        <v>270</v>
      </c>
      <c r="C91" s="81" t="s">
        <v>271</v>
      </c>
      <c r="D91" s="77" t="s">
        <v>271</v>
      </c>
      <c r="E91" s="82">
        <v>13001</v>
      </c>
      <c r="F91" s="77" t="s">
        <v>294</v>
      </c>
      <c r="G91" s="82">
        <v>13124</v>
      </c>
      <c r="H91" s="346">
        <v>8421837422</v>
      </c>
      <c r="I91" s="346">
        <v>68583952940</v>
      </c>
      <c r="J91" s="347">
        <v>12.28</v>
      </c>
      <c r="K91" s="613">
        <v>15729342750</v>
      </c>
      <c r="L91" s="613">
        <v>74737563780</v>
      </c>
      <c r="M91" s="513">
        <v>21.05</v>
      </c>
      <c r="N91" s="626"/>
    </row>
    <row r="92" spans="1:14" s="429" customFormat="1" ht="15" hidden="1" customHeight="1">
      <c r="A92" s="77" t="s">
        <v>269</v>
      </c>
      <c r="B92" s="77" t="s">
        <v>270</v>
      </c>
      <c r="C92" s="81" t="s">
        <v>271</v>
      </c>
      <c r="D92" s="77" t="s">
        <v>271</v>
      </c>
      <c r="E92" s="82">
        <v>13001</v>
      </c>
      <c r="F92" s="77" t="s">
        <v>295</v>
      </c>
      <c r="G92" s="82">
        <v>13125</v>
      </c>
      <c r="H92" s="346">
        <v>4168981498</v>
      </c>
      <c r="I92" s="346">
        <v>29817024812</v>
      </c>
      <c r="J92" s="347">
        <v>13.98</v>
      </c>
      <c r="K92" s="613">
        <v>4162775455</v>
      </c>
      <c r="L92" s="613">
        <v>22403102390</v>
      </c>
      <c r="M92" s="513">
        <v>18.579999999999998</v>
      </c>
      <c r="N92" s="626"/>
    </row>
    <row r="93" spans="1:14" s="429" customFormat="1" ht="15" hidden="1" customHeight="1">
      <c r="A93" s="77" t="s">
        <v>269</v>
      </c>
      <c r="B93" s="77" t="s">
        <v>270</v>
      </c>
      <c r="C93" s="81" t="s">
        <v>271</v>
      </c>
      <c r="D93" s="77" t="s">
        <v>271</v>
      </c>
      <c r="E93" s="82">
        <v>13001</v>
      </c>
      <c r="F93" s="77" t="s">
        <v>296</v>
      </c>
      <c r="G93" s="82">
        <v>13126</v>
      </c>
      <c r="H93" s="346">
        <v>8451719493</v>
      </c>
      <c r="I93" s="346">
        <v>13989621535</v>
      </c>
      <c r="J93" s="347">
        <v>60.41</v>
      </c>
      <c r="K93" s="613">
        <v>9625238447</v>
      </c>
      <c r="L93" s="613">
        <v>15163140489</v>
      </c>
      <c r="M93" s="513">
        <v>63.48</v>
      </c>
      <c r="N93" s="626"/>
    </row>
    <row r="94" spans="1:14" s="429" customFormat="1" ht="15" hidden="1" customHeight="1">
      <c r="A94" s="77" t="s">
        <v>269</v>
      </c>
      <c r="B94" s="77" t="s">
        <v>270</v>
      </c>
      <c r="C94" s="81" t="s">
        <v>271</v>
      </c>
      <c r="D94" s="77" t="s">
        <v>271</v>
      </c>
      <c r="E94" s="82">
        <v>13001</v>
      </c>
      <c r="F94" s="77" t="s">
        <v>297</v>
      </c>
      <c r="G94" s="82">
        <v>13127</v>
      </c>
      <c r="H94" s="346">
        <v>5670747921</v>
      </c>
      <c r="I94" s="346">
        <v>27057069545</v>
      </c>
      <c r="J94" s="347">
        <v>20.96</v>
      </c>
      <c r="K94" s="613">
        <v>5984047308</v>
      </c>
      <c r="L94" s="613">
        <v>28041750446</v>
      </c>
      <c r="M94" s="513">
        <v>21.34</v>
      </c>
      <c r="N94" s="626"/>
    </row>
    <row r="95" spans="1:14" s="429" customFormat="1" ht="15" hidden="1" customHeight="1">
      <c r="A95" s="77" t="s">
        <v>269</v>
      </c>
      <c r="B95" s="77" t="s">
        <v>270</v>
      </c>
      <c r="C95" s="81" t="s">
        <v>271</v>
      </c>
      <c r="D95" s="77" t="s">
        <v>271</v>
      </c>
      <c r="E95" s="82">
        <v>13001</v>
      </c>
      <c r="F95" s="77" t="s">
        <v>298</v>
      </c>
      <c r="G95" s="82">
        <v>13128</v>
      </c>
      <c r="H95" s="346">
        <v>3521819956</v>
      </c>
      <c r="I95" s="346">
        <v>8579728783</v>
      </c>
      <c r="J95" s="347">
        <v>41.05</v>
      </c>
      <c r="K95" s="613">
        <v>5877173607</v>
      </c>
      <c r="L95" s="613">
        <v>10842275703</v>
      </c>
      <c r="M95" s="513">
        <v>54.21</v>
      </c>
      <c r="N95" s="626"/>
    </row>
    <row r="96" spans="1:14" s="429" customFormat="1" ht="15" hidden="1" customHeight="1">
      <c r="A96" s="77" t="s">
        <v>269</v>
      </c>
      <c r="B96" s="77" t="s">
        <v>270</v>
      </c>
      <c r="C96" s="81" t="s">
        <v>271</v>
      </c>
      <c r="D96" s="77" t="s">
        <v>271</v>
      </c>
      <c r="E96" s="82">
        <v>13001</v>
      </c>
      <c r="F96" s="77" t="s">
        <v>299</v>
      </c>
      <c r="G96" s="82">
        <v>13129</v>
      </c>
      <c r="H96" s="346">
        <v>4457285430</v>
      </c>
      <c r="I96" s="346">
        <v>10932235384</v>
      </c>
      <c r="J96" s="347">
        <v>40.770000000000003</v>
      </c>
      <c r="K96" s="613">
        <v>5313510761</v>
      </c>
      <c r="L96" s="613">
        <v>11521044323</v>
      </c>
      <c r="M96" s="513">
        <v>46.12</v>
      </c>
      <c r="N96" s="626"/>
    </row>
    <row r="97" spans="1:14" s="429" customFormat="1" ht="15" hidden="1" customHeight="1">
      <c r="A97" s="77" t="s">
        <v>269</v>
      </c>
      <c r="B97" s="77" t="s">
        <v>270</v>
      </c>
      <c r="C97" s="81" t="s">
        <v>271</v>
      </c>
      <c r="D97" s="77" t="s">
        <v>271</v>
      </c>
      <c r="E97" s="82">
        <v>13001</v>
      </c>
      <c r="F97" s="77" t="s">
        <v>300</v>
      </c>
      <c r="G97" s="82">
        <v>13130</v>
      </c>
      <c r="H97" s="346">
        <v>5025448778</v>
      </c>
      <c r="I97" s="346">
        <v>212215440952</v>
      </c>
      <c r="J97" s="347">
        <v>2.37</v>
      </c>
      <c r="K97" s="613">
        <v>9023060293</v>
      </c>
      <c r="L97" s="613">
        <v>217736147064</v>
      </c>
      <c r="M97" s="513">
        <v>4.1399999999999997</v>
      </c>
      <c r="N97" s="626"/>
    </row>
    <row r="98" spans="1:14" s="429" customFormat="1" ht="15" hidden="1" customHeight="1">
      <c r="A98" s="77" t="s">
        <v>269</v>
      </c>
      <c r="B98" s="77" t="s">
        <v>270</v>
      </c>
      <c r="C98" s="81" t="s">
        <v>271</v>
      </c>
      <c r="D98" s="77" t="s">
        <v>271</v>
      </c>
      <c r="E98" s="82">
        <v>13001</v>
      </c>
      <c r="F98" s="77" t="s">
        <v>301</v>
      </c>
      <c r="G98" s="82">
        <v>13131</v>
      </c>
      <c r="H98" s="346">
        <v>4858752</v>
      </c>
      <c r="I98" s="346">
        <v>8112473850</v>
      </c>
      <c r="J98" s="347">
        <v>0.06</v>
      </c>
      <c r="K98" s="613">
        <v>4858752</v>
      </c>
      <c r="L98" s="613">
        <v>8112473850</v>
      </c>
      <c r="M98" s="513">
        <v>0.06</v>
      </c>
      <c r="N98" s="626"/>
    </row>
    <row r="99" spans="1:14" s="429" customFormat="1" ht="15" customHeight="1">
      <c r="A99" s="77" t="s">
        <v>269</v>
      </c>
      <c r="B99" s="77" t="s">
        <v>270</v>
      </c>
      <c r="C99" s="81" t="s">
        <v>271</v>
      </c>
      <c r="D99" s="77" t="s">
        <v>271</v>
      </c>
      <c r="E99" s="82">
        <v>13001</v>
      </c>
      <c r="F99" s="77" t="s">
        <v>302</v>
      </c>
      <c r="G99" s="82">
        <v>13132</v>
      </c>
      <c r="H99" s="346">
        <v>9500997948</v>
      </c>
      <c r="I99" s="346">
        <v>10177029598</v>
      </c>
      <c r="J99" s="347">
        <v>93.36</v>
      </c>
      <c r="K99" s="613">
        <v>10780728619</v>
      </c>
      <c r="L99" s="613">
        <v>11456760269</v>
      </c>
      <c r="M99" s="513">
        <v>94.1</v>
      </c>
      <c r="N99" s="626"/>
    </row>
    <row r="100" spans="1:14" s="429" customFormat="1" ht="15" hidden="1" customHeight="1">
      <c r="A100" s="77" t="s">
        <v>269</v>
      </c>
      <c r="B100" s="77" t="s">
        <v>303</v>
      </c>
      <c r="C100" s="81" t="s">
        <v>271</v>
      </c>
      <c r="D100" s="77" t="s">
        <v>271</v>
      </c>
      <c r="E100" s="82">
        <v>13001</v>
      </c>
      <c r="F100" s="77" t="s">
        <v>304</v>
      </c>
      <c r="G100" s="82">
        <v>13201</v>
      </c>
      <c r="H100" s="346">
        <v>7936278684</v>
      </c>
      <c r="I100" s="346">
        <v>32853952199</v>
      </c>
      <c r="J100" s="347">
        <v>24.16</v>
      </c>
      <c r="K100" s="613">
        <v>9552970250</v>
      </c>
      <c r="L100" s="613">
        <v>33851889068</v>
      </c>
      <c r="M100" s="513">
        <v>28.22</v>
      </c>
      <c r="N100" s="626"/>
    </row>
    <row r="101" spans="1:14" s="429" customFormat="1" ht="15" customHeight="1">
      <c r="A101" s="77" t="s">
        <v>269</v>
      </c>
      <c r="B101" s="77" t="s">
        <v>303</v>
      </c>
      <c r="C101" s="81" t="s">
        <v>271</v>
      </c>
      <c r="D101" s="77" t="s">
        <v>271</v>
      </c>
      <c r="E101" s="82">
        <v>13001</v>
      </c>
      <c r="F101" s="77" t="s">
        <v>305</v>
      </c>
      <c r="G101" s="82">
        <v>13202</v>
      </c>
      <c r="H101" s="346">
        <v>5412680154</v>
      </c>
      <c r="I101" s="346">
        <v>5433677154</v>
      </c>
      <c r="J101" s="347">
        <v>99.61</v>
      </c>
      <c r="K101" s="613">
        <v>7495373080</v>
      </c>
      <c r="L101" s="613">
        <v>8534589206</v>
      </c>
      <c r="M101" s="513">
        <v>87.82</v>
      </c>
      <c r="N101" s="626"/>
    </row>
    <row r="102" spans="1:14" s="429" customFormat="1" ht="15" hidden="1" customHeight="1">
      <c r="A102" s="77" t="s">
        <v>269</v>
      </c>
      <c r="B102" s="77" t="s">
        <v>303</v>
      </c>
      <c r="C102" s="81" t="s">
        <v>271</v>
      </c>
      <c r="D102" s="77" t="s">
        <v>271</v>
      </c>
      <c r="E102" s="82">
        <v>13001</v>
      </c>
      <c r="F102" s="77" t="s">
        <v>306</v>
      </c>
      <c r="G102" s="82">
        <v>13203</v>
      </c>
      <c r="H102" s="346">
        <v>3987070537</v>
      </c>
      <c r="I102" s="346">
        <v>13351416164</v>
      </c>
      <c r="J102" s="347">
        <v>29.86</v>
      </c>
      <c r="K102" s="613">
        <v>3987070537</v>
      </c>
      <c r="L102" s="613">
        <v>12996738792</v>
      </c>
      <c r="M102" s="513">
        <v>30.68</v>
      </c>
      <c r="N102" s="626"/>
    </row>
    <row r="103" spans="1:14" s="429" customFormat="1" ht="15" hidden="1" customHeight="1">
      <c r="A103" s="77" t="s">
        <v>269</v>
      </c>
      <c r="B103" s="77" t="s">
        <v>307</v>
      </c>
      <c r="C103" s="81" t="s">
        <v>271</v>
      </c>
      <c r="D103" s="77" t="s">
        <v>271</v>
      </c>
      <c r="E103" s="82">
        <v>13001</v>
      </c>
      <c r="F103" s="77" t="s">
        <v>308</v>
      </c>
      <c r="G103" s="82">
        <v>13301</v>
      </c>
      <c r="H103" s="346">
        <v>8027163893</v>
      </c>
      <c r="I103" s="346">
        <v>23491499319</v>
      </c>
      <c r="J103" s="347">
        <v>34.17</v>
      </c>
      <c r="K103" s="613">
        <v>10196422024</v>
      </c>
      <c r="L103" s="613">
        <v>25622736575</v>
      </c>
      <c r="M103" s="513">
        <v>39.79</v>
      </c>
      <c r="N103" s="626"/>
    </row>
    <row r="104" spans="1:14" s="429" customFormat="1" ht="15" hidden="1" customHeight="1">
      <c r="A104" s="77" t="s">
        <v>269</v>
      </c>
      <c r="B104" s="77" t="s">
        <v>307</v>
      </c>
      <c r="C104" s="81" t="s">
        <v>271</v>
      </c>
      <c r="D104" s="77" t="s">
        <v>271</v>
      </c>
      <c r="E104" s="82">
        <v>13001</v>
      </c>
      <c r="F104" s="77" t="s">
        <v>309</v>
      </c>
      <c r="G104" s="82">
        <v>13302</v>
      </c>
      <c r="H104" s="346">
        <v>311614699</v>
      </c>
      <c r="I104" s="346">
        <v>17049182640</v>
      </c>
      <c r="J104" s="347">
        <v>1.83</v>
      </c>
      <c r="K104" s="613">
        <v>311614699</v>
      </c>
      <c r="L104" s="613">
        <v>17809160383</v>
      </c>
      <c r="M104" s="513">
        <v>1.75</v>
      </c>
      <c r="N104" s="626"/>
    </row>
    <row r="105" spans="1:14" s="429" customFormat="1" ht="15" hidden="1" customHeight="1">
      <c r="A105" s="77" t="s">
        <v>269</v>
      </c>
      <c r="B105" s="77" t="s">
        <v>307</v>
      </c>
      <c r="C105" s="81" t="s">
        <v>271</v>
      </c>
      <c r="D105" s="77" t="s">
        <v>271</v>
      </c>
      <c r="E105" s="82">
        <v>13001</v>
      </c>
      <c r="F105" s="77" t="s">
        <v>310</v>
      </c>
      <c r="G105" s="82">
        <v>13303</v>
      </c>
      <c r="H105" s="346">
        <v>4175279348</v>
      </c>
      <c r="I105" s="346">
        <v>11847259515</v>
      </c>
      <c r="J105" s="347">
        <v>35.24</v>
      </c>
      <c r="K105" s="613">
        <v>5110090019</v>
      </c>
      <c r="L105" s="613">
        <v>13626833380</v>
      </c>
      <c r="M105" s="513">
        <v>37.5</v>
      </c>
      <c r="N105" s="626"/>
    </row>
    <row r="106" spans="1:14" s="429" customFormat="1" ht="15" hidden="1" customHeight="1">
      <c r="A106" s="77" t="s">
        <v>269</v>
      </c>
      <c r="B106" s="77" t="s">
        <v>311</v>
      </c>
      <c r="C106" s="81" t="s">
        <v>271</v>
      </c>
      <c r="D106" s="77" t="s">
        <v>271</v>
      </c>
      <c r="E106" s="82">
        <v>13001</v>
      </c>
      <c r="F106" s="77" t="s">
        <v>312</v>
      </c>
      <c r="G106" s="82">
        <v>13401</v>
      </c>
      <c r="H106" s="346">
        <v>6860570416</v>
      </c>
      <c r="I106" s="346">
        <v>20033949445</v>
      </c>
      <c r="J106" s="347">
        <v>34.24</v>
      </c>
      <c r="K106" s="613">
        <v>11456690922</v>
      </c>
      <c r="L106" s="613">
        <v>20640204266</v>
      </c>
      <c r="M106" s="513">
        <v>55.51</v>
      </c>
      <c r="N106" s="626"/>
    </row>
    <row r="107" spans="1:14" s="429" customFormat="1" ht="15" hidden="1" customHeight="1">
      <c r="A107" s="77" t="s">
        <v>269</v>
      </c>
      <c r="B107" s="77" t="s">
        <v>311</v>
      </c>
      <c r="C107" s="81" t="s">
        <v>271</v>
      </c>
      <c r="D107" s="77" t="s">
        <v>271</v>
      </c>
      <c r="E107" s="82">
        <v>13001</v>
      </c>
      <c r="F107" s="77" t="s">
        <v>313</v>
      </c>
      <c r="G107" s="82">
        <v>13402</v>
      </c>
      <c r="H107" s="346">
        <v>5142259219</v>
      </c>
      <c r="I107" s="346">
        <v>21596728612</v>
      </c>
      <c r="J107" s="347">
        <v>23.81</v>
      </c>
      <c r="K107" s="613">
        <v>8723292797</v>
      </c>
      <c r="L107" s="613">
        <v>26035264108</v>
      </c>
      <c r="M107" s="513">
        <v>33.51</v>
      </c>
      <c r="N107" s="626"/>
    </row>
    <row r="108" spans="1:14" s="429" customFormat="1" ht="15" customHeight="1">
      <c r="A108" s="77" t="s">
        <v>269</v>
      </c>
      <c r="B108" s="77" t="s">
        <v>311</v>
      </c>
      <c r="C108" s="81" t="s">
        <v>271</v>
      </c>
      <c r="D108" s="77" t="s">
        <v>271</v>
      </c>
      <c r="E108" s="82">
        <v>13001</v>
      </c>
      <c r="F108" s="77" t="s">
        <v>314</v>
      </c>
      <c r="G108" s="82">
        <v>13403</v>
      </c>
      <c r="H108" s="346">
        <v>1788237250</v>
      </c>
      <c r="I108" s="346">
        <v>1853760078</v>
      </c>
      <c r="J108" s="347">
        <v>96.47</v>
      </c>
      <c r="K108" s="613">
        <v>2814130985</v>
      </c>
      <c r="L108" s="613">
        <v>3179511929</v>
      </c>
      <c r="M108" s="513">
        <v>88.51</v>
      </c>
      <c r="N108" s="626"/>
    </row>
    <row r="109" spans="1:14" s="429" customFormat="1" ht="15" hidden="1" customHeight="1">
      <c r="A109" s="77" t="s">
        <v>269</v>
      </c>
      <c r="B109" s="77" t="s">
        <v>311</v>
      </c>
      <c r="C109" s="81" t="s">
        <v>271</v>
      </c>
      <c r="D109" s="77" t="s">
        <v>271</v>
      </c>
      <c r="E109" s="82">
        <v>13001</v>
      </c>
      <c r="F109" s="77" t="s">
        <v>315</v>
      </c>
      <c r="G109" s="82">
        <v>13404</v>
      </c>
      <c r="H109" s="346">
        <v>2355950491</v>
      </c>
      <c r="I109" s="346">
        <v>15307973507</v>
      </c>
      <c r="J109" s="347">
        <v>15.39</v>
      </c>
      <c r="K109" s="613">
        <v>3869962647</v>
      </c>
      <c r="L109" s="613">
        <v>16719865242</v>
      </c>
      <c r="M109" s="513">
        <v>23.15</v>
      </c>
      <c r="N109" s="626"/>
    </row>
    <row r="110" spans="1:14" s="429" customFormat="1" ht="15" hidden="1" customHeight="1">
      <c r="A110" s="77" t="s">
        <v>269</v>
      </c>
      <c r="B110" s="77" t="s">
        <v>316</v>
      </c>
      <c r="C110" s="81" t="s">
        <v>172</v>
      </c>
      <c r="D110" s="77" t="s">
        <v>316</v>
      </c>
      <c r="E110" s="82">
        <v>13501</v>
      </c>
      <c r="F110" s="79" t="s">
        <v>316</v>
      </c>
      <c r="G110" s="82">
        <v>13501</v>
      </c>
      <c r="H110" s="346">
        <v>11991225302</v>
      </c>
      <c r="I110" s="346">
        <v>115803712283</v>
      </c>
      <c r="J110" s="347">
        <v>10.35</v>
      </c>
      <c r="K110" s="613">
        <v>17544166365</v>
      </c>
      <c r="L110" s="613">
        <v>147093227885</v>
      </c>
      <c r="M110" s="513">
        <v>11.93</v>
      </c>
      <c r="N110" s="626"/>
    </row>
    <row r="111" spans="1:14" s="429" customFormat="1" ht="15" hidden="1" customHeight="1">
      <c r="A111" s="77" t="s">
        <v>269</v>
      </c>
      <c r="B111" s="77" t="s">
        <v>317</v>
      </c>
      <c r="C111" s="81" t="s">
        <v>271</v>
      </c>
      <c r="D111" s="77" t="s">
        <v>271</v>
      </c>
      <c r="E111" s="82">
        <v>13001</v>
      </c>
      <c r="F111" s="77" t="s">
        <v>317</v>
      </c>
      <c r="G111" s="82">
        <v>13601</v>
      </c>
      <c r="H111" s="346">
        <v>3943832352</v>
      </c>
      <c r="I111" s="346">
        <v>18450599152</v>
      </c>
      <c r="J111" s="347">
        <v>21.38</v>
      </c>
      <c r="K111" s="613">
        <v>6233619411</v>
      </c>
      <c r="L111" s="613">
        <v>21208056484</v>
      </c>
      <c r="M111" s="513">
        <v>29.39</v>
      </c>
      <c r="N111" s="626"/>
    </row>
    <row r="112" spans="1:14" s="429" customFormat="1" ht="15" hidden="1" customHeight="1">
      <c r="A112" s="77" t="s">
        <v>269</v>
      </c>
      <c r="B112" s="77" t="s">
        <v>317</v>
      </c>
      <c r="C112" s="81" t="s">
        <v>271</v>
      </c>
      <c r="D112" s="77" t="s">
        <v>271</v>
      </c>
      <c r="E112" s="82">
        <v>13001</v>
      </c>
      <c r="F112" s="77" t="s">
        <v>318</v>
      </c>
      <c r="G112" s="82">
        <v>13602</v>
      </c>
      <c r="H112" s="346">
        <v>4879151988</v>
      </c>
      <c r="I112" s="346">
        <v>11663209332</v>
      </c>
      <c r="J112" s="347">
        <v>41.83</v>
      </c>
      <c r="K112" s="613">
        <v>5805255496</v>
      </c>
      <c r="L112" s="613">
        <v>13027187084</v>
      </c>
      <c r="M112" s="513">
        <v>44.56</v>
      </c>
      <c r="N112" s="626"/>
    </row>
    <row r="113" spans="1:14" s="429" customFormat="1" ht="15" hidden="1" customHeight="1">
      <c r="A113" s="77" t="s">
        <v>269</v>
      </c>
      <c r="B113" s="77" t="s">
        <v>317</v>
      </c>
      <c r="C113" s="81" t="s">
        <v>271</v>
      </c>
      <c r="D113" s="77" t="s">
        <v>271</v>
      </c>
      <c r="E113" s="82">
        <v>13001</v>
      </c>
      <c r="F113" s="77" t="s">
        <v>319</v>
      </c>
      <c r="G113" s="82">
        <v>13603</v>
      </c>
      <c r="H113" s="346">
        <v>407298505</v>
      </c>
      <c r="I113" s="346">
        <v>731334784</v>
      </c>
      <c r="J113" s="347">
        <v>55.69</v>
      </c>
      <c r="K113" s="613">
        <v>1173602285</v>
      </c>
      <c r="L113" s="613">
        <v>2246727762</v>
      </c>
      <c r="M113" s="513">
        <v>52.24</v>
      </c>
      <c r="N113" s="626"/>
    </row>
    <row r="114" spans="1:14" s="429" customFormat="1" ht="15" hidden="1" customHeight="1">
      <c r="A114" s="77" t="s">
        <v>269</v>
      </c>
      <c r="B114" s="77" t="s">
        <v>317</v>
      </c>
      <c r="C114" s="81" t="s">
        <v>271</v>
      </c>
      <c r="D114" s="77" t="s">
        <v>271</v>
      </c>
      <c r="E114" s="82">
        <v>13001</v>
      </c>
      <c r="F114" s="77" t="s">
        <v>320</v>
      </c>
      <c r="G114" s="82">
        <v>13604</v>
      </c>
      <c r="H114" s="346">
        <v>3652362539</v>
      </c>
      <c r="I114" s="346">
        <v>6034955728</v>
      </c>
      <c r="J114" s="347">
        <v>60.52</v>
      </c>
      <c r="K114" s="613">
        <v>7111736794</v>
      </c>
      <c r="L114" s="613">
        <v>9471709983</v>
      </c>
      <c r="M114" s="513">
        <v>75.08</v>
      </c>
      <c r="N114" s="626"/>
    </row>
    <row r="115" spans="1:14" s="429" customFormat="1" ht="15" customHeight="1">
      <c r="A115" s="77" t="s">
        <v>269</v>
      </c>
      <c r="B115" s="77" t="s">
        <v>317</v>
      </c>
      <c r="C115" s="81" t="s">
        <v>271</v>
      </c>
      <c r="D115" s="77" t="s">
        <v>271</v>
      </c>
      <c r="E115" s="82">
        <v>13001</v>
      </c>
      <c r="F115" s="77" t="s">
        <v>321</v>
      </c>
      <c r="G115" s="82">
        <v>13605</v>
      </c>
      <c r="H115" s="346">
        <v>4669957534</v>
      </c>
      <c r="I115" s="346">
        <v>7452150243</v>
      </c>
      <c r="J115" s="347">
        <v>62.67</v>
      </c>
      <c r="K115" s="613">
        <v>6977121498</v>
      </c>
      <c r="L115" s="613">
        <v>9157555290</v>
      </c>
      <c r="M115" s="513">
        <v>76.19</v>
      </c>
      <c r="N115" s="626"/>
    </row>
    <row r="116" spans="1:14" s="429" customFormat="1" ht="15" hidden="1" customHeight="1">
      <c r="A116" s="77" t="s">
        <v>322</v>
      </c>
      <c r="B116" s="77" t="s">
        <v>323</v>
      </c>
      <c r="C116" s="81" t="s">
        <v>172</v>
      </c>
      <c r="D116" s="77" t="s">
        <v>323</v>
      </c>
      <c r="E116" s="82">
        <v>14101</v>
      </c>
      <c r="F116" s="77" t="s">
        <v>323</v>
      </c>
      <c r="G116" s="82">
        <v>14101</v>
      </c>
      <c r="H116" s="346">
        <v>13556797020</v>
      </c>
      <c r="I116" s="346">
        <v>113214926610</v>
      </c>
      <c r="J116" s="347">
        <v>11.97</v>
      </c>
      <c r="K116" s="613">
        <v>16494381831</v>
      </c>
      <c r="L116" s="613">
        <v>167950296054</v>
      </c>
      <c r="M116" s="513">
        <v>9.82</v>
      </c>
      <c r="N116" s="626"/>
    </row>
    <row r="117" spans="1:14" s="429" customFormat="1" ht="15" hidden="1" customHeight="1">
      <c r="A117" s="77" t="s">
        <v>324</v>
      </c>
      <c r="B117" s="77" t="s">
        <v>325</v>
      </c>
      <c r="C117" s="81" t="s">
        <v>172</v>
      </c>
      <c r="D117" s="77" t="s">
        <v>325</v>
      </c>
      <c r="E117" s="82">
        <v>15101</v>
      </c>
      <c r="F117" s="77" t="s">
        <v>325</v>
      </c>
      <c r="G117" s="82">
        <v>15101</v>
      </c>
      <c r="H117" s="346">
        <v>5853158822</v>
      </c>
      <c r="I117" s="346">
        <v>212588613504</v>
      </c>
      <c r="J117" s="347">
        <v>2.75</v>
      </c>
      <c r="K117" s="613">
        <v>22447715656</v>
      </c>
      <c r="L117" s="613">
        <v>222364964003</v>
      </c>
      <c r="M117" s="513">
        <v>10.09</v>
      </c>
      <c r="N117" s="626"/>
    </row>
    <row r="118" spans="1:14" s="429" customFormat="1" ht="15" hidden="1" customHeight="1">
      <c r="A118" s="77" t="s">
        <v>326</v>
      </c>
      <c r="B118" s="674" t="s">
        <v>327</v>
      </c>
      <c r="C118" s="81" t="s">
        <v>172</v>
      </c>
      <c r="D118" s="77" t="s">
        <v>328</v>
      </c>
      <c r="E118" s="82">
        <v>16101</v>
      </c>
      <c r="F118" s="77" t="s">
        <v>329</v>
      </c>
      <c r="G118" s="82">
        <v>16101</v>
      </c>
      <c r="H118" s="346">
        <v>8654281580</v>
      </c>
      <c r="I118" s="346">
        <v>160049932138</v>
      </c>
      <c r="J118" s="347">
        <v>5.41</v>
      </c>
      <c r="K118" s="613">
        <v>11656094429</v>
      </c>
      <c r="L118" s="613">
        <v>163618722960</v>
      </c>
      <c r="M118" s="513">
        <v>7.12</v>
      </c>
      <c r="N118" s="626"/>
    </row>
    <row r="119" spans="1:14" s="429" customFormat="1" ht="15" hidden="1" customHeight="1">
      <c r="A119" s="77" t="s">
        <v>326</v>
      </c>
      <c r="B119" s="674" t="s">
        <v>327</v>
      </c>
      <c r="C119" s="81" t="s">
        <v>172</v>
      </c>
      <c r="D119" s="77" t="s">
        <v>328</v>
      </c>
      <c r="E119" s="82">
        <v>16101</v>
      </c>
      <c r="F119" s="77" t="s">
        <v>330</v>
      </c>
      <c r="G119" s="82">
        <v>16103</v>
      </c>
      <c r="H119" s="346">
        <v>3356723481</v>
      </c>
      <c r="I119" s="346">
        <v>7280947403</v>
      </c>
      <c r="J119" s="347">
        <v>46.1</v>
      </c>
      <c r="K119" s="613">
        <v>3429146405</v>
      </c>
      <c r="L119" s="613">
        <v>6468750206</v>
      </c>
      <c r="M119" s="513">
        <v>53.01</v>
      </c>
      <c r="N119" s="626"/>
    </row>
    <row r="120" spans="1:14" s="429" customFormat="1" ht="15" hidden="1" customHeight="1">
      <c r="A120" s="77" t="s">
        <v>326</v>
      </c>
      <c r="B120" s="674" t="s">
        <v>331</v>
      </c>
      <c r="C120" s="81" t="s">
        <v>172</v>
      </c>
      <c r="D120" s="78" t="s">
        <v>332</v>
      </c>
      <c r="E120" s="82">
        <v>16301</v>
      </c>
      <c r="F120" s="78" t="s">
        <v>332</v>
      </c>
      <c r="G120" s="82">
        <v>16301</v>
      </c>
      <c r="H120" s="346">
        <v>982998463</v>
      </c>
      <c r="I120" s="346">
        <v>8002407693</v>
      </c>
      <c r="J120" s="347">
        <v>12.28</v>
      </c>
      <c r="K120" s="613">
        <v>1030527325</v>
      </c>
      <c r="L120" s="613">
        <v>8050307977</v>
      </c>
      <c r="M120" s="513">
        <v>12.8</v>
      </c>
      <c r="N120" s="626"/>
    </row>
  </sheetData>
  <autoFilter ref="A3:V120" xr:uid="{00000000-0001-0000-6A00-000000000000}">
    <filterColumn colId="0">
      <filters>
        <filter val="METROPOLITANA"/>
      </filters>
    </filterColumn>
    <filterColumn colId="12">
      <filters>
        <filter val="76,19"/>
        <filter val="76,93"/>
        <filter val="83,10"/>
        <filter val="86,49"/>
        <filter val="87,82"/>
        <filter val="88,51"/>
        <filter val="94,10"/>
      </filters>
    </filterColumn>
  </autoFilter>
  <mergeCells count="3">
    <mergeCell ref="H2:J2"/>
    <mergeCell ref="K2:M2"/>
    <mergeCell ref="B1:M1"/>
  </mergeCells>
  <hyperlinks>
    <hyperlink ref="N1" location="INDICE!A1" display="INDICE" xr:uid="{00000000-0004-0000-6A00-000000000000}"/>
    <hyperlink ref="N2" location="Matriz_Estadisticas!A1" display="ESTADÍSTICAS" xr:uid="{00000000-0004-0000-6A00-000001000000}"/>
    <hyperlink ref="A1" location="INDICE!C80" display="IG_1" xr:uid="{00000000-0004-0000-6A00-000002000000}"/>
  </hyperlinks>
  <pageMargins left="0.7" right="0.7" top="0.75" bottom="0.75" header="0.3" footer="0.3"/>
  <pageSetup orientation="portrait" horizontalDpi="4294967293" verticalDpi="4294967293"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Hoja105"/>
  <dimension ref="A1:E38"/>
  <sheetViews>
    <sheetView workbookViewId="0"/>
  </sheetViews>
  <sheetFormatPr baseColWidth="10" defaultColWidth="10.88671875" defaultRowHeight="14.4"/>
  <cols>
    <col min="1" max="1" width="44.44140625" style="19" bestFit="1" customWidth="1"/>
    <col min="2" max="4" width="100.6640625" style="15" customWidth="1"/>
    <col min="5" max="16384" width="10.88671875" style="15"/>
  </cols>
  <sheetData>
    <row r="1" spans="1:5">
      <c r="A1" s="442" t="s">
        <v>419</v>
      </c>
      <c r="B1" s="480" t="s">
        <v>1275</v>
      </c>
      <c r="C1" s="552" t="s">
        <v>1276</v>
      </c>
      <c r="D1" s="552" t="s">
        <v>1757</v>
      </c>
      <c r="E1" s="550" t="s">
        <v>137</v>
      </c>
    </row>
    <row r="2" spans="1:5" s="9" customFormat="1" ht="15" customHeight="1">
      <c r="A2" s="278" t="s">
        <v>6</v>
      </c>
      <c r="B2" s="202" t="s">
        <v>106</v>
      </c>
      <c r="C2" s="202" t="s">
        <v>106</v>
      </c>
      <c r="D2" s="202" t="s">
        <v>106</v>
      </c>
    </row>
    <row r="3" spans="1:5" s="9" customFormat="1" ht="15" customHeight="1">
      <c r="A3" s="263" t="s">
        <v>4</v>
      </c>
      <c r="B3" s="202" t="s">
        <v>96</v>
      </c>
      <c r="C3" s="202" t="s">
        <v>96</v>
      </c>
      <c r="D3" s="202" t="s">
        <v>96</v>
      </c>
    </row>
    <row r="4" spans="1:5" s="9" customFormat="1" ht="15" customHeight="1">
      <c r="A4" s="263" t="s">
        <v>388</v>
      </c>
      <c r="B4" s="202" t="s">
        <v>105</v>
      </c>
      <c r="C4" s="202" t="s">
        <v>105</v>
      </c>
      <c r="D4" s="202" t="s">
        <v>105</v>
      </c>
    </row>
    <row r="5" spans="1:5" s="9" customFormat="1" ht="15" customHeight="1">
      <c r="A5" s="263" t="s">
        <v>9</v>
      </c>
      <c r="B5" s="202" t="s">
        <v>1259</v>
      </c>
      <c r="C5" s="202" t="s">
        <v>1259</v>
      </c>
      <c r="D5" s="202" t="s">
        <v>1259</v>
      </c>
    </row>
    <row r="6" spans="1:5" s="9" customFormat="1" ht="15" customHeight="1">
      <c r="A6" s="263" t="s">
        <v>138</v>
      </c>
      <c r="B6" s="202" t="s">
        <v>468</v>
      </c>
      <c r="C6" s="202" t="s">
        <v>468</v>
      </c>
      <c r="D6" s="202" t="s">
        <v>468</v>
      </c>
    </row>
    <row r="7" spans="1:5" s="9" customFormat="1" ht="15" customHeight="1">
      <c r="A7" s="263" t="s">
        <v>7</v>
      </c>
      <c r="B7" s="202" t="s">
        <v>968</v>
      </c>
      <c r="C7" s="202" t="s">
        <v>968</v>
      </c>
      <c r="D7" s="135" t="s">
        <v>968</v>
      </c>
    </row>
    <row r="8" spans="1:5" s="9" customFormat="1" ht="15" customHeight="1">
      <c r="A8" s="263" t="s">
        <v>389</v>
      </c>
      <c r="B8" s="135">
        <v>2018</v>
      </c>
      <c r="C8" s="135">
        <v>2019</v>
      </c>
      <c r="D8" s="135">
        <v>2020</v>
      </c>
    </row>
    <row r="9" spans="1:5" s="9" customFormat="1" ht="15" customHeight="1">
      <c r="A9" s="263" t="s">
        <v>390</v>
      </c>
      <c r="B9" s="135" t="s">
        <v>470</v>
      </c>
      <c r="C9" s="135" t="s">
        <v>470</v>
      </c>
      <c r="D9" s="135" t="s">
        <v>470</v>
      </c>
    </row>
    <row r="10" spans="1:5" s="9" customFormat="1" ht="82.8">
      <c r="A10" s="100" t="s">
        <v>391</v>
      </c>
      <c r="B10" s="125" t="s">
        <v>969</v>
      </c>
      <c r="C10" s="125" t="s">
        <v>1535</v>
      </c>
      <c r="D10" s="125" t="s">
        <v>1535</v>
      </c>
    </row>
    <row r="11" spans="1:5" s="9" customFormat="1" ht="15" customHeight="1">
      <c r="A11" s="263" t="s">
        <v>392</v>
      </c>
      <c r="B11" s="135" t="s">
        <v>782</v>
      </c>
      <c r="C11" s="135" t="s">
        <v>782</v>
      </c>
      <c r="D11" s="135" t="s">
        <v>782</v>
      </c>
    </row>
    <row r="12" spans="1:5" s="9" customFormat="1" ht="15" customHeight="1">
      <c r="A12" s="263" t="s">
        <v>393</v>
      </c>
      <c r="B12" s="135" t="s">
        <v>542</v>
      </c>
      <c r="C12" s="135" t="s">
        <v>542</v>
      </c>
      <c r="D12" s="135" t="s">
        <v>542</v>
      </c>
    </row>
    <row r="13" spans="1:5" s="9" customFormat="1" ht="15" customHeight="1">
      <c r="A13" s="263" t="s">
        <v>394</v>
      </c>
      <c r="B13" s="135" t="s">
        <v>542</v>
      </c>
      <c r="C13" s="135" t="s">
        <v>542</v>
      </c>
      <c r="D13" s="135" t="s">
        <v>542</v>
      </c>
    </row>
    <row r="14" spans="1:5" s="9" customFormat="1" ht="15" customHeight="1">
      <c r="A14" s="263" t="s">
        <v>139</v>
      </c>
      <c r="B14" s="135" t="s">
        <v>750</v>
      </c>
      <c r="C14" s="135" t="s">
        <v>750</v>
      </c>
      <c r="D14" s="135" t="s">
        <v>750</v>
      </c>
    </row>
    <row r="15" spans="1:5" s="9" customFormat="1" ht="15" customHeight="1">
      <c r="A15" s="263" t="s">
        <v>395</v>
      </c>
      <c r="B15" s="128">
        <v>43193</v>
      </c>
      <c r="C15" s="128">
        <v>43193</v>
      </c>
      <c r="D15" s="128">
        <v>43193</v>
      </c>
    </row>
    <row r="16" spans="1:5" s="9" customFormat="1" ht="15" customHeight="1">
      <c r="A16" s="263" t="s">
        <v>396</v>
      </c>
      <c r="B16" s="144">
        <v>43671</v>
      </c>
      <c r="C16" s="144">
        <v>44133</v>
      </c>
      <c r="D16" s="144">
        <v>44391</v>
      </c>
    </row>
    <row r="17" spans="1:4" s="9" customFormat="1" ht="15" customHeight="1">
      <c r="A17" s="263" t="s">
        <v>397</v>
      </c>
      <c r="B17" s="135" t="s">
        <v>1314</v>
      </c>
      <c r="C17" s="135" t="s">
        <v>1314</v>
      </c>
      <c r="D17" s="135" t="s">
        <v>1314</v>
      </c>
    </row>
    <row r="18" spans="1:4" s="9" customFormat="1" ht="15" customHeight="1">
      <c r="A18" s="278" t="s">
        <v>398</v>
      </c>
      <c r="B18" s="135" t="s">
        <v>970</v>
      </c>
      <c r="C18" s="135" t="s">
        <v>970</v>
      </c>
      <c r="D18" s="135" t="s">
        <v>970</v>
      </c>
    </row>
    <row r="19" spans="1:4" s="9" customFormat="1" ht="15" customHeight="1">
      <c r="A19" s="278" t="s">
        <v>399</v>
      </c>
      <c r="B19" s="135" t="s">
        <v>105</v>
      </c>
      <c r="C19" s="135" t="s">
        <v>105</v>
      </c>
      <c r="D19" s="135" t="s">
        <v>105</v>
      </c>
    </row>
    <row r="20" spans="1:4" s="9" customFormat="1" ht="15" customHeight="1">
      <c r="A20" s="278" t="s">
        <v>400</v>
      </c>
      <c r="B20" s="135" t="s">
        <v>479</v>
      </c>
      <c r="C20" s="135" t="s">
        <v>479</v>
      </c>
      <c r="D20" s="135" t="s">
        <v>479</v>
      </c>
    </row>
    <row r="21" spans="1:4" s="9" customFormat="1" ht="15" customHeight="1">
      <c r="A21" s="278" t="s">
        <v>403</v>
      </c>
      <c r="B21" s="135" t="s">
        <v>970</v>
      </c>
      <c r="C21" s="135" t="s">
        <v>970</v>
      </c>
      <c r="D21" s="135" t="s">
        <v>970</v>
      </c>
    </row>
    <row r="22" spans="1:4" s="9" customFormat="1" ht="15" customHeight="1">
      <c r="A22" s="278" t="s">
        <v>404</v>
      </c>
      <c r="B22" s="135" t="s">
        <v>971</v>
      </c>
      <c r="C22" s="135" t="s">
        <v>971</v>
      </c>
      <c r="D22" s="135" t="s">
        <v>971</v>
      </c>
    </row>
    <row r="23" spans="1:4" s="9" customFormat="1" ht="15" customHeight="1">
      <c r="A23" s="278" t="s">
        <v>435</v>
      </c>
      <c r="B23" s="380" t="s">
        <v>972</v>
      </c>
      <c r="C23" s="678" t="s">
        <v>972</v>
      </c>
      <c r="D23" s="678" t="s">
        <v>972</v>
      </c>
    </row>
    <row r="24" spans="1:4" s="9" customFormat="1" ht="15" customHeight="1">
      <c r="A24" s="278" t="s">
        <v>405</v>
      </c>
      <c r="B24" s="135">
        <v>2018</v>
      </c>
      <c r="C24" s="135">
        <v>2019</v>
      </c>
      <c r="D24" s="135">
        <v>2020</v>
      </c>
    </row>
    <row r="25" spans="1:4" s="9" customFormat="1" ht="15" customHeight="1">
      <c r="A25" s="278" t="s">
        <v>406</v>
      </c>
      <c r="B25" s="202" t="s">
        <v>470</v>
      </c>
      <c r="C25" s="202" t="s">
        <v>470</v>
      </c>
      <c r="D25" s="135" t="s">
        <v>470</v>
      </c>
    </row>
    <row r="26" spans="1:4" s="9" customFormat="1" ht="15" customHeight="1">
      <c r="A26" s="278" t="s">
        <v>407</v>
      </c>
      <c r="B26" s="101"/>
      <c r="C26" s="101"/>
      <c r="D26" s="134"/>
    </row>
    <row r="27" spans="1:4" s="9" customFormat="1" ht="15" customHeight="1">
      <c r="A27" s="278" t="s">
        <v>408</v>
      </c>
      <c r="B27" s="101"/>
      <c r="C27" s="101"/>
      <c r="D27" s="134"/>
    </row>
    <row r="28" spans="1:4" s="9" customFormat="1" ht="15" customHeight="1">
      <c r="A28" s="278" t="s">
        <v>439</v>
      </c>
      <c r="B28" s="101"/>
      <c r="C28" s="101"/>
      <c r="D28" s="134"/>
    </row>
    <row r="29" spans="1:4" s="9" customFormat="1" ht="15" customHeight="1">
      <c r="A29" s="278" t="s">
        <v>409</v>
      </c>
      <c r="B29" s="101"/>
      <c r="C29" s="101"/>
      <c r="D29" s="134"/>
    </row>
    <row r="30" spans="1:4" s="9" customFormat="1" ht="15" customHeight="1">
      <c r="A30" s="278" t="s">
        <v>410</v>
      </c>
      <c r="B30" s="101"/>
      <c r="C30" s="101"/>
      <c r="D30" s="134"/>
    </row>
    <row r="31" spans="1:4" s="9" customFormat="1" ht="15" customHeight="1">
      <c r="A31" s="278" t="s">
        <v>411</v>
      </c>
      <c r="B31" s="101"/>
      <c r="C31" s="101"/>
      <c r="D31" s="134"/>
    </row>
    <row r="32" spans="1:4" s="9" customFormat="1" ht="15" customHeight="1">
      <c r="A32" s="278" t="s">
        <v>412</v>
      </c>
      <c r="B32" s="101"/>
      <c r="C32" s="101"/>
      <c r="D32" s="134"/>
    </row>
    <row r="33" spans="1:4" s="9" customFormat="1" ht="15" customHeight="1">
      <c r="A33" s="278" t="s">
        <v>440</v>
      </c>
      <c r="B33" s="101"/>
      <c r="C33" s="101"/>
      <c r="D33" s="134"/>
    </row>
    <row r="34" spans="1:4" s="9" customFormat="1" ht="15" customHeight="1">
      <c r="A34" s="278" t="s">
        <v>413</v>
      </c>
      <c r="B34" s="101"/>
      <c r="C34" s="101"/>
      <c r="D34" s="134"/>
    </row>
    <row r="35" spans="1:4" s="9" customFormat="1" ht="15" customHeight="1">
      <c r="A35" s="278" t="s">
        <v>414</v>
      </c>
      <c r="B35" s="101"/>
      <c r="C35" s="101"/>
      <c r="D35" s="134"/>
    </row>
    <row r="36" spans="1:4" s="9" customFormat="1" ht="27.6">
      <c r="A36" s="278" t="s">
        <v>401</v>
      </c>
      <c r="B36" s="171" t="s">
        <v>973</v>
      </c>
      <c r="C36" s="171" t="s">
        <v>1536</v>
      </c>
      <c r="D36" s="171" t="s">
        <v>1536</v>
      </c>
    </row>
    <row r="37" spans="1:4" s="9" customFormat="1" ht="110.4">
      <c r="A37" s="278" t="s">
        <v>1267</v>
      </c>
      <c r="B37" s="102" t="s">
        <v>17</v>
      </c>
      <c r="C37" s="171" t="s">
        <v>1749</v>
      </c>
      <c r="D37" s="171" t="s">
        <v>1797</v>
      </c>
    </row>
    <row r="38" spans="1:4" ht="15" customHeight="1">
      <c r="A38" s="278" t="s">
        <v>402</v>
      </c>
      <c r="B38" s="135" t="s">
        <v>485</v>
      </c>
      <c r="C38" s="135" t="s">
        <v>485</v>
      </c>
      <c r="D38" s="135" t="s">
        <v>485</v>
      </c>
    </row>
  </sheetData>
  <hyperlinks>
    <hyperlink ref="E1" location="INDICE!A1" display="INDICE" xr:uid="{00000000-0004-0000-6B00-000000000000}"/>
    <hyperlink ref="A1" location="INDICE!C79" display="COMPONENTE" xr:uid="{00000000-0004-0000-6B00-000001000000}"/>
  </hyperlinks>
  <pageMargins left="0.7" right="0.7" top="0.75" bottom="0.75" header="0.3" footer="0.3"/>
  <pageSetup orientation="portrait" horizontalDpi="4294967293" verticalDpi="429496729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Hoja106" filterMode="1"/>
  <dimension ref="A1:R120"/>
  <sheetViews>
    <sheetView topLeftCell="H1" zoomScaleNormal="100" workbookViewId="0">
      <selection activeCell="F75" sqref="F75:F76"/>
    </sheetView>
  </sheetViews>
  <sheetFormatPr baseColWidth="10" defaultColWidth="11.44140625" defaultRowHeight="14.4"/>
  <cols>
    <col min="1" max="1" width="20.109375" style="218" bestFit="1" customWidth="1"/>
    <col min="2" max="2" width="25.6640625" style="218" bestFit="1" customWidth="1"/>
    <col min="3" max="3" width="18.5546875" style="218" bestFit="1" customWidth="1"/>
    <col min="4" max="4" width="44.88671875" style="218" bestFit="1" customWidth="1"/>
    <col min="5" max="5" width="11.5546875" style="218" bestFit="1" customWidth="1"/>
    <col min="6" max="6" width="21.6640625" style="218" bestFit="1" customWidth="1"/>
    <col min="7" max="7" width="6.6640625" style="218" bestFit="1" customWidth="1"/>
    <col min="8" max="8" width="31.6640625" style="218" customWidth="1"/>
    <col min="9" max="9" width="31.33203125" style="218" bestFit="1" customWidth="1"/>
    <col min="10" max="10" width="23.33203125" style="218" bestFit="1" customWidth="1"/>
    <col min="11" max="11" width="19.5546875" style="218" bestFit="1" customWidth="1"/>
    <col min="12" max="12" width="31.6640625" style="218" customWidth="1"/>
    <col min="13" max="13" width="23.6640625" style="218" customWidth="1"/>
    <col min="14" max="14" width="19.5546875" style="218" bestFit="1" customWidth="1"/>
    <col min="15" max="15" width="13.109375" style="527" bestFit="1" customWidth="1"/>
    <col min="16" max="16" width="13.109375" style="218" customWidth="1"/>
    <col min="17" max="17" width="10.88671875" style="218" customWidth="1"/>
    <col min="18" max="18" width="7.6640625" style="218" customWidth="1"/>
    <col min="19" max="19" width="10.88671875" style="218" customWidth="1"/>
    <col min="20" max="20" width="7.6640625" style="218" customWidth="1"/>
    <col min="21" max="16384" width="11.44140625" style="218"/>
  </cols>
  <sheetData>
    <row r="1" spans="1:18">
      <c r="A1" s="446" t="s">
        <v>106</v>
      </c>
      <c r="B1" s="1094" t="s">
        <v>974</v>
      </c>
      <c r="C1" s="1094"/>
      <c r="D1" s="1094"/>
      <c r="E1" s="1094"/>
      <c r="F1" s="1094"/>
      <c r="G1" s="1094"/>
      <c r="H1" s="1094"/>
      <c r="I1" s="1094"/>
      <c r="J1" s="1094"/>
      <c r="K1" s="1094"/>
      <c r="L1" s="1094"/>
      <c r="M1" s="1094"/>
      <c r="N1" s="1094"/>
      <c r="O1" s="625" t="s">
        <v>137</v>
      </c>
    </row>
    <row r="2" spans="1:18">
      <c r="A2" s="450"/>
      <c r="B2" s="471"/>
      <c r="C2" s="471"/>
      <c r="D2" s="461"/>
      <c r="E2" s="451"/>
      <c r="F2" s="451"/>
      <c r="G2" s="451"/>
      <c r="H2" s="460" t="s">
        <v>1335</v>
      </c>
      <c r="I2" s="1093" t="s">
        <v>1269</v>
      </c>
      <c r="J2" s="1091"/>
      <c r="K2" s="1092"/>
      <c r="L2" s="1093" t="s">
        <v>1760</v>
      </c>
      <c r="M2" s="1091"/>
      <c r="N2" s="1092"/>
      <c r="O2" s="625" t="s">
        <v>449</v>
      </c>
    </row>
    <row r="3" spans="1:18" ht="30" customHeight="1">
      <c r="A3" s="452" t="s">
        <v>165</v>
      </c>
      <c r="B3" s="452" t="s">
        <v>166</v>
      </c>
      <c r="C3" s="452" t="s">
        <v>167</v>
      </c>
      <c r="D3" s="436" t="s">
        <v>168</v>
      </c>
      <c r="E3" s="453" t="s">
        <v>169</v>
      </c>
      <c r="F3" s="453" t="s">
        <v>11</v>
      </c>
      <c r="G3" s="453" t="s">
        <v>487</v>
      </c>
      <c r="H3" s="401" t="s">
        <v>1798</v>
      </c>
      <c r="I3" s="401" t="s">
        <v>1798</v>
      </c>
      <c r="J3" s="401" t="s">
        <v>1885</v>
      </c>
      <c r="K3" s="400" t="s">
        <v>1537</v>
      </c>
      <c r="L3" s="401" t="s">
        <v>1798</v>
      </c>
      <c r="M3" s="401" t="s">
        <v>1885</v>
      </c>
      <c r="N3" s="400" t="s">
        <v>1537</v>
      </c>
      <c r="P3" s="390"/>
      <c r="Q3" s="1111" t="s">
        <v>1274</v>
      </c>
      <c r="R3" s="1111"/>
    </row>
    <row r="4" spans="1:18" s="429" customFormat="1" ht="12.9" hidden="1" customHeight="1">
      <c r="A4" s="447" t="s">
        <v>170</v>
      </c>
      <c r="B4" s="447" t="s">
        <v>171</v>
      </c>
      <c r="C4" s="448" t="s">
        <v>172</v>
      </c>
      <c r="D4" s="447" t="s">
        <v>173</v>
      </c>
      <c r="E4" s="449">
        <v>1001</v>
      </c>
      <c r="F4" s="447" t="s">
        <v>171</v>
      </c>
      <c r="G4" s="449">
        <v>1101</v>
      </c>
      <c r="H4" s="73" t="s">
        <v>604</v>
      </c>
      <c r="I4" s="158" t="s">
        <v>604</v>
      </c>
      <c r="J4" s="996">
        <v>40886</v>
      </c>
      <c r="K4" s="997" t="s">
        <v>1538</v>
      </c>
      <c r="L4" s="560" t="s">
        <v>604</v>
      </c>
      <c r="M4" s="923">
        <v>40886</v>
      </c>
      <c r="N4" s="560" t="s">
        <v>1538</v>
      </c>
      <c r="O4" s="527"/>
      <c r="P4" s="390"/>
      <c r="Q4" s="428" t="s">
        <v>1489</v>
      </c>
      <c r="R4" s="428" t="s">
        <v>1674</v>
      </c>
    </row>
    <row r="5" spans="1:18" s="429" customFormat="1" ht="12.9" hidden="1" customHeight="1">
      <c r="A5" s="421" t="s">
        <v>170</v>
      </c>
      <c r="B5" s="421" t="s">
        <v>171</v>
      </c>
      <c r="C5" s="95" t="s">
        <v>172</v>
      </c>
      <c r="D5" s="421" t="s">
        <v>173</v>
      </c>
      <c r="E5" s="312">
        <v>1001</v>
      </c>
      <c r="F5" s="421" t="s">
        <v>174</v>
      </c>
      <c r="G5" s="312">
        <v>1107</v>
      </c>
      <c r="H5" s="73" t="s">
        <v>605</v>
      </c>
      <c r="I5" s="721" t="s">
        <v>604</v>
      </c>
      <c r="J5" s="996">
        <v>41377</v>
      </c>
      <c r="K5" s="654" t="s">
        <v>1799</v>
      </c>
      <c r="L5" s="921" t="s">
        <v>604</v>
      </c>
      <c r="M5" s="922">
        <v>41377</v>
      </c>
      <c r="N5" s="921" t="s">
        <v>1799</v>
      </c>
      <c r="O5" s="527"/>
      <c r="P5" s="776" t="s">
        <v>604</v>
      </c>
      <c r="Q5" s="314">
        <f>COUNTIF($H$4:$H$120,P5)</f>
        <v>58</v>
      </c>
      <c r="R5" s="777">
        <f>Q5/Q7</f>
        <v>0.49572649572649574</v>
      </c>
    </row>
    <row r="6" spans="1:18" s="429" customFormat="1" ht="12.9" hidden="1" customHeight="1">
      <c r="A6" s="421" t="s">
        <v>175</v>
      </c>
      <c r="B6" s="421" t="s">
        <v>175</v>
      </c>
      <c r="C6" s="95" t="s">
        <v>172</v>
      </c>
      <c r="D6" s="421" t="s">
        <v>175</v>
      </c>
      <c r="E6" s="312">
        <v>2101</v>
      </c>
      <c r="F6" s="421" t="s">
        <v>175</v>
      </c>
      <c r="G6" s="312">
        <v>2101</v>
      </c>
      <c r="H6" s="73" t="s">
        <v>604</v>
      </c>
      <c r="I6" s="721" t="s">
        <v>604</v>
      </c>
      <c r="J6" s="996">
        <v>42409</v>
      </c>
      <c r="K6" s="654" t="s">
        <v>1539</v>
      </c>
      <c r="L6" s="921" t="s">
        <v>604</v>
      </c>
      <c r="M6" s="922">
        <v>42409</v>
      </c>
      <c r="N6" s="921" t="s">
        <v>1539</v>
      </c>
      <c r="O6" s="527"/>
      <c r="P6" s="776" t="s">
        <v>605</v>
      </c>
      <c r="Q6" s="314">
        <f>COUNTIF($H$4:$H$120,P6)</f>
        <v>59</v>
      </c>
      <c r="R6" s="777">
        <f>Q6/Q7</f>
        <v>0.50427350427350426</v>
      </c>
    </row>
    <row r="7" spans="1:18" s="429" customFormat="1" ht="12.9" hidden="1" customHeight="1">
      <c r="A7" s="421" t="s">
        <v>175</v>
      </c>
      <c r="B7" s="421" t="s">
        <v>176</v>
      </c>
      <c r="C7" s="95" t="s">
        <v>172</v>
      </c>
      <c r="D7" s="421" t="s">
        <v>177</v>
      </c>
      <c r="E7" s="312">
        <v>2201</v>
      </c>
      <c r="F7" s="421" t="s">
        <v>177</v>
      </c>
      <c r="G7" s="312">
        <v>2201</v>
      </c>
      <c r="H7" s="73" t="s">
        <v>605</v>
      </c>
      <c r="I7" s="721" t="s">
        <v>605</v>
      </c>
      <c r="J7" s="996">
        <v>38264</v>
      </c>
      <c r="K7" s="654"/>
      <c r="L7" s="921" t="s">
        <v>605</v>
      </c>
      <c r="M7" s="922">
        <v>38264</v>
      </c>
      <c r="N7" s="921"/>
      <c r="O7" s="527"/>
      <c r="P7" s="776" t="s">
        <v>1675</v>
      </c>
      <c r="Q7" s="314">
        <f>SUM(Q5:Q6)</f>
        <v>117</v>
      </c>
      <c r="R7" s="777">
        <f>SUM(R5:R6)</f>
        <v>1</v>
      </c>
    </row>
    <row r="8" spans="1:18" s="429" customFormat="1" ht="12.9" hidden="1" customHeight="1">
      <c r="A8" s="421" t="s">
        <v>178</v>
      </c>
      <c r="B8" s="421" t="s">
        <v>179</v>
      </c>
      <c r="C8" s="95" t="s">
        <v>172</v>
      </c>
      <c r="D8" s="421" t="s">
        <v>180</v>
      </c>
      <c r="E8" s="312">
        <v>3001</v>
      </c>
      <c r="F8" s="421" t="s">
        <v>179</v>
      </c>
      <c r="G8" s="312">
        <v>3101</v>
      </c>
      <c r="H8" s="73" t="s">
        <v>604</v>
      </c>
      <c r="I8" s="721" t="s">
        <v>604</v>
      </c>
      <c r="J8" s="996">
        <v>41164</v>
      </c>
      <c r="K8" s="654" t="s">
        <v>1540</v>
      </c>
      <c r="L8" s="921" t="s">
        <v>604</v>
      </c>
      <c r="M8" s="922">
        <v>41164</v>
      </c>
      <c r="N8" s="921" t="s">
        <v>1540</v>
      </c>
      <c r="O8" s="527"/>
      <c r="Q8" s="1111" t="s">
        <v>1269</v>
      </c>
      <c r="R8" s="1111"/>
    </row>
    <row r="9" spans="1:18" s="429" customFormat="1" ht="12.9" hidden="1" customHeight="1">
      <c r="A9" s="421" t="s">
        <v>178</v>
      </c>
      <c r="B9" s="421" t="s">
        <v>179</v>
      </c>
      <c r="C9" s="95" t="s">
        <v>172</v>
      </c>
      <c r="D9" s="421" t="s">
        <v>180</v>
      </c>
      <c r="E9" s="312">
        <v>3001</v>
      </c>
      <c r="F9" s="421" t="s">
        <v>181</v>
      </c>
      <c r="G9" s="312">
        <v>3103</v>
      </c>
      <c r="H9" s="73" t="s">
        <v>605</v>
      </c>
      <c r="I9" s="721" t="s">
        <v>605</v>
      </c>
      <c r="J9" s="996">
        <v>12543</v>
      </c>
      <c r="K9" s="654"/>
      <c r="L9" s="921" t="s">
        <v>605</v>
      </c>
      <c r="M9" s="922">
        <v>12543</v>
      </c>
      <c r="N9" s="921"/>
      <c r="O9" s="527"/>
      <c r="Q9" s="428" t="s">
        <v>1489</v>
      </c>
      <c r="R9" s="428" t="s">
        <v>1674</v>
      </c>
    </row>
    <row r="10" spans="1:18" s="429" customFormat="1" ht="12.9" hidden="1" customHeight="1">
      <c r="A10" s="421" t="s">
        <v>178</v>
      </c>
      <c r="B10" s="423" t="s">
        <v>182</v>
      </c>
      <c r="C10" s="95" t="s">
        <v>172</v>
      </c>
      <c r="D10" s="423" t="s">
        <v>183</v>
      </c>
      <c r="E10" s="312">
        <v>3301</v>
      </c>
      <c r="F10" s="423" t="s">
        <v>183</v>
      </c>
      <c r="G10" s="312">
        <v>3301</v>
      </c>
      <c r="H10" s="73" t="s">
        <v>605</v>
      </c>
      <c r="I10" s="721" t="s">
        <v>605</v>
      </c>
      <c r="J10" s="996">
        <v>29988</v>
      </c>
      <c r="K10" s="654"/>
      <c r="L10" s="921" t="s">
        <v>605</v>
      </c>
      <c r="M10" s="922">
        <v>29988</v>
      </c>
      <c r="N10" s="921"/>
      <c r="O10" s="527"/>
      <c r="P10" s="776" t="s">
        <v>604</v>
      </c>
      <c r="Q10" s="314">
        <f>COUNTIF($I$4:$I$120,P5)</f>
        <v>75</v>
      </c>
      <c r="R10" s="777">
        <f>Q10/Q12</f>
        <v>0.64102564102564108</v>
      </c>
    </row>
    <row r="11" spans="1:18" s="429" customFormat="1" ht="12.9" hidden="1" customHeight="1">
      <c r="A11" s="421" t="s">
        <v>184</v>
      </c>
      <c r="B11" s="421" t="s">
        <v>185</v>
      </c>
      <c r="C11" s="95" t="s">
        <v>172</v>
      </c>
      <c r="D11" s="421" t="s">
        <v>186</v>
      </c>
      <c r="E11" s="312">
        <v>4001</v>
      </c>
      <c r="F11" s="421" t="s">
        <v>187</v>
      </c>
      <c r="G11" s="312">
        <v>4101</v>
      </c>
      <c r="H11" s="73" t="s">
        <v>605</v>
      </c>
      <c r="I11" s="721" t="s">
        <v>604</v>
      </c>
      <c r="J11" s="996">
        <v>40061</v>
      </c>
      <c r="K11" s="654" t="s">
        <v>1884</v>
      </c>
      <c r="L11" s="921" t="s">
        <v>604</v>
      </c>
      <c r="M11" s="922">
        <v>44184</v>
      </c>
      <c r="N11" s="921" t="s">
        <v>1800</v>
      </c>
      <c r="O11" s="527"/>
      <c r="P11" s="776" t="s">
        <v>605</v>
      </c>
      <c r="Q11" s="314">
        <f>COUNTIF($I$4:$I$120,P6)</f>
        <v>42</v>
      </c>
      <c r="R11" s="777">
        <f>Q11/Q12</f>
        <v>0.35897435897435898</v>
      </c>
    </row>
    <row r="12" spans="1:18" s="429" customFormat="1" ht="12.9" hidden="1" customHeight="1">
      <c r="A12" s="421" t="s">
        <v>184</v>
      </c>
      <c r="B12" s="421" t="s">
        <v>185</v>
      </c>
      <c r="C12" s="95" t="s">
        <v>172</v>
      </c>
      <c r="D12" s="421" t="s">
        <v>186</v>
      </c>
      <c r="E12" s="312">
        <v>4001</v>
      </c>
      <c r="F12" s="421" t="s">
        <v>184</v>
      </c>
      <c r="G12" s="312">
        <v>4102</v>
      </c>
      <c r="H12" s="73" t="s">
        <v>605</v>
      </c>
      <c r="I12" s="721" t="s">
        <v>604</v>
      </c>
      <c r="J12" s="996">
        <v>43656</v>
      </c>
      <c r="K12" s="654" t="s">
        <v>1541</v>
      </c>
      <c r="L12" s="921" t="s">
        <v>604</v>
      </c>
      <c r="M12" s="922">
        <v>43656</v>
      </c>
      <c r="N12" s="921" t="s">
        <v>1541</v>
      </c>
      <c r="O12" s="527"/>
      <c r="P12" s="776" t="s">
        <v>1675</v>
      </c>
      <c r="Q12" s="314">
        <f>SUM(Q10:Q11)</f>
        <v>117</v>
      </c>
      <c r="R12" s="777">
        <f>SUM(R10:R11)</f>
        <v>1</v>
      </c>
    </row>
    <row r="13" spans="1:18" s="429" customFormat="1" hidden="1">
      <c r="A13" s="421" t="s">
        <v>184</v>
      </c>
      <c r="B13" s="421" t="s">
        <v>188</v>
      </c>
      <c r="C13" s="95" t="s">
        <v>172</v>
      </c>
      <c r="D13" s="421" t="s">
        <v>189</v>
      </c>
      <c r="E13" s="312">
        <v>4301</v>
      </c>
      <c r="F13" s="424" t="s">
        <v>189</v>
      </c>
      <c r="G13" s="312">
        <v>4301</v>
      </c>
      <c r="H13" s="73" t="s">
        <v>604</v>
      </c>
      <c r="I13" s="721" t="s">
        <v>604</v>
      </c>
      <c r="J13" s="996">
        <v>42727</v>
      </c>
      <c r="K13" s="654" t="s">
        <v>1542</v>
      </c>
      <c r="L13" s="921" t="s">
        <v>604</v>
      </c>
      <c r="M13" s="922">
        <v>42727</v>
      </c>
      <c r="N13" s="921" t="s">
        <v>1542</v>
      </c>
      <c r="O13" s="527"/>
      <c r="Q13" s="1111" t="s">
        <v>1760</v>
      </c>
      <c r="R13" s="1111"/>
    </row>
    <row r="14" spans="1:18" s="429" customFormat="1" hidden="1">
      <c r="A14" s="421" t="s">
        <v>190</v>
      </c>
      <c r="B14" s="421" t="s">
        <v>190</v>
      </c>
      <c r="C14" s="95" t="s">
        <v>191</v>
      </c>
      <c r="D14" s="421" t="s">
        <v>191</v>
      </c>
      <c r="E14" s="312">
        <v>5001</v>
      </c>
      <c r="F14" s="421" t="s">
        <v>190</v>
      </c>
      <c r="G14" s="312">
        <v>5101</v>
      </c>
      <c r="H14" s="73" t="s">
        <v>604</v>
      </c>
      <c r="I14" s="721" t="s">
        <v>604</v>
      </c>
      <c r="J14" s="996">
        <v>41962</v>
      </c>
      <c r="K14" s="654" t="s">
        <v>1801</v>
      </c>
      <c r="L14" s="921" t="s">
        <v>604</v>
      </c>
      <c r="M14" s="922">
        <v>41962</v>
      </c>
      <c r="N14" s="921" t="s">
        <v>1801</v>
      </c>
      <c r="O14" s="527"/>
      <c r="Q14" s="428" t="s">
        <v>1489</v>
      </c>
      <c r="R14" s="428" t="s">
        <v>1674</v>
      </c>
    </row>
    <row r="15" spans="1:18" s="429" customFormat="1" hidden="1">
      <c r="A15" s="421" t="s">
        <v>190</v>
      </c>
      <c r="B15" s="421" t="s">
        <v>190</v>
      </c>
      <c r="C15" s="95" t="s">
        <v>191</v>
      </c>
      <c r="D15" s="421" t="s">
        <v>191</v>
      </c>
      <c r="E15" s="312">
        <v>5001</v>
      </c>
      <c r="F15" s="421" t="s">
        <v>192</v>
      </c>
      <c r="G15" s="312">
        <v>5102</v>
      </c>
      <c r="H15" s="73" t="s">
        <v>605</v>
      </c>
      <c r="I15" s="721" t="s">
        <v>605</v>
      </c>
      <c r="J15" s="996">
        <v>32921</v>
      </c>
      <c r="K15" s="654"/>
      <c r="L15" s="921" t="s">
        <v>604</v>
      </c>
      <c r="M15" s="922">
        <v>44120</v>
      </c>
      <c r="N15" s="921" t="s">
        <v>1802</v>
      </c>
      <c r="O15" s="527"/>
      <c r="P15" s="776" t="s">
        <v>604</v>
      </c>
      <c r="Q15" s="314">
        <f>COUNTIF($L$4:$L$120,P10)</f>
        <v>69</v>
      </c>
      <c r="R15" s="777">
        <f>Q15/Q17</f>
        <v>0.58974358974358976</v>
      </c>
    </row>
    <row r="16" spans="1:18" s="429" customFormat="1" hidden="1">
      <c r="A16" s="421" t="s">
        <v>190</v>
      </c>
      <c r="B16" s="421" t="s">
        <v>190</v>
      </c>
      <c r="C16" s="95" t="s">
        <v>191</v>
      </c>
      <c r="D16" s="421" t="s">
        <v>191</v>
      </c>
      <c r="E16" s="312">
        <v>5001</v>
      </c>
      <c r="F16" s="421" t="s">
        <v>193</v>
      </c>
      <c r="G16" s="312">
        <v>5103</v>
      </c>
      <c r="H16" s="73" t="s">
        <v>604</v>
      </c>
      <c r="I16" s="721" t="s">
        <v>604</v>
      </c>
      <c r="J16" s="996">
        <v>43577</v>
      </c>
      <c r="K16" s="654" t="s">
        <v>1803</v>
      </c>
      <c r="L16" s="921" t="s">
        <v>604</v>
      </c>
      <c r="M16" s="922">
        <v>43577</v>
      </c>
      <c r="N16" s="921" t="s">
        <v>1803</v>
      </c>
      <c r="O16" s="527"/>
      <c r="P16" s="776" t="s">
        <v>605</v>
      </c>
      <c r="Q16" s="314">
        <f>COUNTIF($L$4:$L$120,P11)</f>
        <v>48</v>
      </c>
      <c r="R16" s="777">
        <f>Q16/Q17</f>
        <v>0.41025641025641024</v>
      </c>
    </row>
    <row r="17" spans="1:18" s="429" customFormat="1" hidden="1">
      <c r="A17" s="421" t="s">
        <v>190</v>
      </c>
      <c r="B17" s="421" t="s">
        <v>190</v>
      </c>
      <c r="C17" s="95" t="s">
        <v>191</v>
      </c>
      <c r="D17" s="421" t="s">
        <v>191</v>
      </c>
      <c r="E17" s="312">
        <v>5001</v>
      </c>
      <c r="F17" s="421" t="s">
        <v>194</v>
      </c>
      <c r="G17" s="312">
        <v>5105</v>
      </c>
      <c r="H17" s="73" t="s">
        <v>604</v>
      </c>
      <c r="I17" s="721" t="s">
        <v>604</v>
      </c>
      <c r="J17" s="996">
        <v>40061</v>
      </c>
      <c r="K17" s="654" t="s">
        <v>1543</v>
      </c>
      <c r="L17" s="921" t="s">
        <v>605</v>
      </c>
      <c r="M17" s="922">
        <v>40061</v>
      </c>
      <c r="N17" s="921"/>
      <c r="O17" s="527"/>
      <c r="P17" s="776" t="s">
        <v>1675</v>
      </c>
      <c r="Q17" s="314">
        <f>SUM(Q15:Q16)</f>
        <v>117</v>
      </c>
      <c r="R17" s="777">
        <f>SUM(R15:R16)</f>
        <v>1</v>
      </c>
    </row>
    <row r="18" spans="1:18" s="429" customFormat="1" hidden="1">
      <c r="A18" s="421" t="s">
        <v>190</v>
      </c>
      <c r="B18" s="421" t="s">
        <v>190</v>
      </c>
      <c r="C18" s="95" t="s">
        <v>191</v>
      </c>
      <c r="D18" s="421" t="s">
        <v>191</v>
      </c>
      <c r="E18" s="312">
        <v>5001</v>
      </c>
      <c r="F18" s="421" t="s">
        <v>195</v>
      </c>
      <c r="G18" s="312">
        <v>5107</v>
      </c>
      <c r="H18" s="73" t="s">
        <v>605</v>
      </c>
      <c r="I18" s="721" t="s">
        <v>605</v>
      </c>
      <c r="J18" s="996">
        <v>32028</v>
      </c>
      <c r="K18" s="654"/>
      <c r="L18" s="921" t="s">
        <v>605</v>
      </c>
      <c r="M18" s="922">
        <v>32028</v>
      </c>
      <c r="N18" s="921"/>
      <c r="O18" s="527"/>
    </row>
    <row r="19" spans="1:18" s="429" customFormat="1" hidden="1">
      <c r="A19" s="421" t="s">
        <v>190</v>
      </c>
      <c r="B19" s="421" t="s">
        <v>190</v>
      </c>
      <c r="C19" s="95" t="s">
        <v>191</v>
      </c>
      <c r="D19" s="421" t="s">
        <v>191</v>
      </c>
      <c r="E19" s="312">
        <v>5001</v>
      </c>
      <c r="F19" s="421" t="s">
        <v>196</v>
      </c>
      <c r="G19" s="312">
        <v>5109</v>
      </c>
      <c r="H19" s="73" t="s">
        <v>605</v>
      </c>
      <c r="I19" s="721" t="s">
        <v>605</v>
      </c>
      <c r="J19" s="996">
        <v>38916</v>
      </c>
      <c r="K19" s="654"/>
      <c r="L19" s="921" t="s">
        <v>605</v>
      </c>
      <c r="M19" s="922">
        <v>38916</v>
      </c>
      <c r="N19" s="921"/>
      <c r="O19" s="527"/>
    </row>
    <row r="20" spans="1:18" s="429" customFormat="1" hidden="1">
      <c r="A20" s="421" t="s">
        <v>190</v>
      </c>
      <c r="B20" s="423" t="s">
        <v>197</v>
      </c>
      <c r="C20" s="95" t="s">
        <v>172</v>
      </c>
      <c r="D20" s="423" t="s">
        <v>198</v>
      </c>
      <c r="E20" s="312">
        <v>5301</v>
      </c>
      <c r="F20" s="425" t="s">
        <v>197</v>
      </c>
      <c r="G20" s="312">
        <v>5301</v>
      </c>
      <c r="H20" s="73" t="s">
        <v>605</v>
      </c>
      <c r="I20" s="721" t="s">
        <v>605</v>
      </c>
      <c r="J20" s="996">
        <v>37862</v>
      </c>
      <c r="K20" s="654"/>
      <c r="L20" s="921" t="s">
        <v>605</v>
      </c>
      <c r="M20" s="922">
        <v>37862</v>
      </c>
      <c r="N20" s="921"/>
      <c r="O20" s="527"/>
    </row>
    <row r="21" spans="1:18" s="429" customFormat="1" hidden="1">
      <c r="A21" s="421" t="s">
        <v>190</v>
      </c>
      <c r="B21" s="423" t="s">
        <v>197</v>
      </c>
      <c r="C21" s="95" t="s">
        <v>172</v>
      </c>
      <c r="D21" s="423" t="s">
        <v>198</v>
      </c>
      <c r="E21" s="312">
        <v>5301</v>
      </c>
      <c r="F21" s="425" t="s">
        <v>199</v>
      </c>
      <c r="G21" s="312">
        <v>5304</v>
      </c>
      <c r="H21" s="73" t="s">
        <v>604</v>
      </c>
      <c r="I21" s="721" t="s">
        <v>604</v>
      </c>
      <c r="J21" s="996">
        <v>43272</v>
      </c>
      <c r="K21" s="654" t="s">
        <v>1544</v>
      </c>
      <c r="L21" s="921" t="s">
        <v>604</v>
      </c>
      <c r="M21" s="922">
        <v>43272</v>
      </c>
      <c r="N21" s="921" t="s">
        <v>1544</v>
      </c>
      <c r="O21" s="527"/>
    </row>
    <row r="22" spans="1:18" s="429" customFormat="1" hidden="1">
      <c r="A22" s="421" t="s">
        <v>190</v>
      </c>
      <c r="B22" s="423" t="s">
        <v>200</v>
      </c>
      <c r="C22" s="95" t="s">
        <v>172</v>
      </c>
      <c r="D22" s="423" t="s">
        <v>201</v>
      </c>
      <c r="E22" s="312">
        <v>5501</v>
      </c>
      <c r="F22" s="425" t="s">
        <v>200</v>
      </c>
      <c r="G22" s="312">
        <v>5501</v>
      </c>
      <c r="H22" s="73" t="s">
        <v>605</v>
      </c>
      <c r="I22" s="721" t="s">
        <v>605</v>
      </c>
      <c r="J22" s="996">
        <v>36719</v>
      </c>
      <c r="K22" s="654"/>
      <c r="L22" s="921" t="s">
        <v>605</v>
      </c>
      <c r="M22" s="922">
        <v>36719</v>
      </c>
      <c r="N22" s="921"/>
      <c r="O22" s="527"/>
    </row>
    <row r="23" spans="1:18" s="429" customFormat="1" hidden="1">
      <c r="A23" s="421" t="s">
        <v>190</v>
      </c>
      <c r="B23" s="423" t="s">
        <v>200</v>
      </c>
      <c r="C23" s="95" t="s">
        <v>172</v>
      </c>
      <c r="D23" s="423" t="s">
        <v>201</v>
      </c>
      <c r="E23" s="312">
        <v>5501</v>
      </c>
      <c r="F23" s="425" t="s">
        <v>202</v>
      </c>
      <c r="G23" s="312">
        <v>5502</v>
      </c>
      <c r="H23" s="73" t="s">
        <v>605</v>
      </c>
      <c r="I23" s="721" t="s">
        <v>605</v>
      </c>
      <c r="J23" s="996">
        <v>36672</v>
      </c>
      <c r="K23" s="654"/>
      <c r="L23" s="921" t="s">
        <v>605</v>
      </c>
      <c r="M23" s="922">
        <v>36672</v>
      </c>
      <c r="N23" s="921"/>
      <c r="O23" s="527"/>
    </row>
    <row r="24" spans="1:18" s="429" customFormat="1" hidden="1">
      <c r="A24" s="421" t="s">
        <v>190</v>
      </c>
      <c r="B24" s="423" t="s">
        <v>200</v>
      </c>
      <c r="C24" s="95" t="s">
        <v>172</v>
      </c>
      <c r="D24" s="423" t="s">
        <v>201</v>
      </c>
      <c r="E24" s="312">
        <v>5501</v>
      </c>
      <c r="F24" s="425" t="s">
        <v>203</v>
      </c>
      <c r="G24" s="312">
        <v>5503</v>
      </c>
      <c r="H24" s="73" t="s">
        <v>605</v>
      </c>
      <c r="I24" s="721" t="s">
        <v>605</v>
      </c>
      <c r="J24" s="996">
        <v>30867</v>
      </c>
      <c r="K24" s="654"/>
      <c r="L24" s="921" t="s">
        <v>605</v>
      </c>
      <c r="M24" s="922">
        <v>30867</v>
      </c>
      <c r="N24" s="921"/>
      <c r="O24" s="527"/>
    </row>
    <row r="25" spans="1:18" s="429" customFormat="1" hidden="1">
      <c r="A25" s="421" t="s">
        <v>190</v>
      </c>
      <c r="B25" s="423" t="s">
        <v>200</v>
      </c>
      <c r="C25" s="95" t="s">
        <v>172</v>
      </c>
      <c r="D25" s="423" t="s">
        <v>201</v>
      </c>
      <c r="E25" s="312">
        <v>5501</v>
      </c>
      <c r="F25" s="425" t="s">
        <v>204</v>
      </c>
      <c r="G25" s="312">
        <v>5504</v>
      </c>
      <c r="H25" s="73" t="s">
        <v>605</v>
      </c>
      <c r="I25" s="721" t="s">
        <v>605</v>
      </c>
      <c r="J25" s="995" t="s">
        <v>1280</v>
      </c>
      <c r="K25" s="654"/>
      <c r="L25" s="921" t="s">
        <v>605</v>
      </c>
      <c r="M25" s="920" t="s">
        <v>1280</v>
      </c>
      <c r="N25" s="921"/>
      <c r="O25" s="527"/>
    </row>
    <row r="26" spans="1:18" s="429" customFormat="1" hidden="1">
      <c r="A26" s="421" t="s">
        <v>190</v>
      </c>
      <c r="B26" s="421" t="s">
        <v>205</v>
      </c>
      <c r="C26" s="95" t="s">
        <v>172</v>
      </c>
      <c r="D26" s="421" t="s">
        <v>206</v>
      </c>
      <c r="E26" s="312">
        <v>5601</v>
      </c>
      <c r="F26" s="424" t="s">
        <v>205</v>
      </c>
      <c r="G26" s="312">
        <v>5601</v>
      </c>
      <c r="H26" s="73" t="s">
        <v>605</v>
      </c>
      <c r="I26" s="721" t="s">
        <v>604</v>
      </c>
      <c r="J26" s="996">
        <v>42108</v>
      </c>
      <c r="K26" s="654" t="s">
        <v>1804</v>
      </c>
      <c r="L26" s="921" t="s">
        <v>604</v>
      </c>
      <c r="M26" s="922">
        <v>42108</v>
      </c>
      <c r="N26" s="921" t="s">
        <v>1804</v>
      </c>
      <c r="O26" s="527"/>
    </row>
    <row r="27" spans="1:18" s="429" customFormat="1" hidden="1">
      <c r="A27" s="421" t="s">
        <v>190</v>
      </c>
      <c r="B27" s="421" t="s">
        <v>205</v>
      </c>
      <c r="C27" s="95" t="s">
        <v>172</v>
      </c>
      <c r="D27" s="421" t="s">
        <v>206</v>
      </c>
      <c r="E27" s="312">
        <v>5601</v>
      </c>
      <c r="F27" s="424" t="s">
        <v>207</v>
      </c>
      <c r="G27" s="312">
        <v>5603</v>
      </c>
      <c r="H27" s="73" t="s">
        <v>605</v>
      </c>
      <c r="I27" s="721" t="s">
        <v>605</v>
      </c>
      <c r="J27" s="996">
        <v>38465</v>
      </c>
      <c r="K27" s="654"/>
      <c r="L27" s="921" t="s">
        <v>605</v>
      </c>
      <c r="M27" s="922">
        <v>38465</v>
      </c>
      <c r="N27" s="921"/>
      <c r="O27" s="527"/>
    </row>
    <row r="28" spans="1:18" s="429" customFormat="1" hidden="1">
      <c r="A28" s="421" t="s">
        <v>190</v>
      </c>
      <c r="B28" s="421" t="s">
        <v>205</v>
      </c>
      <c r="C28" s="95" t="s">
        <v>172</v>
      </c>
      <c r="D28" s="421" t="s">
        <v>206</v>
      </c>
      <c r="E28" s="312">
        <v>5601</v>
      </c>
      <c r="F28" s="424" t="s">
        <v>208</v>
      </c>
      <c r="G28" s="312">
        <v>5606</v>
      </c>
      <c r="H28" s="73" t="s">
        <v>605</v>
      </c>
      <c r="I28" s="721" t="s">
        <v>605</v>
      </c>
      <c r="J28" s="996">
        <v>37936</v>
      </c>
      <c r="K28" s="654"/>
      <c r="L28" s="921" t="s">
        <v>605</v>
      </c>
      <c r="M28" s="922">
        <v>37936</v>
      </c>
      <c r="N28" s="921"/>
      <c r="O28" s="527"/>
    </row>
    <row r="29" spans="1:18" s="429" customFormat="1" hidden="1">
      <c r="A29" s="421" t="s">
        <v>190</v>
      </c>
      <c r="B29" s="423" t="s">
        <v>209</v>
      </c>
      <c r="C29" s="95" t="s">
        <v>172</v>
      </c>
      <c r="D29" s="423" t="s">
        <v>210</v>
      </c>
      <c r="E29" s="312">
        <v>5701</v>
      </c>
      <c r="F29" s="425" t="s">
        <v>210</v>
      </c>
      <c r="G29" s="312">
        <v>5701</v>
      </c>
      <c r="H29" s="73" t="s">
        <v>605</v>
      </c>
      <c r="I29" s="721" t="s">
        <v>605</v>
      </c>
      <c r="J29" s="996">
        <v>36273</v>
      </c>
      <c r="K29" s="654"/>
      <c r="L29" s="921" t="s">
        <v>605</v>
      </c>
      <c r="M29" s="922">
        <v>36273</v>
      </c>
      <c r="N29" s="921"/>
      <c r="O29" s="527"/>
    </row>
    <row r="30" spans="1:18" s="429" customFormat="1" hidden="1">
      <c r="A30" s="421" t="s">
        <v>190</v>
      </c>
      <c r="B30" s="421" t="s">
        <v>211</v>
      </c>
      <c r="C30" s="95" t="s">
        <v>191</v>
      </c>
      <c r="D30" s="421" t="s">
        <v>191</v>
      </c>
      <c r="E30" s="312">
        <v>5001</v>
      </c>
      <c r="F30" s="421" t="s">
        <v>212</v>
      </c>
      <c r="G30" s="312">
        <v>5801</v>
      </c>
      <c r="H30" s="73" t="s">
        <v>604</v>
      </c>
      <c r="I30" s="721" t="s">
        <v>604</v>
      </c>
      <c r="J30" s="996">
        <v>43672</v>
      </c>
      <c r="K30" s="654" t="s">
        <v>1545</v>
      </c>
      <c r="L30" s="921" t="s">
        <v>604</v>
      </c>
      <c r="M30" s="922">
        <v>43672</v>
      </c>
      <c r="N30" s="921" t="s">
        <v>1545</v>
      </c>
      <c r="O30" s="527"/>
    </row>
    <row r="31" spans="1:18" s="429" customFormat="1" hidden="1">
      <c r="A31" s="421" t="s">
        <v>190</v>
      </c>
      <c r="B31" s="421" t="s">
        <v>211</v>
      </c>
      <c r="C31" s="95" t="s">
        <v>191</v>
      </c>
      <c r="D31" s="421" t="s">
        <v>191</v>
      </c>
      <c r="E31" s="312">
        <v>5001</v>
      </c>
      <c r="F31" s="421" t="s">
        <v>213</v>
      </c>
      <c r="G31" s="312">
        <v>5802</v>
      </c>
      <c r="H31" s="73" t="s">
        <v>605</v>
      </c>
      <c r="I31" s="721" t="s">
        <v>605</v>
      </c>
      <c r="J31" s="996">
        <v>31055</v>
      </c>
      <c r="K31" s="654"/>
      <c r="L31" s="921" t="s">
        <v>605</v>
      </c>
      <c r="M31" s="922">
        <v>31055</v>
      </c>
      <c r="N31" s="921"/>
      <c r="O31" s="527"/>
    </row>
    <row r="32" spans="1:18" s="429" customFormat="1" hidden="1">
      <c r="A32" s="421" t="s">
        <v>190</v>
      </c>
      <c r="B32" s="421" t="s">
        <v>211</v>
      </c>
      <c r="C32" s="95" t="s">
        <v>191</v>
      </c>
      <c r="D32" s="421" t="s">
        <v>191</v>
      </c>
      <c r="E32" s="312">
        <v>5001</v>
      </c>
      <c r="F32" s="421" t="s">
        <v>214</v>
      </c>
      <c r="G32" s="312">
        <v>5803</v>
      </c>
      <c r="H32" s="73" t="s">
        <v>605</v>
      </c>
      <c r="I32" s="721" t="s">
        <v>605</v>
      </c>
      <c r="J32" s="996">
        <v>30485</v>
      </c>
      <c r="K32" s="654"/>
      <c r="L32" s="921" t="s">
        <v>605</v>
      </c>
      <c r="M32" s="922">
        <v>30485</v>
      </c>
      <c r="N32" s="921"/>
      <c r="O32" s="527"/>
    </row>
    <row r="33" spans="1:15" s="429" customFormat="1" hidden="1">
      <c r="A33" s="421" t="s">
        <v>190</v>
      </c>
      <c r="B33" s="421" t="s">
        <v>211</v>
      </c>
      <c r="C33" s="95" t="s">
        <v>191</v>
      </c>
      <c r="D33" s="421" t="s">
        <v>191</v>
      </c>
      <c r="E33" s="312">
        <v>5001</v>
      </c>
      <c r="F33" s="421" t="s">
        <v>215</v>
      </c>
      <c r="G33" s="312">
        <v>5804</v>
      </c>
      <c r="H33" s="73" t="s">
        <v>605</v>
      </c>
      <c r="I33" s="721" t="s">
        <v>605</v>
      </c>
      <c r="J33" s="996">
        <v>37461</v>
      </c>
      <c r="K33" s="654"/>
      <c r="L33" s="921" t="s">
        <v>605</v>
      </c>
      <c r="M33" s="922">
        <v>37461</v>
      </c>
      <c r="N33" s="921"/>
      <c r="O33" s="527"/>
    </row>
    <row r="34" spans="1:15" s="429" customFormat="1" hidden="1">
      <c r="A34" s="421" t="s">
        <v>216</v>
      </c>
      <c r="B34" s="421" t="s">
        <v>217</v>
      </c>
      <c r="C34" s="95" t="s">
        <v>172</v>
      </c>
      <c r="D34" s="421" t="s">
        <v>218</v>
      </c>
      <c r="E34" s="312">
        <v>6001</v>
      </c>
      <c r="F34" s="421" t="s">
        <v>219</v>
      </c>
      <c r="G34" s="312">
        <v>6101</v>
      </c>
      <c r="H34" s="73" t="s">
        <v>604</v>
      </c>
      <c r="I34" s="721" t="s">
        <v>604</v>
      </c>
      <c r="J34" s="996">
        <v>42746</v>
      </c>
      <c r="K34" s="654" t="s">
        <v>1546</v>
      </c>
      <c r="L34" s="921" t="s">
        <v>604</v>
      </c>
      <c r="M34" s="922">
        <v>44168</v>
      </c>
      <c r="N34" s="921" t="s">
        <v>1805</v>
      </c>
      <c r="O34" s="527"/>
    </row>
    <row r="35" spans="1:15" s="429" customFormat="1" hidden="1">
      <c r="A35" s="421" t="s">
        <v>216</v>
      </c>
      <c r="B35" s="421" t="s">
        <v>217</v>
      </c>
      <c r="C35" s="95" t="s">
        <v>172</v>
      </c>
      <c r="D35" s="421" t="s">
        <v>218</v>
      </c>
      <c r="E35" s="312">
        <v>6001</v>
      </c>
      <c r="F35" s="421" t="s">
        <v>220</v>
      </c>
      <c r="G35" s="312">
        <v>6108</v>
      </c>
      <c r="H35" s="73" t="s">
        <v>604</v>
      </c>
      <c r="I35" s="721" t="s">
        <v>604</v>
      </c>
      <c r="J35" s="996">
        <v>41887</v>
      </c>
      <c r="K35" s="654" t="s">
        <v>1547</v>
      </c>
      <c r="L35" s="921" t="s">
        <v>604</v>
      </c>
      <c r="M35" s="922">
        <v>41887</v>
      </c>
      <c r="N35" s="921" t="s">
        <v>1547</v>
      </c>
      <c r="O35" s="527"/>
    </row>
    <row r="36" spans="1:15" s="429" customFormat="1" hidden="1">
      <c r="A36" s="421" t="s">
        <v>216</v>
      </c>
      <c r="B36" s="423" t="s">
        <v>217</v>
      </c>
      <c r="C36" s="95" t="s">
        <v>172</v>
      </c>
      <c r="D36" s="423" t="s">
        <v>221</v>
      </c>
      <c r="E36" s="312">
        <v>6115</v>
      </c>
      <c r="F36" s="423" t="s">
        <v>221</v>
      </c>
      <c r="G36" s="312">
        <v>6115</v>
      </c>
      <c r="H36" s="73" t="s">
        <v>604</v>
      </c>
      <c r="I36" s="721" t="s">
        <v>604</v>
      </c>
      <c r="J36" s="996">
        <v>39917</v>
      </c>
      <c r="K36" s="654" t="s">
        <v>1548</v>
      </c>
      <c r="L36" s="921" t="s">
        <v>605</v>
      </c>
      <c r="M36" s="922">
        <v>39917</v>
      </c>
      <c r="N36" s="921"/>
      <c r="O36" s="527"/>
    </row>
    <row r="37" spans="1:15" s="429" customFormat="1" hidden="1">
      <c r="A37" s="421" t="s">
        <v>216</v>
      </c>
      <c r="B37" s="423" t="s">
        <v>222</v>
      </c>
      <c r="C37" s="95" t="s">
        <v>172</v>
      </c>
      <c r="D37" s="423" t="s">
        <v>223</v>
      </c>
      <c r="E37" s="312">
        <v>6301</v>
      </c>
      <c r="F37" s="425" t="s">
        <v>223</v>
      </c>
      <c r="G37" s="312">
        <v>6301</v>
      </c>
      <c r="H37" s="73" t="s">
        <v>605</v>
      </c>
      <c r="I37" s="721" t="s">
        <v>605</v>
      </c>
      <c r="J37" s="996">
        <v>36048</v>
      </c>
      <c r="K37" s="654"/>
      <c r="L37" s="921" t="s">
        <v>605</v>
      </c>
      <c r="M37" s="922">
        <v>36048</v>
      </c>
      <c r="N37" s="921"/>
      <c r="O37" s="527"/>
    </row>
    <row r="38" spans="1:15" s="429" customFormat="1" hidden="1">
      <c r="A38" s="421" t="s">
        <v>224</v>
      </c>
      <c r="B38" s="421" t="s">
        <v>225</v>
      </c>
      <c r="C38" s="95" t="s">
        <v>172</v>
      </c>
      <c r="D38" s="421" t="s">
        <v>226</v>
      </c>
      <c r="E38" s="312">
        <v>7001</v>
      </c>
      <c r="F38" s="421" t="s">
        <v>225</v>
      </c>
      <c r="G38" s="312">
        <v>7101</v>
      </c>
      <c r="H38" s="73" t="s">
        <v>604</v>
      </c>
      <c r="I38" s="721" t="s">
        <v>604</v>
      </c>
      <c r="J38" s="996">
        <v>40842</v>
      </c>
      <c r="K38" s="654" t="s">
        <v>1806</v>
      </c>
      <c r="L38" s="921" t="s">
        <v>604</v>
      </c>
      <c r="M38" s="922">
        <v>40842</v>
      </c>
      <c r="N38" s="921" t="s">
        <v>1806</v>
      </c>
      <c r="O38" s="527"/>
    </row>
    <row r="39" spans="1:15" s="429" customFormat="1" hidden="1">
      <c r="A39" s="421" t="s">
        <v>224</v>
      </c>
      <c r="B39" s="423" t="s">
        <v>225</v>
      </c>
      <c r="C39" s="95" t="s">
        <v>172</v>
      </c>
      <c r="D39" s="423" t="s">
        <v>227</v>
      </c>
      <c r="E39" s="312">
        <v>7102</v>
      </c>
      <c r="F39" s="423" t="s">
        <v>227</v>
      </c>
      <c r="G39" s="312">
        <v>7102</v>
      </c>
      <c r="H39" s="73" t="s">
        <v>605</v>
      </c>
      <c r="I39" s="721" t="s">
        <v>605</v>
      </c>
      <c r="J39" s="996">
        <v>32179</v>
      </c>
      <c r="K39" s="654"/>
      <c r="L39" s="921" t="s">
        <v>605</v>
      </c>
      <c r="M39" s="922">
        <v>32179</v>
      </c>
      <c r="N39" s="921"/>
      <c r="O39" s="527"/>
    </row>
    <row r="40" spans="1:15" s="429" customFormat="1" hidden="1">
      <c r="A40" s="421" t="s">
        <v>224</v>
      </c>
      <c r="B40" s="421" t="s">
        <v>225</v>
      </c>
      <c r="C40" s="95" t="s">
        <v>172</v>
      </c>
      <c r="D40" s="421" t="s">
        <v>226</v>
      </c>
      <c r="E40" s="312">
        <v>7001</v>
      </c>
      <c r="F40" s="421" t="s">
        <v>224</v>
      </c>
      <c r="G40" s="312">
        <v>7105</v>
      </c>
      <c r="H40" s="73" t="s">
        <v>605</v>
      </c>
      <c r="I40" s="721" t="s">
        <v>604</v>
      </c>
      <c r="J40" s="996">
        <v>43665</v>
      </c>
      <c r="K40" s="654" t="s">
        <v>1807</v>
      </c>
      <c r="L40" s="921" t="s">
        <v>604</v>
      </c>
      <c r="M40" s="922">
        <v>43665</v>
      </c>
      <c r="N40" s="921" t="s">
        <v>1807</v>
      </c>
      <c r="O40" s="527"/>
    </row>
    <row r="41" spans="1:15" s="429" customFormat="1" hidden="1">
      <c r="A41" s="421" t="s">
        <v>224</v>
      </c>
      <c r="B41" s="421" t="s">
        <v>228</v>
      </c>
      <c r="C41" s="95" t="s">
        <v>172</v>
      </c>
      <c r="D41" s="421" t="s">
        <v>229</v>
      </c>
      <c r="E41" s="312">
        <v>7301</v>
      </c>
      <c r="F41" s="424" t="s">
        <v>228</v>
      </c>
      <c r="G41" s="312">
        <v>7301</v>
      </c>
      <c r="H41" s="73" t="s">
        <v>604</v>
      </c>
      <c r="I41" s="721" t="s">
        <v>604</v>
      </c>
      <c r="J41" s="996">
        <v>40757</v>
      </c>
      <c r="K41" s="654" t="s">
        <v>1549</v>
      </c>
      <c r="L41" s="921" t="s">
        <v>604</v>
      </c>
      <c r="M41" s="922">
        <v>40757</v>
      </c>
      <c r="N41" s="921" t="s">
        <v>1549</v>
      </c>
      <c r="O41" s="527"/>
    </row>
    <row r="42" spans="1:15" s="429" customFormat="1" hidden="1">
      <c r="A42" s="421" t="s">
        <v>224</v>
      </c>
      <c r="B42" s="421" t="s">
        <v>228</v>
      </c>
      <c r="C42" s="95" t="s">
        <v>172</v>
      </c>
      <c r="D42" s="421" t="s">
        <v>229</v>
      </c>
      <c r="E42" s="312">
        <v>7301</v>
      </c>
      <c r="F42" s="424" t="s">
        <v>230</v>
      </c>
      <c r="G42" s="312">
        <v>7305</v>
      </c>
      <c r="H42" s="73" t="s">
        <v>605</v>
      </c>
      <c r="I42" s="721" t="s">
        <v>605</v>
      </c>
      <c r="J42" s="995" t="s">
        <v>1280</v>
      </c>
      <c r="K42" s="654"/>
      <c r="L42" s="921" t="s">
        <v>605</v>
      </c>
      <c r="M42" s="920" t="s">
        <v>1280</v>
      </c>
      <c r="N42" s="921"/>
      <c r="O42" s="527"/>
    </row>
    <row r="43" spans="1:15" s="429" customFormat="1" hidden="1">
      <c r="A43" s="421" t="s">
        <v>224</v>
      </c>
      <c r="B43" s="421" t="s">
        <v>228</v>
      </c>
      <c r="C43" s="95" t="s">
        <v>172</v>
      </c>
      <c r="D43" s="421" t="s">
        <v>229</v>
      </c>
      <c r="E43" s="312">
        <v>7301</v>
      </c>
      <c r="F43" s="424" t="s">
        <v>231</v>
      </c>
      <c r="G43" s="312">
        <v>7306</v>
      </c>
      <c r="H43" s="73" t="s">
        <v>604</v>
      </c>
      <c r="I43" s="721" t="s">
        <v>604</v>
      </c>
      <c r="J43" s="996">
        <v>42880</v>
      </c>
      <c r="K43" s="654" t="s">
        <v>1808</v>
      </c>
      <c r="L43" s="921" t="s">
        <v>604</v>
      </c>
      <c r="M43" s="922">
        <v>42880</v>
      </c>
      <c r="N43" s="921" t="s">
        <v>1808</v>
      </c>
      <c r="O43" s="527"/>
    </row>
    <row r="44" spans="1:15" s="429" customFormat="1" hidden="1">
      <c r="A44" s="421" t="s">
        <v>224</v>
      </c>
      <c r="B44" s="423" t="s">
        <v>232</v>
      </c>
      <c r="C44" s="95" t="s">
        <v>172</v>
      </c>
      <c r="D44" s="423" t="s">
        <v>232</v>
      </c>
      <c r="E44" s="312">
        <v>7401</v>
      </c>
      <c r="F44" s="425" t="s">
        <v>232</v>
      </c>
      <c r="G44" s="312">
        <v>7401</v>
      </c>
      <c r="H44" s="73" t="s">
        <v>604</v>
      </c>
      <c r="I44" s="721" t="s">
        <v>604</v>
      </c>
      <c r="J44" s="996">
        <v>43073</v>
      </c>
      <c r="K44" s="654" t="s">
        <v>1809</v>
      </c>
      <c r="L44" s="921" t="s">
        <v>604</v>
      </c>
      <c r="M44" s="922">
        <v>43073</v>
      </c>
      <c r="N44" s="921" t="s">
        <v>1809</v>
      </c>
      <c r="O44" s="527"/>
    </row>
    <row r="45" spans="1:15" s="429" customFormat="1" hidden="1">
      <c r="A45" s="421" t="s">
        <v>233</v>
      </c>
      <c r="B45" s="421" t="s">
        <v>234</v>
      </c>
      <c r="C45" s="95" t="s">
        <v>235</v>
      </c>
      <c r="D45" s="421" t="s">
        <v>235</v>
      </c>
      <c r="E45" s="312">
        <v>8001</v>
      </c>
      <c r="F45" s="421" t="s">
        <v>234</v>
      </c>
      <c r="G45" s="312">
        <v>8101</v>
      </c>
      <c r="H45" s="73" t="s">
        <v>604</v>
      </c>
      <c r="I45" s="721" t="s">
        <v>604</v>
      </c>
      <c r="J45" s="996">
        <v>40093</v>
      </c>
      <c r="K45" s="654" t="s">
        <v>1550</v>
      </c>
      <c r="L45" s="921" t="s">
        <v>605</v>
      </c>
      <c r="M45" s="922">
        <v>40093</v>
      </c>
      <c r="N45" s="921"/>
      <c r="O45" s="527"/>
    </row>
    <row r="46" spans="1:15" s="429" customFormat="1" hidden="1">
      <c r="A46" s="421" t="s">
        <v>233</v>
      </c>
      <c r="B46" s="421" t="s">
        <v>234</v>
      </c>
      <c r="C46" s="95" t="s">
        <v>235</v>
      </c>
      <c r="D46" s="421" t="s">
        <v>235</v>
      </c>
      <c r="E46" s="312">
        <v>8001</v>
      </c>
      <c r="F46" s="421" t="s">
        <v>236</v>
      </c>
      <c r="G46" s="312">
        <v>8102</v>
      </c>
      <c r="H46" s="73" t="s">
        <v>604</v>
      </c>
      <c r="I46" s="721" t="s">
        <v>604</v>
      </c>
      <c r="J46" s="996">
        <v>41386</v>
      </c>
      <c r="K46" s="654" t="s">
        <v>1551</v>
      </c>
      <c r="L46" s="921" t="s">
        <v>604</v>
      </c>
      <c r="M46" s="922">
        <v>41386</v>
      </c>
      <c r="N46" s="921" t="s">
        <v>1551</v>
      </c>
      <c r="O46" s="527"/>
    </row>
    <row r="47" spans="1:15" s="429" customFormat="1" hidden="1">
      <c r="A47" s="421" t="s">
        <v>233</v>
      </c>
      <c r="B47" s="421" t="s">
        <v>234</v>
      </c>
      <c r="C47" s="95" t="s">
        <v>235</v>
      </c>
      <c r="D47" s="421" t="s">
        <v>235</v>
      </c>
      <c r="E47" s="312">
        <v>8001</v>
      </c>
      <c r="F47" s="421" t="s">
        <v>237</v>
      </c>
      <c r="G47" s="312">
        <v>8103</v>
      </c>
      <c r="H47" s="73" t="s">
        <v>604</v>
      </c>
      <c r="I47" s="721" t="s">
        <v>604</v>
      </c>
      <c r="J47" s="996">
        <v>42023</v>
      </c>
      <c r="K47" s="654" t="s">
        <v>1552</v>
      </c>
      <c r="L47" s="921" t="s">
        <v>604</v>
      </c>
      <c r="M47" s="922">
        <v>42023</v>
      </c>
      <c r="N47" s="921" t="s">
        <v>1552</v>
      </c>
      <c r="O47" s="527"/>
    </row>
    <row r="48" spans="1:15" s="429" customFormat="1" hidden="1">
      <c r="A48" s="421" t="s">
        <v>233</v>
      </c>
      <c r="B48" s="421" t="s">
        <v>234</v>
      </c>
      <c r="C48" s="95" t="s">
        <v>235</v>
      </c>
      <c r="D48" s="421" t="s">
        <v>235</v>
      </c>
      <c r="E48" s="312">
        <v>8001</v>
      </c>
      <c r="F48" s="421" t="s">
        <v>238</v>
      </c>
      <c r="G48" s="312">
        <v>8105</v>
      </c>
      <c r="H48" s="73" t="s">
        <v>604</v>
      </c>
      <c r="I48" s="721" t="s">
        <v>604</v>
      </c>
      <c r="J48" s="996">
        <v>42819</v>
      </c>
      <c r="K48" s="654" t="s">
        <v>1553</v>
      </c>
      <c r="L48" s="921" t="s">
        <v>604</v>
      </c>
      <c r="M48" s="922">
        <v>42819</v>
      </c>
      <c r="N48" s="921" t="s">
        <v>1553</v>
      </c>
      <c r="O48" s="527"/>
    </row>
    <row r="49" spans="1:15" s="429" customFormat="1" hidden="1">
      <c r="A49" s="421" t="s">
        <v>233</v>
      </c>
      <c r="B49" s="421" t="s">
        <v>234</v>
      </c>
      <c r="C49" s="95" t="s">
        <v>235</v>
      </c>
      <c r="D49" s="421" t="s">
        <v>235</v>
      </c>
      <c r="E49" s="312">
        <v>8001</v>
      </c>
      <c r="F49" s="421" t="s">
        <v>239</v>
      </c>
      <c r="G49" s="312">
        <v>8106</v>
      </c>
      <c r="H49" s="73" t="s">
        <v>605</v>
      </c>
      <c r="I49" s="721" t="s">
        <v>605</v>
      </c>
      <c r="J49" s="996">
        <v>34107</v>
      </c>
      <c r="K49" s="654"/>
      <c r="L49" s="921" t="s">
        <v>605</v>
      </c>
      <c r="M49" s="922">
        <v>34107</v>
      </c>
      <c r="N49" s="921"/>
      <c r="O49" s="527"/>
    </row>
    <row r="50" spans="1:15" s="429" customFormat="1" hidden="1">
      <c r="A50" s="421" t="s">
        <v>233</v>
      </c>
      <c r="B50" s="421" t="s">
        <v>234</v>
      </c>
      <c r="C50" s="95" t="s">
        <v>235</v>
      </c>
      <c r="D50" s="421" t="s">
        <v>235</v>
      </c>
      <c r="E50" s="312">
        <v>8001</v>
      </c>
      <c r="F50" s="421" t="s">
        <v>240</v>
      </c>
      <c r="G50" s="312">
        <v>8107</v>
      </c>
      <c r="H50" s="73" t="s">
        <v>604</v>
      </c>
      <c r="I50" s="721" t="s">
        <v>604</v>
      </c>
      <c r="J50" s="996">
        <v>42884</v>
      </c>
      <c r="K50" s="654" t="s">
        <v>1810</v>
      </c>
      <c r="L50" s="921" t="s">
        <v>604</v>
      </c>
      <c r="M50" s="922">
        <v>42884</v>
      </c>
      <c r="N50" s="921" t="s">
        <v>1810</v>
      </c>
      <c r="O50" s="527"/>
    </row>
    <row r="51" spans="1:15" s="429" customFormat="1" hidden="1">
      <c r="A51" s="421" t="s">
        <v>233</v>
      </c>
      <c r="B51" s="421" t="s">
        <v>234</v>
      </c>
      <c r="C51" s="95" t="s">
        <v>235</v>
      </c>
      <c r="D51" s="421" t="s">
        <v>235</v>
      </c>
      <c r="E51" s="312">
        <v>8001</v>
      </c>
      <c r="F51" s="421" t="s">
        <v>241</v>
      </c>
      <c r="G51" s="312">
        <v>8108</v>
      </c>
      <c r="H51" s="73" t="s">
        <v>604</v>
      </c>
      <c r="I51" s="721" t="s">
        <v>604</v>
      </c>
      <c r="J51" s="996">
        <v>41667</v>
      </c>
      <c r="K51" s="654" t="s">
        <v>1811</v>
      </c>
      <c r="L51" s="921" t="s">
        <v>604</v>
      </c>
      <c r="M51" s="922">
        <v>41667</v>
      </c>
      <c r="N51" s="921" t="s">
        <v>1811</v>
      </c>
      <c r="O51" s="527"/>
    </row>
    <row r="52" spans="1:15" s="429" customFormat="1" hidden="1">
      <c r="A52" s="421" t="s">
        <v>233</v>
      </c>
      <c r="B52" s="421" t="s">
        <v>234</v>
      </c>
      <c r="C52" s="95" t="s">
        <v>235</v>
      </c>
      <c r="D52" s="421" t="s">
        <v>235</v>
      </c>
      <c r="E52" s="312">
        <v>8001</v>
      </c>
      <c r="F52" s="421" t="s">
        <v>242</v>
      </c>
      <c r="G52" s="312">
        <v>8109</v>
      </c>
      <c r="H52" s="73" t="s">
        <v>604</v>
      </c>
      <c r="I52" s="721" t="s">
        <v>604</v>
      </c>
      <c r="J52" s="996">
        <v>40144</v>
      </c>
      <c r="K52" s="654" t="s">
        <v>1554</v>
      </c>
      <c r="L52" s="921" t="s">
        <v>605</v>
      </c>
      <c r="M52" s="922">
        <v>40144</v>
      </c>
      <c r="N52" s="921"/>
      <c r="O52" s="527"/>
    </row>
    <row r="53" spans="1:15" s="429" customFormat="1" hidden="1">
      <c r="A53" s="421" t="s">
        <v>233</v>
      </c>
      <c r="B53" s="421" t="s">
        <v>234</v>
      </c>
      <c r="C53" s="95" t="s">
        <v>235</v>
      </c>
      <c r="D53" s="421" t="s">
        <v>235</v>
      </c>
      <c r="E53" s="312">
        <v>8001</v>
      </c>
      <c r="F53" s="421" t="s">
        <v>243</v>
      </c>
      <c r="G53" s="312">
        <v>8110</v>
      </c>
      <c r="H53" s="73" t="s">
        <v>604</v>
      </c>
      <c r="I53" s="721" t="s">
        <v>604</v>
      </c>
      <c r="J53" s="996">
        <v>41086</v>
      </c>
      <c r="K53" s="654" t="s">
        <v>1555</v>
      </c>
      <c r="L53" s="921" t="s">
        <v>604</v>
      </c>
      <c r="M53" s="922">
        <v>41086</v>
      </c>
      <c r="N53" s="921" t="s">
        <v>1555</v>
      </c>
      <c r="O53" s="527"/>
    </row>
    <row r="54" spans="1:15" s="429" customFormat="1" hidden="1">
      <c r="A54" s="421" t="s">
        <v>233</v>
      </c>
      <c r="B54" s="421" t="s">
        <v>234</v>
      </c>
      <c r="C54" s="95" t="s">
        <v>235</v>
      </c>
      <c r="D54" s="421" t="s">
        <v>235</v>
      </c>
      <c r="E54" s="312">
        <v>8001</v>
      </c>
      <c r="F54" s="421" t="s">
        <v>244</v>
      </c>
      <c r="G54" s="312">
        <v>8111</v>
      </c>
      <c r="H54" s="73" t="s">
        <v>604</v>
      </c>
      <c r="I54" s="721" t="s">
        <v>605</v>
      </c>
      <c r="J54" s="996">
        <v>39699</v>
      </c>
      <c r="K54" s="654"/>
      <c r="L54" s="921" t="s">
        <v>604</v>
      </c>
      <c r="M54" s="922">
        <v>44152</v>
      </c>
      <c r="N54" s="921" t="s">
        <v>1812</v>
      </c>
      <c r="O54" s="527"/>
    </row>
    <row r="55" spans="1:15" s="429" customFormat="1" hidden="1">
      <c r="A55" s="421" t="s">
        <v>233</v>
      </c>
      <c r="B55" s="421" t="s">
        <v>234</v>
      </c>
      <c r="C55" s="95" t="s">
        <v>235</v>
      </c>
      <c r="D55" s="421" t="s">
        <v>235</v>
      </c>
      <c r="E55" s="312">
        <v>8001</v>
      </c>
      <c r="F55" s="421" t="s">
        <v>245</v>
      </c>
      <c r="G55" s="312">
        <v>8112</v>
      </c>
      <c r="H55" s="73" t="s">
        <v>605</v>
      </c>
      <c r="I55" s="721" t="s">
        <v>605</v>
      </c>
      <c r="J55" s="995" t="s">
        <v>1280</v>
      </c>
      <c r="K55" s="654"/>
      <c r="L55" s="921" t="s">
        <v>605</v>
      </c>
      <c r="M55" s="920" t="s">
        <v>1280</v>
      </c>
      <c r="N55" s="921"/>
      <c r="O55" s="527"/>
    </row>
    <row r="56" spans="1:15" s="429" customFormat="1" hidden="1">
      <c r="A56" s="421" t="s">
        <v>233</v>
      </c>
      <c r="B56" s="421" t="s">
        <v>233</v>
      </c>
      <c r="C56" s="95" t="s">
        <v>172</v>
      </c>
      <c r="D56" s="421" t="s">
        <v>246</v>
      </c>
      <c r="E56" s="312">
        <v>8301</v>
      </c>
      <c r="F56" s="421" t="s">
        <v>247</v>
      </c>
      <c r="G56" s="312">
        <v>8301</v>
      </c>
      <c r="H56" s="73" t="s">
        <v>605</v>
      </c>
      <c r="I56" s="721" t="s">
        <v>604</v>
      </c>
      <c r="J56" s="996">
        <v>40865</v>
      </c>
      <c r="K56" s="654" t="s">
        <v>1813</v>
      </c>
      <c r="L56" s="921" t="s">
        <v>604</v>
      </c>
      <c r="M56" s="922">
        <v>40865</v>
      </c>
      <c r="N56" s="921" t="s">
        <v>1813</v>
      </c>
      <c r="O56" s="527"/>
    </row>
    <row r="57" spans="1:15" s="429" customFormat="1" hidden="1">
      <c r="A57" s="421" t="s">
        <v>233</v>
      </c>
      <c r="B57" s="421" t="s">
        <v>233</v>
      </c>
      <c r="C57" s="95" t="s">
        <v>172</v>
      </c>
      <c r="D57" s="421" t="s">
        <v>246</v>
      </c>
      <c r="E57" s="312">
        <v>8301</v>
      </c>
      <c r="F57" s="424" t="s">
        <v>248</v>
      </c>
      <c r="G57" s="312">
        <v>8306</v>
      </c>
      <c r="H57" s="73" t="s">
        <v>604</v>
      </c>
      <c r="I57" s="721" t="s">
        <v>604</v>
      </c>
      <c r="J57" s="996">
        <v>40007</v>
      </c>
      <c r="K57" s="654" t="s">
        <v>1556</v>
      </c>
      <c r="L57" s="921" t="s">
        <v>605</v>
      </c>
      <c r="M57" s="922">
        <v>40007</v>
      </c>
      <c r="N57" s="921"/>
      <c r="O57" s="527"/>
    </row>
    <row r="58" spans="1:15" s="429" customFormat="1" hidden="1">
      <c r="A58" s="421" t="s">
        <v>249</v>
      </c>
      <c r="B58" s="421" t="s">
        <v>250</v>
      </c>
      <c r="C58" s="95" t="s">
        <v>172</v>
      </c>
      <c r="D58" s="421" t="s">
        <v>251</v>
      </c>
      <c r="E58" s="312">
        <v>9001</v>
      </c>
      <c r="F58" s="421" t="s">
        <v>252</v>
      </c>
      <c r="G58" s="312">
        <v>9101</v>
      </c>
      <c r="H58" s="73" t="s">
        <v>604</v>
      </c>
      <c r="I58" s="721" t="s">
        <v>604</v>
      </c>
      <c r="J58" s="996">
        <v>40211</v>
      </c>
      <c r="K58" s="654" t="s">
        <v>1557</v>
      </c>
      <c r="L58" s="921" t="s">
        <v>604</v>
      </c>
      <c r="M58" s="922">
        <v>40211</v>
      </c>
      <c r="N58" s="921" t="s">
        <v>1557</v>
      </c>
      <c r="O58" s="527"/>
    </row>
    <row r="59" spans="1:15" s="429" customFormat="1" hidden="1">
      <c r="A59" s="421" t="s">
        <v>249</v>
      </c>
      <c r="B59" s="421" t="s">
        <v>250</v>
      </c>
      <c r="C59" s="95" t="s">
        <v>172</v>
      </c>
      <c r="D59" s="421" t="s">
        <v>251</v>
      </c>
      <c r="E59" s="312">
        <v>9001</v>
      </c>
      <c r="F59" s="421" t="s">
        <v>253</v>
      </c>
      <c r="G59" s="312">
        <v>9112</v>
      </c>
      <c r="H59" s="73" t="s">
        <v>605</v>
      </c>
      <c r="I59" s="721" t="s">
        <v>605</v>
      </c>
      <c r="J59" s="995" t="s">
        <v>1280</v>
      </c>
      <c r="K59" s="654"/>
      <c r="L59" s="921" t="s">
        <v>605</v>
      </c>
      <c r="M59" s="920" t="s">
        <v>1280</v>
      </c>
      <c r="N59" s="921"/>
      <c r="O59" s="527"/>
    </row>
    <row r="60" spans="1:15" s="429" customFormat="1" hidden="1">
      <c r="A60" s="421" t="s">
        <v>249</v>
      </c>
      <c r="B60" s="423" t="s">
        <v>250</v>
      </c>
      <c r="C60" s="95" t="s">
        <v>172</v>
      </c>
      <c r="D60" s="423" t="s">
        <v>254</v>
      </c>
      <c r="E60" s="312">
        <v>9120</v>
      </c>
      <c r="F60" s="423" t="s">
        <v>254</v>
      </c>
      <c r="G60" s="312">
        <v>9120</v>
      </c>
      <c r="H60" s="73" t="s">
        <v>604</v>
      </c>
      <c r="I60" s="721" t="s">
        <v>604</v>
      </c>
      <c r="J60" s="996">
        <v>41367</v>
      </c>
      <c r="K60" s="654" t="s">
        <v>1558</v>
      </c>
      <c r="L60" s="921" t="s">
        <v>604</v>
      </c>
      <c r="M60" s="922">
        <v>41367</v>
      </c>
      <c r="N60" s="921" t="s">
        <v>1558</v>
      </c>
      <c r="O60" s="527"/>
    </row>
    <row r="61" spans="1:15" s="429" customFormat="1" hidden="1">
      <c r="A61" s="421" t="s">
        <v>249</v>
      </c>
      <c r="B61" s="423" t="s">
        <v>255</v>
      </c>
      <c r="C61" s="95" t="s">
        <v>172</v>
      </c>
      <c r="D61" s="423" t="s">
        <v>256</v>
      </c>
      <c r="E61" s="312">
        <v>9201</v>
      </c>
      <c r="F61" s="423" t="s">
        <v>256</v>
      </c>
      <c r="G61" s="312">
        <v>9201</v>
      </c>
      <c r="H61" s="73" t="s">
        <v>605</v>
      </c>
      <c r="I61" s="721" t="s">
        <v>604</v>
      </c>
      <c r="J61" s="996">
        <v>42354</v>
      </c>
      <c r="K61" s="654" t="s">
        <v>1814</v>
      </c>
      <c r="L61" s="921" t="s">
        <v>604</v>
      </c>
      <c r="M61" s="922">
        <v>42354</v>
      </c>
      <c r="N61" s="921" t="s">
        <v>1814</v>
      </c>
      <c r="O61" s="527"/>
    </row>
    <row r="62" spans="1:15" s="429" customFormat="1" hidden="1">
      <c r="A62" s="421" t="s">
        <v>257</v>
      </c>
      <c r="B62" s="421" t="s">
        <v>258</v>
      </c>
      <c r="C62" s="95" t="s">
        <v>172</v>
      </c>
      <c r="D62" s="421" t="s">
        <v>259</v>
      </c>
      <c r="E62" s="312">
        <v>10001</v>
      </c>
      <c r="F62" s="421" t="s">
        <v>260</v>
      </c>
      <c r="G62" s="312">
        <v>10101</v>
      </c>
      <c r="H62" s="73" t="s">
        <v>604</v>
      </c>
      <c r="I62" s="721" t="s">
        <v>604</v>
      </c>
      <c r="J62" s="996">
        <v>40592</v>
      </c>
      <c r="K62" s="654" t="s">
        <v>1815</v>
      </c>
      <c r="L62" s="921" t="s">
        <v>604</v>
      </c>
      <c r="M62" s="922">
        <v>40592</v>
      </c>
      <c r="N62" s="921" t="s">
        <v>1815</v>
      </c>
      <c r="O62" s="527"/>
    </row>
    <row r="63" spans="1:15" s="429" customFormat="1" hidden="1">
      <c r="A63" s="421" t="s">
        <v>257</v>
      </c>
      <c r="B63" s="421" t="s">
        <v>258</v>
      </c>
      <c r="C63" s="95" t="s">
        <v>172</v>
      </c>
      <c r="D63" s="421" t="s">
        <v>259</v>
      </c>
      <c r="E63" s="312">
        <v>10001</v>
      </c>
      <c r="F63" s="421" t="s">
        <v>261</v>
      </c>
      <c r="G63" s="312">
        <v>10109</v>
      </c>
      <c r="H63" s="73" t="s">
        <v>605</v>
      </c>
      <c r="I63" s="721" t="s">
        <v>605</v>
      </c>
      <c r="J63" s="996">
        <v>37259</v>
      </c>
      <c r="K63" s="654"/>
      <c r="L63" s="921" t="s">
        <v>605</v>
      </c>
      <c r="M63" s="922">
        <v>37259</v>
      </c>
      <c r="N63" s="921"/>
      <c r="O63" s="527"/>
    </row>
    <row r="64" spans="1:15" s="429" customFormat="1" hidden="1">
      <c r="A64" s="421" t="s">
        <v>257</v>
      </c>
      <c r="B64" s="423" t="s">
        <v>262</v>
      </c>
      <c r="C64" s="95" t="s">
        <v>172</v>
      </c>
      <c r="D64" s="423" t="s">
        <v>263</v>
      </c>
      <c r="E64" s="312">
        <v>10201</v>
      </c>
      <c r="F64" s="423" t="s">
        <v>263</v>
      </c>
      <c r="G64" s="312">
        <v>10201</v>
      </c>
      <c r="H64" s="73" t="s">
        <v>604</v>
      </c>
      <c r="I64" s="721" t="s">
        <v>604</v>
      </c>
      <c r="J64" s="996">
        <v>39816</v>
      </c>
      <c r="K64" s="654" t="s">
        <v>1559</v>
      </c>
      <c r="L64" s="921" t="s">
        <v>605</v>
      </c>
      <c r="M64" s="922">
        <v>39816</v>
      </c>
      <c r="N64" s="921"/>
      <c r="O64" s="527"/>
    </row>
    <row r="65" spans="1:15" s="429" customFormat="1" hidden="1">
      <c r="A65" s="421" t="s">
        <v>257</v>
      </c>
      <c r="B65" s="421" t="s">
        <v>264</v>
      </c>
      <c r="C65" s="95" t="s">
        <v>172</v>
      </c>
      <c r="D65" s="421" t="s">
        <v>264</v>
      </c>
      <c r="E65" s="312">
        <v>10301</v>
      </c>
      <c r="F65" s="421" t="s">
        <v>264</v>
      </c>
      <c r="G65" s="312">
        <v>10301</v>
      </c>
      <c r="H65" s="73" t="s">
        <v>605</v>
      </c>
      <c r="I65" s="721" t="s">
        <v>605</v>
      </c>
      <c r="J65" s="996">
        <v>39113</v>
      </c>
      <c r="K65" s="654"/>
      <c r="L65" s="921" t="s">
        <v>605</v>
      </c>
      <c r="M65" s="922">
        <v>39113</v>
      </c>
      <c r="N65" s="921"/>
      <c r="O65" s="527"/>
    </row>
    <row r="66" spans="1:15" s="429" customFormat="1" hidden="1">
      <c r="A66" s="421" t="s">
        <v>265</v>
      </c>
      <c r="B66" s="423" t="s">
        <v>266</v>
      </c>
      <c r="C66" s="95" t="s">
        <v>172</v>
      </c>
      <c r="D66" s="423" t="s">
        <v>266</v>
      </c>
      <c r="E66" s="312">
        <v>11101</v>
      </c>
      <c r="F66" s="423" t="s">
        <v>266</v>
      </c>
      <c r="G66" s="312">
        <v>11101</v>
      </c>
      <c r="H66" s="73" t="s">
        <v>605</v>
      </c>
      <c r="I66" s="721" t="s">
        <v>605</v>
      </c>
      <c r="J66" s="996">
        <v>35702</v>
      </c>
      <c r="K66" s="654"/>
      <c r="L66" s="921" t="s">
        <v>605</v>
      </c>
      <c r="M66" s="922">
        <v>35702</v>
      </c>
      <c r="N66" s="921"/>
      <c r="O66" s="527"/>
    </row>
    <row r="67" spans="1:15" s="429" customFormat="1" hidden="1">
      <c r="A67" s="421" t="s">
        <v>267</v>
      </c>
      <c r="B67" s="421" t="s">
        <v>267</v>
      </c>
      <c r="C67" s="95" t="s">
        <v>172</v>
      </c>
      <c r="D67" s="421" t="s">
        <v>268</v>
      </c>
      <c r="E67" s="312">
        <v>12101</v>
      </c>
      <c r="F67" s="424" t="s">
        <v>268</v>
      </c>
      <c r="G67" s="312">
        <v>12101</v>
      </c>
      <c r="H67" s="73" t="s">
        <v>604</v>
      </c>
      <c r="I67" s="721" t="s">
        <v>604</v>
      </c>
      <c r="J67" s="996">
        <v>42732</v>
      </c>
      <c r="K67" s="654" t="s">
        <v>1560</v>
      </c>
      <c r="L67" s="921" t="s">
        <v>604</v>
      </c>
      <c r="M67" s="922">
        <v>42732</v>
      </c>
      <c r="N67" s="921" t="s">
        <v>1560</v>
      </c>
      <c r="O67" s="527"/>
    </row>
    <row r="68" spans="1:15" s="429" customFormat="1">
      <c r="A68" s="421" t="s">
        <v>269</v>
      </c>
      <c r="B68" s="421" t="s">
        <v>270</v>
      </c>
      <c r="C68" s="95" t="s">
        <v>271</v>
      </c>
      <c r="D68" s="421" t="s">
        <v>271</v>
      </c>
      <c r="E68" s="312">
        <v>13001</v>
      </c>
      <c r="F68" s="421" t="s">
        <v>270</v>
      </c>
      <c r="G68" s="312">
        <v>13101</v>
      </c>
      <c r="H68" s="73" t="s">
        <v>604</v>
      </c>
      <c r="I68" s="721" t="s">
        <v>604</v>
      </c>
      <c r="J68" s="996">
        <v>43628</v>
      </c>
      <c r="K68" s="654" t="s">
        <v>1816</v>
      </c>
      <c r="L68" s="921" t="s">
        <v>604</v>
      </c>
      <c r="M68" s="922">
        <v>43628</v>
      </c>
      <c r="N68" s="921" t="s">
        <v>1816</v>
      </c>
      <c r="O68" s="527"/>
    </row>
    <row r="69" spans="1:15" s="429" customFormat="1">
      <c r="A69" s="421" t="s">
        <v>269</v>
      </c>
      <c r="B69" s="421" t="s">
        <v>270</v>
      </c>
      <c r="C69" s="95" t="s">
        <v>271</v>
      </c>
      <c r="D69" s="421" t="s">
        <v>271</v>
      </c>
      <c r="E69" s="312">
        <v>13001</v>
      </c>
      <c r="F69" s="421" t="s">
        <v>272</v>
      </c>
      <c r="G69" s="312">
        <v>13102</v>
      </c>
      <c r="H69" s="73" t="s">
        <v>605</v>
      </c>
      <c r="I69" s="721" t="s">
        <v>604</v>
      </c>
      <c r="J69" s="996">
        <v>42685</v>
      </c>
      <c r="K69" s="654" t="s">
        <v>1817</v>
      </c>
      <c r="L69" s="921" t="s">
        <v>604</v>
      </c>
      <c r="M69" s="922">
        <v>42685</v>
      </c>
      <c r="N69" s="921" t="s">
        <v>1817</v>
      </c>
      <c r="O69" s="527"/>
    </row>
    <row r="70" spans="1:15" s="429" customFormat="1">
      <c r="A70" s="421" t="s">
        <v>269</v>
      </c>
      <c r="B70" s="421" t="s">
        <v>270</v>
      </c>
      <c r="C70" s="95" t="s">
        <v>271</v>
      </c>
      <c r="D70" s="421" t="s">
        <v>271</v>
      </c>
      <c r="E70" s="312">
        <v>13001</v>
      </c>
      <c r="F70" s="421" t="s">
        <v>273</v>
      </c>
      <c r="G70" s="312">
        <v>13103</v>
      </c>
      <c r="H70" s="73" t="s">
        <v>605</v>
      </c>
      <c r="I70" s="721" t="s">
        <v>604</v>
      </c>
      <c r="J70" s="996">
        <v>43812</v>
      </c>
      <c r="K70" s="654" t="s">
        <v>1561</v>
      </c>
      <c r="L70" s="921" t="s">
        <v>604</v>
      </c>
      <c r="M70" s="922">
        <v>43812</v>
      </c>
      <c r="N70" s="921" t="s">
        <v>1561</v>
      </c>
      <c r="O70" s="527"/>
    </row>
    <row r="71" spans="1:15" s="429" customFormat="1">
      <c r="A71" s="421" t="s">
        <v>269</v>
      </c>
      <c r="B71" s="421" t="s">
        <v>270</v>
      </c>
      <c r="C71" s="95" t="s">
        <v>271</v>
      </c>
      <c r="D71" s="421" t="s">
        <v>271</v>
      </c>
      <c r="E71" s="312">
        <v>13001</v>
      </c>
      <c r="F71" s="421" t="s">
        <v>274</v>
      </c>
      <c r="G71" s="312">
        <v>13104</v>
      </c>
      <c r="H71" s="73" t="s">
        <v>604</v>
      </c>
      <c r="I71" s="721" t="s">
        <v>604</v>
      </c>
      <c r="J71" s="996">
        <v>41398</v>
      </c>
      <c r="K71" s="654" t="s">
        <v>1562</v>
      </c>
      <c r="L71" s="921" t="s">
        <v>604</v>
      </c>
      <c r="M71" s="922">
        <v>41398</v>
      </c>
      <c r="N71" s="921" t="s">
        <v>1562</v>
      </c>
      <c r="O71" s="527"/>
    </row>
    <row r="72" spans="1:15" s="429" customFormat="1">
      <c r="A72" s="421" t="s">
        <v>269</v>
      </c>
      <c r="B72" s="421" t="s">
        <v>270</v>
      </c>
      <c r="C72" s="95" t="s">
        <v>271</v>
      </c>
      <c r="D72" s="421" t="s">
        <v>271</v>
      </c>
      <c r="E72" s="312">
        <v>13001</v>
      </c>
      <c r="F72" s="421" t="s">
        <v>275</v>
      </c>
      <c r="G72" s="312">
        <v>13105</v>
      </c>
      <c r="H72" s="73" t="s">
        <v>605</v>
      </c>
      <c r="I72" s="721" t="s">
        <v>605</v>
      </c>
      <c r="J72" s="995" t="s">
        <v>1280</v>
      </c>
      <c r="K72" s="654"/>
      <c r="L72" s="921" t="s">
        <v>605</v>
      </c>
      <c r="M72" s="920" t="s">
        <v>1280</v>
      </c>
      <c r="N72" s="921"/>
      <c r="O72" s="527"/>
    </row>
    <row r="73" spans="1:15" s="429" customFormat="1">
      <c r="A73" s="421" t="s">
        <v>269</v>
      </c>
      <c r="B73" s="421" t="s">
        <v>270</v>
      </c>
      <c r="C73" s="95" t="s">
        <v>271</v>
      </c>
      <c r="D73" s="421" t="s">
        <v>271</v>
      </c>
      <c r="E73" s="312">
        <v>13001</v>
      </c>
      <c r="F73" s="421" t="s">
        <v>276</v>
      </c>
      <c r="G73" s="312">
        <v>13106</v>
      </c>
      <c r="H73" s="73" t="s">
        <v>605</v>
      </c>
      <c r="I73" s="721" t="s">
        <v>604</v>
      </c>
      <c r="J73" s="996">
        <v>43215</v>
      </c>
      <c r="K73" s="654" t="s">
        <v>1818</v>
      </c>
      <c r="L73" s="921" t="s">
        <v>604</v>
      </c>
      <c r="M73" s="922">
        <v>43215</v>
      </c>
      <c r="N73" s="921" t="s">
        <v>1818</v>
      </c>
      <c r="O73" s="527"/>
    </row>
    <row r="74" spans="1:15" s="429" customFormat="1">
      <c r="A74" s="421" t="s">
        <v>269</v>
      </c>
      <c r="B74" s="421" t="s">
        <v>270</v>
      </c>
      <c r="C74" s="95" t="s">
        <v>271</v>
      </c>
      <c r="D74" s="421" t="s">
        <v>271</v>
      </c>
      <c r="E74" s="312">
        <v>13001</v>
      </c>
      <c r="F74" s="421" t="s">
        <v>277</v>
      </c>
      <c r="G74" s="312">
        <v>13107</v>
      </c>
      <c r="H74" s="73" t="s">
        <v>605</v>
      </c>
      <c r="I74" s="721" t="s">
        <v>604</v>
      </c>
      <c r="J74" s="996">
        <v>43470</v>
      </c>
      <c r="K74" s="654" t="s">
        <v>1563</v>
      </c>
      <c r="L74" s="921" t="s">
        <v>604</v>
      </c>
      <c r="M74" s="922">
        <v>43470</v>
      </c>
      <c r="N74" s="921" t="s">
        <v>1563</v>
      </c>
      <c r="O74" s="527"/>
    </row>
    <row r="75" spans="1:15" s="429" customFormat="1">
      <c r="A75" s="421" t="s">
        <v>269</v>
      </c>
      <c r="B75" s="421" t="s">
        <v>270</v>
      </c>
      <c r="C75" s="95" t="s">
        <v>271</v>
      </c>
      <c r="D75" s="421" t="s">
        <v>271</v>
      </c>
      <c r="E75" s="312">
        <v>13001</v>
      </c>
      <c r="F75" s="421" t="s">
        <v>278</v>
      </c>
      <c r="G75" s="312">
        <v>13108</v>
      </c>
      <c r="H75" s="73" t="s">
        <v>604</v>
      </c>
      <c r="I75" s="721" t="s">
        <v>604</v>
      </c>
      <c r="J75" s="996">
        <v>41718</v>
      </c>
      <c r="K75" s="654" t="s">
        <v>1564</v>
      </c>
      <c r="L75" s="921" t="s">
        <v>604</v>
      </c>
      <c r="M75" s="922">
        <v>41718</v>
      </c>
      <c r="N75" s="921" t="s">
        <v>1564</v>
      </c>
      <c r="O75" s="527"/>
    </row>
    <row r="76" spans="1:15" s="429" customFormat="1">
      <c r="A76" s="421" t="s">
        <v>269</v>
      </c>
      <c r="B76" s="421" t="s">
        <v>270</v>
      </c>
      <c r="C76" s="95" t="s">
        <v>271</v>
      </c>
      <c r="D76" s="421" t="s">
        <v>271</v>
      </c>
      <c r="E76" s="312">
        <v>13001</v>
      </c>
      <c r="F76" s="421" t="s">
        <v>279</v>
      </c>
      <c r="G76" s="312">
        <v>13109</v>
      </c>
      <c r="H76" s="73" t="s">
        <v>605</v>
      </c>
      <c r="I76" s="721" t="s">
        <v>605</v>
      </c>
      <c r="J76" s="996">
        <v>38206</v>
      </c>
      <c r="K76" s="654"/>
      <c r="L76" s="921" t="s">
        <v>605</v>
      </c>
      <c r="M76" s="922">
        <v>38206</v>
      </c>
      <c r="N76" s="921"/>
      <c r="O76" s="527"/>
    </row>
    <row r="77" spans="1:15" s="429" customFormat="1">
      <c r="A77" s="421" t="s">
        <v>269</v>
      </c>
      <c r="B77" s="421" t="s">
        <v>270</v>
      </c>
      <c r="C77" s="95" t="s">
        <v>271</v>
      </c>
      <c r="D77" s="421" t="s">
        <v>271</v>
      </c>
      <c r="E77" s="312">
        <v>13001</v>
      </c>
      <c r="F77" s="421" t="s">
        <v>280</v>
      </c>
      <c r="G77" s="312">
        <v>13110</v>
      </c>
      <c r="H77" s="73" t="s">
        <v>604</v>
      </c>
      <c r="I77" s="721" t="s">
        <v>604</v>
      </c>
      <c r="J77" s="996">
        <v>42935</v>
      </c>
      <c r="K77" s="654" t="s">
        <v>1565</v>
      </c>
      <c r="L77" s="921" t="s">
        <v>604</v>
      </c>
      <c r="M77" s="922">
        <v>42935</v>
      </c>
      <c r="N77" s="921" t="s">
        <v>1565</v>
      </c>
      <c r="O77" s="527"/>
    </row>
    <row r="78" spans="1:15" s="429" customFormat="1">
      <c r="A78" s="421" t="s">
        <v>269</v>
      </c>
      <c r="B78" s="421" t="s">
        <v>270</v>
      </c>
      <c r="C78" s="95" t="s">
        <v>271</v>
      </c>
      <c r="D78" s="421" t="s">
        <v>271</v>
      </c>
      <c r="E78" s="312">
        <v>13001</v>
      </c>
      <c r="F78" s="421" t="s">
        <v>281</v>
      </c>
      <c r="G78" s="312">
        <v>13111</v>
      </c>
      <c r="H78" s="73" t="s">
        <v>604</v>
      </c>
      <c r="I78" s="721" t="s">
        <v>604</v>
      </c>
      <c r="J78" s="996">
        <v>41270</v>
      </c>
      <c r="K78" s="654" t="s">
        <v>1566</v>
      </c>
      <c r="L78" s="921" t="s">
        <v>604</v>
      </c>
      <c r="M78" s="922">
        <v>41270</v>
      </c>
      <c r="N78" s="921" t="s">
        <v>1566</v>
      </c>
      <c r="O78" s="527"/>
    </row>
    <row r="79" spans="1:15" s="429" customFormat="1">
      <c r="A79" s="421" t="s">
        <v>269</v>
      </c>
      <c r="B79" s="421" t="s">
        <v>270</v>
      </c>
      <c r="C79" s="95" t="s">
        <v>271</v>
      </c>
      <c r="D79" s="421" t="s">
        <v>271</v>
      </c>
      <c r="E79" s="312">
        <v>13001</v>
      </c>
      <c r="F79" s="421" t="s">
        <v>282</v>
      </c>
      <c r="G79" s="312">
        <v>13112</v>
      </c>
      <c r="H79" s="73" t="s">
        <v>605</v>
      </c>
      <c r="I79" s="721" t="s">
        <v>604</v>
      </c>
      <c r="J79" s="996">
        <v>43722</v>
      </c>
      <c r="K79" s="654" t="s">
        <v>1819</v>
      </c>
      <c r="L79" s="921" t="s">
        <v>604</v>
      </c>
      <c r="M79" s="922">
        <v>43722</v>
      </c>
      <c r="N79" s="921" t="s">
        <v>1819</v>
      </c>
      <c r="O79" s="527"/>
    </row>
    <row r="80" spans="1:15" s="429" customFormat="1">
      <c r="A80" s="421" t="s">
        <v>269</v>
      </c>
      <c r="B80" s="421" t="s">
        <v>270</v>
      </c>
      <c r="C80" s="95" t="s">
        <v>271</v>
      </c>
      <c r="D80" s="421" t="s">
        <v>271</v>
      </c>
      <c r="E80" s="312">
        <v>13001</v>
      </c>
      <c r="F80" s="421" t="s">
        <v>283</v>
      </c>
      <c r="G80" s="312">
        <v>13113</v>
      </c>
      <c r="H80" s="73" t="s">
        <v>604</v>
      </c>
      <c r="I80" s="721" t="s">
        <v>604</v>
      </c>
      <c r="J80" s="996">
        <v>40430</v>
      </c>
      <c r="K80" s="654" t="s">
        <v>1567</v>
      </c>
      <c r="L80" s="921" t="s">
        <v>604</v>
      </c>
      <c r="M80" s="922">
        <v>40430</v>
      </c>
      <c r="N80" s="921" t="s">
        <v>1567</v>
      </c>
      <c r="O80" s="527"/>
    </row>
    <row r="81" spans="1:15" s="429" customFormat="1">
      <c r="A81" s="421" t="s">
        <v>269</v>
      </c>
      <c r="B81" s="421" t="s">
        <v>270</v>
      </c>
      <c r="C81" s="95" t="s">
        <v>271</v>
      </c>
      <c r="D81" s="421" t="s">
        <v>271</v>
      </c>
      <c r="E81" s="312">
        <v>13001</v>
      </c>
      <c r="F81" s="421" t="s">
        <v>284</v>
      </c>
      <c r="G81" s="312">
        <v>13114</v>
      </c>
      <c r="H81" s="73" t="s">
        <v>604</v>
      </c>
      <c r="I81" s="721" t="s">
        <v>604</v>
      </c>
      <c r="J81" s="996">
        <v>40571</v>
      </c>
      <c r="K81" s="654" t="s">
        <v>1568</v>
      </c>
      <c r="L81" s="921" t="s">
        <v>604</v>
      </c>
      <c r="M81" s="922">
        <v>40571</v>
      </c>
      <c r="N81" s="921" t="s">
        <v>1568</v>
      </c>
      <c r="O81" s="527"/>
    </row>
    <row r="82" spans="1:15" s="429" customFormat="1">
      <c r="A82" s="421" t="s">
        <v>269</v>
      </c>
      <c r="B82" s="421" t="s">
        <v>270</v>
      </c>
      <c r="C82" s="95" t="s">
        <v>271</v>
      </c>
      <c r="D82" s="421" t="s">
        <v>271</v>
      </c>
      <c r="E82" s="312">
        <v>13001</v>
      </c>
      <c r="F82" s="421" t="s">
        <v>285</v>
      </c>
      <c r="G82" s="312">
        <v>13115</v>
      </c>
      <c r="H82" s="73" t="s">
        <v>604</v>
      </c>
      <c r="I82" s="721" t="s">
        <v>604</v>
      </c>
      <c r="J82" s="996">
        <v>43311</v>
      </c>
      <c r="K82" s="654" t="s">
        <v>1569</v>
      </c>
      <c r="L82" s="921" t="s">
        <v>604</v>
      </c>
      <c r="M82" s="922">
        <v>43311</v>
      </c>
      <c r="N82" s="921" t="s">
        <v>1569</v>
      </c>
      <c r="O82" s="527"/>
    </row>
    <row r="83" spans="1:15" s="429" customFormat="1">
      <c r="A83" s="421" t="s">
        <v>269</v>
      </c>
      <c r="B83" s="421" t="s">
        <v>270</v>
      </c>
      <c r="C83" s="95" t="s">
        <v>271</v>
      </c>
      <c r="D83" s="421" t="s">
        <v>271</v>
      </c>
      <c r="E83" s="312">
        <v>13001</v>
      </c>
      <c r="F83" s="421" t="s">
        <v>286</v>
      </c>
      <c r="G83" s="312">
        <v>13116</v>
      </c>
      <c r="H83" s="73" t="s">
        <v>605</v>
      </c>
      <c r="I83" s="721" t="s">
        <v>605</v>
      </c>
      <c r="J83" s="995" t="s">
        <v>1280</v>
      </c>
      <c r="K83" s="654"/>
      <c r="L83" s="921" t="s">
        <v>605</v>
      </c>
      <c r="M83" s="920" t="s">
        <v>1280</v>
      </c>
      <c r="N83" s="921"/>
      <c r="O83" s="527"/>
    </row>
    <row r="84" spans="1:15" s="429" customFormat="1">
      <c r="A84" s="421" t="s">
        <v>269</v>
      </c>
      <c r="B84" s="421" t="s">
        <v>270</v>
      </c>
      <c r="C84" s="95" t="s">
        <v>271</v>
      </c>
      <c r="D84" s="421" t="s">
        <v>271</v>
      </c>
      <c r="E84" s="312">
        <v>13001</v>
      </c>
      <c r="F84" s="421" t="s">
        <v>287</v>
      </c>
      <c r="G84" s="312">
        <v>13117</v>
      </c>
      <c r="H84" s="73" t="s">
        <v>604</v>
      </c>
      <c r="I84" s="721" t="s">
        <v>604</v>
      </c>
      <c r="J84" s="996">
        <v>40178</v>
      </c>
      <c r="K84" s="654" t="s">
        <v>1570</v>
      </c>
      <c r="L84" s="921" t="s">
        <v>605</v>
      </c>
      <c r="M84" s="922">
        <v>40178</v>
      </c>
      <c r="N84" s="921"/>
      <c r="O84" s="527"/>
    </row>
    <row r="85" spans="1:15" s="429" customFormat="1">
      <c r="A85" s="421" t="s">
        <v>269</v>
      </c>
      <c r="B85" s="421" t="s">
        <v>270</v>
      </c>
      <c r="C85" s="95" t="s">
        <v>271</v>
      </c>
      <c r="D85" s="421" t="s">
        <v>271</v>
      </c>
      <c r="E85" s="312">
        <v>13001</v>
      </c>
      <c r="F85" s="421" t="s">
        <v>288</v>
      </c>
      <c r="G85" s="312">
        <v>13118</v>
      </c>
      <c r="H85" s="73" t="s">
        <v>604</v>
      </c>
      <c r="I85" s="721" t="s">
        <v>604</v>
      </c>
      <c r="J85" s="996">
        <v>43375</v>
      </c>
      <c r="K85" s="654" t="s">
        <v>1571</v>
      </c>
      <c r="L85" s="921" t="s">
        <v>604</v>
      </c>
      <c r="M85" s="922">
        <v>43375</v>
      </c>
      <c r="N85" s="921" t="s">
        <v>1571</v>
      </c>
      <c r="O85" s="527"/>
    </row>
    <row r="86" spans="1:15" s="429" customFormat="1">
      <c r="A86" s="421" t="s">
        <v>269</v>
      </c>
      <c r="B86" s="421" t="s">
        <v>270</v>
      </c>
      <c r="C86" s="95" t="s">
        <v>271</v>
      </c>
      <c r="D86" s="421" t="s">
        <v>271</v>
      </c>
      <c r="E86" s="312">
        <v>13001</v>
      </c>
      <c r="F86" s="421" t="s">
        <v>289</v>
      </c>
      <c r="G86" s="312">
        <v>13119</v>
      </c>
      <c r="H86" s="73" t="s">
        <v>604</v>
      </c>
      <c r="I86" s="721" t="s">
        <v>604</v>
      </c>
      <c r="J86" s="996">
        <v>41223</v>
      </c>
      <c r="K86" s="654" t="s">
        <v>1572</v>
      </c>
      <c r="L86" s="921" t="s">
        <v>604</v>
      </c>
      <c r="M86" s="922">
        <v>41223</v>
      </c>
      <c r="N86" s="921" t="s">
        <v>1572</v>
      </c>
      <c r="O86" s="527"/>
    </row>
    <row r="87" spans="1:15" s="429" customFormat="1">
      <c r="A87" s="421" t="s">
        <v>269</v>
      </c>
      <c r="B87" s="421" t="s">
        <v>270</v>
      </c>
      <c r="C87" s="95" t="s">
        <v>271</v>
      </c>
      <c r="D87" s="421" t="s">
        <v>271</v>
      </c>
      <c r="E87" s="312">
        <v>13001</v>
      </c>
      <c r="F87" s="421" t="s">
        <v>290</v>
      </c>
      <c r="G87" s="312">
        <v>13120</v>
      </c>
      <c r="H87" s="73" t="s">
        <v>604</v>
      </c>
      <c r="I87" s="721" t="s">
        <v>604</v>
      </c>
      <c r="J87" s="996">
        <v>43707</v>
      </c>
      <c r="K87" s="654" t="s">
        <v>1820</v>
      </c>
      <c r="L87" s="921" t="s">
        <v>604</v>
      </c>
      <c r="M87" s="922">
        <v>43707</v>
      </c>
      <c r="N87" s="921" t="s">
        <v>1820</v>
      </c>
      <c r="O87" s="527"/>
    </row>
    <row r="88" spans="1:15" s="429" customFormat="1">
      <c r="A88" s="421" t="s">
        <v>269</v>
      </c>
      <c r="B88" s="421" t="s">
        <v>270</v>
      </c>
      <c r="C88" s="95" t="s">
        <v>271</v>
      </c>
      <c r="D88" s="421" t="s">
        <v>271</v>
      </c>
      <c r="E88" s="312">
        <v>13001</v>
      </c>
      <c r="F88" s="421" t="s">
        <v>291</v>
      </c>
      <c r="G88" s="312">
        <v>13121</v>
      </c>
      <c r="H88" s="73" t="s">
        <v>605</v>
      </c>
      <c r="I88" s="721" t="s">
        <v>605</v>
      </c>
      <c r="J88" s="995" t="s">
        <v>1280</v>
      </c>
      <c r="K88" s="654"/>
      <c r="L88" s="921" t="s">
        <v>605</v>
      </c>
      <c r="M88" s="920" t="s">
        <v>1280</v>
      </c>
      <c r="N88" s="921"/>
      <c r="O88" s="527"/>
    </row>
    <row r="89" spans="1:15" s="429" customFormat="1">
      <c r="A89" s="421" t="s">
        <v>269</v>
      </c>
      <c r="B89" s="421" t="s">
        <v>270</v>
      </c>
      <c r="C89" s="95" t="s">
        <v>271</v>
      </c>
      <c r="D89" s="421" t="s">
        <v>271</v>
      </c>
      <c r="E89" s="312">
        <v>13001</v>
      </c>
      <c r="F89" s="421" t="s">
        <v>292</v>
      </c>
      <c r="G89" s="312">
        <v>13122</v>
      </c>
      <c r="H89" s="73" t="s">
        <v>604</v>
      </c>
      <c r="I89" s="721" t="s">
        <v>604</v>
      </c>
      <c r="J89" s="996">
        <v>42972</v>
      </c>
      <c r="K89" s="654" t="s">
        <v>1573</v>
      </c>
      <c r="L89" s="921" t="s">
        <v>604</v>
      </c>
      <c r="M89" s="922">
        <v>42972</v>
      </c>
      <c r="N89" s="921" t="s">
        <v>1573</v>
      </c>
      <c r="O89" s="527"/>
    </row>
    <row r="90" spans="1:15" s="429" customFormat="1">
      <c r="A90" s="421" t="s">
        <v>269</v>
      </c>
      <c r="B90" s="421" t="s">
        <v>270</v>
      </c>
      <c r="C90" s="95" t="s">
        <v>271</v>
      </c>
      <c r="D90" s="421" t="s">
        <v>271</v>
      </c>
      <c r="E90" s="312">
        <v>13001</v>
      </c>
      <c r="F90" s="421" t="s">
        <v>293</v>
      </c>
      <c r="G90" s="312">
        <v>13123</v>
      </c>
      <c r="H90" s="73" t="s">
        <v>604</v>
      </c>
      <c r="I90" s="721" t="s">
        <v>604</v>
      </c>
      <c r="J90" s="996">
        <v>42710</v>
      </c>
      <c r="K90" s="654" t="s">
        <v>1821</v>
      </c>
      <c r="L90" s="921" t="s">
        <v>604</v>
      </c>
      <c r="M90" s="922">
        <v>42710</v>
      </c>
      <c r="N90" s="921" t="s">
        <v>1821</v>
      </c>
      <c r="O90" s="527"/>
    </row>
    <row r="91" spans="1:15" s="429" customFormat="1">
      <c r="A91" s="421" t="s">
        <v>269</v>
      </c>
      <c r="B91" s="421" t="s">
        <v>270</v>
      </c>
      <c r="C91" s="95" t="s">
        <v>271</v>
      </c>
      <c r="D91" s="421" t="s">
        <v>271</v>
      </c>
      <c r="E91" s="312">
        <v>13001</v>
      </c>
      <c r="F91" s="421" t="s">
        <v>294</v>
      </c>
      <c r="G91" s="312">
        <v>13124</v>
      </c>
      <c r="H91" s="73" t="s">
        <v>605</v>
      </c>
      <c r="I91" s="721" t="s">
        <v>605</v>
      </c>
      <c r="J91" s="995" t="s">
        <v>1280</v>
      </c>
      <c r="K91" s="654"/>
      <c r="L91" s="921" t="s">
        <v>605</v>
      </c>
      <c r="M91" s="920" t="s">
        <v>1280</v>
      </c>
      <c r="N91" s="921"/>
      <c r="O91" s="527"/>
    </row>
    <row r="92" spans="1:15" s="429" customFormat="1">
      <c r="A92" s="421" t="s">
        <v>269</v>
      </c>
      <c r="B92" s="421" t="s">
        <v>270</v>
      </c>
      <c r="C92" s="95" t="s">
        <v>271</v>
      </c>
      <c r="D92" s="421" t="s">
        <v>271</v>
      </c>
      <c r="E92" s="312">
        <v>13001</v>
      </c>
      <c r="F92" s="421" t="s">
        <v>295</v>
      </c>
      <c r="G92" s="312">
        <v>13125</v>
      </c>
      <c r="H92" s="73" t="s">
        <v>605</v>
      </c>
      <c r="I92" s="721" t="s">
        <v>605</v>
      </c>
      <c r="J92" s="996">
        <v>31175</v>
      </c>
      <c r="K92" s="654"/>
      <c r="L92" s="921" t="s">
        <v>605</v>
      </c>
      <c r="M92" s="922">
        <v>31175</v>
      </c>
      <c r="N92" s="921"/>
      <c r="O92" s="527"/>
    </row>
    <row r="93" spans="1:15" s="429" customFormat="1">
      <c r="A93" s="421" t="s">
        <v>269</v>
      </c>
      <c r="B93" s="421" t="s">
        <v>270</v>
      </c>
      <c r="C93" s="95" t="s">
        <v>271</v>
      </c>
      <c r="D93" s="421" t="s">
        <v>271</v>
      </c>
      <c r="E93" s="312">
        <v>13001</v>
      </c>
      <c r="F93" s="421" t="s">
        <v>296</v>
      </c>
      <c r="G93" s="312">
        <v>13126</v>
      </c>
      <c r="H93" s="73" t="s">
        <v>605</v>
      </c>
      <c r="I93" s="721" t="s">
        <v>604</v>
      </c>
      <c r="J93" s="996">
        <v>43762</v>
      </c>
      <c r="K93" s="654" t="s">
        <v>1822</v>
      </c>
      <c r="L93" s="921" t="s">
        <v>604</v>
      </c>
      <c r="M93" s="922">
        <v>43762</v>
      </c>
      <c r="N93" s="921" t="s">
        <v>1822</v>
      </c>
      <c r="O93" s="527"/>
    </row>
    <row r="94" spans="1:15" s="429" customFormat="1">
      <c r="A94" s="421" t="s">
        <v>269</v>
      </c>
      <c r="B94" s="421" t="s">
        <v>270</v>
      </c>
      <c r="C94" s="95" t="s">
        <v>271</v>
      </c>
      <c r="D94" s="421" t="s">
        <v>271</v>
      </c>
      <c r="E94" s="312">
        <v>13001</v>
      </c>
      <c r="F94" s="421" t="s">
        <v>297</v>
      </c>
      <c r="G94" s="312">
        <v>13127</v>
      </c>
      <c r="H94" s="73" t="s">
        <v>604</v>
      </c>
      <c r="I94" s="721" t="s">
        <v>604</v>
      </c>
      <c r="J94" s="996">
        <v>43175</v>
      </c>
      <c r="K94" s="654" t="s">
        <v>1574</v>
      </c>
      <c r="L94" s="921" t="s">
        <v>604</v>
      </c>
      <c r="M94" s="922">
        <v>43175</v>
      </c>
      <c r="N94" s="921" t="s">
        <v>1574</v>
      </c>
      <c r="O94" s="527"/>
    </row>
    <row r="95" spans="1:15" s="429" customFormat="1">
      <c r="A95" s="421" t="s">
        <v>269</v>
      </c>
      <c r="B95" s="421" t="s">
        <v>270</v>
      </c>
      <c r="C95" s="95" t="s">
        <v>271</v>
      </c>
      <c r="D95" s="421" t="s">
        <v>271</v>
      </c>
      <c r="E95" s="312">
        <v>13001</v>
      </c>
      <c r="F95" s="421" t="s">
        <v>298</v>
      </c>
      <c r="G95" s="312">
        <v>13128</v>
      </c>
      <c r="H95" s="73" t="s">
        <v>605</v>
      </c>
      <c r="I95" s="721" t="s">
        <v>604</v>
      </c>
      <c r="J95" s="996">
        <v>41843</v>
      </c>
      <c r="K95" s="654" t="s">
        <v>1823</v>
      </c>
      <c r="L95" s="921" t="s">
        <v>604</v>
      </c>
      <c r="M95" s="922">
        <v>41843</v>
      </c>
      <c r="N95" s="921" t="s">
        <v>1823</v>
      </c>
      <c r="O95" s="527"/>
    </row>
    <row r="96" spans="1:15" s="429" customFormat="1">
      <c r="A96" s="421" t="s">
        <v>269</v>
      </c>
      <c r="B96" s="421" t="s">
        <v>270</v>
      </c>
      <c r="C96" s="95" t="s">
        <v>271</v>
      </c>
      <c r="D96" s="421" t="s">
        <v>271</v>
      </c>
      <c r="E96" s="312">
        <v>13001</v>
      </c>
      <c r="F96" s="421" t="s">
        <v>299</v>
      </c>
      <c r="G96" s="312">
        <v>13129</v>
      </c>
      <c r="H96" s="73" t="s">
        <v>604</v>
      </c>
      <c r="I96" s="721" t="s">
        <v>604</v>
      </c>
      <c r="J96" s="996">
        <v>43775</v>
      </c>
      <c r="K96" s="654" t="s">
        <v>1824</v>
      </c>
      <c r="L96" s="921" t="s">
        <v>604</v>
      </c>
      <c r="M96" s="922">
        <v>43775</v>
      </c>
      <c r="N96" s="921" t="s">
        <v>1824</v>
      </c>
      <c r="O96" s="527"/>
    </row>
    <row r="97" spans="1:15" s="429" customFormat="1">
      <c r="A97" s="421" t="s">
        <v>269</v>
      </c>
      <c r="B97" s="421" t="s">
        <v>270</v>
      </c>
      <c r="C97" s="95" t="s">
        <v>271</v>
      </c>
      <c r="D97" s="421" t="s">
        <v>271</v>
      </c>
      <c r="E97" s="312">
        <v>13001</v>
      </c>
      <c r="F97" s="421" t="s">
        <v>300</v>
      </c>
      <c r="G97" s="312">
        <v>13130</v>
      </c>
      <c r="H97" s="73" t="s">
        <v>604</v>
      </c>
      <c r="I97" s="721" t="s">
        <v>604</v>
      </c>
      <c r="J97" s="996">
        <v>42699</v>
      </c>
      <c r="K97" s="654" t="s">
        <v>1575</v>
      </c>
      <c r="L97" s="921" t="s">
        <v>604</v>
      </c>
      <c r="M97" s="922">
        <v>42699</v>
      </c>
      <c r="N97" s="921" t="s">
        <v>1575</v>
      </c>
      <c r="O97" s="527"/>
    </row>
    <row r="98" spans="1:15" s="429" customFormat="1">
      <c r="A98" s="421" t="s">
        <v>269</v>
      </c>
      <c r="B98" s="421" t="s">
        <v>270</v>
      </c>
      <c r="C98" s="95" t="s">
        <v>271</v>
      </c>
      <c r="D98" s="421" t="s">
        <v>271</v>
      </c>
      <c r="E98" s="312">
        <v>13001</v>
      </c>
      <c r="F98" s="421" t="s">
        <v>301</v>
      </c>
      <c r="G98" s="312">
        <v>13131</v>
      </c>
      <c r="H98" s="73" t="s">
        <v>605</v>
      </c>
      <c r="I98" s="721" t="s">
        <v>605</v>
      </c>
      <c r="J98" s="995" t="s">
        <v>1280</v>
      </c>
      <c r="K98" s="654"/>
      <c r="L98" s="921" t="s">
        <v>605</v>
      </c>
      <c r="M98" s="920" t="s">
        <v>1280</v>
      </c>
      <c r="N98" s="921"/>
      <c r="O98" s="527"/>
    </row>
    <row r="99" spans="1:15" s="429" customFormat="1">
      <c r="A99" s="421" t="s">
        <v>269</v>
      </c>
      <c r="B99" s="421" t="s">
        <v>270</v>
      </c>
      <c r="C99" s="95" t="s">
        <v>271</v>
      </c>
      <c r="D99" s="421" t="s">
        <v>271</v>
      </c>
      <c r="E99" s="312">
        <v>13001</v>
      </c>
      <c r="F99" s="421" t="s">
        <v>302</v>
      </c>
      <c r="G99" s="312">
        <v>13132</v>
      </c>
      <c r="H99" s="73" t="s">
        <v>604</v>
      </c>
      <c r="I99" s="721" t="s">
        <v>604</v>
      </c>
      <c r="J99" s="996">
        <v>43683</v>
      </c>
      <c r="K99" s="654" t="s">
        <v>1576</v>
      </c>
      <c r="L99" s="921" t="s">
        <v>604</v>
      </c>
      <c r="M99" s="922">
        <v>43683</v>
      </c>
      <c r="N99" s="921" t="s">
        <v>1576</v>
      </c>
      <c r="O99" s="527"/>
    </row>
    <row r="100" spans="1:15" s="429" customFormat="1">
      <c r="A100" s="421" t="s">
        <v>269</v>
      </c>
      <c r="B100" s="421" t="s">
        <v>303</v>
      </c>
      <c r="C100" s="95" t="s">
        <v>271</v>
      </c>
      <c r="D100" s="421" t="s">
        <v>271</v>
      </c>
      <c r="E100" s="312">
        <v>13001</v>
      </c>
      <c r="F100" s="421" t="s">
        <v>304</v>
      </c>
      <c r="G100" s="312">
        <v>13201</v>
      </c>
      <c r="H100" s="73" t="s">
        <v>604</v>
      </c>
      <c r="I100" s="721" t="s">
        <v>604</v>
      </c>
      <c r="J100" s="996">
        <v>42334</v>
      </c>
      <c r="K100" s="654" t="s">
        <v>1825</v>
      </c>
      <c r="L100" s="921" t="s">
        <v>604</v>
      </c>
      <c r="M100" s="922">
        <v>42334</v>
      </c>
      <c r="N100" s="921" t="s">
        <v>1825</v>
      </c>
      <c r="O100" s="527"/>
    </row>
    <row r="101" spans="1:15" s="429" customFormat="1">
      <c r="A101" s="421" t="s">
        <v>269</v>
      </c>
      <c r="B101" s="421" t="s">
        <v>303</v>
      </c>
      <c r="C101" s="95" t="s">
        <v>271</v>
      </c>
      <c r="D101" s="421" t="s">
        <v>271</v>
      </c>
      <c r="E101" s="312">
        <v>13001</v>
      </c>
      <c r="F101" s="421" t="s">
        <v>305</v>
      </c>
      <c r="G101" s="312">
        <v>13202</v>
      </c>
      <c r="H101" s="73" t="s">
        <v>604</v>
      </c>
      <c r="I101" s="721" t="s">
        <v>604</v>
      </c>
      <c r="J101" s="996">
        <v>42361</v>
      </c>
      <c r="K101" s="654" t="s">
        <v>1577</v>
      </c>
      <c r="L101" s="921" t="s">
        <v>604</v>
      </c>
      <c r="M101" s="922">
        <v>42361</v>
      </c>
      <c r="N101" s="921" t="s">
        <v>1577</v>
      </c>
      <c r="O101" s="527"/>
    </row>
    <row r="102" spans="1:15" s="429" customFormat="1">
      <c r="A102" s="421" t="s">
        <v>269</v>
      </c>
      <c r="B102" s="421" t="s">
        <v>303</v>
      </c>
      <c r="C102" s="95" t="s">
        <v>271</v>
      </c>
      <c r="D102" s="421" t="s">
        <v>271</v>
      </c>
      <c r="E102" s="312">
        <v>13001</v>
      </c>
      <c r="F102" s="421" t="s">
        <v>306</v>
      </c>
      <c r="G102" s="312">
        <v>13203</v>
      </c>
      <c r="H102" s="73" t="s">
        <v>605</v>
      </c>
      <c r="I102" s="721" t="s">
        <v>605</v>
      </c>
      <c r="J102" s="995" t="s">
        <v>1280</v>
      </c>
      <c r="K102" s="654"/>
      <c r="L102" s="921" t="s">
        <v>605</v>
      </c>
      <c r="M102" s="920" t="s">
        <v>1280</v>
      </c>
      <c r="N102" s="921"/>
      <c r="O102" s="527"/>
    </row>
    <row r="103" spans="1:15" s="429" customFormat="1">
      <c r="A103" s="421" t="s">
        <v>269</v>
      </c>
      <c r="B103" s="421" t="s">
        <v>307</v>
      </c>
      <c r="C103" s="95" t="s">
        <v>271</v>
      </c>
      <c r="D103" s="421" t="s">
        <v>271</v>
      </c>
      <c r="E103" s="312">
        <v>13001</v>
      </c>
      <c r="F103" s="421" t="s">
        <v>308</v>
      </c>
      <c r="G103" s="312">
        <v>13301</v>
      </c>
      <c r="H103" s="73" t="s">
        <v>604</v>
      </c>
      <c r="I103" s="721" t="s">
        <v>604</v>
      </c>
      <c r="J103" s="996">
        <v>43088</v>
      </c>
      <c r="K103" s="654" t="s">
        <v>1578</v>
      </c>
      <c r="L103" s="921" t="s">
        <v>604</v>
      </c>
      <c r="M103" s="922">
        <v>43088</v>
      </c>
      <c r="N103" s="921" t="s">
        <v>1578</v>
      </c>
      <c r="O103" s="527"/>
    </row>
    <row r="104" spans="1:15" s="429" customFormat="1">
      <c r="A104" s="421" t="s">
        <v>269</v>
      </c>
      <c r="B104" s="421" t="s">
        <v>307</v>
      </c>
      <c r="C104" s="95" t="s">
        <v>271</v>
      </c>
      <c r="D104" s="421" t="s">
        <v>271</v>
      </c>
      <c r="E104" s="312">
        <v>13001</v>
      </c>
      <c r="F104" s="421" t="s">
        <v>309</v>
      </c>
      <c r="G104" s="312">
        <v>13302</v>
      </c>
      <c r="H104" s="73" t="s">
        <v>605</v>
      </c>
      <c r="I104" s="721" t="s">
        <v>604</v>
      </c>
      <c r="J104" s="996">
        <v>41557</v>
      </c>
      <c r="K104" s="654" t="s">
        <v>1826</v>
      </c>
      <c r="L104" s="921" t="s">
        <v>604</v>
      </c>
      <c r="M104" s="922">
        <v>41557</v>
      </c>
      <c r="N104" s="921" t="s">
        <v>1826</v>
      </c>
      <c r="O104" s="527"/>
    </row>
    <row r="105" spans="1:15" s="429" customFormat="1">
      <c r="A105" s="421" t="s">
        <v>269</v>
      </c>
      <c r="B105" s="421" t="s">
        <v>307</v>
      </c>
      <c r="C105" s="95" t="s">
        <v>271</v>
      </c>
      <c r="D105" s="421" t="s">
        <v>271</v>
      </c>
      <c r="E105" s="312">
        <v>13001</v>
      </c>
      <c r="F105" s="421" t="s">
        <v>310</v>
      </c>
      <c r="G105" s="312">
        <v>13303</v>
      </c>
      <c r="H105" s="73" t="s">
        <v>605</v>
      </c>
      <c r="I105" s="721" t="s">
        <v>605</v>
      </c>
      <c r="J105" s="995" t="s">
        <v>1280</v>
      </c>
      <c r="K105" s="654"/>
      <c r="L105" s="921" t="s">
        <v>605</v>
      </c>
      <c r="M105" s="922" t="s">
        <v>1280</v>
      </c>
      <c r="N105" s="921"/>
      <c r="O105" s="527"/>
    </row>
    <row r="106" spans="1:15" s="429" customFormat="1">
      <c r="A106" s="421" t="s">
        <v>269</v>
      </c>
      <c r="B106" s="421" t="s">
        <v>311</v>
      </c>
      <c r="C106" s="95" t="s">
        <v>271</v>
      </c>
      <c r="D106" s="421" t="s">
        <v>271</v>
      </c>
      <c r="E106" s="312">
        <v>13001</v>
      </c>
      <c r="F106" s="421" t="s">
        <v>312</v>
      </c>
      <c r="G106" s="312">
        <v>13401</v>
      </c>
      <c r="H106" s="73" t="s">
        <v>605</v>
      </c>
      <c r="I106" s="721" t="s">
        <v>605</v>
      </c>
      <c r="J106" s="996">
        <v>38881</v>
      </c>
      <c r="K106" s="654"/>
      <c r="L106" s="921" t="s">
        <v>605</v>
      </c>
      <c r="M106" s="922">
        <v>38881</v>
      </c>
      <c r="N106" s="921"/>
      <c r="O106" s="527"/>
    </row>
    <row r="107" spans="1:15" s="429" customFormat="1">
      <c r="A107" s="421" t="s">
        <v>269</v>
      </c>
      <c r="B107" s="421" t="s">
        <v>311</v>
      </c>
      <c r="C107" s="95" t="s">
        <v>271</v>
      </c>
      <c r="D107" s="421" t="s">
        <v>271</v>
      </c>
      <c r="E107" s="312">
        <v>13001</v>
      </c>
      <c r="F107" s="421" t="s">
        <v>313</v>
      </c>
      <c r="G107" s="312">
        <v>13402</v>
      </c>
      <c r="H107" s="73" t="s">
        <v>605</v>
      </c>
      <c r="I107" s="721" t="s">
        <v>605</v>
      </c>
      <c r="J107" s="995" t="s">
        <v>1280</v>
      </c>
      <c r="K107" s="654"/>
      <c r="L107" s="921" t="s">
        <v>605</v>
      </c>
      <c r="M107" s="920" t="s">
        <v>1280</v>
      </c>
      <c r="N107" s="921"/>
      <c r="O107" s="527"/>
    </row>
    <row r="108" spans="1:15" s="429" customFormat="1">
      <c r="A108" s="421" t="s">
        <v>269</v>
      </c>
      <c r="B108" s="421" t="s">
        <v>311</v>
      </c>
      <c r="C108" s="95" t="s">
        <v>271</v>
      </c>
      <c r="D108" s="421" t="s">
        <v>271</v>
      </c>
      <c r="E108" s="312">
        <v>13001</v>
      </c>
      <c r="F108" s="421" t="s">
        <v>314</v>
      </c>
      <c r="G108" s="312">
        <v>13403</v>
      </c>
      <c r="H108" s="73" t="s">
        <v>605</v>
      </c>
      <c r="I108" s="721" t="s">
        <v>605</v>
      </c>
      <c r="J108" s="995" t="s">
        <v>1280</v>
      </c>
      <c r="K108" s="654"/>
      <c r="L108" s="921" t="s">
        <v>605</v>
      </c>
      <c r="M108" s="920" t="s">
        <v>1280</v>
      </c>
      <c r="N108" s="921"/>
      <c r="O108" s="527"/>
    </row>
    <row r="109" spans="1:15" s="429" customFormat="1">
      <c r="A109" s="421" t="s">
        <v>269</v>
      </c>
      <c r="B109" s="421" t="s">
        <v>311</v>
      </c>
      <c r="C109" s="95" t="s">
        <v>271</v>
      </c>
      <c r="D109" s="421" t="s">
        <v>271</v>
      </c>
      <c r="E109" s="312">
        <v>13001</v>
      </c>
      <c r="F109" s="421" t="s">
        <v>315</v>
      </c>
      <c r="G109" s="312">
        <v>13404</v>
      </c>
      <c r="H109" s="73" t="s">
        <v>604</v>
      </c>
      <c r="I109" s="721" t="s">
        <v>604</v>
      </c>
      <c r="J109" s="996">
        <v>42047</v>
      </c>
      <c r="K109" s="654" t="s">
        <v>1579</v>
      </c>
      <c r="L109" s="921" t="s">
        <v>604</v>
      </c>
      <c r="M109" s="922">
        <v>42047</v>
      </c>
      <c r="N109" s="921" t="s">
        <v>1579</v>
      </c>
      <c r="O109" s="527"/>
    </row>
    <row r="110" spans="1:15" s="429" customFormat="1">
      <c r="A110" s="421" t="s">
        <v>269</v>
      </c>
      <c r="B110" s="421" t="s">
        <v>316</v>
      </c>
      <c r="C110" s="95" t="s">
        <v>172</v>
      </c>
      <c r="D110" s="421" t="s">
        <v>316</v>
      </c>
      <c r="E110" s="312">
        <v>13501</v>
      </c>
      <c r="F110" s="424" t="s">
        <v>316</v>
      </c>
      <c r="G110" s="312">
        <v>13501</v>
      </c>
      <c r="H110" s="73" t="s">
        <v>605</v>
      </c>
      <c r="I110" s="721" t="s">
        <v>604</v>
      </c>
      <c r="J110" s="996">
        <v>40410</v>
      </c>
      <c r="K110" s="654" t="s">
        <v>1827</v>
      </c>
      <c r="L110" s="921" t="s">
        <v>604</v>
      </c>
      <c r="M110" s="922">
        <v>40410</v>
      </c>
      <c r="N110" s="921" t="s">
        <v>1827</v>
      </c>
      <c r="O110" s="527"/>
    </row>
    <row r="111" spans="1:15" s="429" customFormat="1">
      <c r="A111" s="421" t="s">
        <v>269</v>
      </c>
      <c r="B111" s="421" t="s">
        <v>317</v>
      </c>
      <c r="C111" s="95" t="s">
        <v>271</v>
      </c>
      <c r="D111" s="421" t="s">
        <v>271</v>
      </c>
      <c r="E111" s="312">
        <v>13001</v>
      </c>
      <c r="F111" s="421" t="s">
        <v>317</v>
      </c>
      <c r="G111" s="312">
        <v>13601</v>
      </c>
      <c r="H111" s="73" t="s">
        <v>604</v>
      </c>
      <c r="I111" s="721" t="s">
        <v>604</v>
      </c>
      <c r="J111" s="996">
        <v>42879</v>
      </c>
      <c r="K111" s="654" t="s">
        <v>1828</v>
      </c>
      <c r="L111" s="921" t="s">
        <v>604</v>
      </c>
      <c r="M111" s="922">
        <v>42879</v>
      </c>
      <c r="N111" s="921" t="s">
        <v>1828</v>
      </c>
      <c r="O111" s="527"/>
    </row>
    <row r="112" spans="1:15" s="429" customFormat="1">
      <c r="A112" s="421" t="s">
        <v>269</v>
      </c>
      <c r="B112" s="421" t="s">
        <v>317</v>
      </c>
      <c r="C112" s="95" t="s">
        <v>271</v>
      </c>
      <c r="D112" s="421" t="s">
        <v>271</v>
      </c>
      <c r="E112" s="312">
        <v>13001</v>
      </c>
      <c r="F112" s="421" t="s">
        <v>318</v>
      </c>
      <c r="G112" s="312">
        <v>13602</v>
      </c>
      <c r="H112" s="73" t="s">
        <v>605</v>
      </c>
      <c r="I112" s="721" t="s">
        <v>605</v>
      </c>
      <c r="J112" s="995" t="s">
        <v>1280</v>
      </c>
      <c r="K112" s="654"/>
      <c r="L112" s="921" t="s">
        <v>605</v>
      </c>
      <c r="M112" s="920" t="s">
        <v>1280</v>
      </c>
      <c r="N112" s="921"/>
      <c r="O112" s="527"/>
    </row>
    <row r="113" spans="1:15" s="429" customFormat="1">
      <c r="A113" s="421" t="s">
        <v>269</v>
      </c>
      <c r="B113" s="421" t="s">
        <v>317</v>
      </c>
      <c r="C113" s="95" t="s">
        <v>271</v>
      </c>
      <c r="D113" s="421" t="s">
        <v>271</v>
      </c>
      <c r="E113" s="312">
        <v>13001</v>
      </c>
      <c r="F113" s="421" t="s">
        <v>319</v>
      </c>
      <c r="G113" s="312">
        <v>13603</v>
      </c>
      <c r="H113" s="73" t="s">
        <v>605</v>
      </c>
      <c r="I113" s="721" t="s">
        <v>604</v>
      </c>
      <c r="J113" s="996">
        <v>41494</v>
      </c>
      <c r="K113" s="654" t="s">
        <v>1829</v>
      </c>
      <c r="L113" s="921" t="s">
        <v>604</v>
      </c>
      <c r="M113" s="922">
        <v>41494</v>
      </c>
      <c r="N113" s="921" t="s">
        <v>1829</v>
      </c>
      <c r="O113" s="527"/>
    </row>
    <row r="114" spans="1:15" s="429" customFormat="1">
      <c r="A114" s="421" t="s">
        <v>269</v>
      </c>
      <c r="B114" s="421" t="s">
        <v>317</v>
      </c>
      <c r="C114" s="95" t="s">
        <v>271</v>
      </c>
      <c r="D114" s="421" t="s">
        <v>271</v>
      </c>
      <c r="E114" s="312">
        <v>13001</v>
      </c>
      <c r="F114" s="421" t="s">
        <v>320</v>
      </c>
      <c r="G114" s="312">
        <v>13604</v>
      </c>
      <c r="H114" s="73" t="s">
        <v>605</v>
      </c>
      <c r="I114" s="721" t="s">
        <v>604</v>
      </c>
      <c r="J114" s="996">
        <v>40394</v>
      </c>
      <c r="K114" s="654" t="s">
        <v>1830</v>
      </c>
      <c r="L114" s="921" t="s">
        <v>604</v>
      </c>
      <c r="M114" s="922">
        <v>40394</v>
      </c>
      <c r="N114" s="921" t="s">
        <v>1830</v>
      </c>
      <c r="O114" s="527"/>
    </row>
    <row r="115" spans="1:15" s="429" customFormat="1">
      <c r="A115" s="421" t="s">
        <v>269</v>
      </c>
      <c r="B115" s="421" t="s">
        <v>317</v>
      </c>
      <c r="C115" s="95" t="s">
        <v>271</v>
      </c>
      <c r="D115" s="421" t="s">
        <v>271</v>
      </c>
      <c r="E115" s="312">
        <v>13001</v>
      </c>
      <c r="F115" s="421" t="s">
        <v>321</v>
      </c>
      <c r="G115" s="312">
        <v>13605</v>
      </c>
      <c r="H115" s="73" t="s">
        <v>605</v>
      </c>
      <c r="I115" s="721" t="s">
        <v>605</v>
      </c>
      <c r="J115" s="996">
        <v>34575</v>
      </c>
      <c r="K115" s="654"/>
      <c r="L115" s="921" t="s">
        <v>605</v>
      </c>
      <c r="M115" s="922">
        <v>34575</v>
      </c>
      <c r="N115" s="921"/>
      <c r="O115" s="527"/>
    </row>
    <row r="116" spans="1:15" s="429" customFormat="1" hidden="1">
      <c r="A116" s="421" t="s">
        <v>322</v>
      </c>
      <c r="B116" s="421" t="s">
        <v>323</v>
      </c>
      <c r="C116" s="95" t="s">
        <v>172</v>
      </c>
      <c r="D116" s="421" t="s">
        <v>323</v>
      </c>
      <c r="E116" s="312">
        <v>14101</v>
      </c>
      <c r="F116" s="421" t="s">
        <v>323</v>
      </c>
      <c r="G116" s="312">
        <v>14101</v>
      </c>
      <c r="H116" s="73" t="s">
        <v>605</v>
      </c>
      <c r="I116" s="721" t="s">
        <v>605</v>
      </c>
      <c r="J116" s="996">
        <v>38869</v>
      </c>
      <c r="K116" s="654"/>
      <c r="L116" s="921" t="s">
        <v>605</v>
      </c>
      <c r="M116" s="922">
        <v>38869</v>
      </c>
      <c r="N116" s="921"/>
      <c r="O116" s="527"/>
    </row>
    <row r="117" spans="1:15" s="429" customFormat="1" hidden="1">
      <c r="A117" s="421" t="s">
        <v>324</v>
      </c>
      <c r="B117" s="421" t="s">
        <v>325</v>
      </c>
      <c r="C117" s="95" t="s">
        <v>172</v>
      </c>
      <c r="D117" s="421" t="s">
        <v>325</v>
      </c>
      <c r="E117" s="312">
        <v>15101</v>
      </c>
      <c r="F117" s="421" t="s">
        <v>325</v>
      </c>
      <c r="G117" s="312">
        <v>15101</v>
      </c>
      <c r="H117" s="73" t="s">
        <v>604</v>
      </c>
      <c r="I117" s="721" t="s">
        <v>604</v>
      </c>
      <c r="J117" s="996">
        <v>40005</v>
      </c>
      <c r="K117" s="654" t="s">
        <v>1580</v>
      </c>
      <c r="L117" s="921" t="s">
        <v>605</v>
      </c>
      <c r="M117" s="922">
        <v>40005</v>
      </c>
      <c r="N117" s="921"/>
      <c r="O117" s="527"/>
    </row>
    <row r="118" spans="1:15" s="429" customFormat="1" hidden="1">
      <c r="A118" s="421" t="s">
        <v>326</v>
      </c>
      <c r="B118" s="219" t="s">
        <v>327</v>
      </c>
      <c r="C118" s="95" t="s">
        <v>172</v>
      </c>
      <c r="D118" s="421" t="s">
        <v>328</v>
      </c>
      <c r="E118" s="312">
        <v>16101</v>
      </c>
      <c r="F118" s="421" t="s">
        <v>329</v>
      </c>
      <c r="G118" s="312">
        <v>16101</v>
      </c>
      <c r="H118" s="73" t="s">
        <v>604</v>
      </c>
      <c r="I118" s="721" t="s">
        <v>604</v>
      </c>
      <c r="J118" s="996">
        <v>42572</v>
      </c>
      <c r="K118" s="654" t="s">
        <v>1581</v>
      </c>
      <c r="L118" s="921" t="s">
        <v>604</v>
      </c>
      <c r="M118" s="922">
        <v>42572</v>
      </c>
      <c r="N118" s="921" t="s">
        <v>1581</v>
      </c>
      <c r="O118" s="527"/>
    </row>
    <row r="119" spans="1:15" s="429" customFormat="1" hidden="1">
      <c r="A119" s="421" t="s">
        <v>326</v>
      </c>
      <c r="B119" s="219" t="s">
        <v>327</v>
      </c>
      <c r="C119" s="95" t="s">
        <v>172</v>
      </c>
      <c r="D119" s="421" t="s">
        <v>328</v>
      </c>
      <c r="E119" s="312">
        <v>16101</v>
      </c>
      <c r="F119" s="421" t="s">
        <v>330</v>
      </c>
      <c r="G119" s="312">
        <v>16103</v>
      </c>
      <c r="H119" s="73" t="s">
        <v>604</v>
      </c>
      <c r="I119" s="721" t="s">
        <v>604</v>
      </c>
      <c r="J119" s="996">
        <v>41141</v>
      </c>
      <c r="K119" s="654" t="s">
        <v>1582</v>
      </c>
      <c r="L119" s="921" t="s">
        <v>604</v>
      </c>
      <c r="M119" s="922">
        <v>41141</v>
      </c>
      <c r="N119" s="921" t="s">
        <v>1582</v>
      </c>
      <c r="O119" s="527"/>
    </row>
    <row r="120" spans="1:15" s="429" customFormat="1" hidden="1">
      <c r="A120" s="421" t="s">
        <v>326</v>
      </c>
      <c r="B120" s="219" t="s">
        <v>331</v>
      </c>
      <c r="C120" s="95" t="s">
        <v>172</v>
      </c>
      <c r="D120" s="423" t="s">
        <v>332</v>
      </c>
      <c r="E120" s="312">
        <v>16301</v>
      </c>
      <c r="F120" s="423" t="s">
        <v>332</v>
      </c>
      <c r="G120" s="312">
        <v>16301</v>
      </c>
      <c r="H120" s="73" t="s">
        <v>604</v>
      </c>
      <c r="I120" s="721" t="s">
        <v>604</v>
      </c>
      <c r="J120" s="996">
        <v>40212</v>
      </c>
      <c r="K120" s="654" t="s">
        <v>1583</v>
      </c>
      <c r="L120" s="921" t="s">
        <v>604</v>
      </c>
      <c r="M120" s="922">
        <v>40212</v>
      </c>
      <c r="N120" s="921" t="s">
        <v>1583</v>
      </c>
      <c r="O120" s="527"/>
    </row>
  </sheetData>
  <autoFilter ref="A3:AC120" xr:uid="{00000000-0001-0000-6C00-000000000000}">
    <filterColumn colId="0">
      <filters>
        <filter val="METROPOLITANA"/>
      </filters>
    </filterColumn>
    <filterColumn colId="16" showButton="0"/>
  </autoFilter>
  <mergeCells count="6">
    <mergeCell ref="B1:N1"/>
    <mergeCell ref="I2:K2"/>
    <mergeCell ref="Q3:R3"/>
    <mergeCell ref="Q8:R8"/>
    <mergeCell ref="Q13:R13"/>
    <mergeCell ref="L2:N2"/>
  </mergeCells>
  <hyperlinks>
    <hyperlink ref="O1" location="INDICE!A1" display="INDICE" xr:uid="{00000000-0004-0000-6C00-000000000000}"/>
    <hyperlink ref="O2" location="Matriz_Estadisticas!A1" display="ESTADÍSTICAS" xr:uid="{00000000-0004-0000-6C00-000001000000}"/>
    <hyperlink ref="A1" location="INDICE!C81" display="IG_66" xr:uid="{00000000-0004-0000-6C00-000002000000}"/>
  </hyperlinks>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tabColor theme="5" tint="-0.249977111117893"/>
  </sheetPr>
  <dimension ref="A1:I38"/>
  <sheetViews>
    <sheetView workbookViewId="0"/>
  </sheetViews>
  <sheetFormatPr baseColWidth="10" defaultColWidth="11.44140625" defaultRowHeight="14.4"/>
  <cols>
    <col min="1" max="1" width="44.44140625" style="6" bestFit="1" customWidth="1"/>
    <col min="2" max="4" width="100.6640625" style="7" customWidth="1"/>
    <col min="5" max="5" width="7" style="4" bestFit="1" customWidth="1"/>
    <col min="6" max="9" width="11.44140625" style="4"/>
    <col min="10" max="16384" width="11.44140625" style="15"/>
  </cols>
  <sheetData>
    <row r="1" spans="1:5">
      <c r="A1" s="441" t="s">
        <v>419</v>
      </c>
      <c r="B1" s="412" t="s">
        <v>1275</v>
      </c>
      <c r="C1" s="412" t="s">
        <v>1276</v>
      </c>
      <c r="D1" s="412" t="s">
        <v>1757</v>
      </c>
      <c r="E1" s="35" t="s">
        <v>137</v>
      </c>
    </row>
    <row r="2" spans="1:5">
      <c r="A2" s="278" t="s">
        <v>6</v>
      </c>
      <c r="B2" s="262" t="s">
        <v>28</v>
      </c>
      <c r="C2" s="262" t="s">
        <v>28</v>
      </c>
      <c r="D2" s="262" t="s">
        <v>28</v>
      </c>
    </row>
    <row r="3" spans="1:5">
      <c r="A3" s="263" t="s">
        <v>4</v>
      </c>
      <c r="B3" s="171" t="s">
        <v>13</v>
      </c>
      <c r="C3" s="262" t="s">
        <v>13</v>
      </c>
      <c r="D3" s="262" t="s">
        <v>13</v>
      </c>
    </row>
    <row r="4" spans="1:5">
      <c r="A4" s="263" t="s">
        <v>388</v>
      </c>
      <c r="B4" s="171" t="s">
        <v>27</v>
      </c>
      <c r="C4" s="262" t="s">
        <v>27</v>
      </c>
      <c r="D4" s="262" t="s">
        <v>27</v>
      </c>
    </row>
    <row r="5" spans="1:5">
      <c r="A5" s="263" t="s">
        <v>9</v>
      </c>
      <c r="B5" s="171" t="s">
        <v>714</v>
      </c>
      <c r="C5" s="262" t="s">
        <v>714</v>
      </c>
      <c r="D5" s="262" t="s">
        <v>714</v>
      </c>
    </row>
    <row r="6" spans="1:5">
      <c r="A6" s="263" t="s">
        <v>138</v>
      </c>
      <c r="B6" s="171" t="s">
        <v>468</v>
      </c>
      <c r="C6" s="262" t="s">
        <v>468</v>
      </c>
      <c r="D6" s="262" t="s">
        <v>468</v>
      </c>
    </row>
    <row r="7" spans="1:5">
      <c r="A7" s="263" t="s">
        <v>7</v>
      </c>
      <c r="B7" s="171" t="s">
        <v>715</v>
      </c>
      <c r="C7" s="262" t="s">
        <v>715</v>
      </c>
      <c r="D7" s="262" t="s">
        <v>715</v>
      </c>
    </row>
    <row r="8" spans="1:5">
      <c r="A8" s="263" t="s">
        <v>389</v>
      </c>
      <c r="B8" s="171">
        <v>2018</v>
      </c>
      <c r="C8" s="262">
        <v>2019</v>
      </c>
      <c r="D8" s="171">
        <v>2020</v>
      </c>
    </row>
    <row r="9" spans="1:5">
      <c r="A9" s="263" t="s">
        <v>390</v>
      </c>
      <c r="B9" s="171" t="s">
        <v>470</v>
      </c>
      <c r="C9" s="262" t="s">
        <v>470</v>
      </c>
      <c r="D9" s="262" t="s">
        <v>470</v>
      </c>
    </row>
    <row r="10" spans="1:5" ht="69">
      <c r="A10" s="100" t="s">
        <v>391</v>
      </c>
      <c r="B10" s="117" t="s">
        <v>716</v>
      </c>
      <c r="C10" s="117" t="s">
        <v>716</v>
      </c>
      <c r="D10" s="117" t="s">
        <v>716</v>
      </c>
    </row>
    <row r="11" spans="1:5">
      <c r="A11" s="263" t="s">
        <v>392</v>
      </c>
      <c r="B11" s="171" t="s">
        <v>577</v>
      </c>
      <c r="C11" s="262" t="s">
        <v>577</v>
      </c>
      <c r="D11" s="262" t="s">
        <v>577</v>
      </c>
    </row>
    <row r="12" spans="1:5">
      <c r="A12" s="263" t="s">
        <v>393</v>
      </c>
      <c r="B12" s="171" t="s">
        <v>473</v>
      </c>
      <c r="C12" s="171" t="s">
        <v>473</v>
      </c>
      <c r="D12" s="171" t="s">
        <v>473</v>
      </c>
    </row>
    <row r="13" spans="1:5">
      <c r="A13" s="263" t="s">
        <v>394</v>
      </c>
      <c r="B13" s="171" t="s">
        <v>474</v>
      </c>
      <c r="C13" s="171" t="s">
        <v>474</v>
      </c>
      <c r="D13" s="171" t="s">
        <v>474</v>
      </c>
    </row>
    <row r="14" spans="1:5">
      <c r="A14" s="263" t="s">
        <v>139</v>
      </c>
      <c r="B14" s="171" t="s">
        <v>649</v>
      </c>
      <c r="C14" s="262" t="s">
        <v>649</v>
      </c>
      <c r="D14" s="262" t="s">
        <v>649</v>
      </c>
    </row>
    <row r="15" spans="1:5">
      <c r="A15" s="263" t="s">
        <v>395</v>
      </c>
      <c r="B15" s="144">
        <v>43557</v>
      </c>
      <c r="C15" s="261">
        <v>43557</v>
      </c>
      <c r="D15" s="261">
        <v>43557</v>
      </c>
    </row>
    <row r="16" spans="1:5">
      <c r="A16" s="263" t="s">
        <v>396</v>
      </c>
      <c r="B16" s="233">
        <v>43667</v>
      </c>
      <c r="C16" s="153">
        <v>44026</v>
      </c>
      <c r="D16" s="233">
        <v>44343</v>
      </c>
    </row>
    <row r="17" spans="1:4">
      <c r="A17" s="263" t="s">
        <v>397</v>
      </c>
      <c r="B17" s="171" t="s">
        <v>429</v>
      </c>
      <c r="C17" s="262" t="s">
        <v>429</v>
      </c>
      <c r="D17" s="262" t="s">
        <v>429</v>
      </c>
    </row>
    <row r="18" spans="1:4">
      <c r="A18" s="263" t="s">
        <v>398</v>
      </c>
      <c r="B18" s="171" t="s">
        <v>717</v>
      </c>
      <c r="C18" s="262" t="s">
        <v>1298</v>
      </c>
      <c r="D18" s="262" t="s">
        <v>1298</v>
      </c>
    </row>
    <row r="19" spans="1:4">
      <c r="A19" s="263" t="s">
        <v>399</v>
      </c>
      <c r="B19" s="171" t="s">
        <v>703</v>
      </c>
      <c r="C19" s="262" t="s">
        <v>703</v>
      </c>
      <c r="D19" s="262" t="s">
        <v>703</v>
      </c>
    </row>
    <row r="20" spans="1:4">
      <c r="A20" s="278" t="s">
        <v>400</v>
      </c>
      <c r="B20" s="259" t="s">
        <v>479</v>
      </c>
      <c r="C20" s="259" t="s">
        <v>479</v>
      </c>
      <c r="D20" s="259" t="s">
        <v>479</v>
      </c>
    </row>
    <row r="21" spans="1:4">
      <c r="A21" s="278" t="s">
        <v>403</v>
      </c>
      <c r="B21" s="262" t="s">
        <v>718</v>
      </c>
      <c r="C21" s="252" t="s">
        <v>1299</v>
      </c>
      <c r="D21" s="252" t="s">
        <v>1299</v>
      </c>
    </row>
    <row r="22" spans="1:4">
      <c r="A22" s="278" t="s">
        <v>404</v>
      </c>
      <c r="B22" s="388" t="s">
        <v>705</v>
      </c>
      <c r="C22" s="253" t="s">
        <v>1704</v>
      </c>
      <c r="D22" s="253" t="s">
        <v>1704</v>
      </c>
    </row>
    <row r="23" spans="1:4">
      <c r="A23" s="278" t="s">
        <v>435</v>
      </c>
      <c r="B23" s="366" t="s">
        <v>706</v>
      </c>
      <c r="C23" s="253" t="s">
        <v>1712</v>
      </c>
      <c r="D23" s="900" t="s">
        <v>1952</v>
      </c>
    </row>
    <row r="24" spans="1:4">
      <c r="A24" s="278" t="s">
        <v>405</v>
      </c>
      <c r="B24" s="388">
        <v>2018</v>
      </c>
      <c r="C24" s="253">
        <v>2019</v>
      </c>
      <c r="D24" s="253">
        <v>2019</v>
      </c>
    </row>
    <row r="25" spans="1:4">
      <c r="A25" s="278" t="s">
        <v>406</v>
      </c>
      <c r="B25" s="388" t="s">
        <v>470</v>
      </c>
      <c r="C25" s="253" t="s">
        <v>470</v>
      </c>
      <c r="D25" s="253" t="s">
        <v>470</v>
      </c>
    </row>
    <row r="26" spans="1:4">
      <c r="A26" s="278" t="s">
        <v>407</v>
      </c>
      <c r="B26" s="241" t="s">
        <v>651</v>
      </c>
      <c r="C26" s="253" t="s">
        <v>651</v>
      </c>
      <c r="D26" s="253" t="s">
        <v>651</v>
      </c>
    </row>
    <row r="27" spans="1:4">
      <c r="A27" s="278" t="s">
        <v>408</v>
      </c>
      <c r="B27" s="241" t="s">
        <v>434</v>
      </c>
      <c r="C27" s="253" t="s">
        <v>434</v>
      </c>
      <c r="D27" s="253" t="s">
        <v>434</v>
      </c>
    </row>
    <row r="28" spans="1:4">
      <c r="A28" s="278" t="s">
        <v>439</v>
      </c>
      <c r="B28" s="368" t="s">
        <v>652</v>
      </c>
      <c r="C28" s="484" t="s">
        <v>652</v>
      </c>
      <c r="D28" s="253" t="s">
        <v>1762</v>
      </c>
    </row>
    <row r="29" spans="1:4">
      <c r="A29" s="278" t="s">
        <v>409</v>
      </c>
      <c r="B29" s="240">
        <v>2017</v>
      </c>
      <c r="C29" s="253">
        <v>2018</v>
      </c>
      <c r="D29" s="253">
        <v>2019</v>
      </c>
    </row>
    <row r="30" spans="1:4">
      <c r="A30" s="278" t="s">
        <v>410</v>
      </c>
      <c r="B30" s="241" t="s">
        <v>482</v>
      </c>
      <c r="C30" s="253" t="s">
        <v>482</v>
      </c>
      <c r="D30" s="253" t="s">
        <v>482</v>
      </c>
    </row>
    <row r="31" spans="1:4">
      <c r="A31" s="278" t="s">
        <v>411</v>
      </c>
      <c r="B31" s="241" t="s">
        <v>580</v>
      </c>
      <c r="C31" s="253" t="s">
        <v>1265</v>
      </c>
      <c r="D31" s="253" t="s">
        <v>1265</v>
      </c>
    </row>
    <row r="32" spans="1:4">
      <c r="A32" s="278" t="s">
        <v>412</v>
      </c>
      <c r="B32" s="241" t="s">
        <v>434</v>
      </c>
      <c r="C32" s="253" t="s">
        <v>434</v>
      </c>
      <c r="D32" s="253" t="s">
        <v>434</v>
      </c>
    </row>
    <row r="33" spans="1:4">
      <c r="A33" s="278" t="s">
        <v>440</v>
      </c>
      <c r="B33" s="368" t="s">
        <v>682</v>
      </c>
      <c r="C33" s="253" t="s">
        <v>1712</v>
      </c>
      <c r="D33" s="253" t="s">
        <v>1762</v>
      </c>
    </row>
    <row r="34" spans="1:4">
      <c r="A34" s="278" t="s">
        <v>413</v>
      </c>
      <c r="B34" s="240">
        <v>2017</v>
      </c>
      <c r="C34" s="253">
        <v>2018</v>
      </c>
      <c r="D34" s="253">
        <v>2019</v>
      </c>
    </row>
    <row r="35" spans="1:4">
      <c r="A35" s="278" t="s">
        <v>414</v>
      </c>
      <c r="B35" s="241" t="s">
        <v>482</v>
      </c>
      <c r="C35" s="252" t="s">
        <v>470</v>
      </c>
      <c r="D35" s="252" t="s">
        <v>470</v>
      </c>
    </row>
    <row r="36" spans="1:4" ht="124.2">
      <c r="A36" s="278" t="s">
        <v>401</v>
      </c>
      <c r="B36" s="249" t="s">
        <v>719</v>
      </c>
      <c r="C36" s="285" t="s">
        <v>1300</v>
      </c>
      <c r="D36" s="255" t="s">
        <v>1765</v>
      </c>
    </row>
    <row r="37" spans="1:4" ht="179.4">
      <c r="A37" s="420" t="s">
        <v>1267</v>
      </c>
      <c r="B37" s="221" t="s">
        <v>17</v>
      </c>
      <c r="C37" s="256" t="s">
        <v>1723</v>
      </c>
      <c r="D37" s="256" t="s">
        <v>1766</v>
      </c>
    </row>
    <row r="38" spans="1:4">
      <c r="A38" s="278" t="s">
        <v>402</v>
      </c>
      <c r="B38" s="259" t="s">
        <v>29</v>
      </c>
      <c r="C38" s="45" t="s">
        <v>1301</v>
      </c>
      <c r="D38" s="45" t="s">
        <v>1301</v>
      </c>
    </row>
  </sheetData>
  <hyperlinks>
    <hyperlink ref="E1" location="INDICE!A1" display="INDICE" xr:uid="{00000000-0004-0000-0A00-000000000000}"/>
    <hyperlink ref="A1" location="INDICE!C18" display="COMPONENTE" xr:uid="{00000000-0004-0000-0A00-000001000000}"/>
    <hyperlink ref="C28" r:id="rId1" xr:uid="{00000000-0004-0000-0A00-000002000000}"/>
    <hyperlink ref="D23" r:id="rId2" display="https://bit.ly/2Wc0NBS" xr:uid="{00000000-0004-0000-0A00-000003000000}"/>
  </hyperlinks>
  <pageMargins left="0.7" right="0.7" top="0.75" bottom="0.75" header="0.3" footer="0.3"/>
  <pageSetup orientation="portrait" horizontalDpi="4294967293" verticalDpi="4294967293" r:id="rId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Hoja107"/>
  <dimension ref="A1:D38"/>
  <sheetViews>
    <sheetView workbookViewId="0"/>
  </sheetViews>
  <sheetFormatPr baseColWidth="10" defaultColWidth="11.44140625" defaultRowHeight="14.4"/>
  <cols>
    <col min="1" max="1" width="44.44140625" style="391" bestFit="1" customWidth="1"/>
    <col min="2" max="3" width="100.6640625" style="15" customWidth="1"/>
    <col min="4" max="16384" width="11.44140625" style="15"/>
  </cols>
  <sheetData>
    <row r="1" spans="1:4">
      <c r="A1" s="442" t="s">
        <v>419</v>
      </c>
      <c r="B1" s="480" t="s">
        <v>1275</v>
      </c>
      <c r="C1" s="552" t="s">
        <v>1276</v>
      </c>
      <c r="D1" s="550" t="s">
        <v>137</v>
      </c>
    </row>
    <row r="2" spans="1:4" s="9" customFormat="1" ht="15" customHeight="1">
      <c r="A2" s="263" t="s">
        <v>6</v>
      </c>
      <c r="B2" s="202" t="s">
        <v>102</v>
      </c>
      <c r="C2" s="202" t="s">
        <v>102</v>
      </c>
    </row>
    <row r="3" spans="1:4" s="9" customFormat="1" ht="15" customHeight="1">
      <c r="A3" s="263" t="s">
        <v>4</v>
      </c>
      <c r="B3" s="202" t="s">
        <v>96</v>
      </c>
      <c r="C3" s="202" t="s">
        <v>96</v>
      </c>
    </row>
    <row r="4" spans="1:4" s="9" customFormat="1" ht="15" customHeight="1">
      <c r="A4" s="263" t="s">
        <v>388</v>
      </c>
      <c r="B4" s="202" t="s">
        <v>1262</v>
      </c>
      <c r="C4" s="202" t="s">
        <v>1262</v>
      </c>
    </row>
    <row r="5" spans="1:4" s="9" customFormat="1" ht="15" customHeight="1">
      <c r="A5" s="263" t="s">
        <v>9</v>
      </c>
      <c r="B5" s="202" t="s">
        <v>975</v>
      </c>
      <c r="C5" s="202" t="s">
        <v>975</v>
      </c>
    </row>
    <row r="6" spans="1:4" s="9" customFormat="1" ht="15" customHeight="1">
      <c r="A6" s="263" t="s">
        <v>138</v>
      </c>
      <c r="B6" s="202" t="s">
        <v>468</v>
      </c>
      <c r="C6" s="202" t="s">
        <v>468</v>
      </c>
    </row>
    <row r="7" spans="1:4" s="9" customFormat="1" ht="15" customHeight="1">
      <c r="A7" s="263" t="s">
        <v>7</v>
      </c>
      <c r="B7" s="202" t="s">
        <v>422</v>
      </c>
      <c r="C7" s="202" t="s">
        <v>422</v>
      </c>
    </row>
    <row r="8" spans="1:4" s="9" customFormat="1" ht="15" customHeight="1">
      <c r="A8" s="263" t="s">
        <v>389</v>
      </c>
      <c r="B8" s="135">
        <v>2018</v>
      </c>
      <c r="C8" s="133">
        <v>2018</v>
      </c>
    </row>
    <row r="9" spans="1:4" s="9" customFormat="1" ht="15" customHeight="1">
      <c r="A9" s="263" t="s">
        <v>390</v>
      </c>
      <c r="B9" s="202" t="s">
        <v>470</v>
      </c>
      <c r="C9" s="202" t="s">
        <v>470</v>
      </c>
    </row>
    <row r="10" spans="1:4" s="9" customFormat="1" ht="96.6">
      <c r="A10" s="100" t="s">
        <v>391</v>
      </c>
      <c r="B10" s="119" t="s">
        <v>976</v>
      </c>
      <c r="C10" s="119" t="s">
        <v>1508</v>
      </c>
    </row>
    <row r="11" spans="1:4" s="9" customFormat="1" ht="15" customHeight="1">
      <c r="A11" s="263" t="s">
        <v>392</v>
      </c>
      <c r="B11" s="202" t="s">
        <v>425</v>
      </c>
      <c r="C11" s="202" t="s">
        <v>425</v>
      </c>
    </row>
    <row r="12" spans="1:4" s="9" customFormat="1" ht="15" customHeight="1">
      <c r="A12" s="263" t="s">
        <v>393</v>
      </c>
      <c r="B12" s="202" t="s">
        <v>542</v>
      </c>
      <c r="C12" s="202" t="s">
        <v>542</v>
      </c>
    </row>
    <row r="13" spans="1:4" s="9" customFormat="1" ht="15" customHeight="1">
      <c r="A13" s="263" t="s">
        <v>394</v>
      </c>
      <c r="B13" s="202" t="s">
        <v>1690</v>
      </c>
      <c r="C13" s="275" t="s">
        <v>1509</v>
      </c>
    </row>
    <row r="14" spans="1:4" s="9" customFormat="1" ht="15" customHeight="1">
      <c r="A14" s="263" t="s">
        <v>139</v>
      </c>
      <c r="B14" s="202" t="s">
        <v>475</v>
      </c>
      <c r="C14" s="202" t="s">
        <v>475</v>
      </c>
    </row>
    <row r="15" spans="1:4" s="9" customFormat="1" ht="15" customHeight="1">
      <c r="A15" s="263" t="s">
        <v>395</v>
      </c>
      <c r="B15" s="261">
        <v>43306</v>
      </c>
      <c r="C15" s="144">
        <v>43306</v>
      </c>
    </row>
    <row r="16" spans="1:4" s="9" customFormat="1" ht="15" customHeight="1">
      <c r="A16" s="263" t="s">
        <v>396</v>
      </c>
      <c r="B16" s="261">
        <v>43671</v>
      </c>
      <c r="C16" s="144">
        <v>44161</v>
      </c>
    </row>
    <row r="17" spans="1:3" s="9" customFormat="1" ht="15" customHeight="1">
      <c r="A17" s="263" t="s">
        <v>397</v>
      </c>
      <c r="B17" s="202" t="s">
        <v>798</v>
      </c>
      <c r="C17" s="135" t="s">
        <v>798</v>
      </c>
    </row>
    <row r="18" spans="1:3" s="9" customFormat="1" ht="15" customHeight="1">
      <c r="A18" s="263" t="s">
        <v>398</v>
      </c>
      <c r="B18" s="202" t="s">
        <v>977</v>
      </c>
      <c r="C18" s="135" t="s">
        <v>977</v>
      </c>
    </row>
    <row r="19" spans="1:3" s="9" customFormat="1" ht="15" customHeight="1">
      <c r="A19" s="263" t="s">
        <v>399</v>
      </c>
      <c r="B19" s="202" t="s">
        <v>703</v>
      </c>
      <c r="C19" s="135" t="s">
        <v>703</v>
      </c>
    </row>
    <row r="20" spans="1:3" s="9" customFormat="1" ht="15" customHeight="1">
      <c r="A20" s="263" t="s">
        <v>400</v>
      </c>
      <c r="B20" s="202" t="s">
        <v>479</v>
      </c>
      <c r="C20" s="135" t="s">
        <v>479</v>
      </c>
    </row>
    <row r="21" spans="1:3" s="9" customFormat="1" ht="15" customHeight="1">
      <c r="A21" s="263" t="s">
        <v>403</v>
      </c>
      <c r="B21" s="202" t="s">
        <v>978</v>
      </c>
      <c r="C21" s="135" t="s">
        <v>978</v>
      </c>
    </row>
    <row r="22" spans="1:3" s="9" customFormat="1" ht="15" customHeight="1">
      <c r="A22" s="263" t="s">
        <v>404</v>
      </c>
      <c r="B22" s="275" t="s">
        <v>979</v>
      </c>
      <c r="C22" s="133" t="s">
        <v>979</v>
      </c>
    </row>
    <row r="23" spans="1:3" s="9" customFormat="1" ht="15" customHeight="1">
      <c r="A23" s="263" t="s">
        <v>435</v>
      </c>
      <c r="B23" s="356" t="s">
        <v>980</v>
      </c>
      <c r="C23" s="658" t="s">
        <v>980</v>
      </c>
    </row>
    <row r="24" spans="1:3" s="9" customFormat="1" ht="41.4">
      <c r="A24" s="263" t="s">
        <v>405</v>
      </c>
      <c r="B24" s="201" t="s">
        <v>981</v>
      </c>
      <c r="C24" s="257" t="s">
        <v>1491</v>
      </c>
    </row>
    <row r="25" spans="1:3" s="9" customFormat="1" ht="15" customHeight="1">
      <c r="A25" s="263" t="s">
        <v>406</v>
      </c>
      <c r="B25" s="275" t="s">
        <v>470</v>
      </c>
      <c r="C25" s="133" t="s">
        <v>470</v>
      </c>
    </row>
    <row r="26" spans="1:3" s="9" customFormat="1" ht="15" customHeight="1">
      <c r="A26" s="263" t="s">
        <v>407</v>
      </c>
      <c r="B26" s="241" t="s">
        <v>580</v>
      </c>
      <c r="C26" s="553" t="s">
        <v>1265</v>
      </c>
    </row>
    <row r="27" spans="1:3" s="9" customFormat="1" ht="15" customHeight="1">
      <c r="A27" s="263" t="s">
        <v>408</v>
      </c>
      <c r="B27" s="275" t="s">
        <v>434</v>
      </c>
      <c r="C27" s="133" t="s">
        <v>434</v>
      </c>
    </row>
    <row r="28" spans="1:3" s="9" customFormat="1" ht="15" customHeight="1">
      <c r="A28" s="263" t="s">
        <v>439</v>
      </c>
      <c r="B28" s="381" t="s">
        <v>982</v>
      </c>
      <c r="C28" s="509" t="s">
        <v>1714</v>
      </c>
    </row>
    <row r="29" spans="1:3" s="9" customFormat="1" ht="15" customHeight="1">
      <c r="A29" s="263" t="s">
        <v>409</v>
      </c>
      <c r="B29" s="118">
        <v>2017</v>
      </c>
      <c r="C29" s="560">
        <v>2018</v>
      </c>
    </row>
    <row r="30" spans="1:3" s="9" customFormat="1" ht="15" customHeight="1">
      <c r="A30" s="263" t="s">
        <v>410</v>
      </c>
      <c r="B30" s="120" t="s">
        <v>470</v>
      </c>
      <c r="C30" s="561" t="s">
        <v>470</v>
      </c>
    </row>
    <row r="31" spans="1:3" s="9" customFormat="1" ht="15" customHeight="1">
      <c r="A31" s="263" t="s">
        <v>411</v>
      </c>
      <c r="B31" s="101"/>
      <c r="C31" s="101"/>
    </row>
    <row r="32" spans="1:3" s="9" customFormat="1" ht="15" customHeight="1">
      <c r="A32" s="263" t="s">
        <v>412</v>
      </c>
      <c r="B32" s="101"/>
      <c r="C32" s="101"/>
    </row>
    <row r="33" spans="1:3" s="9" customFormat="1" ht="15" customHeight="1">
      <c r="A33" s="263" t="s">
        <v>440</v>
      </c>
      <c r="B33" s="101"/>
      <c r="C33" s="356"/>
    </row>
    <row r="34" spans="1:3" s="9" customFormat="1" ht="15" customHeight="1">
      <c r="A34" s="263" t="s">
        <v>413</v>
      </c>
      <c r="B34" s="101"/>
      <c r="C34" s="104"/>
    </row>
    <row r="35" spans="1:3" s="9" customFormat="1" ht="15" customHeight="1">
      <c r="A35" s="263" t="s">
        <v>414</v>
      </c>
      <c r="B35" s="101"/>
      <c r="C35" s="101"/>
    </row>
    <row r="36" spans="1:3" s="9" customFormat="1" ht="69">
      <c r="A36" s="263" t="s">
        <v>401</v>
      </c>
      <c r="B36" s="117" t="s">
        <v>983</v>
      </c>
      <c r="C36" s="117" t="s">
        <v>1510</v>
      </c>
    </row>
    <row r="37" spans="1:3" s="9" customFormat="1" ht="96.6">
      <c r="A37" s="278" t="s">
        <v>1267</v>
      </c>
      <c r="B37" s="102" t="s">
        <v>17</v>
      </c>
      <c r="C37" s="562" t="s">
        <v>1511</v>
      </c>
    </row>
    <row r="38" spans="1:3" ht="15" customHeight="1">
      <c r="A38" s="263" t="s">
        <v>402</v>
      </c>
      <c r="B38" s="134" t="s">
        <v>485</v>
      </c>
      <c r="C38" s="134" t="s">
        <v>1494</v>
      </c>
    </row>
  </sheetData>
  <hyperlinks>
    <hyperlink ref="D1" location="INDICE!A1" display="INDICE" xr:uid="{00000000-0004-0000-6D00-000000000000}"/>
    <hyperlink ref="A1" location="INDICE!C74" display="COMPONENTE" xr:uid="{00000000-0004-0000-6D00-000001000000}"/>
    <hyperlink ref="C23" r:id="rId1" xr:uid="{00000000-0004-0000-6D00-000002000000}"/>
  </hyperlinks>
  <pageMargins left="0.7" right="0.7" top="0.75" bottom="0.75" header="0.3" footer="0.3"/>
  <pageSetup orientation="portrait" horizontalDpi="4294967293" verticalDpi="4294967293"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Hoja108"/>
  <dimension ref="A1:L121"/>
  <sheetViews>
    <sheetView workbookViewId="0">
      <selection activeCell="L1" sqref="L1"/>
    </sheetView>
  </sheetViews>
  <sheetFormatPr baseColWidth="10" defaultColWidth="17"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6.44140625" style="218" bestFit="1" customWidth="1"/>
    <col min="9" max="9" width="16.33203125" style="430" customWidth="1"/>
    <col min="10" max="11" width="32.44140625" style="662" bestFit="1" customWidth="1"/>
    <col min="12" max="12" width="13.109375" style="527" bestFit="1" customWidth="1"/>
    <col min="13" max="16384" width="17" style="218"/>
  </cols>
  <sheetData>
    <row r="1" spans="1:12">
      <c r="A1" s="446" t="s">
        <v>102</v>
      </c>
      <c r="B1" s="1099" t="s">
        <v>975</v>
      </c>
      <c r="C1" s="1100"/>
      <c r="D1" s="1100"/>
      <c r="E1" s="1100"/>
      <c r="F1" s="1100"/>
      <c r="G1" s="1100"/>
      <c r="H1" s="1100"/>
      <c r="I1" s="1100"/>
      <c r="J1" s="1100"/>
      <c r="K1" s="1101"/>
      <c r="L1" s="625" t="s">
        <v>137</v>
      </c>
    </row>
    <row r="2" spans="1:12">
      <c r="A2" s="450"/>
      <c r="B2" s="471"/>
      <c r="C2" s="471"/>
      <c r="D2" s="461"/>
      <c r="E2" s="451"/>
      <c r="F2" s="451"/>
      <c r="G2" s="451"/>
      <c r="H2" s="1091" t="s">
        <v>1335</v>
      </c>
      <c r="I2" s="1091"/>
      <c r="J2" s="1092"/>
      <c r="K2" s="603" t="s">
        <v>1269</v>
      </c>
      <c r="L2" s="625" t="s">
        <v>449</v>
      </c>
    </row>
    <row r="3" spans="1:12" ht="28.8">
      <c r="A3" s="474" t="s">
        <v>165</v>
      </c>
      <c r="B3" s="474" t="s">
        <v>166</v>
      </c>
      <c r="C3" s="474" t="s">
        <v>167</v>
      </c>
      <c r="D3" s="473" t="s">
        <v>168</v>
      </c>
      <c r="E3" s="472" t="s">
        <v>169</v>
      </c>
      <c r="F3" s="472" t="s">
        <v>11</v>
      </c>
      <c r="G3" s="472" t="s">
        <v>487</v>
      </c>
      <c r="H3" s="454" t="s">
        <v>984</v>
      </c>
      <c r="I3" s="428" t="s">
        <v>985</v>
      </c>
      <c r="J3" s="660" t="s">
        <v>986</v>
      </c>
      <c r="K3" s="328" t="s">
        <v>986</v>
      </c>
    </row>
    <row r="4" spans="1:12" s="429" customFormat="1" ht="15" customHeight="1">
      <c r="A4" s="447" t="s">
        <v>170</v>
      </c>
      <c r="B4" s="447" t="s">
        <v>171</v>
      </c>
      <c r="C4" s="448" t="s">
        <v>172</v>
      </c>
      <c r="D4" s="447" t="s">
        <v>173</v>
      </c>
      <c r="E4" s="449">
        <v>1001</v>
      </c>
      <c r="F4" s="447" t="s">
        <v>171</v>
      </c>
      <c r="G4" s="449">
        <v>1101</v>
      </c>
      <c r="H4" s="514">
        <v>188003</v>
      </c>
      <c r="I4" s="613">
        <v>56280</v>
      </c>
      <c r="J4" s="513">
        <v>29.94</v>
      </c>
      <c r="K4" s="494">
        <v>31.088489835626987</v>
      </c>
      <c r="L4" s="873"/>
    </row>
    <row r="5" spans="1:12" s="429" customFormat="1" ht="15" customHeight="1">
      <c r="A5" s="421" t="s">
        <v>170</v>
      </c>
      <c r="B5" s="421" t="s">
        <v>171</v>
      </c>
      <c r="C5" s="95" t="s">
        <v>172</v>
      </c>
      <c r="D5" s="421" t="s">
        <v>173</v>
      </c>
      <c r="E5" s="312">
        <v>1001</v>
      </c>
      <c r="F5" s="421" t="s">
        <v>174</v>
      </c>
      <c r="G5" s="312">
        <v>1107</v>
      </c>
      <c r="H5" s="514">
        <v>103807</v>
      </c>
      <c r="I5" s="1030" t="s">
        <v>987</v>
      </c>
      <c r="J5" s="868" t="s">
        <v>987</v>
      </c>
      <c r="K5" s="494" t="s">
        <v>987</v>
      </c>
      <c r="L5" s="873"/>
    </row>
    <row r="6" spans="1:12" s="429" customFormat="1" ht="15" customHeight="1">
      <c r="A6" s="421" t="s">
        <v>175</v>
      </c>
      <c r="B6" s="421" t="s">
        <v>175</v>
      </c>
      <c r="C6" s="95" t="s">
        <v>172</v>
      </c>
      <c r="D6" s="421" t="s">
        <v>175</v>
      </c>
      <c r="E6" s="312">
        <v>2101</v>
      </c>
      <c r="F6" s="421" t="s">
        <v>175</v>
      </c>
      <c r="G6" s="312">
        <v>2101</v>
      </c>
      <c r="H6" s="514">
        <v>347605</v>
      </c>
      <c r="I6" s="613">
        <v>6125</v>
      </c>
      <c r="J6" s="513">
        <v>1.76</v>
      </c>
      <c r="K6" s="494">
        <v>2.000285226834563</v>
      </c>
      <c r="L6" s="873"/>
    </row>
    <row r="7" spans="1:12" s="429" customFormat="1" ht="15" customHeight="1">
      <c r="A7" s="421" t="s">
        <v>175</v>
      </c>
      <c r="B7" s="421" t="s">
        <v>176</v>
      </c>
      <c r="C7" s="95" t="s">
        <v>172</v>
      </c>
      <c r="D7" s="421" t="s">
        <v>177</v>
      </c>
      <c r="E7" s="312">
        <v>2201</v>
      </c>
      <c r="F7" s="421" t="s">
        <v>177</v>
      </c>
      <c r="G7" s="312">
        <v>2201</v>
      </c>
      <c r="H7" s="514">
        <v>157575</v>
      </c>
      <c r="I7" s="1030" t="s">
        <v>987</v>
      </c>
      <c r="J7" s="1031" t="s">
        <v>987</v>
      </c>
      <c r="K7" s="494" t="s">
        <v>987</v>
      </c>
      <c r="L7" s="873"/>
    </row>
    <row r="8" spans="1:12" s="429" customFormat="1" ht="15" customHeight="1">
      <c r="A8" s="421" t="s">
        <v>178</v>
      </c>
      <c r="B8" s="421" t="s">
        <v>179</v>
      </c>
      <c r="C8" s="95" t="s">
        <v>172</v>
      </c>
      <c r="D8" s="421" t="s">
        <v>180</v>
      </c>
      <c r="E8" s="312">
        <v>3001</v>
      </c>
      <c r="F8" s="421" t="s">
        <v>179</v>
      </c>
      <c r="G8" s="312">
        <v>3101</v>
      </c>
      <c r="H8" s="514">
        <v>150747</v>
      </c>
      <c r="I8" s="1030" t="s">
        <v>987</v>
      </c>
      <c r="J8" s="1031" t="s">
        <v>987</v>
      </c>
      <c r="K8" s="494" t="s">
        <v>987</v>
      </c>
      <c r="L8" s="873"/>
    </row>
    <row r="9" spans="1:12" s="429" customFormat="1" ht="15" customHeight="1">
      <c r="A9" s="421" t="s">
        <v>178</v>
      </c>
      <c r="B9" s="421" t="s">
        <v>179</v>
      </c>
      <c r="C9" s="95" t="s">
        <v>172</v>
      </c>
      <c r="D9" s="421" t="s">
        <v>180</v>
      </c>
      <c r="E9" s="312">
        <v>3001</v>
      </c>
      <c r="F9" s="421" t="s">
        <v>181</v>
      </c>
      <c r="G9" s="312">
        <v>3103</v>
      </c>
      <c r="H9" s="514">
        <v>9855</v>
      </c>
      <c r="I9" s="1030" t="s">
        <v>987</v>
      </c>
      <c r="J9" s="1031" t="s">
        <v>987</v>
      </c>
      <c r="K9" s="494" t="s">
        <v>987</v>
      </c>
      <c r="L9" s="873"/>
    </row>
    <row r="10" spans="1:12" s="429" customFormat="1" ht="15" customHeight="1">
      <c r="A10" s="421" t="s">
        <v>178</v>
      </c>
      <c r="B10" s="423" t="s">
        <v>182</v>
      </c>
      <c r="C10" s="95" t="s">
        <v>172</v>
      </c>
      <c r="D10" s="423" t="s">
        <v>183</v>
      </c>
      <c r="E10" s="312">
        <v>3301</v>
      </c>
      <c r="F10" s="423" t="s">
        <v>183</v>
      </c>
      <c r="G10" s="312">
        <v>3301</v>
      </c>
      <c r="H10" s="514">
        <v>45298</v>
      </c>
      <c r="I10" s="1030" t="s">
        <v>987</v>
      </c>
      <c r="J10" s="1031" t="s">
        <v>987</v>
      </c>
      <c r="K10" s="494" t="s">
        <v>987</v>
      </c>
      <c r="L10" s="873"/>
    </row>
    <row r="11" spans="1:12" s="429" customFormat="1" ht="15" customHeight="1">
      <c r="A11" s="421" t="s">
        <v>184</v>
      </c>
      <c r="B11" s="421" t="s">
        <v>185</v>
      </c>
      <c r="C11" s="95" t="s">
        <v>172</v>
      </c>
      <c r="D11" s="421" t="s">
        <v>186</v>
      </c>
      <c r="E11" s="312">
        <v>4001</v>
      </c>
      <c r="F11" s="421" t="s">
        <v>187</v>
      </c>
      <c r="G11" s="312">
        <v>4101</v>
      </c>
      <c r="H11" s="514">
        <v>199844</v>
      </c>
      <c r="I11" s="613">
        <v>18088</v>
      </c>
      <c r="J11" s="513">
        <v>9.0500000000000007</v>
      </c>
      <c r="K11" s="494">
        <v>13.843352328720169</v>
      </c>
      <c r="L11" s="873"/>
    </row>
    <row r="12" spans="1:12" s="429" customFormat="1" ht="15" customHeight="1">
      <c r="A12" s="421" t="s">
        <v>184</v>
      </c>
      <c r="B12" s="421" t="s">
        <v>185</v>
      </c>
      <c r="C12" s="95" t="s">
        <v>172</v>
      </c>
      <c r="D12" s="421" t="s">
        <v>186</v>
      </c>
      <c r="E12" s="312">
        <v>4001</v>
      </c>
      <c r="F12" s="421" t="s">
        <v>184</v>
      </c>
      <c r="G12" s="312">
        <v>4102</v>
      </c>
      <c r="H12" s="514">
        <v>212520</v>
      </c>
      <c r="I12" s="613">
        <v>5870</v>
      </c>
      <c r="J12" s="513">
        <v>2.76</v>
      </c>
      <c r="K12" s="494">
        <v>6.0958440447366344</v>
      </c>
      <c r="L12" s="873"/>
    </row>
    <row r="13" spans="1:12" s="429" customFormat="1" ht="15" customHeight="1">
      <c r="A13" s="421" t="s">
        <v>184</v>
      </c>
      <c r="B13" s="421" t="s">
        <v>188</v>
      </c>
      <c r="C13" s="95" t="s">
        <v>172</v>
      </c>
      <c r="D13" s="421" t="s">
        <v>189</v>
      </c>
      <c r="E13" s="312">
        <v>4301</v>
      </c>
      <c r="F13" s="424" t="s">
        <v>189</v>
      </c>
      <c r="G13" s="312">
        <v>4301</v>
      </c>
      <c r="H13" s="514">
        <v>86098</v>
      </c>
      <c r="I13" s="1030" t="s">
        <v>987</v>
      </c>
      <c r="J13" s="1031" t="s">
        <v>987</v>
      </c>
      <c r="K13" s="494" t="s">
        <v>987</v>
      </c>
      <c r="L13" s="873"/>
    </row>
    <row r="14" spans="1:12" s="429" customFormat="1" ht="15" customHeight="1">
      <c r="A14" s="421" t="s">
        <v>190</v>
      </c>
      <c r="B14" s="421" t="s">
        <v>190</v>
      </c>
      <c r="C14" s="95" t="s">
        <v>191</v>
      </c>
      <c r="D14" s="421" t="s">
        <v>191</v>
      </c>
      <c r="E14" s="312">
        <v>5001</v>
      </c>
      <c r="F14" s="421" t="s">
        <v>190</v>
      </c>
      <c r="G14" s="312">
        <v>5101</v>
      </c>
      <c r="H14" s="514">
        <v>294207</v>
      </c>
      <c r="I14" s="613">
        <v>4435</v>
      </c>
      <c r="J14" s="513">
        <v>1.51</v>
      </c>
      <c r="K14" s="494">
        <v>1.4810594344690617</v>
      </c>
      <c r="L14" s="873"/>
    </row>
    <row r="15" spans="1:12" s="429" customFormat="1" ht="15" customHeight="1">
      <c r="A15" s="421" t="s">
        <v>190</v>
      </c>
      <c r="B15" s="421" t="s">
        <v>190</v>
      </c>
      <c r="C15" s="95" t="s">
        <v>191</v>
      </c>
      <c r="D15" s="421" t="s">
        <v>191</v>
      </c>
      <c r="E15" s="312">
        <v>5001</v>
      </c>
      <c r="F15" s="421" t="s">
        <v>192</v>
      </c>
      <c r="G15" s="312">
        <v>5102</v>
      </c>
      <c r="H15" s="514">
        <v>17948</v>
      </c>
      <c r="I15" s="613">
        <v>0</v>
      </c>
      <c r="J15" s="613">
        <v>0</v>
      </c>
      <c r="K15" s="1032">
        <v>0</v>
      </c>
      <c r="L15" s="873"/>
    </row>
    <row r="16" spans="1:12" s="429" customFormat="1" ht="15" customHeight="1">
      <c r="A16" s="421" t="s">
        <v>190</v>
      </c>
      <c r="B16" s="421" t="s">
        <v>190</v>
      </c>
      <c r="C16" s="95" t="s">
        <v>191</v>
      </c>
      <c r="D16" s="421" t="s">
        <v>191</v>
      </c>
      <c r="E16" s="312">
        <v>5001</v>
      </c>
      <c r="F16" s="421" t="s">
        <v>193</v>
      </c>
      <c r="G16" s="312">
        <v>5103</v>
      </c>
      <c r="H16" s="514">
        <v>39345</v>
      </c>
      <c r="I16" s="613">
        <v>556</v>
      </c>
      <c r="J16" s="513">
        <v>1.41</v>
      </c>
      <c r="K16" s="494">
        <v>1.2192702017418147</v>
      </c>
      <c r="L16" s="873"/>
    </row>
    <row r="17" spans="1:12" s="429" customFormat="1" ht="15" customHeight="1">
      <c r="A17" s="421" t="s">
        <v>190</v>
      </c>
      <c r="B17" s="421" t="s">
        <v>190</v>
      </c>
      <c r="C17" s="95" t="s">
        <v>191</v>
      </c>
      <c r="D17" s="421" t="s">
        <v>191</v>
      </c>
      <c r="E17" s="312">
        <v>5001</v>
      </c>
      <c r="F17" s="421" t="s">
        <v>194</v>
      </c>
      <c r="G17" s="312">
        <v>5105</v>
      </c>
      <c r="H17" s="514">
        <v>15813</v>
      </c>
      <c r="I17" s="613">
        <v>950</v>
      </c>
      <c r="J17" s="513">
        <v>6.01</v>
      </c>
      <c r="K17" s="494">
        <v>5.8038339409620132</v>
      </c>
      <c r="L17" s="873"/>
    </row>
    <row r="18" spans="1:12" s="429" customFormat="1" ht="15" customHeight="1">
      <c r="A18" s="421" t="s">
        <v>190</v>
      </c>
      <c r="B18" s="421" t="s">
        <v>190</v>
      </c>
      <c r="C18" s="95" t="s">
        <v>191</v>
      </c>
      <c r="D18" s="421" t="s">
        <v>191</v>
      </c>
      <c r="E18" s="312">
        <v>5001</v>
      </c>
      <c r="F18" s="421" t="s">
        <v>195</v>
      </c>
      <c r="G18" s="312">
        <v>5107</v>
      </c>
      <c r="H18" s="514">
        <v>26247</v>
      </c>
      <c r="I18" s="613">
        <v>1756</v>
      </c>
      <c r="J18" s="513">
        <v>6.69</v>
      </c>
      <c r="K18" s="494">
        <v>6.5325900827048491</v>
      </c>
      <c r="L18" s="873"/>
    </row>
    <row r="19" spans="1:12" s="429" customFormat="1" ht="15" customHeight="1">
      <c r="A19" s="421" t="s">
        <v>190</v>
      </c>
      <c r="B19" s="421" t="s">
        <v>190</v>
      </c>
      <c r="C19" s="95" t="s">
        <v>191</v>
      </c>
      <c r="D19" s="421" t="s">
        <v>191</v>
      </c>
      <c r="E19" s="312">
        <v>5001</v>
      </c>
      <c r="F19" s="421" t="s">
        <v>196</v>
      </c>
      <c r="G19" s="312">
        <v>5109</v>
      </c>
      <c r="H19" s="514">
        <v>332875</v>
      </c>
      <c r="I19" s="613">
        <v>35099</v>
      </c>
      <c r="J19" s="513">
        <v>10.54</v>
      </c>
      <c r="K19" s="494">
        <v>10.768356872909127</v>
      </c>
      <c r="L19" s="873"/>
    </row>
    <row r="20" spans="1:12" s="429" customFormat="1" ht="15" customHeight="1">
      <c r="A20" s="421" t="s">
        <v>190</v>
      </c>
      <c r="B20" s="423" t="s">
        <v>197</v>
      </c>
      <c r="C20" s="95" t="s">
        <v>172</v>
      </c>
      <c r="D20" s="423" t="s">
        <v>198</v>
      </c>
      <c r="E20" s="312">
        <v>5301</v>
      </c>
      <c r="F20" s="425" t="s">
        <v>197</v>
      </c>
      <c r="G20" s="312">
        <v>5301</v>
      </c>
      <c r="H20" s="514">
        <v>60064</v>
      </c>
      <c r="I20" s="1030" t="s">
        <v>987</v>
      </c>
      <c r="J20" s="1031" t="s">
        <v>987</v>
      </c>
      <c r="K20" s="494" t="s">
        <v>987</v>
      </c>
      <c r="L20" s="873"/>
    </row>
    <row r="21" spans="1:12" s="429" customFormat="1" ht="15" customHeight="1">
      <c r="A21" s="421" t="s">
        <v>190</v>
      </c>
      <c r="B21" s="423" t="s">
        <v>197</v>
      </c>
      <c r="C21" s="95" t="s">
        <v>172</v>
      </c>
      <c r="D21" s="423" t="s">
        <v>198</v>
      </c>
      <c r="E21" s="312">
        <v>5301</v>
      </c>
      <c r="F21" s="425" t="s">
        <v>199</v>
      </c>
      <c r="G21" s="312">
        <v>5304</v>
      </c>
      <c r="H21" s="514">
        <v>11350</v>
      </c>
      <c r="I21" s="1030" t="s">
        <v>987</v>
      </c>
      <c r="J21" s="1031" t="s">
        <v>987</v>
      </c>
      <c r="K21" s="494" t="s">
        <v>987</v>
      </c>
      <c r="L21" s="873"/>
    </row>
    <row r="22" spans="1:12" s="429" customFormat="1" ht="15" customHeight="1">
      <c r="A22" s="421" t="s">
        <v>190</v>
      </c>
      <c r="B22" s="423" t="s">
        <v>200</v>
      </c>
      <c r="C22" s="95" t="s">
        <v>172</v>
      </c>
      <c r="D22" s="423" t="s">
        <v>201</v>
      </c>
      <c r="E22" s="312">
        <v>5501</v>
      </c>
      <c r="F22" s="425" t="s">
        <v>200</v>
      </c>
      <c r="G22" s="312">
        <v>5501</v>
      </c>
      <c r="H22" s="514">
        <v>77354</v>
      </c>
      <c r="I22" s="1030" t="s">
        <v>987</v>
      </c>
      <c r="J22" s="1031" t="s">
        <v>987</v>
      </c>
      <c r="K22" s="494" t="s">
        <v>987</v>
      </c>
      <c r="L22" s="873"/>
    </row>
    <row r="23" spans="1:12" s="429" customFormat="1" ht="15" customHeight="1">
      <c r="A23" s="421" t="s">
        <v>190</v>
      </c>
      <c r="B23" s="423" t="s">
        <v>200</v>
      </c>
      <c r="C23" s="95" t="s">
        <v>172</v>
      </c>
      <c r="D23" s="423" t="s">
        <v>201</v>
      </c>
      <c r="E23" s="312">
        <v>5501</v>
      </c>
      <c r="F23" s="425" t="s">
        <v>202</v>
      </c>
      <c r="G23" s="312">
        <v>5502</v>
      </c>
      <c r="H23" s="514">
        <v>48569</v>
      </c>
      <c r="I23" s="1030" t="s">
        <v>987</v>
      </c>
      <c r="J23" s="1031" t="s">
        <v>987</v>
      </c>
      <c r="K23" s="494" t="s">
        <v>987</v>
      </c>
      <c r="L23" s="873"/>
    </row>
    <row r="24" spans="1:12" s="429" customFormat="1" ht="15" customHeight="1">
      <c r="A24" s="421" t="s">
        <v>190</v>
      </c>
      <c r="B24" s="423" t="s">
        <v>200</v>
      </c>
      <c r="C24" s="95" t="s">
        <v>172</v>
      </c>
      <c r="D24" s="423" t="s">
        <v>201</v>
      </c>
      <c r="E24" s="312">
        <v>5501</v>
      </c>
      <c r="F24" s="425" t="s">
        <v>203</v>
      </c>
      <c r="G24" s="312">
        <v>5503</v>
      </c>
      <c r="H24" s="514">
        <v>11732</v>
      </c>
      <c r="I24" s="1030" t="s">
        <v>987</v>
      </c>
      <c r="J24" s="1031" t="s">
        <v>987</v>
      </c>
      <c r="K24" s="494" t="s">
        <v>987</v>
      </c>
      <c r="L24" s="873"/>
    </row>
    <row r="25" spans="1:12" s="429" customFormat="1" ht="15" customHeight="1">
      <c r="A25" s="421" t="s">
        <v>190</v>
      </c>
      <c r="B25" s="423" t="s">
        <v>200</v>
      </c>
      <c r="C25" s="95" t="s">
        <v>172</v>
      </c>
      <c r="D25" s="423" t="s">
        <v>201</v>
      </c>
      <c r="E25" s="312">
        <v>5501</v>
      </c>
      <c r="F25" s="425" t="s">
        <v>204</v>
      </c>
      <c r="G25" s="312">
        <v>5504</v>
      </c>
      <c r="H25" s="514">
        <v>19408</v>
      </c>
      <c r="I25" s="1030" t="s">
        <v>987</v>
      </c>
      <c r="J25" s="1031" t="s">
        <v>987</v>
      </c>
      <c r="K25" s="494" t="s">
        <v>987</v>
      </c>
      <c r="L25" s="873"/>
    </row>
    <row r="26" spans="1:12" s="429" customFormat="1" ht="15" customHeight="1">
      <c r="A26" s="421" t="s">
        <v>190</v>
      </c>
      <c r="B26" s="421" t="s">
        <v>205</v>
      </c>
      <c r="C26" s="95" t="s">
        <v>172</v>
      </c>
      <c r="D26" s="421" t="s">
        <v>206</v>
      </c>
      <c r="E26" s="312">
        <v>5601</v>
      </c>
      <c r="F26" s="424" t="s">
        <v>205</v>
      </c>
      <c r="G26" s="312">
        <v>5601</v>
      </c>
      <c r="H26" s="514">
        <v>86239</v>
      </c>
      <c r="I26" s="613">
        <v>2973</v>
      </c>
      <c r="J26" s="513">
        <v>3.45</v>
      </c>
      <c r="K26" s="494">
        <v>3.2476451058215368</v>
      </c>
      <c r="L26" s="873"/>
    </row>
    <row r="27" spans="1:12" s="429" customFormat="1" ht="15" customHeight="1">
      <c r="A27" s="421" t="s">
        <v>190</v>
      </c>
      <c r="B27" s="421" t="s">
        <v>205</v>
      </c>
      <c r="C27" s="95" t="s">
        <v>172</v>
      </c>
      <c r="D27" s="421" t="s">
        <v>206</v>
      </c>
      <c r="E27" s="312">
        <v>5601</v>
      </c>
      <c r="F27" s="424" t="s">
        <v>207</v>
      </c>
      <c r="G27" s="312">
        <v>5603</v>
      </c>
      <c r="H27" s="514">
        <v>20792</v>
      </c>
      <c r="I27" s="613">
        <v>3310</v>
      </c>
      <c r="J27" s="513">
        <v>15.92</v>
      </c>
      <c r="K27" s="494">
        <v>15.528613898179117</v>
      </c>
      <c r="L27" s="873"/>
    </row>
    <row r="28" spans="1:12" s="429" customFormat="1" ht="15" customHeight="1">
      <c r="A28" s="421" t="s">
        <v>190</v>
      </c>
      <c r="B28" s="421" t="s">
        <v>205</v>
      </c>
      <c r="C28" s="95" t="s">
        <v>172</v>
      </c>
      <c r="D28" s="421" t="s">
        <v>206</v>
      </c>
      <c r="E28" s="312">
        <v>5601</v>
      </c>
      <c r="F28" s="424" t="s">
        <v>208</v>
      </c>
      <c r="G28" s="312">
        <v>5606</v>
      </c>
      <c r="H28" s="514">
        <v>6147</v>
      </c>
      <c r="I28" s="1030" t="s">
        <v>526</v>
      </c>
      <c r="J28" s="1030" t="s">
        <v>526</v>
      </c>
      <c r="K28" s="1032" t="s">
        <v>526</v>
      </c>
      <c r="L28" s="873"/>
    </row>
    <row r="29" spans="1:12" s="429" customFormat="1" ht="15" customHeight="1">
      <c r="A29" s="421" t="s">
        <v>190</v>
      </c>
      <c r="B29" s="423" t="s">
        <v>209</v>
      </c>
      <c r="C29" s="95" t="s">
        <v>172</v>
      </c>
      <c r="D29" s="423" t="s">
        <v>210</v>
      </c>
      <c r="E29" s="312">
        <v>5701</v>
      </c>
      <c r="F29" s="425" t="s">
        <v>210</v>
      </c>
      <c r="G29" s="312">
        <v>5701</v>
      </c>
      <c r="H29" s="514">
        <v>69253</v>
      </c>
      <c r="I29" s="1030" t="s">
        <v>987</v>
      </c>
      <c r="J29" s="868" t="s">
        <v>987</v>
      </c>
      <c r="K29" s="494" t="s">
        <v>987</v>
      </c>
      <c r="L29" s="873"/>
    </row>
    <row r="30" spans="1:12" s="429" customFormat="1" ht="15" customHeight="1">
      <c r="A30" s="421" t="s">
        <v>190</v>
      </c>
      <c r="B30" s="421" t="s">
        <v>211</v>
      </c>
      <c r="C30" s="95" t="s">
        <v>191</v>
      </c>
      <c r="D30" s="421" t="s">
        <v>191</v>
      </c>
      <c r="E30" s="312">
        <v>5001</v>
      </c>
      <c r="F30" s="421" t="s">
        <v>212</v>
      </c>
      <c r="G30" s="312">
        <v>5801</v>
      </c>
      <c r="H30" s="514">
        <v>147991</v>
      </c>
      <c r="I30" s="1030" t="s">
        <v>987</v>
      </c>
      <c r="J30" s="868" t="s">
        <v>987</v>
      </c>
      <c r="K30" s="494" t="s">
        <v>987</v>
      </c>
      <c r="L30" s="873"/>
    </row>
    <row r="31" spans="1:12" s="429" customFormat="1" ht="15" customHeight="1">
      <c r="A31" s="421" t="s">
        <v>190</v>
      </c>
      <c r="B31" s="421" t="s">
        <v>211</v>
      </c>
      <c r="C31" s="95" t="s">
        <v>191</v>
      </c>
      <c r="D31" s="421" t="s">
        <v>191</v>
      </c>
      <c r="E31" s="312">
        <v>5001</v>
      </c>
      <c r="F31" s="421" t="s">
        <v>213</v>
      </c>
      <c r="G31" s="312">
        <v>5802</v>
      </c>
      <c r="H31" s="514">
        <v>38996</v>
      </c>
      <c r="I31" s="1030" t="s">
        <v>987</v>
      </c>
      <c r="J31" s="868" t="s">
        <v>987</v>
      </c>
      <c r="K31" s="494" t="s">
        <v>987</v>
      </c>
      <c r="L31" s="873"/>
    </row>
    <row r="32" spans="1:12" s="429" customFormat="1" ht="15" customHeight="1">
      <c r="A32" s="421" t="s">
        <v>190</v>
      </c>
      <c r="B32" s="421" t="s">
        <v>211</v>
      </c>
      <c r="C32" s="95" t="s">
        <v>191</v>
      </c>
      <c r="D32" s="421" t="s">
        <v>191</v>
      </c>
      <c r="E32" s="312">
        <v>5001</v>
      </c>
      <c r="F32" s="421" t="s">
        <v>214</v>
      </c>
      <c r="G32" s="312">
        <v>5803</v>
      </c>
      <c r="H32" s="514">
        <v>11996</v>
      </c>
      <c r="I32" s="1030" t="s">
        <v>987</v>
      </c>
      <c r="J32" s="868" t="s">
        <v>987</v>
      </c>
      <c r="K32" s="494" t="s">
        <v>987</v>
      </c>
      <c r="L32" s="873"/>
    </row>
    <row r="33" spans="1:12" s="429" customFormat="1" ht="15" customHeight="1">
      <c r="A33" s="421" t="s">
        <v>190</v>
      </c>
      <c r="B33" s="421" t="s">
        <v>211</v>
      </c>
      <c r="C33" s="95" t="s">
        <v>191</v>
      </c>
      <c r="D33" s="421" t="s">
        <v>191</v>
      </c>
      <c r="E33" s="312">
        <v>5001</v>
      </c>
      <c r="F33" s="421" t="s">
        <v>215</v>
      </c>
      <c r="G33" s="312">
        <v>5804</v>
      </c>
      <c r="H33" s="514">
        <v>125140</v>
      </c>
      <c r="I33" s="1030" t="s">
        <v>987</v>
      </c>
      <c r="J33" s="868" t="s">
        <v>987</v>
      </c>
      <c r="K33" s="494" t="s">
        <v>987</v>
      </c>
      <c r="L33" s="873"/>
    </row>
    <row r="34" spans="1:12" s="429" customFormat="1" ht="15" customHeight="1">
      <c r="A34" s="421" t="s">
        <v>216</v>
      </c>
      <c r="B34" s="421" t="s">
        <v>217</v>
      </c>
      <c r="C34" s="95" t="s">
        <v>172</v>
      </c>
      <c r="D34" s="421" t="s">
        <v>218</v>
      </c>
      <c r="E34" s="312">
        <v>6001</v>
      </c>
      <c r="F34" s="421" t="s">
        <v>219</v>
      </c>
      <c r="G34" s="312">
        <v>6101</v>
      </c>
      <c r="H34" s="514">
        <v>233663</v>
      </c>
      <c r="I34" s="1030" t="s">
        <v>987</v>
      </c>
      <c r="J34" s="868" t="s">
        <v>987</v>
      </c>
      <c r="K34" s="494" t="s">
        <v>987</v>
      </c>
      <c r="L34" s="873"/>
    </row>
    <row r="35" spans="1:12" s="429" customFormat="1" ht="15" customHeight="1">
      <c r="A35" s="421" t="s">
        <v>216</v>
      </c>
      <c r="B35" s="421" t="s">
        <v>217</v>
      </c>
      <c r="C35" s="95" t="s">
        <v>172</v>
      </c>
      <c r="D35" s="421" t="s">
        <v>218</v>
      </c>
      <c r="E35" s="312">
        <v>6001</v>
      </c>
      <c r="F35" s="421" t="s">
        <v>220</v>
      </c>
      <c r="G35" s="312">
        <v>6108</v>
      </c>
      <c r="H35" s="514">
        <v>51199</v>
      </c>
      <c r="I35" s="1030" t="s">
        <v>987</v>
      </c>
      <c r="J35" s="868" t="s">
        <v>987</v>
      </c>
      <c r="K35" s="494" t="s">
        <v>987</v>
      </c>
      <c r="L35" s="873"/>
    </row>
    <row r="36" spans="1:12" s="429" customFormat="1" ht="15" customHeight="1">
      <c r="A36" s="421" t="s">
        <v>216</v>
      </c>
      <c r="B36" s="423" t="s">
        <v>217</v>
      </c>
      <c r="C36" s="95" t="s">
        <v>172</v>
      </c>
      <c r="D36" s="423" t="s">
        <v>221</v>
      </c>
      <c r="E36" s="312">
        <v>6115</v>
      </c>
      <c r="F36" s="423" t="s">
        <v>221</v>
      </c>
      <c r="G36" s="312">
        <v>6115</v>
      </c>
      <c r="H36" s="514">
        <v>45692</v>
      </c>
      <c r="I36" s="1030" t="s">
        <v>987</v>
      </c>
      <c r="J36" s="868" t="s">
        <v>987</v>
      </c>
      <c r="K36" s="494" t="s">
        <v>987</v>
      </c>
      <c r="L36" s="873"/>
    </row>
    <row r="37" spans="1:12" s="429" customFormat="1" ht="15" customHeight="1">
      <c r="A37" s="421" t="s">
        <v>216</v>
      </c>
      <c r="B37" s="423" t="s">
        <v>222</v>
      </c>
      <c r="C37" s="95" t="s">
        <v>172</v>
      </c>
      <c r="D37" s="423" t="s">
        <v>223</v>
      </c>
      <c r="E37" s="312">
        <v>6301</v>
      </c>
      <c r="F37" s="425" t="s">
        <v>223</v>
      </c>
      <c r="G37" s="312">
        <v>6301</v>
      </c>
      <c r="H37" s="514">
        <v>63481</v>
      </c>
      <c r="I37" s="1030" t="s">
        <v>987</v>
      </c>
      <c r="J37" s="868" t="s">
        <v>987</v>
      </c>
      <c r="K37" s="494" t="s">
        <v>987</v>
      </c>
      <c r="L37" s="873"/>
    </row>
    <row r="38" spans="1:12" s="429" customFormat="1" ht="15" customHeight="1">
      <c r="A38" s="421" t="s">
        <v>224</v>
      </c>
      <c r="B38" s="421" t="s">
        <v>225</v>
      </c>
      <c r="C38" s="95" t="s">
        <v>172</v>
      </c>
      <c r="D38" s="421" t="s">
        <v>226</v>
      </c>
      <c r="E38" s="312">
        <v>7001</v>
      </c>
      <c r="F38" s="421" t="s">
        <v>225</v>
      </c>
      <c r="G38" s="312">
        <v>7101</v>
      </c>
      <c r="H38" s="514">
        <v>210033</v>
      </c>
      <c r="I38" s="1030" t="s">
        <v>987</v>
      </c>
      <c r="J38" s="868" t="s">
        <v>987</v>
      </c>
      <c r="K38" s="494" t="s">
        <v>987</v>
      </c>
      <c r="L38" s="873"/>
    </row>
    <row r="39" spans="1:12" s="429" customFormat="1" ht="15" customHeight="1">
      <c r="A39" s="421" t="s">
        <v>224</v>
      </c>
      <c r="B39" s="423" t="s">
        <v>225</v>
      </c>
      <c r="C39" s="95" t="s">
        <v>172</v>
      </c>
      <c r="D39" s="423" t="s">
        <v>227</v>
      </c>
      <c r="E39" s="312">
        <v>7102</v>
      </c>
      <c r="F39" s="423" t="s">
        <v>227</v>
      </c>
      <c r="G39" s="312">
        <v>7102</v>
      </c>
      <c r="H39" s="514">
        <v>37198</v>
      </c>
      <c r="I39" s="613">
        <v>5383</v>
      </c>
      <c r="J39" s="513">
        <v>14.47</v>
      </c>
      <c r="K39" s="494">
        <v>13.860393366756652</v>
      </c>
      <c r="L39" s="873"/>
    </row>
    <row r="40" spans="1:12" s="429" customFormat="1" ht="15" customHeight="1">
      <c r="A40" s="421" t="s">
        <v>224</v>
      </c>
      <c r="B40" s="421" t="s">
        <v>225</v>
      </c>
      <c r="C40" s="95" t="s">
        <v>172</v>
      </c>
      <c r="D40" s="421" t="s">
        <v>226</v>
      </c>
      <c r="E40" s="312">
        <v>7001</v>
      </c>
      <c r="F40" s="421" t="s">
        <v>224</v>
      </c>
      <c r="G40" s="312">
        <v>7105</v>
      </c>
      <c r="H40" s="514">
        <v>38769</v>
      </c>
      <c r="I40" s="1030" t="s">
        <v>987</v>
      </c>
      <c r="J40" s="1031" t="s">
        <v>987</v>
      </c>
      <c r="K40" s="494" t="s">
        <v>987</v>
      </c>
      <c r="L40" s="873"/>
    </row>
    <row r="41" spans="1:12" s="429" customFormat="1" ht="15" customHeight="1">
      <c r="A41" s="421" t="s">
        <v>224</v>
      </c>
      <c r="B41" s="421" t="s">
        <v>228</v>
      </c>
      <c r="C41" s="95" t="s">
        <v>172</v>
      </c>
      <c r="D41" s="421" t="s">
        <v>229</v>
      </c>
      <c r="E41" s="312">
        <v>7301</v>
      </c>
      <c r="F41" s="424" t="s">
        <v>228</v>
      </c>
      <c r="G41" s="312">
        <v>7301</v>
      </c>
      <c r="H41" s="514">
        <v>131752</v>
      </c>
      <c r="I41" s="1030" t="s">
        <v>987</v>
      </c>
      <c r="J41" s="1031" t="s">
        <v>987</v>
      </c>
      <c r="K41" s="494" t="s">
        <v>987</v>
      </c>
      <c r="L41" s="873"/>
    </row>
    <row r="42" spans="1:12" s="429" customFormat="1" ht="15" customHeight="1">
      <c r="A42" s="421" t="s">
        <v>224</v>
      </c>
      <c r="B42" s="421" t="s">
        <v>228</v>
      </c>
      <c r="C42" s="95" t="s">
        <v>172</v>
      </c>
      <c r="D42" s="421" t="s">
        <v>229</v>
      </c>
      <c r="E42" s="312">
        <v>7301</v>
      </c>
      <c r="F42" s="424" t="s">
        <v>230</v>
      </c>
      <c r="G42" s="312">
        <v>7305</v>
      </c>
      <c r="H42" s="514">
        <v>5520</v>
      </c>
      <c r="I42" s="1030" t="s">
        <v>987</v>
      </c>
      <c r="J42" s="1031" t="s">
        <v>987</v>
      </c>
      <c r="K42" s="494" t="s">
        <v>987</v>
      </c>
      <c r="L42" s="873"/>
    </row>
    <row r="43" spans="1:12" s="429" customFormat="1" ht="15" customHeight="1">
      <c r="A43" s="421" t="s">
        <v>224</v>
      </c>
      <c r="B43" s="421" t="s">
        <v>228</v>
      </c>
      <c r="C43" s="95" t="s">
        <v>172</v>
      </c>
      <c r="D43" s="421" t="s">
        <v>229</v>
      </c>
      <c r="E43" s="312">
        <v>7301</v>
      </c>
      <c r="F43" s="424" t="s">
        <v>231</v>
      </c>
      <c r="G43" s="312">
        <v>7306</v>
      </c>
      <c r="H43" s="514">
        <v>6480</v>
      </c>
      <c r="I43" s="1030" t="s">
        <v>987</v>
      </c>
      <c r="J43" s="1031" t="s">
        <v>987</v>
      </c>
      <c r="K43" s="494" t="s">
        <v>987</v>
      </c>
      <c r="L43" s="873"/>
    </row>
    <row r="44" spans="1:12" s="429" customFormat="1" ht="15" customHeight="1">
      <c r="A44" s="421" t="s">
        <v>224</v>
      </c>
      <c r="B44" s="423" t="s">
        <v>232</v>
      </c>
      <c r="C44" s="95" t="s">
        <v>172</v>
      </c>
      <c r="D44" s="423" t="s">
        <v>232</v>
      </c>
      <c r="E44" s="312">
        <v>7401</v>
      </c>
      <c r="F44" s="425" t="s">
        <v>232</v>
      </c>
      <c r="G44" s="312">
        <v>7401</v>
      </c>
      <c r="H44" s="514">
        <v>77106</v>
      </c>
      <c r="I44" s="1030" t="s">
        <v>987</v>
      </c>
      <c r="J44" s="1031" t="s">
        <v>987</v>
      </c>
      <c r="K44" s="494" t="s">
        <v>987</v>
      </c>
      <c r="L44" s="873"/>
    </row>
    <row r="45" spans="1:12" s="429" customFormat="1" ht="15" customHeight="1">
      <c r="A45" s="421" t="s">
        <v>233</v>
      </c>
      <c r="B45" s="421" t="s">
        <v>234</v>
      </c>
      <c r="C45" s="95" t="s">
        <v>235</v>
      </c>
      <c r="D45" s="421" t="s">
        <v>235</v>
      </c>
      <c r="E45" s="312">
        <v>8001</v>
      </c>
      <c r="F45" s="421" t="s">
        <v>234</v>
      </c>
      <c r="G45" s="312">
        <v>8101</v>
      </c>
      <c r="H45" s="514">
        <v>217535</v>
      </c>
      <c r="I45" s="1030" t="s">
        <v>987</v>
      </c>
      <c r="J45" s="1031" t="s">
        <v>987</v>
      </c>
      <c r="K45" s="494" t="s">
        <v>987</v>
      </c>
      <c r="L45" s="873"/>
    </row>
    <row r="46" spans="1:12" s="429" customFormat="1" ht="15" customHeight="1">
      <c r="A46" s="421" t="s">
        <v>233</v>
      </c>
      <c r="B46" s="421" t="s">
        <v>234</v>
      </c>
      <c r="C46" s="95" t="s">
        <v>235</v>
      </c>
      <c r="D46" s="421" t="s">
        <v>235</v>
      </c>
      <c r="E46" s="312">
        <v>8001</v>
      </c>
      <c r="F46" s="421" t="s">
        <v>236</v>
      </c>
      <c r="G46" s="312">
        <v>8102</v>
      </c>
      <c r="H46" s="514">
        <v>110341</v>
      </c>
      <c r="I46" s="613">
        <v>9772</v>
      </c>
      <c r="J46" s="513">
        <v>8.86</v>
      </c>
      <c r="K46" s="494">
        <v>84.667143996224752</v>
      </c>
      <c r="L46" s="873"/>
    </row>
    <row r="47" spans="1:12" s="429" customFormat="1" ht="15" customHeight="1">
      <c r="A47" s="421" t="s">
        <v>233</v>
      </c>
      <c r="B47" s="421" t="s">
        <v>234</v>
      </c>
      <c r="C47" s="95" t="s">
        <v>235</v>
      </c>
      <c r="D47" s="421" t="s">
        <v>235</v>
      </c>
      <c r="E47" s="312">
        <v>8001</v>
      </c>
      <c r="F47" s="421" t="s">
        <v>237</v>
      </c>
      <c r="G47" s="312">
        <v>8103</v>
      </c>
      <c r="H47" s="514">
        <v>85633</v>
      </c>
      <c r="I47" s="1030" t="s">
        <v>987</v>
      </c>
      <c r="J47" s="868" t="s">
        <v>987</v>
      </c>
      <c r="K47" s="494" t="s">
        <v>987</v>
      </c>
      <c r="L47" s="873"/>
    </row>
    <row r="48" spans="1:12" s="429" customFormat="1" ht="15" customHeight="1">
      <c r="A48" s="421" t="s">
        <v>233</v>
      </c>
      <c r="B48" s="421" t="s">
        <v>234</v>
      </c>
      <c r="C48" s="95" t="s">
        <v>235</v>
      </c>
      <c r="D48" s="421" t="s">
        <v>235</v>
      </c>
      <c r="E48" s="312">
        <v>8001</v>
      </c>
      <c r="F48" s="421" t="s">
        <v>238</v>
      </c>
      <c r="G48" s="312">
        <v>8105</v>
      </c>
      <c r="H48" s="514">
        <v>20843</v>
      </c>
      <c r="I48" s="1030" t="s">
        <v>987</v>
      </c>
      <c r="J48" s="868" t="s">
        <v>987</v>
      </c>
      <c r="K48" s="494" t="s">
        <v>987</v>
      </c>
      <c r="L48" s="873"/>
    </row>
    <row r="49" spans="1:12" s="429" customFormat="1" ht="15" customHeight="1">
      <c r="A49" s="421" t="s">
        <v>233</v>
      </c>
      <c r="B49" s="421" t="s">
        <v>234</v>
      </c>
      <c r="C49" s="95" t="s">
        <v>235</v>
      </c>
      <c r="D49" s="421" t="s">
        <v>235</v>
      </c>
      <c r="E49" s="312">
        <v>8001</v>
      </c>
      <c r="F49" s="421" t="s">
        <v>239</v>
      </c>
      <c r="G49" s="312">
        <v>8106</v>
      </c>
      <c r="H49" s="514">
        <v>43272</v>
      </c>
      <c r="I49" s="613">
        <v>5684</v>
      </c>
      <c r="J49" s="513">
        <v>13.14</v>
      </c>
      <c r="K49" s="494">
        <v>13.07237813884786</v>
      </c>
      <c r="L49" s="873"/>
    </row>
    <row r="50" spans="1:12" s="429" customFormat="1" ht="15" customHeight="1">
      <c r="A50" s="421" t="s">
        <v>233</v>
      </c>
      <c r="B50" s="421" t="s">
        <v>234</v>
      </c>
      <c r="C50" s="95" t="s">
        <v>235</v>
      </c>
      <c r="D50" s="421" t="s">
        <v>235</v>
      </c>
      <c r="E50" s="312">
        <v>8001</v>
      </c>
      <c r="F50" s="421" t="s">
        <v>240</v>
      </c>
      <c r="G50" s="312">
        <v>8107</v>
      </c>
      <c r="H50" s="514">
        <v>46382</v>
      </c>
      <c r="I50" s="613">
        <v>7730</v>
      </c>
      <c r="J50" s="513">
        <v>16.670000000000002</v>
      </c>
      <c r="K50" s="494">
        <v>16.584832521618129</v>
      </c>
      <c r="L50" s="873"/>
    </row>
    <row r="51" spans="1:12" s="429" customFormat="1" ht="15" customHeight="1">
      <c r="A51" s="421" t="s">
        <v>233</v>
      </c>
      <c r="B51" s="421" t="s">
        <v>234</v>
      </c>
      <c r="C51" s="95" t="s">
        <v>235</v>
      </c>
      <c r="D51" s="421" t="s">
        <v>235</v>
      </c>
      <c r="E51" s="312">
        <v>8001</v>
      </c>
      <c r="F51" s="421" t="s">
        <v>241</v>
      </c>
      <c r="G51" s="312">
        <v>8108</v>
      </c>
      <c r="H51" s="514">
        <v>131521</v>
      </c>
      <c r="I51" s="1030" t="s">
        <v>526</v>
      </c>
      <c r="J51" s="1031" t="s">
        <v>526</v>
      </c>
      <c r="K51" s="494">
        <v>42.37011045097492</v>
      </c>
      <c r="L51" s="873"/>
    </row>
    <row r="52" spans="1:12" s="429" customFormat="1" ht="15" customHeight="1">
      <c r="A52" s="421" t="s">
        <v>233</v>
      </c>
      <c r="B52" s="421" t="s">
        <v>234</v>
      </c>
      <c r="C52" s="95" t="s">
        <v>235</v>
      </c>
      <c r="D52" s="421" t="s">
        <v>235</v>
      </c>
      <c r="E52" s="312">
        <v>8001</v>
      </c>
      <c r="F52" s="421" t="s">
        <v>242</v>
      </c>
      <c r="G52" s="312">
        <v>8109</v>
      </c>
      <c r="H52" s="514">
        <v>9549</v>
      </c>
      <c r="I52" s="1030" t="s">
        <v>987</v>
      </c>
      <c r="J52" s="1031" t="s">
        <v>987</v>
      </c>
      <c r="K52" s="494" t="s">
        <v>987</v>
      </c>
      <c r="L52" s="873"/>
    </row>
    <row r="53" spans="1:12" s="429" customFormat="1" ht="15" customHeight="1">
      <c r="A53" s="421" t="s">
        <v>233</v>
      </c>
      <c r="B53" s="421" t="s">
        <v>234</v>
      </c>
      <c r="C53" s="95" t="s">
        <v>235</v>
      </c>
      <c r="D53" s="421" t="s">
        <v>235</v>
      </c>
      <c r="E53" s="312">
        <v>8001</v>
      </c>
      <c r="F53" s="421" t="s">
        <v>243</v>
      </c>
      <c r="G53" s="312">
        <v>8110</v>
      </c>
      <c r="H53" s="514">
        <v>149595</v>
      </c>
      <c r="I53" s="613">
        <v>64659</v>
      </c>
      <c r="J53" s="513">
        <v>43.22</v>
      </c>
      <c r="K53" s="494">
        <v>44.547416529135461</v>
      </c>
      <c r="L53" s="873"/>
    </row>
    <row r="54" spans="1:12" s="429" customFormat="1" ht="15" customHeight="1">
      <c r="A54" s="421" t="s">
        <v>233</v>
      </c>
      <c r="B54" s="421" t="s">
        <v>234</v>
      </c>
      <c r="C54" s="95" t="s">
        <v>235</v>
      </c>
      <c r="D54" s="421" t="s">
        <v>235</v>
      </c>
      <c r="E54" s="312">
        <v>8001</v>
      </c>
      <c r="F54" s="421" t="s">
        <v>244</v>
      </c>
      <c r="G54" s="312">
        <v>8111</v>
      </c>
      <c r="H54" s="514">
        <v>49205</v>
      </c>
      <c r="I54" s="613">
        <v>4591</v>
      </c>
      <c r="J54" s="513">
        <v>9.33</v>
      </c>
      <c r="K54" s="494">
        <v>9.4514433091955166</v>
      </c>
      <c r="L54" s="873"/>
    </row>
    <row r="55" spans="1:12" s="429" customFormat="1" ht="15" customHeight="1">
      <c r="A55" s="421" t="s">
        <v>233</v>
      </c>
      <c r="B55" s="421" t="s">
        <v>234</v>
      </c>
      <c r="C55" s="95" t="s">
        <v>235</v>
      </c>
      <c r="D55" s="421" t="s">
        <v>235</v>
      </c>
      <c r="E55" s="312">
        <v>8001</v>
      </c>
      <c r="F55" s="421" t="s">
        <v>245</v>
      </c>
      <c r="G55" s="312">
        <v>8112</v>
      </c>
      <c r="H55" s="514">
        <v>90704</v>
      </c>
      <c r="I55" s="613">
        <v>12917</v>
      </c>
      <c r="J55" s="513">
        <v>14.24</v>
      </c>
      <c r="K55" s="494">
        <v>13.746886111525114</v>
      </c>
      <c r="L55" s="873"/>
    </row>
    <row r="56" spans="1:12" s="429" customFormat="1" ht="15" customHeight="1">
      <c r="A56" s="421" t="s">
        <v>233</v>
      </c>
      <c r="B56" s="421" t="s">
        <v>233</v>
      </c>
      <c r="C56" s="95" t="s">
        <v>172</v>
      </c>
      <c r="D56" s="421" t="s">
        <v>246</v>
      </c>
      <c r="E56" s="312">
        <v>8301</v>
      </c>
      <c r="F56" s="421" t="s">
        <v>247</v>
      </c>
      <c r="G56" s="312">
        <v>8301</v>
      </c>
      <c r="H56" s="514">
        <v>150536</v>
      </c>
      <c r="I56" s="1030" t="s">
        <v>987</v>
      </c>
      <c r="J56" s="1031" t="s">
        <v>987</v>
      </c>
      <c r="K56" s="494" t="s">
        <v>987</v>
      </c>
      <c r="L56" s="873"/>
    </row>
    <row r="57" spans="1:12" s="429" customFormat="1" ht="15" customHeight="1">
      <c r="A57" s="421" t="s">
        <v>233</v>
      </c>
      <c r="B57" s="421" t="s">
        <v>233</v>
      </c>
      <c r="C57" s="95" t="s">
        <v>172</v>
      </c>
      <c r="D57" s="421" t="s">
        <v>246</v>
      </c>
      <c r="E57" s="312">
        <v>8301</v>
      </c>
      <c r="F57" s="424" t="s">
        <v>248</v>
      </c>
      <c r="G57" s="312">
        <v>8306</v>
      </c>
      <c r="H57" s="514">
        <v>22857</v>
      </c>
      <c r="I57" s="1030" t="s">
        <v>987</v>
      </c>
      <c r="J57" s="1031" t="s">
        <v>987</v>
      </c>
      <c r="K57" s="494" t="s">
        <v>987</v>
      </c>
      <c r="L57" s="873"/>
    </row>
    <row r="58" spans="1:12" s="429" customFormat="1" ht="15" customHeight="1">
      <c r="A58" s="421" t="s">
        <v>249</v>
      </c>
      <c r="B58" s="421" t="s">
        <v>250</v>
      </c>
      <c r="C58" s="95" t="s">
        <v>172</v>
      </c>
      <c r="D58" s="421" t="s">
        <v>251</v>
      </c>
      <c r="E58" s="312">
        <v>9001</v>
      </c>
      <c r="F58" s="421" t="s">
        <v>252</v>
      </c>
      <c r="G58" s="312">
        <v>9101</v>
      </c>
      <c r="H58" s="514">
        <v>261114</v>
      </c>
      <c r="I58" s="1030" t="s">
        <v>987</v>
      </c>
      <c r="J58" s="1031" t="s">
        <v>987</v>
      </c>
      <c r="K58" s="494" t="s">
        <v>987</v>
      </c>
      <c r="L58" s="873"/>
    </row>
    <row r="59" spans="1:12" s="429" customFormat="1" ht="15" customHeight="1">
      <c r="A59" s="421" t="s">
        <v>249</v>
      </c>
      <c r="B59" s="421" t="s">
        <v>250</v>
      </c>
      <c r="C59" s="95" t="s">
        <v>172</v>
      </c>
      <c r="D59" s="421" t="s">
        <v>251</v>
      </c>
      <c r="E59" s="312">
        <v>9001</v>
      </c>
      <c r="F59" s="421" t="s">
        <v>253</v>
      </c>
      <c r="G59" s="312">
        <v>9112</v>
      </c>
      <c r="H59" s="514">
        <v>45327</v>
      </c>
      <c r="I59" s="1030" t="s">
        <v>987</v>
      </c>
      <c r="J59" s="1031" t="s">
        <v>987</v>
      </c>
      <c r="K59" s="494" t="s">
        <v>987</v>
      </c>
      <c r="L59" s="873"/>
    </row>
    <row r="60" spans="1:12" s="429" customFormat="1" ht="15" customHeight="1">
      <c r="A60" s="421" t="s">
        <v>249</v>
      </c>
      <c r="B60" s="423" t="s">
        <v>250</v>
      </c>
      <c r="C60" s="95" t="s">
        <v>172</v>
      </c>
      <c r="D60" s="423" t="s">
        <v>254</v>
      </c>
      <c r="E60" s="312">
        <v>9120</v>
      </c>
      <c r="F60" s="423" t="s">
        <v>254</v>
      </c>
      <c r="G60" s="312">
        <v>9120</v>
      </c>
      <c r="H60" s="514">
        <v>36042</v>
      </c>
      <c r="I60" s="1030" t="s">
        <v>987</v>
      </c>
      <c r="J60" s="1031" t="s">
        <v>987</v>
      </c>
      <c r="K60" s="494" t="s">
        <v>987</v>
      </c>
      <c r="L60" s="873"/>
    </row>
    <row r="61" spans="1:12" s="429" customFormat="1" ht="15" customHeight="1">
      <c r="A61" s="421" t="s">
        <v>249</v>
      </c>
      <c r="B61" s="423" t="s">
        <v>255</v>
      </c>
      <c r="C61" s="95" t="s">
        <v>172</v>
      </c>
      <c r="D61" s="423" t="s">
        <v>256</v>
      </c>
      <c r="E61" s="312">
        <v>9201</v>
      </c>
      <c r="F61" s="423" t="s">
        <v>256</v>
      </c>
      <c r="G61" s="312">
        <v>9201</v>
      </c>
      <c r="H61" s="514">
        <v>48608</v>
      </c>
      <c r="I61" s="1030" t="s">
        <v>987</v>
      </c>
      <c r="J61" s="1031" t="s">
        <v>987</v>
      </c>
      <c r="K61" s="494" t="s">
        <v>987</v>
      </c>
      <c r="L61" s="873"/>
    </row>
    <row r="62" spans="1:12" s="429" customFormat="1" ht="15" customHeight="1">
      <c r="A62" s="421" t="s">
        <v>257</v>
      </c>
      <c r="B62" s="421" t="s">
        <v>258</v>
      </c>
      <c r="C62" s="95" t="s">
        <v>172</v>
      </c>
      <c r="D62" s="421" t="s">
        <v>259</v>
      </c>
      <c r="E62" s="312">
        <v>10001</v>
      </c>
      <c r="F62" s="421" t="s">
        <v>260</v>
      </c>
      <c r="G62" s="312">
        <v>10101</v>
      </c>
      <c r="H62" s="514">
        <v>218617</v>
      </c>
      <c r="I62" s="1030" t="s">
        <v>526</v>
      </c>
      <c r="J62" s="1031" t="s">
        <v>526</v>
      </c>
      <c r="K62" s="494">
        <v>1.0298169402139923</v>
      </c>
      <c r="L62" s="873"/>
    </row>
    <row r="63" spans="1:12" s="429" customFormat="1" ht="15" customHeight="1">
      <c r="A63" s="421" t="s">
        <v>257</v>
      </c>
      <c r="B63" s="421" t="s">
        <v>258</v>
      </c>
      <c r="C63" s="95" t="s">
        <v>172</v>
      </c>
      <c r="D63" s="421" t="s">
        <v>259</v>
      </c>
      <c r="E63" s="312">
        <v>10001</v>
      </c>
      <c r="F63" s="421" t="s">
        <v>261</v>
      </c>
      <c r="G63" s="312">
        <v>10109</v>
      </c>
      <c r="H63" s="514">
        <v>32117</v>
      </c>
      <c r="I63" s="1030" t="s">
        <v>987</v>
      </c>
      <c r="J63" s="1031" t="s">
        <v>987</v>
      </c>
      <c r="K63" s="494" t="s">
        <v>987</v>
      </c>
      <c r="L63" s="873"/>
    </row>
    <row r="64" spans="1:12" s="429" customFormat="1" ht="15" customHeight="1">
      <c r="A64" s="421" t="s">
        <v>257</v>
      </c>
      <c r="B64" s="423" t="s">
        <v>262</v>
      </c>
      <c r="C64" s="95" t="s">
        <v>172</v>
      </c>
      <c r="D64" s="423" t="s">
        <v>263</v>
      </c>
      <c r="E64" s="312">
        <v>10201</v>
      </c>
      <c r="F64" s="423" t="s">
        <v>263</v>
      </c>
      <c r="G64" s="312">
        <v>10201</v>
      </c>
      <c r="H64" s="514">
        <v>33417</v>
      </c>
      <c r="I64" s="1030" t="s">
        <v>526</v>
      </c>
      <c r="J64" s="1030" t="s">
        <v>526</v>
      </c>
      <c r="K64" s="1032">
        <v>0</v>
      </c>
      <c r="L64" s="873"/>
    </row>
    <row r="65" spans="1:12" s="429" customFormat="1" ht="15" customHeight="1">
      <c r="A65" s="421" t="s">
        <v>257</v>
      </c>
      <c r="B65" s="421" t="s">
        <v>264</v>
      </c>
      <c r="C65" s="95" t="s">
        <v>172</v>
      </c>
      <c r="D65" s="421" t="s">
        <v>264</v>
      </c>
      <c r="E65" s="312">
        <v>10301</v>
      </c>
      <c r="F65" s="421" t="s">
        <v>264</v>
      </c>
      <c r="G65" s="312">
        <v>10301</v>
      </c>
      <c r="H65" s="514">
        <v>147666</v>
      </c>
      <c r="I65" s="1030" t="s">
        <v>987</v>
      </c>
      <c r="J65" s="1031" t="s">
        <v>987</v>
      </c>
      <c r="K65" s="514" t="s">
        <v>987</v>
      </c>
      <c r="L65" s="873"/>
    </row>
    <row r="66" spans="1:12" s="429" customFormat="1" ht="15" customHeight="1">
      <c r="A66" s="421" t="s">
        <v>265</v>
      </c>
      <c r="B66" s="423" t="s">
        <v>266</v>
      </c>
      <c r="C66" s="95" t="s">
        <v>172</v>
      </c>
      <c r="D66" s="423" t="s">
        <v>266</v>
      </c>
      <c r="E66" s="312">
        <v>11101</v>
      </c>
      <c r="F66" s="423" t="s">
        <v>266</v>
      </c>
      <c r="G66" s="312">
        <v>11101</v>
      </c>
      <c r="H66" s="514">
        <v>49667</v>
      </c>
      <c r="I66" s="1030" t="s">
        <v>987</v>
      </c>
      <c r="J66" s="1031" t="s">
        <v>987</v>
      </c>
      <c r="K66" s="514" t="s">
        <v>987</v>
      </c>
      <c r="L66" s="873"/>
    </row>
    <row r="67" spans="1:12" s="429" customFormat="1" ht="15" customHeight="1">
      <c r="A67" s="421" t="s">
        <v>267</v>
      </c>
      <c r="B67" s="421" t="s">
        <v>267</v>
      </c>
      <c r="C67" s="95" t="s">
        <v>172</v>
      </c>
      <c r="D67" s="421" t="s">
        <v>268</v>
      </c>
      <c r="E67" s="312">
        <v>12101</v>
      </c>
      <c r="F67" s="424" t="s">
        <v>268</v>
      </c>
      <c r="G67" s="312">
        <v>12101</v>
      </c>
      <c r="H67" s="514">
        <v>123403</v>
      </c>
      <c r="I67" s="613">
        <v>335</v>
      </c>
      <c r="J67" s="513">
        <v>0.27</v>
      </c>
      <c r="K67" s="494">
        <v>0.26106490194887988</v>
      </c>
      <c r="L67" s="873"/>
    </row>
    <row r="68" spans="1:12" s="429" customFormat="1" ht="15" customHeight="1">
      <c r="A68" s="421" t="s">
        <v>269</v>
      </c>
      <c r="B68" s="421" t="s">
        <v>270</v>
      </c>
      <c r="C68" s="95" t="s">
        <v>271</v>
      </c>
      <c r="D68" s="421" t="s">
        <v>271</v>
      </c>
      <c r="E68" s="312">
        <v>13001</v>
      </c>
      <c r="F68" s="421" t="s">
        <v>270</v>
      </c>
      <c r="G68" s="312">
        <v>13101</v>
      </c>
      <c r="H68" s="514">
        <v>402847</v>
      </c>
      <c r="I68" s="1030" t="s">
        <v>987</v>
      </c>
      <c r="J68" s="1031" t="s">
        <v>987</v>
      </c>
      <c r="K68" s="514" t="s">
        <v>987</v>
      </c>
      <c r="L68" s="873"/>
    </row>
    <row r="69" spans="1:12" s="429" customFormat="1" ht="15" customHeight="1">
      <c r="A69" s="421" t="s">
        <v>269</v>
      </c>
      <c r="B69" s="421" t="s">
        <v>270</v>
      </c>
      <c r="C69" s="95" t="s">
        <v>271</v>
      </c>
      <c r="D69" s="421" t="s">
        <v>271</v>
      </c>
      <c r="E69" s="312">
        <v>13001</v>
      </c>
      <c r="F69" s="421" t="s">
        <v>272</v>
      </c>
      <c r="G69" s="312">
        <v>13102</v>
      </c>
      <c r="H69" s="514">
        <v>80710</v>
      </c>
      <c r="I69" s="1030" t="s">
        <v>987</v>
      </c>
      <c r="J69" s="1031" t="s">
        <v>987</v>
      </c>
      <c r="K69" s="514" t="s">
        <v>987</v>
      </c>
      <c r="L69" s="873"/>
    </row>
    <row r="70" spans="1:12" s="429" customFormat="1" ht="15" customHeight="1">
      <c r="A70" s="421" t="s">
        <v>269</v>
      </c>
      <c r="B70" s="421" t="s">
        <v>270</v>
      </c>
      <c r="C70" s="95" t="s">
        <v>271</v>
      </c>
      <c r="D70" s="421" t="s">
        <v>271</v>
      </c>
      <c r="E70" s="312">
        <v>13001</v>
      </c>
      <c r="F70" s="421" t="s">
        <v>273</v>
      </c>
      <c r="G70" s="312">
        <v>13103</v>
      </c>
      <c r="H70" s="514">
        <v>132401</v>
      </c>
      <c r="I70" s="1030" t="s">
        <v>987</v>
      </c>
      <c r="J70" s="1031" t="s">
        <v>987</v>
      </c>
      <c r="K70" s="514" t="s">
        <v>987</v>
      </c>
      <c r="L70" s="873"/>
    </row>
    <row r="71" spans="1:12" s="429" customFormat="1" ht="15" customHeight="1">
      <c r="A71" s="421" t="s">
        <v>269</v>
      </c>
      <c r="B71" s="421" t="s">
        <v>270</v>
      </c>
      <c r="C71" s="95" t="s">
        <v>271</v>
      </c>
      <c r="D71" s="421" t="s">
        <v>271</v>
      </c>
      <c r="E71" s="312">
        <v>13001</v>
      </c>
      <c r="F71" s="421" t="s">
        <v>274</v>
      </c>
      <c r="G71" s="312">
        <v>13104</v>
      </c>
      <c r="H71" s="514">
        <v>126800</v>
      </c>
      <c r="I71" s="1030" t="s">
        <v>987</v>
      </c>
      <c r="J71" s="1031" t="s">
        <v>987</v>
      </c>
      <c r="K71" s="514" t="s">
        <v>987</v>
      </c>
      <c r="L71" s="873"/>
    </row>
    <row r="72" spans="1:12" s="429" customFormat="1" ht="15" customHeight="1">
      <c r="A72" s="421" t="s">
        <v>269</v>
      </c>
      <c r="B72" s="421" t="s">
        <v>270</v>
      </c>
      <c r="C72" s="95" t="s">
        <v>271</v>
      </c>
      <c r="D72" s="421" t="s">
        <v>271</v>
      </c>
      <c r="E72" s="312">
        <v>13001</v>
      </c>
      <c r="F72" s="421" t="s">
        <v>275</v>
      </c>
      <c r="G72" s="312">
        <v>13105</v>
      </c>
      <c r="H72" s="514">
        <v>162415</v>
      </c>
      <c r="I72" s="1030" t="s">
        <v>987</v>
      </c>
      <c r="J72" s="1031" t="s">
        <v>987</v>
      </c>
      <c r="K72" s="514" t="s">
        <v>987</v>
      </c>
      <c r="L72" s="873"/>
    </row>
    <row r="73" spans="1:12" s="429" customFormat="1" ht="15" customHeight="1">
      <c r="A73" s="421" t="s">
        <v>269</v>
      </c>
      <c r="B73" s="421" t="s">
        <v>270</v>
      </c>
      <c r="C73" s="95" t="s">
        <v>271</v>
      </c>
      <c r="D73" s="421" t="s">
        <v>271</v>
      </c>
      <c r="E73" s="312">
        <v>13001</v>
      </c>
      <c r="F73" s="421" t="s">
        <v>276</v>
      </c>
      <c r="G73" s="312">
        <v>13106</v>
      </c>
      <c r="H73" s="514">
        <v>140746</v>
      </c>
      <c r="I73" s="1030" t="s">
        <v>987</v>
      </c>
      <c r="J73" s="1031" t="s">
        <v>987</v>
      </c>
      <c r="K73" s="514" t="s">
        <v>987</v>
      </c>
      <c r="L73" s="873"/>
    </row>
    <row r="74" spans="1:12" s="429" customFormat="1" ht="15" customHeight="1">
      <c r="A74" s="421" t="s">
        <v>269</v>
      </c>
      <c r="B74" s="421" t="s">
        <v>270</v>
      </c>
      <c r="C74" s="95" t="s">
        <v>271</v>
      </c>
      <c r="D74" s="421" t="s">
        <v>271</v>
      </c>
      <c r="E74" s="312">
        <v>13001</v>
      </c>
      <c r="F74" s="421" t="s">
        <v>277</v>
      </c>
      <c r="G74" s="312">
        <v>13107</v>
      </c>
      <c r="H74" s="514">
        <v>98500</v>
      </c>
      <c r="I74" s="1030" t="s">
        <v>987</v>
      </c>
      <c r="J74" s="1031" t="s">
        <v>987</v>
      </c>
      <c r="K74" s="514" t="s">
        <v>987</v>
      </c>
      <c r="L74" s="873"/>
    </row>
    <row r="75" spans="1:12" s="429" customFormat="1" ht="15" customHeight="1">
      <c r="A75" s="421" t="s">
        <v>269</v>
      </c>
      <c r="B75" s="421" t="s">
        <v>270</v>
      </c>
      <c r="C75" s="95" t="s">
        <v>271</v>
      </c>
      <c r="D75" s="421" t="s">
        <v>271</v>
      </c>
      <c r="E75" s="312">
        <v>13001</v>
      </c>
      <c r="F75" s="421" t="s">
        <v>278</v>
      </c>
      <c r="G75" s="312">
        <v>13108</v>
      </c>
      <c r="H75" s="514">
        <v>100059</v>
      </c>
      <c r="I75" s="1030" t="s">
        <v>987</v>
      </c>
      <c r="J75" s="1031" t="s">
        <v>987</v>
      </c>
      <c r="K75" s="514" t="s">
        <v>987</v>
      </c>
      <c r="L75" s="873"/>
    </row>
    <row r="76" spans="1:12" s="429" customFormat="1" ht="15" customHeight="1">
      <c r="A76" s="421" t="s">
        <v>269</v>
      </c>
      <c r="B76" s="421" t="s">
        <v>270</v>
      </c>
      <c r="C76" s="95" t="s">
        <v>271</v>
      </c>
      <c r="D76" s="421" t="s">
        <v>271</v>
      </c>
      <c r="E76" s="312">
        <v>13001</v>
      </c>
      <c r="F76" s="421" t="s">
        <v>279</v>
      </c>
      <c r="G76" s="312">
        <v>13109</v>
      </c>
      <c r="H76" s="514">
        <v>89889</v>
      </c>
      <c r="I76" s="1030" t="s">
        <v>987</v>
      </c>
      <c r="J76" s="1031" t="s">
        <v>987</v>
      </c>
      <c r="K76" s="514" t="s">
        <v>987</v>
      </c>
      <c r="L76" s="873"/>
    </row>
    <row r="77" spans="1:12" s="429" customFormat="1" ht="15" customHeight="1">
      <c r="A77" s="421" t="s">
        <v>269</v>
      </c>
      <c r="B77" s="421" t="s">
        <v>270</v>
      </c>
      <c r="C77" s="95" t="s">
        <v>271</v>
      </c>
      <c r="D77" s="421" t="s">
        <v>271</v>
      </c>
      <c r="E77" s="312">
        <v>13001</v>
      </c>
      <c r="F77" s="421" t="s">
        <v>280</v>
      </c>
      <c r="G77" s="312">
        <v>13110</v>
      </c>
      <c r="H77" s="514">
        <v>366376</v>
      </c>
      <c r="I77" s="1030" t="s">
        <v>987</v>
      </c>
      <c r="J77" s="1031" t="s">
        <v>987</v>
      </c>
      <c r="K77" s="514" t="s">
        <v>987</v>
      </c>
      <c r="L77" s="873"/>
    </row>
    <row r="78" spans="1:12" s="429" customFormat="1" ht="15" customHeight="1">
      <c r="A78" s="421" t="s">
        <v>269</v>
      </c>
      <c r="B78" s="421" t="s">
        <v>270</v>
      </c>
      <c r="C78" s="95" t="s">
        <v>271</v>
      </c>
      <c r="D78" s="421" t="s">
        <v>271</v>
      </c>
      <c r="E78" s="312">
        <v>13001</v>
      </c>
      <c r="F78" s="421" t="s">
        <v>281</v>
      </c>
      <c r="G78" s="312">
        <v>13111</v>
      </c>
      <c r="H78" s="514">
        <v>116312</v>
      </c>
      <c r="I78" s="1030" t="s">
        <v>987</v>
      </c>
      <c r="J78" s="1031" t="s">
        <v>987</v>
      </c>
      <c r="K78" s="514" t="s">
        <v>987</v>
      </c>
      <c r="L78" s="873"/>
    </row>
    <row r="79" spans="1:12" s="429" customFormat="1" ht="15" customHeight="1">
      <c r="A79" s="421" t="s">
        <v>269</v>
      </c>
      <c r="B79" s="421" t="s">
        <v>270</v>
      </c>
      <c r="C79" s="95" t="s">
        <v>271</v>
      </c>
      <c r="D79" s="421" t="s">
        <v>271</v>
      </c>
      <c r="E79" s="312">
        <v>13001</v>
      </c>
      <c r="F79" s="421" t="s">
        <v>282</v>
      </c>
      <c r="G79" s="312">
        <v>13112</v>
      </c>
      <c r="H79" s="514">
        <v>176105</v>
      </c>
      <c r="I79" s="1030" t="s">
        <v>987</v>
      </c>
      <c r="J79" s="1031" t="s">
        <v>987</v>
      </c>
      <c r="K79" s="514" t="s">
        <v>987</v>
      </c>
      <c r="L79" s="873"/>
    </row>
    <row r="80" spans="1:12" s="429" customFormat="1" ht="15" customHeight="1">
      <c r="A80" s="421" t="s">
        <v>269</v>
      </c>
      <c r="B80" s="421" t="s">
        <v>270</v>
      </c>
      <c r="C80" s="95" t="s">
        <v>271</v>
      </c>
      <c r="D80" s="421" t="s">
        <v>271</v>
      </c>
      <c r="E80" s="312">
        <v>13001</v>
      </c>
      <c r="F80" s="421" t="s">
        <v>283</v>
      </c>
      <c r="G80" s="312">
        <v>13113</v>
      </c>
      <c r="H80" s="514">
        <v>92678</v>
      </c>
      <c r="I80" s="1030" t="s">
        <v>987</v>
      </c>
      <c r="J80" s="1031" t="s">
        <v>987</v>
      </c>
      <c r="K80" s="514" t="s">
        <v>987</v>
      </c>
      <c r="L80" s="873"/>
    </row>
    <row r="81" spans="1:12" s="429" customFormat="1" ht="15" customHeight="1">
      <c r="A81" s="421" t="s">
        <v>269</v>
      </c>
      <c r="B81" s="421" t="s">
        <v>270</v>
      </c>
      <c r="C81" s="95" t="s">
        <v>271</v>
      </c>
      <c r="D81" s="421" t="s">
        <v>271</v>
      </c>
      <c r="E81" s="312">
        <v>13001</v>
      </c>
      <c r="F81" s="421" t="s">
        <v>284</v>
      </c>
      <c r="G81" s="312">
        <v>13114</v>
      </c>
      <c r="H81" s="514">
        <v>294480</v>
      </c>
      <c r="I81" s="1030" t="s">
        <v>987</v>
      </c>
      <c r="J81" s="1031" t="s">
        <v>987</v>
      </c>
      <c r="K81" s="514" t="s">
        <v>987</v>
      </c>
      <c r="L81" s="873"/>
    </row>
    <row r="82" spans="1:12" s="429" customFormat="1" ht="15" customHeight="1">
      <c r="A82" s="421" t="s">
        <v>269</v>
      </c>
      <c r="B82" s="421" t="s">
        <v>270</v>
      </c>
      <c r="C82" s="95" t="s">
        <v>271</v>
      </c>
      <c r="D82" s="421" t="s">
        <v>271</v>
      </c>
      <c r="E82" s="312">
        <v>13001</v>
      </c>
      <c r="F82" s="421" t="s">
        <v>285</v>
      </c>
      <c r="G82" s="312">
        <v>13115</v>
      </c>
      <c r="H82" s="514">
        <v>103092</v>
      </c>
      <c r="I82" s="1030" t="s">
        <v>987</v>
      </c>
      <c r="J82" s="1031" t="s">
        <v>987</v>
      </c>
      <c r="K82" s="514" t="s">
        <v>987</v>
      </c>
      <c r="L82" s="873"/>
    </row>
    <row r="83" spans="1:12" s="429" customFormat="1" ht="15" customHeight="1">
      <c r="A83" s="421" t="s">
        <v>269</v>
      </c>
      <c r="B83" s="421" t="s">
        <v>270</v>
      </c>
      <c r="C83" s="95" t="s">
        <v>271</v>
      </c>
      <c r="D83" s="421" t="s">
        <v>271</v>
      </c>
      <c r="E83" s="312">
        <v>13001</v>
      </c>
      <c r="F83" s="421" t="s">
        <v>286</v>
      </c>
      <c r="G83" s="312">
        <v>13116</v>
      </c>
      <c r="H83" s="514">
        <v>98651</v>
      </c>
      <c r="I83" s="1030" t="s">
        <v>987</v>
      </c>
      <c r="J83" s="1031" t="s">
        <v>987</v>
      </c>
      <c r="K83" s="514" t="s">
        <v>987</v>
      </c>
      <c r="L83" s="873"/>
    </row>
    <row r="84" spans="1:12" s="429" customFormat="1" ht="15" customHeight="1">
      <c r="A84" s="421" t="s">
        <v>269</v>
      </c>
      <c r="B84" s="421" t="s">
        <v>270</v>
      </c>
      <c r="C84" s="95" t="s">
        <v>271</v>
      </c>
      <c r="D84" s="421" t="s">
        <v>271</v>
      </c>
      <c r="E84" s="312">
        <v>13001</v>
      </c>
      <c r="F84" s="421" t="s">
        <v>287</v>
      </c>
      <c r="G84" s="312">
        <v>13117</v>
      </c>
      <c r="H84" s="514">
        <v>95901</v>
      </c>
      <c r="I84" s="1030" t="s">
        <v>987</v>
      </c>
      <c r="J84" s="1031" t="s">
        <v>987</v>
      </c>
      <c r="K84" s="514" t="s">
        <v>987</v>
      </c>
      <c r="L84" s="873"/>
    </row>
    <row r="85" spans="1:12" s="429" customFormat="1" ht="15" customHeight="1">
      <c r="A85" s="421" t="s">
        <v>269</v>
      </c>
      <c r="B85" s="421" t="s">
        <v>270</v>
      </c>
      <c r="C85" s="95" t="s">
        <v>271</v>
      </c>
      <c r="D85" s="421" t="s">
        <v>271</v>
      </c>
      <c r="E85" s="312">
        <v>13001</v>
      </c>
      <c r="F85" s="421" t="s">
        <v>288</v>
      </c>
      <c r="G85" s="312">
        <v>13118</v>
      </c>
      <c r="H85" s="514">
        <v>116249</v>
      </c>
      <c r="I85" s="1030" t="s">
        <v>987</v>
      </c>
      <c r="J85" s="1031" t="s">
        <v>987</v>
      </c>
      <c r="K85" s="514" t="s">
        <v>987</v>
      </c>
      <c r="L85" s="873"/>
    </row>
    <row r="86" spans="1:12" s="429" customFormat="1" ht="15" customHeight="1">
      <c r="A86" s="421" t="s">
        <v>269</v>
      </c>
      <c r="B86" s="421" t="s">
        <v>270</v>
      </c>
      <c r="C86" s="95" t="s">
        <v>271</v>
      </c>
      <c r="D86" s="421" t="s">
        <v>271</v>
      </c>
      <c r="E86" s="312">
        <v>13001</v>
      </c>
      <c r="F86" s="421" t="s">
        <v>289</v>
      </c>
      <c r="G86" s="312">
        <v>13119</v>
      </c>
      <c r="H86" s="514">
        <v>517393</v>
      </c>
      <c r="I86" s="1030" t="s">
        <v>987</v>
      </c>
      <c r="J86" s="1031" t="s">
        <v>987</v>
      </c>
      <c r="K86" s="514" t="s">
        <v>987</v>
      </c>
      <c r="L86" s="873"/>
    </row>
    <row r="87" spans="1:12" s="429" customFormat="1" ht="15" customHeight="1">
      <c r="A87" s="421" t="s">
        <v>269</v>
      </c>
      <c r="B87" s="421" t="s">
        <v>270</v>
      </c>
      <c r="C87" s="95" t="s">
        <v>271</v>
      </c>
      <c r="D87" s="421" t="s">
        <v>271</v>
      </c>
      <c r="E87" s="312">
        <v>13001</v>
      </c>
      <c r="F87" s="421" t="s">
        <v>290</v>
      </c>
      <c r="G87" s="312">
        <v>13120</v>
      </c>
      <c r="H87" s="514">
        <v>208048</v>
      </c>
      <c r="I87" s="1030" t="s">
        <v>987</v>
      </c>
      <c r="J87" s="1031" t="s">
        <v>987</v>
      </c>
      <c r="K87" s="514" t="s">
        <v>987</v>
      </c>
      <c r="L87" s="873"/>
    </row>
    <row r="88" spans="1:12" s="429" customFormat="1" ht="15" customHeight="1">
      <c r="A88" s="421" t="s">
        <v>269</v>
      </c>
      <c r="B88" s="421" t="s">
        <v>270</v>
      </c>
      <c r="C88" s="95" t="s">
        <v>271</v>
      </c>
      <c r="D88" s="421" t="s">
        <v>271</v>
      </c>
      <c r="E88" s="312">
        <v>13001</v>
      </c>
      <c r="F88" s="421" t="s">
        <v>291</v>
      </c>
      <c r="G88" s="312">
        <v>13121</v>
      </c>
      <c r="H88" s="514">
        <v>101035</v>
      </c>
      <c r="I88" s="1030" t="s">
        <v>987</v>
      </c>
      <c r="J88" s="1031" t="s">
        <v>987</v>
      </c>
      <c r="K88" s="514" t="s">
        <v>987</v>
      </c>
      <c r="L88" s="873"/>
    </row>
    <row r="89" spans="1:12" s="429" customFormat="1" ht="15" customHeight="1">
      <c r="A89" s="421" t="s">
        <v>269</v>
      </c>
      <c r="B89" s="421" t="s">
        <v>270</v>
      </c>
      <c r="C89" s="95" t="s">
        <v>271</v>
      </c>
      <c r="D89" s="421" t="s">
        <v>271</v>
      </c>
      <c r="E89" s="312">
        <v>13001</v>
      </c>
      <c r="F89" s="421" t="s">
        <v>292</v>
      </c>
      <c r="G89" s="312">
        <v>13122</v>
      </c>
      <c r="H89" s="514">
        <v>241394</v>
      </c>
      <c r="I89" s="1030" t="s">
        <v>987</v>
      </c>
      <c r="J89" s="1031" t="s">
        <v>987</v>
      </c>
      <c r="K89" s="514" t="s">
        <v>987</v>
      </c>
      <c r="L89" s="873"/>
    </row>
    <row r="90" spans="1:12" s="429" customFormat="1" ht="15" customHeight="1">
      <c r="A90" s="421" t="s">
        <v>269</v>
      </c>
      <c r="B90" s="421" t="s">
        <v>270</v>
      </c>
      <c r="C90" s="95" t="s">
        <v>271</v>
      </c>
      <c r="D90" s="421" t="s">
        <v>271</v>
      </c>
      <c r="E90" s="312">
        <v>13001</v>
      </c>
      <c r="F90" s="421" t="s">
        <v>293</v>
      </c>
      <c r="G90" s="312">
        <v>13123</v>
      </c>
      <c r="H90" s="514">
        <v>141986</v>
      </c>
      <c r="I90" s="1030" t="s">
        <v>987</v>
      </c>
      <c r="J90" s="1031" t="s">
        <v>987</v>
      </c>
      <c r="K90" s="514" t="s">
        <v>987</v>
      </c>
      <c r="L90" s="873"/>
    </row>
    <row r="91" spans="1:12" s="429" customFormat="1" ht="15" customHeight="1">
      <c r="A91" s="421" t="s">
        <v>269</v>
      </c>
      <c r="B91" s="421" t="s">
        <v>270</v>
      </c>
      <c r="C91" s="95" t="s">
        <v>271</v>
      </c>
      <c r="D91" s="421" t="s">
        <v>271</v>
      </c>
      <c r="E91" s="312">
        <v>13001</v>
      </c>
      <c r="F91" s="421" t="s">
        <v>294</v>
      </c>
      <c r="G91" s="312">
        <v>13124</v>
      </c>
      <c r="H91" s="514">
        <v>222754</v>
      </c>
      <c r="I91" s="1030" t="s">
        <v>987</v>
      </c>
      <c r="J91" s="1031" t="s">
        <v>987</v>
      </c>
      <c r="K91" s="514" t="s">
        <v>987</v>
      </c>
      <c r="L91" s="873"/>
    </row>
    <row r="92" spans="1:12" s="429" customFormat="1" ht="15" customHeight="1">
      <c r="A92" s="421" t="s">
        <v>269</v>
      </c>
      <c r="B92" s="421" t="s">
        <v>270</v>
      </c>
      <c r="C92" s="95" t="s">
        <v>271</v>
      </c>
      <c r="D92" s="421" t="s">
        <v>271</v>
      </c>
      <c r="E92" s="312">
        <v>13001</v>
      </c>
      <c r="F92" s="421" t="s">
        <v>295</v>
      </c>
      <c r="G92" s="312">
        <v>13125</v>
      </c>
      <c r="H92" s="514">
        <v>209676</v>
      </c>
      <c r="I92" s="1030" t="s">
        <v>987</v>
      </c>
      <c r="J92" s="1031" t="s">
        <v>987</v>
      </c>
      <c r="K92" s="514" t="s">
        <v>987</v>
      </c>
      <c r="L92" s="873"/>
    </row>
    <row r="93" spans="1:12" s="429" customFormat="1" ht="15" customHeight="1">
      <c r="A93" s="421" t="s">
        <v>269</v>
      </c>
      <c r="B93" s="421" t="s">
        <v>270</v>
      </c>
      <c r="C93" s="95" t="s">
        <v>271</v>
      </c>
      <c r="D93" s="421" t="s">
        <v>271</v>
      </c>
      <c r="E93" s="312">
        <v>13001</v>
      </c>
      <c r="F93" s="421" t="s">
        <v>296</v>
      </c>
      <c r="G93" s="312">
        <v>13126</v>
      </c>
      <c r="H93" s="514">
        <v>109784</v>
      </c>
      <c r="I93" s="1030" t="s">
        <v>987</v>
      </c>
      <c r="J93" s="1031" t="s">
        <v>987</v>
      </c>
      <c r="K93" s="514" t="s">
        <v>987</v>
      </c>
      <c r="L93" s="873"/>
    </row>
    <row r="94" spans="1:12" s="429" customFormat="1" ht="15" customHeight="1">
      <c r="A94" s="421" t="s">
        <v>269</v>
      </c>
      <c r="B94" s="421" t="s">
        <v>270</v>
      </c>
      <c r="C94" s="95" t="s">
        <v>271</v>
      </c>
      <c r="D94" s="421" t="s">
        <v>271</v>
      </c>
      <c r="E94" s="312">
        <v>13001</v>
      </c>
      <c r="F94" s="421" t="s">
        <v>297</v>
      </c>
      <c r="G94" s="312">
        <v>13127</v>
      </c>
      <c r="H94" s="514">
        <v>157569</v>
      </c>
      <c r="I94" s="1030" t="s">
        <v>987</v>
      </c>
      <c r="J94" s="1031" t="s">
        <v>987</v>
      </c>
      <c r="K94" s="514" t="s">
        <v>987</v>
      </c>
      <c r="L94" s="873"/>
    </row>
    <row r="95" spans="1:12" s="429" customFormat="1" ht="15" customHeight="1">
      <c r="A95" s="421" t="s">
        <v>269</v>
      </c>
      <c r="B95" s="421" t="s">
        <v>270</v>
      </c>
      <c r="C95" s="95" t="s">
        <v>271</v>
      </c>
      <c r="D95" s="421" t="s">
        <v>271</v>
      </c>
      <c r="E95" s="312">
        <v>13001</v>
      </c>
      <c r="F95" s="421" t="s">
        <v>298</v>
      </c>
      <c r="G95" s="312">
        <v>13128</v>
      </c>
      <c r="H95" s="514">
        <v>146987</v>
      </c>
      <c r="I95" s="1030" t="s">
        <v>987</v>
      </c>
      <c r="J95" s="1031" t="s">
        <v>987</v>
      </c>
      <c r="K95" s="514" t="s">
        <v>987</v>
      </c>
      <c r="L95" s="873"/>
    </row>
    <row r="96" spans="1:12" s="429" customFormat="1" ht="15" customHeight="1">
      <c r="A96" s="421" t="s">
        <v>269</v>
      </c>
      <c r="B96" s="421" t="s">
        <v>270</v>
      </c>
      <c r="C96" s="95" t="s">
        <v>271</v>
      </c>
      <c r="D96" s="421" t="s">
        <v>271</v>
      </c>
      <c r="E96" s="312">
        <v>13001</v>
      </c>
      <c r="F96" s="421" t="s">
        <v>299</v>
      </c>
      <c r="G96" s="312">
        <v>13129</v>
      </c>
      <c r="H96" s="514">
        <v>94325</v>
      </c>
      <c r="I96" s="1030" t="s">
        <v>987</v>
      </c>
      <c r="J96" s="1031" t="s">
        <v>987</v>
      </c>
      <c r="K96" s="514" t="s">
        <v>987</v>
      </c>
      <c r="L96" s="873"/>
    </row>
    <row r="97" spans="1:12" s="429" customFormat="1" ht="15" customHeight="1">
      <c r="A97" s="421" t="s">
        <v>269</v>
      </c>
      <c r="B97" s="421" t="s">
        <v>270</v>
      </c>
      <c r="C97" s="95" t="s">
        <v>271</v>
      </c>
      <c r="D97" s="421" t="s">
        <v>271</v>
      </c>
      <c r="E97" s="312">
        <v>13001</v>
      </c>
      <c r="F97" s="421" t="s">
        <v>300</v>
      </c>
      <c r="G97" s="312">
        <v>13130</v>
      </c>
      <c r="H97" s="514">
        <v>107828</v>
      </c>
      <c r="I97" s="1030" t="s">
        <v>987</v>
      </c>
      <c r="J97" s="1031" t="s">
        <v>987</v>
      </c>
      <c r="K97" s="514" t="s">
        <v>987</v>
      </c>
      <c r="L97" s="873"/>
    </row>
    <row r="98" spans="1:12" s="429" customFormat="1" ht="15" customHeight="1">
      <c r="A98" s="421" t="s">
        <v>269</v>
      </c>
      <c r="B98" s="421" t="s">
        <v>270</v>
      </c>
      <c r="C98" s="95" t="s">
        <v>271</v>
      </c>
      <c r="D98" s="421" t="s">
        <v>271</v>
      </c>
      <c r="E98" s="312">
        <v>13001</v>
      </c>
      <c r="F98" s="421" t="s">
        <v>301</v>
      </c>
      <c r="G98" s="312">
        <v>13131</v>
      </c>
      <c r="H98" s="514">
        <v>82602</v>
      </c>
      <c r="I98" s="1030" t="s">
        <v>987</v>
      </c>
      <c r="J98" s="1031" t="s">
        <v>987</v>
      </c>
      <c r="K98" s="514" t="s">
        <v>987</v>
      </c>
      <c r="L98" s="873"/>
    </row>
    <row r="99" spans="1:12" s="429" customFormat="1" ht="15" customHeight="1">
      <c r="A99" s="421" t="s">
        <v>269</v>
      </c>
      <c r="B99" s="421" t="s">
        <v>270</v>
      </c>
      <c r="C99" s="95" t="s">
        <v>271</v>
      </c>
      <c r="D99" s="421" t="s">
        <v>271</v>
      </c>
      <c r="E99" s="312">
        <v>13001</v>
      </c>
      <c r="F99" s="421" t="s">
        <v>302</v>
      </c>
      <c r="G99" s="312">
        <v>13132</v>
      </c>
      <c r="H99" s="514">
        <v>85300</v>
      </c>
      <c r="I99" s="1030" t="s">
        <v>987</v>
      </c>
      <c r="J99" s="1031" t="s">
        <v>987</v>
      </c>
      <c r="K99" s="514" t="s">
        <v>987</v>
      </c>
      <c r="L99" s="873"/>
    </row>
    <row r="100" spans="1:12" s="429" customFormat="1" ht="15" customHeight="1">
      <c r="A100" s="421" t="s">
        <v>269</v>
      </c>
      <c r="B100" s="421" t="s">
        <v>303</v>
      </c>
      <c r="C100" s="95" t="s">
        <v>271</v>
      </c>
      <c r="D100" s="421" t="s">
        <v>271</v>
      </c>
      <c r="E100" s="312">
        <v>13001</v>
      </c>
      <c r="F100" s="421" t="s">
        <v>304</v>
      </c>
      <c r="G100" s="312">
        <v>13201</v>
      </c>
      <c r="H100" s="514">
        <v>565439</v>
      </c>
      <c r="I100" s="1030" t="s">
        <v>987</v>
      </c>
      <c r="J100" s="1031" t="s">
        <v>987</v>
      </c>
      <c r="K100" s="514" t="s">
        <v>987</v>
      </c>
      <c r="L100" s="873"/>
    </row>
    <row r="101" spans="1:12" s="429" customFormat="1" ht="15" customHeight="1">
      <c r="A101" s="421" t="s">
        <v>269</v>
      </c>
      <c r="B101" s="421" t="s">
        <v>303</v>
      </c>
      <c r="C101" s="95" t="s">
        <v>271</v>
      </c>
      <c r="D101" s="421" t="s">
        <v>271</v>
      </c>
      <c r="E101" s="312">
        <v>13001</v>
      </c>
      <c r="F101" s="421" t="s">
        <v>305</v>
      </c>
      <c r="G101" s="312">
        <v>13202</v>
      </c>
      <c r="H101" s="514">
        <v>11514</v>
      </c>
      <c r="I101" s="1030" t="s">
        <v>987</v>
      </c>
      <c r="J101" s="1031" t="s">
        <v>987</v>
      </c>
      <c r="K101" s="514" t="s">
        <v>987</v>
      </c>
      <c r="L101" s="873"/>
    </row>
    <row r="102" spans="1:12" s="429" customFormat="1" ht="15" customHeight="1">
      <c r="A102" s="421" t="s">
        <v>269</v>
      </c>
      <c r="B102" s="421" t="s">
        <v>303</v>
      </c>
      <c r="C102" s="95" t="s">
        <v>271</v>
      </c>
      <c r="D102" s="421" t="s">
        <v>271</v>
      </c>
      <c r="E102" s="312">
        <v>13001</v>
      </c>
      <c r="F102" s="421" t="s">
        <v>306</v>
      </c>
      <c r="G102" s="312">
        <v>13203</v>
      </c>
      <c r="H102" s="514">
        <v>11115</v>
      </c>
      <c r="I102" s="1030" t="s">
        <v>987</v>
      </c>
      <c r="J102" s="1031" t="s">
        <v>987</v>
      </c>
      <c r="K102" s="514" t="s">
        <v>987</v>
      </c>
      <c r="L102" s="873"/>
    </row>
    <row r="103" spans="1:12" s="429" customFormat="1" ht="15" customHeight="1">
      <c r="A103" s="421" t="s">
        <v>269</v>
      </c>
      <c r="B103" s="421" t="s">
        <v>307</v>
      </c>
      <c r="C103" s="95" t="s">
        <v>271</v>
      </c>
      <c r="D103" s="421" t="s">
        <v>271</v>
      </c>
      <c r="E103" s="312">
        <v>13001</v>
      </c>
      <c r="F103" s="421" t="s">
        <v>308</v>
      </c>
      <c r="G103" s="312">
        <v>13301</v>
      </c>
      <c r="H103" s="514">
        <v>117839</v>
      </c>
      <c r="I103" s="1030" t="s">
        <v>987</v>
      </c>
      <c r="J103" s="1031" t="s">
        <v>987</v>
      </c>
      <c r="K103" s="514" t="s">
        <v>987</v>
      </c>
      <c r="L103" s="873"/>
    </row>
    <row r="104" spans="1:12" s="429" customFormat="1" ht="15" customHeight="1">
      <c r="A104" s="421" t="s">
        <v>269</v>
      </c>
      <c r="B104" s="421" t="s">
        <v>307</v>
      </c>
      <c r="C104" s="95" t="s">
        <v>271</v>
      </c>
      <c r="D104" s="421" t="s">
        <v>271</v>
      </c>
      <c r="E104" s="312">
        <v>13001</v>
      </c>
      <c r="F104" s="421" t="s">
        <v>309</v>
      </c>
      <c r="G104" s="312">
        <v>13302</v>
      </c>
      <c r="H104" s="514">
        <v>80683</v>
      </c>
      <c r="I104" s="1030" t="s">
        <v>987</v>
      </c>
      <c r="J104" s="1031" t="s">
        <v>987</v>
      </c>
      <c r="K104" s="514" t="s">
        <v>987</v>
      </c>
      <c r="L104" s="873"/>
    </row>
    <row r="105" spans="1:12" s="429" customFormat="1" ht="15" customHeight="1">
      <c r="A105" s="421" t="s">
        <v>269</v>
      </c>
      <c r="B105" s="421" t="s">
        <v>307</v>
      </c>
      <c r="C105" s="95" t="s">
        <v>271</v>
      </c>
      <c r="D105" s="421" t="s">
        <v>271</v>
      </c>
      <c r="E105" s="312">
        <v>13001</v>
      </c>
      <c r="F105" s="421" t="s">
        <v>310</v>
      </c>
      <c r="G105" s="312">
        <v>13303</v>
      </c>
      <c r="H105" s="514">
        <v>13057</v>
      </c>
      <c r="I105" s="1030" t="s">
        <v>987</v>
      </c>
      <c r="J105" s="1031" t="s">
        <v>987</v>
      </c>
      <c r="K105" s="514" t="s">
        <v>987</v>
      </c>
      <c r="L105" s="873"/>
    </row>
    <row r="106" spans="1:12" s="429" customFormat="1" ht="15" customHeight="1">
      <c r="A106" s="421" t="s">
        <v>269</v>
      </c>
      <c r="B106" s="421" t="s">
        <v>311</v>
      </c>
      <c r="C106" s="95" t="s">
        <v>271</v>
      </c>
      <c r="D106" s="421" t="s">
        <v>271</v>
      </c>
      <c r="E106" s="312">
        <v>13001</v>
      </c>
      <c r="F106" s="421" t="s">
        <v>312</v>
      </c>
      <c r="G106" s="312">
        <v>13401</v>
      </c>
      <c r="H106" s="514">
        <v>295550</v>
      </c>
      <c r="I106" s="1030" t="s">
        <v>987</v>
      </c>
      <c r="J106" s="1031" t="s">
        <v>987</v>
      </c>
      <c r="K106" s="514" t="s">
        <v>987</v>
      </c>
      <c r="L106" s="873"/>
    </row>
    <row r="107" spans="1:12" s="429" customFormat="1" ht="15" customHeight="1">
      <c r="A107" s="421" t="s">
        <v>269</v>
      </c>
      <c r="B107" s="421" t="s">
        <v>311</v>
      </c>
      <c r="C107" s="95" t="s">
        <v>271</v>
      </c>
      <c r="D107" s="421" t="s">
        <v>271</v>
      </c>
      <c r="E107" s="312">
        <v>13001</v>
      </c>
      <c r="F107" s="421" t="s">
        <v>313</v>
      </c>
      <c r="G107" s="312">
        <v>13402</v>
      </c>
      <c r="H107" s="514">
        <v>82267</v>
      </c>
      <c r="I107" s="1030" t="s">
        <v>987</v>
      </c>
      <c r="J107" s="1031" t="s">
        <v>987</v>
      </c>
      <c r="K107" s="514" t="s">
        <v>987</v>
      </c>
      <c r="L107" s="873"/>
    </row>
    <row r="108" spans="1:12" s="429" customFormat="1" ht="15" customHeight="1">
      <c r="A108" s="421" t="s">
        <v>269</v>
      </c>
      <c r="B108" s="421" t="s">
        <v>311</v>
      </c>
      <c r="C108" s="95" t="s">
        <v>271</v>
      </c>
      <c r="D108" s="421" t="s">
        <v>271</v>
      </c>
      <c r="E108" s="312">
        <v>13001</v>
      </c>
      <c r="F108" s="421" t="s">
        <v>314</v>
      </c>
      <c r="G108" s="312">
        <v>13403</v>
      </c>
      <c r="H108" s="514">
        <v>11488</v>
      </c>
      <c r="I108" s="1030" t="s">
        <v>987</v>
      </c>
      <c r="J108" s="1031" t="s">
        <v>987</v>
      </c>
      <c r="K108" s="514" t="s">
        <v>987</v>
      </c>
      <c r="L108" s="873"/>
    </row>
    <row r="109" spans="1:12" s="429" customFormat="1" ht="15" customHeight="1">
      <c r="A109" s="421" t="s">
        <v>269</v>
      </c>
      <c r="B109" s="421" t="s">
        <v>311</v>
      </c>
      <c r="C109" s="95" t="s">
        <v>271</v>
      </c>
      <c r="D109" s="421" t="s">
        <v>271</v>
      </c>
      <c r="E109" s="312">
        <v>13001</v>
      </c>
      <c r="F109" s="421" t="s">
        <v>315</v>
      </c>
      <c r="G109" s="312">
        <v>13404</v>
      </c>
      <c r="H109" s="514">
        <v>46352</v>
      </c>
      <c r="I109" s="1030" t="s">
        <v>987</v>
      </c>
      <c r="J109" s="1031" t="s">
        <v>987</v>
      </c>
      <c r="K109" s="514" t="s">
        <v>987</v>
      </c>
      <c r="L109" s="873"/>
    </row>
    <row r="110" spans="1:12" s="429" customFormat="1" ht="15" customHeight="1">
      <c r="A110" s="421" t="s">
        <v>269</v>
      </c>
      <c r="B110" s="421" t="s">
        <v>316</v>
      </c>
      <c r="C110" s="95" t="s">
        <v>172</v>
      </c>
      <c r="D110" s="421" t="s">
        <v>316</v>
      </c>
      <c r="E110" s="312">
        <v>13501</v>
      </c>
      <c r="F110" s="424" t="s">
        <v>316</v>
      </c>
      <c r="G110" s="312">
        <v>13501</v>
      </c>
      <c r="H110" s="514">
        <v>84286</v>
      </c>
      <c r="I110" s="1030" t="s">
        <v>987</v>
      </c>
      <c r="J110" s="1031" t="s">
        <v>987</v>
      </c>
      <c r="K110" s="514" t="s">
        <v>987</v>
      </c>
      <c r="L110" s="873"/>
    </row>
    <row r="111" spans="1:12" s="429" customFormat="1" ht="15" customHeight="1">
      <c r="A111" s="421" t="s">
        <v>269</v>
      </c>
      <c r="B111" s="421" t="s">
        <v>317</v>
      </c>
      <c r="C111" s="95" t="s">
        <v>271</v>
      </c>
      <c r="D111" s="421" t="s">
        <v>271</v>
      </c>
      <c r="E111" s="312">
        <v>13001</v>
      </c>
      <c r="F111" s="421" t="s">
        <v>317</v>
      </c>
      <c r="G111" s="312">
        <v>13601</v>
      </c>
      <c r="H111" s="514">
        <v>58950</v>
      </c>
      <c r="I111" s="1030" t="s">
        <v>987</v>
      </c>
      <c r="J111" s="1031" t="s">
        <v>987</v>
      </c>
      <c r="K111" s="514" t="s">
        <v>987</v>
      </c>
      <c r="L111" s="873"/>
    </row>
    <row r="112" spans="1:12" s="429" customFormat="1" ht="15" customHeight="1">
      <c r="A112" s="421" t="s">
        <v>269</v>
      </c>
      <c r="B112" s="421" t="s">
        <v>317</v>
      </c>
      <c r="C112" s="95" t="s">
        <v>271</v>
      </c>
      <c r="D112" s="421" t="s">
        <v>271</v>
      </c>
      <c r="E112" s="312">
        <v>13001</v>
      </c>
      <c r="F112" s="421" t="s">
        <v>318</v>
      </c>
      <c r="G112" s="312">
        <v>13602</v>
      </c>
      <c r="H112" s="514">
        <v>29998</v>
      </c>
      <c r="I112" s="1030" t="s">
        <v>987</v>
      </c>
      <c r="J112" s="1031" t="s">
        <v>987</v>
      </c>
      <c r="K112" s="514" t="s">
        <v>987</v>
      </c>
      <c r="L112" s="873"/>
    </row>
    <row r="113" spans="1:12" s="429" customFormat="1" ht="15" customHeight="1">
      <c r="A113" s="421" t="s">
        <v>269</v>
      </c>
      <c r="B113" s="421" t="s">
        <v>317</v>
      </c>
      <c r="C113" s="95" t="s">
        <v>271</v>
      </c>
      <c r="D113" s="421" t="s">
        <v>271</v>
      </c>
      <c r="E113" s="312">
        <v>13001</v>
      </c>
      <c r="F113" s="421" t="s">
        <v>319</v>
      </c>
      <c r="G113" s="312">
        <v>13603</v>
      </c>
      <c r="H113" s="514">
        <v>26910</v>
      </c>
      <c r="I113" s="1030" t="s">
        <v>987</v>
      </c>
      <c r="J113" s="1031" t="s">
        <v>987</v>
      </c>
      <c r="K113" s="514" t="s">
        <v>987</v>
      </c>
      <c r="L113" s="873"/>
    </row>
    <row r="114" spans="1:12" s="429" customFormat="1" ht="15" customHeight="1">
      <c r="A114" s="421" t="s">
        <v>269</v>
      </c>
      <c r="B114" s="421" t="s">
        <v>317</v>
      </c>
      <c r="C114" s="95" t="s">
        <v>271</v>
      </c>
      <c r="D114" s="421" t="s">
        <v>271</v>
      </c>
      <c r="E114" s="312">
        <v>13001</v>
      </c>
      <c r="F114" s="421" t="s">
        <v>320</v>
      </c>
      <c r="G114" s="312">
        <v>13604</v>
      </c>
      <c r="H114" s="514">
        <v>54922</v>
      </c>
      <c r="I114" s="1030" t="s">
        <v>987</v>
      </c>
      <c r="J114" s="1031" t="s">
        <v>987</v>
      </c>
      <c r="K114" s="514" t="s">
        <v>987</v>
      </c>
      <c r="L114" s="873"/>
    </row>
    <row r="115" spans="1:12" s="429" customFormat="1" ht="15" customHeight="1">
      <c r="A115" s="421" t="s">
        <v>269</v>
      </c>
      <c r="B115" s="421" t="s">
        <v>317</v>
      </c>
      <c r="C115" s="95" t="s">
        <v>271</v>
      </c>
      <c r="D115" s="421" t="s">
        <v>271</v>
      </c>
      <c r="E115" s="312">
        <v>13001</v>
      </c>
      <c r="F115" s="421" t="s">
        <v>321</v>
      </c>
      <c r="G115" s="312">
        <v>13605</v>
      </c>
      <c r="H115" s="514">
        <v>82959</v>
      </c>
      <c r="I115" s="1030" t="s">
        <v>987</v>
      </c>
      <c r="J115" s="1031" t="s">
        <v>987</v>
      </c>
      <c r="K115" s="514" t="s">
        <v>987</v>
      </c>
      <c r="L115" s="873"/>
    </row>
    <row r="116" spans="1:12" s="429" customFormat="1" ht="15" customHeight="1">
      <c r="A116" s="421" t="s">
        <v>322</v>
      </c>
      <c r="B116" s="421" t="s">
        <v>323</v>
      </c>
      <c r="C116" s="95" t="s">
        <v>172</v>
      </c>
      <c r="D116" s="421" t="s">
        <v>323</v>
      </c>
      <c r="E116" s="312">
        <v>14101</v>
      </c>
      <c r="F116" s="421" t="s">
        <v>323</v>
      </c>
      <c r="G116" s="312">
        <v>14101</v>
      </c>
      <c r="H116" s="514">
        <v>153993</v>
      </c>
      <c r="I116" s="1030" t="s">
        <v>526</v>
      </c>
      <c r="J116" s="1031" t="s">
        <v>526</v>
      </c>
      <c r="K116" s="494">
        <v>0.34199139505522119</v>
      </c>
      <c r="L116" s="873"/>
    </row>
    <row r="117" spans="1:12" s="429" customFormat="1" ht="15" customHeight="1">
      <c r="A117" s="421" t="s">
        <v>324</v>
      </c>
      <c r="B117" s="421" t="s">
        <v>325</v>
      </c>
      <c r="C117" s="95" t="s">
        <v>172</v>
      </c>
      <c r="D117" s="421" t="s">
        <v>325</v>
      </c>
      <c r="E117" s="312">
        <v>15101</v>
      </c>
      <c r="F117" s="421" t="s">
        <v>325</v>
      </c>
      <c r="G117" s="312">
        <v>15101</v>
      </c>
      <c r="H117" s="514">
        <v>203132</v>
      </c>
      <c r="I117" s="613">
        <v>48072</v>
      </c>
      <c r="J117" s="513">
        <v>23.67</v>
      </c>
      <c r="K117" s="494">
        <v>13.98184559070981</v>
      </c>
      <c r="L117" s="873"/>
    </row>
    <row r="118" spans="1:12" s="429" customFormat="1" ht="15" customHeight="1">
      <c r="A118" s="421" t="s">
        <v>326</v>
      </c>
      <c r="B118" s="219" t="s">
        <v>327</v>
      </c>
      <c r="C118" s="95" t="s">
        <v>172</v>
      </c>
      <c r="D118" s="421" t="s">
        <v>328</v>
      </c>
      <c r="E118" s="312">
        <v>16101</v>
      </c>
      <c r="F118" s="421" t="s">
        <v>329</v>
      </c>
      <c r="G118" s="312">
        <v>16101</v>
      </c>
      <c r="H118" s="514">
        <v>168343</v>
      </c>
      <c r="I118" s="1030" t="s">
        <v>987</v>
      </c>
      <c r="J118" s="1031" t="s">
        <v>987</v>
      </c>
      <c r="K118" s="514" t="s">
        <v>987</v>
      </c>
      <c r="L118" s="873"/>
    </row>
    <row r="119" spans="1:12" s="429" customFormat="1" ht="15" customHeight="1">
      <c r="A119" s="421" t="s">
        <v>326</v>
      </c>
      <c r="B119" s="219" t="s">
        <v>327</v>
      </c>
      <c r="C119" s="95" t="s">
        <v>172</v>
      </c>
      <c r="D119" s="421" t="s">
        <v>328</v>
      </c>
      <c r="E119" s="312">
        <v>16101</v>
      </c>
      <c r="F119" s="421" t="s">
        <v>330</v>
      </c>
      <c r="G119" s="312">
        <v>16103</v>
      </c>
      <c r="H119" s="514">
        <v>27359</v>
      </c>
      <c r="I119" s="1030" t="s">
        <v>987</v>
      </c>
      <c r="J119" s="1031" t="s">
        <v>987</v>
      </c>
      <c r="K119" s="514" t="s">
        <v>987</v>
      </c>
      <c r="L119" s="873"/>
    </row>
    <row r="120" spans="1:12" s="429" customFormat="1" ht="15" customHeight="1">
      <c r="A120" s="421" t="s">
        <v>326</v>
      </c>
      <c r="B120" s="219" t="s">
        <v>331</v>
      </c>
      <c r="C120" s="95" t="s">
        <v>172</v>
      </c>
      <c r="D120" s="423" t="s">
        <v>332</v>
      </c>
      <c r="E120" s="312">
        <v>16301</v>
      </c>
      <c r="F120" s="423" t="s">
        <v>332</v>
      </c>
      <c r="G120" s="312">
        <v>16301</v>
      </c>
      <c r="H120" s="514">
        <v>33109</v>
      </c>
      <c r="I120" s="1030" t="s">
        <v>987</v>
      </c>
      <c r="J120" s="1031" t="s">
        <v>987</v>
      </c>
      <c r="K120" s="514" t="s">
        <v>987</v>
      </c>
      <c r="L120" s="873"/>
    </row>
    <row r="121" spans="1:12">
      <c r="I121" s="884"/>
    </row>
  </sheetData>
  <mergeCells count="2">
    <mergeCell ref="H2:J2"/>
    <mergeCell ref="B1:K1"/>
  </mergeCells>
  <hyperlinks>
    <hyperlink ref="L1" location="INDICE!A1" display="INDICE" xr:uid="{00000000-0004-0000-6E00-000000000000}"/>
    <hyperlink ref="L2" location="Matriz_Estadisticas!A1" display="ESTADÍSTICAS" xr:uid="{00000000-0004-0000-6E00-000001000000}"/>
    <hyperlink ref="A1" location="INDICE!C75" display="EA_48" xr:uid="{00000000-0004-0000-6E00-000002000000}"/>
  </hyperlinks>
  <pageMargins left="0.7" right="0.7" top="0.75" bottom="0.75" header="0.3" footer="0.3"/>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Hoja113"/>
  <dimension ref="A1:E38"/>
  <sheetViews>
    <sheetView workbookViewId="0"/>
  </sheetViews>
  <sheetFormatPr baseColWidth="10" defaultColWidth="11.44140625" defaultRowHeight="14.4"/>
  <cols>
    <col min="1" max="1" width="44.44140625" style="391" bestFit="1" customWidth="1"/>
    <col min="2" max="3" width="100.6640625" style="15" customWidth="1"/>
    <col min="4" max="16384" width="11.44140625" style="15"/>
  </cols>
  <sheetData>
    <row r="1" spans="1:4">
      <c r="A1" s="442" t="s">
        <v>419</v>
      </c>
      <c r="B1" s="480" t="s">
        <v>1275</v>
      </c>
      <c r="C1" s="552" t="s">
        <v>1276</v>
      </c>
      <c r="D1" s="550" t="s">
        <v>137</v>
      </c>
    </row>
    <row r="2" spans="1:4" s="9" customFormat="1" ht="15" customHeight="1">
      <c r="A2" s="278" t="s">
        <v>6</v>
      </c>
      <c r="B2" s="259" t="s">
        <v>95</v>
      </c>
      <c r="C2" s="223" t="s">
        <v>95</v>
      </c>
    </row>
    <row r="3" spans="1:4" s="9" customFormat="1" ht="15" customHeight="1">
      <c r="A3" s="263" t="s">
        <v>4</v>
      </c>
      <c r="B3" s="259" t="s">
        <v>75</v>
      </c>
      <c r="C3" s="223" t="s">
        <v>75</v>
      </c>
    </row>
    <row r="4" spans="1:4" s="9" customFormat="1" ht="15" customHeight="1">
      <c r="A4" s="263" t="s">
        <v>388</v>
      </c>
      <c r="B4" s="259" t="s">
        <v>94</v>
      </c>
      <c r="C4" s="223" t="s">
        <v>94</v>
      </c>
    </row>
    <row r="5" spans="1:4" s="9" customFormat="1" ht="15" customHeight="1">
      <c r="A5" s="263" t="s">
        <v>9</v>
      </c>
      <c r="B5" s="189" t="s">
        <v>988</v>
      </c>
      <c r="C5" s="274" t="s">
        <v>988</v>
      </c>
    </row>
    <row r="6" spans="1:4" s="9" customFormat="1" ht="15" customHeight="1">
      <c r="A6" s="263" t="s">
        <v>138</v>
      </c>
      <c r="B6" s="259" t="s">
        <v>468</v>
      </c>
      <c r="C6" s="223" t="s">
        <v>468</v>
      </c>
    </row>
    <row r="7" spans="1:4" s="9" customFormat="1" ht="15" customHeight="1">
      <c r="A7" s="263" t="s">
        <v>7</v>
      </c>
      <c r="B7" s="171" t="s">
        <v>422</v>
      </c>
      <c r="C7" s="188" t="s">
        <v>422</v>
      </c>
    </row>
    <row r="8" spans="1:4" s="9" customFormat="1" ht="15" customHeight="1">
      <c r="A8" s="263" t="s">
        <v>389</v>
      </c>
      <c r="B8" s="171">
        <v>2018</v>
      </c>
      <c r="C8" s="188">
        <v>2019</v>
      </c>
    </row>
    <row r="9" spans="1:4" s="9" customFormat="1" ht="15" customHeight="1">
      <c r="A9" s="263" t="s">
        <v>390</v>
      </c>
      <c r="B9" s="259" t="s">
        <v>470</v>
      </c>
      <c r="C9" s="223" t="s">
        <v>470</v>
      </c>
    </row>
    <row r="10" spans="1:4" s="9" customFormat="1" ht="55.2">
      <c r="A10" s="100" t="s">
        <v>391</v>
      </c>
      <c r="B10" s="137" t="s">
        <v>1747</v>
      </c>
      <c r="C10" s="650" t="s">
        <v>1747</v>
      </c>
    </row>
    <row r="11" spans="1:4" s="9" customFormat="1" ht="15" customHeight="1">
      <c r="A11" s="263" t="s">
        <v>392</v>
      </c>
      <c r="B11" s="259" t="s">
        <v>472</v>
      </c>
      <c r="C11" s="223" t="s">
        <v>472</v>
      </c>
    </row>
    <row r="12" spans="1:4" s="9" customFormat="1" ht="15" customHeight="1">
      <c r="A12" s="263" t="s">
        <v>393</v>
      </c>
      <c r="B12" s="259" t="s">
        <v>796</v>
      </c>
      <c r="C12" s="223" t="s">
        <v>796</v>
      </c>
    </row>
    <row r="13" spans="1:4" s="9" customFormat="1" ht="15" customHeight="1">
      <c r="A13" s="263" t="s">
        <v>394</v>
      </c>
      <c r="B13" s="171" t="s">
        <v>796</v>
      </c>
      <c r="C13" s="188" t="s">
        <v>796</v>
      </c>
    </row>
    <row r="14" spans="1:4" s="9" customFormat="1" ht="15" customHeight="1">
      <c r="A14" s="263" t="s">
        <v>139</v>
      </c>
      <c r="B14" s="244" t="s">
        <v>492</v>
      </c>
      <c r="C14" s="285" t="s">
        <v>492</v>
      </c>
    </row>
    <row r="15" spans="1:4" s="9" customFormat="1" ht="15" customHeight="1">
      <c r="A15" s="263" t="s">
        <v>395</v>
      </c>
      <c r="B15" s="144">
        <v>43097</v>
      </c>
      <c r="C15" s="638">
        <v>43097</v>
      </c>
    </row>
    <row r="16" spans="1:4" s="9" customFormat="1" ht="15" customHeight="1">
      <c r="A16" s="263" t="s">
        <v>396</v>
      </c>
      <c r="B16" s="144">
        <v>43717</v>
      </c>
      <c r="C16" s="638">
        <v>43895</v>
      </c>
    </row>
    <row r="17" spans="1:5" s="9" customFormat="1" ht="15" customHeight="1">
      <c r="A17" s="279" t="s">
        <v>397</v>
      </c>
      <c r="B17" s="259" t="s">
        <v>1314</v>
      </c>
      <c r="C17" s="223" t="s">
        <v>1314</v>
      </c>
      <c r="E17" s="382"/>
    </row>
    <row r="18" spans="1:5" s="9" customFormat="1" ht="15" customHeight="1">
      <c r="A18" s="278" t="s">
        <v>398</v>
      </c>
      <c r="B18" s="259" t="s">
        <v>989</v>
      </c>
      <c r="C18" s="223" t="s">
        <v>989</v>
      </c>
    </row>
    <row r="19" spans="1:5" s="9" customFormat="1" ht="15" customHeight="1">
      <c r="A19" s="278" t="s">
        <v>399</v>
      </c>
      <c r="B19" s="259" t="s">
        <v>478</v>
      </c>
      <c r="C19" s="223" t="s">
        <v>478</v>
      </c>
    </row>
    <row r="20" spans="1:5" s="9" customFormat="1" ht="15" customHeight="1">
      <c r="A20" s="278" t="s">
        <v>400</v>
      </c>
      <c r="B20" s="259" t="s">
        <v>479</v>
      </c>
      <c r="C20" s="223" t="s">
        <v>479</v>
      </c>
    </row>
    <row r="21" spans="1:5" s="9" customFormat="1" ht="15" customHeight="1">
      <c r="A21" s="278" t="s">
        <v>403</v>
      </c>
      <c r="B21" s="189" t="s">
        <v>990</v>
      </c>
      <c r="C21" s="274" t="s">
        <v>990</v>
      </c>
    </row>
    <row r="22" spans="1:5" s="9" customFormat="1" ht="15" customHeight="1">
      <c r="A22" s="278" t="s">
        <v>404</v>
      </c>
      <c r="B22" s="171" t="s">
        <v>991</v>
      </c>
      <c r="C22" s="188" t="s">
        <v>991</v>
      </c>
    </row>
    <row r="23" spans="1:5" s="9" customFormat="1" ht="15" customHeight="1">
      <c r="A23" s="278" t="s">
        <v>435</v>
      </c>
      <c r="B23" s="171" t="s">
        <v>548</v>
      </c>
      <c r="C23" s="188" t="s">
        <v>548</v>
      </c>
    </row>
    <row r="24" spans="1:5" s="9" customFormat="1" ht="15" customHeight="1">
      <c r="A24" s="278" t="s">
        <v>405</v>
      </c>
      <c r="B24" s="171">
        <v>2018</v>
      </c>
      <c r="C24" s="188">
        <v>2019</v>
      </c>
    </row>
    <row r="25" spans="1:5" s="9" customFormat="1" ht="15" customHeight="1">
      <c r="A25" s="278" t="s">
        <v>406</v>
      </c>
      <c r="B25" s="171" t="s">
        <v>470</v>
      </c>
      <c r="C25" s="188" t="s">
        <v>470</v>
      </c>
    </row>
    <row r="26" spans="1:5" s="9" customFormat="1" ht="15" customHeight="1">
      <c r="A26" s="278" t="s">
        <v>407</v>
      </c>
      <c r="B26" s="396" t="s">
        <v>1967</v>
      </c>
      <c r="C26" s="396" t="s">
        <v>1967</v>
      </c>
    </row>
    <row r="27" spans="1:5" s="9" customFormat="1" ht="15" customHeight="1">
      <c r="A27" s="278" t="s">
        <v>408</v>
      </c>
      <c r="B27" s="189" t="s">
        <v>434</v>
      </c>
      <c r="C27" s="274" t="s">
        <v>434</v>
      </c>
    </row>
    <row r="28" spans="1:5" s="9" customFormat="1" ht="15" customHeight="1">
      <c r="A28" s="278" t="s">
        <v>439</v>
      </c>
      <c r="B28" s="266" t="s">
        <v>763</v>
      </c>
      <c r="C28" s="372" t="s">
        <v>1485</v>
      </c>
    </row>
    <row r="29" spans="1:5" s="9" customFormat="1" ht="15" customHeight="1">
      <c r="A29" s="278" t="s">
        <v>409</v>
      </c>
      <c r="B29" s="196">
        <v>2017</v>
      </c>
      <c r="C29" s="136">
        <v>2019</v>
      </c>
    </row>
    <row r="30" spans="1:5" s="9" customFormat="1" ht="15" customHeight="1">
      <c r="A30" s="278" t="s">
        <v>410</v>
      </c>
      <c r="B30" s="189" t="s">
        <v>11</v>
      </c>
      <c r="C30" s="274" t="s">
        <v>11</v>
      </c>
    </row>
    <row r="31" spans="1:5" s="9" customFormat="1" ht="15" customHeight="1">
      <c r="A31" s="278" t="s">
        <v>411</v>
      </c>
      <c r="B31" s="101"/>
      <c r="C31" s="159"/>
    </row>
    <row r="32" spans="1:5" s="9" customFormat="1" ht="15" customHeight="1">
      <c r="A32" s="278" t="s">
        <v>412</v>
      </c>
      <c r="B32" s="101"/>
      <c r="C32" s="159"/>
    </row>
    <row r="33" spans="1:3" s="9" customFormat="1" ht="15" customHeight="1">
      <c r="A33" s="278" t="s">
        <v>440</v>
      </c>
      <c r="B33" s="101"/>
      <c r="C33" s="159"/>
    </row>
    <row r="34" spans="1:3" s="9" customFormat="1" ht="15" customHeight="1">
      <c r="A34" s="278" t="s">
        <v>413</v>
      </c>
      <c r="B34" s="101"/>
      <c r="C34" s="159"/>
    </row>
    <row r="35" spans="1:3" s="9" customFormat="1" ht="15" customHeight="1">
      <c r="A35" s="278" t="s">
        <v>414</v>
      </c>
      <c r="B35" s="101"/>
      <c r="C35" s="159"/>
    </row>
    <row r="36" spans="1:3" s="9" customFormat="1" ht="41.4">
      <c r="A36" s="278" t="s">
        <v>401</v>
      </c>
      <c r="B36" s="243" t="s">
        <v>992</v>
      </c>
      <c r="C36" s="175" t="s">
        <v>992</v>
      </c>
    </row>
    <row r="37" spans="1:3" s="9" customFormat="1" ht="15" customHeight="1">
      <c r="A37" s="278" t="s">
        <v>1267</v>
      </c>
      <c r="B37" s="102" t="s">
        <v>17</v>
      </c>
      <c r="C37" s="174" t="s">
        <v>485</v>
      </c>
    </row>
    <row r="38" spans="1:3" ht="15" customHeight="1">
      <c r="A38" s="278" t="s">
        <v>402</v>
      </c>
      <c r="B38" s="101" t="s">
        <v>485</v>
      </c>
      <c r="C38" s="159" t="s">
        <v>485</v>
      </c>
    </row>
  </sheetData>
  <hyperlinks>
    <hyperlink ref="B28" r:id="rId1" xr:uid="{00000000-0004-0000-6F00-000000000000}"/>
    <hyperlink ref="D1" location="INDICE!A1" display="INDICE" xr:uid="{00000000-0004-0000-6F00-000001000000}"/>
    <hyperlink ref="A1" location="INDICE!C69" display="COMPONENTE" xr:uid="{00000000-0004-0000-6F00-000002000000}"/>
  </hyperlinks>
  <pageMargins left="0.7" right="0.7" top="0.75" bottom="0.75" header="0.3" footer="0.3"/>
  <pageSetup orientation="portrait" horizontalDpi="4294967293" verticalDpi="4294967293"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Hoja114" filterMode="1">
    <tabColor rgb="FFFFFF00"/>
  </sheetPr>
  <dimension ref="A1:R120"/>
  <sheetViews>
    <sheetView topLeftCell="I91" zoomScaleNormal="100" workbookViewId="0">
      <selection activeCell="A3" sqref="A3:Q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2.44140625" style="218" bestFit="1" customWidth="1"/>
    <col min="9" max="9" width="24.109375" style="218" customWidth="1"/>
    <col min="10" max="10" width="15.88671875" style="218" customWidth="1"/>
    <col min="11" max="11" width="13.33203125" style="218" bestFit="1" customWidth="1"/>
    <col min="12" max="12" width="39.5546875" style="218" customWidth="1"/>
    <col min="13" max="13" width="13.44140625" style="218" bestFit="1" customWidth="1"/>
    <col min="14" max="14" width="21.88671875" style="850" customWidth="1"/>
    <col min="15" max="15" width="15.6640625" style="850" customWidth="1"/>
    <col min="16" max="16" width="14" style="850" customWidth="1"/>
    <col min="17" max="17" width="37.109375" style="218" customWidth="1"/>
    <col min="18" max="18" width="13.109375" style="527" bestFit="1" customWidth="1"/>
    <col min="19" max="16384" width="11.44140625" style="218"/>
  </cols>
  <sheetData>
    <row r="1" spans="1:18">
      <c r="A1" s="446" t="s">
        <v>95</v>
      </c>
      <c r="B1" s="1099" t="s">
        <v>988</v>
      </c>
      <c r="C1" s="1100"/>
      <c r="D1" s="1100"/>
      <c r="E1" s="1100"/>
      <c r="F1" s="1100"/>
      <c r="G1" s="1100"/>
      <c r="H1" s="1100"/>
      <c r="I1" s="1100"/>
      <c r="J1" s="1100"/>
      <c r="K1" s="1100"/>
      <c r="L1" s="1100"/>
      <c r="M1" s="1100"/>
      <c r="N1" s="1100"/>
      <c r="O1" s="1100"/>
      <c r="P1" s="1100"/>
      <c r="Q1" s="1101"/>
      <c r="R1" s="625" t="s">
        <v>137</v>
      </c>
    </row>
    <row r="2" spans="1:18">
      <c r="A2" s="481"/>
      <c r="B2" s="461"/>
      <c r="C2" s="648"/>
      <c r="D2" s="471"/>
      <c r="E2" s="461"/>
      <c r="F2" s="451"/>
      <c r="G2" s="451"/>
      <c r="H2" s="1091" t="s">
        <v>1335</v>
      </c>
      <c r="I2" s="1091"/>
      <c r="J2" s="1091"/>
      <c r="K2" s="1091"/>
      <c r="L2" s="1092"/>
      <c r="M2" s="1093" t="s">
        <v>1269</v>
      </c>
      <c r="N2" s="1091"/>
      <c r="O2" s="1091"/>
      <c r="P2" s="1091"/>
      <c r="Q2" s="1092"/>
      <c r="R2" s="625" t="s">
        <v>449</v>
      </c>
    </row>
    <row r="3" spans="1:18" ht="30" customHeight="1">
      <c r="A3" s="473" t="s">
        <v>165</v>
      </c>
      <c r="B3" s="473" t="s">
        <v>166</v>
      </c>
      <c r="C3" s="649" t="s">
        <v>167</v>
      </c>
      <c r="D3" s="474" t="s">
        <v>168</v>
      </c>
      <c r="E3" s="473" t="s">
        <v>169</v>
      </c>
      <c r="F3" s="472" t="s">
        <v>11</v>
      </c>
      <c r="G3" s="472" t="s">
        <v>487</v>
      </c>
      <c r="H3" s="428" t="s">
        <v>1965</v>
      </c>
      <c r="I3" s="428" t="s">
        <v>993</v>
      </c>
      <c r="J3" s="428" t="s">
        <v>994</v>
      </c>
      <c r="K3" s="428" t="s">
        <v>995</v>
      </c>
      <c r="L3" s="428" t="s">
        <v>996</v>
      </c>
      <c r="M3" s="428" t="s">
        <v>1965</v>
      </c>
      <c r="N3" s="1178" t="s">
        <v>993</v>
      </c>
      <c r="O3" s="1178" t="s">
        <v>994</v>
      </c>
      <c r="P3" s="849" t="s">
        <v>995</v>
      </c>
      <c r="Q3" s="1033" t="s">
        <v>996</v>
      </c>
    </row>
    <row r="4" spans="1:18" s="429" customFormat="1" ht="15" hidden="1" customHeight="1">
      <c r="A4" s="447" t="s">
        <v>170</v>
      </c>
      <c r="B4" s="447" t="s">
        <v>171</v>
      </c>
      <c r="C4" s="448" t="s">
        <v>172</v>
      </c>
      <c r="D4" s="447" t="s">
        <v>173</v>
      </c>
      <c r="E4" s="449">
        <v>1001</v>
      </c>
      <c r="F4" s="447" t="s">
        <v>171</v>
      </c>
      <c r="G4" s="449">
        <v>1101</v>
      </c>
      <c r="H4" s="69">
        <v>209409</v>
      </c>
      <c r="I4" s="69">
        <v>636</v>
      </c>
      <c r="J4" s="69">
        <v>778</v>
      </c>
      <c r="K4" s="69">
        <v>1414</v>
      </c>
      <c r="L4" s="651">
        <v>0.68</v>
      </c>
      <c r="M4" s="70">
        <v>216514</v>
      </c>
      <c r="N4" s="70">
        <v>689</v>
      </c>
      <c r="O4" s="875">
        <v>911</v>
      </c>
      <c r="P4" s="875">
        <v>1600</v>
      </c>
      <c r="Q4" s="314">
        <v>0.74</v>
      </c>
      <c r="R4" s="626"/>
    </row>
    <row r="5" spans="1:18" s="429" customFormat="1" ht="15" hidden="1" customHeight="1">
      <c r="A5" s="421" t="s">
        <v>170</v>
      </c>
      <c r="B5" s="421" t="s">
        <v>171</v>
      </c>
      <c r="C5" s="95" t="s">
        <v>172</v>
      </c>
      <c r="D5" s="421" t="s">
        <v>173</v>
      </c>
      <c r="E5" s="312">
        <v>1001</v>
      </c>
      <c r="F5" s="421" t="s">
        <v>174</v>
      </c>
      <c r="G5" s="312">
        <v>1107</v>
      </c>
      <c r="H5" s="69">
        <v>118379</v>
      </c>
      <c r="I5" s="69">
        <v>564</v>
      </c>
      <c r="J5" s="69">
        <v>289</v>
      </c>
      <c r="K5" s="69">
        <v>853</v>
      </c>
      <c r="L5" s="651">
        <v>0.72</v>
      </c>
      <c r="M5" s="70">
        <v>124150</v>
      </c>
      <c r="N5" s="70">
        <v>637</v>
      </c>
      <c r="O5" s="875">
        <v>199</v>
      </c>
      <c r="P5" s="875">
        <v>836</v>
      </c>
      <c r="Q5" s="314">
        <v>0.67</v>
      </c>
      <c r="R5" s="626"/>
    </row>
    <row r="6" spans="1:18" s="429" customFormat="1" ht="15" hidden="1" customHeight="1">
      <c r="A6" s="421" t="s">
        <v>175</v>
      </c>
      <c r="B6" s="421" t="s">
        <v>175</v>
      </c>
      <c r="C6" s="95" t="s">
        <v>172</v>
      </c>
      <c r="D6" s="421" t="s">
        <v>175</v>
      </c>
      <c r="E6" s="312">
        <v>2101</v>
      </c>
      <c r="F6" s="421" t="s">
        <v>175</v>
      </c>
      <c r="G6" s="312">
        <v>2101</v>
      </c>
      <c r="H6" s="69">
        <v>395387</v>
      </c>
      <c r="I6" s="69">
        <v>1293</v>
      </c>
      <c r="J6" s="69">
        <v>583</v>
      </c>
      <c r="K6" s="69">
        <v>1876</v>
      </c>
      <c r="L6" s="651">
        <v>0.47</v>
      </c>
      <c r="M6" s="70">
        <v>410618</v>
      </c>
      <c r="N6" s="70">
        <v>1212</v>
      </c>
      <c r="O6" s="875">
        <v>460</v>
      </c>
      <c r="P6" s="875">
        <v>1672</v>
      </c>
      <c r="Q6" s="314">
        <v>0.41</v>
      </c>
      <c r="R6" s="626"/>
    </row>
    <row r="7" spans="1:18" s="429" customFormat="1" ht="15" hidden="1" customHeight="1">
      <c r="A7" s="421" t="s">
        <v>175</v>
      </c>
      <c r="B7" s="421" t="s">
        <v>176</v>
      </c>
      <c r="C7" s="95" t="s">
        <v>172</v>
      </c>
      <c r="D7" s="421" t="s">
        <v>177</v>
      </c>
      <c r="E7" s="312">
        <v>2201</v>
      </c>
      <c r="F7" s="421" t="s">
        <v>177</v>
      </c>
      <c r="G7" s="312">
        <v>2201</v>
      </c>
      <c r="H7" s="69">
        <v>177642</v>
      </c>
      <c r="I7" s="69">
        <v>708</v>
      </c>
      <c r="J7" s="69">
        <v>362</v>
      </c>
      <c r="K7" s="69">
        <v>1070</v>
      </c>
      <c r="L7" s="651">
        <v>0.6</v>
      </c>
      <c r="M7" s="70">
        <v>184036</v>
      </c>
      <c r="N7" s="70">
        <v>689</v>
      </c>
      <c r="O7" s="875">
        <v>366</v>
      </c>
      <c r="P7" s="875">
        <v>1055</v>
      </c>
      <c r="Q7" s="314">
        <v>0.56999999999999995</v>
      </c>
      <c r="R7" s="626"/>
    </row>
    <row r="8" spans="1:18" s="429" customFormat="1" ht="15" hidden="1" customHeight="1">
      <c r="A8" s="421" t="s">
        <v>178</v>
      </c>
      <c r="B8" s="421" t="s">
        <v>179</v>
      </c>
      <c r="C8" s="95" t="s">
        <v>172</v>
      </c>
      <c r="D8" s="421" t="s">
        <v>180</v>
      </c>
      <c r="E8" s="312">
        <v>3001</v>
      </c>
      <c r="F8" s="421" t="s">
        <v>179</v>
      </c>
      <c r="G8" s="312">
        <v>3101</v>
      </c>
      <c r="H8" s="69">
        <v>167242</v>
      </c>
      <c r="I8" s="69">
        <v>538</v>
      </c>
      <c r="J8" s="69">
        <v>227</v>
      </c>
      <c r="K8" s="69">
        <v>765</v>
      </c>
      <c r="L8" s="651">
        <v>0.46</v>
      </c>
      <c r="M8" s="70">
        <v>169528</v>
      </c>
      <c r="N8" s="70">
        <v>569</v>
      </c>
      <c r="O8" s="875">
        <v>193</v>
      </c>
      <c r="P8" s="875">
        <v>762</v>
      </c>
      <c r="Q8" s="314">
        <v>0.45</v>
      </c>
      <c r="R8" s="626"/>
    </row>
    <row r="9" spans="1:18" s="429" customFormat="1" ht="15" hidden="1" customHeight="1">
      <c r="A9" s="421" t="s">
        <v>178</v>
      </c>
      <c r="B9" s="421" t="s">
        <v>179</v>
      </c>
      <c r="C9" s="95" t="s">
        <v>172</v>
      </c>
      <c r="D9" s="421" t="s">
        <v>180</v>
      </c>
      <c r="E9" s="312">
        <v>3001</v>
      </c>
      <c r="F9" s="421" t="s">
        <v>181</v>
      </c>
      <c r="G9" s="312">
        <v>3103</v>
      </c>
      <c r="H9" s="69">
        <v>14060</v>
      </c>
      <c r="I9" s="69">
        <v>17</v>
      </c>
      <c r="J9" s="69">
        <v>10</v>
      </c>
      <c r="K9" s="69">
        <v>27</v>
      </c>
      <c r="L9" s="651">
        <v>0.19</v>
      </c>
      <c r="M9" s="70">
        <v>14187</v>
      </c>
      <c r="N9" s="70">
        <v>37</v>
      </c>
      <c r="O9" s="875">
        <v>5</v>
      </c>
      <c r="P9" s="875">
        <v>42</v>
      </c>
      <c r="Q9" s="314">
        <v>0.3</v>
      </c>
      <c r="R9" s="626"/>
    </row>
    <row r="10" spans="1:18" s="429" customFormat="1" ht="15" hidden="1" customHeight="1">
      <c r="A10" s="421" t="s">
        <v>178</v>
      </c>
      <c r="B10" s="423" t="s">
        <v>182</v>
      </c>
      <c r="C10" s="95" t="s">
        <v>172</v>
      </c>
      <c r="D10" s="423" t="s">
        <v>183</v>
      </c>
      <c r="E10" s="312">
        <v>3301</v>
      </c>
      <c r="F10" s="423" t="s">
        <v>183</v>
      </c>
      <c r="G10" s="312">
        <v>3301</v>
      </c>
      <c r="H10" s="69">
        <v>56064</v>
      </c>
      <c r="I10" s="69">
        <v>61</v>
      </c>
      <c r="J10" s="69">
        <v>34</v>
      </c>
      <c r="K10" s="69">
        <v>95</v>
      </c>
      <c r="L10" s="651">
        <v>0.17</v>
      </c>
      <c r="M10" s="70">
        <v>56544</v>
      </c>
      <c r="N10" s="70">
        <v>112</v>
      </c>
      <c r="O10" s="875">
        <v>42</v>
      </c>
      <c r="P10" s="875">
        <v>154</v>
      </c>
      <c r="Q10" s="314">
        <v>0.27</v>
      </c>
      <c r="R10" s="626"/>
    </row>
    <row r="11" spans="1:18" s="429" customFormat="1" ht="15" hidden="1" customHeight="1">
      <c r="A11" s="421" t="s">
        <v>184</v>
      </c>
      <c r="B11" s="421" t="s">
        <v>185</v>
      </c>
      <c r="C11" s="95" t="s">
        <v>172</v>
      </c>
      <c r="D11" s="421" t="s">
        <v>186</v>
      </c>
      <c r="E11" s="312">
        <v>4001</v>
      </c>
      <c r="F11" s="421" t="s">
        <v>187</v>
      </c>
      <c r="G11" s="312">
        <v>4101</v>
      </c>
      <c r="H11" s="69">
        <v>238659</v>
      </c>
      <c r="I11" s="69">
        <v>591</v>
      </c>
      <c r="J11" s="69">
        <v>276</v>
      </c>
      <c r="K11" s="69">
        <v>867</v>
      </c>
      <c r="L11" s="651">
        <v>0.36</v>
      </c>
      <c r="M11" s="70">
        <v>244170</v>
      </c>
      <c r="N11" s="70">
        <v>645</v>
      </c>
      <c r="O11" s="875">
        <v>282</v>
      </c>
      <c r="P11" s="875">
        <v>927</v>
      </c>
      <c r="Q11" s="314">
        <v>0.38</v>
      </c>
      <c r="R11" s="626"/>
    </row>
    <row r="12" spans="1:18" s="429" customFormat="1" ht="15" hidden="1" customHeight="1">
      <c r="A12" s="421" t="s">
        <v>184</v>
      </c>
      <c r="B12" s="421" t="s">
        <v>185</v>
      </c>
      <c r="C12" s="95" t="s">
        <v>172</v>
      </c>
      <c r="D12" s="421" t="s">
        <v>186</v>
      </c>
      <c r="E12" s="312">
        <v>4001</v>
      </c>
      <c r="F12" s="421" t="s">
        <v>184</v>
      </c>
      <c r="G12" s="312">
        <v>4102</v>
      </c>
      <c r="H12" s="69">
        <v>245142</v>
      </c>
      <c r="I12" s="69">
        <v>726</v>
      </c>
      <c r="J12" s="69">
        <v>324</v>
      </c>
      <c r="K12" s="69">
        <v>1050</v>
      </c>
      <c r="L12" s="651">
        <v>0.43</v>
      </c>
      <c r="M12" s="70">
        <v>250947</v>
      </c>
      <c r="N12" s="70">
        <v>809</v>
      </c>
      <c r="O12" s="875">
        <v>317</v>
      </c>
      <c r="P12" s="875">
        <v>1126</v>
      </c>
      <c r="Q12" s="314">
        <v>0.45</v>
      </c>
      <c r="R12" s="626"/>
    </row>
    <row r="13" spans="1:18" s="429" customFormat="1" ht="15" hidden="1" customHeight="1">
      <c r="A13" s="421" t="s">
        <v>184</v>
      </c>
      <c r="B13" s="421" t="s">
        <v>188</v>
      </c>
      <c r="C13" s="95" t="s">
        <v>172</v>
      </c>
      <c r="D13" s="421" t="s">
        <v>189</v>
      </c>
      <c r="E13" s="312">
        <v>4301</v>
      </c>
      <c r="F13" s="424" t="s">
        <v>189</v>
      </c>
      <c r="G13" s="312">
        <v>4301</v>
      </c>
      <c r="H13" s="69">
        <v>118563</v>
      </c>
      <c r="I13" s="69">
        <v>221</v>
      </c>
      <c r="J13" s="69">
        <v>189</v>
      </c>
      <c r="K13" s="69">
        <v>410</v>
      </c>
      <c r="L13" s="651">
        <v>0.35</v>
      </c>
      <c r="M13" s="70">
        <v>119936</v>
      </c>
      <c r="N13" s="70">
        <v>223</v>
      </c>
      <c r="O13" s="875">
        <v>128</v>
      </c>
      <c r="P13" s="875">
        <v>351</v>
      </c>
      <c r="Q13" s="314">
        <v>0.28999999999999998</v>
      </c>
      <c r="R13" s="626"/>
    </row>
    <row r="14" spans="1:18" s="429" customFormat="1" ht="15" hidden="1" customHeight="1">
      <c r="A14" s="421" t="s">
        <v>190</v>
      </c>
      <c r="B14" s="421" t="s">
        <v>190</v>
      </c>
      <c r="C14" s="95" t="s">
        <v>191</v>
      </c>
      <c r="D14" s="421" t="s">
        <v>191</v>
      </c>
      <c r="E14" s="312">
        <v>5001</v>
      </c>
      <c r="F14" s="421" t="s">
        <v>190</v>
      </c>
      <c r="G14" s="312">
        <v>5101</v>
      </c>
      <c r="H14" s="69">
        <v>310570</v>
      </c>
      <c r="I14" s="69">
        <v>1452</v>
      </c>
      <c r="J14" s="69">
        <v>1268</v>
      </c>
      <c r="K14" s="69">
        <v>2720</v>
      </c>
      <c r="L14" s="651">
        <v>0.88</v>
      </c>
      <c r="M14" s="70">
        <v>313185</v>
      </c>
      <c r="N14" s="70">
        <v>1576</v>
      </c>
      <c r="O14" s="875">
        <v>1655</v>
      </c>
      <c r="P14" s="875">
        <v>3231</v>
      </c>
      <c r="Q14" s="314">
        <v>1.03</v>
      </c>
      <c r="R14" s="626"/>
    </row>
    <row r="15" spans="1:18" s="429" customFormat="1" ht="15" hidden="1" customHeight="1">
      <c r="A15" s="421" t="s">
        <v>190</v>
      </c>
      <c r="B15" s="421" t="s">
        <v>190</v>
      </c>
      <c r="C15" s="95" t="s">
        <v>191</v>
      </c>
      <c r="D15" s="421" t="s">
        <v>191</v>
      </c>
      <c r="E15" s="312">
        <v>5001</v>
      </c>
      <c r="F15" s="421" t="s">
        <v>192</v>
      </c>
      <c r="G15" s="312">
        <v>5102</v>
      </c>
      <c r="H15" s="69">
        <v>28257</v>
      </c>
      <c r="I15" s="69">
        <v>50</v>
      </c>
      <c r="J15" s="69">
        <v>43</v>
      </c>
      <c r="K15" s="69">
        <v>93</v>
      </c>
      <c r="L15" s="651">
        <v>0.33</v>
      </c>
      <c r="M15" s="70">
        <v>28722</v>
      </c>
      <c r="N15" s="70">
        <v>69</v>
      </c>
      <c r="O15" s="875">
        <v>12</v>
      </c>
      <c r="P15" s="875">
        <v>81</v>
      </c>
      <c r="Q15" s="314">
        <v>0.28000000000000003</v>
      </c>
      <c r="R15" s="626"/>
    </row>
    <row r="16" spans="1:18" s="429" customFormat="1" ht="15" hidden="1" customHeight="1">
      <c r="A16" s="421" t="s">
        <v>190</v>
      </c>
      <c r="B16" s="421" t="s">
        <v>190</v>
      </c>
      <c r="C16" s="95" t="s">
        <v>191</v>
      </c>
      <c r="D16" s="421" t="s">
        <v>191</v>
      </c>
      <c r="E16" s="312">
        <v>5001</v>
      </c>
      <c r="F16" s="421" t="s">
        <v>193</v>
      </c>
      <c r="G16" s="312">
        <v>5103</v>
      </c>
      <c r="H16" s="69">
        <v>44335</v>
      </c>
      <c r="I16" s="69">
        <v>113</v>
      </c>
      <c r="J16" s="69">
        <v>59</v>
      </c>
      <c r="K16" s="69">
        <v>172</v>
      </c>
      <c r="L16" s="651">
        <v>0.39</v>
      </c>
      <c r="M16" s="70">
        <v>45121</v>
      </c>
      <c r="N16" s="70">
        <v>109</v>
      </c>
      <c r="O16" s="875">
        <v>42</v>
      </c>
      <c r="P16" s="875">
        <v>151</v>
      </c>
      <c r="Q16" s="314">
        <v>0.33</v>
      </c>
      <c r="R16" s="626"/>
    </row>
    <row r="17" spans="1:18" s="429" customFormat="1" ht="15" hidden="1" customHeight="1">
      <c r="A17" s="421" t="s">
        <v>190</v>
      </c>
      <c r="B17" s="421" t="s">
        <v>190</v>
      </c>
      <c r="C17" s="95" t="s">
        <v>191</v>
      </c>
      <c r="D17" s="421" t="s">
        <v>191</v>
      </c>
      <c r="E17" s="312">
        <v>5001</v>
      </c>
      <c r="F17" s="421" t="s">
        <v>194</v>
      </c>
      <c r="G17" s="312">
        <v>5105</v>
      </c>
      <c r="H17" s="69">
        <v>19306</v>
      </c>
      <c r="I17" s="69">
        <v>51</v>
      </c>
      <c r="J17" s="69">
        <v>16</v>
      </c>
      <c r="K17" s="69">
        <v>67</v>
      </c>
      <c r="L17" s="651">
        <v>0.35</v>
      </c>
      <c r="M17" s="70">
        <v>19688</v>
      </c>
      <c r="N17" s="70">
        <v>44</v>
      </c>
      <c r="O17" s="875">
        <v>14</v>
      </c>
      <c r="P17" s="875">
        <v>58</v>
      </c>
      <c r="Q17" s="314">
        <v>0.28999999999999998</v>
      </c>
      <c r="R17" s="626"/>
    </row>
    <row r="18" spans="1:18" s="429" customFormat="1" ht="15" hidden="1" customHeight="1">
      <c r="A18" s="421" t="s">
        <v>190</v>
      </c>
      <c r="B18" s="421" t="s">
        <v>190</v>
      </c>
      <c r="C18" s="95" t="s">
        <v>191</v>
      </c>
      <c r="D18" s="421" t="s">
        <v>191</v>
      </c>
      <c r="E18" s="312">
        <v>5001</v>
      </c>
      <c r="F18" s="421" t="s">
        <v>195</v>
      </c>
      <c r="G18" s="312">
        <v>5107</v>
      </c>
      <c r="H18" s="69">
        <v>34527</v>
      </c>
      <c r="I18" s="69">
        <v>96</v>
      </c>
      <c r="J18" s="69">
        <v>35</v>
      </c>
      <c r="K18" s="69">
        <v>131</v>
      </c>
      <c r="L18" s="651">
        <v>0.38</v>
      </c>
      <c r="M18" s="70">
        <v>35341</v>
      </c>
      <c r="N18" s="70">
        <v>106</v>
      </c>
      <c r="O18" s="875">
        <v>23</v>
      </c>
      <c r="P18" s="875">
        <v>129</v>
      </c>
      <c r="Q18" s="314">
        <v>0.37</v>
      </c>
      <c r="R18" s="626"/>
    </row>
    <row r="19" spans="1:18" s="429" customFormat="1" ht="15" hidden="1" customHeight="1">
      <c r="A19" s="421" t="s">
        <v>190</v>
      </c>
      <c r="B19" s="421" t="s">
        <v>190</v>
      </c>
      <c r="C19" s="95" t="s">
        <v>191</v>
      </c>
      <c r="D19" s="421" t="s">
        <v>191</v>
      </c>
      <c r="E19" s="312">
        <v>5001</v>
      </c>
      <c r="F19" s="421" t="s">
        <v>196</v>
      </c>
      <c r="G19" s="312">
        <v>5109</v>
      </c>
      <c r="H19" s="69">
        <v>353000</v>
      </c>
      <c r="I19" s="69">
        <v>996</v>
      </c>
      <c r="J19" s="69">
        <v>723</v>
      </c>
      <c r="K19" s="69">
        <v>1719</v>
      </c>
      <c r="L19" s="651">
        <v>0.49</v>
      </c>
      <c r="M19" s="70">
        <v>357228</v>
      </c>
      <c r="N19" s="70">
        <v>1058</v>
      </c>
      <c r="O19" s="875">
        <v>762</v>
      </c>
      <c r="P19" s="875">
        <v>1820</v>
      </c>
      <c r="Q19" s="314">
        <v>0.51</v>
      </c>
      <c r="R19" s="626"/>
    </row>
    <row r="20" spans="1:18" s="429" customFormat="1" ht="15" hidden="1" customHeight="1">
      <c r="A20" s="421" t="s">
        <v>190</v>
      </c>
      <c r="B20" s="423" t="s">
        <v>197</v>
      </c>
      <c r="C20" s="95" t="s">
        <v>172</v>
      </c>
      <c r="D20" s="423" t="s">
        <v>198</v>
      </c>
      <c r="E20" s="312">
        <v>5301</v>
      </c>
      <c r="F20" s="425" t="s">
        <v>197</v>
      </c>
      <c r="G20" s="312">
        <v>5301</v>
      </c>
      <c r="H20" s="69">
        <v>67071</v>
      </c>
      <c r="I20" s="69">
        <v>133</v>
      </c>
      <c r="J20" s="69">
        <v>76</v>
      </c>
      <c r="K20" s="69">
        <v>209</v>
      </c>
      <c r="L20" s="651">
        <v>0.31</v>
      </c>
      <c r="M20" s="70">
        <v>67583</v>
      </c>
      <c r="N20" s="70">
        <v>151</v>
      </c>
      <c r="O20" s="875">
        <v>59</v>
      </c>
      <c r="P20" s="875">
        <v>210</v>
      </c>
      <c r="Q20" s="314">
        <v>0.31</v>
      </c>
      <c r="R20" s="626"/>
    </row>
    <row r="21" spans="1:18" s="429" customFormat="1" ht="15" hidden="1" customHeight="1">
      <c r="A21" s="421" t="s">
        <v>190</v>
      </c>
      <c r="B21" s="423" t="s">
        <v>197</v>
      </c>
      <c r="C21" s="95" t="s">
        <v>172</v>
      </c>
      <c r="D21" s="423" t="s">
        <v>198</v>
      </c>
      <c r="E21" s="312">
        <v>5301</v>
      </c>
      <c r="F21" s="425" t="s">
        <v>199</v>
      </c>
      <c r="G21" s="312">
        <v>5304</v>
      </c>
      <c r="H21" s="69">
        <v>19905</v>
      </c>
      <c r="I21" s="69">
        <v>19</v>
      </c>
      <c r="J21" s="69">
        <v>8</v>
      </c>
      <c r="K21" s="69">
        <v>27</v>
      </c>
      <c r="L21" s="651">
        <v>0.14000000000000001</v>
      </c>
      <c r="M21" s="70">
        <v>20276</v>
      </c>
      <c r="N21" s="70">
        <v>10</v>
      </c>
      <c r="O21" s="875">
        <v>2</v>
      </c>
      <c r="P21" s="875">
        <v>12</v>
      </c>
      <c r="Q21" s="314">
        <v>0.06</v>
      </c>
      <c r="R21" s="626"/>
    </row>
    <row r="22" spans="1:18" s="429" customFormat="1" ht="15" hidden="1" customHeight="1">
      <c r="A22" s="421" t="s">
        <v>190</v>
      </c>
      <c r="B22" s="423" t="s">
        <v>200</v>
      </c>
      <c r="C22" s="95" t="s">
        <v>172</v>
      </c>
      <c r="D22" s="423" t="s">
        <v>201</v>
      </c>
      <c r="E22" s="312">
        <v>5501</v>
      </c>
      <c r="F22" s="425" t="s">
        <v>200</v>
      </c>
      <c r="G22" s="312">
        <v>5501</v>
      </c>
      <c r="H22" s="69">
        <v>95032</v>
      </c>
      <c r="I22" s="69">
        <v>179</v>
      </c>
      <c r="J22" s="69">
        <v>121</v>
      </c>
      <c r="K22" s="69">
        <v>300</v>
      </c>
      <c r="L22" s="651">
        <v>0.32</v>
      </c>
      <c r="M22" s="70">
        <v>96310</v>
      </c>
      <c r="N22" s="70">
        <v>199</v>
      </c>
      <c r="O22" s="875">
        <v>110</v>
      </c>
      <c r="P22" s="875">
        <v>309</v>
      </c>
      <c r="Q22" s="314">
        <v>0.32</v>
      </c>
      <c r="R22" s="626"/>
    </row>
    <row r="23" spans="1:18" s="429" customFormat="1" ht="15" hidden="1" customHeight="1">
      <c r="A23" s="421" t="s">
        <v>190</v>
      </c>
      <c r="B23" s="423" t="s">
        <v>200</v>
      </c>
      <c r="C23" s="95" t="s">
        <v>172</v>
      </c>
      <c r="D23" s="423" t="s">
        <v>201</v>
      </c>
      <c r="E23" s="312">
        <v>5501</v>
      </c>
      <c r="F23" s="425" t="s">
        <v>202</v>
      </c>
      <c r="G23" s="312">
        <v>5502</v>
      </c>
      <c r="H23" s="69">
        <v>52996</v>
      </c>
      <c r="I23" s="69">
        <v>135</v>
      </c>
      <c r="J23" s="69">
        <v>38</v>
      </c>
      <c r="K23" s="69">
        <v>173</v>
      </c>
      <c r="L23" s="651">
        <v>0.33</v>
      </c>
      <c r="M23" s="70">
        <v>53298</v>
      </c>
      <c r="N23" s="70">
        <v>80</v>
      </c>
      <c r="O23" s="875">
        <v>46</v>
      </c>
      <c r="P23" s="875">
        <v>126</v>
      </c>
      <c r="Q23" s="314">
        <v>0.24</v>
      </c>
      <c r="R23" s="626"/>
    </row>
    <row r="24" spans="1:18" s="429" customFormat="1" ht="15" hidden="1" customHeight="1">
      <c r="A24" s="421" t="s">
        <v>190</v>
      </c>
      <c r="B24" s="423" t="s">
        <v>200</v>
      </c>
      <c r="C24" s="95" t="s">
        <v>172</v>
      </c>
      <c r="D24" s="423" t="s">
        <v>201</v>
      </c>
      <c r="E24" s="312">
        <v>5501</v>
      </c>
      <c r="F24" s="425" t="s">
        <v>203</v>
      </c>
      <c r="G24" s="312">
        <v>5503</v>
      </c>
      <c r="H24" s="69">
        <v>18745</v>
      </c>
      <c r="I24" s="69">
        <v>18</v>
      </c>
      <c r="J24" s="69">
        <v>12</v>
      </c>
      <c r="K24" s="69">
        <v>30</v>
      </c>
      <c r="L24" s="651">
        <v>0.16</v>
      </c>
      <c r="M24" s="70">
        <v>18924</v>
      </c>
      <c r="N24" s="70">
        <v>26</v>
      </c>
      <c r="O24" s="875">
        <v>0</v>
      </c>
      <c r="P24" s="875">
        <v>26</v>
      </c>
      <c r="Q24" s="314">
        <v>0.14000000000000001</v>
      </c>
      <c r="R24" s="626"/>
    </row>
    <row r="25" spans="1:18" s="429" customFormat="1" ht="15" hidden="1" customHeight="1">
      <c r="A25" s="421" t="s">
        <v>190</v>
      </c>
      <c r="B25" s="423" t="s">
        <v>200</v>
      </c>
      <c r="C25" s="95" t="s">
        <v>172</v>
      </c>
      <c r="D25" s="423" t="s">
        <v>201</v>
      </c>
      <c r="E25" s="312">
        <v>5501</v>
      </c>
      <c r="F25" s="425" t="s">
        <v>204</v>
      </c>
      <c r="G25" s="312">
        <v>5504</v>
      </c>
      <c r="H25" s="69">
        <v>23803</v>
      </c>
      <c r="I25" s="69">
        <v>38</v>
      </c>
      <c r="J25" s="69">
        <v>18</v>
      </c>
      <c r="K25" s="69">
        <v>56</v>
      </c>
      <c r="L25" s="651">
        <v>0.24</v>
      </c>
      <c r="M25" s="70">
        <v>24564</v>
      </c>
      <c r="N25" s="70">
        <v>28</v>
      </c>
      <c r="O25" s="875">
        <v>9</v>
      </c>
      <c r="P25" s="875">
        <v>37</v>
      </c>
      <c r="Q25" s="314">
        <v>0.15</v>
      </c>
      <c r="R25" s="626"/>
    </row>
    <row r="26" spans="1:18" s="429" customFormat="1" ht="15" hidden="1" customHeight="1">
      <c r="A26" s="421" t="s">
        <v>190</v>
      </c>
      <c r="B26" s="421" t="s">
        <v>205</v>
      </c>
      <c r="C26" s="95" t="s">
        <v>172</v>
      </c>
      <c r="D26" s="421" t="s">
        <v>206</v>
      </c>
      <c r="E26" s="312">
        <v>5601</v>
      </c>
      <c r="F26" s="424" t="s">
        <v>205</v>
      </c>
      <c r="G26" s="312">
        <v>5601</v>
      </c>
      <c r="H26" s="69">
        <v>95130</v>
      </c>
      <c r="I26" s="69">
        <v>289</v>
      </c>
      <c r="J26" s="69">
        <v>132</v>
      </c>
      <c r="K26" s="69">
        <v>421</v>
      </c>
      <c r="L26" s="651">
        <v>0.44</v>
      </c>
      <c r="M26" s="70">
        <v>95946</v>
      </c>
      <c r="N26" s="70">
        <v>298</v>
      </c>
      <c r="O26" s="875">
        <v>135</v>
      </c>
      <c r="P26" s="875">
        <v>433</v>
      </c>
      <c r="Q26" s="314">
        <v>0.45</v>
      </c>
      <c r="R26" s="626"/>
    </row>
    <row r="27" spans="1:18" s="429" customFormat="1" ht="15" hidden="1" customHeight="1">
      <c r="A27" s="421" t="s">
        <v>190</v>
      </c>
      <c r="B27" s="421" t="s">
        <v>205</v>
      </c>
      <c r="C27" s="95" t="s">
        <v>172</v>
      </c>
      <c r="D27" s="421" t="s">
        <v>206</v>
      </c>
      <c r="E27" s="312">
        <v>5601</v>
      </c>
      <c r="F27" s="424" t="s">
        <v>207</v>
      </c>
      <c r="G27" s="312">
        <v>5603</v>
      </c>
      <c r="H27" s="69">
        <v>24307</v>
      </c>
      <c r="I27" s="69">
        <v>100</v>
      </c>
      <c r="J27" s="69">
        <v>23</v>
      </c>
      <c r="K27" s="69">
        <v>123</v>
      </c>
      <c r="L27" s="651">
        <v>0.51</v>
      </c>
      <c r="M27" s="70">
        <v>24832</v>
      </c>
      <c r="N27" s="70">
        <v>89</v>
      </c>
      <c r="O27" s="875">
        <v>22</v>
      </c>
      <c r="P27" s="875">
        <v>111</v>
      </c>
      <c r="Q27" s="314">
        <v>0.45</v>
      </c>
      <c r="R27" s="626"/>
    </row>
    <row r="28" spans="1:18" s="429" customFormat="1" ht="15" hidden="1" customHeight="1">
      <c r="A28" s="421" t="s">
        <v>190</v>
      </c>
      <c r="B28" s="421" t="s">
        <v>205</v>
      </c>
      <c r="C28" s="95" t="s">
        <v>172</v>
      </c>
      <c r="D28" s="421" t="s">
        <v>206</v>
      </c>
      <c r="E28" s="312">
        <v>5601</v>
      </c>
      <c r="F28" s="424" t="s">
        <v>208</v>
      </c>
      <c r="G28" s="312">
        <v>5606</v>
      </c>
      <c r="H28" s="69">
        <v>11467</v>
      </c>
      <c r="I28" s="69">
        <v>16</v>
      </c>
      <c r="J28" s="69">
        <v>9</v>
      </c>
      <c r="K28" s="69">
        <v>25</v>
      </c>
      <c r="L28" s="651">
        <v>0.22</v>
      </c>
      <c r="M28" s="70">
        <v>11703</v>
      </c>
      <c r="N28" s="70">
        <v>5</v>
      </c>
      <c r="O28" s="875">
        <v>0</v>
      </c>
      <c r="P28" s="875">
        <v>5</v>
      </c>
      <c r="Q28" s="314">
        <v>0.04</v>
      </c>
      <c r="R28" s="626"/>
    </row>
    <row r="29" spans="1:18" s="429" customFormat="1" ht="15" hidden="1" customHeight="1">
      <c r="A29" s="421" t="s">
        <v>190</v>
      </c>
      <c r="B29" s="423" t="s">
        <v>209</v>
      </c>
      <c r="C29" s="95" t="s">
        <v>172</v>
      </c>
      <c r="D29" s="423" t="s">
        <v>210</v>
      </c>
      <c r="E29" s="312">
        <v>5701</v>
      </c>
      <c r="F29" s="425" t="s">
        <v>210</v>
      </c>
      <c r="G29" s="312">
        <v>5701</v>
      </c>
      <c r="H29" s="69">
        <v>81120</v>
      </c>
      <c r="I29" s="69">
        <v>219</v>
      </c>
      <c r="J29" s="69">
        <v>154</v>
      </c>
      <c r="K29" s="69">
        <v>373</v>
      </c>
      <c r="L29" s="651">
        <v>0.46</v>
      </c>
      <c r="M29" s="70">
        <v>82312</v>
      </c>
      <c r="N29" s="70">
        <v>209</v>
      </c>
      <c r="O29" s="875">
        <v>124</v>
      </c>
      <c r="P29" s="875">
        <v>333</v>
      </c>
      <c r="Q29" s="314">
        <v>0.4</v>
      </c>
      <c r="R29" s="626"/>
    </row>
    <row r="30" spans="1:18" s="429" customFormat="1" ht="15" hidden="1" customHeight="1">
      <c r="A30" s="421" t="s">
        <v>190</v>
      </c>
      <c r="B30" s="421" t="s">
        <v>211</v>
      </c>
      <c r="C30" s="95" t="s">
        <v>191</v>
      </c>
      <c r="D30" s="421" t="s">
        <v>191</v>
      </c>
      <c r="E30" s="312">
        <v>5001</v>
      </c>
      <c r="F30" s="421" t="s">
        <v>212</v>
      </c>
      <c r="G30" s="312">
        <v>5801</v>
      </c>
      <c r="H30" s="69">
        <v>162464</v>
      </c>
      <c r="I30" s="69">
        <v>528</v>
      </c>
      <c r="J30" s="69">
        <v>351</v>
      </c>
      <c r="K30" s="69">
        <v>879</v>
      </c>
      <c r="L30" s="651">
        <v>0.54</v>
      </c>
      <c r="M30" s="70">
        <v>164783</v>
      </c>
      <c r="N30" s="70">
        <v>370</v>
      </c>
      <c r="O30" s="875">
        <v>255</v>
      </c>
      <c r="P30" s="875">
        <v>625</v>
      </c>
      <c r="Q30" s="314">
        <v>0.38</v>
      </c>
      <c r="R30" s="626"/>
    </row>
    <row r="31" spans="1:18" s="429" customFormat="1" ht="15" hidden="1" customHeight="1">
      <c r="A31" s="421" t="s">
        <v>190</v>
      </c>
      <c r="B31" s="421" t="s">
        <v>211</v>
      </c>
      <c r="C31" s="95" t="s">
        <v>191</v>
      </c>
      <c r="D31" s="421" t="s">
        <v>191</v>
      </c>
      <c r="E31" s="312">
        <v>5001</v>
      </c>
      <c r="F31" s="421" t="s">
        <v>213</v>
      </c>
      <c r="G31" s="312">
        <v>5802</v>
      </c>
      <c r="H31" s="69">
        <v>48633</v>
      </c>
      <c r="I31" s="69">
        <v>76</v>
      </c>
      <c r="J31" s="69">
        <v>40</v>
      </c>
      <c r="K31" s="69">
        <v>116</v>
      </c>
      <c r="L31" s="651">
        <v>0.24</v>
      </c>
      <c r="M31" s="70">
        <v>49285</v>
      </c>
      <c r="N31" s="70">
        <v>61</v>
      </c>
      <c r="O31" s="875">
        <v>32</v>
      </c>
      <c r="P31" s="875">
        <v>93</v>
      </c>
      <c r="Q31" s="314">
        <v>0.19</v>
      </c>
      <c r="R31" s="626"/>
    </row>
    <row r="32" spans="1:18" s="429" customFormat="1" ht="15" hidden="1" customHeight="1">
      <c r="A32" s="421" t="s">
        <v>190</v>
      </c>
      <c r="B32" s="421" t="s">
        <v>211</v>
      </c>
      <c r="C32" s="95" t="s">
        <v>191</v>
      </c>
      <c r="D32" s="421" t="s">
        <v>191</v>
      </c>
      <c r="E32" s="312">
        <v>5001</v>
      </c>
      <c r="F32" s="421" t="s">
        <v>214</v>
      </c>
      <c r="G32" s="312">
        <v>5803</v>
      </c>
      <c r="H32" s="69">
        <v>18625</v>
      </c>
      <c r="I32" s="69">
        <v>26</v>
      </c>
      <c r="J32" s="69">
        <v>14</v>
      </c>
      <c r="K32" s="69">
        <v>40</v>
      </c>
      <c r="L32" s="651">
        <v>0.21</v>
      </c>
      <c r="M32" s="70">
        <v>18946</v>
      </c>
      <c r="N32" s="70">
        <v>18</v>
      </c>
      <c r="O32" s="875">
        <v>2</v>
      </c>
      <c r="P32" s="875">
        <v>20</v>
      </c>
      <c r="Q32" s="314">
        <v>0.11</v>
      </c>
      <c r="R32" s="626"/>
    </row>
    <row r="33" spans="1:18" s="429" customFormat="1" ht="15" hidden="1" customHeight="1">
      <c r="A33" s="421" t="s">
        <v>190</v>
      </c>
      <c r="B33" s="421" t="s">
        <v>211</v>
      </c>
      <c r="C33" s="95" t="s">
        <v>191</v>
      </c>
      <c r="D33" s="421" t="s">
        <v>191</v>
      </c>
      <c r="E33" s="312">
        <v>5001</v>
      </c>
      <c r="F33" s="421" t="s">
        <v>215</v>
      </c>
      <c r="G33" s="312">
        <v>5804</v>
      </c>
      <c r="H33" s="69">
        <v>134099</v>
      </c>
      <c r="I33" s="69">
        <v>355</v>
      </c>
      <c r="J33" s="69">
        <v>256</v>
      </c>
      <c r="K33" s="69">
        <v>611</v>
      </c>
      <c r="L33" s="651">
        <v>0.46</v>
      </c>
      <c r="M33" s="70">
        <v>136711</v>
      </c>
      <c r="N33" s="70">
        <v>290</v>
      </c>
      <c r="O33" s="875">
        <v>143</v>
      </c>
      <c r="P33" s="875">
        <v>433</v>
      </c>
      <c r="Q33" s="314">
        <v>0.32</v>
      </c>
      <c r="R33" s="626"/>
    </row>
    <row r="34" spans="1:18" s="429" customFormat="1" ht="15" hidden="1" customHeight="1">
      <c r="A34" s="421" t="s">
        <v>216</v>
      </c>
      <c r="B34" s="421" t="s">
        <v>217</v>
      </c>
      <c r="C34" s="95" t="s">
        <v>172</v>
      </c>
      <c r="D34" s="421" t="s">
        <v>218</v>
      </c>
      <c r="E34" s="312">
        <v>6001</v>
      </c>
      <c r="F34" s="421" t="s">
        <v>219</v>
      </c>
      <c r="G34" s="312">
        <v>6101</v>
      </c>
      <c r="H34" s="69">
        <v>258738</v>
      </c>
      <c r="I34" s="69">
        <v>882</v>
      </c>
      <c r="J34" s="69">
        <v>391</v>
      </c>
      <c r="K34" s="69">
        <v>1273</v>
      </c>
      <c r="L34" s="651">
        <v>0.49</v>
      </c>
      <c r="M34" s="70">
        <v>261992</v>
      </c>
      <c r="N34" s="70">
        <v>978</v>
      </c>
      <c r="O34" s="875">
        <v>450</v>
      </c>
      <c r="P34" s="875">
        <v>1428</v>
      </c>
      <c r="Q34" s="314">
        <v>0.55000000000000004</v>
      </c>
      <c r="R34" s="626"/>
    </row>
    <row r="35" spans="1:18" s="429" customFormat="1" ht="15" hidden="1" customHeight="1">
      <c r="A35" s="421" t="s">
        <v>216</v>
      </c>
      <c r="B35" s="421" t="s">
        <v>217</v>
      </c>
      <c r="C35" s="95" t="s">
        <v>172</v>
      </c>
      <c r="D35" s="421" t="s">
        <v>218</v>
      </c>
      <c r="E35" s="312">
        <v>6001</v>
      </c>
      <c r="F35" s="421" t="s">
        <v>220</v>
      </c>
      <c r="G35" s="312">
        <v>6108</v>
      </c>
      <c r="H35" s="69">
        <v>56839</v>
      </c>
      <c r="I35" s="69">
        <v>116</v>
      </c>
      <c r="J35" s="69">
        <v>59</v>
      </c>
      <c r="K35" s="69">
        <v>175</v>
      </c>
      <c r="L35" s="651">
        <v>0.31</v>
      </c>
      <c r="M35" s="70">
        <v>58398</v>
      </c>
      <c r="N35" s="70">
        <v>70</v>
      </c>
      <c r="O35" s="875">
        <v>24</v>
      </c>
      <c r="P35" s="875">
        <v>94</v>
      </c>
      <c r="Q35" s="314">
        <v>0.16</v>
      </c>
      <c r="R35" s="626"/>
    </row>
    <row r="36" spans="1:18" s="429" customFormat="1" ht="15" hidden="1" customHeight="1">
      <c r="A36" s="421" t="s">
        <v>216</v>
      </c>
      <c r="B36" s="423" t="s">
        <v>217</v>
      </c>
      <c r="C36" s="95" t="s">
        <v>172</v>
      </c>
      <c r="D36" s="423" t="s">
        <v>221</v>
      </c>
      <c r="E36" s="312">
        <v>6115</v>
      </c>
      <c r="F36" s="423" t="s">
        <v>221</v>
      </c>
      <c r="G36" s="312">
        <v>6115</v>
      </c>
      <c r="H36" s="69">
        <v>62193</v>
      </c>
      <c r="I36" s="69">
        <v>81</v>
      </c>
      <c r="J36" s="69">
        <v>46</v>
      </c>
      <c r="K36" s="69">
        <v>127</v>
      </c>
      <c r="L36" s="651">
        <v>0.2</v>
      </c>
      <c r="M36" s="70">
        <v>62958</v>
      </c>
      <c r="N36" s="70">
        <v>88</v>
      </c>
      <c r="O36" s="875">
        <v>24</v>
      </c>
      <c r="P36" s="875">
        <v>112</v>
      </c>
      <c r="Q36" s="314">
        <v>0.18</v>
      </c>
      <c r="R36" s="626"/>
    </row>
    <row r="37" spans="1:18" s="429" customFormat="1" ht="15" hidden="1" customHeight="1">
      <c r="A37" s="421" t="s">
        <v>216</v>
      </c>
      <c r="B37" s="423" t="s">
        <v>222</v>
      </c>
      <c r="C37" s="95" t="s">
        <v>172</v>
      </c>
      <c r="D37" s="423" t="s">
        <v>223</v>
      </c>
      <c r="E37" s="312">
        <v>6301</v>
      </c>
      <c r="F37" s="425" t="s">
        <v>223</v>
      </c>
      <c r="G37" s="312">
        <v>6301</v>
      </c>
      <c r="H37" s="69">
        <v>76875</v>
      </c>
      <c r="I37" s="69">
        <v>191</v>
      </c>
      <c r="J37" s="69">
        <v>89</v>
      </c>
      <c r="K37" s="69">
        <v>280</v>
      </c>
      <c r="L37" s="651">
        <v>0.36</v>
      </c>
      <c r="M37" s="70">
        <v>77763</v>
      </c>
      <c r="N37" s="70">
        <v>168</v>
      </c>
      <c r="O37" s="875">
        <v>86</v>
      </c>
      <c r="P37" s="875">
        <v>254</v>
      </c>
      <c r="Q37" s="314">
        <v>0.33</v>
      </c>
      <c r="R37" s="626"/>
    </row>
    <row r="38" spans="1:18" s="429" customFormat="1" ht="15" hidden="1" customHeight="1">
      <c r="A38" s="421" t="s">
        <v>224</v>
      </c>
      <c r="B38" s="421" t="s">
        <v>225</v>
      </c>
      <c r="C38" s="95" t="s">
        <v>172</v>
      </c>
      <c r="D38" s="421" t="s">
        <v>226</v>
      </c>
      <c r="E38" s="312">
        <v>7001</v>
      </c>
      <c r="F38" s="421" t="s">
        <v>225</v>
      </c>
      <c r="G38" s="312">
        <v>7101</v>
      </c>
      <c r="H38" s="69">
        <v>232672</v>
      </c>
      <c r="I38" s="69">
        <v>546</v>
      </c>
      <c r="J38" s="69">
        <v>276</v>
      </c>
      <c r="K38" s="69">
        <v>822</v>
      </c>
      <c r="L38" s="651">
        <v>0.35</v>
      </c>
      <c r="M38" s="70">
        <v>234717</v>
      </c>
      <c r="N38" s="70">
        <v>712</v>
      </c>
      <c r="O38" s="875">
        <v>404</v>
      </c>
      <c r="P38" s="875">
        <v>1116</v>
      </c>
      <c r="Q38" s="314">
        <v>0.48</v>
      </c>
      <c r="R38" s="626"/>
    </row>
    <row r="39" spans="1:18" s="429" customFormat="1" ht="15" hidden="1" customHeight="1">
      <c r="A39" s="421" t="s">
        <v>224</v>
      </c>
      <c r="B39" s="423" t="s">
        <v>225</v>
      </c>
      <c r="C39" s="95" t="s">
        <v>172</v>
      </c>
      <c r="D39" s="423" t="s">
        <v>227</v>
      </c>
      <c r="E39" s="312">
        <v>7102</v>
      </c>
      <c r="F39" s="423" t="s">
        <v>227</v>
      </c>
      <c r="G39" s="312">
        <v>7102</v>
      </c>
      <c r="H39" s="69">
        <v>49932</v>
      </c>
      <c r="I39" s="69">
        <v>45</v>
      </c>
      <c r="J39" s="69">
        <v>10</v>
      </c>
      <c r="K39" s="69">
        <v>55</v>
      </c>
      <c r="L39" s="651">
        <v>0.11</v>
      </c>
      <c r="M39" s="70">
        <v>50148</v>
      </c>
      <c r="N39" s="70">
        <v>39</v>
      </c>
      <c r="O39" s="875">
        <v>12</v>
      </c>
      <c r="P39" s="875">
        <v>51</v>
      </c>
      <c r="Q39" s="314">
        <v>0.1</v>
      </c>
      <c r="R39" s="626"/>
    </row>
    <row r="40" spans="1:18" s="429" customFormat="1" ht="15" hidden="1" customHeight="1">
      <c r="A40" s="421" t="s">
        <v>224</v>
      </c>
      <c r="B40" s="421" t="s">
        <v>225</v>
      </c>
      <c r="C40" s="95" t="s">
        <v>172</v>
      </c>
      <c r="D40" s="421" t="s">
        <v>226</v>
      </c>
      <c r="E40" s="312">
        <v>7001</v>
      </c>
      <c r="F40" s="421" t="s">
        <v>224</v>
      </c>
      <c r="G40" s="312">
        <v>7105</v>
      </c>
      <c r="H40" s="69">
        <v>54841</v>
      </c>
      <c r="I40" s="69">
        <v>93</v>
      </c>
      <c r="J40" s="69">
        <v>43</v>
      </c>
      <c r="K40" s="69">
        <v>136</v>
      </c>
      <c r="L40" s="651">
        <v>0.25</v>
      </c>
      <c r="M40" s="70">
        <v>57447</v>
      </c>
      <c r="N40" s="70">
        <v>69</v>
      </c>
      <c r="O40" s="875">
        <v>13</v>
      </c>
      <c r="P40" s="875">
        <v>82</v>
      </c>
      <c r="Q40" s="314">
        <v>0.14000000000000001</v>
      </c>
      <c r="R40" s="626"/>
    </row>
    <row r="41" spans="1:18" s="429" customFormat="1" ht="15" hidden="1" customHeight="1">
      <c r="A41" s="421" t="s">
        <v>224</v>
      </c>
      <c r="B41" s="421" t="s">
        <v>228</v>
      </c>
      <c r="C41" s="95" t="s">
        <v>172</v>
      </c>
      <c r="D41" s="421" t="s">
        <v>229</v>
      </c>
      <c r="E41" s="312">
        <v>7301</v>
      </c>
      <c r="F41" s="424" t="s">
        <v>228</v>
      </c>
      <c r="G41" s="312">
        <v>7301</v>
      </c>
      <c r="H41" s="69">
        <v>158795</v>
      </c>
      <c r="I41" s="69">
        <v>367</v>
      </c>
      <c r="J41" s="69">
        <v>164</v>
      </c>
      <c r="K41" s="69">
        <v>531</v>
      </c>
      <c r="L41" s="651">
        <v>0.33</v>
      </c>
      <c r="M41" s="70">
        <v>161223</v>
      </c>
      <c r="N41" s="70">
        <v>462</v>
      </c>
      <c r="O41" s="875">
        <v>185</v>
      </c>
      <c r="P41" s="875">
        <v>647</v>
      </c>
      <c r="Q41" s="314">
        <v>0.4</v>
      </c>
      <c r="R41" s="626"/>
    </row>
    <row r="42" spans="1:18" s="429" customFormat="1" ht="15" hidden="1" customHeight="1">
      <c r="A42" s="421" t="s">
        <v>224</v>
      </c>
      <c r="B42" s="421" t="s">
        <v>228</v>
      </c>
      <c r="C42" s="95" t="s">
        <v>172</v>
      </c>
      <c r="D42" s="421" t="s">
        <v>229</v>
      </c>
      <c r="E42" s="312">
        <v>7301</v>
      </c>
      <c r="F42" s="424" t="s">
        <v>230</v>
      </c>
      <c r="G42" s="312">
        <v>7305</v>
      </c>
      <c r="H42" s="69">
        <v>10940</v>
      </c>
      <c r="I42" s="69">
        <v>17</v>
      </c>
      <c r="J42" s="69">
        <v>5</v>
      </c>
      <c r="K42" s="69">
        <v>22</v>
      </c>
      <c r="L42" s="651">
        <v>0.2</v>
      </c>
      <c r="M42" s="70">
        <v>11094</v>
      </c>
      <c r="N42" s="70">
        <v>6</v>
      </c>
      <c r="O42" s="875">
        <v>2</v>
      </c>
      <c r="P42" s="875">
        <v>8</v>
      </c>
      <c r="Q42" s="314">
        <v>7.0000000000000007E-2</v>
      </c>
      <c r="R42" s="626"/>
    </row>
    <row r="43" spans="1:18" s="429" customFormat="1" ht="15" hidden="1" customHeight="1">
      <c r="A43" s="421" t="s">
        <v>224</v>
      </c>
      <c r="B43" s="421" t="s">
        <v>228</v>
      </c>
      <c r="C43" s="95" t="s">
        <v>172</v>
      </c>
      <c r="D43" s="421" t="s">
        <v>229</v>
      </c>
      <c r="E43" s="312">
        <v>7301</v>
      </c>
      <c r="F43" s="424" t="s">
        <v>231</v>
      </c>
      <c r="G43" s="312">
        <v>7306</v>
      </c>
      <c r="H43" s="69">
        <v>15721</v>
      </c>
      <c r="I43" s="69">
        <v>12</v>
      </c>
      <c r="J43" s="69">
        <v>8</v>
      </c>
      <c r="K43" s="69">
        <v>20</v>
      </c>
      <c r="L43" s="651">
        <v>0.13</v>
      </c>
      <c r="M43" s="70">
        <v>15946</v>
      </c>
      <c r="N43" s="70">
        <v>11</v>
      </c>
      <c r="O43" s="875">
        <v>2</v>
      </c>
      <c r="P43" s="875">
        <v>13</v>
      </c>
      <c r="Q43" s="314">
        <v>0.08</v>
      </c>
      <c r="R43" s="626"/>
    </row>
    <row r="44" spans="1:18" s="429" customFormat="1" ht="15" hidden="1" customHeight="1">
      <c r="A44" s="421" t="s">
        <v>224</v>
      </c>
      <c r="B44" s="423" t="s">
        <v>232</v>
      </c>
      <c r="C44" s="95" t="s">
        <v>172</v>
      </c>
      <c r="D44" s="423" t="s">
        <v>232</v>
      </c>
      <c r="E44" s="312">
        <v>7401</v>
      </c>
      <c r="F44" s="425" t="s">
        <v>232</v>
      </c>
      <c r="G44" s="312">
        <v>7401</v>
      </c>
      <c r="H44" s="69">
        <v>99056</v>
      </c>
      <c r="I44" s="69">
        <v>175</v>
      </c>
      <c r="J44" s="69">
        <v>99</v>
      </c>
      <c r="K44" s="69">
        <v>274</v>
      </c>
      <c r="L44" s="651">
        <v>0.28000000000000003</v>
      </c>
      <c r="M44" s="70">
        <v>100077</v>
      </c>
      <c r="N44" s="70">
        <v>135</v>
      </c>
      <c r="O44" s="875">
        <v>95</v>
      </c>
      <c r="P44" s="875">
        <v>230</v>
      </c>
      <c r="Q44" s="314">
        <v>0.23</v>
      </c>
      <c r="R44" s="626"/>
    </row>
    <row r="45" spans="1:18" s="429" customFormat="1" ht="15" hidden="1" customHeight="1">
      <c r="A45" s="421" t="s">
        <v>233</v>
      </c>
      <c r="B45" s="421" t="s">
        <v>234</v>
      </c>
      <c r="C45" s="95" t="s">
        <v>235</v>
      </c>
      <c r="D45" s="421" t="s">
        <v>235</v>
      </c>
      <c r="E45" s="312">
        <v>8001</v>
      </c>
      <c r="F45" s="421" t="s">
        <v>234</v>
      </c>
      <c r="G45" s="312">
        <v>8101</v>
      </c>
      <c r="H45" s="69">
        <v>236400</v>
      </c>
      <c r="I45" s="69">
        <v>1060</v>
      </c>
      <c r="J45" s="69">
        <v>405</v>
      </c>
      <c r="K45" s="69">
        <v>1465</v>
      </c>
      <c r="L45" s="651">
        <v>0.62</v>
      </c>
      <c r="M45" s="70">
        <v>237257</v>
      </c>
      <c r="N45" s="70">
        <v>1231</v>
      </c>
      <c r="O45" s="875">
        <v>717</v>
      </c>
      <c r="P45" s="875">
        <v>1948</v>
      </c>
      <c r="Q45" s="314">
        <v>0.82</v>
      </c>
      <c r="R45" s="626"/>
    </row>
    <row r="46" spans="1:18" s="429" customFormat="1" ht="15" hidden="1" customHeight="1">
      <c r="A46" s="421" t="s">
        <v>233</v>
      </c>
      <c r="B46" s="421" t="s">
        <v>234</v>
      </c>
      <c r="C46" s="95" t="s">
        <v>235</v>
      </c>
      <c r="D46" s="421" t="s">
        <v>235</v>
      </c>
      <c r="E46" s="312">
        <v>8001</v>
      </c>
      <c r="F46" s="421" t="s">
        <v>236</v>
      </c>
      <c r="G46" s="312">
        <v>8102</v>
      </c>
      <c r="H46" s="69">
        <v>123634</v>
      </c>
      <c r="I46" s="69">
        <v>536</v>
      </c>
      <c r="J46" s="69">
        <v>171</v>
      </c>
      <c r="K46" s="69">
        <v>707</v>
      </c>
      <c r="L46" s="651">
        <v>0.56999999999999995</v>
      </c>
      <c r="M46" s="70">
        <v>124753</v>
      </c>
      <c r="N46" s="70">
        <v>397</v>
      </c>
      <c r="O46" s="875">
        <v>125</v>
      </c>
      <c r="P46" s="875">
        <v>522</v>
      </c>
      <c r="Q46" s="314">
        <v>0.42</v>
      </c>
      <c r="R46" s="626"/>
    </row>
    <row r="47" spans="1:18" s="429" customFormat="1" ht="15" hidden="1" customHeight="1">
      <c r="A47" s="421" t="s">
        <v>233</v>
      </c>
      <c r="B47" s="421" t="s">
        <v>234</v>
      </c>
      <c r="C47" s="95" t="s">
        <v>235</v>
      </c>
      <c r="D47" s="421" t="s">
        <v>235</v>
      </c>
      <c r="E47" s="312">
        <v>8001</v>
      </c>
      <c r="F47" s="421" t="s">
        <v>237</v>
      </c>
      <c r="G47" s="312">
        <v>8103</v>
      </c>
      <c r="H47" s="69">
        <v>90438</v>
      </c>
      <c r="I47" s="69">
        <v>353</v>
      </c>
      <c r="J47" s="69">
        <v>131</v>
      </c>
      <c r="K47" s="69">
        <v>484</v>
      </c>
      <c r="L47" s="651">
        <v>0.54</v>
      </c>
      <c r="M47" s="70">
        <v>90815</v>
      </c>
      <c r="N47" s="70">
        <v>145</v>
      </c>
      <c r="O47" s="875">
        <v>49</v>
      </c>
      <c r="P47" s="875">
        <v>194</v>
      </c>
      <c r="Q47" s="314">
        <v>0.21</v>
      </c>
      <c r="R47" s="626"/>
    </row>
    <row r="48" spans="1:18" s="429" customFormat="1" ht="15" hidden="1" customHeight="1">
      <c r="A48" s="421" t="s">
        <v>233</v>
      </c>
      <c r="B48" s="421" t="s">
        <v>234</v>
      </c>
      <c r="C48" s="95" t="s">
        <v>235</v>
      </c>
      <c r="D48" s="421" t="s">
        <v>235</v>
      </c>
      <c r="E48" s="312">
        <v>8001</v>
      </c>
      <c r="F48" s="421" t="s">
        <v>238</v>
      </c>
      <c r="G48" s="312">
        <v>8105</v>
      </c>
      <c r="H48" s="69">
        <v>25778</v>
      </c>
      <c r="I48" s="69">
        <v>49</v>
      </c>
      <c r="J48" s="69">
        <v>31</v>
      </c>
      <c r="K48" s="69">
        <v>80</v>
      </c>
      <c r="L48" s="651">
        <v>0.31</v>
      </c>
      <c r="M48" s="70">
        <v>25997</v>
      </c>
      <c r="N48" s="70">
        <v>36</v>
      </c>
      <c r="O48" s="875">
        <v>5</v>
      </c>
      <c r="P48" s="875">
        <v>41</v>
      </c>
      <c r="Q48" s="314">
        <v>0.16</v>
      </c>
      <c r="R48" s="626"/>
    </row>
    <row r="49" spans="1:18" s="429" customFormat="1" ht="15" hidden="1" customHeight="1">
      <c r="A49" s="421" t="s">
        <v>233</v>
      </c>
      <c r="B49" s="421" t="s">
        <v>234</v>
      </c>
      <c r="C49" s="95" t="s">
        <v>235</v>
      </c>
      <c r="D49" s="421" t="s">
        <v>235</v>
      </c>
      <c r="E49" s="312">
        <v>8001</v>
      </c>
      <c r="F49" s="421" t="s">
        <v>239</v>
      </c>
      <c r="G49" s="312">
        <v>8106</v>
      </c>
      <c r="H49" s="69">
        <v>45845</v>
      </c>
      <c r="I49" s="69">
        <v>172</v>
      </c>
      <c r="J49" s="69">
        <v>83</v>
      </c>
      <c r="K49" s="69">
        <v>255</v>
      </c>
      <c r="L49" s="651">
        <v>0.56000000000000005</v>
      </c>
      <c r="M49" s="70">
        <v>45791</v>
      </c>
      <c r="N49" s="70">
        <v>141</v>
      </c>
      <c r="O49" s="875">
        <v>57</v>
      </c>
      <c r="P49" s="875">
        <v>198</v>
      </c>
      <c r="Q49" s="314">
        <v>0.43</v>
      </c>
      <c r="R49" s="626"/>
    </row>
    <row r="50" spans="1:18" s="429" customFormat="1" ht="15" hidden="1" customHeight="1">
      <c r="A50" s="421" t="s">
        <v>233</v>
      </c>
      <c r="B50" s="421" t="s">
        <v>234</v>
      </c>
      <c r="C50" s="95" t="s">
        <v>235</v>
      </c>
      <c r="D50" s="421" t="s">
        <v>235</v>
      </c>
      <c r="E50" s="312">
        <v>8001</v>
      </c>
      <c r="F50" s="421" t="s">
        <v>240</v>
      </c>
      <c r="G50" s="312">
        <v>8107</v>
      </c>
      <c r="H50" s="69">
        <v>49531</v>
      </c>
      <c r="I50" s="69">
        <v>166</v>
      </c>
      <c r="J50" s="69">
        <v>62</v>
      </c>
      <c r="K50" s="69">
        <v>228</v>
      </c>
      <c r="L50" s="651">
        <v>0.46</v>
      </c>
      <c r="M50" s="70">
        <v>49700</v>
      </c>
      <c r="N50" s="70">
        <v>129</v>
      </c>
      <c r="O50" s="875">
        <v>44</v>
      </c>
      <c r="P50" s="875">
        <v>173</v>
      </c>
      <c r="Q50" s="314">
        <v>0.35</v>
      </c>
      <c r="R50" s="626"/>
    </row>
    <row r="51" spans="1:18" s="429" customFormat="1" ht="15" hidden="1" customHeight="1">
      <c r="A51" s="421" t="s">
        <v>233</v>
      </c>
      <c r="B51" s="421" t="s">
        <v>234</v>
      </c>
      <c r="C51" s="95" t="s">
        <v>235</v>
      </c>
      <c r="D51" s="421" t="s">
        <v>235</v>
      </c>
      <c r="E51" s="312">
        <v>8001</v>
      </c>
      <c r="F51" s="421" t="s">
        <v>241</v>
      </c>
      <c r="G51" s="312">
        <v>8108</v>
      </c>
      <c r="H51" s="69">
        <v>140877</v>
      </c>
      <c r="I51" s="69">
        <v>513</v>
      </c>
      <c r="J51" s="69">
        <v>218</v>
      </c>
      <c r="K51" s="69">
        <v>731</v>
      </c>
      <c r="L51" s="651">
        <v>0.52</v>
      </c>
      <c r="M51" s="70">
        <v>143458</v>
      </c>
      <c r="N51" s="70">
        <v>362</v>
      </c>
      <c r="O51" s="875">
        <v>111</v>
      </c>
      <c r="P51" s="875">
        <v>473</v>
      </c>
      <c r="Q51" s="314">
        <v>0.33</v>
      </c>
      <c r="R51" s="626"/>
    </row>
    <row r="52" spans="1:18" s="429" customFormat="1" ht="15" hidden="1" customHeight="1">
      <c r="A52" s="421" t="s">
        <v>233</v>
      </c>
      <c r="B52" s="421" t="s">
        <v>234</v>
      </c>
      <c r="C52" s="95" t="s">
        <v>235</v>
      </c>
      <c r="D52" s="421" t="s">
        <v>235</v>
      </c>
      <c r="E52" s="312">
        <v>8001</v>
      </c>
      <c r="F52" s="421" t="s">
        <v>242</v>
      </c>
      <c r="G52" s="312">
        <v>8109</v>
      </c>
      <c r="H52" s="69">
        <v>14662</v>
      </c>
      <c r="I52" s="69">
        <v>20</v>
      </c>
      <c r="J52" s="69">
        <v>14</v>
      </c>
      <c r="K52" s="69">
        <v>34</v>
      </c>
      <c r="L52" s="651">
        <v>0.23</v>
      </c>
      <c r="M52" s="70">
        <v>14723</v>
      </c>
      <c r="N52" s="70">
        <v>14</v>
      </c>
      <c r="O52" s="875">
        <v>4</v>
      </c>
      <c r="P52" s="875">
        <v>18</v>
      </c>
      <c r="Q52" s="314">
        <v>0.12</v>
      </c>
      <c r="R52" s="626"/>
    </row>
    <row r="53" spans="1:18" s="429" customFormat="1" ht="15" hidden="1" customHeight="1">
      <c r="A53" s="421" t="s">
        <v>233</v>
      </c>
      <c r="B53" s="421" t="s">
        <v>234</v>
      </c>
      <c r="C53" s="95" t="s">
        <v>235</v>
      </c>
      <c r="D53" s="421" t="s">
        <v>235</v>
      </c>
      <c r="E53" s="312">
        <v>8001</v>
      </c>
      <c r="F53" s="421" t="s">
        <v>243</v>
      </c>
      <c r="G53" s="312">
        <v>8110</v>
      </c>
      <c r="H53" s="69">
        <v>158087</v>
      </c>
      <c r="I53" s="69">
        <v>633</v>
      </c>
      <c r="J53" s="69">
        <v>223</v>
      </c>
      <c r="K53" s="69">
        <v>856</v>
      </c>
      <c r="L53" s="651">
        <v>0.54</v>
      </c>
      <c r="M53" s="70">
        <v>158203</v>
      </c>
      <c r="N53" s="70">
        <v>570</v>
      </c>
      <c r="O53" s="875">
        <v>183</v>
      </c>
      <c r="P53" s="875">
        <v>753</v>
      </c>
      <c r="Q53" s="314">
        <v>0.48</v>
      </c>
      <c r="R53" s="626"/>
    </row>
    <row r="54" spans="1:18" s="429" customFormat="1" ht="15" hidden="1" customHeight="1">
      <c r="A54" s="421" t="s">
        <v>233</v>
      </c>
      <c r="B54" s="421" t="s">
        <v>234</v>
      </c>
      <c r="C54" s="95" t="s">
        <v>235</v>
      </c>
      <c r="D54" s="421" t="s">
        <v>235</v>
      </c>
      <c r="E54" s="312">
        <v>8001</v>
      </c>
      <c r="F54" s="421" t="s">
        <v>244</v>
      </c>
      <c r="G54" s="312">
        <v>8111</v>
      </c>
      <c r="H54" s="69">
        <v>58294</v>
      </c>
      <c r="I54" s="69">
        <v>111</v>
      </c>
      <c r="J54" s="69">
        <v>45</v>
      </c>
      <c r="K54" s="69">
        <v>156</v>
      </c>
      <c r="L54" s="651">
        <v>0.27</v>
      </c>
      <c r="M54" s="70">
        <v>58516</v>
      </c>
      <c r="N54" s="70">
        <v>94</v>
      </c>
      <c r="O54" s="875">
        <v>29</v>
      </c>
      <c r="P54" s="875">
        <v>123</v>
      </c>
      <c r="Q54" s="314">
        <v>0.21</v>
      </c>
      <c r="R54" s="626"/>
    </row>
    <row r="55" spans="1:18" s="429" customFormat="1" ht="15" hidden="1" customHeight="1">
      <c r="A55" s="421" t="s">
        <v>233</v>
      </c>
      <c r="B55" s="421" t="s">
        <v>234</v>
      </c>
      <c r="C55" s="95" t="s">
        <v>235</v>
      </c>
      <c r="D55" s="421" t="s">
        <v>235</v>
      </c>
      <c r="E55" s="312">
        <v>8001</v>
      </c>
      <c r="F55" s="421" t="s">
        <v>245</v>
      </c>
      <c r="G55" s="312">
        <v>8112</v>
      </c>
      <c r="H55" s="69">
        <v>96499</v>
      </c>
      <c r="I55" s="69">
        <v>419</v>
      </c>
      <c r="J55" s="69">
        <v>156</v>
      </c>
      <c r="K55" s="69">
        <v>575</v>
      </c>
      <c r="L55" s="651">
        <v>0.6</v>
      </c>
      <c r="M55" s="70">
        <v>96894</v>
      </c>
      <c r="N55" s="70">
        <v>321</v>
      </c>
      <c r="O55" s="875">
        <v>73</v>
      </c>
      <c r="P55" s="875">
        <v>394</v>
      </c>
      <c r="Q55" s="314">
        <v>0.41</v>
      </c>
      <c r="R55" s="626"/>
    </row>
    <row r="56" spans="1:18" s="429" customFormat="1" ht="15" hidden="1" customHeight="1">
      <c r="A56" s="421" t="s">
        <v>233</v>
      </c>
      <c r="B56" s="421" t="s">
        <v>233</v>
      </c>
      <c r="C56" s="95" t="s">
        <v>172</v>
      </c>
      <c r="D56" s="421" t="s">
        <v>246</v>
      </c>
      <c r="E56" s="312">
        <v>8301</v>
      </c>
      <c r="F56" s="421" t="s">
        <v>247</v>
      </c>
      <c r="G56" s="312">
        <v>8301</v>
      </c>
      <c r="H56" s="69">
        <v>214799</v>
      </c>
      <c r="I56" s="69">
        <v>358</v>
      </c>
      <c r="J56" s="69">
        <v>432</v>
      </c>
      <c r="K56" s="69">
        <v>790</v>
      </c>
      <c r="L56" s="651">
        <v>0.37</v>
      </c>
      <c r="M56" s="70">
        <v>216695</v>
      </c>
      <c r="N56" s="70">
        <v>456</v>
      </c>
      <c r="O56" s="875">
        <v>393</v>
      </c>
      <c r="P56" s="875">
        <v>849</v>
      </c>
      <c r="Q56" s="314">
        <v>0.39</v>
      </c>
      <c r="R56" s="626"/>
    </row>
    <row r="57" spans="1:18" s="429" customFormat="1" ht="15" hidden="1" customHeight="1">
      <c r="A57" s="421" t="s">
        <v>233</v>
      </c>
      <c r="B57" s="421" t="s">
        <v>233</v>
      </c>
      <c r="C57" s="95" t="s">
        <v>172</v>
      </c>
      <c r="D57" s="421" t="s">
        <v>246</v>
      </c>
      <c r="E57" s="312">
        <v>8301</v>
      </c>
      <c r="F57" s="424" t="s">
        <v>248</v>
      </c>
      <c r="G57" s="312">
        <v>8306</v>
      </c>
      <c r="H57" s="69">
        <v>27814</v>
      </c>
      <c r="I57" s="69">
        <v>32</v>
      </c>
      <c r="J57" s="69">
        <v>15</v>
      </c>
      <c r="K57" s="69">
        <v>47</v>
      </c>
      <c r="L57" s="651">
        <v>0.17</v>
      </c>
      <c r="M57" s="70">
        <v>27880</v>
      </c>
      <c r="N57" s="70">
        <v>31</v>
      </c>
      <c r="O57" s="875">
        <v>8</v>
      </c>
      <c r="P57" s="875">
        <v>39</v>
      </c>
      <c r="Q57" s="314">
        <v>0.14000000000000001</v>
      </c>
      <c r="R57" s="626"/>
    </row>
    <row r="58" spans="1:18" s="429" customFormat="1" ht="15" hidden="1" customHeight="1">
      <c r="A58" s="421" t="s">
        <v>249</v>
      </c>
      <c r="B58" s="421" t="s">
        <v>250</v>
      </c>
      <c r="C58" s="95" t="s">
        <v>172</v>
      </c>
      <c r="D58" s="421" t="s">
        <v>251</v>
      </c>
      <c r="E58" s="312">
        <v>9001</v>
      </c>
      <c r="F58" s="421" t="s">
        <v>252</v>
      </c>
      <c r="G58" s="312">
        <v>9101</v>
      </c>
      <c r="H58" s="69">
        <v>298239</v>
      </c>
      <c r="I58" s="69">
        <v>827</v>
      </c>
      <c r="J58" s="69">
        <v>555</v>
      </c>
      <c r="K58" s="69">
        <v>1382</v>
      </c>
      <c r="L58" s="651">
        <v>0.46</v>
      </c>
      <c r="M58" s="70">
        <v>300618</v>
      </c>
      <c r="N58" s="70">
        <v>757</v>
      </c>
      <c r="O58" s="875">
        <v>618</v>
      </c>
      <c r="P58" s="875">
        <v>1375</v>
      </c>
      <c r="Q58" s="314">
        <v>0.46</v>
      </c>
      <c r="R58" s="626"/>
    </row>
    <row r="59" spans="1:18" s="429" customFormat="1" ht="15" hidden="1" customHeight="1">
      <c r="A59" s="421" t="s">
        <v>249</v>
      </c>
      <c r="B59" s="421" t="s">
        <v>250</v>
      </c>
      <c r="C59" s="95" t="s">
        <v>172</v>
      </c>
      <c r="D59" s="421" t="s">
        <v>251</v>
      </c>
      <c r="E59" s="312">
        <v>9001</v>
      </c>
      <c r="F59" s="421" t="s">
        <v>253</v>
      </c>
      <c r="G59" s="312">
        <v>9112</v>
      </c>
      <c r="H59" s="69">
        <v>80067</v>
      </c>
      <c r="I59" s="69">
        <v>146</v>
      </c>
      <c r="J59" s="69">
        <v>99</v>
      </c>
      <c r="K59" s="69">
        <v>245</v>
      </c>
      <c r="L59" s="651">
        <v>0.31</v>
      </c>
      <c r="M59" s="70">
        <v>81101</v>
      </c>
      <c r="N59" s="70">
        <v>98</v>
      </c>
      <c r="O59" s="875">
        <v>33</v>
      </c>
      <c r="P59" s="875">
        <v>131</v>
      </c>
      <c r="Q59" s="314">
        <v>0.16</v>
      </c>
      <c r="R59" s="626"/>
    </row>
    <row r="60" spans="1:18" s="429" customFormat="1" ht="15" hidden="1" customHeight="1">
      <c r="A60" s="421" t="s">
        <v>249</v>
      </c>
      <c r="B60" s="423" t="s">
        <v>250</v>
      </c>
      <c r="C60" s="95" t="s">
        <v>172</v>
      </c>
      <c r="D60" s="423" t="s">
        <v>254</v>
      </c>
      <c r="E60" s="312">
        <v>9120</v>
      </c>
      <c r="F60" s="423" t="s">
        <v>254</v>
      </c>
      <c r="G60" s="312">
        <v>9120</v>
      </c>
      <c r="H60" s="69">
        <v>58025</v>
      </c>
      <c r="I60" s="69">
        <v>49</v>
      </c>
      <c r="J60" s="69">
        <v>51</v>
      </c>
      <c r="K60" s="69">
        <v>100</v>
      </c>
      <c r="L60" s="651">
        <v>0.17</v>
      </c>
      <c r="M60" s="70">
        <v>58574</v>
      </c>
      <c r="N60" s="70">
        <v>56</v>
      </c>
      <c r="O60" s="875">
        <v>32</v>
      </c>
      <c r="P60" s="875">
        <v>88</v>
      </c>
      <c r="Q60" s="314">
        <v>0.15</v>
      </c>
      <c r="R60" s="626"/>
    </row>
    <row r="61" spans="1:18" s="429" customFormat="1" ht="15" hidden="1" customHeight="1">
      <c r="A61" s="421" t="s">
        <v>249</v>
      </c>
      <c r="B61" s="423" t="s">
        <v>255</v>
      </c>
      <c r="C61" s="95" t="s">
        <v>172</v>
      </c>
      <c r="D61" s="423" t="s">
        <v>256</v>
      </c>
      <c r="E61" s="312">
        <v>9201</v>
      </c>
      <c r="F61" s="423" t="s">
        <v>256</v>
      </c>
      <c r="G61" s="312">
        <v>9201</v>
      </c>
      <c r="H61" s="69">
        <v>55451</v>
      </c>
      <c r="I61" s="69">
        <v>110</v>
      </c>
      <c r="J61" s="69">
        <v>72</v>
      </c>
      <c r="K61" s="69">
        <v>182</v>
      </c>
      <c r="L61" s="651">
        <v>0.33</v>
      </c>
      <c r="M61" s="70">
        <v>55761</v>
      </c>
      <c r="N61" s="70">
        <v>67</v>
      </c>
      <c r="O61" s="875">
        <v>32</v>
      </c>
      <c r="P61" s="875">
        <v>99</v>
      </c>
      <c r="Q61" s="314">
        <v>0.18</v>
      </c>
      <c r="R61" s="626"/>
    </row>
    <row r="62" spans="1:18" s="429" customFormat="1" ht="15" hidden="1" customHeight="1">
      <c r="A62" s="421" t="s">
        <v>257</v>
      </c>
      <c r="B62" s="421" t="s">
        <v>258</v>
      </c>
      <c r="C62" s="95" t="s">
        <v>172</v>
      </c>
      <c r="D62" s="421" t="s">
        <v>259</v>
      </c>
      <c r="E62" s="312">
        <v>10001</v>
      </c>
      <c r="F62" s="421" t="s">
        <v>260</v>
      </c>
      <c r="G62" s="312">
        <v>10101</v>
      </c>
      <c r="H62" s="69">
        <v>262245</v>
      </c>
      <c r="I62" s="69">
        <v>546</v>
      </c>
      <c r="J62" s="69">
        <v>294</v>
      </c>
      <c r="K62" s="69">
        <v>840</v>
      </c>
      <c r="L62" s="651">
        <v>0.32</v>
      </c>
      <c r="M62" s="70">
        <v>265863</v>
      </c>
      <c r="N62" s="70">
        <v>511</v>
      </c>
      <c r="O62" s="875">
        <v>328</v>
      </c>
      <c r="P62" s="875">
        <v>839</v>
      </c>
      <c r="Q62" s="314">
        <v>0.32</v>
      </c>
      <c r="R62" s="626"/>
    </row>
    <row r="63" spans="1:18" s="429" customFormat="1" ht="15" hidden="1" customHeight="1">
      <c r="A63" s="421" t="s">
        <v>257</v>
      </c>
      <c r="B63" s="421" t="s">
        <v>258</v>
      </c>
      <c r="C63" s="95" t="s">
        <v>172</v>
      </c>
      <c r="D63" s="421" t="s">
        <v>259</v>
      </c>
      <c r="E63" s="312">
        <v>10001</v>
      </c>
      <c r="F63" s="421" t="s">
        <v>261</v>
      </c>
      <c r="G63" s="312">
        <v>10109</v>
      </c>
      <c r="H63" s="69">
        <v>47063</v>
      </c>
      <c r="I63" s="69">
        <v>65</v>
      </c>
      <c r="J63" s="69">
        <v>32</v>
      </c>
      <c r="K63" s="69">
        <v>97</v>
      </c>
      <c r="L63" s="651">
        <v>0.21</v>
      </c>
      <c r="M63" s="70">
        <v>47845</v>
      </c>
      <c r="N63" s="70">
        <v>41</v>
      </c>
      <c r="O63" s="875">
        <v>22</v>
      </c>
      <c r="P63" s="875">
        <v>63</v>
      </c>
      <c r="Q63" s="314">
        <v>0.13</v>
      </c>
      <c r="R63" s="626"/>
    </row>
    <row r="64" spans="1:18" s="429" customFormat="1" ht="15" hidden="1" customHeight="1">
      <c r="A64" s="421" t="s">
        <v>257</v>
      </c>
      <c r="B64" s="423" t="s">
        <v>262</v>
      </c>
      <c r="C64" s="95" t="s">
        <v>172</v>
      </c>
      <c r="D64" s="423" t="s">
        <v>263</v>
      </c>
      <c r="E64" s="312">
        <v>10201</v>
      </c>
      <c r="F64" s="423" t="s">
        <v>263</v>
      </c>
      <c r="G64" s="312">
        <v>10201</v>
      </c>
      <c r="H64" s="69">
        <v>46805</v>
      </c>
      <c r="I64" s="69">
        <v>42</v>
      </c>
      <c r="J64" s="69">
        <v>25</v>
      </c>
      <c r="K64" s="69">
        <v>67</v>
      </c>
      <c r="L64" s="651">
        <v>0.14000000000000001</v>
      </c>
      <c r="M64" s="70">
        <v>47214</v>
      </c>
      <c r="N64" s="70">
        <v>61</v>
      </c>
      <c r="O64" s="875">
        <v>25</v>
      </c>
      <c r="P64" s="875">
        <v>86</v>
      </c>
      <c r="Q64" s="314">
        <v>0.18</v>
      </c>
      <c r="R64" s="626"/>
    </row>
    <row r="65" spans="1:18" s="429" customFormat="1" ht="15" hidden="1" customHeight="1">
      <c r="A65" s="421" t="s">
        <v>257</v>
      </c>
      <c r="B65" s="421" t="s">
        <v>264</v>
      </c>
      <c r="C65" s="95" t="s">
        <v>172</v>
      </c>
      <c r="D65" s="421" t="s">
        <v>264</v>
      </c>
      <c r="E65" s="312">
        <v>10301</v>
      </c>
      <c r="F65" s="421" t="s">
        <v>264</v>
      </c>
      <c r="G65" s="312">
        <v>10301</v>
      </c>
      <c r="H65" s="69">
        <v>171233</v>
      </c>
      <c r="I65" s="69">
        <v>216</v>
      </c>
      <c r="J65" s="69">
        <v>124</v>
      </c>
      <c r="K65" s="69">
        <v>340</v>
      </c>
      <c r="L65" s="651">
        <v>0.2</v>
      </c>
      <c r="M65" s="70">
        <v>172336</v>
      </c>
      <c r="N65" s="70">
        <v>258</v>
      </c>
      <c r="O65" s="875">
        <v>204</v>
      </c>
      <c r="P65" s="875">
        <v>462</v>
      </c>
      <c r="Q65" s="314">
        <v>0.27</v>
      </c>
      <c r="R65" s="626"/>
    </row>
    <row r="66" spans="1:18" s="429" customFormat="1" ht="15" hidden="1" customHeight="1">
      <c r="A66" s="421" t="s">
        <v>265</v>
      </c>
      <c r="B66" s="423" t="s">
        <v>266</v>
      </c>
      <c r="C66" s="95" t="s">
        <v>172</v>
      </c>
      <c r="D66" s="423" t="s">
        <v>266</v>
      </c>
      <c r="E66" s="312">
        <v>11101</v>
      </c>
      <c r="F66" s="423" t="s">
        <v>266</v>
      </c>
      <c r="G66" s="312">
        <v>11101</v>
      </c>
      <c r="H66" s="69">
        <v>60410</v>
      </c>
      <c r="I66" s="69">
        <v>54</v>
      </c>
      <c r="J66" s="69">
        <v>14</v>
      </c>
      <c r="K66" s="69">
        <v>68</v>
      </c>
      <c r="L66" s="651">
        <v>0.11</v>
      </c>
      <c r="M66" s="70">
        <v>60822</v>
      </c>
      <c r="N66" s="70">
        <v>52</v>
      </c>
      <c r="O66" s="875">
        <v>16</v>
      </c>
      <c r="P66" s="875">
        <v>68</v>
      </c>
      <c r="Q66" s="314">
        <v>0.11</v>
      </c>
      <c r="R66" s="626"/>
    </row>
    <row r="67" spans="1:18" s="429" customFormat="1" ht="15" hidden="1" customHeight="1">
      <c r="A67" s="421" t="s">
        <v>267</v>
      </c>
      <c r="B67" s="421" t="s">
        <v>267</v>
      </c>
      <c r="C67" s="95" t="s">
        <v>172</v>
      </c>
      <c r="D67" s="421" t="s">
        <v>268</v>
      </c>
      <c r="E67" s="312">
        <v>12101</v>
      </c>
      <c r="F67" s="424" t="s">
        <v>268</v>
      </c>
      <c r="G67" s="312">
        <v>12101</v>
      </c>
      <c r="H67" s="69">
        <v>138248</v>
      </c>
      <c r="I67" s="69">
        <v>84</v>
      </c>
      <c r="J67" s="69">
        <v>23</v>
      </c>
      <c r="K67" s="69">
        <v>107</v>
      </c>
      <c r="L67" s="651">
        <v>0.08</v>
      </c>
      <c r="M67" s="70">
        <v>140132</v>
      </c>
      <c r="N67" s="70">
        <v>66</v>
      </c>
      <c r="O67" s="875">
        <v>16</v>
      </c>
      <c r="P67" s="875">
        <v>82</v>
      </c>
      <c r="Q67" s="314">
        <v>0.06</v>
      </c>
      <c r="R67" s="626"/>
    </row>
    <row r="68" spans="1:18" s="429" customFormat="1" ht="15" customHeight="1">
      <c r="A68" s="421" t="s">
        <v>269</v>
      </c>
      <c r="B68" s="421" t="s">
        <v>270</v>
      </c>
      <c r="C68" s="95" t="s">
        <v>271</v>
      </c>
      <c r="D68" s="421" t="s">
        <v>271</v>
      </c>
      <c r="E68" s="312">
        <v>13001</v>
      </c>
      <c r="F68" s="421" t="s">
        <v>270</v>
      </c>
      <c r="G68" s="312">
        <v>13101</v>
      </c>
      <c r="H68" s="69">
        <v>467865</v>
      </c>
      <c r="I68" s="69">
        <v>4084</v>
      </c>
      <c r="J68" s="69">
        <v>2162</v>
      </c>
      <c r="K68" s="69">
        <v>6246</v>
      </c>
      <c r="L68" s="651">
        <v>1.34</v>
      </c>
      <c r="M68" s="70">
        <v>486838</v>
      </c>
      <c r="N68" s="70">
        <v>5799</v>
      </c>
      <c r="O68" s="875">
        <v>4045</v>
      </c>
      <c r="P68" s="875">
        <v>9844</v>
      </c>
      <c r="Q68" s="314">
        <v>2.02</v>
      </c>
      <c r="R68" s="626"/>
    </row>
    <row r="69" spans="1:18" s="429" customFormat="1" ht="15" customHeight="1">
      <c r="A69" s="421" t="s">
        <v>269</v>
      </c>
      <c r="B69" s="421" t="s">
        <v>270</v>
      </c>
      <c r="C69" s="95" t="s">
        <v>271</v>
      </c>
      <c r="D69" s="421" t="s">
        <v>271</v>
      </c>
      <c r="E69" s="312">
        <v>13001</v>
      </c>
      <c r="F69" s="421" t="s">
        <v>272</v>
      </c>
      <c r="G69" s="312">
        <v>13102</v>
      </c>
      <c r="H69" s="69">
        <v>86451</v>
      </c>
      <c r="I69" s="69">
        <v>777</v>
      </c>
      <c r="J69" s="69">
        <v>225</v>
      </c>
      <c r="K69" s="69">
        <v>1002</v>
      </c>
      <c r="L69" s="651">
        <v>1.1599999999999999</v>
      </c>
      <c r="M69" s="70">
        <v>88016</v>
      </c>
      <c r="N69" s="70">
        <v>998</v>
      </c>
      <c r="O69" s="875">
        <v>216</v>
      </c>
      <c r="P69" s="875">
        <v>1214</v>
      </c>
      <c r="Q69" s="314">
        <v>1.38</v>
      </c>
      <c r="R69" s="626"/>
    </row>
    <row r="70" spans="1:18" s="429" customFormat="1" ht="15" customHeight="1">
      <c r="A70" s="421" t="s">
        <v>269</v>
      </c>
      <c r="B70" s="421" t="s">
        <v>270</v>
      </c>
      <c r="C70" s="95" t="s">
        <v>271</v>
      </c>
      <c r="D70" s="421" t="s">
        <v>271</v>
      </c>
      <c r="E70" s="312">
        <v>13001</v>
      </c>
      <c r="F70" s="421" t="s">
        <v>273</v>
      </c>
      <c r="G70" s="312">
        <v>13103</v>
      </c>
      <c r="H70" s="69">
        <v>140355</v>
      </c>
      <c r="I70" s="69">
        <v>1116</v>
      </c>
      <c r="J70" s="69">
        <v>323</v>
      </c>
      <c r="K70" s="69">
        <v>1439</v>
      </c>
      <c r="L70" s="651">
        <v>1.03</v>
      </c>
      <c r="M70" s="70">
        <v>141402</v>
      </c>
      <c r="N70" s="70">
        <v>1039</v>
      </c>
      <c r="O70" s="875">
        <v>123</v>
      </c>
      <c r="P70" s="875">
        <v>1162</v>
      </c>
      <c r="Q70" s="314">
        <v>0.82</v>
      </c>
      <c r="R70" s="626"/>
    </row>
    <row r="71" spans="1:18" s="429" customFormat="1" ht="15" customHeight="1">
      <c r="A71" s="421" t="s">
        <v>269</v>
      </c>
      <c r="B71" s="421" t="s">
        <v>270</v>
      </c>
      <c r="C71" s="95" t="s">
        <v>271</v>
      </c>
      <c r="D71" s="421" t="s">
        <v>271</v>
      </c>
      <c r="E71" s="312">
        <v>13001</v>
      </c>
      <c r="F71" s="421" t="s">
        <v>274</v>
      </c>
      <c r="G71" s="312">
        <v>13104</v>
      </c>
      <c r="H71" s="69">
        <v>135099</v>
      </c>
      <c r="I71" s="69">
        <v>1140</v>
      </c>
      <c r="J71" s="69">
        <v>344</v>
      </c>
      <c r="K71" s="69">
        <v>1484</v>
      </c>
      <c r="L71" s="651">
        <v>1.1000000000000001</v>
      </c>
      <c r="M71" s="70">
        <v>137162</v>
      </c>
      <c r="N71" s="70">
        <v>1437</v>
      </c>
      <c r="O71" s="875">
        <v>262</v>
      </c>
      <c r="P71" s="875">
        <v>1699</v>
      </c>
      <c r="Q71" s="314">
        <v>1.24</v>
      </c>
      <c r="R71" s="626"/>
    </row>
    <row r="72" spans="1:18" s="429" customFormat="1" ht="15" customHeight="1">
      <c r="A72" s="421" t="s">
        <v>269</v>
      </c>
      <c r="B72" s="421" t="s">
        <v>270</v>
      </c>
      <c r="C72" s="95" t="s">
        <v>271</v>
      </c>
      <c r="D72" s="421" t="s">
        <v>271</v>
      </c>
      <c r="E72" s="312">
        <v>13001</v>
      </c>
      <c r="F72" s="421" t="s">
        <v>275</v>
      </c>
      <c r="G72" s="312">
        <v>13105</v>
      </c>
      <c r="H72" s="69">
        <v>171032</v>
      </c>
      <c r="I72" s="69">
        <v>1607</v>
      </c>
      <c r="J72" s="69">
        <v>403</v>
      </c>
      <c r="K72" s="69">
        <v>2010</v>
      </c>
      <c r="L72" s="651">
        <v>1.18</v>
      </c>
      <c r="M72" s="70">
        <v>171487</v>
      </c>
      <c r="N72" s="70">
        <v>1372</v>
      </c>
      <c r="O72" s="875">
        <v>234</v>
      </c>
      <c r="P72" s="875">
        <v>1606</v>
      </c>
      <c r="Q72" s="314">
        <v>0.94</v>
      </c>
      <c r="R72" s="626"/>
    </row>
    <row r="73" spans="1:18" s="429" customFormat="1" ht="15" customHeight="1">
      <c r="A73" s="421" t="s">
        <v>269</v>
      </c>
      <c r="B73" s="421" t="s">
        <v>270</v>
      </c>
      <c r="C73" s="95" t="s">
        <v>271</v>
      </c>
      <c r="D73" s="421" t="s">
        <v>271</v>
      </c>
      <c r="E73" s="312">
        <v>13001</v>
      </c>
      <c r="F73" s="421" t="s">
        <v>276</v>
      </c>
      <c r="G73" s="312">
        <v>13106</v>
      </c>
      <c r="H73" s="69">
        <v>166174</v>
      </c>
      <c r="I73" s="69">
        <v>1251</v>
      </c>
      <c r="J73" s="69">
        <v>461</v>
      </c>
      <c r="K73" s="69">
        <v>1712</v>
      </c>
      <c r="L73" s="651">
        <v>1.03</v>
      </c>
      <c r="M73" s="70">
        <v>186426</v>
      </c>
      <c r="N73" s="70">
        <v>2099</v>
      </c>
      <c r="O73" s="875">
        <v>1330</v>
      </c>
      <c r="P73" s="875">
        <v>3429</v>
      </c>
      <c r="Q73" s="314">
        <v>1.84</v>
      </c>
      <c r="R73" s="626"/>
    </row>
    <row r="74" spans="1:18" s="429" customFormat="1" ht="15" customHeight="1">
      <c r="A74" s="421" t="s">
        <v>269</v>
      </c>
      <c r="B74" s="421" t="s">
        <v>270</v>
      </c>
      <c r="C74" s="95" t="s">
        <v>271</v>
      </c>
      <c r="D74" s="421" t="s">
        <v>271</v>
      </c>
      <c r="E74" s="312">
        <v>13001</v>
      </c>
      <c r="F74" s="421" t="s">
        <v>277</v>
      </c>
      <c r="G74" s="312">
        <v>13107</v>
      </c>
      <c r="H74" s="69">
        <v>106706</v>
      </c>
      <c r="I74" s="69">
        <v>617</v>
      </c>
      <c r="J74" s="69">
        <v>222</v>
      </c>
      <c r="K74" s="69">
        <v>839</v>
      </c>
      <c r="L74" s="651">
        <v>0.79</v>
      </c>
      <c r="M74" s="70">
        <v>109630</v>
      </c>
      <c r="N74" s="70">
        <v>778</v>
      </c>
      <c r="O74" s="875">
        <v>181</v>
      </c>
      <c r="P74" s="875">
        <v>959</v>
      </c>
      <c r="Q74" s="314">
        <v>0.87</v>
      </c>
      <c r="R74" s="626"/>
    </row>
    <row r="75" spans="1:18" s="429" customFormat="1" ht="15" customHeight="1">
      <c r="A75" s="421" t="s">
        <v>269</v>
      </c>
      <c r="B75" s="421" t="s">
        <v>270</v>
      </c>
      <c r="C75" s="95" t="s">
        <v>271</v>
      </c>
      <c r="D75" s="421" t="s">
        <v>271</v>
      </c>
      <c r="E75" s="312">
        <v>13001</v>
      </c>
      <c r="F75" s="421" t="s">
        <v>278</v>
      </c>
      <c r="G75" s="312">
        <v>13108</v>
      </c>
      <c r="H75" s="69">
        <v>117277</v>
      </c>
      <c r="I75" s="69">
        <v>1061</v>
      </c>
      <c r="J75" s="69">
        <v>375</v>
      </c>
      <c r="K75" s="69">
        <v>1436</v>
      </c>
      <c r="L75" s="651">
        <v>1.22</v>
      </c>
      <c r="M75" s="70">
        <v>129691</v>
      </c>
      <c r="N75" s="70">
        <v>1053</v>
      </c>
      <c r="O75" s="875">
        <v>306</v>
      </c>
      <c r="P75" s="875">
        <v>1359</v>
      </c>
      <c r="Q75" s="314">
        <v>1.05</v>
      </c>
      <c r="R75" s="626"/>
    </row>
    <row r="76" spans="1:18" s="429" customFormat="1" ht="15" customHeight="1">
      <c r="A76" s="421" t="s">
        <v>269</v>
      </c>
      <c r="B76" s="421" t="s">
        <v>270</v>
      </c>
      <c r="C76" s="95" t="s">
        <v>271</v>
      </c>
      <c r="D76" s="421" t="s">
        <v>271</v>
      </c>
      <c r="E76" s="312">
        <v>13001</v>
      </c>
      <c r="F76" s="421" t="s">
        <v>279</v>
      </c>
      <c r="G76" s="312">
        <v>13109</v>
      </c>
      <c r="H76" s="69">
        <v>97125</v>
      </c>
      <c r="I76" s="69">
        <v>933</v>
      </c>
      <c r="J76" s="69">
        <v>252</v>
      </c>
      <c r="K76" s="69">
        <v>1185</v>
      </c>
      <c r="L76" s="651">
        <v>1.22</v>
      </c>
      <c r="M76" s="70">
        <v>98790</v>
      </c>
      <c r="N76" s="70">
        <v>1127</v>
      </c>
      <c r="O76" s="875">
        <v>286</v>
      </c>
      <c r="P76" s="875">
        <v>1413</v>
      </c>
      <c r="Q76" s="314">
        <v>1.43</v>
      </c>
      <c r="R76" s="626"/>
    </row>
    <row r="77" spans="1:18" s="429" customFormat="1" ht="15" customHeight="1">
      <c r="A77" s="421" t="s">
        <v>269</v>
      </c>
      <c r="B77" s="421" t="s">
        <v>270</v>
      </c>
      <c r="C77" s="95" t="s">
        <v>271</v>
      </c>
      <c r="D77" s="421" t="s">
        <v>271</v>
      </c>
      <c r="E77" s="312">
        <v>13001</v>
      </c>
      <c r="F77" s="421" t="s">
        <v>280</v>
      </c>
      <c r="G77" s="312">
        <v>13110</v>
      </c>
      <c r="H77" s="69">
        <v>390218</v>
      </c>
      <c r="I77" s="69">
        <v>2978</v>
      </c>
      <c r="J77" s="69">
        <v>962</v>
      </c>
      <c r="K77" s="69">
        <v>3940</v>
      </c>
      <c r="L77" s="651">
        <v>1.01</v>
      </c>
      <c r="M77" s="70">
        <v>396781</v>
      </c>
      <c r="N77" s="70">
        <v>2814</v>
      </c>
      <c r="O77" s="875">
        <v>736</v>
      </c>
      <c r="P77" s="875">
        <v>3550</v>
      </c>
      <c r="Q77" s="314">
        <v>0.89</v>
      </c>
      <c r="R77" s="626"/>
    </row>
    <row r="78" spans="1:18" s="429" customFormat="1" ht="15" customHeight="1">
      <c r="A78" s="421" t="s">
        <v>269</v>
      </c>
      <c r="B78" s="421" t="s">
        <v>270</v>
      </c>
      <c r="C78" s="95" t="s">
        <v>271</v>
      </c>
      <c r="D78" s="421" t="s">
        <v>271</v>
      </c>
      <c r="E78" s="312">
        <v>13001</v>
      </c>
      <c r="F78" s="421" t="s">
        <v>281</v>
      </c>
      <c r="G78" s="312">
        <v>13111</v>
      </c>
      <c r="H78" s="69">
        <v>122392</v>
      </c>
      <c r="I78" s="69">
        <v>1086</v>
      </c>
      <c r="J78" s="69">
        <v>309</v>
      </c>
      <c r="K78" s="69">
        <v>1395</v>
      </c>
      <c r="L78" s="651">
        <v>1.1399999999999999</v>
      </c>
      <c r="M78" s="70">
        <v>122454</v>
      </c>
      <c r="N78" s="70">
        <v>1291</v>
      </c>
      <c r="O78" s="875">
        <v>375</v>
      </c>
      <c r="P78" s="875">
        <v>1666</v>
      </c>
      <c r="Q78" s="314">
        <v>1.36</v>
      </c>
      <c r="R78" s="626"/>
    </row>
    <row r="79" spans="1:18" s="429" customFormat="1" ht="15" customHeight="1">
      <c r="A79" s="421" t="s">
        <v>269</v>
      </c>
      <c r="B79" s="421" t="s">
        <v>270</v>
      </c>
      <c r="C79" s="95" t="s">
        <v>271</v>
      </c>
      <c r="D79" s="421" t="s">
        <v>271</v>
      </c>
      <c r="E79" s="312">
        <v>13001</v>
      </c>
      <c r="F79" s="421" t="s">
        <v>282</v>
      </c>
      <c r="G79" s="312">
        <v>13112</v>
      </c>
      <c r="H79" s="69">
        <v>188255</v>
      </c>
      <c r="I79" s="69">
        <v>1520</v>
      </c>
      <c r="J79" s="69">
        <v>389</v>
      </c>
      <c r="K79" s="69">
        <v>1909</v>
      </c>
      <c r="L79" s="651">
        <v>1.01</v>
      </c>
      <c r="M79" s="70">
        <v>188748</v>
      </c>
      <c r="N79" s="70">
        <v>1420</v>
      </c>
      <c r="O79" s="875">
        <v>227</v>
      </c>
      <c r="P79" s="875">
        <v>1647</v>
      </c>
      <c r="Q79" s="314">
        <v>0.87</v>
      </c>
      <c r="R79" s="626"/>
    </row>
    <row r="80" spans="1:18" s="429" customFormat="1" ht="15" customHeight="1">
      <c r="A80" s="421" t="s">
        <v>269</v>
      </c>
      <c r="B80" s="421" t="s">
        <v>270</v>
      </c>
      <c r="C80" s="95" t="s">
        <v>271</v>
      </c>
      <c r="D80" s="421" t="s">
        <v>271</v>
      </c>
      <c r="E80" s="312">
        <v>13001</v>
      </c>
      <c r="F80" s="421" t="s">
        <v>283</v>
      </c>
      <c r="G80" s="312">
        <v>13113</v>
      </c>
      <c r="H80" s="69">
        <v>97810</v>
      </c>
      <c r="I80" s="69">
        <v>406</v>
      </c>
      <c r="J80" s="69">
        <v>164</v>
      </c>
      <c r="K80" s="69">
        <v>570</v>
      </c>
      <c r="L80" s="651">
        <v>0.57999999999999996</v>
      </c>
      <c r="M80" s="70">
        <v>99033</v>
      </c>
      <c r="N80" s="70">
        <v>379</v>
      </c>
      <c r="O80" s="875">
        <v>103</v>
      </c>
      <c r="P80" s="875">
        <v>482</v>
      </c>
      <c r="Q80" s="314">
        <v>0.49</v>
      </c>
      <c r="R80" s="626"/>
    </row>
    <row r="81" spans="1:18" s="429" customFormat="1" ht="15" customHeight="1">
      <c r="A81" s="421" t="s">
        <v>269</v>
      </c>
      <c r="B81" s="421" t="s">
        <v>270</v>
      </c>
      <c r="C81" s="95" t="s">
        <v>271</v>
      </c>
      <c r="D81" s="421" t="s">
        <v>271</v>
      </c>
      <c r="E81" s="312">
        <v>13001</v>
      </c>
      <c r="F81" s="421" t="s">
        <v>284</v>
      </c>
      <c r="G81" s="312">
        <v>13114</v>
      </c>
      <c r="H81" s="69">
        <v>315183</v>
      </c>
      <c r="I81" s="69">
        <v>934</v>
      </c>
      <c r="J81" s="69">
        <v>487</v>
      </c>
      <c r="K81" s="69">
        <v>1421</v>
      </c>
      <c r="L81" s="651">
        <v>0.45</v>
      </c>
      <c r="M81" s="70">
        <v>323309</v>
      </c>
      <c r="N81" s="70">
        <v>664</v>
      </c>
      <c r="O81" s="875">
        <v>397</v>
      </c>
      <c r="P81" s="875">
        <v>1061</v>
      </c>
      <c r="Q81" s="314">
        <v>0.33</v>
      </c>
      <c r="R81" s="626"/>
    </row>
    <row r="82" spans="1:18" s="429" customFormat="1" ht="15" customHeight="1">
      <c r="A82" s="421" t="s">
        <v>269</v>
      </c>
      <c r="B82" s="421" t="s">
        <v>270</v>
      </c>
      <c r="C82" s="95" t="s">
        <v>271</v>
      </c>
      <c r="D82" s="421" t="s">
        <v>271</v>
      </c>
      <c r="E82" s="312">
        <v>13001</v>
      </c>
      <c r="F82" s="421" t="s">
        <v>285</v>
      </c>
      <c r="G82" s="312">
        <v>13115</v>
      </c>
      <c r="H82" s="69">
        <v>114322</v>
      </c>
      <c r="I82" s="69">
        <v>299</v>
      </c>
      <c r="J82" s="69">
        <v>98</v>
      </c>
      <c r="K82" s="69">
        <v>397</v>
      </c>
      <c r="L82" s="651">
        <v>0.35</v>
      </c>
      <c r="M82" s="70">
        <v>119240</v>
      </c>
      <c r="N82" s="70">
        <v>147</v>
      </c>
      <c r="O82" s="875">
        <v>32</v>
      </c>
      <c r="P82" s="875">
        <v>179</v>
      </c>
      <c r="Q82" s="314">
        <v>0.15</v>
      </c>
      <c r="R82" s="626"/>
    </row>
    <row r="83" spans="1:18" s="429" customFormat="1" ht="15" customHeight="1">
      <c r="A83" s="421" t="s">
        <v>269</v>
      </c>
      <c r="B83" s="421" t="s">
        <v>270</v>
      </c>
      <c r="C83" s="95" t="s">
        <v>271</v>
      </c>
      <c r="D83" s="421" t="s">
        <v>271</v>
      </c>
      <c r="E83" s="312">
        <v>13001</v>
      </c>
      <c r="F83" s="421" t="s">
        <v>286</v>
      </c>
      <c r="G83" s="312">
        <v>13116</v>
      </c>
      <c r="H83" s="69">
        <v>103454</v>
      </c>
      <c r="I83" s="69">
        <v>785</v>
      </c>
      <c r="J83" s="69">
        <v>211</v>
      </c>
      <c r="K83" s="69">
        <v>996</v>
      </c>
      <c r="L83" s="651">
        <v>0.96</v>
      </c>
      <c r="M83" s="70">
        <v>103643</v>
      </c>
      <c r="N83" s="70">
        <v>1126</v>
      </c>
      <c r="O83" s="875">
        <v>353</v>
      </c>
      <c r="P83" s="875">
        <v>1479</v>
      </c>
      <c r="Q83" s="314">
        <v>1.43</v>
      </c>
      <c r="R83" s="626"/>
    </row>
    <row r="84" spans="1:18" s="429" customFormat="1" ht="15" customHeight="1">
      <c r="A84" s="421" t="s">
        <v>269</v>
      </c>
      <c r="B84" s="421" t="s">
        <v>270</v>
      </c>
      <c r="C84" s="95" t="s">
        <v>271</v>
      </c>
      <c r="D84" s="421" t="s">
        <v>271</v>
      </c>
      <c r="E84" s="312">
        <v>13001</v>
      </c>
      <c r="F84" s="421" t="s">
        <v>287</v>
      </c>
      <c r="G84" s="312">
        <v>13117</v>
      </c>
      <c r="H84" s="69">
        <v>101803</v>
      </c>
      <c r="I84" s="69">
        <v>814</v>
      </c>
      <c r="J84" s="69">
        <v>217</v>
      </c>
      <c r="K84" s="69">
        <v>1031</v>
      </c>
      <c r="L84" s="651">
        <v>1.01</v>
      </c>
      <c r="M84" s="70">
        <v>103111</v>
      </c>
      <c r="N84" s="70">
        <v>843</v>
      </c>
      <c r="O84" s="875">
        <v>236</v>
      </c>
      <c r="P84" s="875">
        <v>1079</v>
      </c>
      <c r="Q84" s="314">
        <v>1.05</v>
      </c>
      <c r="R84" s="626"/>
    </row>
    <row r="85" spans="1:18" s="429" customFormat="1" ht="15" customHeight="1">
      <c r="A85" s="421" t="s">
        <v>269</v>
      </c>
      <c r="B85" s="421" t="s">
        <v>270</v>
      </c>
      <c r="C85" s="95" t="s">
        <v>271</v>
      </c>
      <c r="D85" s="421" t="s">
        <v>271</v>
      </c>
      <c r="E85" s="312">
        <v>13001</v>
      </c>
      <c r="F85" s="421" t="s">
        <v>288</v>
      </c>
      <c r="G85" s="312">
        <v>13118</v>
      </c>
      <c r="H85" s="69">
        <v>126804</v>
      </c>
      <c r="I85" s="69">
        <v>826</v>
      </c>
      <c r="J85" s="69">
        <v>271</v>
      </c>
      <c r="K85" s="69">
        <v>1097</v>
      </c>
      <c r="L85" s="651">
        <v>0.87</v>
      </c>
      <c r="M85" s="70">
        <v>130467</v>
      </c>
      <c r="N85" s="70">
        <v>861</v>
      </c>
      <c r="O85" s="875">
        <v>256</v>
      </c>
      <c r="P85" s="875">
        <v>1117</v>
      </c>
      <c r="Q85" s="314">
        <v>0.86</v>
      </c>
      <c r="R85" s="626"/>
    </row>
    <row r="86" spans="1:18" s="429" customFormat="1" ht="15" customHeight="1">
      <c r="A86" s="421" t="s">
        <v>269</v>
      </c>
      <c r="B86" s="421" t="s">
        <v>270</v>
      </c>
      <c r="C86" s="95" t="s">
        <v>271</v>
      </c>
      <c r="D86" s="421" t="s">
        <v>271</v>
      </c>
      <c r="E86" s="312">
        <v>13001</v>
      </c>
      <c r="F86" s="421" t="s">
        <v>289</v>
      </c>
      <c r="G86" s="312">
        <v>13119</v>
      </c>
      <c r="H86" s="69">
        <v>556715</v>
      </c>
      <c r="I86" s="69">
        <v>3807</v>
      </c>
      <c r="J86" s="69">
        <v>1124</v>
      </c>
      <c r="K86" s="69">
        <v>4931</v>
      </c>
      <c r="L86" s="651">
        <v>0.89</v>
      </c>
      <c r="M86" s="70">
        <v>566664</v>
      </c>
      <c r="N86" s="70">
        <v>3405</v>
      </c>
      <c r="O86" s="875">
        <v>574</v>
      </c>
      <c r="P86" s="875">
        <v>3979</v>
      </c>
      <c r="Q86" s="314">
        <v>0.7</v>
      </c>
      <c r="R86" s="626"/>
    </row>
    <row r="87" spans="1:18" s="429" customFormat="1" ht="15" customHeight="1">
      <c r="A87" s="421" t="s">
        <v>269</v>
      </c>
      <c r="B87" s="421" t="s">
        <v>270</v>
      </c>
      <c r="C87" s="95" t="s">
        <v>271</v>
      </c>
      <c r="D87" s="421" t="s">
        <v>271</v>
      </c>
      <c r="E87" s="312">
        <v>13001</v>
      </c>
      <c r="F87" s="421" t="s">
        <v>290</v>
      </c>
      <c r="G87" s="312">
        <v>13120</v>
      </c>
      <c r="H87" s="69">
        <v>230808</v>
      </c>
      <c r="I87" s="69">
        <v>914</v>
      </c>
      <c r="J87" s="69">
        <v>469</v>
      </c>
      <c r="K87" s="69">
        <v>1383</v>
      </c>
      <c r="L87" s="651">
        <v>0.6</v>
      </c>
      <c r="M87" s="70">
        <v>240753</v>
      </c>
      <c r="N87" s="70">
        <v>1335</v>
      </c>
      <c r="O87" s="875">
        <v>446</v>
      </c>
      <c r="P87" s="875">
        <v>1781</v>
      </c>
      <c r="Q87" s="314">
        <v>0.74</v>
      </c>
      <c r="R87" s="626"/>
    </row>
    <row r="88" spans="1:18" s="429" customFormat="1" ht="15" customHeight="1">
      <c r="A88" s="421" t="s">
        <v>269</v>
      </c>
      <c r="B88" s="421" t="s">
        <v>270</v>
      </c>
      <c r="C88" s="95" t="s">
        <v>271</v>
      </c>
      <c r="D88" s="421" t="s">
        <v>271</v>
      </c>
      <c r="E88" s="312">
        <v>13001</v>
      </c>
      <c r="F88" s="421" t="s">
        <v>291</v>
      </c>
      <c r="G88" s="312">
        <v>13121</v>
      </c>
      <c r="H88" s="69">
        <v>106605</v>
      </c>
      <c r="I88" s="69">
        <v>844</v>
      </c>
      <c r="J88" s="69">
        <v>298</v>
      </c>
      <c r="K88" s="69">
        <v>1142</v>
      </c>
      <c r="L88" s="651">
        <v>1.07</v>
      </c>
      <c r="M88" s="70">
        <v>107205</v>
      </c>
      <c r="N88" s="70">
        <v>736</v>
      </c>
      <c r="O88" s="875">
        <v>222</v>
      </c>
      <c r="P88" s="875">
        <v>958</v>
      </c>
      <c r="Q88" s="314">
        <v>0.89</v>
      </c>
      <c r="R88" s="626"/>
    </row>
    <row r="89" spans="1:18" s="429" customFormat="1" ht="15" customHeight="1">
      <c r="A89" s="421" t="s">
        <v>269</v>
      </c>
      <c r="B89" s="421" t="s">
        <v>270</v>
      </c>
      <c r="C89" s="95" t="s">
        <v>271</v>
      </c>
      <c r="D89" s="421" t="s">
        <v>271</v>
      </c>
      <c r="E89" s="312">
        <v>13001</v>
      </c>
      <c r="F89" s="421" t="s">
        <v>292</v>
      </c>
      <c r="G89" s="312">
        <v>13122</v>
      </c>
      <c r="H89" s="69">
        <v>257714</v>
      </c>
      <c r="I89" s="69">
        <v>1074</v>
      </c>
      <c r="J89" s="69">
        <v>451</v>
      </c>
      <c r="K89" s="69">
        <v>1525</v>
      </c>
      <c r="L89" s="651">
        <v>0.59</v>
      </c>
      <c r="M89" s="70">
        <v>262268</v>
      </c>
      <c r="N89" s="70">
        <v>1175</v>
      </c>
      <c r="O89" s="875">
        <v>289</v>
      </c>
      <c r="P89" s="875">
        <v>1464</v>
      </c>
      <c r="Q89" s="314">
        <v>0.56000000000000005</v>
      </c>
      <c r="R89" s="626"/>
    </row>
    <row r="90" spans="1:18" s="429" customFormat="1" ht="15" customHeight="1">
      <c r="A90" s="421" t="s">
        <v>269</v>
      </c>
      <c r="B90" s="421" t="s">
        <v>270</v>
      </c>
      <c r="C90" s="95" t="s">
        <v>271</v>
      </c>
      <c r="D90" s="421" t="s">
        <v>271</v>
      </c>
      <c r="E90" s="312">
        <v>13001</v>
      </c>
      <c r="F90" s="421" t="s">
        <v>293</v>
      </c>
      <c r="G90" s="312">
        <v>13123</v>
      </c>
      <c r="H90" s="69">
        <v>151042</v>
      </c>
      <c r="I90" s="69">
        <v>802</v>
      </c>
      <c r="J90" s="69">
        <v>491</v>
      </c>
      <c r="K90" s="69">
        <v>1293</v>
      </c>
      <c r="L90" s="651">
        <v>0.86</v>
      </c>
      <c r="M90" s="70">
        <v>154446</v>
      </c>
      <c r="N90" s="70">
        <v>1418</v>
      </c>
      <c r="O90" s="875">
        <v>954</v>
      </c>
      <c r="P90" s="875">
        <v>2372</v>
      </c>
      <c r="Q90" s="314">
        <v>1.54</v>
      </c>
      <c r="R90" s="626"/>
    </row>
    <row r="91" spans="1:18" s="429" customFormat="1" ht="15" customHeight="1">
      <c r="A91" s="421" t="s">
        <v>269</v>
      </c>
      <c r="B91" s="421" t="s">
        <v>270</v>
      </c>
      <c r="C91" s="95" t="s">
        <v>271</v>
      </c>
      <c r="D91" s="421" t="s">
        <v>271</v>
      </c>
      <c r="E91" s="312">
        <v>13001</v>
      </c>
      <c r="F91" s="421" t="s">
        <v>294</v>
      </c>
      <c r="G91" s="312">
        <v>13124</v>
      </c>
      <c r="H91" s="69">
        <v>244526</v>
      </c>
      <c r="I91" s="69">
        <v>1928</v>
      </c>
      <c r="J91" s="69">
        <v>611</v>
      </c>
      <c r="K91" s="69">
        <v>2539</v>
      </c>
      <c r="L91" s="651">
        <v>1.04</v>
      </c>
      <c r="M91" s="70">
        <v>248347</v>
      </c>
      <c r="N91" s="70">
        <v>2592</v>
      </c>
      <c r="O91" s="875">
        <v>331</v>
      </c>
      <c r="P91" s="875">
        <v>2923</v>
      </c>
      <c r="Q91" s="314">
        <v>1.18</v>
      </c>
      <c r="R91" s="626"/>
    </row>
    <row r="92" spans="1:18" s="429" customFormat="1" ht="15" customHeight="1">
      <c r="A92" s="421" t="s">
        <v>269</v>
      </c>
      <c r="B92" s="421" t="s">
        <v>270</v>
      </c>
      <c r="C92" s="95" t="s">
        <v>271</v>
      </c>
      <c r="D92" s="421" t="s">
        <v>271</v>
      </c>
      <c r="E92" s="312">
        <v>13001</v>
      </c>
      <c r="F92" s="421" t="s">
        <v>295</v>
      </c>
      <c r="G92" s="312">
        <v>13125</v>
      </c>
      <c r="H92" s="69">
        <v>232342</v>
      </c>
      <c r="I92" s="69">
        <v>1638</v>
      </c>
      <c r="J92" s="69">
        <v>499</v>
      </c>
      <c r="K92" s="69">
        <v>2137</v>
      </c>
      <c r="L92" s="651">
        <v>0.92</v>
      </c>
      <c r="M92" s="70">
        <v>243112</v>
      </c>
      <c r="N92" s="70">
        <v>2065</v>
      </c>
      <c r="O92" s="875">
        <v>283</v>
      </c>
      <c r="P92" s="875">
        <v>2348</v>
      </c>
      <c r="Q92" s="314">
        <v>0.97</v>
      </c>
      <c r="R92" s="626"/>
    </row>
    <row r="93" spans="1:18" s="429" customFormat="1" ht="15" customHeight="1">
      <c r="A93" s="421" t="s">
        <v>269</v>
      </c>
      <c r="B93" s="421" t="s">
        <v>270</v>
      </c>
      <c r="C93" s="95" t="s">
        <v>271</v>
      </c>
      <c r="D93" s="421" t="s">
        <v>271</v>
      </c>
      <c r="E93" s="312">
        <v>13001</v>
      </c>
      <c r="F93" s="421" t="s">
        <v>296</v>
      </c>
      <c r="G93" s="312">
        <v>13126</v>
      </c>
      <c r="H93" s="69">
        <v>123648</v>
      </c>
      <c r="I93" s="69">
        <v>1451</v>
      </c>
      <c r="J93" s="69">
        <v>407</v>
      </c>
      <c r="K93" s="69">
        <v>1858</v>
      </c>
      <c r="L93" s="651">
        <v>1.5</v>
      </c>
      <c r="M93" s="70">
        <v>130284</v>
      </c>
      <c r="N93" s="70">
        <v>1818</v>
      </c>
      <c r="O93" s="875">
        <v>252</v>
      </c>
      <c r="P93" s="875">
        <v>2070</v>
      </c>
      <c r="Q93" s="314">
        <v>1.59</v>
      </c>
      <c r="R93" s="626"/>
    </row>
    <row r="94" spans="1:18" s="429" customFormat="1" ht="15" customHeight="1">
      <c r="A94" s="421" t="s">
        <v>269</v>
      </c>
      <c r="B94" s="421" t="s">
        <v>270</v>
      </c>
      <c r="C94" s="95" t="s">
        <v>271</v>
      </c>
      <c r="D94" s="421" t="s">
        <v>271</v>
      </c>
      <c r="E94" s="312">
        <v>13001</v>
      </c>
      <c r="F94" s="421" t="s">
        <v>297</v>
      </c>
      <c r="G94" s="312">
        <v>13127</v>
      </c>
      <c r="H94" s="69">
        <v>173464</v>
      </c>
      <c r="I94" s="69">
        <v>1459</v>
      </c>
      <c r="J94" s="69">
        <v>547</v>
      </c>
      <c r="K94" s="69">
        <v>2006</v>
      </c>
      <c r="L94" s="651">
        <v>1.1599999999999999</v>
      </c>
      <c r="M94" s="70">
        <v>182088</v>
      </c>
      <c r="N94" s="70">
        <v>2606</v>
      </c>
      <c r="O94" s="875">
        <v>932</v>
      </c>
      <c r="P94" s="875">
        <v>3538</v>
      </c>
      <c r="Q94" s="314">
        <v>1.94</v>
      </c>
      <c r="R94" s="626"/>
    </row>
    <row r="95" spans="1:18" s="429" customFormat="1" ht="15" customHeight="1">
      <c r="A95" s="421" t="s">
        <v>269</v>
      </c>
      <c r="B95" s="421" t="s">
        <v>270</v>
      </c>
      <c r="C95" s="95" t="s">
        <v>271</v>
      </c>
      <c r="D95" s="421" t="s">
        <v>271</v>
      </c>
      <c r="E95" s="312">
        <v>13001</v>
      </c>
      <c r="F95" s="421" t="s">
        <v>298</v>
      </c>
      <c r="G95" s="312">
        <v>13128</v>
      </c>
      <c r="H95" s="69">
        <v>156567</v>
      </c>
      <c r="I95" s="69">
        <v>1236</v>
      </c>
      <c r="J95" s="69">
        <v>337</v>
      </c>
      <c r="K95" s="69">
        <v>1573</v>
      </c>
      <c r="L95" s="651">
        <v>1</v>
      </c>
      <c r="M95" s="70">
        <v>158717</v>
      </c>
      <c r="N95" s="70">
        <v>1498</v>
      </c>
      <c r="O95" s="875">
        <v>168</v>
      </c>
      <c r="P95" s="875">
        <v>1666</v>
      </c>
      <c r="Q95" s="314">
        <v>1.05</v>
      </c>
      <c r="R95" s="626"/>
    </row>
    <row r="96" spans="1:18" s="429" customFormat="1" ht="15" customHeight="1">
      <c r="A96" s="421" t="s">
        <v>269</v>
      </c>
      <c r="B96" s="421" t="s">
        <v>270</v>
      </c>
      <c r="C96" s="95" t="s">
        <v>271</v>
      </c>
      <c r="D96" s="421" t="s">
        <v>271</v>
      </c>
      <c r="E96" s="312">
        <v>13001</v>
      </c>
      <c r="F96" s="421" t="s">
        <v>299</v>
      </c>
      <c r="G96" s="312">
        <v>13129</v>
      </c>
      <c r="H96" s="69">
        <v>100566</v>
      </c>
      <c r="I96" s="69">
        <v>708</v>
      </c>
      <c r="J96" s="69">
        <v>233</v>
      </c>
      <c r="K96" s="69">
        <v>941</v>
      </c>
      <c r="L96" s="651">
        <v>0.94</v>
      </c>
      <c r="M96" s="70">
        <v>102027</v>
      </c>
      <c r="N96" s="70">
        <v>787</v>
      </c>
      <c r="O96" s="875">
        <v>198</v>
      </c>
      <c r="P96" s="875">
        <v>985</v>
      </c>
      <c r="Q96" s="314">
        <v>0.97</v>
      </c>
      <c r="R96" s="626"/>
    </row>
    <row r="97" spans="1:18" s="429" customFormat="1" ht="15" customHeight="1">
      <c r="A97" s="421" t="s">
        <v>269</v>
      </c>
      <c r="B97" s="421" t="s">
        <v>270</v>
      </c>
      <c r="C97" s="95" t="s">
        <v>271</v>
      </c>
      <c r="D97" s="421" t="s">
        <v>271</v>
      </c>
      <c r="E97" s="312">
        <v>13001</v>
      </c>
      <c r="F97" s="421" t="s">
        <v>300</v>
      </c>
      <c r="G97" s="312">
        <v>13130</v>
      </c>
      <c r="H97" s="69">
        <v>120174</v>
      </c>
      <c r="I97" s="69">
        <v>1170</v>
      </c>
      <c r="J97" s="69">
        <v>374</v>
      </c>
      <c r="K97" s="69">
        <v>1544</v>
      </c>
      <c r="L97" s="651">
        <v>1.28</v>
      </c>
      <c r="M97" s="70">
        <v>126088</v>
      </c>
      <c r="N97" s="70">
        <v>1202</v>
      </c>
      <c r="O97" s="875">
        <v>380</v>
      </c>
      <c r="P97" s="875">
        <v>1582</v>
      </c>
      <c r="Q97" s="314">
        <v>1.25</v>
      </c>
      <c r="R97" s="626"/>
    </row>
    <row r="98" spans="1:18" s="429" customFormat="1" ht="15" customHeight="1">
      <c r="A98" s="421" t="s">
        <v>269</v>
      </c>
      <c r="B98" s="421" t="s">
        <v>270</v>
      </c>
      <c r="C98" s="95" t="s">
        <v>271</v>
      </c>
      <c r="D98" s="421" t="s">
        <v>271</v>
      </c>
      <c r="E98" s="312">
        <v>13001</v>
      </c>
      <c r="F98" s="421" t="s">
        <v>301</v>
      </c>
      <c r="G98" s="312">
        <v>13131</v>
      </c>
      <c r="H98" s="69">
        <v>86575</v>
      </c>
      <c r="I98" s="69">
        <v>731</v>
      </c>
      <c r="J98" s="69">
        <v>205</v>
      </c>
      <c r="K98" s="69">
        <v>936</v>
      </c>
      <c r="L98" s="651">
        <v>1.08</v>
      </c>
      <c r="M98" s="70">
        <v>86521</v>
      </c>
      <c r="N98" s="70">
        <v>657</v>
      </c>
      <c r="O98" s="875">
        <v>218</v>
      </c>
      <c r="P98" s="875">
        <v>875</v>
      </c>
      <c r="Q98" s="314">
        <v>1.01</v>
      </c>
      <c r="R98" s="626"/>
    </row>
    <row r="99" spans="1:18" s="429" customFormat="1" ht="15" customHeight="1">
      <c r="A99" s="421" t="s">
        <v>269</v>
      </c>
      <c r="B99" s="421" t="s">
        <v>270</v>
      </c>
      <c r="C99" s="95" t="s">
        <v>271</v>
      </c>
      <c r="D99" s="421" t="s">
        <v>271</v>
      </c>
      <c r="E99" s="312">
        <v>13001</v>
      </c>
      <c r="F99" s="421" t="s">
        <v>302</v>
      </c>
      <c r="G99" s="312">
        <v>13132</v>
      </c>
      <c r="H99" s="69">
        <v>91198</v>
      </c>
      <c r="I99" s="69">
        <v>347</v>
      </c>
      <c r="J99" s="69">
        <v>122</v>
      </c>
      <c r="K99" s="69">
        <v>469</v>
      </c>
      <c r="L99" s="651">
        <v>0.51</v>
      </c>
      <c r="M99" s="70">
        <v>94020</v>
      </c>
      <c r="N99" s="70">
        <v>559</v>
      </c>
      <c r="O99" s="875">
        <v>112</v>
      </c>
      <c r="P99" s="875">
        <v>671</v>
      </c>
      <c r="Q99" s="314">
        <v>0.71</v>
      </c>
      <c r="R99" s="626"/>
    </row>
    <row r="100" spans="1:18" s="429" customFormat="1" ht="15" customHeight="1">
      <c r="A100" s="421" t="s">
        <v>269</v>
      </c>
      <c r="B100" s="421" t="s">
        <v>303</v>
      </c>
      <c r="C100" s="95" t="s">
        <v>271</v>
      </c>
      <c r="D100" s="421" t="s">
        <v>271</v>
      </c>
      <c r="E100" s="312">
        <v>13001</v>
      </c>
      <c r="F100" s="421" t="s">
        <v>304</v>
      </c>
      <c r="G100" s="312">
        <v>13201</v>
      </c>
      <c r="H100" s="69">
        <v>615557</v>
      </c>
      <c r="I100" s="69">
        <v>4521</v>
      </c>
      <c r="J100" s="69">
        <v>1425</v>
      </c>
      <c r="K100" s="69">
        <v>5946</v>
      </c>
      <c r="L100" s="651">
        <v>0.97</v>
      </c>
      <c r="M100" s="70">
        <v>629743</v>
      </c>
      <c r="N100" s="70">
        <v>3624</v>
      </c>
      <c r="O100" s="875">
        <v>875</v>
      </c>
      <c r="P100" s="875">
        <v>4499</v>
      </c>
      <c r="Q100" s="314">
        <v>0.71</v>
      </c>
      <c r="R100" s="626"/>
    </row>
    <row r="101" spans="1:18" s="429" customFormat="1" ht="15" customHeight="1">
      <c r="A101" s="421" t="s">
        <v>269</v>
      </c>
      <c r="B101" s="421" t="s">
        <v>303</v>
      </c>
      <c r="C101" s="95" t="s">
        <v>271</v>
      </c>
      <c r="D101" s="421" t="s">
        <v>271</v>
      </c>
      <c r="E101" s="312">
        <v>13001</v>
      </c>
      <c r="F101" s="421" t="s">
        <v>305</v>
      </c>
      <c r="G101" s="312">
        <v>13202</v>
      </c>
      <c r="H101" s="69">
        <v>28799</v>
      </c>
      <c r="I101" s="69">
        <v>135</v>
      </c>
      <c r="J101" s="69">
        <v>48</v>
      </c>
      <c r="K101" s="69">
        <v>183</v>
      </c>
      <c r="L101" s="651">
        <v>0.64</v>
      </c>
      <c r="M101" s="70">
        <v>29616</v>
      </c>
      <c r="N101" s="70">
        <v>35</v>
      </c>
      <c r="O101" s="875">
        <v>15</v>
      </c>
      <c r="P101" s="875">
        <v>50</v>
      </c>
      <c r="Q101" s="314">
        <v>0.17</v>
      </c>
      <c r="R101" s="626"/>
    </row>
    <row r="102" spans="1:18" s="429" customFormat="1" ht="15" customHeight="1">
      <c r="A102" s="421" t="s">
        <v>269</v>
      </c>
      <c r="B102" s="421" t="s">
        <v>303</v>
      </c>
      <c r="C102" s="95" t="s">
        <v>271</v>
      </c>
      <c r="D102" s="421" t="s">
        <v>271</v>
      </c>
      <c r="E102" s="312">
        <v>13001</v>
      </c>
      <c r="F102" s="421" t="s">
        <v>306</v>
      </c>
      <c r="G102" s="312">
        <v>13203</v>
      </c>
      <c r="H102" s="69">
        <v>17897</v>
      </c>
      <c r="I102" s="69">
        <v>58</v>
      </c>
      <c r="J102" s="69">
        <v>11</v>
      </c>
      <c r="K102" s="69">
        <v>69</v>
      </c>
      <c r="L102" s="651">
        <v>0.39</v>
      </c>
      <c r="M102" s="70">
        <v>18275</v>
      </c>
      <c r="N102" s="70">
        <v>29</v>
      </c>
      <c r="O102" s="875">
        <v>6</v>
      </c>
      <c r="P102" s="875">
        <v>35</v>
      </c>
      <c r="Q102" s="314">
        <v>0.19</v>
      </c>
      <c r="R102" s="626"/>
    </row>
    <row r="103" spans="1:18" s="429" customFormat="1" ht="15" customHeight="1">
      <c r="A103" s="421" t="s">
        <v>269</v>
      </c>
      <c r="B103" s="421" t="s">
        <v>307</v>
      </c>
      <c r="C103" s="95" t="s">
        <v>271</v>
      </c>
      <c r="D103" s="421" t="s">
        <v>271</v>
      </c>
      <c r="E103" s="312">
        <v>13001</v>
      </c>
      <c r="F103" s="421" t="s">
        <v>308</v>
      </c>
      <c r="G103" s="312">
        <v>13301</v>
      </c>
      <c r="H103" s="69">
        <v>163779</v>
      </c>
      <c r="I103" s="69">
        <v>804</v>
      </c>
      <c r="J103" s="69">
        <v>199</v>
      </c>
      <c r="K103" s="69">
        <v>1003</v>
      </c>
      <c r="L103" s="651">
        <v>0.61</v>
      </c>
      <c r="M103" s="70">
        <v>173119</v>
      </c>
      <c r="N103" s="70">
        <v>756</v>
      </c>
      <c r="O103" s="875">
        <v>160</v>
      </c>
      <c r="P103" s="875">
        <v>916</v>
      </c>
      <c r="Q103" s="314">
        <v>0.53</v>
      </c>
      <c r="R103" s="626"/>
    </row>
    <row r="104" spans="1:18" s="429" customFormat="1" ht="15" customHeight="1">
      <c r="A104" s="421" t="s">
        <v>269</v>
      </c>
      <c r="B104" s="421" t="s">
        <v>307</v>
      </c>
      <c r="C104" s="95" t="s">
        <v>271</v>
      </c>
      <c r="D104" s="421" t="s">
        <v>271</v>
      </c>
      <c r="E104" s="312">
        <v>13001</v>
      </c>
      <c r="F104" s="421" t="s">
        <v>309</v>
      </c>
      <c r="G104" s="312">
        <v>13302</v>
      </c>
      <c r="H104" s="69">
        <v>115058</v>
      </c>
      <c r="I104" s="69">
        <v>808</v>
      </c>
      <c r="J104" s="69">
        <v>180</v>
      </c>
      <c r="K104" s="69">
        <v>988</v>
      </c>
      <c r="L104" s="651">
        <v>0.86</v>
      </c>
      <c r="M104" s="70">
        <v>121528</v>
      </c>
      <c r="N104" s="70">
        <v>763</v>
      </c>
      <c r="O104" s="875">
        <v>67</v>
      </c>
      <c r="P104" s="875">
        <v>830</v>
      </c>
      <c r="Q104" s="314">
        <v>0.68</v>
      </c>
      <c r="R104" s="626"/>
    </row>
    <row r="105" spans="1:18" s="429" customFormat="1" ht="15" customHeight="1">
      <c r="A105" s="421" t="s">
        <v>269</v>
      </c>
      <c r="B105" s="421" t="s">
        <v>307</v>
      </c>
      <c r="C105" s="95" t="s">
        <v>271</v>
      </c>
      <c r="D105" s="421" t="s">
        <v>271</v>
      </c>
      <c r="E105" s="312">
        <v>13001</v>
      </c>
      <c r="F105" s="421" t="s">
        <v>310</v>
      </c>
      <c r="G105" s="312">
        <v>13303</v>
      </c>
      <c r="H105" s="69">
        <v>20661</v>
      </c>
      <c r="I105" s="69">
        <v>72</v>
      </c>
      <c r="J105" s="69">
        <v>22</v>
      </c>
      <c r="K105" s="69">
        <v>94</v>
      </c>
      <c r="L105" s="651">
        <v>0.45</v>
      </c>
      <c r="M105" s="70">
        <v>21066</v>
      </c>
      <c r="N105" s="70">
        <v>137</v>
      </c>
      <c r="O105" s="875">
        <v>6</v>
      </c>
      <c r="P105" s="875">
        <v>143</v>
      </c>
      <c r="Q105" s="314">
        <v>0.68</v>
      </c>
      <c r="R105" s="626"/>
    </row>
    <row r="106" spans="1:18" s="429" customFormat="1" ht="15" customHeight="1">
      <c r="A106" s="421" t="s">
        <v>269</v>
      </c>
      <c r="B106" s="421" t="s">
        <v>311</v>
      </c>
      <c r="C106" s="95" t="s">
        <v>271</v>
      </c>
      <c r="D106" s="421" t="s">
        <v>271</v>
      </c>
      <c r="E106" s="312">
        <v>13001</v>
      </c>
      <c r="F106" s="421" t="s">
        <v>312</v>
      </c>
      <c r="G106" s="312">
        <v>13401</v>
      </c>
      <c r="H106" s="69">
        <v>323415</v>
      </c>
      <c r="I106" s="69">
        <v>3111</v>
      </c>
      <c r="J106" s="69">
        <v>793</v>
      </c>
      <c r="K106" s="69">
        <v>3904</v>
      </c>
      <c r="L106" s="651">
        <v>1.21</v>
      </c>
      <c r="M106" s="70">
        <v>329121</v>
      </c>
      <c r="N106" s="70">
        <v>3184</v>
      </c>
      <c r="O106" s="875">
        <v>603</v>
      </c>
      <c r="P106" s="875">
        <v>3787</v>
      </c>
      <c r="Q106" s="314">
        <v>1.1499999999999999</v>
      </c>
      <c r="R106" s="626"/>
    </row>
    <row r="107" spans="1:18" s="429" customFormat="1" ht="15" customHeight="1">
      <c r="A107" s="421" t="s">
        <v>269</v>
      </c>
      <c r="B107" s="421" t="s">
        <v>311</v>
      </c>
      <c r="C107" s="95" t="s">
        <v>271</v>
      </c>
      <c r="D107" s="421" t="s">
        <v>271</v>
      </c>
      <c r="E107" s="312">
        <v>13001</v>
      </c>
      <c r="F107" s="421" t="s">
        <v>313</v>
      </c>
      <c r="G107" s="312">
        <v>13402</v>
      </c>
      <c r="H107" s="69">
        <v>104338</v>
      </c>
      <c r="I107" s="69">
        <v>421</v>
      </c>
      <c r="J107" s="69">
        <v>152</v>
      </c>
      <c r="K107" s="69">
        <v>573</v>
      </c>
      <c r="L107" s="651">
        <v>0.55000000000000004</v>
      </c>
      <c r="M107" s="70">
        <v>106986</v>
      </c>
      <c r="N107" s="70">
        <v>388</v>
      </c>
      <c r="O107" s="875">
        <v>105</v>
      </c>
      <c r="P107" s="875">
        <v>493</v>
      </c>
      <c r="Q107" s="314">
        <v>0.46</v>
      </c>
      <c r="R107" s="626"/>
    </row>
    <row r="108" spans="1:18" s="429" customFormat="1" ht="15" customHeight="1">
      <c r="A108" s="421" t="s">
        <v>269</v>
      </c>
      <c r="B108" s="421" t="s">
        <v>311</v>
      </c>
      <c r="C108" s="95" t="s">
        <v>271</v>
      </c>
      <c r="D108" s="421" t="s">
        <v>271</v>
      </c>
      <c r="E108" s="312">
        <v>13001</v>
      </c>
      <c r="F108" s="421" t="s">
        <v>314</v>
      </c>
      <c r="G108" s="312">
        <v>13403</v>
      </c>
      <c r="H108" s="69">
        <v>27309</v>
      </c>
      <c r="I108" s="69">
        <v>168</v>
      </c>
      <c r="J108" s="69">
        <v>46</v>
      </c>
      <c r="K108" s="69">
        <v>214</v>
      </c>
      <c r="L108" s="651">
        <v>0.78</v>
      </c>
      <c r="M108" s="70">
        <v>27913</v>
      </c>
      <c r="N108" s="70">
        <v>127</v>
      </c>
      <c r="O108" s="875">
        <v>17</v>
      </c>
      <c r="P108" s="875">
        <v>144</v>
      </c>
      <c r="Q108" s="314">
        <v>0.52</v>
      </c>
      <c r="R108" s="626"/>
    </row>
    <row r="109" spans="1:18" s="429" customFormat="1" ht="15" customHeight="1">
      <c r="A109" s="421" t="s">
        <v>269</v>
      </c>
      <c r="B109" s="421" t="s">
        <v>311</v>
      </c>
      <c r="C109" s="95" t="s">
        <v>271</v>
      </c>
      <c r="D109" s="421" t="s">
        <v>271</v>
      </c>
      <c r="E109" s="312">
        <v>13001</v>
      </c>
      <c r="F109" s="421" t="s">
        <v>315</v>
      </c>
      <c r="G109" s="312">
        <v>13404</v>
      </c>
      <c r="H109" s="69">
        <v>78650</v>
      </c>
      <c r="I109" s="69">
        <v>288</v>
      </c>
      <c r="J109" s="69">
        <v>114</v>
      </c>
      <c r="K109" s="69">
        <v>402</v>
      </c>
      <c r="L109" s="651">
        <v>0.51</v>
      </c>
      <c r="M109" s="70">
        <v>80711</v>
      </c>
      <c r="N109" s="70">
        <v>176</v>
      </c>
      <c r="O109" s="875">
        <v>27</v>
      </c>
      <c r="P109" s="875">
        <v>203</v>
      </c>
      <c r="Q109" s="314">
        <v>0.25</v>
      </c>
      <c r="R109" s="626"/>
    </row>
    <row r="110" spans="1:18" s="429" customFormat="1" ht="15" customHeight="1">
      <c r="A110" s="421" t="s">
        <v>269</v>
      </c>
      <c r="B110" s="421" t="s">
        <v>316</v>
      </c>
      <c r="C110" s="95" t="s">
        <v>172</v>
      </c>
      <c r="D110" s="421" t="s">
        <v>316</v>
      </c>
      <c r="E110" s="312">
        <v>13501</v>
      </c>
      <c r="F110" s="424" t="s">
        <v>316</v>
      </c>
      <c r="G110" s="312">
        <v>13501</v>
      </c>
      <c r="H110" s="69">
        <v>135945</v>
      </c>
      <c r="I110" s="69">
        <v>594</v>
      </c>
      <c r="J110" s="69">
        <v>281</v>
      </c>
      <c r="K110" s="69">
        <v>875</v>
      </c>
      <c r="L110" s="651">
        <v>0.64</v>
      </c>
      <c r="M110" s="70">
        <v>138793</v>
      </c>
      <c r="N110" s="70">
        <v>567</v>
      </c>
      <c r="O110" s="875">
        <v>213</v>
      </c>
      <c r="P110" s="875">
        <v>780</v>
      </c>
      <c r="Q110" s="314">
        <v>0.56000000000000005</v>
      </c>
      <c r="R110" s="626"/>
    </row>
    <row r="111" spans="1:18" s="429" customFormat="1" ht="15" customHeight="1">
      <c r="A111" s="421" t="s">
        <v>269</v>
      </c>
      <c r="B111" s="421" t="s">
        <v>317</v>
      </c>
      <c r="C111" s="95" t="s">
        <v>271</v>
      </c>
      <c r="D111" s="421" t="s">
        <v>271</v>
      </c>
      <c r="E111" s="312">
        <v>13001</v>
      </c>
      <c r="F111" s="421" t="s">
        <v>317</v>
      </c>
      <c r="G111" s="312">
        <v>13601</v>
      </c>
      <c r="H111" s="69">
        <v>79158</v>
      </c>
      <c r="I111" s="69">
        <v>274</v>
      </c>
      <c r="J111" s="69">
        <v>105</v>
      </c>
      <c r="K111" s="69">
        <v>379</v>
      </c>
      <c r="L111" s="651">
        <v>0.48</v>
      </c>
      <c r="M111" s="70">
        <v>80489</v>
      </c>
      <c r="N111" s="70">
        <v>167</v>
      </c>
      <c r="O111" s="875">
        <v>66</v>
      </c>
      <c r="P111" s="875">
        <v>233</v>
      </c>
      <c r="Q111" s="314">
        <v>0.28999999999999998</v>
      </c>
      <c r="R111" s="626"/>
    </row>
    <row r="112" spans="1:18" s="429" customFormat="1" ht="15" customHeight="1">
      <c r="A112" s="421" t="s">
        <v>269</v>
      </c>
      <c r="B112" s="421" t="s">
        <v>317</v>
      </c>
      <c r="C112" s="95" t="s">
        <v>271</v>
      </c>
      <c r="D112" s="421" t="s">
        <v>271</v>
      </c>
      <c r="E112" s="312">
        <v>13001</v>
      </c>
      <c r="F112" s="421" t="s">
        <v>318</v>
      </c>
      <c r="G112" s="312">
        <v>13602</v>
      </c>
      <c r="H112" s="69">
        <v>38593</v>
      </c>
      <c r="I112" s="69">
        <v>113</v>
      </c>
      <c r="J112" s="69">
        <v>44</v>
      </c>
      <c r="K112" s="69">
        <v>157</v>
      </c>
      <c r="L112" s="651">
        <v>0.41</v>
      </c>
      <c r="M112" s="70">
        <v>39296</v>
      </c>
      <c r="N112" s="70">
        <v>81</v>
      </c>
      <c r="O112" s="875">
        <v>20</v>
      </c>
      <c r="P112" s="875">
        <v>101</v>
      </c>
      <c r="Q112" s="314">
        <v>0.26</v>
      </c>
      <c r="R112" s="626"/>
    </row>
    <row r="113" spans="1:18" s="429" customFormat="1" ht="15" customHeight="1">
      <c r="A113" s="421" t="s">
        <v>269</v>
      </c>
      <c r="B113" s="421" t="s">
        <v>317</v>
      </c>
      <c r="C113" s="95" t="s">
        <v>271</v>
      </c>
      <c r="D113" s="421" t="s">
        <v>271</v>
      </c>
      <c r="E113" s="312">
        <v>13001</v>
      </c>
      <c r="F113" s="421" t="s">
        <v>319</v>
      </c>
      <c r="G113" s="312">
        <v>13603</v>
      </c>
      <c r="H113" s="69">
        <v>38690</v>
      </c>
      <c r="I113" s="69">
        <v>84</v>
      </c>
      <c r="J113" s="69">
        <v>48</v>
      </c>
      <c r="K113" s="69">
        <v>132</v>
      </c>
      <c r="L113" s="651">
        <v>0.34</v>
      </c>
      <c r="M113" s="70">
        <v>39433</v>
      </c>
      <c r="N113" s="70">
        <v>52</v>
      </c>
      <c r="O113" s="875">
        <v>11</v>
      </c>
      <c r="P113" s="875">
        <v>63</v>
      </c>
      <c r="Q113" s="314">
        <v>0.16</v>
      </c>
      <c r="R113" s="626"/>
    </row>
    <row r="114" spans="1:18" s="429" customFormat="1" ht="15" customHeight="1">
      <c r="A114" s="421" t="s">
        <v>269</v>
      </c>
      <c r="B114" s="421" t="s">
        <v>317</v>
      </c>
      <c r="C114" s="95" t="s">
        <v>271</v>
      </c>
      <c r="D114" s="421" t="s">
        <v>271</v>
      </c>
      <c r="E114" s="312">
        <v>13001</v>
      </c>
      <c r="F114" s="421" t="s">
        <v>320</v>
      </c>
      <c r="G114" s="312">
        <v>13604</v>
      </c>
      <c r="H114" s="69">
        <v>69538</v>
      </c>
      <c r="I114" s="69">
        <v>354</v>
      </c>
      <c r="J114" s="69">
        <v>108</v>
      </c>
      <c r="K114" s="69">
        <v>462</v>
      </c>
      <c r="L114" s="651">
        <v>0.66</v>
      </c>
      <c r="M114" s="70">
        <v>71852</v>
      </c>
      <c r="N114" s="70">
        <v>316</v>
      </c>
      <c r="O114" s="875">
        <v>31</v>
      </c>
      <c r="P114" s="875">
        <v>347</v>
      </c>
      <c r="Q114" s="314">
        <v>0.48</v>
      </c>
      <c r="R114" s="626"/>
    </row>
    <row r="115" spans="1:18" s="429" customFormat="1" ht="15" customHeight="1">
      <c r="A115" s="421" t="s">
        <v>269</v>
      </c>
      <c r="B115" s="421" t="s">
        <v>317</v>
      </c>
      <c r="C115" s="95" t="s">
        <v>271</v>
      </c>
      <c r="D115" s="421" t="s">
        <v>271</v>
      </c>
      <c r="E115" s="312">
        <v>13001</v>
      </c>
      <c r="F115" s="421" t="s">
        <v>321</v>
      </c>
      <c r="G115" s="312">
        <v>13605</v>
      </c>
      <c r="H115" s="69">
        <v>97255</v>
      </c>
      <c r="I115" s="69">
        <v>326</v>
      </c>
      <c r="J115" s="69">
        <v>118</v>
      </c>
      <c r="K115" s="69">
        <v>444</v>
      </c>
      <c r="L115" s="651">
        <v>0.46</v>
      </c>
      <c r="M115" s="70">
        <v>99142</v>
      </c>
      <c r="N115" s="70">
        <v>277</v>
      </c>
      <c r="O115" s="875">
        <v>75</v>
      </c>
      <c r="P115" s="875">
        <v>352</v>
      </c>
      <c r="Q115" s="314">
        <v>0.36</v>
      </c>
      <c r="R115" s="626"/>
    </row>
    <row r="116" spans="1:18" s="429" customFormat="1" ht="15" hidden="1" customHeight="1">
      <c r="A116" s="421" t="s">
        <v>322</v>
      </c>
      <c r="B116" s="421" t="s">
        <v>323</v>
      </c>
      <c r="C116" s="95" t="s">
        <v>172</v>
      </c>
      <c r="D116" s="421" t="s">
        <v>323</v>
      </c>
      <c r="E116" s="312">
        <v>14101</v>
      </c>
      <c r="F116" s="421" t="s">
        <v>323</v>
      </c>
      <c r="G116" s="312">
        <v>14101</v>
      </c>
      <c r="H116" s="69">
        <v>173420</v>
      </c>
      <c r="I116" s="69">
        <v>317</v>
      </c>
      <c r="J116" s="69">
        <v>182</v>
      </c>
      <c r="K116" s="69">
        <v>499</v>
      </c>
      <c r="L116" s="651">
        <v>0.28999999999999998</v>
      </c>
      <c r="M116" s="70">
        <v>175117</v>
      </c>
      <c r="N116" s="70">
        <v>288</v>
      </c>
      <c r="O116" s="875">
        <v>166</v>
      </c>
      <c r="P116" s="875">
        <v>454</v>
      </c>
      <c r="Q116" s="314">
        <v>0.26</v>
      </c>
      <c r="R116" s="626"/>
    </row>
    <row r="117" spans="1:18" s="429" customFormat="1" ht="15" hidden="1" customHeight="1">
      <c r="A117" s="421" t="s">
        <v>324</v>
      </c>
      <c r="B117" s="421" t="s">
        <v>325</v>
      </c>
      <c r="C117" s="95" t="s">
        <v>172</v>
      </c>
      <c r="D117" s="421" t="s">
        <v>325</v>
      </c>
      <c r="E117" s="312">
        <v>15101</v>
      </c>
      <c r="F117" s="421" t="s">
        <v>325</v>
      </c>
      <c r="G117" s="312">
        <v>15101</v>
      </c>
      <c r="H117" s="69">
        <v>237412</v>
      </c>
      <c r="I117" s="69">
        <v>562</v>
      </c>
      <c r="J117" s="69">
        <v>362</v>
      </c>
      <c r="K117" s="69">
        <v>924</v>
      </c>
      <c r="L117" s="651">
        <v>0.39</v>
      </c>
      <c r="M117" s="70">
        <v>242510</v>
      </c>
      <c r="N117" s="70">
        <v>828</v>
      </c>
      <c r="O117" s="875">
        <v>349</v>
      </c>
      <c r="P117" s="875">
        <v>1177</v>
      </c>
      <c r="Q117" s="314">
        <v>0.49</v>
      </c>
      <c r="R117" s="626"/>
    </row>
    <row r="118" spans="1:18" s="429" customFormat="1" ht="15" hidden="1" customHeight="1">
      <c r="A118" s="421" t="s">
        <v>326</v>
      </c>
      <c r="B118" s="219" t="s">
        <v>327</v>
      </c>
      <c r="C118" s="95" t="s">
        <v>172</v>
      </c>
      <c r="D118" s="421" t="s">
        <v>328</v>
      </c>
      <c r="E118" s="312">
        <v>16101</v>
      </c>
      <c r="F118" s="421" t="s">
        <v>329</v>
      </c>
      <c r="G118" s="312">
        <v>16101</v>
      </c>
      <c r="H118" s="69">
        <v>195042</v>
      </c>
      <c r="I118" s="69">
        <v>333</v>
      </c>
      <c r="J118" s="69">
        <v>235</v>
      </c>
      <c r="K118" s="69">
        <v>568</v>
      </c>
      <c r="L118" s="651">
        <v>0.28999999999999998</v>
      </c>
      <c r="M118" s="70">
        <v>196853</v>
      </c>
      <c r="N118" s="70">
        <v>331</v>
      </c>
      <c r="O118" s="875">
        <v>299</v>
      </c>
      <c r="P118" s="875">
        <v>630</v>
      </c>
      <c r="Q118" s="314">
        <v>0.32</v>
      </c>
      <c r="R118" s="626"/>
    </row>
    <row r="119" spans="1:18" s="429" customFormat="1" ht="15" hidden="1" customHeight="1">
      <c r="A119" s="421" t="s">
        <v>326</v>
      </c>
      <c r="B119" s="219" t="s">
        <v>327</v>
      </c>
      <c r="C119" s="95" t="s">
        <v>172</v>
      </c>
      <c r="D119" s="421" t="s">
        <v>328</v>
      </c>
      <c r="E119" s="312">
        <v>16101</v>
      </c>
      <c r="F119" s="421" t="s">
        <v>330</v>
      </c>
      <c r="G119" s="312">
        <v>16103</v>
      </c>
      <c r="H119" s="69">
        <v>32735</v>
      </c>
      <c r="I119" s="69">
        <v>36</v>
      </c>
      <c r="J119" s="69">
        <v>42</v>
      </c>
      <c r="K119" s="69">
        <v>78</v>
      </c>
      <c r="L119" s="651">
        <v>0.24</v>
      </c>
      <c r="M119" s="70">
        <v>33291</v>
      </c>
      <c r="N119" s="70">
        <v>34</v>
      </c>
      <c r="O119" s="875">
        <v>16</v>
      </c>
      <c r="P119" s="875">
        <v>50</v>
      </c>
      <c r="Q119" s="314">
        <v>0.15</v>
      </c>
      <c r="R119" s="626"/>
    </row>
    <row r="120" spans="1:18" s="429" customFormat="1" ht="15" hidden="1" customHeight="1">
      <c r="A120" s="421" t="s">
        <v>326</v>
      </c>
      <c r="B120" s="219" t="s">
        <v>331</v>
      </c>
      <c r="C120" s="95" t="s">
        <v>172</v>
      </c>
      <c r="D120" s="423" t="s">
        <v>332</v>
      </c>
      <c r="E120" s="312">
        <v>16301</v>
      </c>
      <c r="F120" s="423" t="s">
        <v>332</v>
      </c>
      <c r="G120" s="312">
        <v>16301</v>
      </c>
      <c r="H120" s="69">
        <v>55608</v>
      </c>
      <c r="I120" s="69">
        <v>86</v>
      </c>
      <c r="J120" s="69">
        <v>43</v>
      </c>
      <c r="K120" s="69">
        <v>129</v>
      </c>
      <c r="L120" s="651">
        <v>0.23</v>
      </c>
      <c r="M120" s="70">
        <v>55935</v>
      </c>
      <c r="N120" s="70">
        <v>73</v>
      </c>
      <c r="O120" s="875">
        <v>52</v>
      </c>
      <c r="P120" s="875">
        <v>125</v>
      </c>
      <c r="Q120" s="314">
        <v>0.22</v>
      </c>
      <c r="R120" s="626"/>
    </row>
  </sheetData>
  <autoFilter ref="A3:Z120" xr:uid="{00000000-0001-0000-7000-000000000000}">
    <filterColumn colId="0">
      <filters>
        <filter val="METROPOLITANA"/>
      </filters>
    </filterColumn>
  </autoFilter>
  <mergeCells count="3">
    <mergeCell ref="H2:L2"/>
    <mergeCell ref="M2:Q2"/>
    <mergeCell ref="B1:Q1"/>
  </mergeCells>
  <hyperlinks>
    <hyperlink ref="R1" location="INDICE!A1" display="INDICE" xr:uid="{00000000-0004-0000-7000-000000000000}"/>
    <hyperlink ref="R2" location="Matriz_Estadisticas!A1" display="ESTADÍSTICAS" xr:uid="{00000000-0004-0000-7000-000001000000}"/>
    <hyperlink ref="A1" location="INDICE!C70" display="IS_58" xr:uid="{00000000-0004-0000-7000-000002000000}"/>
  </hyperlinks>
  <pageMargins left="0.7" right="0.7" top="0.75" bottom="0.75" header="0.3" footer="0.3"/>
  <pageSetup orientation="portrait" horizontalDpi="4294967293" verticalDpi="4294967293"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Hoja115"/>
  <dimension ref="A1:E38"/>
  <sheetViews>
    <sheetView zoomScaleNormal="100" workbookViewId="0">
      <selection activeCell="B14" sqref="B14"/>
    </sheetView>
  </sheetViews>
  <sheetFormatPr baseColWidth="10" defaultColWidth="11.44140625" defaultRowHeight="14.4"/>
  <cols>
    <col min="1" max="1" width="44.44140625" style="16" bestFit="1" customWidth="1"/>
    <col min="2" max="2" width="100.6640625" style="17" customWidth="1"/>
    <col min="3" max="4" width="100.6640625" style="15" customWidth="1"/>
    <col min="5" max="16384" width="11.44140625" style="15"/>
  </cols>
  <sheetData>
    <row r="1" spans="1:5">
      <c r="A1" s="442" t="s">
        <v>419</v>
      </c>
      <c r="B1" s="480" t="s">
        <v>1275</v>
      </c>
      <c r="C1" s="552" t="s">
        <v>1276</v>
      </c>
      <c r="D1" s="552" t="s">
        <v>1757</v>
      </c>
      <c r="E1" s="550" t="s">
        <v>137</v>
      </c>
    </row>
    <row r="2" spans="1:5" s="9" customFormat="1" ht="15" customHeight="1">
      <c r="A2" s="263" t="s">
        <v>6</v>
      </c>
      <c r="B2" s="217" t="s">
        <v>79</v>
      </c>
      <c r="C2" s="217" t="s">
        <v>79</v>
      </c>
      <c r="D2" s="217" t="s">
        <v>79</v>
      </c>
    </row>
    <row r="3" spans="1:5" s="9" customFormat="1" ht="15" customHeight="1">
      <c r="A3" s="263" t="s">
        <v>4</v>
      </c>
      <c r="B3" s="217" t="s">
        <v>75</v>
      </c>
      <c r="C3" s="217" t="s">
        <v>75</v>
      </c>
      <c r="D3" s="217" t="s">
        <v>75</v>
      </c>
    </row>
    <row r="4" spans="1:5" s="9" customFormat="1" ht="15" customHeight="1">
      <c r="A4" s="263" t="s">
        <v>388</v>
      </c>
      <c r="B4" s="217" t="s">
        <v>78</v>
      </c>
      <c r="C4" s="217" t="s">
        <v>78</v>
      </c>
      <c r="D4" s="217" t="s">
        <v>78</v>
      </c>
    </row>
    <row r="5" spans="1:5" s="9" customFormat="1" ht="15" customHeight="1">
      <c r="A5" s="263" t="s">
        <v>9</v>
      </c>
      <c r="B5" s="217" t="s">
        <v>997</v>
      </c>
      <c r="C5" s="217" t="s">
        <v>997</v>
      </c>
      <c r="D5" s="217" t="s">
        <v>997</v>
      </c>
    </row>
    <row r="6" spans="1:5" s="9" customFormat="1" ht="15" customHeight="1">
      <c r="A6" s="263" t="s">
        <v>138</v>
      </c>
      <c r="B6" s="217" t="s">
        <v>421</v>
      </c>
      <c r="C6" s="217" t="s">
        <v>421</v>
      </c>
      <c r="D6" s="217" t="s">
        <v>421</v>
      </c>
    </row>
    <row r="7" spans="1:5" s="9" customFormat="1" ht="15" customHeight="1">
      <c r="A7" s="263" t="s">
        <v>7</v>
      </c>
      <c r="B7" s="217" t="s">
        <v>422</v>
      </c>
      <c r="C7" s="217" t="s">
        <v>422</v>
      </c>
      <c r="D7" s="217" t="s">
        <v>422</v>
      </c>
    </row>
    <row r="8" spans="1:5" s="9" customFormat="1" ht="15" customHeight="1">
      <c r="A8" s="263" t="s">
        <v>389</v>
      </c>
      <c r="B8" s="217">
        <v>2018</v>
      </c>
      <c r="C8" s="217">
        <v>2019</v>
      </c>
      <c r="D8" s="217">
        <v>2020</v>
      </c>
    </row>
    <row r="9" spans="1:5" s="9" customFormat="1" ht="15" customHeight="1">
      <c r="A9" s="263" t="s">
        <v>390</v>
      </c>
      <c r="B9" s="217" t="s">
        <v>470</v>
      </c>
      <c r="C9" s="217" t="s">
        <v>470</v>
      </c>
      <c r="D9" s="217" t="s">
        <v>470</v>
      </c>
    </row>
    <row r="10" spans="1:5" s="9" customFormat="1" ht="52.5" customHeight="1">
      <c r="A10" s="100" t="s">
        <v>391</v>
      </c>
      <c r="B10" s="129" t="s">
        <v>998</v>
      </c>
      <c r="C10" s="129" t="s">
        <v>998</v>
      </c>
      <c r="D10" s="129" t="s">
        <v>998</v>
      </c>
    </row>
    <row r="11" spans="1:5" s="9" customFormat="1" ht="15" customHeight="1">
      <c r="A11" s="263" t="s">
        <v>392</v>
      </c>
      <c r="B11" s="257" t="s">
        <v>472</v>
      </c>
      <c r="C11" s="257" t="s">
        <v>472</v>
      </c>
      <c r="D11" s="257" t="s">
        <v>472</v>
      </c>
    </row>
    <row r="12" spans="1:5" s="9" customFormat="1" ht="15" customHeight="1">
      <c r="A12" s="263" t="s">
        <v>393</v>
      </c>
      <c r="B12" s="257" t="s">
        <v>542</v>
      </c>
      <c r="C12" s="257" t="s">
        <v>542</v>
      </c>
      <c r="D12" s="257" t="s">
        <v>542</v>
      </c>
    </row>
    <row r="13" spans="1:5" s="9" customFormat="1" ht="15" customHeight="1">
      <c r="A13" s="263" t="s">
        <v>394</v>
      </c>
      <c r="B13" s="257" t="s">
        <v>542</v>
      </c>
      <c r="C13" s="257" t="s">
        <v>542</v>
      </c>
      <c r="D13" s="257" t="s">
        <v>542</v>
      </c>
    </row>
    <row r="14" spans="1:5" s="9" customFormat="1" ht="15" customHeight="1">
      <c r="A14" s="263" t="s">
        <v>139</v>
      </c>
      <c r="B14" s="1035" t="s">
        <v>999</v>
      </c>
      <c r="C14" s="257" t="s">
        <v>999</v>
      </c>
      <c r="D14" s="257" t="s">
        <v>999</v>
      </c>
    </row>
    <row r="15" spans="1:5" s="9" customFormat="1" ht="15" customHeight="1">
      <c r="A15" s="263" t="s">
        <v>395</v>
      </c>
      <c r="B15" s="131">
        <v>43290</v>
      </c>
      <c r="C15" s="131">
        <v>43290</v>
      </c>
      <c r="D15" s="131">
        <v>43290</v>
      </c>
    </row>
    <row r="16" spans="1:5" s="9" customFormat="1" ht="15" customHeight="1">
      <c r="A16" s="263" t="s">
        <v>396</v>
      </c>
      <c r="B16" s="131">
        <v>43685</v>
      </c>
      <c r="C16" s="131">
        <v>44413</v>
      </c>
      <c r="D16" s="131">
        <v>44413</v>
      </c>
    </row>
    <row r="17" spans="1:4" s="9" customFormat="1" ht="15" customHeight="1">
      <c r="A17" s="263" t="s">
        <v>397</v>
      </c>
      <c r="B17" s="259" t="s">
        <v>592</v>
      </c>
      <c r="C17" s="259" t="s">
        <v>592</v>
      </c>
      <c r="D17" s="259" t="s">
        <v>592</v>
      </c>
    </row>
    <row r="18" spans="1:4" s="9" customFormat="1" ht="15" customHeight="1">
      <c r="A18" s="278" t="s">
        <v>398</v>
      </c>
      <c r="B18" s="257" t="s">
        <v>1000</v>
      </c>
      <c r="C18" s="257" t="s">
        <v>1000</v>
      </c>
      <c r="D18" s="257" t="s">
        <v>1000</v>
      </c>
    </row>
    <row r="19" spans="1:4" s="9" customFormat="1" ht="15" customHeight="1">
      <c r="A19" s="278" t="s">
        <v>399</v>
      </c>
      <c r="B19" s="257" t="s">
        <v>1001</v>
      </c>
      <c r="C19" s="257" t="s">
        <v>1001</v>
      </c>
      <c r="D19" s="257" t="s">
        <v>1001</v>
      </c>
    </row>
    <row r="20" spans="1:4" s="9" customFormat="1" ht="15" customHeight="1">
      <c r="A20" s="278" t="s">
        <v>400</v>
      </c>
      <c r="B20" s="259" t="s">
        <v>479</v>
      </c>
      <c r="C20" s="259" t="s">
        <v>479</v>
      </c>
      <c r="D20" s="259" t="s">
        <v>479</v>
      </c>
    </row>
    <row r="21" spans="1:4" s="9" customFormat="1" ht="15" customHeight="1">
      <c r="A21" s="278" t="s">
        <v>403</v>
      </c>
      <c r="B21" s="257" t="s">
        <v>1002</v>
      </c>
      <c r="C21" s="257" t="s">
        <v>1002</v>
      </c>
      <c r="D21" s="257" t="s">
        <v>1002</v>
      </c>
    </row>
    <row r="22" spans="1:4" s="9" customFormat="1" ht="15" customHeight="1">
      <c r="A22" s="278" t="s">
        <v>404</v>
      </c>
      <c r="B22" s="257" t="s">
        <v>1003</v>
      </c>
      <c r="C22" s="257" t="s">
        <v>1003</v>
      </c>
      <c r="D22" s="257" t="s">
        <v>1003</v>
      </c>
    </row>
    <row r="23" spans="1:4" s="9" customFormat="1" ht="15" customHeight="1">
      <c r="A23" s="278" t="s">
        <v>435</v>
      </c>
      <c r="B23" s="257" t="s">
        <v>548</v>
      </c>
      <c r="C23" s="257" t="s">
        <v>548</v>
      </c>
      <c r="D23" s="257" t="s">
        <v>548</v>
      </c>
    </row>
    <row r="24" spans="1:4" s="9" customFormat="1" ht="15" customHeight="1">
      <c r="A24" s="278" t="s">
        <v>405</v>
      </c>
      <c r="B24" s="257">
        <v>2018</v>
      </c>
      <c r="C24" s="257">
        <v>2019</v>
      </c>
      <c r="D24" s="257">
        <v>2020</v>
      </c>
    </row>
    <row r="25" spans="1:4" s="9" customFormat="1" ht="15" customHeight="1">
      <c r="A25" s="278" t="s">
        <v>406</v>
      </c>
      <c r="B25" s="257" t="s">
        <v>470</v>
      </c>
      <c r="C25" s="257" t="s">
        <v>470</v>
      </c>
      <c r="D25" s="257" t="s">
        <v>470</v>
      </c>
    </row>
    <row r="26" spans="1:4" s="9" customFormat="1" ht="15" customHeight="1">
      <c r="A26" s="278" t="s">
        <v>407</v>
      </c>
      <c r="B26" s="101"/>
      <c r="C26" s="101"/>
      <c r="D26" s="101"/>
    </row>
    <row r="27" spans="1:4" s="9" customFormat="1" ht="15" customHeight="1">
      <c r="A27" s="278" t="s">
        <v>408</v>
      </c>
      <c r="B27" s="101"/>
      <c r="C27" s="101"/>
      <c r="D27" s="101"/>
    </row>
    <row r="28" spans="1:4" s="9" customFormat="1" ht="15" customHeight="1">
      <c r="A28" s="278" t="s">
        <v>439</v>
      </c>
      <c r="B28" s="62"/>
      <c r="C28" s="62"/>
      <c r="D28" s="62"/>
    </row>
    <row r="29" spans="1:4" s="9" customFormat="1" ht="15" customHeight="1">
      <c r="A29" s="278" t="s">
        <v>409</v>
      </c>
      <c r="B29" s="62"/>
      <c r="C29" s="62"/>
      <c r="D29" s="62"/>
    </row>
    <row r="30" spans="1:4" s="9" customFormat="1" ht="15" customHeight="1">
      <c r="A30" s="278" t="s">
        <v>410</v>
      </c>
      <c r="B30" s="62"/>
      <c r="C30" s="62"/>
      <c r="D30" s="62"/>
    </row>
    <row r="31" spans="1:4" s="9" customFormat="1" ht="15" customHeight="1">
      <c r="A31" s="278" t="s">
        <v>411</v>
      </c>
      <c r="B31" s="62"/>
      <c r="C31" s="62"/>
      <c r="D31" s="62"/>
    </row>
    <row r="32" spans="1:4" s="9" customFormat="1" ht="15" customHeight="1">
      <c r="A32" s="278" t="s">
        <v>412</v>
      </c>
      <c r="B32" s="62"/>
      <c r="C32" s="62"/>
      <c r="D32" s="62"/>
    </row>
    <row r="33" spans="1:4" s="9" customFormat="1" ht="15" customHeight="1">
      <c r="A33" s="278" t="s">
        <v>440</v>
      </c>
      <c r="B33" s="62"/>
      <c r="C33" s="62"/>
      <c r="D33" s="62"/>
    </row>
    <row r="34" spans="1:4" s="9" customFormat="1" ht="15" customHeight="1">
      <c r="A34" s="278" t="s">
        <v>413</v>
      </c>
      <c r="B34" s="62"/>
      <c r="C34" s="62"/>
      <c r="D34" s="62"/>
    </row>
    <row r="35" spans="1:4" s="9" customFormat="1" ht="15" customHeight="1">
      <c r="A35" s="278" t="s">
        <v>414</v>
      </c>
      <c r="B35" s="62"/>
      <c r="C35" s="62"/>
      <c r="D35" s="62"/>
    </row>
    <row r="36" spans="1:4" s="9" customFormat="1" ht="15" customHeight="1">
      <c r="A36" s="278" t="s">
        <v>401</v>
      </c>
      <c r="B36" s="62" t="s">
        <v>856</v>
      </c>
      <c r="C36" s="62" t="s">
        <v>856</v>
      </c>
      <c r="D36" s="62" t="s">
        <v>856</v>
      </c>
    </row>
    <row r="37" spans="1:4" s="9" customFormat="1" ht="15" customHeight="1">
      <c r="A37" s="278" t="s">
        <v>1267</v>
      </c>
      <c r="B37" s="102" t="s">
        <v>17</v>
      </c>
      <c r="C37" s="133" t="s">
        <v>485</v>
      </c>
      <c r="D37" s="133" t="s">
        <v>485</v>
      </c>
    </row>
    <row r="38" spans="1:4" ht="15" customHeight="1">
      <c r="A38" s="278" t="s">
        <v>402</v>
      </c>
      <c r="B38" s="62" t="s">
        <v>485</v>
      </c>
      <c r="C38" s="62" t="s">
        <v>485</v>
      </c>
      <c r="D38" s="62" t="s">
        <v>485</v>
      </c>
    </row>
  </sheetData>
  <hyperlinks>
    <hyperlink ref="E1" location="INDICE!A1" display="INDICE" xr:uid="{00000000-0004-0000-7100-000000000000}"/>
    <hyperlink ref="A1" location="INDICE!C56" display="COMPONENTE" xr:uid="{00000000-0004-0000-7100-000001000000}"/>
  </hyperlinks>
  <pageMargins left="0.7" right="0.7" top="0.75" bottom="0.75" header="0.3" footer="0.3"/>
  <pageSetup paperSize="9" orientation="portrait" horizontalDpi="0" verticalDpi="0"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Hoja116" filterMode="1">
    <tabColor rgb="FFFFFF00"/>
  </sheetPr>
  <dimension ref="A1:K120"/>
  <sheetViews>
    <sheetView topLeftCell="A91" zoomScaleNormal="100" workbookViewId="0">
      <selection activeCell="A3" sqref="A3:XFD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9" width="33.5546875" style="218" bestFit="1" customWidth="1"/>
    <col min="10" max="10" width="33.5546875" style="218" customWidth="1"/>
    <col min="11" max="11" width="13.109375" style="527" bestFit="1" customWidth="1"/>
    <col min="12" max="16384" width="11.44140625" style="218"/>
  </cols>
  <sheetData>
    <row r="1" spans="1:11">
      <c r="A1" s="446" t="s">
        <v>79</v>
      </c>
      <c r="B1" s="1094" t="s">
        <v>997</v>
      </c>
      <c r="C1" s="1094"/>
      <c r="D1" s="1094"/>
      <c r="E1" s="1094"/>
      <c r="F1" s="1094"/>
      <c r="G1" s="1094"/>
      <c r="H1" s="1094"/>
      <c r="I1" s="1094"/>
      <c r="J1" s="1094"/>
      <c r="K1" s="625" t="s">
        <v>137</v>
      </c>
    </row>
    <row r="2" spans="1:11">
      <c r="A2" s="470"/>
      <c r="B2" s="471"/>
      <c r="C2" s="471"/>
      <c r="D2" s="461"/>
      <c r="E2" s="451"/>
      <c r="F2" s="451"/>
      <c r="G2" s="451"/>
      <c r="H2" s="460" t="s">
        <v>1335</v>
      </c>
      <c r="I2" s="603" t="s">
        <v>1269</v>
      </c>
      <c r="J2" s="603" t="s">
        <v>1760</v>
      </c>
      <c r="K2" s="625" t="s">
        <v>449</v>
      </c>
    </row>
    <row r="3" spans="1:11" ht="30" customHeight="1">
      <c r="A3" s="474" t="s">
        <v>165</v>
      </c>
      <c r="B3" s="474" t="s">
        <v>166</v>
      </c>
      <c r="C3" s="474" t="s">
        <v>167</v>
      </c>
      <c r="D3" s="473" t="s">
        <v>168</v>
      </c>
      <c r="E3" s="472" t="s">
        <v>169</v>
      </c>
      <c r="F3" s="472" t="s">
        <v>11</v>
      </c>
      <c r="G3" s="472" t="s">
        <v>487</v>
      </c>
      <c r="H3" s="454" t="s">
        <v>1004</v>
      </c>
      <c r="I3" s="428" t="s">
        <v>1004</v>
      </c>
      <c r="J3" s="1033" t="s">
        <v>1004</v>
      </c>
    </row>
    <row r="4" spans="1:11" s="429" customFormat="1" ht="15" hidden="1" customHeight="1">
      <c r="A4" s="447" t="s">
        <v>170</v>
      </c>
      <c r="B4" s="447" t="s">
        <v>171</v>
      </c>
      <c r="C4" s="448" t="s">
        <v>172</v>
      </c>
      <c r="D4" s="447" t="s">
        <v>173</v>
      </c>
      <c r="E4" s="449">
        <v>1001</v>
      </c>
      <c r="F4" s="447" t="s">
        <v>171</v>
      </c>
      <c r="G4" s="449">
        <v>1101</v>
      </c>
      <c r="H4" s="71">
        <v>13.15</v>
      </c>
      <c r="I4" s="71">
        <v>20.27</v>
      </c>
      <c r="J4" s="458">
        <v>16.739999999999998</v>
      </c>
      <c r="K4" s="626"/>
    </row>
    <row r="5" spans="1:11" s="429" customFormat="1" ht="15" hidden="1" customHeight="1">
      <c r="A5" s="421" t="s">
        <v>170</v>
      </c>
      <c r="B5" s="421" t="s">
        <v>171</v>
      </c>
      <c r="C5" s="95" t="s">
        <v>172</v>
      </c>
      <c r="D5" s="421" t="s">
        <v>173</v>
      </c>
      <c r="E5" s="312">
        <v>1001</v>
      </c>
      <c r="F5" s="421" t="s">
        <v>174</v>
      </c>
      <c r="G5" s="312">
        <v>1107</v>
      </c>
      <c r="H5" s="71">
        <v>17.79</v>
      </c>
      <c r="I5" s="71">
        <v>19.36</v>
      </c>
      <c r="J5" s="458">
        <v>19.91</v>
      </c>
      <c r="K5" s="626"/>
    </row>
    <row r="6" spans="1:11" s="429" customFormat="1" ht="15" hidden="1" customHeight="1">
      <c r="A6" s="421" t="s">
        <v>175</v>
      </c>
      <c r="B6" s="421" t="s">
        <v>175</v>
      </c>
      <c r="C6" s="95" t="s">
        <v>172</v>
      </c>
      <c r="D6" s="421" t="s">
        <v>175</v>
      </c>
      <c r="E6" s="312">
        <v>2101</v>
      </c>
      <c r="F6" s="421" t="s">
        <v>175</v>
      </c>
      <c r="G6" s="312">
        <v>2101</v>
      </c>
      <c r="H6" s="71">
        <v>11.44</v>
      </c>
      <c r="I6" s="71">
        <v>20.72</v>
      </c>
      <c r="J6" s="458">
        <v>17.559999999999999</v>
      </c>
      <c r="K6" s="626"/>
    </row>
    <row r="7" spans="1:11" s="429" customFormat="1" ht="15" hidden="1" customHeight="1">
      <c r="A7" s="421" t="s">
        <v>175</v>
      </c>
      <c r="B7" s="421" t="s">
        <v>176</v>
      </c>
      <c r="C7" s="95" t="s">
        <v>172</v>
      </c>
      <c r="D7" s="421" t="s">
        <v>177</v>
      </c>
      <c r="E7" s="312">
        <v>2201</v>
      </c>
      <c r="F7" s="421" t="s">
        <v>177</v>
      </c>
      <c r="G7" s="312">
        <v>2201</v>
      </c>
      <c r="H7" s="71">
        <v>10.8</v>
      </c>
      <c r="I7" s="71">
        <v>12.45</v>
      </c>
      <c r="J7" s="458">
        <v>10.32</v>
      </c>
      <c r="K7" s="626"/>
    </row>
    <row r="8" spans="1:11" s="429" customFormat="1" ht="15" hidden="1" customHeight="1">
      <c r="A8" s="421" t="s">
        <v>178</v>
      </c>
      <c r="B8" s="421" t="s">
        <v>179</v>
      </c>
      <c r="C8" s="95" t="s">
        <v>172</v>
      </c>
      <c r="D8" s="421" t="s">
        <v>180</v>
      </c>
      <c r="E8" s="312">
        <v>3001</v>
      </c>
      <c r="F8" s="421" t="s">
        <v>179</v>
      </c>
      <c r="G8" s="312">
        <v>3101</v>
      </c>
      <c r="H8" s="71">
        <v>11.89</v>
      </c>
      <c r="I8" s="71">
        <v>17.97</v>
      </c>
      <c r="J8" s="458">
        <v>18.91</v>
      </c>
      <c r="K8" s="626"/>
    </row>
    <row r="9" spans="1:11" s="429" customFormat="1" ht="15" hidden="1" customHeight="1">
      <c r="A9" s="421" t="s">
        <v>178</v>
      </c>
      <c r="B9" s="421" t="s">
        <v>179</v>
      </c>
      <c r="C9" s="95" t="s">
        <v>172</v>
      </c>
      <c r="D9" s="421" t="s">
        <v>180</v>
      </c>
      <c r="E9" s="312">
        <v>3001</v>
      </c>
      <c r="F9" s="421" t="s">
        <v>181</v>
      </c>
      <c r="G9" s="312">
        <v>3103</v>
      </c>
      <c r="H9" s="71">
        <v>6.53</v>
      </c>
      <c r="I9" s="71">
        <v>20.56</v>
      </c>
      <c r="J9" s="458">
        <v>23.63</v>
      </c>
      <c r="K9" s="626"/>
    </row>
    <row r="10" spans="1:11" s="429" customFormat="1" ht="15" hidden="1" customHeight="1">
      <c r="A10" s="421" t="s">
        <v>178</v>
      </c>
      <c r="B10" s="423" t="s">
        <v>182</v>
      </c>
      <c r="C10" s="95" t="s">
        <v>172</v>
      </c>
      <c r="D10" s="423" t="s">
        <v>183</v>
      </c>
      <c r="E10" s="312">
        <v>3301</v>
      </c>
      <c r="F10" s="423" t="s">
        <v>183</v>
      </c>
      <c r="G10" s="312">
        <v>3301</v>
      </c>
      <c r="H10" s="71">
        <v>26.47</v>
      </c>
      <c r="I10" s="71">
        <v>14.96</v>
      </c>
      <c r="J10" s="458">
        <v>33.18</v>
      </c>
      <c r="K10" s="626"/>
    </row>
    <row r="11" spans="1:11" s="429" customFormat="1" ht="15" hidden="1" customHeight="1">
      <c r="A11" s="421" t="s">
        <v>184</v>
      </c>
      <c r="B11" s="421" t="s">
        <v>185</v>
      </c>
      <c r="C11" s="95" t="s">
        <v>172</v>
      </c>
      <c r="D11" s="421" t="s">
        <v>186</v>
      </c>
      <c r="E11" s="312">
        <v>4001</v>
      </c>
      <c r="F11" s="421" t="s">
        <v>187</v>
      </c>
      <c r="G11" s="312">
        <v>4101</v>
      </c>
      <c r="H11" s="71">
        <v>7.54</v>
      </c>
      <c r="I11" s="71">
        <v>13.4</v>
      </c>
      <c r="J11" s="458">
        <v>7.81</v>
      </c>
      <c r="K11" s="626"/>
    </row>
    <row r="12" spans="1:11" s="429" customFormat="1" ht="15" hidden="1" customHeight="1">
      <c r="A12" s="421" t="s">
        <v>184</v>
      </c>
      <c r="B12" s="421" t="s">
        <v>185</v>
      </c>
      <c r="C12" s="95" t="s">
        <v>172</v>
      </c>
      <c r="D12" s="421" t="s">
        <v>186</v>
      </c>
      <c r="E12" s="312">
        <v>4001</v>
      </c>
      <c r="F12" s="421" t="s">
        <v>184</v>
      </c>
      <c r="G12" s="312">
        <v>4102</v>
      </c>
      <c r="H12" s="71">
        <v>6.25</v>
      </c>
      <c r="I12" s="71">
        <v>15.74</v>
      </c>
      <c r="J12" s="458">
        <v>10.56</v>
      </c>
      <c r="K12" s="626"/>
    </row>
    <row r="13" spans="1:11" s="429" customFormat="1" ht="15" hidden="1" customHeight="1">
      <c r="A13" s="421" t="s">
        <v>184</v>
      </c>
      <c r="B13" s="421" t="s">
        <v>188</v>
      </c>
      <c r="C13" s="95" t="s">
        <v>172</v>
      </c>
      <c r="D13" s="421" t="s">
        <v>189</v>
      </c>
      <c r="E13" s="312">
        <v>4301</v>
      </c>
      <c r="F13" s="424" t="s">
        <v>189</v>
      </c>
      <c r="G13" s="312">
        <v>4301</v>
      </c>
      <c r="H13" s="71">
        <v>8.51</v>
      </c>
      <c r="I13" s="71">
        <v>10.71</v>
      </c>
      <c r="J13" s="458">
        <v>11.31</v>
      </c>
      <c r="K13" s="626"/>
    </row>
    <row r="14" spans="1:11" s="429" customFormat="1" ht="15" hidden="1" customHeight="1">
      <c r="A14" s="421" t="s">
        <v>190</v>
      </c>
      <c r="B14" s="421" t="s">
        <v>190</v>
      </c>
      <c r="C14" s="95" t="s">
        <v>191</v>
      </c>
      <c r="D14" s="421" t="s">
        <v>191</v>
      </c>
      <c r="E14" s="312">
        <v>5001</v>
      </c>
      <c r="F14" s="421" t="s">
        <v>190</v>
      </c>
      <c r="G14" s="312">
        <v>5101</v>
      </c>
      <c r="H14" s="71">
        <v>5.35</v>
      </c>
      <c r="I14" s="71">
        <v>11.61</v>
      </c>
      <c r="J14" s="458">
        <v>11.32</v>
      </c>
      <c r="K14" s="626"/>
    </row>
    <row r="15" spans="1:11" s="429" customFormat="1" ht="15" hidden="1" customHeight="1">
      <c r="A15" s="421" t="s">
        <v>190</v>
      </c>
      <c r="B15" s="421" t="s">
        <v>190</v>
      </c>
      <c r="C15" s="95" t="s">
        <v>191</v>
      </c>
      <c r="D15" s="421" t="s">
        <v>191</v>
      </c>
      <c r="E15" s="312">
        <v>5001</v>
      </c>
      <c r="F15" s="421" t="s">
        <v>192</v>
      </c>
      <c r="G15" s="312">
        <v>5102</v>
      </c>
      <c r="H15" s="71">
        <v>7.13</v>
      </c>
      <c r="I15" s="71">
        <v>5.36</v>
      </c>
      <c r="J15" s="458">
        <v>1.65</v>
      </c>
      <c r="K15" s="626"/>
    </row>
    <row r="16" spans="1:11" s="429" customFormat="1" ht="15" hidden="1" customHeight="1">
      <c r="A16" s="421" t="s">
        <v>190</v>
      </c>
      <c r="B16" s="421" t="s">
        <v>190</v>
      </c>
      <c r="C16" s="95" t="s">
        <v>191</v>
      </c>
      <c r="D16" s="421" t="s">
        <v>191</v>
      </c>
      <c r="E16" s="312">
        <v>5001</v>
      </c>
      <c r="F16" s="421" t="s">
        <v>193</v>
      </c>
      <c r="G16" s="312">
        <v>5103</v>
      </c>
      <c r="H16" s="71">
        <v>6.66</v>
      </c>
      <c r="I16" s="71">
        <v>9.1300000000000008</v>
      </c>
      <c r="J16" s="458">
        <v>7.48</v>
      </c>
      <c r="K16" s="626"/>
    </row>
    <row r="17" spans="1:11" s="429" customFormat="1" ht="15" hidden="1" customHeight="1">
      <c r="A17" s="421" t="s">
        <v>190</v>
      </c>
      <c r="B17" s="421" t="s">
        <v>190</v>
      </c>
      <c r="C17" s="95" t="s">
        <v>191</v>
      </c>
      <c r="D17" s="421" t="s">
        <v>191</v>
      </c>
      <c r="E17" s="312">
        <v>5001</v>
      </c>
      <c r="F17" s="421" t="s">
        <v>194</v>
      </c>
      <c r="G17" s="312">
        <v>5105</v>
      </c>
      <c r="H17" s="71">
        <v>11.48</v>
      </c>
      <c r="I17" s="71">
        <v>11.46</v>
      </c>
      <c r="J17" s="458">
        <v>11.38</v>
      </c>
      <c r="K17" s="626"/>
    </row>
    <row r="18" spans="1:11" s="429" customFormat="1" ht="15" hidden="1" customHeight="1">
      <c r="A18" s="421" t="s">
        <v>190</v>
      </c>
      <c r="B18" s="421" t="s">
        <v>190</v>
      </c>
      <c r="C18" s="95" t="s">
        <v>191</v>
      </c>
      <c r="D18" s="421" t="s">
        <v>191</v>
      </c>
      <c r="E18" s="312">
        <v>5001</v>
      </c>
      <c r="F18" s="421" t="s">
        <v>195</v>
      </c>
      <c r="G18" s="312">
        <v>5107</v>
      </c>
      <c r="H18" s="71">
        <v>13.67</v>
      </c>
      <c r="I18" s="71">
        <v>15.39</v>
      </c>
      <c r="J18" s="458">
        <v>18.29</v>
      </c>
      <c r="K18" s="626"/>
    </row>
    <row r="19" spans="1:11" s="429" customFormat="1" ht="15" hidden="1" customHeight="1">
      <c r="A19" s="421" t="s">
        <v>190</v>
      </c>
      <c r="B19" s="421" t="s">
        <v>190</v>
      </c>
      <c r="C19" s="95" t="s">
        <v>191</v>
      </c>
      <c r="D19" s="421" t="s">
        <v>191</v>
      </c>
      <c r="E19" s="312">
        <v>5001</v>
      </c>
      <c r="F19" s="421" t="s">
        <v>196</v>
      </c>
      <c r="G19" s="312">
        <v>5109</v>
      </c>
      <c r="H19" s="71">
        <v>5.38</v>
      </c>
      <c r="I19" s="71">
        <v>4.96</v>
      </c>
      <c r="J19" s="458">
        <v>6.55</v>
      </c>
      <c r="K19" s="626"/>
    </row>
    <row r="20" spans="1:11" s="429" customFormat="1" ht="15" hidden="1" customHeight="1">
      <c r="A20" s="421" t="s">
        <v>190</v>
      </c>
      <c r="B20" s="423" t="s">
        <v>197</v>
      </c>
      <c r="C20" s="95" t="s">
        <v>172</v>
      </c>
      <c r="D20" s="423" t="s">
        <v>198</v>
      </c>
      <c r="E20" s="312">
        <v>5301</v>
      </c>
      <c r="F20" s="425" t="s">
        <v>197</v>
      </c>
      <c r="G20" s="312">
        <v>5301</v>
      </c>
      <c r="H20" s="71">
        <v>11.73</v>
      </c>
      <c r="I20" s="71">
        <v>12.54</v>
      </c>
      <c r="J20" s="458">
        <v>9.9</v>
      </c>
      <c r="K20" s="626"/>
    </row>
    <row r="21" spans="1:11" s="429" customFormat="1" ht="15" hidden="1" customHeight="1">
      <c r="A21" s="421" t="s">
        <v>190</v>
      </c>
      <c r="B21" s="423" t="s">
        <v>197</v>
      </c>
      <c r="C21" s="95" t="s">
        <v>172</v>
      </c>
      <c r="D21" s="423" t="s">
        <v>198</v>
      </c>
      <c r="E21" s="312">
        <v>5301</v>
      </c>
      <c r="F21" s="425" t="s">
        <v>199</v>
      </c>
      <c r="G21" s="312">
        <v>5304</v>
      </c>
      <c r="H21" s="71">
        <v>18.329999999999998</v>
      </c>
      <c r="I21" s="71">
        <v>12.47</v>
      </c>
      <c r="J21" s="458">
        <v>13.94</v>
      </c>
      <c r="K21" s="626"/>
    </row>
    <row r="22" spans="1:11" s="429" customFormat="1" ht="15" hidden="1" customHeight="1">
      <c r="A22" s="421" t="s">
        <v>190</v>
      </c>
      <c r="B22" s="423" t="s">
        <v>200</v>
      </c>
      <c r="C22" s="95" t="s">
        <v>172</v>
      </c>
      <c r="D22" s="423" t="s">
        <v>201</v>
      </c>
      <c r="E22" s="312">
        <v>5501</v>
      </c>
      <c r="F22" s="425" t="s">
        <v>200</v>
      </c>
      <c r="G22" s="312">
        <v>5501</v>
      </c>
      <c r="H22" s="71">
        <v>6.03</v>
      </c>
      <c r="I22" s="71">
        <v>11</v>
      </c>
      <c r="J22" s="458">
        <v>6.24</v>
      </c>
      <c r="K22" s="626"/>
    </row>
    <row r="23" spans="1:11" s="429" customFormat="1" ht="15" hidden="1" customHeight="1">
      <c r="A23" s="421" t="s">
        <v>190</v>
      </c>
      <c r="B23" s="423" t="s">
        <v>200</v>
      </c>
      <c r="C23" s="95" t="s">
        <v>172</v>
      </c>
      <c r="D23" s="423" t="s">
        <v>201</v>
      </c>
      <c r="E23" s="312">
        <v>5501</v>
      </c>
      <c r="F23" s="425" t="s">
        <v>202</v>
      </c>
      <c r="G23" s="312">
        <v>5502</v>
      </c>
      <c r="H23" s="71">
        <v>7.7</v>
      </c>
      <c r="I23" s="71">
        <v>6.73</v>
      </c>
      <c r="J23" s="458">
        <v>10.039999999999999</v>
      </c>
      <c r="K23" s="626"/>
    </row>
    <row r="24" spans="1:11" s="429" customFormat="1" ht="15" hidden="1" customHeight="1">
      <c r="A24" s="421" t="s">
        <v>190</v>
      </c>
      <c r="B24" s="423" t="s">
        <v>200</v>
      </c>
      <c r="C24" s="95" t="s">
        <v>172</v>
      </c>
      <c r="D24" s="423" t="s">
        <v>201</v>
      </c>
      <c r="E24" s="312">
        <v>5501</v>
      </c>
      <c r="F24" s="425" t="s">
        <v>203</v>
      </c>
      <c r="G24" s="312">
        <v>5503</v>
      </c>
      <c r="H24" s="71">
        <v>11.94</v>
      </c>
      <c r="I24" s="71">
        <v>10.55</v>
      </c>
      <c r="J24" s="458">
        <v>8.1999999999999993</v>
      </c>
      <c r="K24" s="626"/>
    </row>
    <row r="25" spans="1:11" s="429" customFormat="1" ht="15" hidden="1" customHeight="1">
      <c r="A25" s="421" t="s">
        <v>190</v>
      </c>
      <c r="B25" s="423" t="s">
        <v>200</v>
      </c>
      <c r="C25" s="95" t="s">
        <v>172</v>
      </c>
      <c r="D25" s="423" t="s">
        <v>201</v>
      </c>
      <c r="E25" s="312">
        <v>5501</v>
      </c>
      <c r="F25" s="425" t="s">
        <v>204</v>
      </c>
      <c r="G25" s="312">
        <v>5504</v>
      </c>
      <c r="H25" s="71">
        <v>9.4</v>
      </c>
      <c r="I25" s="71">
        <v>11.39</v>
      </c>
      <c r="J25" s="458">
        <v>6.97</v>
      </c>
      <c r="K25" s="626"/>
    </row>
    <row r="26" spans="1:11" s="429" customFormat="1" ht="15" hidden="1" customHeight="1">
      <c r="A26" s="421" t="s">
        <v>190</v>
      </c>
      <c r="B26" s="421" t="s">
        <v>205</v>
      </c>
      <c r="C26" s="95" t="s">
        <v>172</v>
      </c>
      <c r="D26" s="421" t="s">
        <v>206</v>
      </c>
      <c r="E26" s="312">
        <v>5601</v>
      </c>
      <c r="F26" s="424" t="s">
        <v>205</v>
      </c>
      <c r="G26" s="312">
        <v>5601</v>
      </c>
      <c r="H26" s="71">
        <v>6.9</v>
      </c>
      <c r="I26" s="71">
        <v>7.77</v>
      </c>
      <c r="J26" s="458">
        <v>10.26</v>
      </c>
      <c r="K26" s="626"/>
    </row>
    <row r="27" spans="1:11" s="429" customFormat="1" ht="15" hidden="1" customHeight="1">
      <c r="A27" s="421" t="s">
        <v>190</v>
      </c>
      <c r="B27" s="421" t="s">
        <v>205</v>
      </c>
      <c r="C27" s="95" t="s">
        <v>172</v>
      </c>
      <c r="D27" s="421" t="s">
        <v>206</v>
      </c>
      <c r="E27" s="312">
        <v>5601</v>
      </c>
      <c r="F27" s="424" t="s">
        <v>207</v>
      </c>
      <c r="G27" s="312">
        <v>5603</v>
      </c>
      <c r="H27" s="71">
        <v>3.95</v>
      </c>
      <c r="I27" s="71">
        <v>10.58</v>
      </c>
      <c r="J27" s="458">
        <v>14.83</v>
      </c>
      <c r="K27" s="626"/>
    </row>
    <row r="28" spans="1:11" s="429" customFormat="1" ht="15" hidden="1" customHeight="1">
      <c r="A28" s="421" t="s">
        <v>190</v>
      </c>
      <c r="B28" s="421" t="s">
        <v>205</v>
      </c>
      <c r="C28" s="95" t="s">
        <v>172</v>
      </c>
      <c r="D28" s="421" t="s">
        <v>206</v>
      </c>
      <c r="E28" s="312">
        <v>5601</v>
      </c>
      <c r="F28" s="424" t="s">
        <v>208</v>
      </c>
      <c r="G28" s="312">
        <v>5606</v>
      </c>
      <c r="H28" s="71">
        <v>11.93</v>
      </c>
      <c r="I28" s="71">
        <v>10.61</v>
      </c>
      <c r="J28" s="458">
        <v>10.23</v>
      </c>
      <c r="K28" s="626"/>
    </row>
    <row r="29" spans="1:11" s="429" customFormat="1" ht="15" hidden="1" customHeight="1">
      <c r="A29" s="421" t="s">
        <v>190</v>
      </c>
      <c r="B29" s="423" t="s">
        <v>209</v>
      </c>
      <c r="C29" s="95" t="s">
        <v>172</v>
      </c>
      <c r="D29" s="423" t="s">
        <v>210</v>
      </c>
      <c r="E29" s="312">
        <v>5701</v>
      </c>
      <c r="F29" s="425" t="s">
        <v>210</v>
      </c>
      <c r="G29" s="312">
        <v>5701</v>
      </c>
      <c r="H29" s="71">
        <v>9.6199999999999992</v>
      </c>
      <c r="I29" s="71">
        <v>13.81</v>
      </c>
      <c r="J29" s="458">
        <v>12</v>
      </c>
      <c r="K29" s="626"/>
    </row>
    <row r="30" spans="1:11" s="429" customFormat="1" ht="15" hidden="1" customHeight="1">
      <c r="A30" s="421" t="s">
        <v>190</v>
      </c>
      <c r="B30" s="421" t="s">
        <v>211</v>
      </c>
      <c r="C30" s="95" t="s">
        <v>191</v>
      </c>
      <c r="D30" s="421" t="s">
        <v>191</v>
      </c>
      <c r="E30" s="312">
        <v>5001</v>
      </c>
      <c r="F30" s="421" t="s">
        <v>212</v>
      </c>
      <c r="G30" s="312">
        <v>5801</v>
      </c>
      <c r="H30" s="71">
        <v>5.43</v>
      </c>
      <c r="I30" s="71">
        <v>7.57</v>
      </c>
      <c r="J30" s="458">
        <v>9.82</v>
      </c>
      <c r="K30" s="626"/>
    </row>
    <row r="31" spans="1:11" s="429" customFormat="1" ht="15" hidden="1" customHeight="1">
      <c r="A31" s="421" t="s">
        <v>190</v>
      </c>
      <c r="B31" s="421" t="s">
        <v>211</v>
      </c>
      <c r="C31" s="95" t="s">
        <v>191</v>
      </c>
      <c r="D31" s="421" t="s">
        <v>191</v>
      </c>
      <c r="E31" s="312">
        <v>5001</v>
      </c>
      <c r="F31" s="421" t="s">
        <v>213</v>
      </c>
      <c r="G31" s="312">
        <v>5802</v>
      </c>
      <c r="H31" s="71">
        <v>6.62</v>
      </c>
      <c r="I31" s="71">
        <v>13.56</v>
      </c>
      <c r="J31" s="458">
        <v>11.13</v>
      </c>
      <c r="K31" s="626"/>
    </row>
    <row r="32" spans="1:11" s="429" customFormat="1" ht="15" hidden="1" customHeight="1">
      <c r="A32" s="421" t="s">
        <v>190</v>
      </c>
      <c r="B32" s="421" t="s">
        <v>211</v>
      </c>
      <c r="C32" s="95" t="s">
        <v>191</v>
      </c>
      <c r="D32" s="421" t="s">
        <v>191</v>
      </c>
      <c r="E32" s="312">
        <v>5001</v>
      </c>
      <c r="F32" s="421" t="s">
        <v>214</v>
      </c>
      <c r="G32" s="312">
        <v>5803</v>
      </c>
      <c r="H32" s="71">
        <v>12.5</v>
      </c>
      <c r="I32" s="71">
        <v>16.93</v>
      </c>
      <c r="J32" s="458">
        <v>9.64</v>
      </c>
      <c r="K32" s="626"/>
    </row>
    <row r="33" spans="1:11" s="429" customFormat="1" ht="15" hidden="1" customHeight="1">
      <c r="A33" s="421" t="s">
        <v>190</v>
      </c>
      <c r="B33" s="421" t="s">
        <v>211</v>
      </c>
      <c r="C33" s="95" t="s">
        <v>191</v>
      </c>
      <c r="D33" s="421" t="s">
        <v>191</v>
      </c>
      <c r="E33" s="312">
        <v>5001</v>
      </c>
      <c r="F33" s="421" t="s">
        <v>215</v>
      </c>
      <c r="G33" s="312">
        <v>5804</v>
      </c>
      <c r="H33" s="71">
        <v>4.01</v>
      </c>
      <c r="I33" s="71">
        <v>6.75</v>
      </c>
      <c r="J33" s="458">
        <v>5.67</v>
      </c>
      <c r="K33" s="626"/>
    </row>
    <row r="34" spans="1:11" s="429" customFormat="1" ht="15" hidden="1" customHeight="1">
      <c r="A34" s="421" t="s">
        <v>216</v>
      </c>
      <c r="B34" s="421" t="s">
        <v>217</v>
      </c>
      <c r="C34" s="95" t="s">
        <v>172</v>
      </c>
      <c r="D34" s="421" t="s">
        <v>218</v>
      </c>
      <c r="E34" s="312">
        <v>6001</v>
      </c>
      <c r="F34" s="421" t="s">
        <v>219</v>
      </c>
      <c r="G34" s="312">
        <v>6101</v>
      </c>
      <c r="H34" s="71">
        <v>11.33</v>
      </c>
      <c r="I34" s="71">
        <v>8.84</v>
      </c>
      <c r="J34" s="458">
        <v>9.35</v>
      </c>
      <c r="K34" s="626"/>
    </row>
    <row r="35" spans="1:11" s="429" customFormat="1" ht="15" hidden="1" customHeight="1">
      <c r="A35" s="421" t="s">
        <v>216</v>
      </c>
      <c r="B35" s="421" t="s">
        <v>217</v>
      </c>
      <c r="C35" s="95" t="s">
        <v>172</v>
      </c>
      <c r="D35" s="421" t="s">
        <v>218</v>
      </c>
      <c r="E35" s="312">
        <v>6001</v>
      </c>
      <c r="F35" s="421" t="s">
        <v>220</v>
      </c>
      <c r="G35" s="312">
        <v>6108</v>
      </c>
      <c r="H35" s="71">
        <v>8.56</v>
      </c>
      <c r="I35" s="71">
        <v>7.49</v>
      </c>
      <c r="J35" s="458">
        <v>18.07</v>
      </c>
      <c r="K35" s="626"/>
    </row>
    <row r="36" spans="1:11" s="429" customFormat="1" ht="15" hidden="1" customHeight="1">
      <c r="A36" s="421" t="s">
        <v>216</v>
      </c>
      <c r="B36" s="423" t="s">
        <v>217</v>
      </c>
      <c r="C36" s="95" t="s">
        <v>172</v>
      </c>
      <c r="D36" s="423" t="s">
        <v>221</v>
      </c>
      <c r="E36" s="312">
        <v>6115</v>
      </c>
      <c r="F36" s="423" t="s">
        <v>221</v>
      </c>
      <c r="G36" s="312">
        <v>6115</v>
      </c>
      <c r="H36" s="71">
        <v>9.56</v>
      </c>
      <c r="I36" s="71">
        <v>13.6</v>
      </c>
      <c r="J36" s="458">
        <v>11.72</v>
      </c>
      <c r="K36" s="626"/>
    </row>
    <row r="37" spans="1:11" s="429" customFormat="1" ht="15" hidden="1" customHeight="1">
      <c r="A37" s="421" t="s">
        <v>216</v>
      </c>
      <c r="B37" s="423" t="s">
        <v>222</v>
      </c>
      <c r="C37" s="95" t="s">
        <v>172</v>
      </c>
      <c r="D37" s="423" t="s">
        <v>223</v>
      </c>
      <c r="E37" s="312">
        <v>6301</v>
      </c>
      <c r="F37" s="425" t="s">
        <v>223</v>
      </c>
      <c r="G37" s="312">
        <v>6301</v>
      </c>
      <c r="H37" s="71">
        <v>13.19</v>
      </c>
      <c r="I37" s="71">
        <v>14.59</v>
      </c>
      <c r="J37" s="458">
        <v>10.33</v>
      </c>
      <c r="K37" s="626"/>
    </row>
    <row r="38" spans="1:11" s="429" customFormat="1" ht="15" hidden="1" customHeight="1">
      <c r="A38" s="421" t="s">
        <v>224</v>
      </c>
      <c r="B38" s="421" t="s">
        <v>225</v>
      </c>
      <c r="C38" s="95" t="s">
        <v>172</v>
      </c>
      <c r="D38" s="421" t="s">
        <v>226</v>
      </c>
      <c r="E38" s="312">
        <v>7001</v>
      </c>
      <c r="F38" s="421" t="s">
        <v>225</v>
      </c>
      <c r="G38" s="312">
        <v>7101</v>
      </c>
      <c r="H38" s="71">
        <v>8.41</v>
      </c>
      <c r="I38" s="71">
        <v>11.93</v>
      </c>
      <c r="J38" s="458">
        <v>11.25</v>
      </c>
      <c r="K38" s="626"/>
    </row>
    <row r="39" spans="1:11" s="429" customFormat="1" ht="15" hidden="1" customHeight="1">
      <c r="A39" s="421" t="s">
        <v>224</v>
      </c>
      <c r="B39" s="423" t="s">
        <v>225</v>
      </c>
      <c r="C39" s="95" t="s">
        <v>172</v>
      </c>
      <c r="D39" s="423" t="s">
        <v>227</v>
      </c>
      <c r="E39" s="312">
        <v>7102</v>
      </c>
      <c r="F39" s="423" t="s">
        <v>227</v>
      </c>
      <c r="G39" s="312">
        <v>7102</v>
      </c>
      <c r="H39" s="71">
        <v>18.510000000000002</v>
      </c>
      <c r="I39" s="71">
        <v>33.06</v>
      </c>
      <c r="J39" s="458">
        <v>25.59</v>
      </c>
      <c r="K39" s="626"/>
    </row>
    <row r="40" spans="1:11" s="429" customFormat="1" ht="15" hidden="1" customHeight="1">
      <c r="A40" s="421" t="s">
        <v>224</v>
      </c>
      <c r="B40" s="421" t="s">
        <v>225</v>
      </c>
      <c r="C40" s="95" t="s">
        <v>172</v>
      </c>
      <c r="D40" s="421" t="s">
        <v>226</v>
      </c>
      <c r="E40" s="312">
        <v>7001</v>
      </c>
      <c r="F40" s="421" t="s">
        <v>224</v>
      </c>
      <c r="G40" s="312">
        <v>7105</v>
      </c>
      <c r="H40" s="71">
        <v>10.81</v>
      </c>
      <c r="I40" s="71">
        <v>18.149999999999999</v>
      </c>
      <c r="J40" s="458">
        <v>25.16</v>
      </c>
      <c r="K40" s="626"/>
    </row>
    <row r="41" spans="1:11" s="429" customFormat="1" ht="15" hidden="1" customHeight="1">
      <c r="A41" s="421" t="s">
        <v>224</v>
      </c>
      <c r="B41" s="421" t="s">
        <v>228</v>
      </c>
      <c r="C41" s="95" t="s">
        <v>172</v>
      </c>
      <c r="D41" s="421" t="s">
        <v>229</v>
      </c>
      <c r="E41" s="312">
        <v>7301</v>
      </c>
      <c r="F41" s="424" t="s">
        <v>228</v>
      </c>
      <c r="G41" s="312">
        <v>7301</v>
      </c>
      <c r="H41" s="71">
        <v>11.48</v>
      </c>
      <c r="I41" s="71">
        <v>9.7899999999999991</v>
      </c>
      <c r="J41" s="458">
        <v>15.03</v>
      </c>
      <c r="K41" s="626"/>
    </row>
    <row r="42" spans="1:11" s="429" customFormat="1" ht="15" hidden="1" customHeight="1">
      <c r="A42" s="421" t="s">
        <v>224</v>
      </c>
      <c r="B42" s="421" t="s">
        <v>228</v>
      </c>
      <c r="C42" s="95" t="s">
        <v>172</v>
      </c>
      <c r="D42" s="421" t="s">
        <v>229</v>
      </c>
      <c r="E42" s="312">
        <v>7301</v>
      </c>
      <c r="F42" s="424" t="s">
        <v>230</v>
      </c>
      <c r="G42" s="312">
        <v>7305</v>
      </c>
      <c r="H42" s="71">
        <v>18.61</v>
      </c>
      <c r="I42" s="71">
        <v>32.31</v>
      </c>
      <c r="J42" s="458">
        <v>33.46</v>
      </c>
      <c r="K42" s="626"/>
    </row>
    <row r="43" spans="1:11" s="429" customFormat="1" ht="15" hidden="1" customHeight="1">
      <c r="A43" s="421" t="s">
        <v>224</v>
      </c>
      <c r="B43" s="421" t="s">
        <v>228</v>
      </c>
      <c r="C43" s="95" t="s">
        <v>172</v>
      </c>
      <c r="D43" s="421" t="s">
        <v>229</v>
      </c>
      <c r="E43" s="312">
        <v>7301</v>
      </c>
      <c r="F43" s="424" t="s">
        <v>231</v>
      </c>
      <c r="G43" s="312">
        <v>7306</v>
      </c>
      <c r="H43" s="71">
        <v>17.510000000000002</v>
      </c>
      <c r="I43" s="71">
        <v>36.840000000000003</v>
      </c>
      <c r="J43" s="458">
        <v>21.21</v>
      </c>
      <c r="K43" s="626"/>
    </row>
    <row r="44" spans="1:11" s="429" customFormat="1" ht="15" hidden="1" customHeight="1">
      <c r="A44" s="421" t="s">
        <v>224</v>
      </c>
      <c r="B44" s="423" t="s">
        <v>232</v>
      </c>
      <c r="C44" s="95" t="s">
        <v>172</v>
      </c>
      <c r="D44" s="423" t="s">
        <v>232</v>
      </c>
      <c r="E44" s="312">
        <v>7401</v>
      </c>
      <c r="F44" s="425" t="s">
        <v>232</v>
      </c>
      <c r="G44" s="312">
        <v>7401</v>
      </c>
      <c r="H44" s="71">
        <v>9.23</v>
      </c>
      <c r="I44" s="71">
        <v>9.23</v>
      </c>
      <c r="J44" s="458">
        <v>11.83</v>
      </c>
      <c r="K44" s="626"/>
    </row>
    <row r="45" spans="1:11" s="429" customFormat="1" ht="15" hidden="1" customHeight="1">
      <c r="A45" s="421" t="s">
        <v>233</v>
      </c>
      <c r="B45" s="421" t="s">
        <v>234</v>
      </c>
      <c r="C45" s="95" t="s">
        <v>235</v>
      </c>
      <c r="D45" s="421" t="s">
        <v>235</v>
      </c>
      <c r="E45" s="312">
        <v>8001</v>
      </c>
      <c r="F45" s="421" t="s">
        <v>234</v>
      </c>
      <c r="G45" s="312">
        <v>8101</v>
      </c>
      <c r="H45" s="71">
        <v>3.43</v>
      </c>
      <c r="I45" s="71">
        <v>4.59</v>
      </c>
      <c r="J45" s="458">
        <v>4.2300000000000004</v>
      </c>
      <c r="K45" s="626"/>
    </row>
    <row r="46" spans="1:11" s="429" customFormat="1" ht="15" hidden="1" customHeight="1">
      <c r="A46" s="421" t="s">
        <v>233</v>
      </c>
      <c r="B46" s="421" t="s">
        <v>234</v>
      </c>
      <c r="C46" s="95" t="s">
        <v>235</v>
      </c>
      <c r="D46" s="421" t="s">
        <v>235</v>
      </c>
      <c r="E46" s="312">
        <v>8001</v>
      </c>
      <c r="F46" s="421" t="s">
        <v>236</v>
      </c>
      <c r="G46" s="312">
        <v>8102</v>
      </c>
      <c r="H46" s="71">
        <v>7.76</v>
      </c>
      <c r="I46" s="71">
        <v>9.1</v>
      </c>
      <c r="J46" s="458">
        <v>7.26</v>
      </c>
      <c r="K46" s="626"/>
    </row>
    <row r="47" spans="1:11" s="429" customFormat="1" ht="15" hidden="1" customHeight="1">
      <c r="A47" s="421" t="s">
        <v>233</v>
      </c>
      <c r="B47" s="421" t="s">
        <v>234</v>
      </c>
      <c r="C47" s="95" t="s">
        <v>235</v>
      </c>
      <c r="D47" s="421" t="s">
        <v>235</v>
      </c>
      <c r="E47" s="312">
        <v>8001</v>
      </c>
      <c r="F47" s="421" t="s">
        <v>237</v>
      </c>
      <c r="G47" s="312">
        <v>8103</v>
      </c>
      <c r="H47" s="71">
        <v>4.43</v>
      </c>
      <c r="I47" s="71">
        <v>3.84</v>
      </c>
      <c r="J47" s="458">
        <v>16.420000000000002</v>
      </c>
      <c r="K47" s="626"/>
    </row>
    <row r="48" spans="1:11" s="429" customFormat="1" ht="15" hidden="1" customHeight="1">
      <c r="A48" s="421" t="s">
        <v>233</v>
      </c>
      <c r="B48" s="421" t="s">
        <v>234</v>
      </c>
      <c r="C48" s="95" t="s">
        <v>235</v>
      </c>
      <c r="D48" s="421" t="s">
        <v>235</v>
      </c>
      <c r="E48" s="312">
        <v>8001</v>
      </c>
      <c r="F48" s="421" t="s">
        <v>238</v>
      </c>
      <c r="G48" s="312">
        <v>8105</v>
      </c>
      <c r="H48" s="71">
        <v>21.19</v>
      </c>
      <c r="I48" s="71">
        <v>14.36</v>
      </c>
      <c r="J48" s="458">
        <v>35.4</v>
      </c>
      <c r="K48" s="626"/>
    </row>
    <row r="49" spans="1:11" s="429" customFormat="1" ht="15" hidden="1" customHeight="1">
      <c r="A49" s="421" t="s">
        <v>233</v>
      </c>
      <c r="B49" s="421" t="s">
        <v>234</v>
      </c>
      <c r="C49" s="95" t="s">
        <v>235</v>
      </c>
      <c r="D49" s="421" t="s">
        <v>235</v>
      </c>
      <c r="E49" s="312">
        <v>8001</v>
      </c>
      <c r="F49" s="421" t="s">
        <v>239</v>
      </c>
      <c r="G49" s="312">
        <v>8106</v>
      </c>
      <c r="H49" s="71">
        <v>22.38</v>
      </c>
      <c r="I49" s="71">
        <v>20.04</v>
      </c>
      <c r="J49" s="458">
        <v>17.82</v>
      </c>
      <c r="K49" s="626"/>
    </row>
    <row r="50" spans="1:11" s="429" customFormat="1" ht="15" hidden="1" customHeight="1">
      <c r="A50" s="421" t="s">
        <v>233</v>
      </c>
      <c r="B50" s="421" t="s">
        <v>234</v>
      </c>
      <c r="C50" s="95" t="s">
        <v>235</v>
      </c>
      <c r="D50" s="421" t="s">
        <v>235</v>
      </c>
      <c r="E50" s="312">
        <v>8001</v>
      </c>
      <c r="F50" s="421" t="s">
        <v>240</v>
      </c>
      <c r="G50" s="312">
        <v>8107</v>
      </c>
      <c r="H50" s="71">
        <v>4.17</v>
      </c>
      <c r="I50" s="71">
        <v>2.41</v>
      </c>
      <c r="J50" s="458">
        <v>5.79</v>
      </c>
      <c r="K50" s="626"/>
    </row>
    <row r="51" spans="1:11" s="429" customFormat="1" ht="15" hidden="1" customHeight="1">
      <c r="A51" s="421" t="s">
        <v>233</v>
      </c>
      <c r="B51" s="421" t="s">
        <v>234</v>
      </c>
      <c r="C51" s="95" t="s">
        <v>235</v>
      </c>
      <c r="D51" s="421" t="s">
        <v>235</v>
      </c>
      <c r="E51" s="312">
        <v>8001</v>
      </c>
      <c r="F51" s="421" t="s">
        <v>241</v>
      </c>
      <c r="G51" s="312">
        <v>8108</v>
      </c>
      <c r="H51" s="71">
        <v>5.65</v>
      </c>
      <c r="I51" s="71">
        <v>7.52</v>
      </c>
      <c r="J51" s="458">
        <v>7.41</v>
      </c>
      <c r="K51" s="626"/>
    </row>
    <row r="52" spans="1:11" s="429" customFormat="1" ht="15" hidden="1" customHeight="1">
      <c r="A52" s="421" t="s">
        <v>233</v>
      </c>
      <c r="B52" s="421" t="s">
        <v>234</v>
      </c>
      <c r="C52" s="95" t="s">
        <v>235</v>
      </c>
      <c r="D52" s="421" t="s">
        <v>235</v>
      </c>
      <c r="E52" s="312">
        <v>8001</v>
      </c>
      <c r="F52" s="421" t="s">
        <v>242</v>
      </c>
      <c r="G52" s="312">
        <v>8109</v>
      </c>
      <c r="H52" s="71">
        <v>75.489999999999995</v>
      </c>
      <c r="I52" s="71">
        <v>39.36</v>
      </c>
      <c r="J52" s="458">
        <v>16.45</v>
      </c>
      <c r="K52" s="626"/>
    </row>
    <row r="53" spans="1:11" s="429" customFormat="1" ht="15" hidden="1" customHeight="1">
      <c r="A53" s="421" t="s">
        <v>233</v>
      </c>
      <c r="B53" s="421" t="s">
        <v>234</v>
      </c>
      <c r="C53" s="95" t="s">
        <v>235</v>
      </c>
      <c r="D53" s="421" t="s">
        <v>235</v>
      </c>
      <c r="E53" s="312">
        <v>8001</v>
      </c>
      <c r="F53" s="421" t="s">
        <v>243</v>
      </c>
      <c r="G53" s="312">
        <v>8110</v>
      </c>
      <c r="H53" s="71">
        <v>3.77</v>
      </c>
      <c r="I53" s="71">
        <v>12.27</v>
      </c>
      <c r="J53" s="458">
        <v>7.13</v>
      </c>
      <c r="K53" s="626"/>
    </row>
    <row r="54" spans="1:11" s="429" customFormat="1" ht="15" hidden="1" customHeight="1">
      <c r="A54" s="421" t="s">
        <v>233</v>
      </c>
      <c r="B54" s="421" t="s">
        <v>234</v>
      </c>
      <c r="C54" s="95" t="s">
        <v>235</v>
      </c>
      <c r="D54" s="421" t="s">
        <v>235</v>
      </c>
      <c r="E54" s="312">
        <v>8001</v>
      </c>
      <c r="F54" s="421" t="s">
        <v>244</v>
      </c>
      <c r="G54" s="312">
        <v>8111</v>
      </c>
      <c r="H54" s="71">
        <v>7.39</v>
      </c>
      <c r="I54" s="71">
        <v>8.64</v>
      </c>
      <c r="J54" s="458">
        <v>9.36</v>
      </c>
      <c r="K54" s="626"/>
    </row>
    <row r="55" spans="1:11" s="429" customFormat="1" ht="15" hidden="1" customHeight="1">
      <c r="A55" s="421" t="s">
        <v>233</v>
      </c>
      <c r="B55" s="421" t="s">
        <v>234</v>
      </c>
      <c r="C55" s="95" t="s">
        <v>235</v>
      </c>
      <c r="D55" s="421" t="s">
        <v>235</v>
      </c>
      <c r="E55" s="312">
        <v>8001</v>
      </c>
      <c r="F55" s="421" t="s">
        <v>245</v>
      </c>
      <c r="G55" s="312">
        <v>8112</v>
      </c>
      <c r="H55" s="71">
        <v>2.95</v>
      </c>
      <c r="I55" s="71">
        <v>3.93</v>
      </c>
      <c r="J55" s="458">
        <v>4.1900000000000004</v>
      </c>
      <c r="K55" s="626"/>
    </row>
    <row r="56" spans="1:11" s="429" customFormat="1" ht="15" hidden="1" customHeight="1">
      <c r="A56" s="421" t="s">
        <v>233</v>
      </c>
      <c r="B56" s="421" t="s">
        <v>233</v>
      </c>
      <c r="C56" s="95" t="s">
        <v>172</v>
      </c>
      <c r="D56" s="421" t="s">
        <v>246</v>
      </c>
      <c r="E56" s="312">
        <v>8301</v>
      </c>
      <c r="F56" s="421" t="s">
        <v>247</v>
      </c>
      <c r="G56" s="312">
        <v>8301</v>
      </c>
      <c r="H56" s="71">
        <v>5.47</v>
      </c>
      <c r="I56" s="71">
        <v>7.31</v>
      </c>
      <c r="J56" s="458">
        <v>7.2</v>
      </c>
      <c r="K56" s="626"/>
    </row>
    <row r="57" spans="1:11" s="429" customFormat="1" ht="15" hidden="1" customHeight="1">
      <c r="A57" s="421" t="s">
        <v>233</v>
      </c>
      <c r="B57" s="421" t="s">
        <v>233</v>
      </c>
      <c r="C57" s="95" t="s">
        <v>172</v>
      </c>
      <c r="D57" s="421" t="s">
        <v>246</v>
      </c>
      <c r="E57" s="312">
        <v>8301</v>
      </c>
      <c r="F57" s="424" t="s">
        <v>248</v>
      </c>
      <c r="G57" s="312">
        <v>8306</v>
      </c>
      <c r="H57" s="71">
        <v>24.06</v>
      </c>
      <c r="I57" s="71">
        <v>43.58</v>
      </c>
      <c r="J57" s="458">
        <v>25.55</v>
      </c>
      <c r="K57" s="626"/>
    </row>
    <row r="58" spans="1:11" s="429" customFormat="1" ht="15" hidden="1" customHeight="1">
      <c r="A58" s="421" t="s">
        <v>249</v>
      </c>
      <c r="B58" s="421" t="s">
        <v>250</v>
      </c>
      <c r="C58" s="95" t="s">
        <v>172</v>
      </c>
      <c r="D58" s="421" t="s">
        <v>251</v>
      </c>
      <c r="E58" s="312">
        <v>9001</v>
      </c>
      <c r="F58" s="421" t="s">
        <v>252</v>
      </c>
      <c r="G58" s="312">
        <v>9101</v>
      </c>
      <c r="H58" s="71">
        <v>6.84</v>
      </c>
      <c r="I58" s="71">
        <v>5.85</v>
      </c>
      <c r="J58" s="458">
        <v>6.03</v>
      </c>
      <c r="K58" s="626"/>
    </row>
    <row r="59" spans="1:11" s="429" customFormat="1" ht="15" hidden="1" customHeight="1">
      <c r="A59" s="421" t="s">
        <v>249</v>
      </c>
      <c r="B59" s="421" t="s">
        <v>250</v>
      </c>
      <c r="C59" s="95" t="s">
        <v>172</v>
      </c>
      <c r="D59" s="421" t="s">
        <v>251</v>
      </c>
      <c r="E59" s="312">
        <v>9001</v>
      </c>
      <c r="F59" s="421" t="s">
        <v>253</v>
      </c>
      <c r="G59" s="312">
        <v>9112</v>
      </c>
      <c r="H59" s="71">
        <v>20.71</v>
      </c>
      <c r="I59" s="71">
        <v>24.61</v>
      </c>
      <c r="J59" s="458">
        <v>16.63</v>
      </c>
      <c r="K59" s="626"/>
    </row>
    <row r="60" spans="1:11" s="429" customFormat="1" ht="15" hidden="1" customHeight="1">
      <c r="A60" s="421" t="s">
        <v>249</v>
      </c>
      <c r="B60" s="423" t="s">
        <v>250</v>
      </c>
      <c r="C60" s="95" t="s">
        <v>172</v>
      </c>
      <c r="D60" s="423" t="s">
        <v>254</v>
      </c>
      <c r="E60" s="312">
        <v>9120</v>
      </c>
      <c r="F60" s="423" t="s">
        <v>254</v>
      </c>
      <c r="G60" s="312">
        <v>9120</v>
      </c>
      <c r="H60" s="71">
        <v>21.83</v>
      </c>
      <c r="I60" s="71">
        <v>50.08</v>
      </c>
      <c r="J60" s="458">
        <v>23.86</v>
      </c>
      <c r="K60" s="626"/>
    </row>
    <row r="61" spans="1:11" s="429" customFormat="1" ht="15" hidden="1" customHeight="1">
      <c r="A61" s="421" t="s">
        <v>249</v>
      </c>
      <c r="B61" s="423" t="s">
        <v>255</v>
      </c>
      <c r="C61" s="95" t="s">
        <v>172</v>
      </c>
      <c r="D61" s="423" t="s">
        <v>256</v>
      </c>
      <c r="E61" s="312">
        <v>9201</v>
      </c>
      <c r="F61" s="423" t="s">
        <v>256</v>
      </c>
      <c r="G61" s="312">
        <v>9201</v>
      </c>
      <c r="H61" s="71">
        <v>22.5</v>
      </c>
      <c r="I61" s="71">
        <v>13.9</v>
      </c>
      <c r="J61" s="458">
        <v>12.26</v>
      </c>
      <c r="K61" s="626"/>
    </row>
    <row r="62" spans="1:11" s="429" customFormat="1" ht="15" hidden="1" customHeight="1">
      <c r="A62" s="421" t="s">
        <v>257</v>
      </c>
      <c r="B62" s="421" t="s">
        <v>258</v>
      </c>
      <c r="C62" s="95" t="s">
        <v>172</v>
      </c>
      <c r="D62" s="421" t="s">
        <v>259</v>
      </c>
      <c r="E62" s="312">
        <v>10001</v>
      </c>
      <c r="F62" s="421" t="s">
        <v>260</v>
      </c>
      <c r="G62" s="312">
        <v>10101</v>
      </c>
      <c r="H62" s="71">
        <v>12.46</v>
      </c>
      <c r="I62" s="71">
        <v>12.65</v>
      </c>
      <c r="J62" s="458">
        <v>13.17</v>
      </c>
      <c r="K62" s="626"/>
    </row>
    <row r="63" spans="1:11" s="429" customFormat="1" ht="15" hidden="1" customHeight="1">
      <c r="A63" s="421" t="s">
        <v>257</v>
      </c>
      <c r="B63" s="421" t="s">
        <v>258</v>
      </c>
      <c r="C63" s="95" t="s">
        <v>172</v>
      </c>
      <c r="D63" s="421" t="s">
        <v>259</v>
      </c>
      <c r="E63" s="312">
        <v>10001</v>
      </c>
      <c r="F63" s="421" t="s">
        <v>261</v>
      </c>
      <c r="G63" s="312">
        <v>10109</v>
      </c>
      <c r="H63" s="71">
        <v>10.59</v>
      </c>
      <c r="I63" s="71">
        <v>14.9</v>
      </c>
      <c r="J63" s="458">
        <v>16.03</v>
      </c>
      <c r="K63" s="626"/>
    </row>
    <row r="64" spans="1:11" s="429" customFormat="1" ht="15" hidden="1" customHeight="1">
      <c r="A64" s="421" t="s">
        <v>257</v>
      </c>
      <c r="B64" s="423" t="s">
        <v>262</v>
      </c>
      <c r="C64" s="95" t="s">
        <v>172</v>
      </c>
      <c r="D64" s="423" t="s">
        <v>263</v>
      </c>
      <c r="E64" s="312">
        <v>10201</v>
      </c>
      <c r="F64" s="423" t="s">
        <v>263</v>
      </c>
      <c r="G64" s="312">
        <v>10201</v>
      </c>
      <c r="H64" s="71">
        <v>11.06</v>
      </c>
      <c r="I64" s="71">
        <v>10.69</v>
      </c>
      <c r="J64" s="458">
        <v>7.14</v>
      </c>
      <c r="K64" s="626"/>
    </row>
    <row r="65" spans="1:11" s="429" customFormat="1" ht="15" hidden="1" customHeight="1">
      <c r="A65" s="421" t="s">
        <v>257</v>
      </c>
      <c r="B65" s="421" t="s">
        <v>264</v>
      </c>
      <c r="C65" s="95" t="s">
        <v>172</v>
      </c>
      <c r="D65" s="421" t="s">
        <v>264</v>
      </c>
      <c r="E65" s="312">
        <v>10301</v>
      </c>
      <c r="F65" s="421" t="s">
        <v>264</v>
      </c>
      <c r="G65" s="312">
        <v>10301</v>
      </c>
      <c r="H65" s="71">
        <v>11.99</v>
      </c>
      <c r="I65" s="71">
        <v>9.49</v>
      </c>
      <c r="J65" s="458">
        <v>8.3699999999999992</v>
      </c>
      <c r="K65" s="626"/>
    </row>
    <row r="66" spans="1:11" s="429" customFormat="1" ht="15" hidden="1" customHeight="1">
      <c r="A66" s="421" t="s">
        <v>265</v>
      </c>
      <c r="B66" s="423" t="s">
        <v>266</v>
      </c>
      <c r="C66" s="95" t="s">
        <v>172</v>
      </c>
      <c r="D66" s="423" t="s">
        <v>266</v>
      </c>
      <c r="E66" s="312">
        <v>11101</v>
      </c>
      <c r="F66" s="423" t="s">
        <v>266</v>
      </c>
      <c r="G66" s="312">
        <v>11101</v>
      </c>
      <c r="H66" s="71">
        <v>12.22</v>
      </c>
      <c r="I66" s="71">
        <v>14.88</v>
      </c>
      <c r="J66" s="458">
        <v>13.68</v>
      </c>
      <c r="K66" s="626"/>
    </row>
    <row r="67" spans="1:11" s="429" customFormat="1" ht="15" hidden="1" customHeight="1">
      <c r="A67" s="421" t="s">
        <v>267</v>
      </c>
      <c r="B67" s="421" t="s">
        <v>267</v>
      </c>
      <c r="C67" s="95" t="s">
        <v>172</v>
      </c>
      <c r="D67" s="421" t="s">
        <v>268</v>
      </c>
      <c r="E67" s="312">
        <v>12101</v>
      </c>
      <c r="F67" s="424" t="s">
        <v>268</v>
      </c>
      <c r="G67" s="312">
        <v>12101</v>
      </c>
      <c r="H67" s="71">
        <v>7.02</v>
      </c>
      <c r="I67" s="71">
        <v>8.1300000000000008</v>
      </c>
      <c r="J67" s="458">
        <v>6.31</v>
      </c>
      <c r="K67" s="626"/>
    </row>
    <row r="68" spans="1:11" s="429" customFormat="1" ht="15" customHeight="1">
      <c r="A68" s="421" t="s">
        <v>269</v>
      </c>
      <c r="B68" s="421" t="s">
        <v>270</v>
      </c>
      <c r="C68" s="95" t="s">
        <v>271</v>
      </c>
      <c r="D68" s="421" t="s">
        <v>271</v>
      </c>
      <c r="E68" s="312">
        <v>13001</v>
      </c>
      <c r="F68" s="421" t="s">
        <v>270</v>
      </c>
      <c r="G68" s="312">
        <v>13101</v>
      </c>
      <c r="H68" s="71">
        <v>4.34</v>
      </c>
      <c r="I68" s="71">
        <v>5.58</v>
      </c>
      <c r="J68" s="458">
        <v>5.23</v>
      </c>
      <c r="K68" s="626"/>
    </row>
    <row r="69" spans="1:11" s="429" customFormat="1" ht="15" customHeight="1">
      <c r="A69" s="421" t="s">
        <v>269</v>
      </c>
      <c r="B69" s="421" t="s">
        <v>270</v>
      </c>
      <c r="C69" s="95" t="s">
        <v>271</v>
      </c>
      <c r="D69" s="421" t="s">
        <v>271</v>
      </c>
      <c r="E69" s="312">
        <v>13001</v>
      </c>
      <c r="F69" s="421" t="s">
        <v>272</v>
      </c>
      <c r="G69" s="312">
        <v>13102</v>
      </c>
      <c r="H69" s="71">
        <v>4.58</v>
      </c>
      <c r="I69" s="71">
        <v>6.82</v>
      </c>
      <c r="J69" s="458">
        <v>5.48</v>
      </c>
      <c r="K69" s="626"/>
    </row>
    <row r="70" spans="1:11" s="429" customFormat="1" ht="15" customHeight="1">
      <c r="A70" s="421" t="s">
        <v>269</v>
      </c>
      <c r="B70" s="421" t="s">
        <v>270</v>
      </c>
      <c r="C70" s="95" t="s">
        <v>271</v>
      </c>
      <c r="D70" s="421" t="s">
        <v>271</v>
      </c>
      <c r="E70" s="312">
        <v>13001</v>
      </c>
      <c r="F70" s="421" t="s">
        <v>273</v>
      </c>
      <c r="G70" s="312">
        <v>13103</v>
      </c>
      <c r="H70" s="71">
        <v>10.07</v>
      </c>
      <c r="I70" s="71">
        <v>7.35</v>
      </c>
      <c r="J70" s="458">
        <v>6.93</v>
      </c>
      <c r="K70" s="626"/>
    </row>
    <row r="71" spans="1:11" s="429" customFormat="1" ht="15" customHeight="1">
      <c r="A71" s="421" t="s">
        <v>269</v>
      </c>
      <c r="B71" s="421" t="s">
        <v>270</v>
      </c>
      <c r="C71" s="95" t="s">
        <v>271</v>
      </c>
      <c r="D71" s="421" t="s">
        <v>271</v>
      </c>
      <c r="E71" s="312">
        <v>13001</v>
      </c>
      <c r="F71" s="421" t="s">
        <v>274</v>
      </c>
      <c r="G71" s="312">
        <v>13104</v>
      </c>
      <c r="H71" s="71">
        <v>14.6</v>
      </c>
      <c r="I71" s="71">
        <v>12.52</v>
      </c>
      <c r="J71" s="458">
        <v>5.99</v>
      </c>
      <c r="K71" s="626"/>
    </row>
    <row r="72" spans="1:11" s="429" customFormat="1" ht="15" customHeight="1">
      <c r="A72" s="421" t="s">
        <v>269</v>
      </c>
      <c r="B72" s="421" t="s">
        <v>270</v>
      </c>
      <c r="C72" s="95" t="s">
        <v>271</v>
      </c>
      <c r="D72" s="421" t="s">
        <v>271</v>
      </c>
      <c r="E72" s="312">
        <v>13001</v>
      </c>
      <c r="F72" s="421" t="s">
        <v>275</v>
      </c>
      <c r="G72" s="312">
        <v>13105</v>
      </c>
      <c r="H72" s="71">
        <v>11.78</v>
      </c>
      <c r="I72" s="71">
        <v>20.68</v>
      </c>
      <c r="J72" s="458">
        <v>16.09</v>
      </c>
      <c r="K72" s="626"/>
    </row>
    <row r="73" spans="1:11" s="429" customFormat="1" ht="15" customHeight="1">
      <c r="A73" s="421" t="s">
        <v>269</v>
      </c>
      <c r="B73" s="421" t="s">
        <v>270</v>
      </c>
      <c r="C73" s="95" t="s">
        <v>271</v>
      </c>
      <c r="D73" s="421" t="s">
        <v>271</v>
      </c>
      <c r="E73" s="312">
        <v>13001</v>
      </c>
      <c r="F73" s="421" t="s">
        <v>276</v>
      </c>
      <c r="G73" s="312">
        <v>13106</v>
      </c>
      <c r="H73" s="71">
        <v>10.49</v>
      </c>
      <c r="I73" s="71">
        <v>9.75</v>
      </c>
      <c r="J73" s="458">
        <v>9.44</v>
      </c>
      <c r="K73" s="626"/>
    </row>
    <row r="74" spans="1:11" s="429" customFormat="1" ht="15" customHeight="1">
      <c r="A74" s="421" t="s">
        <v>269</v>
      </c>
      <c r="B74" s="421" t="s">
        <v>270</v>
      </c>
      <c r="C74" s="95" t="s">
        <v>271</v>
      </c>
      <c r="D74" s="421" t="s">
        <v>271</v>
      </c>
      <c r="E74" s="312">
        <v>13001</v>
      </c>
      <c r="F74" s="421" t="s">
        <v>277</v>
      </c>
      <c r="G74" s="312">
        <v>13107</v>
      </c>
      <c r="H74" s="71">
        <v>15.91</v>
      </c>
      <c r="I74" s="71">
        <v>8.19</v>
      </c>
      <c r="J74" s="458">
        <v>5.84</v>
      </c>
      <c r="K74" s="626"/>
    </row>
    <row r="75" spans="1:11" s="429" customFormat="1" ht="15" customHeight="1">
      <c r="A75" s="421" t="s">
        <v>269</v>
      </c>
      <c r="B75" s="421" t="s">
        <v>270</v>
      </c>
      <c r="C75" s="95" t="s">
        <v>271</v>
      </c>
      <c r="D75" s="421" t="s">
        <v>271</v>
      </c>
      <c r="E75" s="312">
        <v>13001</v>
      </c>
      <c r="F75" s="421" t="s">
        <v>278</v>
      </c>
      <c r="G75" s="312">
        <v>13108</v>
      </c>
      <c r="H75" s="71">
        <v>12.56</v>
      </c>
      <c r="I75" s="71">
        <v>14.22</v>
      </c>
      <c r="J75" s="458">
        <v>9.06</v>
      </c>
      <c r="K75" s="626"/>
    </row>
    <row r="76" spans="1:11" s="429" customFormat="1" ht="15" customHeight="1">
      <c r="A76" s="421" t="s">
        <v>269</v>
      </c>
      <c r="B76" s="421" t="s">
        <v>270</v>
      </c>
      <c r="C76" s="95" t="s">
        <v>271</v>
      </c>
      <c r="D76" s="421" t="s">
        <v>271</v>
      </c>
      <c r="E76" s="312">
        <v>13001</v>
      </c>
      <c r="F76" s="421" t="s">
        <v>279</v>
      </c>
      <c r="G76" s="312">
        <v>13109</v>
      </c>
      <c r="H76" s="71">
        <v>5.75</v>
      </c>
      <c r="I76" s="71">
        <v>6.83</v>
      </c>
      <c r="J76" s="458">
        <v>8.26</v>
      </c>
      <c r="K76" s="626"/>
    </row>
    <row r="77" spans="1:11" s="429" customFormat="1" ht="15" customHeight="1">
      <c r="A77" s="421" t="s">
        <v>269</v>
      </c>
      <c r="B77" s="421" t="s">
        <v>270</v>
      </c>
      <c r="C77" s="95" t="s">
        <v>271</v>
      </c>
      <c r="D77" s="421" t="s">
        <v>271</v>
      </c>
      <c r="E77" s="312">
        <v>13001</v>
      </c>
      <c r="F77" s="421" t="s">
        <v>280</v>
      </c>
      <c r="G77" s="312">
        <v>13110</v>
      </c>
      <c r="H77" s="71">
        <v>4.68</v>
      </c>
      <c r="I77" s="71">
        <v>3.32</v>
      </c>
      <c r="J77" s="458">
        <v>5.3</v>
      </c>
      <c r="K77" s="626"/>
    </row>
    <row r="78" spans="1:11" s="429" customFormat="1" ht="15" customHeight="1">
      <c r="A78" s="421" t="s">
        <v>269</v>
      </c>
      <c r="B78" s="421" t="s">
        <v>270</v>
      </c>
      <c r="C78" s="95" t="s">
        <v>271</v>
      </c>
      <c r="D78" s="421" t="s">
        <v>271</v>
      </c>
      <c r="E78" s="312">
        <v>13001</v>
      </c>
      <c r="F78" s="421" t="s">
        <v>281</v>
      </c>
      <c r="G78" s="312">
        <v>13111</v>
      </c>
      <c r="H78" s="71">
        <v>7.56</v>
      </c>
      <c r="I78" s="71">
        <v>6.08</v>
      </c>
      <c r="J78" s="458">
        <v>7.46</v>
      </c>
      <c r="K78" s="626"/>
    </row>
    <row r="79" spans="1:11" s="429" customFormat="1" ht="15" customHeight="1">
      <c r="A79" s="421" t="s">
        <v>269</v>
      </c>
      <c r="B79" s="421" t="s">
        <v>270</v>
      </c>
      <c r="C79" s="95" t="s">
        <v>271</v>
      </c>
      <c r="D79" s="421" t="s">
        <v>271</v>
      </c>
      <c r="E79" s="312">
        <v>13001</v>
      </c>
      <c r="F79" s="421" t="s">
        <v>282</v>
      </c>
      <c r="G79" s="312">
        <v>13112</v>
      </c>
      <c r="H79" s="71">
        <v>8.25</v>
      </c>
      <c r="I79" s="71">
        <v>7.09</v>
      </c>
      <c r="J79" s="458">
        <v>8.01</v>
      </c>
      <c r="K79" s="626"/>
    </row>
    <row r="80" spans="1:11" s="429" customFormat="1" ht="15" customHeight="1">
      <c r="A80" s="421" t="s">
        <v>269</v>
      </c>
      <c r="B80" s="421" t="s">
        <v>270</v>
      </c>
      <c r="C80" s="95" t="s">
        <v>271</v>
      </c>
      <c r="D80" s="421" t="s">
        <v>271</v>
      </c>
      <c r="E80" s="312">
        <v>13001</v>
      </c>
      <c r="F80" s="421" t="s">
        <v>283</v>
      </c>
      <c r="G80" s="312">
        <v>13113</v>
      </c>
      <c r="H80" s="71">
        <v>6.4</v>
      </c>
      <c r="I80" s="71">
        <v>6.73</v>
      </c>
      <c r="J80" s="458">
        <v>3.3</v>
      </c>
      <c r="K80" s="626"/>
    </row>
    <row r="81" spans="1:11" s="429" customFormat="1" ht="15" customHeight="1">
      <c r="A81" s="421" t="s">
        <v>269</v>
      </c>
      <c r="B81" s="421" t="s">
        <v>270</v>
      </c>
      <c r="C81" s="95" t="s">
        <v>271</v>
      </c>
      <c r="D81" s="421" t="s">
        <v>271</v>
      </c>
      <c r="E81" s="312">
        <v>13001</v>
      </c>
      <c r="F81" s="421" t="s">
        <v>284</v>
      </c>
      <c r="G81" s="312">
        <v>13114</v>
      </c>
      <c r="H81" s="71">
        <v>5.76</v>
      </c>
      <c r="I81" s="71">
        <v>3.26</v>
      </c>
      <c r="J81" s="458">
        <v>2.76</v>
      </c>
      <c r="K81" s="626"/>
    </row>
    <row r="82" spans="1:11" s="429" customFormat="1" ht="15" customHeight="1">
      <c r="A82" s="421" t="s">
        <v>269</v>
      </c>
      <c r="B82" s="421" t="s">
        <v>270</v>
      </c>
      <c r="C82" s="95" t="s">
        <v>271</v>
      </c>
      <c r="D82" s="421" t="s">
        <v>271</v>
      </c>
      <c r="E82" s="312">
        <v>13001</v>
      </c>
      <c r="F82" s="421" t="s">
        <v>285</v>
      </c>
      <c r="G82" s="312">
        <v>13115</v>
      </c>
      <c r="H82" s="71">
        <v>7.99</v>
      </c>
      <c r="I82" s="71">
        <v>5.41</v>
      </c>
      <c r="J82" s="458">
        <v>3.04</v>
      </c>
      <c r="K82" s="626"/>
    </row>
    <row r="83" spans="1:11" s="429" customFormat="1" ht="15" customHeight="1">
      <c r="A83" s="421" t="s">
        <v>269</v>
      </c>
      <c r="B83" s="421" t="s">
        <v>270</v>
      </c>
      <c r="C83" s="95" t="s">
        <v>271</v>
      </c>
      <c r="D83" s="421" t="s">
        <v>271</v>
      </c>
      <c r="E83" s="312">
        <v>13001</v>
      </c>
      <c r="F83" s="421" t="s">
        <v>286</v>
      </c>
      <c r="G83" s="312">
        <v>13116</v>
      </c>
      <c r="H83" s="71">
        <v>9.74</v>
      </c>
      <c r="I83" s="71">
        <v>8.85</v>
      </c>
      <c r="J83" s="458">
        <v>11.14</v>
      </c>
      <c r="K83" s="626"/>
    </row>
    <row r="84" spans="1:11" s="429" customFormat="1" ht="15" customHeight="1">
      <c r="A84" s="421" t="s">
        <v>269</v>
      </c>
      <c r="B84" s="421" t="s">
        <v>270</v>
      </c>
      <c r="C84" s="95" t="s">
        <v>271</v>
      </c>
      <c r="D84" s="421" t="s">
        <v>271</v>
      </c>
      <c r="E84" s="312">
        <v>13001</v>
      </c>
      <c r="F84" s="421" t="s">
        <v>287</v>
      </c>
      <c r="G84" s="312">
        <v>13117</v>
      </c>
      <c r="H84" s="71">
        <v>8.42</v>
      </c>
      <c r="I84" s="71">
        <v>10.73</v>
      </c>
      <c r="J84" s="458">
        <v>8.49</v>
      </c>
      <c r="K84" s="626"/>
    </row>
    <row r="85" spans="1:11" s="429" customFormat="1" ht="15" customHeight="1">
      <c r="A85" s="421" t="s">
        <v>269</v>
      </c>
      <c r="B85" s="421" t="s">
        <v>270</v>
      </c>
      <c r="C85" s="95" t="s">
        <v>271</v>
      </c>
      <c r="D85" s="421" t="s">
        <v>271</v>
      </c>
      <c r="E85" s="312">
        <v>13001</v>
      </c>
      <c r="F85" s="421" t="s">
        <v>288</v>
      </c>
      <c r="G85" s="312">
        <v>13118</v>
      </c>
      <c r="H85" s="71">
        <v>3.79</v>
      </c>
      <c r="I85" s="71">
        <v>3.2</v>
      </c>
      <c r="J85" s="458">
        <v>5.23</v>
      </c>
      <c r="K85" s="626"/>
    </row>
    <row r="86" spans="1:11" s="429" customFormat="1" ht="15" customHeight="1">
      <c r="A86" s="421" t="s">
        <v>269</v>
      </c>
      <c r="B86" s="421" t="s">
        <v>270</v>
      </c>
      <c r="C86" s="95" t="s">
        <v>271</v>
      </c>
      <c r="D86" s="421" t="s">
        <v>271</v>
      </c>
      <c r="E86" s="312">
        <v>13001</v>
      </c>
      <c r="F86" s="421" t="s">
        <v>289</v>
      </c>
      <c r="G86" s="312">
        <v>13119</v>
      </c>
      <c r="H86" s="71">
        <v>4.62</v>
      </c>
      <c r="I86" s="71">
        <v>6.62</v>
      </c>
      <c r="J86" s="458">
        <v>8.2100000000000009</v>
      </c>
      <c r="K86" s="626"/>
    </row>
    <row r="87" spans="1:11" s="429" customFormat="1" ht="15" customHeight="1">
      <c r="A87" s="421" t="s">
        <v>269</v>
      </c>
      <c r="B87" s="421" t="s">
        <v>270</v>
      </c>
      <c r="C87" s="95" t="s">
        <v>271</v>
      </c>
      <c r="D87" s="421" t="s">
        <v>271</v>
      </c>
      <c r="E87" s="312">
        <v>13001</v>
      </c>
      <c r="F87" s="421" t="s">
        <v>290</v>
      </c>
      <c r="G87" s="312">
        <v>13120</v>
      </c>
      <c r="H87" s="71">
        <v>5.86</v>
      </c>
      <c r="I87" s="71">
        <v>4.45</v>
      </c>
      <c r="J87" s="458">
        <v>2.82</v>
      </c>
      <c r="K87" s="626"/>
    </row>
    <row r="88" spans="1:11" s="429" customFormat="1" ht="15" customHeight="1">
      <c r="A88" s="421" t="s">
        <v>269</v>
      </c>
      <c r="B88" s="421" t="s">
        <v>270</v>
      </c>
      <c r="C88" s="95" t="s">
        <v>271</v>
      </c>
      <c r="D88" s="421" t="s">
        <v>271</v>
      </c>
      <c r="E88" s="312">
        <v>13001</v>
      </c>
      <c r="F88" s="421" t="s">
        <v>291</v>
      </c>
      <c r="G88" s="312">
        <v>13121</v>
      </c>
      <c r="H88" s="71">
        <v>8.1999999999999993</v>
      </c>
      <c r="I88" s="71">
        <v>7.76</v>
      </c>
      <c r="J88" s="458">
        <v>8.74</v>
      </c>
      <c r="K88" s="626"/>
    </row>
    <row r="89" spans="1:11" s="429" customFormat="1" ht="15" customHeight="1">
      <c r="A89" s="421" t="s">
        <v>269</v>
      </c>
      <c r="B89" s="421" t="s">
        <v>270</v>
      </c>
      <c r="C89" s="95" t="s">
        <v>271</v>
      </c>
      <c r="D89" s="421" t="s">
        <v>271</v>
      </c>
      <c r="E89" s="312">
        <v>13001</v>
      </c>
      <c r="F89" s="421" t="s">
        <v>292</v>
      </c>
      <c r="G89" s="312">
        <v>13122</v>
      </c>
      <c r="H89" s="71">
        <v>6.53</v>
      </c>
      <c r="I89" s="71">
        <v>4.34</v>
      </c>
      <c r="J89" s="458">
        <v>5.89</v>
      </c>
      <c r="K89" s="626"/>
    </row>
    <row r="90" spans="1:11" s="429" customFormat="1" ht="15" customHeight="1">
      <c r="A90" s="421" t="s">
        <v>269</v>
      </c>
      <c r="B90" s="421" t="s">
        <v>270</v>
      </c>
      <c r="C90" s="95" t="s">
        <v>271</v>
      </c>
      <c r="D90" s="421" t="s">
        <v>271</v>
      </c>
      <c r="E90" s="312">
        <v>13001</v>
      </c>
      <c r="F90" s="421" t="s">
        <v>293</v>
      </c>
      <c r="G90" s="312">
        <v>13123</v>
      </c>
      <c r="H90" s="71">
        <v>5.3</v>
      </c>
      <c r="I90" s="71">
        <v>3.99</v>
      </c>
      <c r="J90" s="458">
        <v>3.07</v>
      </c>
      <c r="K90" s="626"/>
    </row>
    <row r="91" spans="1:11" s="429" customFormat="1" ht="15" customHeight="1">
      <c r="A91" s="421" t="s">
        <v>269</v>
      </c>
      <c r="B91" s="421" t="s">
        <v>270</v>
      </c>
      <c r="C91" s="95" t="s">
        <v>271</v>
      </c>
      <c r="D91" s="421" t="s">
        <v>271</v>
      </c>
      <c r="E91" s="312">
        <v>13001</v>
      </c>
      <c r="F91" s="421" t="s">
        <v>294</v>
      </c>
      <c r="G91" s="312">
        <v>13124</v>
      </c>
      <c r="H91" s="71">
        <v>8.9700000000000006</v>
      </c>
      <c r="I91" s="71">
        <v>9.4499999999999993</v>
      </c>
      <c r="J91" s="458">
        <v>8.7100000000000009</v>
      </c>
      <c r="K91" s="626"/>
    </row>
    <row r="92" spans="1:11" s="429" customFormat="1" ht="15" customHeight="1">
      <c r="A92" s="421" t="s">
        <v>269</v>
      </c>
      <c r="B92" s="421" t="s">
        <v>270</v>
      </c>
      <c r="C92" s="95" t="s">
        <v>271</v>
      </c>
      <c r="D92" s="421" t="s">
        <v>271</v>
      </c>
      <c r="E92" s="312">
        <v>13001</v>
      </c>
      <c r="F92" s="421" t="s">
        <v>295</v>
      </c>
      <c r="G92" s="312">
        <v>13125</v>
      </c>
      <c r="H92" s="71">
        <v>12.44</v>
      </c>
      <c r="I92" s="71">
        <v>6.76</v>
      </c>
      <c r="J92" s="458">
        <v>6.3</v>
      </c>
      <c r="K92" s="626"/>
    </row>
    <row r="93" spans="1:11" s="429" customFormat="1" ht="15" customHeight="1">
      <c r="A93" s="421" t="s">
        <v>269</v>
      </c>
      <c r="B93" s="421" t="s">
        <v>270</v>
      </c>
      <c r="C93" s="95" t="s">
        <v>271</v>
      </c>
      <c r="D93" s="421" t="s">
        <v>271</v>
      </c>
      <c r="E93" s="312">
        <v>13001</v>
      </c>
      <c r="F93" s="421" t="s">
        <v>296</v>
      </c>
      <c r="G93" s="312">
        <v>13126</v>
      </c>
      <c r="H93" s="71">
        <v>11.11</v>
      </c>
      <c r="I93" s="71">
        <v>9.5299999999999994</v>
      </c>
      <c r="J93" s="458">
        <v>8.27</v>
      </c>
      <c r="K93" s="626"/>
    </row>
    <row r="94" spans="1:11" s="429" customFormat="1" ht="15" customHeight="1">
      <c r="A94" s="421" t="s">
        <v>269</v>
      </c>
      <c r="B94" s="421" t="s">
        <v>270</v>
      </c>
      <c r="C94" s="95" t="s">
        <v>271</v>
      </c>
      <c r="D94" s="421" t="s">
        <v>271</v>
      </c>
      <c r="E94" s="312">
        <v>13001</v>
      </c>
      <c r="F94" s="421" t="s">
        <v>297</v>
      </c>
      <c r="G94" s="312">
        <v>13127</v>
      </c>
      <c r="H94" s="71">
        <v>11.86</v>
      </c>
      <c r="I94" s="71">
        <v>10.42</v>
      </c>
      <c r="J94" s="458">
        <v>9.7200000000000006</v>
      </c>
      <c r="K94" s="626"/>
    </row>
    <row r="95" spans="1:11" s="429" customFormat="1" ht="15" customHeight="1">
      <c r="A95" s="421" t="s">
        <v>269</v>
      </c>
      <c r="B95" s="421" t="s">
        <v>270</v>
      </c>
      <c r="C95" s="95" t="s">
        <v>271</v>
      </c>
      <c r="D95" s="421" t="s">
        <v>271</v>
      </c>
      <c r="E95" s="312">
        <v>13001</v>
      </c>
      <c r="F95" s="421" t="s">
        <v>298</v>
      </c>
      <c r="G95" s="312">
        <v>13128</v>
      </c>
      <c r="H95" s="71">
        <v>6.97</v>
      </c>
      <c r="I95" s="71">
        <v>10.47</v>
      </c>
      <c r="J95" s="458">
        <v>9.4600000000000009</v>
      </c>
      <c r="K95" s="626"/>
    </row>
    <row r="96" spans="1:11" s="429" customFormat="1" ht="15" customHeight="1">
      <c r="A96" s="421" t="s">
        <v>269</v>
      </c>
      <c r="B96" s="421" t="s">
        <v>270</v>
      </c>
      <c r="C96" s="95" t="s">
        <v>271</v>
      </c>
      <c r="D96" s="421" t="s">
        <v>271</v>
      </c>
      <c r="E96" s="312">
        <v>13001</v>
      </c>
      <c r="F96" s="421" t="s">
        <v>299</v>
      </c>
      <c r="G96" s="312">
        <v>13129</v>
      </c>
      <c r="H96" s="71">
        <v>7.27</v>
      </c>
      <c r="I96" s="71">
        <v>7.65</v>
      </c>
      <c r="J96" s="458">
        <v>8.35</v>
      </c>
      <c r="K96" s="626"/>
    </row>
    <row r="97" spans="1:11" s="429" customFormat="1" ht="15" customHeight="1">
      <c r="A97" s="421" t="s">
        <v>269</v>
      </c>
      <c r="B97" s="421" t="s">
        <v>270</v>
      </c>
      <c r="C97" s="95" t="s">
        <v>271</v>
      </c>
      <c r="D97" s="421" t="s">
        <v>271</v>
      </c>
      <c r="E97" s="312">
        <v>13001</v>
      </c>
      <c r="F97" s="421" t="s">
        <v>300</v>
      </c>
      <c r="G97" s="312">
        <v>13130</v>
      </c>
      <c r="H97" s="71">
        <v>4.8</v>
      </c>
      <c r="I97" s="71">
        <v>5.03</v>
      </c>
      <c r="J97" s="458">
        <v>5.22</v>
      </c>
      <c r="K97" s="626"/>
    </row>
    <row r="98" spans="1:11" s="429" customFormat="1" ht="15" customHeight="1">
      <c r="A98" s="421" t="s">
        <v>269</v>
      </c>
      <c r="B98" s="421" t="s">
        <v>270</v>
      </c>
      <c r="C98" s="95" t="s">
        <v>271</v>
      </c>
      <c r="D98" s="421" t="s">
        <v>271</v>
      </c>
      <c r="E98" s="312">
        <v>13001</v>
      </c>
      <c r="F98" s="421" t="s">
        <v>301</v>
      </c>
      <c r="G98" s="312">
        <v>13131</v>
      </c>
      <c r="H98" s="71">
        <v>5.72</v>
      </c>
      <c r="I98" s="71">
        <v>6.5</v>
      </c>
      <c r="J98" s="458">
        <v>6.39</v>
      </c>
      <c r="K98" s="626"/>
    </row>
    <row r="99" spans="1:11" s="429" customFormat="1" ht="15" customHeight="1">
      <c r="A99" s="421" t="s">
        <v>269</v>
      </c>
      <c r="B99" s="421" t="s">
        <v>270</v>
      </c>
      <c r="C99" s="95" t="s">
        <v>271</v>
      </c>
      <c r="D99" s="421" t="s">
        <v>271</v>
      </c>
      <c r="E99" s="312">
        <v>13001</v>
      </c>
      <c r="F99" s="421" t="s">
        <v>302</v>
      </c>
      <c r="G99" s="312">
        <v>13132</v>
      </c>
      <c r="H99" s="71">
        <v>6.99</v>
      </c>
      <c r="I99" s="71">
        <v>4.42</v>
      </c>
      <c r="J99" s="458">
        <v>2.5099999999999998</v>
      </c>
      <c r="K99" s="626"/>
    </row>
    <row r="100" spans="1:11" s="429" customFormat="1" ht="15" customHeight="1">
      <c r="A100" s="421" t="s">
        <v>269</v>
      </c>
      <c r="B100" s="421" t="s">
        <v>303</v>
      </c>
      <c r="C100" s="95" t="s">
        <v>271</v>
      </c>
      <c r="D100" s="421" t="s">
        <v>271</v>
      </c>
      <c r="E100" s="312">
        <v>13001</v>
      </c>
      <c r="F100" s="421" t="s">
        <v>304</v>
      </c>
      <c r="G100" s="312">
        <v>13201</v>
      </c>
      <c r="H100" s="71">
        <v>6.33</v>
      </c>
      <c r="I100" s="71">
        <v>7.94</v>
      </c>
      <c r="J100" s="458">
        <v>7.67</v>
      </c>
      <c r="K100" s="626"/>
    </row>
    <row r="101" spans="1:11" s="429" customFormat="1" ht="15" customHeight="1">
      <c r="A101" s="421" t="s">
        <v>269</v>
      </c>
      <c r="B101" s="421" t="s">
        <v>303</v>
      </c>
      <c r="C101" s="95" t="s">
        <v>271</v>
      </c>
      <c r="D101" s="421" t="s">
        <v>271</v>
      </c>
      <c r="E101" s="312">
        <v>13001</v>
      </c>
      <c r="F101" s="421" t="s">
        <v>305</v>
      </c>
      <c r="G101" s="312">
        <v>13202</v>
      </c>
      <c r="H101" s="71">
        <v>14.13</v>
      </c>
      <c r="I101" s="71">
        <v>22.47</v>
      </c>
      <c r="J101" s="458">
        <v>23.82</v>
      </c>
      <c r="K101" s="626"/>
    </row>
    <row r="102" spans="1:11" s="429" customFormat="1" ht="15" customHeight="1">
      <c r="A102" s="421" t="s">
        <v>269</v>
      </c>
      <c r="B102" s="421" t="s">
        <v>303</v>
      </c>
      <c r="C102" s="95" t="s">
        <v>271</v>
      </c>
      <c r="D102" s="421" t="s">
        <v>271</v>
      </c>
      <c r="E102" s="312">
        <v>13001</v>
      </c>
      <c r="F102" s="421" t="s">
        <v>306</v>
      </c>
      <c r="G102" s="312">
        <v>13203</v>
      </c>
      <c r="H102" s="71">
        <v>35.18</v>
      </c>
      <c r="I102" s="71">
        <v>18.02</v>
      </c>
      <c r="J102" s="458">
        <v>17.55</v>
      </c>
      <c r="K102" s="626"/>
    </row>
    <row r="103" spans="1:11" s="429" customFormat="1" ht="15" customHeight="1">
      <c r="A103" s="421" t="s">
        <v>269</v>
      </c>
      <c r="B103" s="421" t="s">
        <v>307</v>
      </c>
      <c r="C103" s="95" t="s">
        <v>271</v>
      </c>
      <c r="D103" s="421" t="s">
        <v>271</v>
      </c>
      <c r="E103" s="312">
        <v>13001</v>
      </c>
      <c r="F103" s="421" t="s">
        <v>308</v>
      </c>
      <c r="G103" s="312">
        <v>13301</v>
      </c>
      <c r="H103" s="71">
        <v>29.6</v>
      </c>
      <c r="I103" s="71">
        <v>13.89</v>
      </c>
      <c r="J103" s="458">
        <v>14.4</v>
      </c>
      <c r="K103" s="626"/>
    </row>
    <row r="104" spans="1:11" s="429" customFormat="1" ht="15" customHeight="1">
      <c r="A104" s="421" t="s">
        <v>269</v>
      </c>
      <c r="B104" s="421" t="s">
        <v>307</v>
      </c>
      <c r="C104" s="95" t="s">
        <v>271</v>
      </c>
      <c r="D104" s="421" t="s">
        <v>271</v>
      </c>
      <c r="E104" s="312">
        <v>13001</v>
      </c>
      <c r="F104" s="421" t="s">
        <v>309</v>
      </c>
      <c r="G104" s="312">
        <v>13302</v>
      </c>
      <c r="H104" s="71">
        <v>20.83</v>
      </c>
      <c r="I104" s="71">
        <v>19.37</v>
      </c>
      <c r="J104" s="458">
        <v>19.420000000000002</v>
      </c>
      <c r="K104" s="626"/>
    </row>
    <row r="105" spans="1:11" s="429" customFormat="1" ht="15" customHeight="1">
      <c r="A105" s="421" t="s">
        <v>269</v>
      </c>
      <c r="B105" s="421" t="s">
        <v>307</v>
      </c>
      <c r="C105" s="95" t="s">
        <v>271</v>
      </c>
      <c r="D105" s="421" t="s">
        <v>271</v>
      </c>
      <c r="E105" s="312">
        <v>13001</v>
      </c>
      <c r="F105" s="421" t="s">
        <v>310</v>
      </c>
      <c r="G105" s="312">
        <v>13303</v>
      </c>
      <c r="H105" s="71">
        <v>10.33</v>
      </c>
      <c r="I105" s="71">
        <v>12.51</v>
      </c>
      <c r="J105" s="458">
        <v>10.64</v>
      </c>
      <c r="K105" s="626"/>
    </row>
    <row r="106" spans="1:11" s="429" customFormat="1" ht="15" customHeight="1">
      <c r="A106" s="421" t="s">
        <v>269</v>
      </c>
      <c r="B106" s="421" t="s">
        <v>311</v>
      </c>
      <c r="C106" s="95" t="s">
        <v>271</v>
      </c>
      <c r="D106" s="421" t="s">
        <v>271</v>
      </c>
      <c r="E106" s="312">
        <v>13001</v>
      </c>
      <c r="F106" s="421" t="s">
        <v>312</v>
      </c>
      <c r="G106" s="312">
        <v>13401</v>
      </c>
      <c r="H106" s="71">
        <v>8.2799999999999994</v>
      </c>
      <c r="I106" s="71">
        <v>10.72</v>
      </c>
      <c r="J106" s="458">
        <v>14.56</v>
      </c>
      <c r="K106" s="626"/>
    </row>
    <row r="107" spans="1:11" s="429" customFormat="1" ht="15" customHeight="1">
      <c r="A107" s="421" t="s">
        <v>269</v>
      </c>
      <c r="B107" s="421" t="s">
        <v>311</v>
      </c>
      <c r="C107" s="95" t="s">
        <v>271</v>
      </c>
      <c r="D107" s="421" t="s">
        <v>271</v>
      </c>
      <c r="E107" s="312">
        <v>13001</v>
      </c>
      <c r="F107" s="421" t="s">
        <v>313</v>
      </c>
      <c r="G107" s="312">
        <v>13402</v>
      </c>
      <c r="H107" s="71">
        <v>10.54</v>
      </c>
      <c r="I107" s="71">
        <v>12.39</v>
      </c>
      <c r="J107" s="458">
        <v>10.11</v>
      </c>
      <c r="K107" s="626"/>
    </row>
    <row r="108" spans="1:11" s="429" customFormat="1" ht="15" customHeight="1">
      <c r="A108" s="421" t="s">
        <v>269</v>
      </c>
      <c r="B108" s="421" t="s">
        <v>311</v>
      </c>
      <c r="C108" s="95" t="s">
        <v>271</v>
      </c>
      <c r="D108" s="421" t="s">
        <v>271</v>
      </c>
      <c r="E108" s="312">
        <v>13001</v>
      </c>
      <c r="F108" s="421" t="s">
        <v>314</v>
      </c>
      <c r="G108" s="312">
        <v>13403</v>
      </c>
      <c r="H108" s="71">
        <v>21.12</v>
      </c>
      <c r="I108" s="71">
        <v>26.49</v>
      </c>
      <c r="J108" s="458">
        <v>25.02</v>
      </c>
      <c r="K108" s="626"/>
    </row>
    <row r="109" spans="1:11" s="429" customFormat="1" ht="15" customHeight="1">
      <c r="A109" s="421" t="s">
        <v>269</v>
      </c>
      <c r="B109" s="421" t="s">
        <v>311</v>
      </c>
      <c r="C109" s="95" t="s">
        <v>271</v>
      </c>
      <c r="D109" s="421" t="s">
        <v>271</v>
      </c>
      <c r="E109" s="312">
        <v>13001</v>
      </c>
      <c r="F109" s="421" t="s">
        <v>315</v>
      </c>
      <c r="G109" s="312">
        <v>13404</v>
      </c>
      <c r="H109" s="71">
        <v>22.31</v>
      </c>
      <c r="I109" s="71">
        <v>16.88</v>
      </c>
      <c r="J109" s="458">
        <v>24.22</v>
      </c>
      <c r="K109" s="626"/>
    </row>
    <row r="110" spans="1:11" s="429" customFormat="1" ht="15" customHeight="1">
      <c r="A110" s="421" t="s">
        <v>269</v>
      </c>
      <c r="B110" s="421" t="s">
        <v>316</v>
      </c>
      <c r="C110" s="95" t="s">
        <v>172</v>
      </c>
      <c r="D110" s="421" t="s">
        <v>316</v>
      </c>
      <c r="E110" s="312">
        <v>13501</v>
      </c>
      <c r="F110" s="424" t="s">
        <v>316</v>
      </c>
      <c r="G110" s="312">
        <v>13501</v>
      </c>
      <c r="H110" s="71">
        <v>11.04</v>
      </c>
      <c r="I110" s="71">
        <v>14.08</v>
      </c>
      <c r="J110" s="458">
        <v>16.059999999999999</v>
      </c>
      <c r="K110" s="626"/>
    </row>
    <row r="111" spans="1:11" s="429" customFormat="1" ht="15" customHeight="1">
      <c r="A111" s="421" t="s">
        <v>269</v>
      </c>
      <c r="B111" s="421" t="s">
        <v>317</v>
      </c>
      <c r="C111" s="95" t="s">
        <v>271</v>
      </c>
      <c r="D111" s="421" t="s">
        <v>271</v>
      </c>
      <c r="E111" s="312">
        <v>13001</v>
      </c>
      <c r="F111" s="421" t="s">
        <v>317</v>
      </c>
      <c r="G111" s="312">
        <v>13601</v>
      </c>
      <c r="H111" s="71">
        <v>18.98</v>
      </c>
      <c r="I111" s="71">
        <v>25.98</v>
      </c>
      <c r="J111" s="458">
        <v>27.22</v>
      </c>
      <c r="K111" s="626"/>
    </row>
    <row r="112" spans="1:11" s="429" customFormat="1" ht="15" customHeight="1">
      <c r="A112" s="421" t="s">
        <v>269</v>
      </c>
      <c r="B112" s="421" t="s">
        <v>317</v>
      </c>
      <c r="C112" s="95" t="s">
        <v>271</v>
      </c>
      <c r="D112" s="421" t="s">
        <v>271</v>
      </c>
      <c r="E112" s="312">
        <v>13001</v>
      </c>
      <c r="F112" s="421" t="s">
        <v>318</v>
      </c>
      <c r="G112" s="312">
        <v>13602</v>
      </c>
      <c r="H112" s="71">
        <v>10.91</v>
      </c>
      <c r="I112" s="71">
        <v>30.84</v>
      </c>
      <c r="J112" s="458">
        <v>21.52</v>
      </c>
      <c r="K112" s="626"/>
    </row>
    <row r="113" spans="1:11" s="429" customFormat="1" ht="15" customHeight="1">
      <c r="A113" s="421" t="s">
        <v>269</v>
      </c>
      <c r="B113" s="421" t="s">
        <v>317</v>
      </c>
      <c r="C113" s="95" t="s">
        <v>271</v>
      </c>
      <c r="D113" s="421" t="s">
        <v>271</v>
      </c>
      <c r="E113" s="312">
        <v>13001</v>
      </c>
      <c r="F113" s="421" t="s">
        <v>319</v>
      </c>
      <c r="G113" s="312">
        <v>13603</v>
      </c>
      <c r="H113" s="71">
        <v>17.149999999999999</v>
      </c>
      <c r="I113" s="71">
        <v>35.64</v>
      </c>
      <c r="J113" s="458">
        <v>41.12</v>
      </c>
      <c r="K113" s="626"/>
    </row>
    <row r="114" spans="1:11" s="429" customFormat="1" ht="15" customHeight="1">
      <c r="A114" s="421" t="s">
        <v>269</v>
      </c>
      <c r="B114" s="421" t="s">
        <v>317</v>
      </c>
      <c r="C114" s="95" t="s">
        <v>271</v>
      </c>
      <c r="D114" s="421" t="s">
        <v>271</v>
      </c>
      <c r="E114" s="312">
        <v>13001</v>
      </c>
      <c r="F114" s="421" t="s">
        <v>320</v>
      </c>
      <c r="G114" s="312">
        <v>13604</v>
      </c>
      <c r="H114" s="71">
        <v>28.97</v>
      </c>
      <c r="I114" s="71">
        <v>34.33</v>
      </c>
      <c r="J114" s="458">
        <v>37.47</v>
      </c>
      <c r="K114" s="626"/>
    </row>
    <row r="115" spans="1:11" s="429" customFormat="1" ht="15" customHeight="1">
      <c r="A115" s="421" t="s">
        <v>269</v>
      </c>
      <c r="B115" s="421" t="s">
        <v>317</v>
      </c>
      <c r="C115" s="95" t="s">
        <v>271</v>
      </c>
      <c r="D115" s="421" t="s">
        <v>271</v>
      </c>
      <c r="E115" s="312">
        <v>13001</v>
      </c>
      <c r="F115" s="421" t="s">
        <v>321</v>
      </c>
      <c r="G115" s="312">
        <v>13605</v>
      </c>
      <c r="H115" s="71">
        <v>11.74</v>
      </c>
      <c r="I115" s="71">
        <v>16.38</v>
      </c>
      <c r="J115" s="458">
        <v>13.71</v>
      </c>
      <c r="K115" s="626"/>
    </row>
    <row r="116" spans="1:11" s="429" customFormat="1" ht="15" hidden="1" customHeight="1">
      <c r="A116" s="421" t="s">
        <v>322</v>
      </c>
      <c r="B116" s="421" t="s">
        <v>323</v>
      </c>
      <c r="C116" s="95" t="s">
        <v>172</v>
      </c>
      <c r="D116" s="421" t="s">
        <v>323</v>
      </c>
      <c r="E116" s="312">
        <v>14101</v>
      </c>
      <c r="F116" s="421" t="s">
        <v>323</v>
      </c>
      <c r="G116" s="312">
        <v>14101</v>
      </c>
      <c r="H116" s="71">
        <v>10.84</v>
      </c>
      <c r="I116" s="71">
        <v>10.95</v>
      </c>
      <c r="J116" s="458">
        <v>10.66</v>
      </c>
      <c r="K116" s="626"/>
    </row>
    <row r="117" spans="1:11" s="429" customFormat="1" ht="15" hidden="1" customHeight="1">
      <c r="A117" s="421" t="s">
        <v>324</v>
      </c>
      <c r="B117" s="421" t="s">
        <v>325</v>
      </c>
      <c r="C117" s="95" t="s">
        <v>172</v>
      </c>
      <c r="D117" s="421" t="s">
        <v>325</v>
      </c>
      <c r="E117" s="312">
        <v>15101</v>
      </c>
      <c r="F117" s="421" t="s">
        <v>325</v>
      </c>
      <c r="G117" s="312">
        <v>15101</v>
      </c>
      <c r="H117" s="71">
        <v>23.49</v>
      </c>
      <c r="I117" s="71">
        <v>18.95</v>
      </c>
      <c r="J117" s="458">
        <v>20.38</v>
      </c>
      <c r="K117" s="626"/>
    </row>
    <row r="118" spans="1:11" s="429" customFormat="1" ht="15" hidden="1" customHeight="1">
      <c r="A118" s="421" t="s">
        <v>326</v>
      </c>
      <c r="B118" s="219" t="s">
        <v>327</v>
      </c>
      <c r="C118" s="95" t="s">
        <v>172</v>
      </c>
      <c r="D118" s="421" t="s">
        <v>328</v>
      </c>
      <c r="E118" s="312">
        <v>16101</v>
      </c>
      <c r="F118" s="421" t="s">
        <v>329</v>
      </c>
      <c r="G118" s="312">
        <v>16101</v>
      </c>
      <c r="H118" s="71">
        <v>4.6500000000000004</v>
      </c>
      <c r="I118" s="71">
        <v>4.2</v>
      </c>
      <c r="J118" s="458">
        <v>4.54</v>
      </c>
      <c r="K118" s="626"/>
    </row>
    <row r="119" spans="1:11" s="429" customFormat="1" ht="15" hidden="1" customHeight="1">
      <c r="A119" s="421" t="s">
        <v>326</v>
      </c>
      <c r="B119" s="219" t="s">
        <v>327</v>
      </c>
      <c r="C119" s="95" t="s">
        <v>172</v>
      </c>
      <c r="D119" s="421" t="s">
        <v>328</v>
      </c>
      <c r="E119" s="312">
        <v>16101</v>
      </c>
      <c r="F119" s="421" t="s">
        <v>330</v>
      </c>
      <c r="G119" s="312">
        <v>16103</v>
      </c>
      <c r="H119" s="71">
        <v>5.45</v>
      </c>
      <c r="I119" s="71">
        <v>16.27</v>
      </c>
      <c r="J119" s="458">
        <v>5.89</v>
      </c>
      <c r="K119" s="626"/>
    </row>
    <row r="120" spans="1:11" s="429" customFormat="1" ht="15" hidden="1" customHeight="1">
      <c r="A120" s="421" t="s">
        <v>326</v>
      </c>
      <c r="B120" s="219" t="s">
        <v>331</v>
      </c>
      <c r="C120" s="95" t="s">
        <v>172</v>
      </c>
      <c r="D120" s="423" t="s">
        <v>332</v>
      </c>
      <c r="E120" s="312">
        <v>16301</v>
      </c>
      <c r="F120" s="423" t="s">
        <v>332</v>
      </c>
      <c r="G120" s="312">
        <v>16301</v>
      </c>
      <c r="H120" s="71">
        <v>15.2</v>
      </c>
      <c r="I120" s="71">
        <v>9.3000000000000007</v>
      </c>
      <c r="J120" s="458">
        <v>11.28</v>
      </c>
      <c r="K120" s="626"/>
    </row>
  </sheetData>
  <autoFilter ref="A3:S120" xr:uid="{00000000-0001-0000-7200-000000000000}">
    <filterColumn colId="0">
      <filters>
        <filter val="METROPOLITANA"/>
      </filters>
    </filterColumn>
  </autoFilter>
  <mergeCells count="1">
    <mergeCell ref="B1:J1"/>
  </mergeCells>
  <hyperlinks>
    <hyperlink ref="K1" location="INDICE!A1" display="INDICE" xr:uid="{00000000-0004-0000-7200-000000000000}"/>
    <hyperlink ref="K2" location="Matriz_Estadisticas!A1" display="ESTADÍSTICAS" xr:uid="{00000000-0004-0000-7200-000001000000}"/>
    <hyperlink ref="A1" location="INDICE!C57" display="IS_91" xr:uid="{00000000-0004-0000-7200-000002000000}"/>
  </hyperlinks>
  <pageMargins left="0.7" right="0.7" top="0.75" bottom="0.75" header="0.3" footer="0.3"/>
  <pageSetup orientation="portrait" horizontalDpi="4294967293" verticalDpi="4294967293"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Hoja117"/>
  <dimension ref="A1:E38"/>
  <sheetViews>
    <sheetView workbookViewId="0">
      <selection activeCell="B1" sqref="B1"/>
    </sheetView>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1" t="s">
        <v>419</v>
      </c>
      <c r="B1" s="480" t="s">
        <v>1275</v>
      </c>
      <c r="C1" s="35" t="s">
        <v>137</v>
      </c>
    </row>
    <row r="2" spans="1:3" s="9" customFormat="1" ht="15" customHeight="1">
      <c r="A2" s="263" t="s">
        <v>6</v>
      </c>
      <c r="B2" s="274" t="s">
        <v>81</v>
      </c>
    </row>
    <row r="3" spans="1:3" s="9" customFormat="1" ht="15" customHeight="1">
      <c r="A3" s="263" t="s">
        <v>4</v>
      </c>
      <c r="B3" s="274" t="s">
        <v>75</v>
      </c>
    </row>
    <row r="4" spans="1:3" s="9" customFormat="1" ht="15" customHeight="1">
      <c r="A4" s="263" t="s">
        <v>388</v>
      </c>
      <c r="B4" s="274" t="s">
        <v>80</v>
      </c>
    </row>
    <row r="5" spans="1:3" s="9" customFormat="1" ht="15" customHeight="1">
      <c r="A5" s="263" t="s">
        <v>9</v>
      </c>
      <c r="B5" s="274" t="s">
        <v>1005</v>
      </c>
    </row>
    <row r="6" spans="1:3" s="9" customFormat="1" ht="15" customHeight="1">
      <c r="A6" s="263" t="s">
        <v>138</v>
      </c>
      <c r="B6" s="274" t="s">
        <v>468</v>
      </c>
    </row>
    <row r="7" spans="1:3" s="9" customFormat="1" ht="15" customHeight="1">
      <c r="A7" s="263" t="s">
        <v>7</v>
      </c>
      <c r="B7" s="274" t="s">
        <v>1006</v>
      </c>
    </row>
    <row r="8" spans="1:3" s="9" customFormat="1" ht="15" customHeight="1">
      <c r="A8" s="263" t="s">
        <v>389</v>
      </c>
      <c r="B8" s="136">
        <v>2011</v>
      </c>
    </row>
    <row r="9" spans="1:3" s="9" customFormat="1" ht="15" customHeight="1">
      <c r="A9" s="263" t="s">
        <v>390</v>
      </c>
      <c r="B9" s="274" t="s">
        <v>470</v>
      </c>
    </row>
    <row r="10" spans="1:3" s="9" customFormat="1" ht="110.4">
      <c r="A10" s="100" t="s">
        <v>391</v>
      </c>
      <c r="B10" s="192" t="s">
        <v>1007</v>
      </c>
    </row>
    <row r="11" spans="1:3" s="9" customFormat="1" ht="15" customHeight="1">
      <c r="A11" s="263" t="s">
        <v>392</v>
      </c>
      <c r="B11" s="274" t="s">
        <v>472</v>
      </c>
    </row>
    <row r="12" spans="1:3" s="9" customFormat="1" ht="15" customHeight="1">
      <c r="A12" s="263" t="s">
        <v>393</v>
      </c>
      <c r="B12" s="274" t="s">
        <v>542</v>
      </c>
    </row>
    <row r="13" spans="1:3" s="9" customFormat="1" ht="15" customHeight="1">
      <c r="A13" s="263" t="s">
        <v>394</v>
      </c>
      <c r="B13" s="274" t="s">
        <v>542</v>
      </c>
    </row>
    <row r="14" spans="1:3" s="9" customFormat="1" ht="15" customHeight="1">
      <c r="A14" s="263" t="s">
        <v>139</v>
      </c>
      <c r="B14" s="274" t="s">
        <v>475</v>
      </c>
    </row>
    <row r="15" spans="1:3" s="9" customFormat="1" ht="15" customHeight="1">
      <c r="A15" s="263" t="s">
        <v>395</v>
      </c>
      <c r="B15" s="194">
        <v>43097</v>
      </c>
    </row>
    <row r="16" spans="1:3" s="9" customFormat="1" ht="15" customHeight="1">
      <c r="A16" s="263" t="s">
        <v>396</v>
      </c>
      <c r="B16" s="274" t="s">
        <v>1008</v>
      </c>
    </row>
    <row r="17" spans="1:5" s="9" customFormat="1" ht="15" customHeight="1">
      <c r="A17" s="263" t="s">
        <v>397</v>
      </c>
      <c r="B17" s="274" t="s">
        <v>732</v>
      </c>
      <c r="E17" s="382"/>
    </row>
    <row r="18" spans="1:5" s="9" customFormat="1" ht="15" customHeight="1">
      <c r="A18" s="263" t="s">
        <v>398</v>
      </c>
      <c r="B18" s="274" t="s">
        <v>1009</v>
      </c>
    </row>
    <row r="19" spans="1:5" s="9" customFormat="1" ht="15" customHeight="1">
      <c r="A19" s="263" t="s">
        <v>399</v>
      </c>
      <c r="B19" s="274" t="s">
        <v>1010</v>
      </c>
    </row>
    <row r="20" spans="1:5" s="9" customFormat="1" ht="15" customHeight="1">
      <c r="A20" s="263" t="s">
        <v>400</v>
      </c>
      <c r="B20" s="274" t="s">
        <v>434</v>
      </c>
    </row>
    <row r="21" spans="1:5" s="9" customFormat="1" ht="15" customHeight="1">
      <c r="A21" s="263" t="s">
        <v>403</v>
      </c>
      <c r="B21" s="274" t="s">
        <v>1011</v>
      </c>
    </row>
    <row r="22" spans="1:5" s="9" customFormat="1" ht="15" customHeight="1">
      <c r="A22" s="263" t="s">
        <v>404</v>
      </c>
      <c r="B22" s="274" t="s">
        <v>434</v>
      </c>
    </row>
    <row r="23" spans="1:5" s="9" customFormat="1" ht="15" customHeight="1">
      <c r="A23" s="263" t="s">
        <v>435</v>
      </c>
      <c r="B23" s="274" t="s">
        <v>1714</v>
      </c>
    </row>
    <row r="24" spans="1:5" s="9" customFormat="1" ht="15" customHeight="1">
      <c r="A24" s="263" t="s">
        <v>405</v>
      </c>
      <c r="B24" s="136">
        <v>2011</v>
      </c>
    </row>
    <row r="25" spans="1:5" s="9" customFormat="1" ht="15" customHeight="1">
      <c r="A25" s="263" t="s">
        <v>406</v>
      </c>
      <c r="B25" s="274" t="s">
        <v>470</v>
      </c>
    </row>
    <row r="26" spans="1:5" s="9" customFormat="1" ht="15" customHeight="1">
      <c r="A26" s="263" t="s">
        <v>407</v>
      </c>
      <c r="B26" s="274" t="s">
        <v>1012</v>
      </c>
    </row>
    <row r="27" spans="1:5" s="9" customFormat="1" ht="15" customHeight="1">
      <c r="A27" s="263" t="s">
        <v>408</v>
      </c>
      <c r="B27" s="274" t="s">
        <v>434</v>
      </c>
    </row>
    <row r="28" spans="1:5" s="9" customFormat="1" ht="15" customHeight="1">
      <c r="A28" s="263" t="s">
        <v>439</v>
      </c>
      <c r="B28" s="274" t="s">
        <v>1714</v>
      </c>
    </row>
    <row r="29" spans="1:5" s="9" customFormat="1" ht="15" customHeight="1">
      <c r="A29" s="263" t="s">
        <v>409</v>
      </c>
      <c r="B29" s="136">
        <v>2011</v>
      </c>
    </row>
    <row r="30" spans="1:5" s="9" customFormat="1" ht="15" customHeight="1">
      <c r="A30" s="263" t="s">
        <v>410</v>
      </c>
      <c r="B30" s="274" t="s">
        <v>470</v>
      </c>
    </row>
    <row r="31" spans="1:5" s="9" customFormat="1" ht="15" customHeight="1">
      <c r="A31" s="263" t="s">
        <v>411</v>
      </c>
      <c r="B31" s="134"/>
    </row>
    <row r="32" spans="1:5" s="9" customFormat="1" ht="15" customHeight="1">
      <c r="A32" s="263" t="s">
        <v>412</v>
      </c>
      <c r="B32" s="134"/>
    </row>
    <row r="33" spans="1:2" s="9" customFormat="1" ht="15" customHeight="1">
      <c r="A33" s="263" t="s">
        <v>440</v>
      </c>
      <c r="B33" s="101"/>
    </row>
    <row r="34" spans="1:2" s="9" customFormat="1" ht="15" customHeight="1">
      <c r="A34" s="263" t="s">
        <v>413</v>
      </c>
      <c r="B34" s="101"/>
    </row>
    <row r="35" spans="1:2" s="9" customFormat="1" ht="15" customHeight="1">
      <c r="A35" s="263" t="s">
        <v>414</v>
      </c>
      <c r="B35" s="101"/>
    </row>
    <row r="36" spans="1:2" s="9" customFormat="1" ht="27.6">
      <c r="A36" s="263" t="s">
        <v>401</v>
      </c>
      <c r="B36" s="130" t="s">
        <v>1013</v>
      </c>
    </row>
    <row r="37" spans="1:2" s="9" customFormat="1" ht="13.8">
      <c r="A37" s="420" t="s">
        <v>1267</v>
      </c>
      <c r="B37" s="1025" t="s">
        <v>17</v>
      </c>
    </row>
    <row r="38" spans="1:2" s="9" customFormat="1" ht="15" customHeight="1">
      <c r="A38" s="263" t="s">
        <v>402</v>
      </c>
      <c r="B38" s="274" t="s">
        <v>485</v>
      </c>
    </row>
  </sheetData>
  <hyperlinks>
    <hyperlink ref="C1" location="INDICE!A1" display="INDICE" xr:uid="{00000000-0004-0000-7300-000000000000}"/>
    <hyperlink ref="A1" location="INDICE!C57" display="COMPONENTE" xr:uid="{00000000-0004-0000-7300-000001000000}"/>
  </hyperlinks>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Hoja118" filterMode="1">
    <tabColor rgb="FFFFFF00"/>
  </sheetPr>
  <dimension ref="A1:I120"/>
  <sheetViews>
    <sheetView workbookViewId="0">
      <selection activeCell="A3" sqref="A3:H115"/>
    </sheetView>
  </sheetViews>
  <sheetFormatPr baseColWidth="10" defaultColWidth="11.44140625" defaultRowHeight="14.4"/>
  <cols>
    <col min="1" max="1" width="20.109375" style="218" bestFit="1" customWidth="1"/>
    <col min="2" max="2" width="25.6640625" style="218" bestFit="1" customWidth="1"/>
    <col min="3" max="3" width="18.5546875" style="218" bestFit="1" customWidth="1"/>
    <col min="4" max="4" width="44.88671875" style="218" bestFit="1" customWidth="1"/>
    <col min="5" max="5" width="11.5546875" style="218" bestFit="1" customWidth="1"/>
    <col min="6" max="6" width="21.6640625" style="218" bestFit="1" customWidth="1"/>
    <col min="7" max="7" width="6" style="218" bestFit="1" customWidth="1"/>
    <col min="8" max="8" width="37.5546875" style="218" customWidth="1"/>
    <col min="9" max="9" width="13.109375" style="527" bestFit="1" customWidth="1"/>
    <col min="10" max="16384" width="11.44140625" style="218"/>
  </cols>
  <sheetData>
    <row r="1" spans="1:9">
      <c r="A1" s="446" t="s">
        <v>81</v>
      </c>
      <c r="B1" s="1112" t="s">
        <v>1005</v>
      </c>
      <c r="C1" s="1112"/>
      <c r="D1" s="1112"/>
      <c r="E1" s="1112"/>
      <c r="F1" s="1112"/>
      <c r="G1" s="1112"/>
      <c r="H1" s="1096"/>
      <c r="I1" s="625" t="s">
        <v>137</v>
      </c>
    </row>
    <row r="2" spans="1:9">
      <c r="A2" s="450"/>
      <c r="B2" s="471"/>
      <c r="C2" s="471"/>
      <c r="D2" s="461"/>
      <c r="E2" s="451"/>
      <c r="F2" s="451"/>
      <c r="G2" s="451"/>
      <c r="H2" s="460" t="s">
        <v>1335</v>
      </c>
      <c r="I2" s="625" t="s">
        <v>449</v>
      </c>
    </row>
    <row r="3" spans="1:9" ht="30" customHeight="1">
      <c r="A3" s="474" t="s">
        <v>165</v>
      </c>
      <c r="B3" s="474" t="s">
        <v>166</v>
      </c>
      <c r="C3" s="474" t="s">
        <v>167</v>
      </c>
      <c r="D3" s="473" t="s">
        <v>168</v>
      </c>
      <c r="E3" s="472" t="s">
        <v>169</v>
      </c>
      <c r="F3" s="472" t="s">
        <v>11</v>
      </c>
      <c r="G3" s="472" t="s">
        <v>487</v>
      </c>
      <c r="H3" s="1036" t="s">
        <v>1014</v>
      </c>
    </row>
    <row r="4" spans="1:9" s="429" customFormat="1" ht="15" hidden="1" customHeight="1">
      <c r="A4" s="447" t="s">
        <v>170</v>
      </c>
      <c r="B4" s="447" t="s">
        <v>171</v>
      </c>
      <c r="C4" s="448" t="s">
        <v>172</v>
      </c>
      <c r="D4" s="447" t="s">
        <v>173</v>
      </c>
      <c r="E4" s="449">
        <v>1001</v>
      </c>
      <c r="F4" s="447" t="s">
        <v>171</v>
      </c>
      <c r="G4" s="449">
        <v>1101</v>
      </c>
      <c r="H4" s="455">
        <v>23.13</v>
      </c>
      <c r="I4" s="626"/>
    </row>
    <row r="5" spans="1:9" s="429" customFormat="1" ht="15" hidden="1" customHeight="1">
      <c r="A5" s="421" t="s">
        <v>170</v>
      </c>
      <c r="B5" s="421" t="s">
        <v>171</v>
      </c>
      <c r="C5" s="95" t="s">
        <v>172</v>
      </c>
      <c r="D5" s="421" t="s">
        <v>173</v>
      </c>
      <c r="E5" s="312">
        <v>1001</v>
      </c>
      <c r="F5" s="421" t="s">
        <v>174</v>
      </c>
      <c r="G5" s="312">
        <v>1107</v>
      </c>
      <c r="H5" s="455">
        <v>28.03</v>
      </c>
      <c r="I5" s="626"/>
    </row>
    <row r="6" spans="1:9" s="429" customFormat="1" ht="15" hidden="1" customHeight="1">
      <c r="A6" s="421" t="s">
        <v>175</v>
      </c>
      <c r="B6" s="421" t="s">
        <v>175</v>
      </c>
      <c r="C6" s="95" t="s">
        <v>172</v>
      </c>
      <c r="D6" s="421" t="s">
        <v>175</v>
      </c>
      <c r="E6" s="312">
        <v>2101</v>
      </c>
      <c r="F6" s="421" t="s">
        <v>175</v>
      </c>
      <c r="G6" s="312">
        <v>2101</v>
      </c>
      <c r="H6" s="455">
        <v>34.159999999999997</v>
      </c>
      <c r="I6" s="626"/>
    </row>
    <row r="7" spans="1:9" s="429" customFormat="1" ht="15" hidden="1" customHeight="1">
      <c r="A7" s="421" t="s">
        <v>175</v>
      </c>
      <c r="B7" s="421" t="s">
        <v>176</v>
      </c>
      <c r="C7" s="95" t="s">
        <v>172</v>
      </c>
      <c r="D7" s="421" t="s">
        <v>177</v>
      </c>
      <c r="E7" s="312">
        <v>2201</v>
      </c>
      <c r="F7" s="421" t="s">
        <v>177</v>
      </c>
      <c r="G7" s="312">
        <v>2201</v>
      </c>
      <c r="H7" s="455">
        <v>40.57</v>
      </c>
      <c r="I7" s="626"/>
    </row>
    <row r="8" spans="1:9" s="429" customFormat="1" ht="15" hidden="1" customHeight="1">
      <c r="A8" s="421" t="s">
        <v>178</v>
      </c>
      <c r="B8" s="421" t="s">
        <v>179</v>
      </c>
      <c r="C8" s="95" t="s">
        <v>172</v>
      </c>
      <c r="D8" s="421" t="s">
        <v>180</v>
      </c>
      <c r="E8" s="312">
        <v>3001</v>
      </c>
      <c r="F8" s="421" t="s">
        <v>179</v>
      </c>
      <c r="G8" s="312">
        <v>3101</v>
      </c>
      <c r="H8" s="455">
        <v>72</v>
      </c>
      <c r="I8" s="626"/>
    </row>
    <row r="9" spans="1:9" s="429" customFormat="1" ht="15" hidden="1" customHeight="1">
      <c r="A9" s="421" t="s">
        <v>178</v>
      </c>
      <c r="B9" s="421" t="s">
        <v>179</v>
      </c>
      <c r="C9" s="95" t="s">
        <v>172</v>
      </c>
      <c r="D9" s="421" t="s">
        <v>180</v>
      </c>
      <c r="E9" s="312">
        <v>3001</v>
      </c>
      <c r="F9" s="421" t="s">
        <v>181</v>
      </c>
      <c r="G9" s="312">
        <v>3103</v>
      </c>
      <c r="H9" s="455">
        <v>19.55</v>
      </c>
      <c r="I9" s="626"/>
    </row>
    <row r="10" spans="1:9" s="429" customFormat="1" ht="15" hidden="1" customHeight="1">
      <c r="A10" s="421" t="s">
        <v>178</v>
      </c>
      <c r="B10" s="423" t="s">
        <v>182</v>
      </c>
      <c r="C10" s="95" t="s">
        <v>172</v>
      </c>
      <c r="D10" s="423" t="s">
        <v>183</v>
      </c>
      <c r="E10" s="312">
        <v>3301</v>
      </c>
      <c r="F10" s="423" t="s">
        <v>183</v>
      </c>
      <c r="G10" s="312">
        <v>3301</v>
      </c>
      <c r="H10" s="455">
        <v>68.17</v>
      </c>
      <c r="I10" s="626"/>
    </row>
    <row r="11" spans="1:9" s="429" customFormat="1" ht="15" hidden="1" customHeight="1">
      <c r="A11" s="421" t="s">
        <v>184</v>
      </c>
      <c r="B11" s="421" t="s">
        <v>185</v>
      </c>
      <c r="C11" s="95" t="s">
        <v>172</v>
      </c>
      <c r="D11" s="421" t="s">
        <v>186</v>
      </c>
      <c r="E11" s="312">
        <v>4001</v>
      </c>
      <c r="F11" s="421" t="s">
        <v>187</v>
      </c>
      <c r="G11" s="312">
        <v>4101</v>
      </c>
      <c r="H11" s="455">
        <v>62.1</v>
      </c>
      <c r="I11" s="626"/>
    </row>
    <row r="12" spans="1:9" s="429" customFormat="1" ht="15" hidden="1" customHeight="1">
      <c r="A12" s="421" t="s">
        <v>184</v>
      </c>
      <c r="B12" s="421" t="s">
        <v>185</v>
      </c>
      <c r="C12" s="95" t="s">
        <v>172</v>
      </c>
      <c r="D12" s="421" t="s">
        <v>186</v>
      </c>
      <c r="E12" s="312">
        <v>4001</v>
      </c>
      <c r="F12" s="421" t="s">
        <v>184</v>
      </c>
      <c r="G12" s="312">
        <v>4102</v>
      </c>
      <c r="H12" s="455">
        <v>52.8</v>
      </c>
      <c r="I12" s="626"/>
    </row>
    <row r="13" spans="1:9" s="429" customFormat="1" ht="15" hidden="1" customHeight="1">
      <c r="A13" s="421" t="s">
        <v>184</v>
      </c>
      <c r="B13" s="421" t="s">
        <v>188</v>
      </c>
      <c r="C13" s="95" t="s">
        <v>172</v>
      </c>
      <c r="D13" s="421" t="s">
        <v>189</v>
      </c>
      <c r="E13" s="312">
        <v>4301</v>
      </c>
      <c r="F13" s="424" t="s">
        <v>189</v>
      </c>
      <c r="G13" s="312">
        <v>4301</v>
      </c>
      <c r="H13" s="455">
        <v>43.92</v>
      </c>
      <c r="I13" s="626"/>
    </row>
    <row r="14" spans="1:9" s="429" customFormat="1" ht="15" hidden="1" customHeight="1">
      <c r="A14" s="421" t="s">
        <v>190</v>
      </c>
      <c r="B14" s="421" t="s">
        <v>190</v>
      </c>
      <c r="C14" s="95" t="s">
        <v>191</v>
      </c>
      <c r="D14" s="421" t="s">
        <v>191</v>
      </c>
      <c r="E14" s="312">
        <v>5001</v>
      </c>
      <c r="F14" s="421" t="s">
        <v>190</v>
      </c>
      <c r="G14" s="312">
        <v>5101</v>
      </c>
      <c r="H14" s="455">
        <v>37.31</v>
      </c>
      <c r="I14" s="626"/>
    </row>
    <row r="15" spans="1:9" s="429" customFormat="1" ht="15" hidden="1" customHeight="1">
      <c r="A15" s="421" t="s">
        <v>190</v>
      </c>
      <c r="B15" s="421" t="s">
        <v>190</v>
      </c>
      <c r="C15" s="95" t="s">
        <v>191</v>
      </c>
      <c r="D15" s="421" t="s">
        <v>191</v>
      </c>
      <c r="E15" s="312">
        <v>5001</v>
      </c>
      <c r="F15" s="421" t="s">
        <v>192</v>
      </c>
      <c r="G15" s="312">
        <v>5102</v>
      </c>
      <c r="H15" s="455">
        <v>49.28</v>
      </c>
      <c r="I15" s="626"/>
    </row>
    <row r="16" spans="1:9" s="429" customFormat="1" ht="15" hidden="1" customHeight="1">
      <c r="A16" s="421" t="s">
        <v>190</v>
      </c>
      <c r="B16" s="421" t="s">
        <v>190</v>
      </c>
      <c r="C16" s="95" t="s">
        <v>191</v>
      </c>
      <c r="D16" s="421" t="s">
        <v>191</v>
      </c>
      <c r="E16" s="312">
        <v>5001</v>
      </c>
      <c r="F16" s="421" t="s">
        <v>193</v>
      </c>
      <c r="G16" s="312">
        <v>5103</v>
      </c>
      <c r="H16" s="455">
        <v>34.659999999999997</v>
      </c>
      <c r="I16" s="626"/>
    </row>
    <row r="17" spans="1:9" s="429" customFormat="1" ht="15" hidden="1" customHeight="1">
      <c r="A17" s="421" t="s">
        <v>190</v>
      </c>
      <c r="B17" s="421" t="s">
        <v>190</v>
      </c>
      <c r="C17" s="95" t="s">
        <v>191</v>
      </c>
      <c r="D17" s="421" t="s">
        <v>191</v>
      </c>
      <c r="E17" s="312">
        <v>5001</v>
      </c>
      <c r="F17" s="421" t="s">
        <v>194</v>
      </c>
      <c r="G17" s="312">
        <v>5105</v>
      </c>
      <c r="H17" s="455">
        <v>14.28</v>
      </c>
      <c r="I17" s="626"/>
    </row>
    <row r="18" spans="1:9" s="429" customFormat="1" ht="15" hidden="1" customHeight="1">
      <c r="A18" s="421" t="s">
        <v>190</v>
      </c>
      <c r="B18" s="421" t="s">
        <v>190</v>
      </c>
      <c r="C18" s="95" t="s">
        <v>191</v>
      </c>
      <c r="D18" s="421" t="s">
        <v>191</v>
      </c>
      <c r="E18" s="312">
        <v>5001</v>
      </c>
      <c r="F18" s="421" t="s">
        <v>195</v>
      </c>
      <c r="G18" s="312">
        <v>5107</v>
      </c>
      <c r="H18" s="455">
        <v>28.59</v>
      </c>
      <c r="I18" s="626"/>
    </row>
    <row r="19" spans="1:9" s="429" customFormat="1" ht="15" hidden="1" customHeight="1">
      <c r="A19" s="421" t="s">
        <v>190</v>
      </c>
      <c r="B19" s="421" t="s">
        <v>190</v>
      </c>
      <c r="C19" s="95" t="s">
        <v>191</v>
      </c>
      <c r="D19" s="421" t="s">
        <v>191</v>
      </c>
      <c r="E19" s="312">
        <v>5001</v>
      </c>
      <c r="F19" s="421" t="s">
        <v>196</v>
      </c>
      <c r="G19" s="312">
        <v>5109</v>
      </c>
      <c r="H19" s="455">
        <v>30.92</v>
      </c>
      <c r="I19" s="626"/>
    </row>
    <row r="20" spans="1:9" s="429" customFormat="1" ht="15" hidden="1" customHeight="1">
      <c r="A20" s="421" t="s">
        <v>190</v>
      </c>
      <c r="B20" s="423" t="s">
        <v>197</v>
      </c>
      <c r="C20" s="95" t="s">
        <v>172</v>
      </c>
      <c r="D20" s="423" t="s">
        <v>198</v>
      </c>
      <c r="E20" s="312">
        <v>5301</v>
      </c>
      <c r="F20" s="425" t="s">
        <v>197</v>
      </c>
      <c r="G20" s="312">
        <v>5301</v>
      </c>
      <c r="H20" s="455">
        <v>46.09</v>
      </c>
      <c r="I20" s="626"/>
    </row>
    <row r="21" spans="1:9" s="429" customFormat="1" ht="15" hidden="1" customHeight="1">
      <c r="A21" s="421" t="s">
        <v>190</v>
      </c>
      <c r="B21" s="423" t="s">
        <v>197</v>
      </c>
      <c r="C21" s="95" t="s">
        <v>172</v>
      </c>
      <c r="D21" s="423" t="s">
        <v>198</v>
      </c>
      <c r="E21" s="312">
        <v>5301</v>
      </c>
      <c r="F21" s="425" t="s">
        <v>199</v>
      </c>
      <c r="G21" s="312">
        <v>5304</v>
      </c>
      <c r="H21" s="455">
        <v>35.39</v>
      </c>
      <c r="I21" s="626"/>
    </row>
    <row r="22" spans="1:9" s="429" customFormat="1" ht="15" hidden="1" customHeight="1">
      <c r="A22" s="421" t="s">
        <v>190</v>
      </c>
      <c r="B22" s="423" t="s">
        <v>200</v>
      </c>
      <c r="C22" s="95" t="s">
        <v>172</v>
      </c>
      <c r="D22" s="423" t="s">
        <v>201</v>
      </c>
      <c r="E22" s="312">
        <v>5501</v>
      </c>
      <c r="F22" s="425" t="s">
        <v>200</v>
      </c>
      <c r="G22" s="312">
        <v>5501</v>
      </c>
      <c r="H22" s="455">
        <v>52.7</v>
      </c>
      <c r="I22" s="626"/>
    </row>
    <row r="23" spans="1:9" s="429" customFormat="1" ht="15" hidden="1" customHeight="1">
      <c r="A23" s="421" t="s">
        <v>190</v>
      </c>
      <c r="B23" s="423" t="s">
        <v>200</v>
      </c>
      <c r="C23" s="95" t="s">
        <v>172</v>
      </c>
      <c r="D23" s="423" t="s">
        <v>201</v>
      </c>
      <c r="E23" s="312">
        <v>5501</v>
      </c>
      <c r="F23" s="425" t="s">
        <v>202</v>
      </c>
      <c r="G23" s="312">
        <v>5502</v>
      </c>
      <c r="H23" s="455">
        <v>42.75</v>
      </c>
      <c r="I23" s="626"/>
    </row>
    <row r="24" spans="1:9" s="429" customFormat="1" ht="15" hidden="1" customHeight="1">
      <c r="A24" s="421" t="s">
        <v>190</v>
      </c>
      <c r="B24" s="423" t="s">
        <v>200</v>
      </c>
      <c r="C24" s="95" t="s">
        <v>172</v>
      </c>
      <c r="D24" s="423" t="s">
        <v>201</v>
      </c>
      <c r="E24" s="312">
        <v>5501</v>
      </c>
      <c r="F24" s="425" t="s">
        <v>203</v>
      </c>
      <c r="G24" s="312">
        <v>5503</v>
      </c>
      <c r="H24" s="455">
        <v>36.11</v>
      </c>
      <c r="I24" s="626"/>
    </row>
    <row r="25" spans="1:9" s="429" customFormat="1" ht="15" hidden="1" customHeight="1">
      <c r="A25" s="421" t="s">
        <v>190</v>
      </c>
      <c r="B25" s="423" t="s">
        <v>200</v>
      </c>
      <c r="C25" s="95" t="s">
        <v>172</v>
      </c>
      <c r="D25" s="423" t="s">
        <v>201</v>
      </c>
      <c r="E25" s="312">
        <v>5501</v>
      </c>
      <c r="F25" s="425" t="s">
        <v>204</v>
      </c>
      <c r="G25" s="312">
        <v>5504</v>
      </c>
      <c r="H25" s="455">
        <v>59.89</v>
      </c>
      <c r="I25" s="626"/>
    </row>
    <row r="26" spans="1:9" s="429" customFormat="1" ht="15" hidden="1" customHeight="1">
      <c r="A26" s="421" t="s">
        <v>190</v>
      </c>
      <c r="B26" s="421" t="s">
        <v>205</v>
      </c>
      <c r="C26" s="95" t="s">
        <v>172</v>
      </c>
      <c r="D26" s="421" t="s">
        <v>206</v>
      </c>
      <c r="E26" s="312">
        <v>5601</v>
      </c>
      <c r="F26" s="424" t="s">
        <v>205</v>
      </c>
      <c r="G26" s="312">
        <v>5601</v>
      </c>
      <c r="H26" s="455">
        <v>43.82</v>
      </c>
      <c r="I26" s="626"/>
    </row>
    <row r="27" spans="1:9" s="429" customFormat="1" ht="15" hidden="1" customHeight="1">
      <c r="A27" s="421" t="s">
        <v>190</v>
      </c>
      <c r="B27" s="421" t="s">
        <v>205</v>
      </c>
      <c r="C27" s="95" t="s">
        <v>172</v>
      </c>
      <c r="D27" s="421" t="s">
        <v>206</v>
      </c>
      <c r="E27" s="312">
        <v>5601</v>
      </c>
      <c r="F27" s="424" t="s">
        <v>207</v>
      </c>
      <c r="G27" s="312">
        <v>5603</v>
      </c>
      <c r="H27" s="455">
        <v>16.91</v>
      </c>
      <c r="I27" s="626"/>
    </row>
    <row r="28" spans="1:9" s="429" customFormat="1" ht="15" hidden="1" customHeight="1">
      <c r="A28" s="421" t="s">
        <v>190</v>
      </c>
      <c r="B28" s="421" t="s">
        <v>205</v>
      </c>
      <c r="C28" s="95" t="s">
        <v>172</v>
      </c>
      <c r="D28" s="421" t="s">
        <v>206</v>
      </c>
      <c r="E28" s="312">
        <v>5601</v>
      </c>
      <c r="F28" s="424" t="s">
        <v>208</v>
      </c>
      <c r="G28" s="312">
        <v>5606</v>
      </c>
      <c r="H28" s="455">
        <v>44.29</v>
      </c>
      <c r="I28" s="626"/>
    </row>
    <row r="29" spans="1:9" s="429" customFormat="1" ht="15" hidden="1" customHeight="1">
      <c r="A29" s="421" t="s">
        <v>190</v>
      </c>
      <c r="B29" s="423" t="s">
        <v>209</v>
      </c>
      <c r="C29" s="95" t="s">
        <v>172</v>
      </c>
      <c r="D29" s="423" t="s">
        <v>210</v>
      </c>
      <c r="E29" s="312">
        <v>5701</v>
      </c>
      <c r="F29" s="425" t="s">
        <v>210</v>
      </c>
      <c r="G29" s="312">
        <v>5701</v>
      </c>
      <c r="H29" s="455">
        <v>24.17</v>
      </c>
      <c r="I29" s="626"/>
    </row>
    <row r="30" spans="1:9" s="429" customFormat="1" ht="15" hidden="1" customHeight="1">
      <c r="A30" s="421" t="s">
        <v>190</v>
      </c>
      <c r="B30" s="421" t="s">
        <v>211</v>
      </c>
      <c r="C30" s="95" t="s">
        <v>191</v>
      </c>
      <c r="D30" s="421" t="s">
        <v>191</v>
      </c>
      <c r="E30" s="312">
        <v>5001</v>
      </c>
      <c r="F30" s="421" t="s">
        <v>212</v>
      </c>
      <c r="G30" s="312">
        <v>5801</v>
      </c>
      <c r="H30" s="455">
        <v>44.36</v>
      </c>
      <c r="I30" s="626"/>
    </row>
    <row r="31" spans="1:9" s="429" customFormat="1" ht="15" hidden="1" customHeight="1">
      <c r="A31" s="421" t="s">
        <v>190</v>
      </c>
      <c r="B31" s="421" t="s">
        <v>211</v>
      </c>
      <c r="C31" s="95" t="s">
        <v>191</v>
      </c>
      <c r="D31" s="421" t="s">
        <v>191</v>
      </c>
      <c r="E31" s="312">
        <v>5001</v>
      </c>
      <c r="F31" s="421" t="s">
        <v>213</v>
      </c>
      <c r="G31" s="312">
        <v>5802</v>
      </c>
      <c r="H31" s="455">
        <v>68.87</v>
      </c>
      <c r="I31" s="626"/>
    </row>
    <row r="32" spans="1:9" s="429" customFormat="1" ht="15" hidden="1" customHeight="1">
      <c r="A32" s="421" t="s">
        <v>190</v>
      </c>
      <c r="B32" s="421" t="s">
        <v>211</v>
      </c>
      <c r="C32" s="95" t="s">
        <v>191</v>
      </c>
      <c r="D32" s="421" t="s">
        <v>191</v>
      </c>
      <c r="E32" s="312">
        <v>5001</v>
      </c>
      <c r="F32" s="421" t="s">
        <v>214</v>
      </c>
      <c r="G32" s="312">
        <v>5803</v>
      </c>
      <c r="H32" s="455">
        <v>6.66</v>
      </c>
      <c r="I32" s="626"/>
    </row>
    <row r="33" spans="1:9" s="429" customFormat="1" ht="15" hidden="1" customHeight="1">
      <c r="A33" s="421" t="s">
        <v>190</v>
      </c>
      <c r="B33" s="421" t="s">
        <v>211</v>
      </c>
      <c r="C33" s="95" t="s">
        <v>191</v>
      </c>
      <c r="D33" s="421" t="s">
        <v>191</v>
      </c>
      <c r="E33" s="312">
        <v>5001</v>
      </c>
      <c r="F33" s="421" t="s">
        <v>215</v>
      </c>
      <c r="G33" s="312">
        <v>5804</v>
      </c>
      <c r="H33" s="455">
        <v>39.799999999999997</v>
      </c>
      <c r="I33" s="626"/>
    </row>
    <row r="34" spans="1:9" s="429" customFormat="1" ht="15" hidden="1" customHeight="1">
      <c r="A34" s="421" t="s">
        <v>216</v>
      </c>
      <c r="B34" s="421" t="s">
        <v>217</v>
      </c>
      <c r="C34" s="95" t="s">
        <v>172</v>
      </c>
      <c r="D34" s="421" t="s">
        <v>218</v>
      </c>
      <c r="E34" s="312">
        <v>6001</v>
      </c>
      <c r="F34" s="421" t="s">
        <v>219</v>
      </c>
      <c r="G34" s="312">
        <v>6101</v>
      </c>
      <c r="H34" s="455">
        <v>49.05</v>
      </c>
      <c r="I34" s="626"/>
    </row>
    <row r="35" spans="1:9" s="429" customFormat="1" ht="15" hidden="1" customHeight="1">
      <c r="A35" s="421" t="s">
        <v>216</v>
      </c>
      <c r="B35" s="421" t="s">
        <v>217</v>
      </c>
      <c r="C35" s="95" t="s">
        <v>172</v>
      </c>
      <c r="D35" s="421" t="s">
        <v>218</v>
      </c>
      <c r="E35" s="312">
        <v>6001</v>
      </c>
      <c r="F35" s="421" t="s">
        <v>220</v>
      </c>
      <c r="G35" s="312">
        <v>6108</v>
      </c>
      <c r="H35" s="455">
        <v>51.15</v>
      </c>
      <c r="I35" s="626"/>
    </row>
    <row r="36" spans="1:9" s="429" customFormat="1" ht="15" hidden="1" customHeight="1">
      <c r="A36" s="421" t="s">
        <v>216</v>
      </c>
      <c r="B36" s="423" t="s">
        <v>217</v>
      </c>
      <c r="C36" s="95" t="s">
        <v>172</v>
      </c>
      <c r="D36" s="423" t="s">
        <v>221</v>
      </c>
      <c r="E36" s="312">
        <v>6115</v>
      </c>
      <c r="F36" s="423" t="s">
        <v>221</v>
      </c>
      <c r="G36" s="312">
        <v>6115</v>
      </c>
      <c r="H36" s="455">
        <v>60.83</v>
      </c>
      <c r="I36" s="626"/>
    </row>
    <row r="37" spans="1:9" s="429" customFormat="1" ht="15" hidden="1" customHeight="1">
      <c r="A37" s="421" t="s">
        <v>216</v>
      </c>
      <c r="B37" s="423" t="s">
        <v>222</v>
      </c>
      <c r="C37" s="95" t="s">
        <v>172</v>
      </c>
      <c r="D37" s="423" t="s">
        <v>223</v>
      </c>
      <c r="E37" s="312">
        <v>6301</v>
      </c>
      <c r="F37" s="425" t="s">
        <v>223</v>
      </c>
      <c r="G37" s="312">
        <v>6301</v>
      </c>
      <c r="H37" s="455">
        <v>36.65</v>
      </c>
      <c r="I37" s="626"/>
    </row>
    <row r="38" spans="1:9" s="429" customFormat="1" ht="15" hidden="1" customHeight="1">
      <c r="A38" s="421" t="s">
        <v>224</v>
      </c>
      <c r="B38" s="421" t="s">
        <v>225</v>
      </c>
      <c r="C38" s="95" t="s">
        <v>172</v>
      </c>
      <c r="D38" s="421" t="s">
        <v>226</v>
      </c>
      <c r="E38" s="312">
        <v>7001</v>
      </c>
      <c r="F38" s="421" t="s">
        <v>225</v>
      </c>
      <c r="G38" s="312">
        <v>7101</v>
      </c>
      <c r="H38" s="455">
        <v>35.57</v>
      </c>
      <c r="I38" s="626"/>
    </row>
    <row r="39" spans="1:9" s="429" customFormat="1" ht="15" hidden="1" customHeight="1">
      <c r="A39" s="421" t="s">
        <v>224</v>
      </c>
      <c r="B39" s="423" t="s">
        <v>225</v>
      </c>
      <c r="C39" s="95" t="s">
        <v>172</v>
      </c>
      <c r="D39" s="423" t="s">
        <v>227</v>
      </c>
      <c r="E39" s="312">
        <v>7102</v>
      </c>
      <c r="F39" s="423" t="s">
        <v>227</v>
      </c>
      <c r="G39" s="312">
        <v>7102</v>
      </c>
      <c r="H39" s="455">
        <v>16.850000000000001</v>
      </c>
      <c r="I39" s="626"/>
    </row>
    <row r="40" spans="1:9" s="429" customFormat="1" ht="15" hidden="1" customHeight="1">
      <c r="A40" s="421" t="s">
        <v>224</v>
      </c>
      <c r="B40" s="421" t="s">
        <v>225</v>
      </c>
      <c r="C40" s="95" t="s">
        <v>172</v>
      </c>
      <c r="D40" s="421" t="s">
        <v>226</v>
      </c>
      <c r="E40" s="312">
        <v>7001</v>
      </c>
      <c r="F40" s="421" t="s">
        <v>224</v>
      </c>
      <c r="G40" s="312">
        <v>7105</v>
      </c>
      <c r="H40" s="455">
        <v>49.18</v>
      </c>
      <c r="I40" s="626"/>
    </row>
    <row r="41" spans="1:9" s="429" customFormat="1" ht="15" hidden="1" customHeight="1">
      <c r="A41" s="421" t="s">
        <v>224</v>
      </c>
      <c r="B41" s="421" t="s">
        <v>228</v>
      </c>
      <c r="C41" s="95" t="s">
        <v>172</v>
      </c>
      <c r="D41" s="421" t="s">
        <v>229</v>
      </c>
      <c r="E41" s="312">
        <v>7301</v>
      </c>
      <c r="F41" s="424" t="s">
        <v>228</v>
      </c>
      <c r="G41" s="312">
        <v>7301</v>
      </c>
      <c r="H41" s="455">
        <v>42.97</v>
      </c>
      <c r="I41" s="626"/>
    </row>
    <row r="42" spans="1:9" s="429" customFormat="1" ht="15" hidden="1" customHeight="1">
      <c r="A42" s="421" t="s">
        <v>224</v>
      </c>
      <c r="B42" s="421" t="s">
        <v>228</v>
      </c>
      <c r="C42" s="95" t="s">
        <v>172</v>
      </c>
      <c r="D42" s="421" t="s">
        <v>229</v>
      </c>
      <c r="E42" s="312">
        <v>7301</v>
      </c>
      <c r="F42" s="424" t="s">
        <v>230</v>
      </c>
      <c r="G42" s="312">
        <v>7305</v>
      </c>
      <c r="H42" s="455">
        <v>79.680000000000007</v>
      </c>
      <c r="I42" s="626"/>
    </row>
    <row r="43" spans="1:9" s="429" customFormat="1" ht="15" hidden="1" customHeight="1">
      <c r="A43" s="421" t="s">
        <v>224</v>
      </c>
      <c r="B43" s="421" t="s">
        <v>228</v>
      </c>
      <c r="C43" s="95" t="s">
        <v>172</v>
      </c>
      <c r="D43" s="421" t="s">
        <v>229</v>
      </c>
      <c r="E43" s="312">
        <v>7301</v>
      </c>
      <c r="F43" s="424" t="s">
        <v>231</v>
      </c>
      <c r="G43" s="312">
        <v>7306</v>
      </c>
      <c r="H43" s="455">
        <v>36.659999999999997</v>
      </c>
      <c r="I43" s="626"/>
    </row>
    <row r="44" spans="1:9" s="429" customFormat="1" ht="15" hidden="1" customHeight="1">
      <c r="A44" s="421" t="s">
        <v>224</v>
      </c>
      <c r="B44" s="423" t="s">
        <v>232</v>
      </c>
      <c r="C44" s="95" t="s">
        <v>172</v>
      </c>
      <c r="D44" s="423" t="s">
        <v>232</v>
      </c>
      <c r="E44" s="312">
        <v>7401</v>
      </c>
      <c r="F44" s="425" t="s">
        <v>232</v>
      </c>
      <c r="G44" s="312">
        <v>7401</v>
      </c>
      <c r="H44" s="455">
        <v>55.08</v>
      </c>
      <c r="I44" s="626"/>
    </row>
    <row r="45" spans="1:9" s="429" customFormat="1" ht="15" hidden="1" customHeight="1">
      <c r="A45" s="421" t="s">
        <v>233</v>
      </c>
      <c r="B45" s="421" t="s">
        <v>234</v>
      </c>
      <c r="C45" s="95" t="s">
        <v>235</v>
      </c>
      <c r="D45" s="421" t="s">
        <v>235</v>
      </c>
      <c r="E45" s="312">
        <v>8001</v>
      </c>
      <c r="F45" s="421" t="s">
        <v>234</v>
      </c>
      <c r="G45" s="312">
        <v>8101</v>
      </c>
      <c r="H45" s="455">
        <v>31.7</v>
      </c>
      <c r="I45" s="626"/>
    </row>
    <row r="46" spans="1:9" s="429" customFormat="1" ht="15" hidden="1" customHeight="1">
      <c r="A46" s="421" t="s">
        <v>233</v>
      </c>
      <c r="B46" s="421" t="s">
        <v>234</v>
      </c>
      <c r="C46" s="95" t="s">
        <v>235</v>
      </c>
      <c r="D46" s="421" t="s">
        <v>235</v>
      </c>
      <c r="E46" s="312">
        <v>8001</v>
      </c>
      <c r="F46" s="421" t="s">
        <v>236</v>
      </c>
      <c r="G46" s="312">
        <v>8102</v>
      </c>
      <c r="H46" s="455">
        <v>43.83</v>
      </c>
      <c r="I46" s="626"/>
    </row>
    <row r="47" spans="1:9" s="429" customFormat="1" ht="15" hidden="1" customHeight="1">
      <c r="A47" s="421" t="s">
        <v>233</v>
      </c>
      <c r="B47" s="421" t="s">
        <v>234</v>
      </c>
      <c r="C47" s="95" t="s">
        <v>235</v>
      </c>
      <c r="D47" s="421" t="s">
        <v>235</v>
      </c>
      <c r="E47" s="312">
        <v>8001</v>
      </c>
      <c r="F47" s="421" t="s">
        <v>237</v>
      </c>
      <c r="G47" s="312">
        <v>8103</v>
      </c>
      <c r="H47" s="455">
        <v>47.8</v>
      </c>
      <c r="I47" s="626"/>
    </row>
    <row r="48" spans="1:9" s="429" customFormat="1" ht="15" hidden="1" customHeight="1">
      <c r="A48" s="421" t="s">
        <v>233</v>
      </c>
      <c r="B48" s="421" t="s">
        <v>234</v>
      </c>
      <c r="C48" s="95" t="s">
        <v>235</v>
      </c>
      <c r="D48" s="421" t="s">
        <v>235</v>
      </c>
      <c r="E48" s="312">
        <v>8001</v>
      </c>
      <c r="F48" s="421" t="s">
        <v>238</v>
      </c>
      <c r="G48" s="312">
        <v>8105</v>
      </c>
      <c r="H48" s="455">
        <v>30.22</v>
      </c>
      <c r="I48" s="626"/>
    </row>
    <row r="49" spans="1:9" s="429" customFormat="1" ht="15" hidden="1" customHeight="1">
      <c r="A49" s="421" t="s">
        <v>233</v>
      </c>
      <c r="B49" s="421" t="s">
        <v>234</v>
      </c>
      <c r="C49" s="95" t="s">
        <v>235</v>
      </c>
      <c r="D49" s="421" t="s">
        <v>235</v>
      </c>
      <c r="E49" s="312">
        <v>8001</v>
      </c>
      <c r="F49" s="421" t="s">
        <v>239</v>
      </c>
      <c r="G49" s="312">
        <v>8106</v>
      </c>
      <c r="H49" s="455">
        <v>19.45</v>
      </c>
      <c r="I49" s="626"/>
    </row>
    <row r="50" spans="1:9" s="429" customFormat="1" ht="15" hidden="1" customHeight="1">
      <c r="A50" s="421" t="s">
        <v>233</v>
      </c>
      <c r="B50" s="421" t="s">
        <v>234</v>
      </c>
      <c r="C50" s="95" t="s">
        <v>235</v>
      </c>
      <c r="D50" s="421" t="s">
        <v>235</v>
      </c>
      <c r="E50" s="312">
        <v>8001</v>
      </c>
      <c r="F50" s="421" t="s">
        <v>240</v>
      </c>
      <c r="G50" s="312">
        <v>8107</v>
      </c>
      <c r="H50" s="455">
        <v>44.89</v>
      </c>
      <c r="I50" s="626"/>
    </row>
    <row r="51" spans="1:9" s="429" customFormat="1" ht="15" hidden="1" customHeight="1">
      <c r="A51" s="421" t="s">
        <v>233</v>
      </c>
      <c r="B51" s="421" t="s">
        <v>234</v>
      </c>
      <c r="C51" s="95" t="s">
        <v>235</v>
      </c>
      <c r="D51" s="421" t="s">
        <v>235</v>
      </c>
      <c r="E51" s="312">
        <v>8001</v>
      </c>
      <c r="F51" s="421" t="s">
        <v>241</v>
      </c>
      <c r="G51" s="312">
        <v>8108</v>
      </c>
      <c r="H51" s="455">
        <v>39.17</v>
      </c>
      <c r="I51" s="626"/>
    </row>
    <row r="52" spans="1:9" s="429" customFormat="1" ht="15" hidden="1" customHeight="1">
      <c r="A52" s="421" t="s">
        <v>233</v>
      </c>
      <c r="B52" s="421" t="s">
        <v>234</v>
      </c>
      <c r="C52" s="95" t="s">
        <v>235</v>
      </c>
      <c r="D52" s="421" t="s">
        <v>235</v>
      </c>
      <c r="E52" s="312">
        <v>8001</v>
      </c>
      <c r="F52" s="421" t="s">
        <v>242</v>
      </c>
      <c r="G52" s="312">
        <v>8109</v>
      </c>
      <c r="H52" s="455">
        <v>54.92</v>
      </c>
      <c r="I52" s="626"/>
    </row>
    <row r="53" spans="1:9" s="429" customFormat="1" ht="15" hidden="1" customHeight="1">
      <c r="A53" s="421" t="s">
        <v>233</v>
      </c>
      <c r="B53" s="421" t="s">
        <v>234</v>
      </c>
      <c r="C53" s="95" t="s">
        <v>235</v>
      </c>
      <c r="D53" s="421" t="s">
        <v>235</v>
      </c>
      <c r="E53" s="312">
        <v>8001</v>
      </c>
      <c r="F53" s="421" t="s">
        <v>243</v>
      </c>
      <c r="G53" s="312">
        <v>8110</v>
      </c>
      <c r="H53" s="455">
        <v>42.4</v>
      </c>
      <c r="I53" s="626"/>
    </row>
    <row r="54" spans="1:9" s="429" customFormat="1" ht="15" hidden="1" customHeight="1">
      <c r="A54" s="421" t="s">
        <v>233</v>
      </c>
      <c r="B54" s="421" t="s">
        <v>234</v>
      </c>
      <c r="C54" s="95" t="s">
        <v>235</v>
      </c>
      <c r="D54" s="421" t="s">
        <v>235</v>
      </c>
      <c r="E54" s="312">
        <v>8001</v>
      </c>
      <c r="F54" s="421" t="s">
        <v>244</v>
      </c>
      <c r="G54" s="312">
        <v>8111</v>
      </c>
      <c r="H54" s="455">
        <v>20.55</v>
      </c>
      <c r="I54" s="626"/>
    </row>
    <row r="55" spans="1:9" s="429" customFormat="1" ht="15" hidden="1" customHeight="1">
      <c r="A55" s="421" t="s">
        <v>233</v>
      </c>
      <c r="B55" s="421" t="s">
        <v>234</v>
      </c>
      <c r="C55" s="95" t="s">
        <v>235</v>
      </c>
      <c r="D55" s="421" t="s">
        <v>235</v>
      </c>
      <c r="E55" s="312">
        <v>8001</v>
      </c>
      <c r="F55" s="421" t="s">
        <v>245</v>
      </c>
      <c r="G55" s="312">
        <v>8112</v>
      </c>
      <c r="H55" s="455">
        <v>28.36</v>
      </c>
      <c r="I55" s="626"/>
    </row>
    <row r="56" spans="1:9" s="429" customFormat="1" ht="15" hidden="1" customHeight="1">
      <c r="A56" s="421" t="s">
        <v>233</v>
      </c>
      <c r="B56" s="421" t="s">
        <v>233</v>
      </c>
      <c r="C56" s="95" t="s">
        <v>172</v>
      </c>
      <c r="D56" s="421" t="s">
        <v>246</v>
      </c>
      <c r="E56" s="312">
        <v>8301</v>
      </c>
      <c r="F56" s="421" t="s">
        <v>247</v>
      </c>
      <c r="G56" s="312">
        <v>8301</v>
      </c>
      <c r="H56" s="455">
        <v>57.1</v>
      </c>
      <c r="I56" s="626"/>
    </row>
    <row r="57" spans="1:9" s="429" customFormat="1" ht="15" hidden="1" customHeight="1">
      <c r="A57" s="421" t="s">
        <v>233</v>
      </c>
      <c r="B57" s="421" t="s">
        <v>233</v>
      </c>
      <c r="C57" s="95" t="s">
        <v>172</v>
      </c>
      <c r="D57" s="421" t="s">
        <v>246</v>
      </c>
      <c r="E57" s="312">
        <v>8301</v>
      </c>
      <c r="F57" s="424" t="s">
        <v>248</v>
      </c>
      <c r="G57" s="312">
        <v>8306</v>
      </c>
      <c r="H57" s="455">
        <v>56.64</v>
      </c>
      <c r="I57" s="626"/>
    </row>
    <row r="58" spans="1:9" s="429" customFormat="1" ht="15" hidden="1" customHeight="1">
      <c r="A58" s="421" t="s">
        <v>249</v>
      </c>
      <c r="B58" s="421" t="s">
        <v>250</v>
      </c>
      <c r="C58" s="95" t="s">
        <v>172</v>
      </c>
      <c r="D58" s="421" t="s">
        <v>251</v>
      </c>
      <c r="E58" s="312">
        <v>9001</v>
      </c>
      <c r="F58" s="421" t="s">
        <v>252</v>
      </c>
      <c r="G58" s="312">
        <v>9101</v>
      </c>
      <c r="H58" s="455">
        <v>45.16</v>
      </c>
      <c r="I58" s="626"/>
    </row>
    <row r="59" spans="1:9" s="429" customFormat="1" ht="15" hidden="1" customHeight="1">
      <c r="A59" s="421" t="s">
        <v>249</v>
      </c>
      <c r="B59" s="421" t="s">
        <v>250</v>
      </c>
      <c r="C59" s="95" t="s">
        <v>172</v>
      </c>
      <c r="D59" s="421" t="s">
        <v>251</v>
      </c>
      <c r="E59" s="312">
        <v>9001</v>
      </c>
      <c r="F59" s="421" t="s">
        <v>253</v>
      </c>
      <c r="G59" s="312">
        <v>9112</v>
      </c>
      <c r="H59" s="455">
        <v>47.11</v>
      </c>
      <c r="I59" s="626"/>
    </row>
    <row r="60" spans="1:9" s="429" customFormat="1" ht="15" hidden="1" customHeight="1">
      <c r="A60" s="421" t="s">
        <v>249</v>
      </c>
      <c r="B60" s="423" t="s">
        <v>250</v>
      </c>
      <c r="C60" s="95" t="s">
        <v>172</v>
      </c>
      <c r="D60" s="423" t="s">
        <v>254</v>
      </c>
      <c r="E60" s="312">
        <v>9120</v>
      </c>
      <c r="F60" s="423" t="s">
        <v>254</v>
      </c>
      <c r="G60" s="312">
        <v>9120</v>
      </c>
      <c r="H60" s="455">
        <v>26.9</v>
      </c>
      <c r="I60" s="626"/>
    </row>
    <row r="61" spans="1:9" s="429" customFormat="1" ht="15" hidden="1" customHeight="1">
      <c r="A61" s="421" t="s">
        <v>249</v>
      </c>
      <c r="B61" s="423" t="s">
        <v>255</v>
      </c>
      <c r="C61" s="95" t="s">
        <v>172</v>
      </c>
      <c r="D61" s="423" t="s">
        <v>256</v>
      </c>
      <c r="E61" s="312">
        <v>9201</v>
      </c>
      <c r="F61" s="423" t="s">
        <v>256</v>
      </c>
      <c r="G61" s="312">
        <v>9201</v>
      </c>
      <c r="H61" s="455">
        <v>31.15</v>
      </c>
      <c r="I61" s="626"/>
    </row>
    <row r="62" spans="1:9" s="429" customFormat="1" ht="15" hidden="1" customHeight="1">
      <c r="A62" s="421" t="s">
        <v>257</v>
      </c>
      <c r="B62" s="421" t="s">
        <v>258</v>
      </c>
      <c r="C62" s="95" t="s">
        <v>172</v>
      </c>
      <c r="D62" s="421" t="s">
        <v>259</v>
      </c>
      <c r="E62" s="312">
        <v>10001</v>
      </c>
      <c r="F62" s="421" t="s">
        <v>260</v>
      </c>
      <c r="G62" s="312">
        <v>10101</v>
      </c>
      <c r="H62" s="455">
        <v>59.38</v>
      </c>
      <c r="I62" s="626"/>
    </row>
    <row r="63" spans="1:9" s="429" customFormat="1" ht="15" hidden="1" customHeight="1">
      <c r="A63" s="421" t="s">
        <v>257</v>
      </c>
      <c r="B63" s="421" t="s">
        <v>258</v>
      </c>
      <c r="C63" s="95" t="s">
        <v>172</v>
      </c>
      <c r="D63" s="421" t="s">
        <v>259</v>
      </c>
      <c r="E63" s="312">
        <v>10001</v>
      </c>
      <c r="F63" s="421" t="s">
        <v>261</v>
      </c>
      <c r="G63" s="312">
        <v>10109</v>
      </c>
      <c r="H63" s="455">
        <v>43.81</v>
      </c>
      <c r="I63" s="626"/>
    </row>
    <row r="64" spans="1:9" s="429" customFormat="1" ht="15" hidden="1" customHeight="1">
      <c r="A64" s="421" t="s">
        <v>257</v>
      </c>
      <c r="B64" s="423" t="s">
        <v>262</v>
      </c>
      <c r="C64" s="95" t="s">
        <v>172</v>
      </c>
      <c r="D64" s="423" t="s">
        <v>263</v>
      </c>
      <c r="E64" s="312">
        <v>10201</v>
      </c>
      <c r="F64" s="423" t="s">
        <v>263</v>
      </c>
      <c r="G64" s="312">
        <v>10201</v>
      </c>
      <c r="H64" s="455">
        <v>45.22</v>
      </c>
      <c r="I64" s="626"/>
    </row>
    <row r="65" spans="1:9" s="429" customFormat="1" ht="15" hidden="1" customHeight="1">
      <c r="A65" s="421" t="s">
        <v>257</v>
      </c>
      <c r="B65" s="421" t="s">
        <v>264</v>
      </c>
      <c r="C65" s="95" t="s">
        <v>172</v>
      </c>
      <c r="D65" s="421" t="s">
        <v>264</v>
      </c>
      <c r="E65" s="312">
        <v>10301</v>
      </c>
      <c r="F65" s="421" t="s">
        <v>264</v>
      </c>
      <c r="G65" s="312">
        <v>10301</v>
      </c>
      <c r="H65" s="455">
        <v>74.14</v>
      </c>
      <c r="I65" s="626"/>
    </row>
    <row r="66" spans="1:9" s="429" customFormat="1" ht="15" hidden="1" customHeight="1">
      <c r="A66" s="421" t="s">
        <v>265</v>
      </c>
      <c r="B66" s="423" t="s">
        <v>266</v>
      </c>
      <c r="C66" s="95" t="s">
        <v>172</v>
      </c>
      <c r="D66" s="423" t="s">
        <v>266</v>
      </c>
      <c r="E66" s="312">
        <v>11101</v>
      </c>
      <c r="F66" s="423" t="s">
        <v>266</v>
      </c>
      <c r="G66" s="312">
        <v>11101</v>
      </c>
      <c r="H66" s="455">
        <v>41.74</v>
      </c>
      <c r="I66" s="626"/>
    </row>
    <row r="67" spans="1:9" s="429" customFormat="1" ht="15" hidden="1" customHeight="1">
      <c r="A67" s="421" t="s">
        <v>267</v>
      </c>
      <c r="B67" s="421" t="s">
        <v>267</v>
      </c>
      <c r="C67" s="95" t="s">
        <v>172</v>
      </c>
      <c r="D67" s="421" t="s">
        <v>268</v>
      </c>
      <c r="E67" s="312">
        <v>12101</v>
      </c>
      <c r="F67" s="424" t="s">
        <v>268</v>
      </c>
      <c r="G67" s="312">
        <v>12101</v>
      </c>
      <c r="H67" s="455">
        <v>53.43</v>
      </c>
      <c r="I67" s="626"/>
    </row>
    <row r="68" spans="1:9" s="429" customFormat="1" ht="15" customHeight="1">
      <c r="A68" s="421" t="s">
        <v>269</v>
      </c>
      <c r="B68" s="421" t="s">
        <v>270</v>
      </c>
      <c r="C68" s="95" t="s">
        <v>271</v>
      </c>
      <c r="D68" s="421" t="s">
        <v>271</v>
      </c>
      <c r="E68" s="312">
        <v>13001</v>
      </c>
      <c r="F68" s="421" t="s">
        <v>270</v>
      </c>
      <c r="G68" s="312">
        <v>13101</v>
      </c>
      <c r="H68" s="455">
        <v>38.57</v>
      </c>
      <c r="I68" s="626"/>
    </row>
    <row r="69" spans="1:9" s="429" customFormat="1" ht="15" customHeight="1">
      <c r="A69" s="421" t="s">
        <v>269</v>
      </c>
      <c r="B69" s="421" t="s">
        <v>270</v>
      </c>
      <c r="C69" s="95" t="s">
        <v>271</v>
      </c>
      <c r="D69" s="421" t="s">
        <v>271</v>
      </c>
      <c r="E69" s="312">
        <v>13001</v>
      </c>
      <c r="F69" s="421" t="s">
        <v>272</v>
      </c>
      <c r="G69" s="312">
        <v>13102</v>
      </c>
      <c r="H69" s="455">
        <v>41.53</v>
      </c>
      <c r="I69" s="626"/>
    </row>
    <row r="70" spans="1:9" s="429" customFormat="1" ht="15" customHeight="1">
      <c r="A70" s="421" t="s">
        <v>269</v>
      </c>
      <c r="B70" s="421" t="s">
        <v>270</v>
      </c>
      <c r="C70" s="95" t="s">
        <v>271</v>
      </c>
      <c r="D70" s="421" t="s">
        <v>271</v>
      </c>
      <c r="E70" s="312">
        <v>13001</v>
      </c>
      <c r="F70" s="421" t="s">
        <v>273</v>
      </c>
      <c r="G70" s="312">
        <v>13103</v>
      </c>
      <c r="H70" s="455">
        <v>28.76</v>
      </c>
      <c r="I70" s="626"/>
    </row>
    <row r="71" spans="1:9" s="429" customFormat="1" ht="15" customHeight="1">
      <c r="A71" s="421" t="s">
        <v>269</v>
      </c>
      <c r="B71" s="421" t="s">
        <v>270</v>
      </c>
      <c r="C71" s="95" t="s">
        <v>271</v>
      </c>
      <c r="D71" s="421" t="s">
        <v>271</v>
      </c>
      <c r="E71" s="312">
        <v>13001</v>
      </c>
      <c r="F71" s="421" t="s">
        <v>274</v>
      </c>
      <c r="G71" s="312">
        <v>13104</v>
      </c>
      <c r="H71" s="455">
        <v>16.28</v>
      </c>
      <c r="I71" s="626"/>
    </row>
    <row r="72" spans="1:9" s="429" customFormat="1" ht="15" customHeight="1">
      <c r="A72" s="421" t="s">
        <v>269</v>
      </c>
      <c r="B72" s="421" t="s">
        <v>270</v>
      </c>
      <c r="C72" s="95" t="s">
        <v>271</v>
      </c>
      <c r="D72" s="421" t="s">
        <v>271</v>
      </c>
      <c r="E72" s="312">
        <v>13001</v>
      </c>
      <c r="F72" s="421" t="s">
        <v>275</v>
      </c>
      <c r="G72" s="312">
        <v>13105</v>
      </c>
      <c r="H72" s="455">
        <v>19.809999999999999</v>
      </c>
      <c r="I72" s="626"/>
    </row>
    <row r="73" spans="1:9" s="429" customFormat="1" ht="15" customHeight="1">
      <c r="A73" s="421" t="s">
        <v>269</v>
      </c>
      <c r="B73" s="421" t="s">
        <v>270</v>
      </c>
      <c r="C73" s="95" t="s">
        <v>271</v>
      </c>
      <c r="D73" s="421" t="s">
        <v>271</v>
      </c>
      <c r="E73" s="312">
        <v>13001</v>
      </c>
      <c r="F73" s="421" t="s">
        <v>276</v>
      </c>
      <c r="G73" s="312">
        <v>13106</v>
      </c>
      <c r="H73" s="455">
        <v>21.42</v>
      </c>
      <c r="I73" s="626"/>
    </row>
    <row r="74" spans="1:9" s="429" customFormat="1" ht="15" customHeight="1">
      <c r="A74" s="421" t="s">
        <v>269</v>
      </c>
      <c r="B74" s="421" t="s">
        <v>270</v>
      </c>
      <c r="C74" s="95" t="s">
        <v>271</v>
      </c>
      <c r="D74" s="421" t="s">
        <v>271</v>
      </c>
      <c r="E74" s="312">
        <v>13001</v>
      </c>
      <c r="F74" s="421" t="s">
        <v>277</v>
      </c>
      <c r="G74" s="312">
        <v>13107</v>
      </c>
      <c r="H74" s="455">
        <v>44.94</v>
      </c>
      <c r="I74" s="626"/>
    </row>
    <row r="75" spans="1:9" s="429" customFormat="1" ht="15" customHeight="1">
      <c r="A75" s="421" t="s">
        <v>269</v>
      </c>
      <c r="B75" s="421" t="s">
        <v>270</v>
      </c>
      <c r="C75" s="95" t="s">
        <v>271</v>
      </c>
      <c r="D75" s="421" t="s">
        <v>271</v>
      </c>
      <c r="E75" s="312">
        <v>13001</v>
      </c>
      <c r="F75" s="421" t="s">
        <v>278</v>
      </c>
      <c r="G75" s="312">
        <v>13108</v>
      </c>
      <c r="H75" s="455">
        <v>19.79</v>
      </c>
      <c r="I75" s="626"/>
    </row>
    <row r="76" spans="1:9" s="429" customFormat="1" ht="15" customHeight="1">
      <c r="A76" s="421" t="s">
        <v>269</v>
      </c>
      <c r="B76" s="421" t="s">
        <v>270</v>
      </c>
      <c r="C76" s="95" t="s">
        <v>271</v>
      </c>
      <c r="D76" s="421" t="s">
        <v>271</v>
      </c>
      <c r="E76" s="312">
        <v>13001</v>
      </c>
      <c r="F76" s="421" t="s">
        <v>279</v>
      </c>
      <c r="G76" s="312">
        <v>13109</v>
      </c>
      <c r="H76" s="455">
        <v>20.95</v>
      </c>
      <c r="I76" s="626"/>
    </row>
    <row r="77" spans="1:9" s="429" customFormat="1" ht="15" customHeight="1">
      <c r="A77" s="421" t="s">
        <v>269</v>
      </c>
      <c r="B77" s="421" t="s">
        <v>270</v>
      </c>
      <c r="C77" s="95" t="s">
        <v>271</v>
      </c>
      <c r="D77" s="421" t="s">
        <v>271</v>
      </c>
      <c r="E77" s="312">
        <v>13001</v>
      </c>
      <c r="F77" s="421" t="s">
        <v>280</v>
      </c>
      <c r="G77" s="312">
        <v>13110</v>
      </c>
      <c r="H77" s="455">
        <v>52.79</v>
      </c>
      <c r="I77" s="626"/>
    </row>
    <row r="78" spans="1:9" s="429" customFormat="1" ht="15" customHeight="1">
      <c r="A78" s="421" t="s">
        <v>269</v>
      </c>
      <c r="B78" s="421" t="s">
        <v>270</v>
      </c>
      <c r="C78" s="95" t="s">
        <v>271</v>
      </c>
      <c r="D78" s="421" t="s">
        <v>271</v>
      </c>
      <c r="E78" s="312">
        <v>13001</v>
      </c>
      <c r="F78" s="421" t="s">
        <v>281</v>
      </c>
      <c r="G78" s="312">
        <v>13111</v>
      </c>
      <c r="H78" s="455">
        <v>18.13</v>
      </c>
      <c r="I78" s="626"/>
    </row>
    <row r="79" spans="1:9" s="429" customFormat="1" ht="15" customHeight="1">
      <c r="A79" s="421" t="s">
        <v>269</v>
      </c>
      <c r="B79" s="421" t="s">
        <v>270</v>
      </c>
      <c r="C79" s="95" t="s">
        <v>271</v>
      </c>
      <c r="D79" s="421" t="s">
        <v>271</v>
      </c>
      <c r="E79" s="312">
        <v>13001</v>
      </c>
      <c r="F79" s="421" t="s">
        <v>282</v>
      </c>
      <c r="G79" s="312">
        <v>13112</v>
      </c>
      <c r="H79" s="455">
        <v>11.57</v>
      </c>
      <c r="I79" s="626"/>
    </row>
    <row r="80" spans="1:9" s="429" customFormat="1" ht="15" customHeight="1">
      <c r="A80" s="421" t="s">
        <v>269</v>
      </c>
      <c r="B80" s="421" t="s">
        <v>270</v>
      </c>
      <c r="C80" s="95" t="s">
        <v>271</v>
      </c>
      <c r="D80" s="421" t="s">
        <v>271</v>
      </c>
      <c r="E80" s="312">
        <v>13001</v>
      </c>
      <c r="F80" s="421" t="s">
        <v>283</v>
      </c>
      <c r="G80" s="312">
        <v>13113</v>
      </c>
      <c r="H80" s="455">
        <v>33.53</v>
      </c>
      <c r="I80" s="626"/>
    </row>
    <row r="81" spans="1:9" s="429" customFormat="1" ht="15" customHeight="1">
      <c r="A81" s="421" t="s">
        <v>269</v>
      </c>
      <c r="B81" s="421" t="s">
        <v>270</v>
      </c>
      <c r="C81" s="95" t="s">
        <v>271</v>
      </c>
      <c r="D81" s="421" t="s">
        <v>271</v>
      </c>
      <c r="E81" s="312">
        <v>13001</v>
      </c>
      <c r="F81" s="421" t="s">
        <v>284</v>
      </c>
      <c r="G81" s="312">
        <v>13114</v>
      </c>
      <c r="H81" s="455">
        <v>77.150000000000006</v>
      </c>
      <c r="I81" s="626"/>
    </row>
    <row r="82" spans="1:9" s="429" customFormat="1" ht="15" customHeight="1">
      <c r="A82" s="421" t="s">
        <v>269</v>
      </c>
      <c r="B82" s="421" t="s">
        <v>270</v>
      </c>
      <c r="C82" s="95" t="s">
        <v>271</v>
      </c>
      <c r="D82" s="421" t="s">
        <v>271</v>
      </c>
      <c r="E82" s="312">
        <v>13001</v>
      </c>
      <c r="F82" s="421" t="s">
        <v>285</v>
      </c>
      <c r="G82" s="312">
        <v>13115</v>
      </c>
      <c r="H82" s="455">
        <v>49.9</v>
      </c>
      <c r="I82" s="626"/>
    </row>
    <row r="83" spans="1:9" s="429" customFormat="1" ht="15" customHeight="1">
      <c r="A83" s="421" t="s">
        <v>269</v>
      </c>
      <c r="B83" s="421" t="s">
        <v>270</v>
      </c>
      <c r="C83" s="95" t="s">
        <v>271</v>
      </c>
      <c r="D83" s="421" t="s">
        <v>271</v>
      </c>
      <c r="E83" s="312">
        <v>13001</v>
      </c>
      <c r="F83" s="421" t="s">
        <v>286</v>
      </c>
      <c r="G83" s="312">
        <v>13116</v>
      </c>
      <c r="H83" s="455">
        <v>10.96</v>
      </c>
      <c r="I83" s="626"/>
    </row>
    <row r="84" spans="1:9" s="429" customFormat="1" ht="15" customHeight="1">
      <c r="A84" s="421" t="s">
        <v>269</v>
      </c>
      <c r="B84" s="421" t="s">
        <v>270</v>
      </c>
      <c r="C84" s="95" t="s">
        <v>271</v>
      </c>
      <c r="D84" s="421" t="s">
        <v>271</v>
      </c>
      <c r="E84" s="312">
        <v>13001</v>
      </c>
      <c r="F84" s="421" t="s">
        <v>287</v>
      </c>
      <c r="G84" s="312">
        <v>13117</v>
      </c>
      <c r="H84" s="455">
        <v>22.86</v>
      </c>
      <c r="I84" s="626"/>
    </row>
    <row r="85" spans="1:9" s="429" customFormat="1" ht="15" customHeight="1">
      <c r="A85" s="421" t="s">
        <v>269</v>
      </c>
      <c r="B85" s="421" t="s">
        <v>270</v>
      </c>
      <c r="C85" s="95" t="s">
        <v>271</v>
      </c>
      <c r="D85" s="421" t="s">
        <v>271</v>
      </c>
      <c r="E85" s="312">
        <v>13001</v>
      </c>
      <c r="F85" s="421" t="s">
        <v>288</v>
      </c>
      <c r="G85" s="312">
        <v>13118</v>
      </c>
      <c r="H85" s="455">
        <v>19.27</v>
      </c>
      <c r="I85" s="626"/>
    </row>
    <row r="86" spans="1:9" s="429" customFormat="1" ht="15" customHeight="1">
      <c r="A86" s="421" t="s">
        <v>269</v>
      </c>
      <c r="B86" s="421" t="s">
        <v>270</v>
      </c>
      <c r="C86" s="95" t="s">
        <v>271</v>
      </c>
      <c r="D86" s="421" t="s">
        <v>271</v>
      </c>
      <c r="E86" s="312">
        <v>13001</v>
      </c>
      <c r="F86" s="421" t="s">
        <v>289</v>
      </c>
      <c r="G86" s="312">
        <v>13119</v>
      </c>
      <c r="H86" s="455">
        <v>53.33</v>
      </c>
      <c r="I86" s="626"/>
    </row>
    <row r="87" spans="1:9" s="429" customFormat="1" ht="15" customHeight="1">
      <c r="A87" s="421" t="s">
        <v>269</v>
      </c>
      <c r="B87" s="421" t="s">
        <v>270</v>
      </c>
      <c r="C87" s="95" t="s">
        <v>271</v>
      </c>
      <c r="D87" s="421" t="s">
        <v>271</v>
      </c>
      <c r="E87" s="312">
        <v>13001</v>
      </c>
      <c r="F87" s="421" t="s">
        <v>290</v>
      </c>
      <c r="G87" s="312">
        <v>13120</v>
      </c>
      <c r="H87" s="455">
        <v>48.36</v>
      </c>
      <c r="I87" s="626"/>
    </row>
    <row r="88" spans="1:9" s="429" customFormat="1" ht="15" customHeight="1">
      <c r="A88" s="421" t="s">
        <v>269</v>
      </c>
      <c r="B88" s="421" t="s">
        <v>270</v>
      </c>
      <c r="C88" s="95" t="s">
        <v>271</v>
      </c>
      <c r="D88" s="421" t="s">
        <v>271</v>
      </c>
      <c r="E88" s="312">
        <v>13001</v>
      </c>
      <c r="F88" s="421" t="s">
        <v>291</v>
      </c>
      <c r="G88" s="312">
        <v>13121</v>
      </c>
      <c r="H88" s="455">
        <v>7.37</v>
      </c>
      <c r="I88" s="626"/>
    </row>
    <row r="89" spans="1:9" s="429" customFormat="1" ht="15" customHeight="1">
      <c r="A89" s="421" t="s">
        <v>269</v>
      </c>
      <c r="B89" s="421" t="s">
        <v>270</v>
      </c>
      <c r="C89" s="95" t="s">
        <v>271</v>
      </c>
      <c r="D89" s="421" t="s">
        <v>271</v>
      </c>
      <c r="E89" s="312">
        <v>13001</v>
      </c>
      <c r="F89" s="421" t="s">
        <v>292</v>
      </c>
      <c r="G89" s="312">
        <v>13122</v>
      </c>
      <c r="H89" s="455">
        <v>50.86</v>
      </c>
      <c r="I89" s="626"/>
    </row>
    <row r="90" spans="1:9" s="429" customFormat="1" ht="15" customHeight="1">
      <c r="A90" s="421" t="s">
        <v>269</v>
      </c>
      <c r="B90" s="421" t="s">
        <v>270</v>
      </c>
      <c r="C90" s="95" t="s">
        <v>271</v>
      </c>
      <c r="D90" s="421" t="s">
        <v>271</v>
      </c>
      <c r="E90" s="312">
        <v>13001</v>
      </c>
      <c r="F90" s="421" t="s">
        <v>293</v>
      </c>
      <c r="G90" s="312">
        <v>13123</v>
      </c>
      <c r="H90" s="455">
        <v>65.53</v>
      </c>
      <c r="I90" s="626"/>
    </row>
    <row r="91" spans="1:9" s="429" customFormat="1" ht="15" customHeight="1">
      <c r="A91" s="421" t="s">
        <v>269</v>
      </c>
      <c r="B91" s="421" t="s">
        <v>270</v>
      </c>
      <c r="C91" s="95" t="s">
        <v>271</v>
      </c>
      <c r="D91" s="421" t="s">
        <v>271</v>
      </c>
      <c r="E91" s="312">
        <v>13001</v>
      </c>
      <c r="F91" s="421" t="s">
        <v>294</v>
      </c>
      <c r="G91" s="312">
        <v>13124</v>
      </c>
      <c r="H91" s="455">
        <v>40.11</v>
      </c>
      <c r="I91" s="626"/>
    </row>
    <row r="92" spans="1:9" s="429" customFormat="1" ht="15" customHeight="1">
      <c r="A92" s="421" t="s">
        <v>269</v>
      </c>
      <c r="B92" s="421" t="s">
        <v>270</v>
      </c>
      <c r="C92" s="95" t="s">
        <v>271</v>
      </c>
      <c r="D92" s="421" t="s">
        <v>271</v>
      </c>
      <c r="E92" s="312">
        <v>13001</v>
      </c>
      <c r="F92" s="421" t="s">
        <v>295</v>
      </c>
      <c r="G92" s="312">
        <v>13125</v>
      </c>
      <c r="H92" s="455">
        <v>32.17</v>
      </c>
      <c r="I92" s="626"/>
    </row>
    <row r="93" spans="1:9" s="429" customFormat="1" ht="15" customHeight="1">
      <c r="A93" s="421" t="s">
        <v>269</v>
      </c>
      <c r="B93" s="421" t="s">
        <v>270</v>
      </c>
      <c r="C93" s="95" t="s">
        <v>271</v>
      </c>
      <c r="D93" s="421" t="s">
        <v>271</v>
      </c>
      <c r="E93" s="312">
        <v>13001</v>
      </c>
      <c r="F93" s="421" t="s">
        <v>296</v>
      </c>
      <c r="G93" s="312">
        <v>13126</v>
      </c>
      <c r="H93" s="455">
        <v>13.4</v>
      </c>
      <c r="I93" s="626"/>
    </row>
    <row r="94" spans="1:9" s="429" customFormat="1" ht="15" customHeight="1">
      <c r="A94" s="421" t="s">
        <v>269</v>
      </c>
      <c r="B94" s="421" t="s">
        <v>270</v>
      </c>
      <c r="C94" s="95" t="s">
        <v>271</v>
      </c>
      <c r="D94" s="421" t="s">
        <v>271</v>
      </c>
      <c r="E94" s="312">
        <v>13001</v>
      </c>
      <c r="F94" s="421" t="s">
        <v>297</v>
      </c>
      <c r="G94" s="312">
        <v>13127</v>
      </c>
      <c r="H94" s="455">
        <v>22.39</v>
      </c>
      <c r="I94" s="626"/>
    </row>
    <row r="95" spans="1:9" s="429" customFormat="1" ht="15" customHeight="1">
      <c r="A95" s="421" t="s">
        <v>269</v>
      </c>
      <c r="B95" s="421" t="s">
        <v>270</v>
      </c>
      <c r="C95" s="95" t="s">
        <v>271</v>
      </c>
      <c r="D95" s="421" t="s">
        <v>271</v>
      </c>
      <c r="E95" s="312">
        <v>13001</v>
      </c>
      <c r="F95" s="421" t="s">
        <v>298</v>
      </c>
      <c r="G95" s="312">
        <v>13128</v>
      </c>
      <c r="H95" s="455">
        <v>27.91</v>
      </c>
      <c r="I95" s="626"/>
    </row>
    <row r="96" spans="1:9" s="429" customFormat="1" ht="15" customHeight="1">
      <c r="A96" s="421" t="s">
        <v>269</v>
      </c>
      <c r="B96" s="421" t="s">
        <v>270</v>
      </c>
      <c r="C96" s="95" t="s">
        <v>271</v>
      </c>
      <c r="D96" s="421" t="s">
        <v>271</v>
      </c>
      <c r="E96" s="312">
        <v>13001</v>
      </c>
      <c r="F96" s="421" t="s">
        <v>299</v>
      </c>
      <c r="G96" s="312">
        <v>13129</v>
      </c>
      <c r="H96" s="455">
        <v>51.45</v>
      </c>
      <c r="I96" s="626"/>
    </row>
    <row r="97" spans="1:9" s="429" customFormat="1" ht="15" customHeight="1">
      <c r="A97" s="421" t="s">
        <v>269</v>
      </c>
      <c r="B97" s="421" t="s">
        <v>270</v>
      </c>
      <c r="C97" s="95" t="s">
        <v>271</v>
      </c>
      <c r="D97" s="421" t="s">
        <v>271</v>
      </c>
      <c r="E97" s="312">
        <v>13001</v>
      </c>
      <c r="F97" s="421" t="s">
        <v>300</v>
      </c>
      <c r="G97" s="312">
        <v>13130</v>
      </c>
      <c r="H97" s="455">
        <v>21.59</v>
      </c>
      <c r="I97" s="626"/>
    </row>
    <row r="98" spans="1:9" s="429" customFormat="1" ht="15" customHeight="1">
      <c r="A98" s="421" t="s">
        <v>269</v>
      </c>
      <c r="B98" s="421" t="s">
        <v>270</v>
      </c>
      <c r="C98" s="95" t="s">
        <v>271</v>
      </c>
      <c r="D98" s="421" t="s">
        <v>271</v>
      </c>
      <c r="E98" s="312">
        <v>13001</v>
      </c>
      <c r="F98" s="421" t="s">
        <v>301</v>
      </c>
      <c r="G98" s="312">
        <v>13131</v>
      </c>
      <c r="H98" s="455">
        <v>42.7</v>
      </c>
      <c r="I98" s="626"/>
    </row>
    <row r="99" spans="1:9" s="429" customFormat="1" ht="15" customHeight="1">
      <c r="A99" s="421" t="s">
        <v>269</v>
      </c>
      <c r="B99" s="421" t="s">
        <v>270</v>
      </c>
      <c r="C99" s="95" t="s">
        <v>271</v>
      </c>
      <c r="D99" s="421" t="s">
        <v>271</v>
      </c>
      <c r="E99" s="312">
        <v>13001</v>
      </c>
      <c r="F99" s="421" t="s">
        <v>302</v>
      </c>
      <c r="G99" s="312">
        <v>13132</v>
      </c>
      <c r="H99" s="455">
        <v>35.18</v>
      </c>
      <c r="I99" s="626"/>
    </row>
    <row r="100" spans="1:9" s="429" customFormat="1" ht="15" customHeight="1">
      <c r="A100" s="421" t="s">
        <v>269</v>
      </c>
      <c r="B100" s="421" t="s">
        <v>303</v>
      </c>
      <c r="C100" s="95" t="s">
        <v>271</v>
      </c>
      <c r="D100" s="421" t="s">
        <v>271</v>
      </c>
      <c r="E100" s="312">
        <v>13001</v>
      </c>
      <c r="F100" s="421" t="s">
        <v>304</v>
      </c>
      <c r="G100" s="312">
        <v>13201</v>
      </c>
      <c r="H100" s="455">
        <v>51.76</v>
      </c>
      <c r="I100" s="626"/>
    </row>
    <row r="101" spans="1:9" s="429" customFormat="1" ht="15" customHeight="1">
      <c r="A101" s="421" t="s">
        <v>269</v>
      </c>
      <c r="B101" s="421" t="s">
        <v>303</v>
      </c>
      <c r="C101" s="95" t="s">
        <v>271</v>
      </c>
      <c r="D101" s="421" t="s">
        <v>271</v>
      </c>
      <c r="E101" s="312">
        <v>13001</v>
      </c>
      <c r="F101" s="421" t="s">
        <v>305</v>
      </c>
      <c r="G101" s="312">
        <v>13202</v>
      </c>
      <c r="H101" s="455">
        <v>28.91</v>
      </c>
      <c r="I101" s="626"/>
    </row>
    <row r="102" spans="1:9" s="429" customFormat="1" ht="15" customHeight="1">
      <c r="A102" s="421" t="s">
        <v>269</v>
      </c>
      <c r="B102" s="421" t="s">
        <v>303</v>
      </c>
      <c r="C102" s="95" t="s">
        <v>271</v>
      </c>
      <c r="D102" s="421" t="s">
        <v>271</v>
      </c>
      <c r="E102" s="312">
        <v>13001</v>
      </c>
      <c r="F102" s="421" t="s">
        <v>306</v>
      </c>
      <c r="G102" s="312">
        <v>13203</v>
      </c>
      <c r="H102" s="455">
        <v>8.3699999999999992</v>
      </c>
      <c r="I102" s="626"/>
    </row>
    <row r="103" spans="1:9" s="429" customFormat="1" ht="15" customHeight="1">
      <c r="A103" s="421" t="s">
        <v>269</v>
      </c>
      <c r="B103" s="421" t="s">
        <v>307</v>
      </c>
      <c r="C103" s="95" t="s">
        <v>271</v>
      </c>
      <c r="D103" s="421" t="s">
        <v>271</v>
      </c>
      <c r="E103" s="312">
        <v>13001</v>
      </c>
      <c r="F103" s="421" t="s">
        <v>308</v>
      </c>
      <c r="G103" s="312">
        <v>13301</v>
      </c>
      <c r="H103" s="455">
        <v>37.659999999999997</v>
      </c>
      <c r="I103" s="626"/>
    </row>
    <row r="104" spans="1:9" s="429" customFormat="1" ht="15" customHeight="1">
      <c r="A104" s="421" t="s">
        <v>269</v>
      </c>
      <c r="B104" s="421" t="s">
        <v>307</v>
      </c>
      <c r="C104" s="95" t="s">
        <v>271</v>
      </c>
      <c r="D104" s="421" t="s">
        <v>271</v>
      </c>
      <c r="E104" s="312">
        <v>13001</v>
      </c>
      <c r="F104" s="421" t="s">
        <v>309</v>
      </c>
      <c r="G104" s="312">
        <v>13302</v>
      </c>
      <c r="H104" s="455">
        <v>43.93</v>
      </c>
      <c r="I104" s="626"/>
    </row>
    <row r="105" spans="1:9" s="429" customFormat="1" ht="15" customHeight="1">
      <c r="A105" s="421" t="s">
        <v>269</v>
      </c>
      <c r="B105" s="421" t="s">
        <v>307</v>
      </c>
      <c r="C105" s="95" t="s">
        <v>271</v>
      </c>
      <c r="D105" s="421" t="s">
        <v>271</v>
      </c>
      <c r="E105" s="312">
        <v>13001</v>
      </c>
      <c r="F105" s="421" t="s">
        <v>310</v>
      </c>
      <c r="G105" s="312">
        <v>13303</v>
      </c>
      <c r="H105" s="455">
        <v>49.05</v>
      </c>
      <c r="I105" s="626"/>
    </row>
    <row r="106" spans="1:9" s="429" customFormat="1" ht="15" customHeight="1">
      <c r="A106" s="421" t="s">
        <v>269</v>
      </c>
      <c r="B106" s="421" t="s">
        <v>311</v>
      </c>
      <c r="C106" s="95" t="s">
        <v>271</v>
      </c>
      <c r="D106" s="421" t="s">
        <v>271</v>
      </c>
      <c r="E106" s="312">
        <v>13001</v>
      </c>
      <c r="F106" s="421" t="s">
        <v>312</v>
      </c>
      <c r="G106" s="312">
        <v>13401</v>
      </c>
      <c r="H106" s="455">
        <v>31.39</v>
      </c>
      <c r="I106" s="626"/>
    </row>
    <row r="107" spans="1:9" s="429" customFormat="1" ht="15" customHeight="1">
      <c r="A107" s="421" t="s">
        <v>269</v>
      </c>
      <c r="B107" s="421" t="s">
        <v>311</v>
      </c>
      <c r="C107" s="95" t="s">
        <v>271</v>
      </c>
      <c r="D107" s="421" t="s">
        <v>271</v>
      </c>
      <c r="E107" s="312">
        <v>13001</v>
      </c>
      <c r="F107" s="421" t="s">
        <v>313</v>
      </c>
      <c r="G107" s="312">
        <v>13402</v>
      </c>
      <c r="H107" s="455">
        <v>42.65</v>
      </c>
      <c r="I107" s="626"/>
    </row>
    <row r="108" spans="1:9" s="429" customFormat="1" ht="15" customHeight="1">
      <c r="A108" s="421" t="s">
        <v>269</v>
      </c>
      <c r="B108" s="421" t="s">
        <v>311</v>
      </c>
      <c r="C108" s="95" t="s">
        <v>271</v>
      </c>
      <c r="D108" s="421" t="s">
        <v>271</v>
      </c>
      <c r="E108" s="312">
        <v>13001</v>
      </c>
      <c r="F108" s="421" t="s">
        <v>314</v>
      </c>
      <c r="G108" s="312">
        <v>13403</v>
      </c>
      <c r="H108" s="455">
        <v>15.66</v>
      </c>
      <c r="I108" s="626"/>
    </row>
    <row r="109" spans="1:9" s="429" customFormat="1" ht="15" customHeight="1">
      <c r="A109" s="421" t="s">
        <v>269</v>
      </c>
      <c r="B109" s="421" t="s">
        <v>311</v>
      </c>
      <c r="C109" s="95" t="s">
        <v>271</v>
      </c>
      <c r="D109" s="421" t="s">
        <v>271</v>
      </c>
      <c r="E109" s="312">
        <v>13001</v>
      </c>
      <c r="F109" s="421" t="s">
        <v>315</v>
      </c>
      <c r="G109" s="312">
        <v>13404</v>
      </c>
      <c r="H109" s="455">
        <v>57.66</v>
      </c>
      <c r="I109" s="626"/>
    </row>
    <row r="110" spans="1:9" s="429" customFormat="1" ht="15" customHeight="1">
      <c r="A110" s="421" t="s">
        <v>269</v>
      </c>
      <c r="B110" s="421" t="s">
        <v>316</v>
      </c>
      <c r="C110" s="95" t="s">
        <v>172</v>
      </c>
      <c r="D110" s="421" t="s">
        <v>316</v>
      </c>
      <c r="E110" s="312">
        <v>13501</v>
      </c>
      <c r="F110" s="424" t="s">
        <v>316</v>
      </c>
      <c r="G110" s="312">
        <v>13501</v>
      </c>
      <c r="H110" s="455">
        <v>28.12</v>
      </c>
      <c r="I110" s="626"/>
    </row>
    <row r="111" spans="1:9" s="429" customFormat="1" ht="15" customHeight="1">
      <c r="A111" s="421" t="s">
        <v>269</v>
      </c>
      <c r="B111" s="421" t="s">
        <v>317</v>
      </c>
      <c r="C111" s="95" t="s">
        <v>271</v>
      </c>
      <c r="D111" s="421" t="s">
        <v>271</v>
      </c>
      <c r="E111" s="312">
        <v>13001</v>
      </c>
      <c r="F111" s="421" t="s">
        <v>317</v>
      </c>
      <c r="G111" s="312">
        <v>13601</v>
      </c>
      <c r="H111" s="455">
        <v>52.79</v>
      </c>
      <c r="I111" s="626"/>
    </row>
    <row r="112" spans="1:9" s="429" customFormat="1" ht="15" customHeight="1">
      <c r="A112" s="421" t="s">
        <v>269</v>
      </c>
      <c r="B112" s="421" t="s">
        <v>317</v>
      </c>
      <c r="C112" s="95" t="s">
        <v>271</v>
      </c>
      <c r="D112" s="421" t="s">
        <v>271</v>
      </c>
      <c r="E112" s="312">
        <v>13001</v>
      </c>
      <c r="F112" s="421" t="s">
        <v>318</v>
      </c>
      <c r="G112" s="312">
        <v>13602</v>
      </c>
      <c r="H112" s="455">
        <v>35.5</v>
      </c>
      <c r="I112" s="626"/>
    </row>
    <row r="113" spans="1:9" s="429" customFormat="1" ht="15" customHeight="1">
      <c r="A113" s="421" t="s">
        <v>269</v>
      </c>
      <c r="B113" s="421" t="s">
        <v>317</v>
      </c>
      <c r="C113" s="95" t="s">
        <v>271</v>
      </c>
      <c r="D113" s="421" t="s">
        <v>271</v>
      </c>
      <c r="E113" s="312">
        <v>13001</v>
      </c>
      <c r="F113" s="421" t="s">
        <v>319</v>
      </c>
      <c r="G113" s="312">
        <v>13603</v>
      </c>
      <c r="H113" s="455">
        <v>66.53</v>
      </c>
      <c r="I113" s="626"/>
    </row>
    <row r="114" spans="1:9" s="429" customFormat="1" ht="15" customHeight="1">
      <c r="A114" s="421" t="s">
        <v>269</v>
      </c>
      <c r="B114" s="421" t="s">
        <v>317</v>
      </c>
      <c r="C114" s="95" t="s">
        <v>271</v>
      </c>
      <c r="D114" s="421" t="s">
        <v>271</v>
      </c>
      <c r="E114" s="312">
        <v>13001</v>
      </c>
      <c r="F114" s="421" t="s">
        <v>320</v>
      </c>
      <c r="G114" s="312">
        <v>13604</v>
      </c>
      <c r="H114" s="455">
        <v>32.25</v>
      </c>
      <c r="I114" s="626"/>
    </row>
    <row r="115" spans="1:9" s="429" customFormat="1" ht="15" customHeight="1">
      <c r="A115" s="421" t="s">
        <v>269</v>
      </c>
      <c r="B115" s="421" t="s">
        <v>317</v>
      </c>
      <c r="C115" s="95" t="s">
        <v>271</v>
      </c>
      <c r="D115" s="421" t="s">
        <v>271</v>
      </c>
      <c r="E115" s="312">
        <v>13001</v>
      </c>
      <c r="F115" s="421" t="s">
        <v>321</v>
      </c>
      <c r="G115" s="312">
        <v>13605</v>
      </c>
      <c r="H115" s="455">
        <v>42.57</v>
      </c>
      <c r="I115" s="626"/>
    </row>
    <row r="116" spans="1:9" s="429" customFormat="1" ht="15" hidden="1" customHeight="1">
      <c r="A116" s="421" t="s">
        <v>322</v>
      </c>
      <c r="B116" s="421" t="s">
        <v>323</v>
      </c>
      <c r="C116" s="95" t="s">
        <v>172</v>
      </c>
      <c r="D116" s="421" t="s">
        <v>323</v>
      </c>
      <c r="E116" s="312">
        <v>14101</v>
      </c>
      <c r="F116" s="421" t="s">
        <v>323</v>
      </c>
      <c r="G116" s="312">
        <v>14101</v>
      </c>
      <c r="H116" s="455">
        <v>32.71</v>
      </c>
      <c r="I116" s="626"/>
    </row>
    <row r="117" spans="1:9" s="429" customFormat="1" ht="15" hidden="1" customHeight="1">
      <c r="A117" s="421" t="s">
        <v>324</v>
      </c>
      <c r="B117" s="421" t="s">
        <v>325</v>
      </c>
      <c r="C117" s="95" t="s">
        <v>172</v>
      </c>
      <c r="D117" s="421" t="s">
        <v>325</v>
      </c>
      <c r="E117" s="312">
        <v>15101</v>
      </c>
      <c r="F117" s="421" t="s">
        <v>325</v>
      </c>
      <c r="G117" s="312">
        <v>15101</v>
      </c>
      <c r="H117" s="455">
        <v>19.68</v>
      </c>
      <c r="I117" s="626"/>
    </row>
    <row r="118" spans="1:9" s="429" customFormat="1" ht="15" hidden="1" customHeight="1">
      <c r="A118" s="421" t="s">
        <v>326</v>
      </c>
      <c r="B118" s="219" t="s">
        <v>327</v>
      </c>
      <c r="C118" s="95" t="s">
        <v>172</v>
      </c>
      <c r="D118" s="421" t="s">
        <v>328</v>
      </c>
      <c r="E118" s="312">
        <v>16101</v>
      </c>
      <c r="F118" s="421" t="s">
        <v>329</v>
      </c>
      <c r="G118" s="312">
        <v>16101</v>
      </c>
      <c r="H118" s="455">
        <v>58.84</v>
      </c>
      <c r="I118" s="626"/>
    </row>
    <row r="119" spans="1:9" s="429" customFormat="1" ht="15" hidden="1" customHeight="1">
      <c r="A119" s="421" t="s">
        <v>326</v>
      </c>
      <c r="B119" s="219" t="s">
        <v>327</v>
      </c>
      <c r="C119" s="95" t="s">
        <v>172</v>
      </c>
      <c r="D119" s="421" t="s">
        <v>328</v>
      </c>
      <c r="E119" s="312">
        <v>16101</v>
      </c>
      <c r="F119" s="421" t="s">
        <v>330</v>
      </c>
      <c r="G119" s="312">
        <v>16103</v>
      </c>
      <c r="H119" s="455">
        <v>60.57</v>
      </c>
      <c r="I119" s="626"/>
    </row>
    <row r="120" spans="1:9" s="429" customFormat="1" ht="15" hidden="1" customHeight="1">
      <c r="A120" s="421" t="s">
        <v>326</v>
      </c>
      <c r="B120" s="219" t="s">
        <v>331</v>
      </c>
      <c r="C120" s="95" t="s">
        <v>172</v>
      </c>
      <c r="D120" s="423" t="s">
        <v>332</v>
      </c>
      <c r="E120" s="312">
        <v>16301</v>
      </c>
      <c r="F120" s="423" t="s">
        <v>332</v>
      </c>
      <c r="G120" s="312">
        <v>16301</v>
      </c>
      <c r="H120" s="455">
        <v>39.130000000000003</v>
      </c>
      <c r="I120" s="626"/>
    </row>
  </sheetData>
  <autoFilter ref="A3:Q120" xr:uid="{00000000-0001-0000-7400-000000000000}">
    <filterColumn colId="0">
      <filters>
        <filter val="METROPOLITANA"/>
      </filters>
    </filterColumn>
  </autoFilter>
  <mergeCells count="1">
    <mergeCell ref="B1:H1"/>
  </mergeCells>
  <hyperlinks>
    <hyperlink ref="I1" location="INDICE!A1" display="INDICE" xr:uid="{00000000-0004-0000-7400-000000000000}"/>
    <hyperlink ref="I2" location="Matriz_Estadisticas!A1" display="ESTADÍSTICAS" xr:uid="{00000000-0004-0000-7400-000001000000}"/>
    <hyperlink ref="A1" location="INDICE!C58" display="IS_40" xr:uid="{00000000-0004-0000-7400-000002000000}"/>
  </hyperlinks>
  <pageMargins left="0.7" right="0.7" top="0.75" bottom="0.75" header="0.3" footer="0.3"/>
  <pageSetup orientation="portrait" horizontalDpi="4294967293" verticalDpi="4294967293"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Hoja119">
    <tabColor rgb="FFFFFF00"/>
  </sheetPr>
  <dimension ref="A1:E38"/>
  <sheetViews>
    <sheetView workbookViewId="0">
      <selection activeCell="B5" sqref="B5"/>
    </sheetView>
  </sheetViews>
  <sheetFormatPr baseColWidth="10" defaultColWidth="11.44140625" defaultRowHeight="14.4"/>
  <cols>
    <col min="1" max="1" width="44.44140625" style="391" bestFit="1" customWidth="1"/>
    <col min="2" max="4" width="100.6640625" style="15" customWidth="1"/>
    <col min="5" max="16384" width="11.44140625" style="15"/>
  </cols>
  <sheetData>
    <row r="1" spans="1:5">
      <c r="A1" s="442" t="s">
        <v>419</v>
      </c>
      <c r="B1" s="480" t="s">
        <v>1275</v>
      </c>
      <c r="C1" s="552" t="s">
        <v>1276</v>
      </c>
      <c r="D1" s="552" t="s">
        <v>1757</v>
      </c>
      <c r="E1" s="550" t="s">
        <v>137</v>
      </c>
    </row>
    <row r="2" spans="1:5" s="9" customFormat="1" ht="15" customHeight="1">
      <c r="A2" s="278" t="s">
        <v>6</v>
      </c>
      <c r="B2" s="274" t="s">
        <v>92</v>
      </c>
      <c r="C2" s="274" t="s">
        <v>92</v>
      </c>
      <c r="D2" s="274" t="s">
        <v>92</v>
      </c>
    </row>
    <row r="3" spans="1:5" s="9" customFormat="1" ht="15" customHeight="1">
      <c r="A3" s="263" t="s">
        <v>4</v>
      </c>
      <c r="B3" s="274" t="s">
        <v>75</v>
      </c>
      <c r="C3" s="274" t="s">
        <v>75</v>
      </c>
      <c r="D3" s="274" t="s">
        <v>75</v>
      </c>
    </row>
    <row r="4" spans="1:5" s="9" customFormat="1" ht="15" customHeight="1">
      <c r="A4" s="263" t="s">
        <v>388</v>
      </c>
      <c r="B4" s="274" t="s">
        <v>1024</v>
      </c>
      <c r="C4" s="274" t="s">
        <v>1024</v>
      </c>
      <c r="D4" s="274" t="s">
        <v>1831</v>
      </c>
    </row>
    <row r="5" spans="1:5" s="9" customFormat="1" ht="15" customHeight="1">
      <c r="A5" s="263" t="s">
        <v>9</v>
      </c>
      <c r="B5" s="274" t="s">
        <v>1015</v>
      </c>
      <c r="C5" s="274" t="s">
        <v>1015</v>
      </c>
      <c r="D5" s="274" t="s">
        <v>1015</v>
      </c>
    </row>
    <row r="6" spans="1:5" s="9" customFormat="1" ht="15" customHeight="1">
      <c r="A6" s="263" t="s">
        <v>138</v>
      </c>
      <c r="B6" s="274" t="s">
        <v>468</v>
      </c>
      <c r="C6" s="274" t="s">
        <v>468</v>
      </c>
      <c r="D6" s="274" t="s">
        <v>468</v>
      </c>
    </row>
    <row r="7" spans="1:5" s="9" customFormat="1" ht="15" customHeight="1">
      <c r="A7" s="263" t="s">
        <v>7</v>
      </c>
      <c r="B7" s="274" t="s">
        <v>1016</v>
      </c>
      <c r="C7" s="274" t="s">
        <v>1016</v>
      </c>
      <c r="D7" s="274" t="s">
        <v>1016</v>
      </c>
    </row>
    <row r="8" spans="1:5" s="9" customFormat="1" ht="15" customHeight="1">
      <c r="A8" s="263" t="s">
        <v>389</v>
      </c>
      <c r="B8" s="136">
        <v>2018</v>
      </c>
      <c r="C8" s="196">
        <v>2019</v>
      </c>
      <c r="D8" s="196">
        <v>2020</v>
      </c>
    </row>
    <row r="9" spans="1:5" s="9" customFormat="1" ht="15" customHeight="1">
      <c r="A9" s="263" t="s">
        <v>390</v>
      </c>
      <c r="B9" s="274" t="s">
        <v>470</v>
      </c>
      <c r="C9" s="274" t="s">
        <v>470</v>
      </c>
      <c r="D9" s="274" t="s">
        <v>470</v>
      </c>
    </row>
    <row r="10" spans="1:5" s="9" customFormat="1" ht="69">
      <c r="A10" s="100" t="s">
        <v>391</v>
      </c>
      <c r="B10" s="192" t="s">
        <v>1017</v>
      </c>
      <c r="C10" s="192" t="s">
        <v>1017</v>
      </c>
      <c r="D10" s="192" t="s">
        <v>1017</v>
      </c>
    </row>
    <row r="11" spans="1:5" s="9" customFormat="1" ht="15" customHeight="1">
      <c r="A11" s="263" t="s">
        <v>392</v>
      </c>
      <c r="B11" s="274" t="s">
        <v>472</v>
      </c>
      <c r="C11" s="274" t="s">
        <v>472</v>
      </c>
      <c r="D11" s="274" t="s">
        <v>472</v>
      </c>
    </row>
    <row r="12" spans="1:5" s="9" customFormat="1" ht="15" customHeight="1">
      <c r="A12" s="263" t="s">
        <v>393</v>
      </c>
      <c r="B12" s="274" t="s">
        <v>542</v>
      </c>
      <c r="C12" s="189" t="s">
        <v>542</v>
      </c>
      <c r="D12" s="189" t="s">
        <v>542</v>
      </c>
    </row>
    <row r="13" spans="1:5" s="9" customFormat="1" ht="15" customHeight="1">
      <c r="A13" s="263" t="s">
        <v>394</v>
      </c>
      <c r="B13" s="274" t="s">
        <v>1882</v>
      </c>
      <c r="C13" s="274" t="s">
        <v>1881</v>
      </c>
      <c r="D13" s="189" t="s">
        <v>1212</v>
      </c>
    </row>
    <row r="14" spans="1:5" s="9" customFormat="1" ht="15" customHeight="1">
      <c r="A14" s="263" t="s">
        <v>139</v>
      </c>
      <c r="B14" s="274" t="s">
        <v>475</v>
      </c>
      <c r="C14" s="274" t="s">
        <v>475</v>
      </c>
      <c r="D14" s="274" t="s">
        <v>475</v>
      </c>
    </row>
    <row r="15" spans="1:5" s="9" customFormat="1" ht="15" customHeight="1">
      <c r="A15" s="263" t="s">
        <v>395</v>
      </c>
      <c r="B15" s="194">
        <v>43097</v>
      </c>
      <c r="C15" s="194">
        <v>43097</v>
      </c>
      <c r="D15" s="194">
        <v>43097</v>
      </c>
    </row>
    <row r="16" spans="1:5" s="9" customFormat="1" ht="15" customHeight="1">
      <c r="A16" s="263" t="s">
        <v>396</v>
      </c>
      <c r="B16" s="194">
        <v>44448</v>
      </c>
      <c r="C16" s="178">
        <v>44448</v>
      </c>
      <c r="D16" s="178">
        <v>44433</v>
      </c>
    </row>
    <row r="17" spans="1:4" s="9" customFormat="1" ht="15" customHeight="1">
      <c r="A17" s="263" t="s">
        <v>397</v>
      </c>
      <c r="B17" s="274" t="s">
        <v>509</v>
      </c>
      <c r="C17" s="274" t="s">
        <v>509</v>
      </c>
      <c r="D17" s="274" t="s">
        <v>509</v>
      </c>
    </row>
    <row r="18" spans="1:4" s="9" customFormat="1" ht="15" customHeight="1">
      <c r="A18" s="278" t="s">
        <v>398</v>
      </c>
      <c r="B18" s="274" t="s">
        <v>1019</v>
      </c>
      <c r="C18" s="274" t="s">
        <v>1019</v>
      </c>
      <c r="D18" s="274" t="s">
        <v>1019</v>
      </c>
    </row>
    <row r="19" spans="1:4" s="9" customFormat="1" ht="15" customHeight="1">
      <c r="A19" s="278" t="s">
        <v>399</v>
      </c>
      <c r="B19" s="274" t="s">
        <v>703</v>
      </c>
      <c r="C19" s="274" t="s">
        <v>703</v>
      </c>
      <c r="D19" s="274" t="s">
        <v>703</v>
      </c>
    </row>
    <row r="20" spans="1:4" s="9" customFormat="1" ht="15" customHeight="1">
      <c r="A20" s="278" t="s">
        <v>400</v>
      </c>
      <c r="B20" s="274" t="s">
        <v>479</v>
      </c>
      <c r="C20" s="274" t="s">
        <v>479</v>
      </c>
      <c r="D20" s="274" t="s">
        <v>479</v>
      </c>
    </row>
    <row r="21" spans="1:4" s="9" customFormat="1" ht="15" customHeight="1">
      <c r="A21" s="278" t="s">
        <v>403</v>
      </c>
      <c r="B21" s="274" t="s">
        <v>1020</v>
      </c>
      <c r="C21" s="274" t="s">
        <v>1020</v>
      </c>
      <c r="D21" s="189" t="s">
        <v>1020</v>
      </c>
    </row>
    <row r="22" spans="1:4" s="9" customFormat="1" ht="15" customHeight="1">
      <c r="A22" s="278" t="s">
        <v>404</v>
      </c>
      <c r="B22" s="285" t="s">
        <v>1700</v>
      </c>
      <c r="C22" s="285" t="s">
        <v>1700</v>
      </c>
      <c r="D22" s="244" t="s">
        <v>1700</v>
      </c>
    </row>
    <row r="23" spans="1:4" s="9" customFormat="1" ht="15" customHeight="1">
      <c r="A23" s="278" t="s">
        <v>435</v>
      </c>
      <c r="B23" s="171" t="s">
        <v>548</v>
      </c>
      <c r="C23" s="171" t="s">
        <v>548</v>
      </c>
      <c r="D23" s="171" t="s">
        <v>548</v>
      </c>
    </row>
    <row r="24" spans="1:4" s="9" customFormat="1" ht="15" customHeight="1">
      <c r="A24" s="278" t="s">
        <v>405</v>
      </c>
      <c r="B24" s="179">
        <v>2018</v>
      </c>
      <c r="C24" s="257">
        <v>2019</v>
      </c>
      <c r="D24" s="257">
        <v>2020</v>
      </c>
    </row>
    <row r="25" spans="1:4" s="9" customFormat="1" ht="15" customHeight="1">
      <c r="A25" s="278" t="s">
        <v>406</v>
      </c>
      <c r="B25" s="285" t="s">
        <v>1021</v>
      </c>
      <c r="C25" s="285" t="s">
        <v>1021</v>
      </c>
      <c r="D25" s="285" t="s">
        <v>1021</v>
      </c>
    </row>
    <row r="26" spans="1:4" s="9" customFormat="1" ht="15" customHeight="1">
      <c r="A26" s="278" t="s">
        <v>407</v>
      </c>
      <c r="B26" s="285" t="s">
        <v>1022</v>
      </c>
      <c r="C26" s="285" t="s">
        <v>1022</v>
      </c>
      <c r="D26" s="285" t="s">
        <v>1022</v>
      </c>
    </row>
    <row r="27" spans="1:4" s="9" customFormat="1" ht="15" customHeight="1">
      <c r="A27" s="278" t="s">
        <v>408</v>
      </c>
      <c r="B27" s="285" t="s">
        <v>434</v>
      </c>
      <c r="C27" s="285" t="s">
        <v>434</v>
      </c>
      <c r="D27" s="285" t="s">
        <v>434</v>
      </c>
    </row>
    <row r="28" spans="1:4" s="9" customFormat="1" ht="15" customHeight="1">
      <c r="A28" s="278" t="s">
        <v>439</v>
      </c>
      <c r="B28" s="285" t="s">
        <v>1480</v>
      </c>
      <c r="C28" s="285" t="s">
        <v>1480</v>
      </c>
      <c r="D28" s="285" t="s">
        <v>1480</v>
      </c>
    </row>
    <row r="29" spans="1:4" s="9" customFormat="1" ht="15" customHeight="1">
      <c r="A29" s="278" t="s">
        <v>409</v>
      </c>
      <c r="B29" s="179">
        <v>2017</v>
      </c>
      <c r="C29" s="179">
        <v>2017</v>
      </c>
      <c r="D29" s="179">
        <v>2017</v>
      </c>
    </row>
    <row r="30" spans="1:4" s="9" customFormat="1" ht="15" customHeight="1">
      <c r="A30" s="278" t="s">
        <v>410</v>
      </c>
      <c r="B30" s="274" t="s">
        <v>1021</v>
      </c>
      <c r="C30" s="274" t="s">
        <v>1021</v>
      </c>
      <c r="D30" s="274" t="s">
        <v>1021</v>
      </c>
    </row>
    <row r="31" spans="1:4" s="9" customFormat="1" ht="15" customHeight="1">
      <c r="A31" s="278" t="s">
        <v>411</v>
      </c>
      <c r="B31" s="101"/>
      <c r="C31" s="101"/>
      <c r="D31" s="101"/>
    </row>
    <row r="32" spans="1:4" s="9" customFormat="1" ht="15" customHeight="1">
      <c r="A32" s="278" t="s">
        <v>412</v>
      </c>
      <c r="B32" s="101"/>
      <c r="C32" s="101"/>
      <c r="D32" s="101"/>
    </row>
    <row r="33" spans="1:4" s="9" customFormat="1" ht="15" customHeight="1">
      <c r="A33" s="278" t="s">
        <v>440</v>
      </c>
      <c r="B33" s="101"/>
      <c r="C33" s="101"/>
      <c r="D33" s="101"/>
    </row>
    <row r="34" spans="1:4" s="9" customFormat="1" ht="15" customHeight="1">
      <c r="A34" s="278" t="s">
        <v>413</v>
      </c>
      <c r="B34" s="101"/>
      <c r="C34" s="101"/>
      <c r="D34" s="101"/>
    </row>
    <row r="35" spans="1:4" s="9" customFormat="1" ht="15" customHeight="1">
      <c r="A35" s="278" t="s">
        <v>414</v>
      </c>
      <c r="B35" s="101"/>
      <c r="C35" s="101"/>
      <c r="D35" s="101"/>
    </row>
    <row r="36" spans="1:4" s="9" customFormat="1" ht="138">
      <c r="A36" s="278" t="s">
        <v>401</v>
      </c>
      <c r="B36" s="171" t="s">
        <v>1960</v>
      </c>
      <c r="C36" s="171" t="s">
        <v>1960</v>
      </c>
      <c r="D36" s="171" t="s">
        <v>1960</v>
      </c>
    </row>
    <row r="37" spans="1:4" s="9" customFormat="1" ht="27.6">
      <c r="A37" s="278" t="s">
        <v>1267</v>
      </c>
      <c r="B37" s="257" t="s">
        <v>17</v>
      </c>
      <c r="C37" s="257" t="s">
        <v>1938</v>
      </c>
      <c r="D37" s="257" t="s">
        <v>1938</v>
      </c>
    </row>
    <row r="38" spans="1:4" ht="15" customHeight="1">
      <c r="A38" s="278" t="s">
        <v>402</v>
      </c>
      <c r="B38" s="101" t="s">
        <v>93</v>
      </c>
      <c r="C38" s="134" t="s">
        <v>93</v>
      </c>
      <c r="D38" s="134" t="s">
        <v>93</v>
      </c>
    </row>
  </sheetData>
  <hyperlinks>
    <hyperlink ref="E1" location="INDICE!A1" display="INDICE" xr:uid="{00000000-0004-0000-7500-000000000000}"/>
    <hyperlink ref="A1" location="INDICE!C67" display="COMPONENTE" xr:uid="{00000000-0004-0000-7500-000001000000}"/>
  </hyperlinks>
  <pageMargins left="0.7" right="0.7" top="0.75" bottom="0.75" header="0.3" footer="0.3"/>
  <pageSetup orientation="portrait" horizontalDpi="4294967293" verticalDpi="4294967293"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Hoja120" filterMode="1"/>
  <dimension ref="A1:AC127"/>
  <sheetViews>
    <sheetView topLeftCell="A91" zoomScaleNormal="100" workbookViewId="0">
      <selection activeCell="A3" sqref="A3:XFD115"/>
    </sheetView>
  </sheetViews>
  <sheetFormatPr baseColWidth="10" defaultColWidth="11.44140625" defaultRowHeight="14.4"/>
  <cols>
    <col min="1" max="1" width="20.109375" style="218" bestFit="1" customWidth="1"/>
    <col min="2" max="2" width="25.6640625" style="218" bestFit="1" customWidth="1"/>
    <col min="3" max="3" width="18.5546875" style="218" bestFit="1" customWidth="1"/>
    <col min="4" max="4" width="44.88671875" style="218" bestFit="1" customWidth="1"/>
    <col min="5" max="5" width="11.5546875" style="218" bestFit="1" customWidth="1"/>
    <col min="6" max="6" width="21.6640625" style="218" bestFit="1" customWidth="1"/>
    <col min="7" max="7" width="6.6640625" style="218" bestFit="1" customWidth="1"/>
    <col min="8" max="8" width="19.6640625" style="218" bestFit="1" customWidth="1"/>
    <col min="9" max="9" width="17.6640625" style="218" bestFit="1" customWidth="1"/>
    <col min="10" max="10" width="17.109375" style="218" bestFit="1" customWidth="1"/>
    <col min="11" max="12" width="20" style="218" bestFit="1" customWidth="1"/>
    <col min="13" max="13" width="27.44140625" style="218" bestFit="1" customWidth="1"/>
    <col min="14" max="14" width="43.44140625" style="218" bestFit="1" customWidth="1"/>
    <col min="15" max="15" width="19.6640625" style="218" customWidth="1"/>
    <col min="16" max="19" width="20" style="218" customWidth="1"/>
    <col min="20" max="20" width="27.44140625" style="218" customWidth="1"/>
    <col min="21" max="21" width="43.44140625" style="218" customWidth="1"/>
    <col min="22" max="22" width="19.6640625" style="218" customWidth="1"/>
    <col min="23" max="23" width="17.6640625" style="218" customWidth="1"/>
    <col min="24" max="24" width="17.109375" style="218" customWidth="1"/>
    <col min="25" max="26" width="20" style="218" customWidth="1"/>
    <col min="27" max="27" width="27.44140625" style="218" customWidth="1"/>
    <col min="28" max="28" width="43.44140625" style="218" customWidth="1"/>
    <col min="29" max="29" width="13.109375" style="527" bestFit="1" customWidth="1"/>
    <col min="30" max="16384" width="11.44140625" style="218"/>
  </cols>
  <sheetData>
    <row r="1" spans="1:29">
      <c r="A1" s="446" t="s">
        <v>92</v>
      </c>
      <c r="B1" s="1094" t="s">
        <v>163</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625" t="s">
        <v>137</v>
      </c>
    </row>
    <row r="2" spans="1:29">
      <c r="A2" s="470"/>
      <c r="B2" s="471"/>
      <c r="C2" s="471"/>
      <c r="D2" s="461"/>
      <c r="E2" s="451"/>
      <c r="F2" s="451"/>
      <c r="G2" s="451"/>
      <c r="H2" s="1091" t="s">
        <v>1335</v>
      </c>
      <c r="I2" s="1091"/>
      <c r="J2" s="1091"/>
      <c r="K2" s="1091"/>
      <c r="L2" s="1091"/>
      <c r="M2" s="1091"/>
      <c r="N2" s="1092"/>
      <c r="O2" s="1093" t="s">
        <v>1269</v>
      </c>
      <c r="P2" s="1091"/>
      <c r="Q2" s="1091"/>
      <c r="R2" s="1091"/>
      <c r="S2" s="1091"/>
      <c r="T2" s="1091"/>
      <c r="U2" s="1092"/>
      <c r="V2" s="1096" t="s">
        <v>1760</v>
      </c>
      <c r="W2" s="1096"/>
      <c r="X2" s="1096"/>
      <c r="Y2" s="1096"/>
      <c r="Z2" s="1096"/>
      <c r="AA2" s="1096"/>
      <c r="AB2" s="1096"/>
      <c r="AC2" s="625" t="s">
        <v>449</v>
      </c>
    </row>
    <row r="3" spans="1:29" ht="30" customHeight="1">
      <c r="A3" s="474" t="s">
        <v>165</v>
      </c>
      <c r="B3" s="474" t="s">
        <v>166</v>
      </c>
      <c r="C3" s="474" t="s">
        <v>167</v>
      </c>
      <c r="D3" s="473" t="s">
        <v>168</v>
      </c>
      <c r="E3" s="472" t="s">
        <v>169</v>
      </c>
      <c r="F3" s="472" t="s">
        <v>11</v>
      </c>
      <c r="G3" s="472" t="s">
        <v>487</v>
      </c>
      <c r="H3" s="401" t="s">
        <v>1481</v>
      </c>
      <c r="I3" s="401" t="s">
        <v>1832</v>
      </c>
      <c r="J3" s="401" t="s">
        <v>1833</v>
      </c>
      <c r="K3" s="401" t="s">
        <v>1482</v>
      </c>
      <c r="L3" s="401" t="s">
        <v>1483</v>
      </c>
      <c r="M3" s="401" t="s">
        <v>1484</v>
      </c>
      <c r="N3" s="401" t="s">
        <v>1023</v>
      </c>
      <c r="O3" s="401" t="s">
        <v>1481</v>
      </c>
      <c r="P3" s="401" t="s">
        <v>1832</v>
      </c>
      <c r="Q3" s="401" t="s">
        <v>1833</v>
      </c>
      <c r="R3" s="401" t="s">
        <v>1482</v>
      </c>
      <c r="S3" s="401" t="s">
        <v>1483</v>
      </c>
      <c r="T3" s="401" t="s">
        <v>1484</v>
      </c>
      <c r="U3" s="401" t="s">
        <v>1023</v>
      </c>
      <c r="V3" s="401" t="s">
        <v>1481</v>
      </c>
      <c r="W3" s="401" t="s">
        <v>1832</v>
      </c>
      <c r="X3" s="401" t="s">
        <v>1833</v>
      </c>
      <c r="Y3" s="401" t="s">
        <v>1482</v>
      </c>
      <c r="Z3" s="401" t="s">
        <v>1483</v>
      </c>
      <c r="AA3" s="401" t="s">
        <v>1484</v>
      </c>
      <c r="AB3" s="401" t="s">
        <v>1023</v>
      </c>
    </row>
    <row r="4" spans="1:29" s="429" customFormat="1" ht="15" hidden="1" customHeight="1">
      <c r="A4" s="447" t="s">
        <v>170</v>
      </c>
      <c r="B4" s="447" t="s">
        <v>171</v>
      </c>
      <c r="C4" s="448" t="s">
        <v>172</v>
      </c>
      <c r="D4" s="447" t="s">
        <v>173</v>
      </c>
      <c r="E4" s="449">
        <v>1001</v>
      </c>
      <c r="F4" s="447" t="s">
        <v>171</v>
      </c>
      <c r="G4" s="449">
        <v>1101</v>
      </c>
      <c r="H4" s="902">
        <v>65</v>
      </c>
      <c r="I4" s="924">
        <v>63</v>
      </c>
      <c r="J4" s="924">
        <v>2</v>
      </c>
      <c r="K4" s="925">
        <v>10</v>
      </c>
      <c r="L4" s="925">
        <v>18</v>
      </c>
      <c r="M4" s="925">
        <v>35</v>
      </c>
      <c r="N4" s="926">
        <v>55.56</v>
      </c>
      <c r="O4" s="902">
        <v>65</v>
      </c>
      <c r="P4" s="924">
        <v>62</v>
      </c>
      <c r="Q4" s="924">
        <v>3</v>
      </c>
      <c r="R4" s="925">
        <v>8</v>
      </c>
      <c r="S4" s="925">
        <v>20</v>
      </c>
      <c r="T4" s="925">
        <v>34</v>
      </c>
      <c r="U4" s="926">
        <v>54.84</v>
      </c>
      <c r="V4" s="902">
        <v>65</v>
      </c>
      <c r="W4" s="924">
        <v>60</v>
      </c>
      <c r="X4" s="924">
        <v>5</v>
      </c>
      <c r="Y4" s="925">
        <v>6</v>
      </c>
      <c r="Z4" s="925">
        <v>31</v>
      </c>
      <c r="AA4" s="925">
        <v>23</v>
      </c>
      <c r="AB4" s="926">
        <v>38.33</v>
      </c>
      <c r="AC4" s="891"/>
    </row>
    <row r="5" spans="1:29" s="429" customFormat="1" ht="15" hidden="1" customHeight="1">
      <c r="A5" s="421" t="s">
        <v>170</v>
      </c>
      <c r="B5" s="421" t="s">
        <v>171</v>
      </c>
      <c r="C5" s="95" t="s">
        <v>172</v>
      </c>
      <c r="D5" s="421" t="s">
        <v>173</v>
      </c>
      <c r="E5" s="312">
        <v>1001</v>
      </c>
      <c r="F5" s="421" t="s">
        <v>174</v>
      </c>
      <c r="G5" s="312">
        <v>1107</v>
      </c>
      <c r="H5" s="902">
        <v>14</v>
      </c>
      <c r="I5" s="924">
        <v>9</v>
      </c>
      <c r="J5" s="924">
        <v>5</v>
      </c>
      <c r="K5" s="925">
        <v>4</v>
      </c>
      <c r="L5" s="925">
        <v>0</v>
      </c>
      <c r="M5" s="925">
        <v>5</v>
      </c>
      <c r="N5" s="991" t="s">
        <v>1280</v>
      </c>
      <c r="O5" s="902">
        <v>14</v>
      </c>
      <c r="P5" s="924">
        <v>9</v>
      </c>
      <c r="Q5" s="924">
        <v>5</v>
      </c>
      <c r="R5" s="925">
        <v>4</v>
      </c>
      <c r="S5" s="925">
        <v>0</v>
      </c>
      <c r="T5" s="925">
        <v>5</v>
      </c>
      <c r="U5" s="991" t="s">
        <v>1280</v>
      </c>
      <c r="V5" s="902">
        <v>14</v>
      </c>
      <c r="W5" s="924">
        <v>9</v>
      </c>
      <c r="X5" s="924">
        <v>5</v>
      </c>
      <c r="Y5" s="925">
        <v>4</v>
      </c>
      <c r="Z5" s="925">
        <v>0</v>
      </c>
      <c r="AA5" s="925">
        <v>5</v>
      </c>
      <c r="AB5" s="991" t="s">
        <v>1280</v>
      </c>
      <c r="AC5" s="891"/>
    </row>
    <row r="6" spans="1:29" s="429" customFormat="1" ht="15" hidden="1" customHeight="1">
      <c r="A6" s="421" t="s">
        <v>175</v>
      </c>
      <c r="B6" s="421" t="s">
        <v>175</v>
      </c>
      <c r="C6" s="95" t="s">
        <v>172</v>
      </c>
      <c r="D6" s="421" t="s">
        <v>175</v>
      </c>
      <c r="E6" s="312">
        <v>2101</v>
      </c>
      <c r="F6" s="421" t="s">
        <v>175</v>
      </c>
      <c r="G6" s="312">
        <v>2101</v>
      </c>
      <c r="H6" s="902">
        <v>79</v>
      </c>
      <c r="I6" s="924">
        <v>75</v>
      </c>
      <c r="J6" s="924">
        <v>4</v>
      </c>
      <c r="K6" s="925">
        <v>10</v>
      </c>
      <c r="L6" s="925">
        <v>10</v>
      </c>
      <c r="M6" s="925">
        <v>55</v>
      </c>
      <c r="N6" s="926">
        <v>73.33</v>
      </c>
      <c r="O6" s="902">
        <v>79</v>
      </c>
      <c r="P6" s="924">
        <v>74</v>
      </c>
      <c r="Q6" s="924">
        <v>5</v>
      </c>
      <c r="R6" s="925">
        <v>9</v>
      </c>
      <c r="S6" s="925">
        <v>11</v>
      </c>
      <c r="T6" s="925">
        <v>54</v>
      </c>
      <c r="U6" s="926">
        <v>72.97</v>
      </c>
      <c r="V6" s="902">
        <v>79</v>
      </c>
      <c r="W6" s="924">
        <v>73</v>
      </c>
      <c r="X6" s="924">
        <v>6</v>
      </c>
      <c r="Y6" s="925">
        <v>9</v>
      </c>
      <c r="Z6" s="925">
        <v>32</v>
      </c>
      <c r="AA6" s="925">
        <v>32</v>
      </c>
      <c r="AB6" s="926">
        <v>43.84</v>
      </c>
      <c r="AC6" s="891"/>
    </row>
    <row r="7" spans="1:29" s="429" customFormat="1" ht="15" hidden="1" customHeight="1">
      <c r="A7" s="421" t="s">
        <v>175</v>
      </c>
      <c r="B7" s="421" t="s">
        <v>176</v>
      </c>
      <c r="C7" s="95" t="s">
        <v>172</v>
      </c>
      <c r="D7" s="421" t="s">
        <v>177</v>
      </c>
      <c r="E7" s="312">
        <v>2201</v>
      </c>
      <c r="F7" s="421" t="s">
        <v>177</v>
      </c>
      <c r="G7" s="312">
        <v>2201</v>
      </c>
      <c r="H7" s="990" t="s">
        <v>526</v>
      </c>
      <c r="I7" s="104" t="s">
        <v>526</v>
      </c>
      <c r="J7" s="104" t="s">
        <v>526</v>
      </c>
      <c r="K7" s="215" t="s">
        <v>526</v>
      </c>
      <c r="L7" s="215" t="s">
        <v>526</v>
      </c>
      <c r="M7" s="215" t="s">
        <v>526</v>
      </c>
      <c r="N7" s="991" t="s">
        <v>526</v>
      </c>
      <c r="O7" s="990" t="s">
        <v>526</v>
      </c>
      <c r="P7" s="104" t="s">
        <v>526</v>
      </c>
      <c r="Q7" s="104" t="s">
        <v>526</v>
      </c>
      <c r="R7" s="215" t="s">
        <v>526</v>
      </c>
      <c r="S7" s="215" t="s">
        <v>526</v>
      </c>
      <c r="T7" s="215" t="s">
        <v>526</v>
      </c>
      <c r="U7" s="991" t="s">
        <v>526</v>
      </c>
      <c r="V7" s="990" t="s">
        <v>526</v>
      </c>
      <c r="W7" s="104" t="s">
        <v>526</v>
      </c>
      <c r="X7" s="104" t="s">
        <v>526</v>
      </c>
      <c r="Y7" s="215" t="s">
        <v>526</v>
      </c>
      <c r="Z7" s="215" t="s">
        <v>526</v>
      </c>
      <c r="AA7" s="215" t="s">
        <v>526</v>
      </c>
      <c r="AB7" s="991" t="s">
        <v>526</v>
      </c>
      <c r="AC7" s="891"/>
    </row>
    <row r="8" spans="1:29" s="429" customFormat="1" ht="15" hidden="1" customHeight="1">
      <c r="A8" s="421" t="s">
        <v>178</v>
      </c>
      <c r="B8" s="421" t="s">
        <v>179</v>
      </c>
      <c r="C8" s="95" t="s">
        <v>172</v>
      </c>
      <c r="D8" s="421" t="s">
        <v>180</v>
      </c>
      <c r="E8" s="312">
        <v>3001</v>
      </c>
      <c r="F8" s="421" t="s">
        <v>179</v>
      </c>
      <c r="G8" s="312">
        <v>3101</v>
      </c>
      <c r="H8" s="902">
        <v>21</v>
      </c>
      <c r="I8" s="924">
        <v>19</v>
      </c>
      <c r="J8" s="924">
        <v>2</v>
      </c>
      <c r="K8" s="925">
        <v>4</v>
      </c>
      <c r="L8" s="925">
        <v>8</v>
      </c>
      <c r="M8" s="925">
        <v>7</v>
      </c>
      <c r="N8" s="926">
        <v>36.840000000000003</v>
      </c>
      <c r="O8" s="902">
        <v>21</v>
      </c>
      <c r="P8" s="924">
        <v>18</v>
      </c>
      <c r="Q8" s="924">
        <v>3</v>
      </c>
      <c r="R8" s="925">
        <v>4</v>
      </c>
      <c r="S8" s="925">
        <v>7</v>
      </c>
      <c r="T8" s="925">
        <v>7</v>
      </c>
      <c r="U8" s="926">
        <v>38.89</v>
      </c>
      <c r="V8" s="902">
        <v>21</v>
      </c>
      <c r="W8" s="924">
        <v>14</v>
      </c>
      <c r="X8" s="924">
        <v>7</v>
      </c>
      <c r="Y8" s="925">
        <v>5</v>
      </c>
      <c r="Z8" s="925">
        <v>5</v>
      </c>
      <c r="AA8" s="925">
        <v>4</v>
      </c>
      <c r="AB8" s="991" t="s">
        <v>1280</v>
      </c>
      <c r="AC8" s="891"/>
    </row>
    <row r="9" spans="1:29" s="429" customFormat="1" ht="15" hidden="1" customHeight="1">
      <c r="A9" s="421" t="s">
        <v>178</v>
      </c>
      <c r="B9" s="421" t="s">
        <v>179</v>
      </c>
      <c r="C9" s="95" t="s">
        <v>172</v>
      </c>
      <c r="D9" s="421" t="s">
        <v>180</v>
      </c>
      <c r="E9" s="312">
        <v>3001</v>
      </c>
      <c r="F9" s="421" t="s">
        <v>181</v>
      </c>
      <c r="G9" s="312">
        <v>3103</v>
      </c>
      <c r="H9" s="990" t="s">
        <v>526</v>
      </c>
      <c r="I9" s="104" t="s">
        <v>526</v>
      </c>
      <c r="J9" s="104" t="s">
        <v>526</v>
      </c>
      <c r="K9" s="215" t="s">
        <v>526</v>
      </c>
      <c r="L9" s="215" t="s">
        <v>526</v>
      </c>
      <c r="M9" s="215" t="s">
        <v>526</v>
      </c>
      <c r="N9" s="991" t="s">
        <v>526</v>
      </c>
      <c r="O9" s="990" t="s">
        <v>526</v>
      </c>
      <c r="P9" s="104" t="s">
        <v>526</v>
      </c>
      <c r="Q9" s="104" t="s">
        <v>526</v>
      </c>
      <c r="R9" s="215" t="s">
        <v>526</v>
      </c>
      <c r="S9" s="215" t="s">
        <v>526</v>
      </c>
      <c r="T9" s="215" t="s">
        <v>526</v>
      </c>
      <c r="U9" s="991" t="s">
        <v>526</v>
      </c>
      <c r="V9" s="990" t="s">
        <v>526</v>
      </c>
      <c r="W9" s="104" t="s">
        <v>526</v>
      </c>
      <c r="X9" s="104" t="s">
        <v>526</v>
      </c>
      <c r="Y9" s="215" t="s">
        <v>526</v>
      </c>
      <c r="Z9" s="215" t="s">
        <v>526</v>
      </c>
      <c r="AA9" s="215" t="s">
        <v>526</v>
      </c>
      <c r="AB9" s="991" t="s">
        <v>526</v>
      </c>
      <c r="AC9" s="891"/>
    </row>
    <row r="10" spans="1:29" s="429" customFormat="1" ht="15" hidden="1" customHeight="1">
      <c r="A10" s="421" t="s">
        <v>178</v>
      </c>
      <c r="B10" s="423" t="s">
        <v>182</v>
      </c>
      <c r="C10" s="95" t="s">
        <v>172</v>
      </c>
      <c r="D10" s="423" t="s">
        <v>183</v>
      </c>
      <c r="E10" s="312">
        <v>3301</v>
      </c>
      <c r="F10" s="423" t="s">
        <v>183</v>
      </c>
      <c r="G10" s="312">
        <v>3301</v>
      </c>
      <c r="H10" s="990" t="s">
        <v>526</v>
      </c>
      <c r="I10" s="104" t="s">
        <v>526</v>
      </c>
      <c r="J10" s="104" t="s">
        <v>526</v>
      </c>
      <c r="K10" s="215" t="s">
        <v>526</v>
      </c>
      <c r="L10" s="215" t="s">
        <v>526</v>
      </c>
      <c r="M10" s="215" t="s">
        <v>526</v>
      </c>
      <c r="N10" s="991" t="s">
        <v>526</v>
      </c>
      <c r="O10" s="990" t="s">
        <v>526</v>
      </c>
      <c r="P10" s="104" t="s">
        <v>526</v>
      </c>
      <c r="Q10" s="104" t="s">
        <v>526</v>
      </c>
      <c r="R10" s="215" t="s">
        <v>526</v>
      </c>
      <c r="S10" s="215" t="s">
        <v>526</v>
      </c>
      <c r="T10" s="215" t="s">
        <v>526</v>
      </c>
      <c r="U10" s="991" t="s">
        <v>526</v>
      </c>
      <c r="V10" s="990" t="s">
        <v>526</v>
      </c>
      <c r="W10" s="104" t="s">
        <v>526</v>
      </c>
      <c r="X10" s="104" t="s">
        <v>526</v>
      </c>
      <c r="Y10" s="215" t="s">
        <v>526</v>
      </c>
      <c r="Z10" s="215" t="s">
        <v>526</v>
      </c>
      <c r="AA10" s="215" t="s">
        <v>526</v>
      </c>
      <c r="AB10" s="991" t="s">
        <v>526</v>
      </c>
      <c r="AC10" s="891"/>
    </row>
    <row r="11" spans="1:29" s="429" customFormat="1" ht="15" hidden="1" customHeight="1">
      <c r="A11" s="421" t="s">
        <v>184</v>
      </c>
      <c r="B11" s="421" t="s">
        <v>185</v>
      </c>
      <c r="C11" s="95" t="s">
        <v>172</v>
      </c>
      <c r="D11" s="421" t="s">
        <v>186</v>
      </c>
      <c r="E11" s="312">
        <v>4001</v>
      </c>
      <c r="F11" s="421" t="s">
        <v>187</v>
      </c>
      <c r="G11" s="312">
        <v>4101</v>
      </c>
      <c r="H11" s="902">
        <v>34</v>
      </c>
      <c r="I11" s="924">
        <v>31</v>
      </c>
      <c r="J11" s="924">
        <v>3</v>
      </c>
      <c r="K11" s="925">
        <v>4</v>
      </c>
      <c r="L11" s="925">
        <v>11</v>
      </c>
      <c r="M11" s="925">
        <v>16</v>
      </c>
      <c r="N11" s="926">
        <v>51.61</v>
      </c>
      <c r="O11" s="902">
        <v>34</v>
      </c>
      <c r="P11" s="924">
        <v>30</v>
      </c>
      <c r="Q11" s="924">
        <v>4</v>
      </c>
      <c r="R11" s="925">
        <v>4</v>
      </c>
      <c r="S11" s="925">
        <v>12</v>
      </c>
      <c r="T11" s="925">
        <v>14</v>
      </c>
      <c r="U11" s="926">
        <v>46.67</v>
      </c>
      <c r="V11" s="902">
        <v>34</v>
      </c>
      <c r="W11" s="924">
        <v>32</v>
      </c>
      <c r="X11" s="924">
        <v>2</v>
      </c>
      <c r="Y11" s="925">
        <v>4</v>
      </c>
      <c r="Z11" s="925">
        <v>17</v>
      </c>
      <c r="AA11" s="925">
        <v>11</v>
      </c>
      <c r="AB11" s="926">
        <v>34.380000000000003</v>
      </c>
      <c r="AC11" s="891"/>
    </row>
    <row r="12" spans="1:29" s="429" customFormat="1" ht="15" hidden="1" customHeight="1">
      <c r="A12" s="421" t="s">
        <v>184</v>
      </c>
      <c r="B12" s="421" t="s">
        <v>185</v>
      </c>
      <c r="C12" s="95" t="s">
        <v>172</v>
      </c>
      <c r="D12" s="421" t="s">
        <v>186</v>
      </c>
      <c r="E12" s="312">
        <v>4001</v>
      </c>
      <c r="F12" s="421" t="s">
        <v>184</v>
      </c>
      <c r="G12" s="312">
        <v>4102</v>
      </c>
      <c r="H12" s="902">
        <v>32</v>
      </c>
      <c r="I12" s="924">
        <v>23</v>
      </c>
      <c r="J12" s="924">
        <v>9</v>
      </c>
      <c r="K12" s="925">
        <v>2</v>
      </c>
      <c r="L12" s="925">
        <v>14</v>
      </c>
      <c r="M12" s="925">
        <v>7</v>
      </c>
      <c r="N12" s="926">
        <v>30.43</v>
      </c>
      <c r="O12" s="902">
        <v>32</v>
      </c>
      <c r="P12" s="924">
        <v>22</v>
      </c>
      <c r="Q12" s="924">
        <v>10</v>
      </c>
      <c r="R12" s="925">
        <v>2</v>
      </c>
      <c r="S12" s="925">
        <v>14</v>
      </c>
      <c r="T12" s="925">
        <v>6</v>
      </c>
      <c r="U12" s="926">
        <v>27.27</v>
      </c>
      <c r="V12" s="902">
        <v>32</v>
      </c>
      <c r="W12" s="924">
        <v>19</v>
      </c>
      <c r="X12" s="924">
        <v>13</v>
      </c>
      <c r="Y12" s="925">
        <v>0</v>
      </c>
      <c r="Z12" s="925">
        <v>14</v>
      </c>
      <c r="AA12" s="925">
        <v>5</v>
      </c>
      <c r="AB12" s="926">
        <v>26.32</v>
      </c>
      <c r="AC12" s="891"/>
    </row>
    <row r="13" spans="1:29" s="429" customFormat="1" ht="15" hidden="1" customHeight="1">
      <c r="A13" s="421" t="s">
        <v>184</v>
      </c>
      <c r="B13" s="421" t="s">
        <v>188</v>
      </c>
      <c r="C13" s="95" t="s">
        <v>172</v>
      </c>
      <c r="D13" s="421" t="s">
        <v>189</v>
      </c>
      <c r="E13" s="312">
        <v>4301</v>
      </c>
      <c r="F13" s="424" t="s">
        <v>189</v>
      </c>
      <c r="G13" s="312">
        <v>4301</v>
      </c>
      <c r="H13" s="990" t="s">
        <v>526</v>
      </c>
      <c r="I13" s="104" t="s">
        <v>526</v>
      </c>
      <c r="J13" s="104" t="s">
        <v>526</v>
      </c>
      <c r="K13" s="215" t="s">
        <v>526</v>
      </c>
      <c r="L13" s="215" t="s">
        <v>526</v>
      </c>
      <c r="M13" s="215" t="s">
        <v>526</v>
      </c>
      <c r="N13" s="991" t="s">
        <v>526</v>
      </c>
      <c r="O13" s="990" t="s">
        <v>526</v>
      </c>
      <c r="P13" s="104" t="s">
        <v>526</v>
      </c>
      <c r="Q13" s="104" t="s">
        <v>526</v>
      </c>
      <c r="R13" s="215" t="s">
        <v>526</v>
      </c>
      <c r="S13" s="215" t="s">
        <v>526</v>
      </c>
      <c r="T13" s="215" t="s">
        <v>526</v>
      </c>
      <c r="U13" s="991" t="s">
        <v>526</v>
      </c>
      <c r="V13" s="990" t="s">
        <v>526</v>
      </c>
      <c r="W13" s="104" t="s">
        <v>526</v>
      </c>
      <c r="X13" s="104" t="s">
        <v>526</v>
      </c>
      <c r="Y13" s="215" t="s">
        <v>526</v>
      </c>
      <c r="Z13" s="215" t="s">
        <v>526</v>
      </c>
      <c r="AA13" s="215" t="s">
        <v>526</v>
      </c>
      <c r="AB13" s="991" t="s">
        <v>526</v>
      </c>
      <c r="AC13" s="891"/>
    </row>
    <row r="14" spans="1:29" s="429" customFormat="1" ht="15" hidden="1" customHeight="1">
      <c r="A14" s="421" t="s">
        <v>190</v>
      </c>
      <c r="B14" s="421" t="s">
        <v>190</v>
      </c>
      <c r="C14" s="95" t="s">
        <v>191</v>
      </c>
      <c r="D14" s="421" t="s">
        <v>191</v>
      </c>
      <c r="E14" s="312">
        <v>5001</v>
      </c>
      <c r="F14" s="421" t="s">
        <v>190</v>
      </c>
      <c r="G14" s="312">
        <v>5101</v>
      </c>
      <c r="H14" s="902">
        <v>209</v>
      </c>
      <c r="I14" s="924">
        <v>142</v>
      </c>
      <c r="J14" s="924">
        <v>67</v>
      </c>
      <c r="K14" s="925">
        <v>9</v>
      </c>
      <c r="L14" s="925">
        <v>77</v>
      </c>
      <c r="M14" s="925">
        <v>56</v>
      </c>
      <c r="N14" s="926">
        <v>39.44</v>
      </c>
      <c r="O14" s="902">
        <v>209</v>
      </c>
      <c r="P14" s="924">
        <v>140</v>
      </c>
      <c r="Q14" s="924">
        <v>69</v>
      </c>
      <c r="R14" s="925">
        <v>10</v>
      </c>
      <c r="S14" s="925">
        <v>79</v>
      </c>
      <c r="T14" s="925">
        <v>51</v>
      </c>
      <c r="U14" s="926">
        <v>36.43</v>
      </c>
      <c r="V14" s="902">
        <v>209</v>
      </c>
      <c r="W14" s="924">
        <v>117</v>
      </c>
      <c r="X14" s="924">
        <v>92</v>
      </c>
      <c r="Y14" s="925">
        <v>8</v>
      </c>
      <c r="Z14" s="925">
        <v>75</v>
      </c>
      <c r="AA14" s="925">
        <v>34</v>
      </c>
      <c r="AB14" s="926">
        <v>29.06</v>
      </c>
      <c r="AC14" s="891"/>
    </row>
    <row r="15" spans="1:29" s="429" customFormat="1" ht="15" hidden="1" customHeight="1">
      <c r="A15" s="421" t="s">
        <v>190</v>
      </c>
      <c r="B15" s="421" t="s">
        <v>190</v>
      </c>
      <c r="C15" s="95" t="s">
        <v>191</v>
      </c>
      <c r="D15" s="421" t="s">
        <v>191</v>
      </c>
      <c r="E15" s="312">
        <v>5001</v>
      </c>
      <c r="F15" s="421" t="s">
        <v>192</v>
      </c>
      <c r="G15" s="312">
        <v>5102</v>
      </c>
      <c r="H15" s="990" t="s">
        <v>526</v>
      </c>
      <c r="I15" s="104" t="s">
        <v>526</v>
      </c>
      <c r="J15" s="104" t="s">
        <v>526</v>
      </c>
      <c r="K15" s="215" t="s">
        <v>526</v>
      </c>
      <c r="L15" s="215" t="s">
        <v>526</v>
      </c>
      <c r="M15" s="215" t="s">
        <v>526</v>
      </c>
      <c r="N15" s="991" t="s">
        <v>526</v>
      </c>
      <c r="O15" s="990" t="s">
        <v>526</v>
      </c>
      <c r="P15" s="104" t="s">
        <v>526</v>
      </c>
      <c r="Q15" s="104" t="s">
        <v>526</v>
      </c>
      <c r="R15" s="215" t="s">
        <v>526</v>
      </c>
      <c r="S15" s="215" t="s">
        <v>526</v>
      </c>
      <c r="T15" s="215" t="s">
        <v>526</v>
      </c>
      <c r="U15" s="991" t="s">
        <v>526</v>
      </c>
      <c r="V15" s="990" t="s">
        <v>526</v>
      </c>
      <c r="W15" s="104" t="s">
        <v>526</v>
      </c>
      <c r="X15" s="104" t="s">
        <v>526</v>
      </c>
      <c r="Y15" s="215" t="s">
        <v>526</v>
      </c>
      <c r="Z15" s="215" t="s">
        <v>526</v>
      </c>
      <c r="AA15" s="215" t="s">
        <v>526</v>
      </c>
      <c r="AB15" s="991" t="s">
        <v>526</v>
      </c>
      <c r="AC15" s="891"/>
    </row>
    <row r="16" spans="1:29" s="429" customFormat="1" ht="15" hidden="1" customHeight="1">
      <c r="A16" s="421" t="s">
        <v>190</v>
      </c>
      <c r="B16" s="421" t="s">
        <v>190</v>
      </c>
      <c r="C16" s="95" t="s">
        <v>191</v>
      </c>
      <c r="D16" s="421" t="s">
        <v>191</v>
      </c>
      <c r="E16" s="312">
        <v>5001</v>
      </c>
      <c r="F16" s="421" t="s">
        <v>193</v>
      </c>
      <c r="G16" s="312">
        <v>5103</v>
      </c>
      <c r="H16" s="902">
        <v>14</v>
      </c>
      <c r="I16" s="924">
        <v>14</v>
      </c>
      <c r="J16" s="924">
        <v>0</v>
      </c>
      <c r="K16" s="925">
        <v>5</v>
      </c>
      <c r="L16" s="925">
        <v>5</v>
      </c>
      <c r="M16" s="925">
        <v>4</v>
      </c>
      <c r="N16" s="926">
        <v>28.57</v>
      </c>
      <c r="O16" s="902">
        <v>14</v>
      </c>
      <c r="P16" s="924">
        <v>14</v>
      </c>
      <c r="Q16" s="924">
        <v>0</v>
      </c>
      <c r="R16" s="925">
        <v>5</v>
      </c>
      <c r="S16" s="925">
        <v>5</v>
      </c>
      <c r="T16" s="925">
        <v>4</v>
      </c>
      <c r="U16" s="926">
        <v>28.57</v>
      </c>
      <c r="V16" s="902">
        <v>14</v>
      </c>
      <c r="W16" s="924">
        <v>12</v>
      </c>
      <c r="X16" s="924">
        <v>2</v>
      </c>
      <c r="Y16" s="925">
        <v>3</v>
      </c>
      <c r="Z16" s="925">
        <v>4</v>
      </c>
      <c r="AA16" s="925">
        <v>5</v>
      </c>
      <c r="AB16" s="926">
        <v>41.67</v>
      </c>
      <c r="AC16" s="891"/>
    </row>
    <row r="17" spans="1:29" s="429" customFormat="1" ht="15" hidden="1" customHeight="1">
      <c r="A17" s="421" t="s">
        <v>190</v>
      </c>
      <c r="B17" s="421" t="s">
        <v>190</v>
      </c>
      <c r="C17" s="95" t="s">
        <v>191</v>
      </c>
      <c r="D17" s="421" t="s">
        <v>191</v>
      </c>
      <c r="E17" s="312">
        <v>5001</v>
      </c>
      <c r="F17" s="421" t="s">
        <v>194</v>
      </c>
      <c r="G17" s="312">
        <v>5105</v>
      </c>
      <c r="H17" s="990" t="s">
        <v>526</v>
      </c>
      <c r="I17" s="104" t="s">
        <v>526</v>
      </c>
      <c r="J17" s="104" t="s">
        <v>526</v>
      </c>
      <c r="K17" s="215" t="s">
        <v>526</v>
      </c>
      <c r="L17" s="215" t="s">
        <v>526</v>
      </c>
      <c r="M17" s="215" t="s">
        <v>526</v>
      </c>
      <c r="N17" s="991" t="s">
        <v>526</v>
      </c>
      <c r="O17" s="990" t="s">
        <v>526</v>
      </c>
      <c r="P17" s="104" t="s">
        <v>526</v>
      </c>
      <c r="Q17" s="104" t="s">
        <v>526</v>
      </c>
      <c r="R17" s="215" t="s">
        <v>526</v>
      </c>
      <c r="S17" s="215" t="s">
        <v>526</v>
      </c>
      <c r="T17" s="215" t="s">
        <v>526</v>
      </c>
      <c r="U17" s="991" t="s">
        <v>526</v>
      </c>
      <c r="V17" s="990" t="s">
        <v>526</v>
      </c>
      <c r="W17" s="104" t="s">
        <v>526</v>
      </c>
      <c r="X17" s="104" t="s">
        <v>526</v>
      </c>
      <c r="Y17" s="215" t="s">
        <v>526</v>
      </c>
      <c r="Z17" s="215" t="s">
        <v>526</v>
      </c>
      <c r="AA17" s="215" t="s">
        <v>526</v>
      </c>
      <c r="AB17" s="991" t="s">
        <v>526</v>
      </c>
      <c r="AC17" s="891"/>
    </row>
    <row r="18" spans="1:29" s="429" customFormat="1" ht="15" hidden="1" customHeight="1">
      <c r="A18" s="421" t="s">
        <v>190</v>
      </c>
      <c r="B18" s="421" t="s">
        <v>190</v>
      </c>
      <c r="C18" s="95" t="s">
        <v>191</v>
      </c>
      <c r="D18" s="421" t="s">
        <v>191</v>
      </c>
      <c r="E18" s="312">
        <v>5001</v>
      </c>
      <c r="F18" s="421" t="s">
        <v>195</v>
      </c>
      <c r="G18" s="312">
        <v>5107</v>
      </c>
      <c r="H18" s="990" t="s">
        <v>526</v>
      </c>
      <c r="I18" s="104" t="s">
        <v>526</v>
      </c>
      <c r="J18" s="104" t="s">
        <v>526</v>
      </c>
      <c r="K18" s="215" t="s">
        <v>526</v>
      </c>
      <c r="L18" s="215" t="s">
        <v>526</v>
      </c>
      <c r="M18" s="215" t="s">
        <v>526</v>
      </c>
      <c r="N18" s="991" t="s">
        <v>526</v>
      </c>
      <c r="O18" s="990" t="s">
        <v>526</v>
      </c>
      <c r="P18" s="104" t="s">
        <v>526</v>
      </c>
      <c r="Q18" s="104" t="s">
        <v>526</v>
      </c>
      <c r="R18" s="215" t="s">
        <v>526</v>
      </c>
      <c r="S18" s="215" t="s">
        <v>526</v>
      </c>
      <c r="T18" s="215" t="s">
        <v>526</v>
      </c>
      <c r="U18" s="991" t="s">
        <v>526</v>
      </c>
      <c r="V18" s="990" t="s">
        <v>526</v>
      </c>
      <c r="W18" s="104" t="s">
        <v>526</v>
      </c>
      <c r="X18" s="104" t="s">
        <v>526</v>
      </c>
      <c r="Y18" s="215" t="s">
        <v>526</v>
      </c>
      <c r="Z18" s="215" t="s">
        <v>526</v>
      </c>
      <c r="AA18" s="215" t="s">
        <v>526</v>
      </c>
      <c r="AB18" s="991" t="s">
        <v>526</v>
      </c>
      <c r="AC18" s="891"/>
    </row>
    <row r="19" spans="1:29" s="429" customFormat="1" ht="15" hidden="1" customHeight="1">
      <c r="A19" s="421" t="s">
        <v>190</v>
      </c>
      <c r="B19" s="421" t="s">
        <v>190</v>
      </c>
      <c r="C19" s="95" t="s">
        <v>191</v>
      </c>
      <c r="D19" s="421" t="s">
        <v>191</v>
      </c>
      <c r="E19" s="312">
        <v>5001</v>
      </c>
      <c r="F19" s="421" t="s">
        <v>196</v>
      </c>
      <c r="G19" s="312">
        <v>5109</v>
      </c>
      <c r="H19" s="902">
        <v>149</v>
      </c>
      <c r="I19" s="924">
        <v>119</v>
      </c>
      <c r="J19" s="924">
        <v>30</v>
      </c>
      <c r="K19" s="925">
        <v>27</v>
      </c>
      <c r="L19" s="925">
        <v>38</v>
      </c>
      <c r="M19" s="925">
        <v>54</v>
      </c>
      <c r="N19" s="926">
        <v>45.38</v>
      </c>
      <c r="O19" s="902">
        <v>149</v>
      </c>
      <c r="P19" s="924">
        <v>119</v>
      </c>
      <c r="Q19" s="924">
        <v>30</v>
      </c>
      <c r="R19" s="925">
        <v>27</v>
      </c>
      <c r="S19" s="925">
        <v>43</v>
      </c>
      <c r="T19" s="925">
        <v>49</v>
      </c>
      <c r="U19" s="926">
        <v>41.18</v>
      </c>
      <c r="V19" s="902">
        <v>149</v>
      </c>
      <c r="W19" s="924">
        <v>110</v>
      </c>
      <c r="X19" s="924">
        <v>39</v>
      </c>
      <c r="Y19" s="925">
        <v>18</v>
      </c>
      <c r="Z19" s="925">
        <v>47</v>
      </c>
      <c r="AA19" s="925">
        <v>45</v>
      </c>
      <c r="AB19" s="926">
        <v>40.909999999999997</v>
      </c>
      <c r="AC19" s="891"/>
    </row>
    <row r="20" spans="1:29" s="429" customFormat="1" ht="15" hidden="1" customHeight="1">
      <c r="A20" s="421" t="s">
        <v>190</v>
      </c>
      <c r="B20" s="423" t="s">
        <v>197</v>
      </c>
      <c r="C20" s="95" t="s">
        <v>172</v>
      </c>
      <c r="D20" s="423" t="s">
        <v>198</v>
      </c>
      <c r="E20" s="312">
        <v>5301</v>
      </c>
      <c r="F20" s="425" t="s">
        <v>197</v>
      </c>
      <c r="G20" s="312">
        <v>5301</v>
      </c>
      <c r="H20" s="990" t="s">
        <v>526</v>
      </c>
      <c r="I20" s="104" t="s">
        <v>526</v>
      </c>
      <c r="J20" s="104" t="s">
        <v>526</v>
      </c>
      <c r="K20" s="215" t="s">
        <v>526</v>
      </c>
      <c r="L20" s="215" t="s">
        <v>526</v>
      </c>
      <c r="M20" s="215" t="s">
        <v>526</v>
      </c>
      <c r="N20" s="991" t="s">
        <v>526</v>
      </c>
      <c r="O20" s="990" t="s">
        <v>526</v>
      </c>
      <c r="P20" s="104" t="s">
        <v>526</v>
      </c>
      <c r="Q20" s="104" t="s">
        <v>526</v>
      </c>
      <c r="R20" s="215" t="s">
        <v>526</v>
      </c>
      <c r="S20" s="215" t="s">
        <v>526</v>
      </c>
      <c r="T20" s="215" t="s">
        <v>526</v>
      </c>
      <c r="U20" s="991" t="s">
        <v>526</v>
      </c>
      <c r="V20" s="990" t="s">
        <v>526</v>
      </c>
      <c r="W20" s="104" t="s">
        <v>526</v>
      </c>
      <c r="X20" s="104" t="s">
        <v>526</v>
      </c>
      <c r="Y20" s="215" t="s">
        <v>526</v>
      </c>
      <c r="Z20" s="215" t="s">
        <v>526</v>
      </c>
      <c r="AA20" s="215" t="s">
        <v>526</v>
      </c>
      <c r="AB20" s="991" t="s">
        <v>526</v>
      </c>
      <c r="AC20" s="891"/>
    </row>
    <row r="21" spans="1:29" s="429" customFormat="1" ht="15" hidden="1" customHeight="1">
      <c r="A21" s="421" t="s">
        <v>190</v>
      </c>
      <c r="B21" s="423" t="s">
        <v>197</v>
      </c>
      <c r="C21" s="95" t="s">
        <v>172</v>
      </c>
      <c r="D21" s="423" t="s">
        <v>198</v>
      </c>
      <c r="E21" s="312">
        <v>5301</v>
      </c>
      <c r="F21" s="425" t="s">
        <v>199</v>
      </c>
      <c r="G21" s="312">
        <v>5304</v>
      </c>
      <c r="H21" s="990" t="s">
        <v>526</v>
      </c>
      <c r="I21" s="104" t="s">
        <v>526</v>
      </c>
      <c r="J21" s="104" t="s">
        <v>526</v>
      </c>
      <c r="K21" s="215" t="s">
        <v>526</v>
      </c>
      <c r="L21" s="215" t="s">
        <v>526</v>
      </c>
      <c r="M21" s="215" t="s">
        <v>526</v>
      </c>
      <c r="N21" s="991" t="s">
        <v>526</v>
      </c>
      <c r="O21" s="990" t="s">
        <v>526</v>
      </c>
      <c r="P21" s="104" t="s">
        <v>526</v>
      </c>
      <c r="Q21" s="104" t="s">
        <v>526</v>
      </c>
      <c r="R21" s="215" t="s">
        <v>526</v>
      </c>
      <c r="S21" s="215" t="s">
        <v>526</v>
      </c>
      <c r="T21" s="215" t="s">
        <v>526</v>
      </c>
      <c r="U21" s="991" t="s">
        <v>526</v>
      </c>
      <c r="V21" s="990" t="s">
        <v>526</v>
      </c>
      <c r="W21" s="104" t="s">
        <v>526</v>
      </c>
      <c r="X21" s="104" t="s">
        <v>526</v>
      </c>
      <c r="Y21" s="215" t="s">
        <v>526</v>
      </c>
      <c r="Z21" s="215" t="s">
        <v>526</v>
      </c>
      <c r="AA21" s="215" t="s">
        <v>526</v>
      </c>
      <c r="AB21" s="991" t="s">
        <v>526</v>
      </c>
      <c r="AC21" s="891"/>
    </row>
    <row r="22" spans="1:29" s="429" customFormat="1" ht="15" hidden="1" customHeight="1">
      <c r="A22" s="421" t="s">
        <v>190</v>
      </c>
      <c r="B22" s="423" t="s">
        <v>200</v>
      </c>
      <c r="C22" s="95" t="s">
        <v>172</v>
      </c>
      <c r="D22" s="423" t="s">
        <v>201</v>
      </c>
      <c r="E22" s="312">
        <v>5501</v>
      </c>
      <c r="F22" s="425" t="s">
        <v>200</v>
      </c>
      <c r="G22" s="312">
        <v>5501</v>
      </c>
      <c r="H22" s="990" t="s">
        <v>526</v>
      </c>
      <c r="I22" s="104" t="s">
        <v>526</v>
      </c>
      <c r="J22" s="104" t="s">
        <v>526</v>
      </c>
      <c r="K22" s="215" t="s">
        <v>526</v>
      </c>
      <c r="L22" s="215" t="s">
        <v>526</v>
      </c>
      <c r="M22" s="215" t="s">
        <v>526</v>
      </c>
      <c r="N22" s="991" t="s">
        <v>526</v>
      </c>
      <c r="O22" s="990" t="s">
        <v>526</v>
      </c>
      <c r="P22" s="104" t="s">
        <v>526</v>
      </c>
      <c r="Q22" s="104" t="s">
        <v>526</v>
      </c>
      <c r="R22" s="215" t="s">
        <v>526</v>
      </c>
      <c r="S22" s="215" t="s">
        <v>526</v>
      </c>
      <c r="T22" s="215" t="s">
        <v>526</v>
      </c>
      <c r="U22" s="991" t="s">
        <v>526</v>
      </c>
      <c r="V22" s="990" t="s">
        <v>526</v>
      </c>
      <c r="W22" s="104" t="s">
        <v>526</v>
      </c>
      <c r="X22" s="104" t="s">
        <v>526</v>
      </c>
      <c r="Y22" s="215" t="s">
        <v>526</v>
      </c>
      <c r="Z22" s="215" t="s">
        <v>526</v>
      </c>
      <c r="AA22" s="215" t="s">
        <v>526</v>
      </c>
      <c r="AB22" s="991" t="s">
        <v>526</v>
      </c>
      <c r="AC22" s="891"/>
    </row>
    <row r="23" spans="1:29" s="429" customFormat="1" ht="15" hidden="1" customHeight="1">
      <c r="A23" s="421" t="s">
        <v>190</v>
      </c>
      <c r="B23" s="423" t="s">
        <v>200</v>
      </c>
      <c r="C23" s="95" t="s">
        <v>172</v>
      </c>
      <c r="D23" s="423" t="s">
        <v>201</v>
      </c>
      <c r="E23" s="312">
        <v>5501</v>
      </c>
      <c r="F23" s="425" t="s">
        <v>202</v>
      </c>
      <c r="G23" s="312">
        <v>5502</v>
      </c>
      <c r="H23" s="990" t="s">
        <v>526</v>
      </c>
      <c r="I23" s="104" t="s">
        <v>526</v>
      </c>
      <c r="J23" s="104" t="s">
        <v>526</v>
      </c>
      <c r="K23" s="215" t="s">
        <v>526</v>
      </c>
      <c r="L23" s="215" t="s">
        <v>526</v>
      </c>
      <c r="M23" s="215" t="s">
        <v>526</v>
      </c>
      <c r="N23" s="991" t="s">
        <v>526</v>
      </c>
      <c r="O23" s="990" t="s">
        <v>526</v>
      </c>
      <c r="P23" s="104" t="s">
        <v>526</v>
      </c>
      <c r="Q23" s="104" t="s">
        <v>526</v>
      </c>
      <c r="R23" s="215" t="s">
        <v>526</v>
      </c>
      <c r="S23" s="215" t="s">
        <v>526</v>
      </c>
      <c r="T23" s="215" t="s">
        <v>526</v>
      </c>
      <c r="U23" s="991" t="s">
        <v>526</v>
      </c>
      <c r="V23" s="990" t="s">
        <v>526</v>
      </c>
      <c r="W23" s="104" t="s">
        <v>526</v>
      </c>
      <c r="X23" s="104" t="s">
        <v>526</v>
      </c>
      <c r="Y23" s="215" t="s">
        <v>526</v>
      </c>
      <c r="Z23" s="215" t="s">
        <v>526</v>
      </c>
      <c r="AA23" s="215" t="s">
        <v>526</v>
      </c>
      <c r="AB23" s="991" t="s">
        <v>526</v>
      </c>
      <c r="AC23" s="891"/>
    </row>
    <row r="24" spans="1:29" s="429" customFormat="1" ht="15" hidden="1" customHeight="1">
      <c r="A24" s="421" t="s">
        <v>190</v>
      </c>
      <c r="B24" s="423" t="s">
        <v>200</v>
      </c>
      <c r="C24" s="95" t="s">
        <v>172</v>
      </c>
      <c r="D24" s="423" t="s">
        <v>201</v>
      </c>
      <c r="E24" s="312">
        <v>5501</v>
      </c>
      <c r="F24" s="425" t="s">
        <v>203</v>
      </c>
      <c r="G24" s="312">
        <v>5503</v>
      </c>
      <c r="H24" s="990" t="s">
        <v>526</v>
      </c>
      <c r="I24" s="104" t="s">
        <v>526</v>
      </c>
      <c r="J24" s="104" t="s">
        <v>526</v>
      </c>
      <c r="K24" s="215" t="s">
        <v>526</v>
      </c>
      <c r="L24" s="215" t="s">
        <v>526</v>
      </c>
      <c r="M24" s="215" t="s">
        <v>526</v>
      </c>
      <c r="N24" s="991" t="s">
        <v>526</v>
      </c>
      <c r="O24" s="990" t="s">
        <v>526</v>
      </c>
      <c r="P24" s="104" t="s">
        <v>526</v>
      </c>
      <c r="Q24" s="104" t="s">
        <v>526</v>
      </c>
      <c r="R24" s="215" t="s">
        <v>526</v>
      </c>
      <c r="S24" s="215" t="s">
        <v>526</v>
      </c>
      <c r="T24" s="215" t="s">
        <v>526</v>
      </c>
      <c r="U24" s="991" t="s">
        <v>526</v>
      </c>
      <c r="V24" s="990" t="s">
        <v>526</v>
      </c>
      <c r="W24" s="104" t="s">
        <v>526</v>
      </c>
      <c r="X24" s="104" t="s">
        <v>526</v>
      </c>
      <c r="Y24" s="215" t="s">
        <v>526</v>
      </c>
      <c r="Z24" s="215" t="s">
        <v>526</v>
      </c>
      <c r="AA24" s="215" t="s">
        <v>526</v>
      </c>
      <c r="AB24" s="991" t="s">
        <v>526</v>
      </c>
      <c r="AC24" s="891"/>
    </row>
    <row r="25" spans="1:29" s="429" customFormat="1" ht="15" hidden="1" customHeight="1">
      <c r="A25" s="421" t="s">
        <v>190</v>
      </c>
      <c r="B25" s="423" t="s">
        <v>200</v>
      </c>
      <c r="C25" s="95" t="s">
        <v>172</v>
      </c>
      <c r="D25" s="423" t="s">
        <v>201</v>
      </c>
      <c r="E25" s="312">
        <v>5501</v>
      </c>
      <c r="F25" s="425" t="s">
        <v>204</v>
      </c>
      <c r="G25" s="312">
        <v>5504</v>
      </c>
      <c r="H25" s="990" t="s">
        <v>526</v>
      </c>
      <c r="I25" s="104" t="s">
        <v>526</v>
      </c>
      <c r="J25" s="104" t="s">
        <v>526</v>
      </c>
      <c r="K25" s="215" t="s">
        <v>526</v>
      </c>
      <c r="L25" s="215" t="s">
        <v>526</v>
      </c>
      <c r="M25" s="215" t="s">
        <v>526</v>
      </c>
      <c r="N25" s="991" t="s">
        <v>526</v>
      </c>
      <c r="O25" s="990" t="s">
        <v>526</v>
      </c>
      <c r="P25" s="104" t="s">
        <v>526</v>
      </c>
      <c r="Q25" s="104" t="s">
        <v>526</v>
      </c>
      <c r="R25" s="215" t="s">
        <v>526</v>
      </c>
      <c r="S25" s="215" t="s">
        <v>526</v>
      </c>
      <c r="T25" s="215" t="s">
        <v>526</v>
      </c>
      <c r="U25" s="991" t="s">
        <v>526</v>
      </c>
      <c r="V25" s="990" t="s">
        <v>526</v>
      </c>
      <c r="W25" s="104" t="s">
        <v>526</v>
      </c>
      <c r="X25" s="104" t="s">
        <v>526</v>
      </c>
      <c r="Y25" s="215" t="s">
        <v>526</v>
      </c>
      <c r="Z25" s="215" t="s">
        <v>526</v>
      </c>
      <c r="AA25" s="215" t="s">
        <v>526</v>
      </c>
      <c r="AB25" s="991" t="s">
        <v>526</v>
      </c>
      <c r="AC25" s="891"/>
    </row>
    <row r="26" spans="1:29" s="429" customFormat="1" ht="15" hidden="1" customHeight="1">
      <c r="A26" s="421" t="s">
        <v>190</v>
      </c>
      <c r="B26" s="421" t="s">
        <v>205</v>
      </c>
      <c r="C26" s="95" t="s">
        <v>172</v>
      </c>
      <c r="D26" s="421" t="s">
        <v>206</v>
      </c>
      <c r="E26" s="312">
        <v>5601</v>
      </c>
      <c r="F26" s="424" t="s">
        <v>205</v>
      </c>
      <c r="G26" s="312">
        <v>5601</v>
      </c>
      <c r="H26" s="990" t="s">
        <v>526</v>
      </c>
      <c r="I26" s="104" t="s">
        <v>526</v>
      </c>
      <c r="J26" s="104" t="s">
        <v>526</v>
      </c>
      <c r="K26" s="215" t="s">
        <v>526</v>
      </c>
      <c r="L26" s="215" t="s">
        <v>526</v>
      </c>
      <c r="M26" s="215" t="s">
        <v>526</v>
      </c>
      <c r="N26" s="991" t="s">
        <v>526</v>
      </c>
      <c r="O26" s="990" t="s">
        <v>526</v>
      </c>
      <c r="P26" s="104" t="s">
        <v>526</v>
      </c>
      <c r="Q26" s="104" t="s">
        <v>526</v>
      </c>
      <c r="R26" s="215" t="s">
        <v>526</v>
      </c>
      <c r="S26" s="215" t="s">
        <v>526</v>
      </c>
      <c r="T26" s="215" t="s">
        <v>526</v>
      </c>
      <c r="U26" s="991" t="s">
        <v>526</v>
      </c>
      <c r="V26" s="990" t="s">
        <v>526</v>
      </c>
      <c r="W26" s="104" t="s">
        <v>526</v>
      </c>
      <c r="X26" s="104" t="s">
        <v>526</v>
      </c>
      <c r="Y26" s="215" t="s">
        <v>526</v>
      </c>
      <c r="Z26" s="215" t="s">
        <v>526</v>
      </c>
      <c r="AA26" s="215" t="s">
        <v>526</v>
      </c>
      <c r="AB26" s="991" t="s">
        <v>526</v>
      </c>
      <c r="AC26" s="891"/>
    </row>
    <row r="27" spans="1:29" s="429" customFormat="1" ht="15" hidden="1" customHeight="1">
      <c r="A27" s="421" t="s">
        <v>190</v>
      </c>
      <c r="B27" s="421" t="s">
        <v>205</v>
      </c>
      <c r="C27" s="95" t="s">
        <v>172</v>
      </c>
      <c r="D27" s="421" t="s">
        <v>206</v>
      </c>
      <c r="E27" s="312">
        <v>5601</v>
      </c>
      <c r="F27" s="424" t="s">
        <v>207</v>
      </c>
      <c r="G27" s="312">
        <v>5603</v>
      </c>
      <c r="H27" s="990" t="s">
        <v>526</v>
      </c>
      <c r="I27" s="104" t="s">
        <v>526</v>
      </c>
      <c r="J27" s="104" t="s">
        <v>526</v>
      </c>
      <c r="K27" s="215" t="s">
        <v>526</v>
      </c>
      <c r="L27" s="215" t="s">
        <v>526</v>
      </c>
      <c r="M27" s="215" t="s">
        <v>526</v>
      </c>
      <c r="N27" s="991" t="s">
        <v>526</v>
      </c>
      <c r="O27" s="990" t="s">
        <v>526</v>
      </c>
      <c r="P27" s="104" t="s">
        <v>526</v>
      </c>
      <c r="Q27" s="104" t="s">
        <v>526</v>
      </c>
      <c r="R27" s="215" t="s">
        <v>526</v>
      </c>
      <c r="S27" s="215" t="s">
        <v>526</v>
      </c>
      <c r="T27" s="215" t="s">
        <v>526</v>
      </c>
      <c r="U27" s="991" t="s">
        <v>526</v>
      </c>
      <c r="V27" s="990" t="s">
        <v>526</v>
      </c>
      <c r="W27" s="104" t="s">
        <v>526</v>
      </c>
      <c r="X27" s="104" t="s">
        <v>526</v>
      </c>
      <c r="Y27" s="215" t="s">
        <v>526</v>
      </c>
      <c r="Z27" s="215" t="s">
        <v>526</v>
      </c>
      <c r="AA27" s="215" t="s">
        <v>526</v>
      </c>
      <c r="AB27" s="991" t="s">
        <v>526</v>
      </c>
      <c r="AC27" s="891"/>
    </row>
    <row r="28" spans="1:29" s="429" customFormat="1" ht="15" hidden="1" customHeight="1">
      <c r="A28" s="421" t="s">
        <v>190</v>
      </c>
      <c r="B28" s="421" t="s">
        <v>205</v>
      </c>
      <c r="C28" s="95" t="s">
        <v>172</v>
      </c>
      <c r="D28" s="421" t="s">
        <v>206</v>
      </c>
      <c r="E28" s="312">
        <v>5601</v>
      </c>
      <c r="F28" s="424" t="s">
        <v>208</v>
      </c>
      <c r="G28" s="312">
        <v>5606</v>
      </c>
      <c r="H28" s="990" t="s">
        <v>526</v>
      </c>
      <c r="I28" s="104" t="s">
        <v>526</v>
      </c>
      <c r="J28" s="104" t="s">
        <v>526</v>
      </c>
      <c r="K28" s="215" t="s">
        <v>526</v>
      </c>
      <c r="L28" s="215" t="s">
        <v>526</v>
      </c>
      <c r="M28" s="215" t="s">
        <v>526</v>
      </c>
      <c r="N28" s="991" t="s">
        <v>526</v>
      </c>
      <c r="O28" s="990" t="s">
        <v>526</v>
      </c>
      <c r="P28" s="104" t="s">
        <v>526</v>
      </c>
      <c r="Q28" s="104" t="s">
        <v>526</v>
      </c>
      <c r="R28" s="215" t="s">
        <v>526</v>
      </c>
      <c r="S28" s="215" t="s">
        <v>526</v>
      </c>
      <c r="T28" s="215" t="s">
        <v>526</v>
      </c>
      <c r="U28" s="991" t="s">
        <v>526</v>
      </c>
      <c r="V28" s="990" t="s">
        <v>526</v>
      </c>
      <c r="W28" s="104" t="s">
        <v>526</v>
      </c>
      <c r="X28" s="104" t="s">
        <v>526</v>
      </c>
      <c r="Y28" s="215" t="s">
        <v>526</v>
      </c>
      <c r="Z28" s="215" t="s">
        <v>526</v>
      </c>
      <c r="AA28" s="215" t="s">
        <v>526</v>
      </c>
      <c r="AB28" s="991" t="s">
        <v>526</v>
      </c>
      <c r="AC28" s="891"/>
    </row>
    <row r="29" spans="1:29" s="429" customFormat="1" ht="15" hidden="1" customHeight="1">
      <c r="A29" s="421" t="s">
        <v>190</v>
      </c>
      <c r="B29" s="423" t="s">
        <v>209</v>
      </c>
      <c r="C29" s="95" t="s">
        <v>172</v>
      </c>
      <c r="D29" s="423" t="s">
        <v>210</v>
      </c>
      <c r="E29" s="312">
        <v>5701</v>
      </c>
      <c r="F29" s="425" t="s">
        <v>210</v>
      </c>
      <c r="G29" s="312">
        <v>5701</v>
      </c>
      <c r="H29" s="990" t="s">
        <v>526</v>
      </c>
      <c r="I29" s="104" t="s">
        <v>526</v>
      </c>
      <c r="J29" s="104" t="s">
        <v>526</v>
      </c>
      <c r="K29" s="215" t="s">
        <v>526</v>
      </c>
      <c r="L29" s="215" t="s">
        <v>526</v>
      </c>
      <c r="M29" s="215" t="s">
        <v>526</v>
      </c>
      <c r="N29" s="991" t="s">
        <v>526</v>
      </c>
      <c r="O29" s="990" t="s">
        <v>526</v>
      </c>
      <c r="P29" s="104" t="s">
        <v>526</v>
      </c>
      <c r="Q29" s="104" t="s">
        <v>526</v>
      </c>
      <c r="R29" s="215" t="s">
        <v>526</v>
      </c>
      <c r="S29" s="215" t="s">
        <v>526</v>
      </c>
      <c r="T29" s="215" t="s">
        <v>526</v>
      </c>
      <c r="U29" s="991" t="s">
        <v>526</v>
      </c>
      <c r="V29" s="990" t="s">
        <v>526</v>
      </c>
      <c r="W29" s="104" t="s">
        <v>526</v>
      </c>
      <c r="X29" s="104" t="s">
        <v>526</v>
      </c>
      <c r="Y29" s="215" t="s">
        <v>526</v>
      </c>
      <c r="Z29" s="215" t="s">
        <v>526</v>
      </c>
      <c r="AA29" s="215" t="s">
        <v>526</v>
      </c>
      <c r="AB29" s="991" t="s">
        <v>526</v>
      </c>
      <c r="AC29" s="891"/>
    </row>
    <row r="30" spans="1:29" s="429" customFormat="1" ht="15" hidden="1" customHeight="1">
      <c r="A30" s="421" t="s">
        <v>190</v>
      </c>
      <c r="B30" s="421" t="s">
        <v>211</v>
      </c>
      <c r="C30" s="95" t="s">
        <v>191</v>
      </c>
      <c r="D30" s="421" t="s">
        <v>191</v>
      </c>
      <c r="E30" s="312">
        <v>5001</v>
      </c>
      <c r="F30" s="421" t="s">
        <v>212</v>
      </c>
      <c r="G30" s="312">
        <v>5801</v>
      </c>
      <c r="H30" s="902">
        <v>81</v>
      </c>
      <c r="I30" s="924">
        <v>64</v>
      </c>
      <c r="J30" s="924">
        <v>17</v>
      </c>
      <c r="K30" s="925">
        <v>7</v>
      </c>
      <c r="L30" s="925">
        <v>24</v>
      </c>
      <c r="M30" s="925">
        <v>33</v>
      </c>
      <c r="N30" s="926">
        <v>51.56</v>
      </c>
      <c r="O30" s="902">
        <v>81</v>
      </c>
      <c r="P30" s="924">
        <v>64</v>
      </c>
      <c r="Q30" s="924">
        <v>17</v>
      </c>
      <c r="R30" s="925">
        <v>6</v>
      </c>
      <c r="S30" s="925">
        <v>28</v>
      </c>
      <c r="T30" s="925">
        <v>30</v>
      </c>
      <c r="U30" s="926">
        <v>46.88</v>
      </c>
      <c r="V30" s="902">
        <v>81</v>
      </c>
      <c r="W30" s="924">
        <v>62</v>
      </c>
      <c r="X30" s="924">
        <v>19</v>
      </c>
      <c r="Y30" s="925">
        <v>7</v>
      </c>
      <c r="Z30" s="925">
        <v>33</v>
      </c>
      <c r="AA30" s="925">
        <v>22</v>
      </c>
      <c r="AB30" s="926">
        <v>35.479999999999997</v>
      </c>
      <c r="AC30" s="891"/>
    </row>
    <row r="31" spans="1:29" s="429" customFormat="1" ht="15" hidden="1" customHeight="1">
      <c r="A31" s="421" t="s">
        <v>190</v>
      </c>
      <c r="B31" s="421" t="s">
        <v>211</v>
      </c>
      <c r="C31" s="95" t="s">
        <v>191</v>
      </c>
      <c r="D31" s="421" t="s">
        <v>191</v>
      </c>
      <c r="E31" s="312">
        <v>5001</v>
      </c>
      <c r="F31" s="421" t="s">
        <v>213</v>
      </c>
      <c r="G31" s="312">
        <v>5802</v>
      </c>
      <c r="H31" s="990" t="s">
        <v>526</v>
      </c>
      <c r="I31" s="104" t="s">
        <v>526</v>
      </c>
      <c r="J31" s="104" t="s">
        <v>526</v>
      </c>
      <c r="K31" s="215" t="s">
        <v>526</v>
      </c>
      <c r="L31" s="215" t="s">
        <v>526</v>
      </c>
      <c r="M31" s="215" t="s">
        <v>526</v>
      </c>
      <c r="N31" s="991" t="s">
        <v>526</v>
      </c>
      <c r="O31" s="990" t="s">
        <v>526</v>
      </c>
      <c r="P31" s="104" t="s">
        <v>526</v>
      </c>
      <c r="Q31" s="104" t="s">
        <v>526</v>
      </c>
      <c r="R31" s="215" t="s">
        <v>526</v>
      </c>
      <c r="S31" s="215" t="s">
        <v>526</v>
      </c>
      <c r="T31" s="215" t="s">
        <v>526</v>
      </c>
      <c r="U31" s="991" t="s">
        <v>526</v>
      </c>
      <c r="V31" s="990" t="s">
        <v>526</v>
      </c>
      <c r="W31" s="104" t="s">
        <v>526</v>
      </c>
      <c r="X31" s="104" t="s">
        <v>526</v>
      </c>
      <c r="Y31" s="215" t="s">
        <v>526</v>
      </c>
      <c r="Z31" s="215" t="s">
        <v>526</v>
      </c>
      <c r="AA31" s="215" t="s">
        <v>526</v>
      </c>
      <c r="AB31" s="991" t="s">
        <v>526</v>
      </c>
      <c r="AC31" s="891"/>
    </row>
    <row r="32" spans="1:29" s="429" customFormat="1" ht="15" hidden="1" customHeight="1">
      <c r="A32" s="421" t="s">
        <v>190</v>
      </c>
      <c r="B32" s="421" t="s">
        <v>211</v>
      </c>
      <c r="C32" s="95" t="s">
        <v>191</v>
      </c>
      <c r="D32" s="421" t="s">
        <v>191</v>
      </c>
      <c r="E32" s="312">
        <v>5001</v>
      </c>
      <c r="F32" s="421" t="s">
        <v>214</v>
      </c>
      <c r="G32" s="312">
        <v>5803</v>
      </c>
      <c r="H32" s="990" t="s">
        <v>526</v>
      </c>
      <c r="I32" s="104" t="s">
        <v>526</v>
      </c>
      <c r="J32" s="104" t="s">
        <v>526</v>
      </c>
      <c r="K32" s="215" t="s">
        <v>526</v>
      </c>
      <c r="L32" s="215" t="s">
        <v>526</v>
      </c>
      <c r="M32" s="215" t="s">
        <v>526</v>
      </c>
      <c r="N32" s="991" t="s">
        <v>526</v>
      </c>
      <c r="O32" s="990" t="s">
        <v>526</v>
      </c>
      <c r="P32" s="104" t="s">
        <v>526</v>
      </c>
      <c r="Q32" s="104" t="s">
        <v>526</v>
      </c>
      <c r="R32" s="215" t="s">
        <v>526</v>
      </c>
      <c r="S32" s="215" t="s">
        <v>526</v>
      </c>
      <c r="T32" s="215" t="s">
        <v>526</v>
      </c>
      <c r="U32" s="991" t="s">
        <v>526</v>
      </c>
      <c r="V32" s="990" t="s">
        <v>526</v>
      </c>
      <c r="W32" s="104" t="s">
        <v>526</v>
      </c>
      <c r="X32" s="104" t="s">
        <v>526</v>
      </c>
      <c r="Y32" s="215" t="s">
        <v>526</v>
      </c>
      <c r="Z32" s="215" t="s">
        <v>526</v>
      </c>
      <c r="AA32" s="215" t="s">
        <v>526</v>
      </c>
      <c r="AB32" s="991" t="s">
        <v>526</v>
      </c>
      <c r="AC32" s="891"/>
    </row>
    <row r="33" spans="1:29" s="429" customFormat="1" ht="15" hidden="1" customHeight="1">
      <c r="A33" s="421" t="s">
        <v>190</v>
      </c>
      <c r="B33" s="421" t="s">
        <v>211</v>
      </c>
      <c r="C33" s="95" t="s">
        <v>191</v>
      </c>
      <c r="D33" s="421" t="s">
        <v>191</v>
      </c>
      <c r="E33" s="312">
        <v>5001</v>
      </c>
      <c r="F33" s="421" t="s">
        <v>215</v>
      </c>
      <c r="G33" s="312">
        <v>5804</v>
      </c>
      <c r="H33" s="902">
        <v>14</v>
      </c>
      <c r="I33" s="924">
        <v>14</v>
      </c>
      <c r="J33" s="924">
        <v>0</v>
      </c>
      <c r="K33" s="925">
        <v>1</v>
      </c>
      <c r="L33" s="925">
        <v>3</v>
      </c>
      <c r="M33" s="925">
        <v>10</v>
      </c>
      <c r="N33" s="926">
        <v>71.430000000000007</v>
      </c>
      <c r="O33" s="902">
        <v>14</v>
      </c>
      <c r="P33" s="924">
        <v>14</v>
      </c>
      <c r="Q33" s="924">
        <v>0</v>
      </c>
      <c r="R33" s="925">
        <v>1</v>
      </c>
      <c r="S33" s="925">
        <v>4</v>
      </c>
      <c r="T33" s="925">
        <v>9</v>
      </c>
      <c r="U33" s="926">
        <v>64.290000000000006</v>
      </c>
      <c r="V33" s="902">
        <v>14</v>
      </c>
      <c r="W33" s="924">
        <v>14</v>
      </c>
      <c r="X33" s="924">
        <v>0</v>
      </c>
      <c r="Y33" s="925">
        <v>0</v>
      </c>
      <c r="Z33" s="925">
        <v>6</v>
      </c>
      <c r="AA33" s="925">
        <v>8</v>
      </c>
      <c r="AB33" s="926">
        <v>57.14</v>
      </c>
      <c r="AC33" s="891"/>
    </row>
    <row r="34" spans="1:29" s="429" customFormat="1" ht="15" hidden="1" customHeight="1">
      <c r="A34" s="421" t="s">
        <v>216</v>
      </c>
      <c r="B34" s="421" t="s">
        <v>217</v>
      </c>
      <c r="C34" s="95" t="s">
        <v>172</v>
      </c>
      <c r="D34" s="421" t="s">
        <v>218</v>
      </c>
      <c r="E34" s="312">
        <v>6001</v>
      </c>
      <c r="F34" s="421" t="s">
        <v>219</v>
      </c>
      <c r="G34" s="312">
        <v>6101</v>
      </c>
      <c r="H34" s="902">
        <v>48</v>
      </c>
      <c r="I34" s="924">
        <v>45</v>
      </c>
      <c r="J34" s="924">
        <v>3</v>
      </c>
      <c r="K34" s="925">
        <v>6</v>
      </c>
      <c r="L34" s="925">
        <v>16</v>
      </c>
      <c r="M34" s="925">
        <v>23</v>
      </c>
      <c r="N34" s="926">
        <v>51.11</v>
      </c>
      <c r="O34" s="902">
        <v>48</v>
      </c>
      <c r="P34" s="924">
        <v>45</v>
      </c>
      <c r="Q34" s="924">
        <v>3</v>
      </c>
      <c r="R34" s="925">
        <v>6</v>
      </c>
      <c r="S34" s="925">
        <v>17</v>
      </c>
      <c r="T34" s="925">
        <v>22</v>
      </c>
      <c r="U34" s="926">
        <v>48.89</v>
      </c>
      <c r="V34" s="902">
        <v>48</v>
      </c>
      <c r="W34" s="924">
        <v>44</v>
      </c>
      <c r="X34" s="924">
        <v>4</v>
      </c>
      <c r="Y34" s="925">
        <v>5</v>
      </c>
      <c r="Z34" s="925">
        <v>23</v>
      </c>
      <c r="AA34" s="925">
        <v>16</v>
      </c>
      <c r="AB34" s="926">
        <v>36.36</v>
      </c>
      <c r="AC34" s="891"/>
    </row>
    <row r="35" spans="1:29" s="429" customFormat="1" ht="15" hidden="1" customHeight="1">
      <c r="A35" s="421" t="s">
        <v>216</v>
      </c>
      <c r="B35" s="421" t="s">
        <v>217</v>
      </c>
      <c r="C35" s="95" t="s">
        <v>172</v>
      </c>
      <c r="D35" s="421" t="s">
        <v>218</v>
      </c>
      <c r="E35" s="312">
        <v>6001</v>
      </c>
      <c r="F35" s="421" t="s">
        <v>220</v>
      </c>
      <c r="G35" s="312">
        <v>6108</v>
      </c>
      <c r="H35" s="902">
        <v>11</v>
      </c>
      <c r="I35" s="924">
        <v>7</v>
      </c>
      <c r="J35" s="924">
        <v>4</v>
      </c>
      <c r="K35" s="925">
        <v>3</v>
      </c>
      <c r="L35" s="925">
        <v>2</v>
      </c>
      <c r="M35" s="925">
        <v>2</v>
      </c>
      <c r="N35" s="926">
        <v>28.57</v>
      </c>
      <c r="O35" s="902">
        <v>11</v>
      </c>
      <c r="P35" s="924">
        <v>6</v>
      </c>
      <c r="Q35" s="924">
        <v>5</v>
      </c>
      <c r="R35" s="925">
        <v>3</v>
      </c>
      <c r="S35" s="925">
        <v>1</v>
      </c>
      <c r="T35" s="925">
        <v>2</v>
      </c>
      <c r="U35" s="926">
        <v>33.33</v>
      </c>
      <c r="V35" s="902">
        <v>11</v>
      </c>
      <c r="W35" s="924">
        <v>4</v>
      </c>
      <c r="X35" s="924">
        <v>7</v>
      </c>
      <c r="Y35" s="925">
        <v>3</v>
      </c>
      <c r="Z35" s="925">
        <v>0</v>
      </c>
      <c r="AA35" s="925">
        <v>1</v>
      </c>
      <c r="AB35" s="991" t="s">
        <v>1280</v>
      </c>
      <c r="AC35" s="891"/>
    </row>
    <row r="36" spans="1:29" s="429" customFormat="1" ht="15" hidden="1" customHeight="1">
      <c r="A36" s="421" t="s">
        <v>216</v>
      </c>
      <c r="B36" s="423" t="s">
        <v>217</v>
      </c>
      <c r="C36" s="95" t="s">
        <v>172</v>
      </c>
      <c r="D36" s="423" t="s">
        <v>221</v>
      </c>
      <c r="E36" s="312">
        <v>6115</v>
      </c>
      <c r="F36" s="423" t="s">
        <v>221</v>
      </c>
      <c r="G36" s="312">
        <v>6115</v>
      </c>
      <c r="H36" s="990" t="s">
        <v>526</v>
      </c>
      <c r="I36" s="104" t="s">
        <v>526</v>
      </c>
      <c r="J36" s="104" t="s">
        <v>526</v>
      </c>
      <c r="K36" s="215" t="s">
        <v>526</v>
      </c>
      <c r="L36" s="215" t="s">
        <v>526</v>
      </c>
      <c r="M36" s="215" t="s">
        <v>526</v>
      </c>
      <c r="N36" s="991" t="s">
        <v>526</v>
      </c>
      <c r="O36" s="990" t="s">
        <v>526</v>
      </c>
      <c r="P36" s="104" t="s">
        <v>526</v>
      </c>
      <c r="Q36" s="104" t="s">
        <v>526</v>
      </c>
      <c r="R36" s="215" t="s">
        <v>526</v>
      </c>
      <c r="S36" s="215" t="s">
        <v>526</v>
      </c>
      <c r="T36" s="215" t="s">
        <v>526</v>
      </c>
      <c r="U36" s="991" t="s">
        <v>526</v>
      </c>
      <c r="V36" s="990" t="s">
        <v>526</v>
      </c>
      <c r="W36" s="104" t="s">
        <v>526</v>
      </c>
      <c r="X36" s="104" t="s">
        <v>526</v>
      </c>
      <c r="Y36" s="215" t="s">
        <v>526</v>
      </c>
      <c r="Z36" s="215" t="s">
        <v>526</v>
      </c>
      <c r="AA36" s="215" t="s">
        <v>526</v>
      </c>
      <c r="AB36" s="991" t="s">
        <v>526</v>
      </c>
      <c r="AC36" s="891"/>
    </row>
    <row r="37" spans="1:29" s="429" customFormat="1" ht="15" hidden="1" customHeight="1">
      <c r="A37" s="421" t="s">
        <v>216</v>
      </c>
      <c r="B37" s="423" t="s">
        <v>222</v>
      </c>
      <c r="C37" s="95" t="s">
        <v>172</v>
      </c>
      <c r="D37" s="423" t="s">
        <v>223</v>
      </c>
      <c r="E37" s="312">
        <v>6301</v>
      </c>
      <c r="F37" s="425" t="s">
        <v>223</v>
      </c>
      <c r="G37" s="312">
        <v>6301</v>
      </c>
      <c r="H37" s="990" t="s">
        <v>526</v>
      </c>
      <c r="I37" s="104" t="s">
        <v>526</v>
      </c>
      <c r="J37" s="104" t="s">
        <v>526</v>
      </c>
      <c r="K37" s="215" t="s">
        <v>526</v>
      </c>
      <c r="L37" s="215" t="s">
        <v>526</v>
      </c>
      <c r="M37" s="215" t="s">
        <v>526</v>
      </c>
      <c r="N37" s="991" t="s">
        <v>526</v>
      </c>
      <c r="O37" s="990" t="s">
        <v>526</v>
      </c>
      <c r="P37" s="104" t="s">
        <v>526</v>
      </c>
      <c r="Q37" s="104" t="s">
        <v>526</v>
      </c>
      <c r="R37" s="215" t="s">
        <v>526</v>
      </c>
      <c r="S37" s="215" t="s">
        <v>526</v>
      </c>
      <c r="T37" s="215" t="s">
        <v>526</v>
      </c>
      <c r="U37" s="991" t="s">
        <v>526</v>
      </c>
      <c r="V37" s="990" t="s">
        <v>526</v>
      </c>
      <c r="W37" s="104" t="s">
        <v>526</v>
      </c>
      <c r="X37" s="104" t="s">
        <v>526</v>
      </c>
      <c r="Y37" s="215" t="s">
        <v>526</v>
      </c>
      <c r="Z37" s="215" t="s">
        <v>526</v>
      </c>
      <c r="AA37" s="215" t="s">
        <v>526</v>
      </c>
      <c r="AB37" s="991" t="s">
        <v>526</v>
      </c>
      <c r="AC37" s="891"/>
    </row>
    <row r="38" spans="1:29" s="429" customFormat="1" ht="15" hidden="1" customHeight="1">
      <c r="A38" s="421" t="s">
        <v>224</v>
      </c>
      <c r="B38" s="421" t="s">
        <v>225</v>
      </c>
      <c r="C38" s="95" t="s">
        <v>172</v>
      </c>
      <c r="D38" s="421" t="s">
        <v>226</v>
      </c>
      <c r="E38" s="312">
        <v>7001</v>
      </c>
      <c r="F38" s="421" t="s">
        <v>225</v>
      </c>
      <c r="G38" s="312">
        <v>7101</v>
      </c>
      <c r="H38" s="902">
        <v>55</v>
      </c>
      <c r="I38" s="924">
        <v>45</v>
      </c>
      <c r="J38" s="924">
        <v>10</v>
      </c>
      <c r="K38" s="925">
        <v>7</v>
      </c>
      <c r="L38" s="925">
        <v>11</v>
      </c>
      <c r="M38" s="925">
        <v>27</v>
      </c>
      <c r="N38" s="926">
        <v>60</v>
      </c>
      <c r="O38" s="902">
        <v>55</v>
      </c>
      <c r="P38" s="924">
        <v>45</v>
      </c>
      <c r="Q38" s="924">
        <v>10</v>
      </c>
      <c r="R38" s="925">
        <v>6</v>
      </c>
      <c r="S38" s="925">
        <v>13</v>
      </c>
      <c r="T38" s="925">
        <v>26</v>
      </c>
      <c r="U38" s="926">
        <v>57.78</v>
      </c>
      <c r="V38" s="902">
        <v>55</v>
      </c>
      <c r="W38" s="924">
        <v>47</v>
      </c>
      <c r="X38" s="924">
        <v>8</v>
      </c>
      <c r="Y38" s="925">
        <v>2</v>
      </c>
      <c r="Z38" s="925">
        <v>24</v>
      </c>
      <c r="AA38" s="925">
        <v>21</v>
      </c>
      <c r="AB38" s="926">
        <v>44.68</v>
      </c>
      <c r="AC38" s="891"/>
    </row>
    <row r="39" spans="1:29" s="429" customFormat="1" ht="15" hidden="1" customHeight="1">
      <c r="A39" s="421" t="s">
        <v>224</v>
      </c>
      <c r="B39" s="423" t="s">
        <v>225</v>
      </c>
      <c r="C39" s="95" t="s">
        <v>172</v>
      </c>
      <c r="D39" s="423" t="s">
        <v>227</v>
      </c>
      <c r="E39" s="312">
        <v>7102</v>
      </c>
      <c r="F39" s="423" t="s">
        <v>227</v>
      </c>
      <c r="G39" s="312">
        <v>7102</v>
      </c>
      <c r="H39" s="990" t="s">
        <v>526</v>
      </c>
      <c r="I39" s="104" t="s">
        <v>526</v>
      </c>
      <c r="J39" s="104" t="s">
        <v>526</v>
      </c>
      <c r="K39" s="215" t="s">
        <v>526</v>
      </c>
      <c r="L39" s="215" t="s">
        <v>526</v>
      </c>
      <c r="M39" s="215" t="s">
        <v>526</v>
      </c>
      <c r="N39" s="991" t="s">
        <v>526</v>
      </c>
      <c r="O39" s="990" t="s">
        <v>526</v>
      </c>
      <c r="P39" s="104" t="s">
        <v>526</v>
      </c>
      <c r="Q39" s="104" t="s">
        <v>526</v>
      </c>
      <c r="R39" s="215" t="s">
        <v>526</v>
      </c>
      <c r="S39" s="215" t="s">
        <v>526</v>
      </c>
      <c r="T39" s="215" t="s">
        <v>526</v>
      </c>
      <c r="U39" s="991" t="s">
        <v>526</v>
      </c>
      <c r="V39" s="990" t="s">
        <v>526</v>
      </c>
      <c r="W39" s="104" t="s">
        <v>526</v>
      </c>
      <c r="X39" s="104" t="s">
        <v>526</v>
      </c>
      <c r="Y39" s="215" t="s">
        <v>526</v>
      </c>
      <c r="Z39" s="215" t="s">
        <v>526</v>
      </c>
      <c r="AA39" s="215" t="s">
        <v>526</v>
      </c>
      <c r="AB39" s="991" t="s">
        <v>526</v>
      </c>
      <c r="AC39" s="891"/>
    </row>
    <row r="40" spans="1:29" s="429" customFormat="1" ht="15" hidden="1" customHeight="1">
      <c r="A40" s="421" t="s">
        <v>224</v>
      </c>
      <c r="B40" s="421" t="s">
        <v>225</v>
      </c>
      <c r="C40" s="95" t="s">
        <v>172</v>
      </c>
      <c r="D40" s="421" t="s">
        <v>226</v>
      </c>
      <c r="E40" s="312">
        <v>7001</v>
      </c>
      <c r="F40" s="421" t="s">
        <v>224</v>
      </c>
      <c r="G40" s="312">
        <v>7105</v>
      </c>
      <c r="H40" s="902">
        <v>3</v>
      </c>
      <c r="I40" s="924">
        <v>2</v>
      </c>
      <c r="J40" s="924">
        <v>1</v>
      </c>
      <c r="K40" s="925">
        <v>0</v>
      </c>
      <c r="L40" s="925">
        <v>1</v>
      </c>
      <c r="M40" s="925">
        <v>1</v>
      </c>
      <c r="N40" s="926">
        <v>50</v>
      </c>
      <c r="O40" s="902">
        <v>3</v>
      </c>
      <c r="P40" s="924">
        <v>1</v>
      </c>
      <c r="Q40" s="924">
        <v>2</v>
      </c>
      <c r="R40" s="925">
        <v>0</v>
      </c>
      <c r="S40" s="925">
        <v>0</v>
      </c>
      <c r="T40" s="925">
        <v>1</v>
      </c>
      <c r="U40" s="991" t="s">
        <v>1280</v>
      </c>
      <c r="V40" s="902">
        <v>3</v>
      </c>
      <c r="W40" s="924">
        <v>1</v>
      </c>
      <c r="X40" s="924">
        <v>2</v>
      </c>
      <c r="Y40" s="925">
        <v>0</v>
      </c>
      <c r="Z40" s="925">
        <v>1</v>
      </c>
      <c r="AA40" s="925">
        <v>0</v>
      </c>
      <c r="AB40" s="991" t="s">
        <v>1280</v>
      </c>
      <c r="AC40" s="891"/>
    </row>
    <row r="41" spans="1:29" s="429" customFormat="1" ht="15" hidden="1" customHeight="1">
      <c r="A41" s="421" t="s">
        <v>224</v>
      </c>
      <c r="B41" s="421" t="s">
        <v>228</v>
      </c>
      <c r="C41" s="95" t="s">
        <v>172</v>
      </c>
      <c r="D41" s="421" t="s">
        <v>229</v>
      </c>
      <c r="E41" s="312">
        <v>7301</v>
      </c>
      <c r="F41" s="424" t="s">
        <v>228</v>
      </c>
      <c r="G41" s="312">
        <v>7301</v>
      </c>
      <c r="H41" s="990" t="s">
        <v>526</v>
      </c>
      <c r="I41" s="104" t="s">
        <v>526</v>
      </c>
      <c r="J41" s="104" t="s">
        <v>526</v>
      </c>
      <c r="K41" s="215" t="s">
        <v>526</v>
      </c>
      <c r="L41" s="215" t="s">
        <v>526</v>
      </c>
      <c r="M41" s="215" t="s">
        <v>526</v>
      </c>
      <c r="N41" s="991" t="s">
        <v>526</v>
      </c>
      <c r="O41" s="990" t="s">
        <v>526</v>
      </c>
      <c r="P41" s="104" t="s">
        <v>526</v>
      </c>
      <c r="Q41" s="104" t="s">
        <v>526</v>
      </c>
      <c r="R41" s="215" t="s">
        <v>526</v>
      </c>
      <c r="S41" s="215" t="s">
        <v>526</v>
      </c>
      <c r="T41" s="215" t="s">
        <v>526</v>
      </c>
      <c r="U41" s="991" t="s">
        <v>526</v>
      </c>
      <c r="V41" s="990" t="s">
        <v>526</v>
      </c>
      <c r="W41" s="104" t="s">
        <v>526</v>
      </c>
      <c r="X41" s="104" t="s">
        <v>526</v>
      </c>
      <c r="Y41" s="215" t="s">
        <v>526</v>
      </c>
      <c r="Z41" s="215" t="s">
        <v>526</v>
      </c>
      <c r="AA41" s="215" t="s">
        <v>526</v>
      </c>
      <c r="AB41" s="991" t="s">
        <v>526</v>
      </c>
      <c r="AC41" s="891"/>
    </row>
    <row r="42" spans="1:29" s="429" customFormat="1" ht="15" hidden="1" customHeight="1">
      <c r="A42" s="421" t="s">
        <v>224</v>
      </c>
      <c r="B42" s="421" t="s">
        <v>228</v>
      </c>
      <c r="C42" s="95" t="s">
        <v>172</v>
      </c>
      <c r="D42" s="421" t="s">
        <v>229</v>
      </c>
      <c r="E42" s="312">
        <v>7301</v>
      </c>
      <c r="F42" s="424" t="s">
        <v>230</v>
      </c>
      <c r="G42" s="312">
        <v>7305</v>
      </c>
      <c r="H42" s="990" t="s">
        <v>526</v>
      </c>
      <c r="I42" s="104" t="s">
        <v>526</v>
      </c>
      <c r="J42" s="104" t="s">
        <v>526</v>
      </c>
      <c r="K42" s="215" t="s">
        <v>526</v>
      </c>
      <c r="L42" s="215" t="s">
        <v>526</v>
      </c>
      <c r="M42" s="215" t="s">
        <v>526</v>
      </c>
      <c r="N42" s="991" t="s">
        <v>526</v>
      </c>
      <c r="O42" s="990" t="s">
        <v>526</v>
      </c>
      <c r="P42" s="104" t="s">
        <v>526</v>
      </c>
      <c r="Q42" s="104" t="s">
        <v>526</v>
      </c>
      <c r="R42" s="215" t="s">
        <v>526</v>
      </c>
      <c r="S42" s="215" t="s">
        <v>526</v>
      </c>
      <c r="T42" s="215" t="s">
        <v>526</v>
      </c>
      <c r="U42" s="991" t="s">
        <v>526</v>
      </c>
      <c r="V42" s="990" t="s">
        <v>526</v>
      </c>
      <c r="W42" s="104" t="s">
        <v>526</v>
      </c>
      <c r="X42" s="104" t="s">
        <v>526</v>
      </c>
      <c r="Y42" s="215" t="s">
        <v>526</v>
      </c>
      <c r="Z42" s="215" t="s">
        <v>526</v>
      </c>
      <c r="AA42" s="215" t="s">
        <v>526</v>
      </c>
      <c r="AB42" s="991" t="s">
        <v>526</v>
      </c>
      <c r="AC42" s="891"/>
    </row>
    <row r="43" spans="1:29" s="429" customFormat="1" ht="15" hidden="1" customHeight="1">
      <c r="A43" s="421" t="s">
        <v>224</v>
      </c>
      <c r="B43" s="421" t="s">
        <v>228</v>
      </c>
      <c r="C43" s="95" t="s">
        <v>172</v>
      </c>
      <c r="D43" s="421" t="s">
        <v>229</v>
      </c>
      <c r="E43" s="312">
        <v>7301</v>
      </c>
      <c r="F43" s="424" t="s">
        <v>231</v>
      </c>
      <c r="G43" s="312">
        <v>7306</v>
      </c>
      <c r="H43" s="990" t="s">
        <v>526</v>
      </c>
      <c r="I43" s="104" t="s">
        <v>526</v>
      </c>
      <c r="J43" s="104" t="s">
        <v>526</v>
      </c>
      <c r="K43" s="215" t="s">
        <v>526</v>
      </c>
      <c r="L43" s="215" t="s">
        <v>526</v>
      </c>
      <c r="M43" s="215" t="s">
        <v>526</v>
      </c>
      <c r="N43" s="991" t="s">
        <v>526</v>
      </c>
      <c r="O43" s="990" t="s">
        <v>526</v>
      </c>
      <c r="P43" s="104" t="s">
        <v>526</v>
      </c>
      <c r="Q43" s="104" t="s">
        <v>526</v>
      </c>
      <c r="R43" s="215" t="s">
        <v>526</v>
      </c>
      <c r="S43" s="215" t="s">
        <v>526</v>
      </c>
      <c r="T43" s="215" t="s">
        <v>526</v>
      </c>
      <c r="U43" s="991" t="s">
        <v>526</v>
      </c>
      <c r="V43" s="990" t="s">
        <v>526</v>
      </c>
      <c r="W43" s="104" t="s">
        <v>526</v>
      </c>
      <c r="X43" s="104" t="s">
        <v>526</v>
      </c>
      <c r="Y43" s="215" t="s">
        <v>526</v>
      </c>
      <c r="Z43" s="215" t="s">
        <v>526</v>
      </c>
      <c r="AA43" s="215" t="s">
        <v>526</v>
      </c>
      <c r="AB43" s="991" t="s">
        <v>526</v>
      </c>
      <c r="AC43" s="891"/>
    </row>
    <row r="44" spans="1:29" s="429" customFormat="1" ht="15" hidden="1" customHeight="1">
      <c r="A44" s="421" t="s">
        <v>224</v>
      </c>
      <c r="B44" s="423" t="s">
        <v>232</v>
      </c>
      <c r="C44" s="95" t="s">
        <v>172</v>
      </c>
      <c r="D44" s="423" t="s">
        <v>232</v>
      </c>
      <c r="E44" s="312">
        <v>7401</v>
      </c>
      <c r="F44" s="425" t="s">
        <v>232</v>
      </c>
      <c r="G44" s="312">
        <v>7401</v>
      </c>
      <c r="H44" s="990" t="s">
        <v>526</v>
      </c>
      <c r="I44" s="104" t="s">
        <v>526</v>
      </c>
      <c r="J44" s="104" t="s">
        <v>526</v>
      </c>
      <c r="K44" s="215" t="s">
        <v>526</v>
      </c>
      <c r="L44" s="215" t="s">
        <v>526</v>
      </c>
      <c r="M44" s="215" t="s">
        <v>526</v>
      </c>
      <c r="N44" s="991" t="s">
        <v>526</v>
      </c>
      <c r="O44" s="990" t="s">
        <v>526</v>
      </c>
      <c r="P44" s="104" t="s">
        <v>526</v>
      </c>
      <c r="Q44" s="104" t="s">
        <v>526</v>
      </c>
      <c r="R44" s="215" t="s">
        <v>526</v>
      </c>
      <c r="S44" s="215" t="s">
        <v>526</v>
      </c>
      <c r="T44" s="215" t="s">
        <v>526</v>
      </c>
      <c r="U44" s="991" t="s">
        <v>526</v>
      </c>
      <c r="V44" s="990" t="s">
        <v>526</v>
      </c>
      <c r="W44" s="104" t="s">
        <v>526</v>
      </c>
      <c r="X44" s="104" t="s">
        <v>526</v>
      </c>
      <c r="Y44" s="215" t="s">
        <v>526</v>
      </c>
      <c r="Z44" s="215" t="s">
        <v>526</v>
      </c>
      <c r="AA44" s="215" t="s">
        <v>526</v>
      </c>
      <c r="AB44" s="991" t="s">
        <v>526</v>
      </c>
      <c r="AC44" s="891"/>
    </row>
    <row r="45" spans="1:29" s="429" customFormat="1" ht="15" hidden="1" customHeight="1">
      <c r="A45" s="421" t="s">
        <v>233</v>
      </c>
      <c r="B45" s="421" t="s">
        <v>234</v>
      </c>
      <c r="C45" s="95" t="s">
        <v>235</v>
      </c>
      <c r="D45" s="421" t="s">
        <v>235</v>
      </c>
      <c r="E45" s="312">
        <v>8001</v>
      </c>
      <c r="F45" s="421" t="s">
        <v>234</v>
      </c>
      <c r="G45" s="312">
        <v>8101</v>
      </c>
      <c r="H45" s="902">
        <v>49</v>
      </c>
      <c r="I45" s="924">
        <v>46</v>
      </c>
      <c r="J45" s="924">
        <v>3</v>
      </c>
      <c r="K45" s="925">
        <v>13</v>
      </c>
      <c r="L45" s="925">
        <v>10</v>
      </c>
      <c r="M45" s="925">
        <v>23</v>
      </c>
      <c r="N45" s="926">
        <v>50</v>
      </c>
      <c r="O45" s="902">
        <v>49</v>
      </c>
      <c r="P45" s="924">
        <v>46</v>
      </c>
      <c r="Q45" s="924">
        <v>3</v>
      </c>
      <c r="R45" s="925">
        <v>11</v>
      </c>
      <c r="S45" s="925">
        <v>11</v>
      </c>
      <c r="T45" s="925">
        <v>24</v>
      </c>
      <c r="U45" s="926">
        <v>52.17</v>
      </c>
      <c r="V45" s="902">
        <v>49</v>
      </c>
      <c r="W45" s="924">
        <v>43</v>
      </c>
      <c r="X45" s="924">
        <v>6</v>
      </c>
      <c r="Y45" s="925">
        <v>7</v>
      </c>
      <c r="Z45" s="925">
        <v>14</v>
      </c>
      <c r="AA45" s="925">
        <v>22</v>
      </c>
      <c r="AB45" s="926">
        <v>51.16</v>
      </c>
      <c r="AC45" s="891"/>
    </row>
    <row r="46" spans="1:29" s="429" customFormat="1" ht="15" hidden="1" customHeight="1">
      <c r="A46" s="421" t="s">
        <v>233</v>
      </c>
      <c r="B46" s="421" t="s">
        <v>234</v>
      </c>
      <c r="C46" s="95" t="s">
        <v>235</v>
      </c>
      <c r="D46" s="421" t="s">
        <v>235</v>
      </c>
      <c r="E46" s="312">
        <v>8001</v>
      </c>
      <c r="F46" s="421" t="s">
        <v>236</v>
      </c>
      <c r="G46" s="312">
        <v>8102</v>
      </c>
      <c r="H46" s="902">
        <v>33</v>
      </c>
      <c r="I46" s="924">
        <v>23</v>
      </c>
      <c r="J46" s="924">
        <v>10</v>
      </c>
      <c r="K46" s="925">
        <v>0</v>
      </c>
      <c r="L46" s="925">
        <v>14</v>
      </c>
      <c r="M46" s="925">
        <v>9</v>
      </c>
      <c r="N46" s="926">
        <v>39.130000000000003</v>
      </c>
      <c r="O46" s="902">
        <v>33</v>
      </c>
      <c r="P46" s="924">
        <v>23</v>
      </c>
      <c r="Q46" s="924">
        <v>10</v>
      </c>
      <c r="R46" s="925">
        <v>0</v>
      </c>
      <c r="S46" s="925">
        <v>14</v>
      </c>
      <c r="T46" s="925">
        <v>9</v>
      </c>
      <c r="U46" s="926">
        <v>39.130000000000003</v>
      </c>
      <c r="V46" s="902">
        <v>33</v>
      </c>
      <c r="W46" s="924">
        <v>18</v>
      </c>
      <c r="X46" s="924">
        <v>15</v>
      </c>
      <c r="Y46" s="925">
        <v>0</v>
      </c>
      <c r="Z46" s="925">
        <v>13</v>
      </c>
      <c r="AA46" s="925">
        <v>5</v>
      </c>
      <c r="AB46" s="926">
        <v>27.78</v>
      </c>
      <c r="AC46" s="891"/>
    </row>
    <row r="47" spans="1:29" s="429" customFormat="1" ht="15" hidden="1" customHeight="1">
      <c r="A47" s="421" t="s">
        <v>233</v>
      </c>
      <c r="B47" s="421" t="s">
        <v>234</v>
      </c>
      <c r="C47" s="95" t="s">
        <v>235</v>
      </c>
      <c r="D47" s="421" t="s">
        <v>235</v>
      </c>
      <c r="E47" s="312">
        <v>8001</v>
      </c>
      <c r="F47" s="421" t="s">
        <v>237</v>
      </c>
      <c r="G47" s="312">
        <v>8103</v>
      </c>
      <c r="H47" s="902">
        <v>16</v>
      </c>
      <c r="I47" s="924">
        <v>14</v>
      </c>
      <c r="J47" s="924">
        <v>2</v>
      </c>
      <c r="K47" s="925">
        <v>3</v>
      </c>
      <c r="L47" s="925">
        <v>3</v>
      </c>
      <c r="M47" s="925">
        <v>8</v>
      </c>
      <c r="N47" s="926">
        <v>57.14</v>
      </c>
      <c r="O47" s="902">
        <v>16</v>
      </c>
      <c r="P47" s="924">
        <v>14</v>
      </c>
      <c r="Q47" s="924">
        <v>2</v>
      </c>
      <c r="R47" s="925">
        <v>3</v>
      </c>
      <c r="S47" s="925">
        <v>4</v>
      </c>
      <c r="T47" s="925">
        <v>7</v>
      </c>
      <c r="U47" s="926">
        <v>50</v>
      </c>
      <c r="V47" s="902">
        <v>16</v>
      </c>
      <c r="W47" s="924">
        <v>14</v>
      </c>
      <c r="X47" s="924">
        <v>2</v>
      </c>
      <c r="Y47" s="925">
        <v>2</v>
      </c>
      <c r="Z47" s="925">
        <v>6</v>
      </c>
      <c r="AA47" s="925">
        <v>6</v>
      </c>
      <c r="AB47" s="926">
        <v>42.86</v>
      </c>
      <c r="AC47" s="891"/>
    </row>
    <row r="48" spans="1:29" s="429" customFormat="1" ht="15" hidden="1" customHeight="1">
      <c r="A48" s="421" t="s">
        <v>233</v>
      </c>
      <c r="B48" s="421" t="s">
        <v>234</v>
      </c>
      <c r="C48" s="95" t="s">
        <v>235</v>
      </c>
      <c r="D48" s="421" t="s">
        <v>235</v>
      </c>
      <c r="E48" s="312">
        <v>8001</v>
      </c>
      <c r="F48" s="421" t="s">
        <v>238</v>
      </c>
      <c r="G48" s="312">
        <v>8105</v>
      </c>
      <c r="H48" s="990" t="s">
        <v>526</v>
      </c>
      <c r="I48" s="104" t="s">
        <v>526</v>
      </c>
      <c r="J48" s="104" t="s">
        <v>526</v>
      </c>
      <c r="K48" s="215" t="s">
        <v>526</v>
      </c>
      <c r="L48" s="215" t="s">
        <v>526</v>
      </c>
      <c r="M48" s="215" t="s">
        <v>526</v>
      </c>
      <c r="N48" s="991" t="s">
        <v>526</v>
      </c>
      <c r="O48" s="990" t="s">
        <v>526</v>
      </c>
      <c r="P48" s="104" t="s">
        <v>526</v>
      </c>
      <c r="Q48" s="104" t="s">
        <v>526</v>
      </c>
      <c r="R48" s="215" t="s">
        <v>526</v>
      </c>
      <c r="S48" s="215" t="s">
        <v>526</v>
      </c>
      <c r="T48" s="215" t="s">
        <v>526</v>
      </c>
      <c r="U48" s="991" t="s">
        <v>526</v>
      </c>
      <c r="V48" s="990" t="s">
        <v>526</v>
      </c>
      <c r="W48" s="104" t="s">
        <v>526</v>
      </c>
      <c r="X48" s="104" t="s">
        <v>526</v>
      </c>
      <c r="Y48" s="215" t="s">
        <v>526</v>
      </c>
      <c r="Z48" s="215" t="s">
        <v>526</v>
      </c>
      <c r="AA48" s="215" t="s">
        <v>526</v>
      </c>
      <c r="AB48" s="991" t="s">
        <v>526</v>
      </c>
      <c r="AC48" s="891"/>
    </row>
    <row r="49" spans="1:29" s="429" customFormat="1" ht="15" hidden="1" customHeight="1">
      <c r="A49" s="421" t="s">
        <v>233</v>
      </c>
      <c r="B49" s="421" t="s">
        <v>234</v>
      </c>
      <c r="C49" s="95" t="s">
        <v>235</v>
      </c>
      <c r="D49" s="421" t="s">
        <v>235</v>
      </c>
      <c r="E49" s="312">
        <v>8001</v>
      </c>
      <c r="F49" s="421" t="s">
        <v>239</v>
      </c>
      <c r="G49" s="312">
        <v>8106</v>
      </c>
      <c r="H49" s="990" t="s">
        <v>526</v>
      </c>
      <c r="I49" s="104" t="s">
        <v>526</v>
      </c>
      <c r="J49" s="104" t="s">
        <v>526</v>
      </c>
      <c r="K49" s="215" t="s">
        <v>526</v>
      </c>
      <c r="L49" s="215" t="s">
        <v>526</v>
      </c>
      <c r="M49" s="215" t="s">
        <v>526</v>
      </c>
      <c r="N49" s="991" t="s">
        <v>526</v>
      </c>
      <c r="O49" s="990" t="s">
        <v>526</v>
      </c>
      <c r="P49" s="104" t="s">
        <v>526</v>
      </c>
      <c r="Q49" s="104" t="s">
        <v>526</v>
      </c>
      <c r="R49" s="215" t="s">
        <v>526</v>
      </c>
      <c r="S49" s="215" t="s">
        <v>526</v>
      </c>
      <c r="T49" s="215" t="s">
        <v>526</v>
      </c>
      <c r="U49" s="991" t="s">
        <v>526</v>
      </c>
      <c r="V49" s="990" t="s">
        <v>526</v>
      </c>
      <c r="W49" s="104" t="s">
        <v>526</v>
      </c>
      <c r="X49" s="104" t="s">
        <v>526</v>
      </c>
      <c r="Y49" s="215" t="s">
        <v>526</v>
      </c>
      <c r="Z49" s="215" t="s">
        <v>526</v>
      </c>
      <c r="AA49" s="215" t="s">
        <v>526</v>
      </c>
      <c r="AB49" s="991" t="s">
        <v>526</v>
      </c>
      <c r="AC49" s="891"/>
    </row>
    <row r="50" spans="1:29" s="429" customFormat="1" ht="15" hidden="1" customHeight="1">
      <c r="A50" s="421" t="s">
        <v>233</v>
      </c>
      <c r="B50" s="421" t="s">
        <v>234</v>
      </c>
      <c r="C50" s="95" t="s">
        <v>235</v>
      </c>
      <c r="D50" s="421" t="s">
        <v>235</v>
      </c>
      <c r="E50" s="312">
        <v>8001</v>
      </c>
      <c r="F50" s="421" t="s">
        <v>240</v>
      </c>
      <c r="G50" s="312">
        <v>8107</v>
      </c>
      <c r="H50" s="902">
        <v>17</v>
      </c>
      <c r="I50" s="924">
        <v>13</v>
      </c>
      <c r="J50" s="924">
        <v>4</v>
      </c>
      <c r="K50" s="925">
        <v>0</v>
      </c>
      <c r="L50" s="925">
        <v>10</v>
      </c>
      <c r="M50" s="925">
        <v>3</v>
      </c>
      <c r="N50" s="926">
        <v>23.08</v>
      </c>
      <c r="O50" s="902">
        <v>17</v>
      </c>
      <c r="P50" s="924">
        <v>13</v>
      </c>
      <c r="Q50" s="924">
        <v>4</v>
      </c>
      <c r="R50" s="925">
        <v>0</v>
      </c>
      <c r="S50" s="925">
        <v>10</v>
      </c>
      <c r="T50" s="925">
        <v>3</v>
      </c>
      <c r="U50" s="926">
        <v>23.08</v>
      </c>
      <c r="V50" s="902">
        <v>17</v>
      </c>
      <c r="W50" s="924">
        <v>13</v>
      </c>
      <c r="X50" s="924">
        <v>4</v>
      </c>
      <c r="Y50" s="925">
        <v>0</v>
      </c>
      <c r="Z50" s="925">
        <v>13</v>
      </c>
      <c r="AA50" s="925">
        <v>0</v>
      </c>
      <c r="AB50" s="926">
        <v>0</v>
      </c>
      <c r="AC50" s="891"/>
    </row>
    <row r="51" spans="1:29" s="429" customFormat="1" ht="15" hidden="1" customHeight="1">
      <c r="A51" s="421" t="s">
        <v>233</v>
      </c>
      <c r="B51" s="421" t="s">
        <v>234</v>
      </c>
      <c r="C51" s="95" t="s">
        <v>235</v>
      </c>
      <c r="D51" s="421" t="s">
        <v>235</v>
      </c>
      <c r="E51" s="312">
        <v>8001</v>
      </c>
      <c r="F51" s="421" t="s">
        <v>241</v>
      </c>
      <c r="G51" s="312">
        <v>8108</v>
      </c>
      <c r="H51" s="902">
        <v>14</v>
      </c>
      <c r="I51" s="924">
        <v>13</v>
      </c>
      <c r="J51" s="924">
        <v>1</v>
      </c>
      <c r="K51" s="925">
        <v>6</v>
      </c>
      <c r="L51" s="925">
        <v>1</v>
      </c>
      <c r="M51" s="925">
        <v>6</v>
      </c>
      <c r="N51" s="926">
        <v>46.15</v>
      </c>
      <c r="O51" s="902">
        <v>14</v>
      </c>
      <c r="P51" s="924">
        <v>13</v>
      </c>
      <c r="Q51" s="924">
        <v>1</v>
      </c>
      <c r="R51" s="925">
        <v>6</v>
      </c>
      <c r="S51" s="925">
        <v>1</v>
      </c>
      <c r="T51" s="925">
        <v>6</v>
      </c>
      <c r="U51" s="926">
        <v>46.15</v>
      </c>
      <c r="V51" s="902">
        <v>14</v>
      </c>
      <c r="W51" s="924">
        <v>13</v>
      </c>
      <c r="X51" s="924">
        <v>1</v>
      </c>
      <c r="Y51" s="925">
        <v>4</v>
      </c>
      <c r="Z51" s="925">
        <v>2</v>
      </c>
      <c r="AA51" s="925">
        <v>7</v>
      </c>
      <c r="AB51" s="926">
        <v>53.85</v>
      </c>
      <c r="AC51" s="891"/>
    </row>
    <row r="52" spans="1:29" s="429" customFormat="1" ht="15" hidden="1" customHeight="1">
      <c r="A52" s="421" t="s">
        <v>233</v>
      </c>
      <c r="B52" s="421" t="s">
        <v>234</v>
      </c>
      <c r="C52" s="95" t="s">
        <v>235</v>
      </c>
      <c r="D52" s="421" t="s">
        <v>235</v>
      </c>
      <c r="E52" s="312">
        <v>8001</v>
      </c>
      <c r="F52" s="421" t="s">
        <v>242</v>
      </c>
      <c r="G52" s="312">
        <v>8109</v>
      </c>
      <c r="H52" s="990" t="s">
        <v>526</v>
      </c>
      <c r="I52" s="104" t="s">
        <v>526</v>
      </c>
      <c r="J52" s="104" t="s">
        <v>526</v>
      </c>
      <c r="K52" s="215" t="s">
        <v>526</v>
      </c>
      <c r="L52" s="215" t="s">
        <v>526</v>
      </c>
      <c r="M52" s="215" t="s">
        <v>526</v>
      </c>
      <c r="N52" s="991" t="s">
        <v>526</v>
      </c>
      <c r="O52" s="990" t="s">
        <v>526</v>
      </c>
      <c r="P52" s="104" t="s">
        <v>526</v>
      </c>
      <c r="Q52" s="104" t="s">
        <v>526</v>
      </c>
      <c r="R52" s="215" t="s">
        <v>526</v>
      </c>
      <c r="S52" s="215" t="s">
        <v>526</v>
      </c>
      <c r="T52" s="215" t="s">
        <v>526</v>
      </c>
      <c r="U52" s="991" t="s">
        <v>526</v>
      </c>
      <c r="V52" s="990" t="s">
        <v>526</v>
      </c>
      <c r="W52" s="104" t="s">
        <v>526</v>
      </c>
      <c r="X52" s="104" t="s">
        <v>526</v>
      </c>
      <c r="Y52" s="215" t="s">
        <v>526</v>
      </c>
      <c r="Z52" s="215" t="s">
        <v>526</v>
      </c>
      <c r="AA52" s="215" t="s">
        <v>526</v>
      </c>
      <c r="AB52" s="991" t="s">
        <v>526</v>
      </c>
      <c r="AC52" s="891"/>
    </row>
    <row r="53" spans="1:29" s="429" customFormat="1" ht="15" hidden="1" customHeight="1">
      <c r="A53" s="421" t="s">
        <v>233</v>
      </c>
      <c r="B53" s="421" t="s">
        <v>234</v>
      </c>
      <c r="C53" s="95" t="s">
        <v>235</v>
      </c>
      <c r="D53" s="421" t="s">
        <v>235</v>
      </c>
      <c r="E53" s="312">
        <v>8001</v>
      </c>
      <c r="F53" s="421" t="s">
        <v>243</v>
      </c>
      <c r="G53" s="312">
        <v>8110</v>
      </c>
      <c r="H53" s="902">
        <v>53</v>
      </c>
      <c r="I53" s="924">
        <v>44</v>
      </c>
      <c r="J53" s="924">
        <v>9</v>
      </c>
      <c r="K53" s="925">
        <v>2</v>
      </c>
      <c r="L53" s="925">
        <v>21</v>
      </c>
      <c r="M53" s="925">
        <v>21</v>
      </c>
      <c r="N53" s="926">
        <v>47.73</v>
      </c>
      <c r="O53" s="902">
        <v>53</v>
      </c>
      <c r="P53" s="924">
        <v>44</v>
      </c>
      <c r="Q53" s="924">
        <v>9</v>
      </c>
      <c r="R53" s="925">
        <v>2</v>
      </c>
      <c r="S53" s="925">
        <v>22</v>
      </c>
      <c r="T53" s="925">
        <v>20</v>
      </c>
      <c r="U53" s="926">
        <v>45.45</v>
      </c>
      <c r="V53" s="902">
        <v>53</v>
      </c>
      <c r="W53" s="924">
        <v>43</v>
      </c>
      <c r="X53" s="924">
        <v>10</v>
      </c>
      <c r="Y53" s="925">
        <v>4</v>
      </c>
      <c r="Z53" s="925">
        <v>27</v>
      </c>
      <c r="AA53" s="925">
        <v>12</v>
      </c>
      <c r="AB53" s="926">
        <v>27.91</v>
      </c>
      <c r="AC53" s="891"/>
    </row>
    <row r="54" spans="1:29" s="429" customFormat="1" ht="15" hidden="1" customHeight="1">
      <c r="A54" s="421" t="s">
        <v>233</v>
      </c>
      <c r="B54" s="421" t="s">
        <v>234</v>
      </c>
      <c r="C54" s="95" t="s">
        <v>235</v>
      </c>
      <c r="D54" s="421" t="s">
        <v>235</v>
      </c>
      <c r="E54" s="312">
        <v>8001</v>
      </c>
      <c r="F54" s="421" t="s">
        <v>244</v>
      </c>
      <c r="G54" s="312">
        <v>8111</v>
      </c>
      <c r="H54" s="990" t="s">
        <v>526</v>
      </c>
      <c r="I54" s="104" t="s">
        <v>526</v>
      </c>
      <c r="J54" s="104" t="s">
        <v>526</v>
      </c>
      <c r="K54" s="215" t="s">
        <v>526</v>
      </c>
      <c r="L54" s="215" t="s">
        <v>526</v>
      </c>
      <c r="M54" s="215" t="s">
        <v>526</v>
      </c>
      <c r="N54" s="991" t="s">
        <v>526</v>
      </c>
      <c r="O54" s="990" t="s">
        <v>526</v>
      </c>
      <c r="P54" s="104" t="s">
        <v>526</v>
      </c>
      <c r="Q54" s="104" t="s">
        <v>526</v>
      </c>
      <c r="R54" s="215" t="s">
        <v>526</v>
      </c>
      <c r="S54" s="215" t="s">
        <v>526</v>
      </c>
      <c r="T54" s="215" t="s">
        <v>526</v>
      </c>
      <c r="U54" s="991" t="s">
        <v>526</v>
      </c>
      <c r="V54" s="990" t="s">
        <v>526</v>
      </c>
      <c r="W54" s="104" t="s">
        <v>526</v>
      </c>
      <c r="X54" s="104" t="s">
        <v>526</v>
      </c>
      <c r="Y54" s="215" t="s">
        <v>526</v>
      </c>
      <c r="Z54" s="215" t="s">
        <v>526</v>
      </c>
      <c r="AA54" s="215" t="s">
        <v>526</v>
      </c>
      <c r="AB54" s="991" t="s">
        <v>526</v>
      </c>
      <c r="AC54" s="891"/>
    </row>
    <row r="55" spans="1:29" s="429" customFormat="1" ht="15" hidden="1" customHeight="1">
      <c r="A55" s="421" t="s">
        <v>233</v>
      </c>
      <c r="B55" s="421" t="s">
        <v>234</v>
      </c>
      <c r="C55" s="95" t="s">
        <v>235</v>
      </c>
      <c r="D55" s="421" t="s">
        <v>235</v>
      </c>
      <c r="E55" s="312">
        <v>8001</v>
      </c>
      <c r="F55" s="421" t="s">
        <v>245</v>
      </c>
      <c r="G55" s="312">
        <v>8112</v>
      </c>
      <c r="H55" s="902">
        <v>23</v>
      </c>
      <c r="I55" s="924">
        <v>20</v>
      </c>
      <c r="J55" s="924">
        <v>3</v>
      </c>
      <c r="K55" s="925">
        <v>1</v>
      </c>
      <c r="L55" s="925">
        <v>12</v>
      </c>
      <c r="M55" s="925">
        <v>7</v>
      </c>
      <c r="N55" s="926">
        <v>35</v>
      </c>
      <c r="O55" s="902">
        <v>23</v>
      </c>
      <c r="P55" s="924">
        <v>20</v>
      </c>
      <c r="Q55" s="924">
        <v>3</v>
      </c>
      <c r="R55" s="925">
        <v>0</v>
      </c>
      <c r="S55" s="925">
        <v>13</v>
      </c>
      <c r="T55" s="925">
        <v>7</v>
      </c>
      <c r="U55" s="926">
        <v>35</v>
      </c>
      <c r="V55" s="902">
        <v>23</v>
      </c>
      <c r="W55" s="924">
        <v>20</v>
      </c>
      <c r="X55" s="924">
        <v>3</v>
      </c>
      <c r="Y55" s="925">
        <v>0</v>
      </c>
      <c r="Z55" s="925">
        <v>15</v>
      </c>
      <c r="AA55" s="925">
        <v>5</v>
      </c>
      <c r="AB55" s="926">
        <v>25</v>
      </c>
      <c r="AC55" s="891"/>
    </row>
    <row r="56" spans="1:29" s="429" customFormat="1" ht="15" hidden="1" customHeight="1">
      <c r="A56" s="421" t="s">
        <v>233</v>
      </c>
      <c r="B56" s="421" t="s">
        <v>233</v>
      </c>
      <c r="C56" s="95" t="s">
        <v>172</v>
      </c>
      <c r="D56" s="421" t="s">
        <v>246</v>
      </c>
      <c r="E56" s="312">
        <v>8301</v>
      </c>
      <c r="F56" s="421" t="s">
        <v>247</v>
      </c>
      <c r="G56" s="312">
        <v>8301</v>
      </c>
      <c r="H56" s="990" t="s">
        <v>526</v>
      </c>
      <c r="I56" s="104" t="s">
        <v>526</v>
      </c>
      <c r="J56" s="104" t="s">
        <v>526</v>
      </c>
      <c r="K56" s="215" t="s">
        <v>526</v>
      </c>
      <c r="L56" s="215" t="s">
        <v>526</v>
      </c>
      <c r="M56" s="215" t="s">
        <v>526</v>
      </c>
      <c r="N56" s="991" t="s">
        <v>526</v>
      </c>
      <c r="O56" s="990" t="s">
        <v>526</v>
      </c>
      <c r="P56" s="104" t="s">
        <v>526</v>
      </c>
      <c r="Q56" s="104" t="s">
        <v>526</v>
      </c>
      <c r="R56" s="215" t="s">
        <v>526</v>
      </c>
      <c r="S56" s="215" t="s">
        <v>526</v>
      </c>
      <c r="T56" s="215" t="s">
        <v>526</v>
      </c>
      <c r="U56" s="991" t="s">
        <v>526</v>
      </c>
      <c r="V56" s="990" t="s">
        <v>526</v>
      </c>
      <c r="W56" s="104" t="s">
        <v>526</v>
      </c>
      <c r="X56" s="104" t="s">
        <v>526</v>
      </c>
      <c r="Y56" s="215" t="s">
        <v>526</v>
      </c>
      <c r="Z56" s="215" t="s">
        <v>526</v>
      </c>
      <c r="AA56" s="215" t="s">
        <v>526</v>
      </c>
      <c r="AB56" s="991" t="s">
        <v>526</v>
      </c>
      <c r="AC56" s="891"/>
    </row>
    <row r="57" spans="1:29" s="429" customFormat="1" ht="15" hidden="1" customHeight="1">
      <c r="A57" s="421" t="s">
        <v>233</v>
      </c>
      <c r="B57" s="421" t="s">
        <v>233</v>
      </c>
      <c r="C57" s="95" t="s">
        <v>172</v>
      </c>
      <c r="D57" s="421" t="s">
        <v>246</v>
      </c>
      <c r="E57" s="312">
        <v>8301</v>
      </c>
      <c r="F57" s="424" t="s">
        <v>248</v>
      </c>
      <c r="G57" s="312">
        <v>8306</v>
      </c>
      <c r="H57" s="990" t="s">
        <v>526</v>
      </c>
      <c r="I57" s="104" t="s">
        <v>526</v>
      </c>
      <c r="J57" s="104" t="s">
        <v>526</v>
      </c>
      <c r="K57" s="215" t="s">
        <v>526</v>
      </c>
      <c r="L57" s="215" t="s">
        <v>526</v>
      </c>
      <c r="M57" s="215" t="s">
        <v>526</v>
      </c>
      <c r="N57" s="991" t="s">
        <v>526</v>
      </c>
      <c r="O57" s="990" t="s">
        <v>526</v>
      </c>
      <c r="P57" s="104" t="s">
        <v>526</v>
      </c>
      <c r="Q57" s="104" t="s">
        <v>526</v>
      </c>
      <c r="R57" s="215" t="s">
        <v>526</v>
      </c>
      <c r="S57" s="215" t="s">
        <v>526</v>
      </c>
      <c r="T57" s="215" t="s">
        <v>526</v>
      </c>
      <c r="U57" s="991" t="s">
        <v>526</v>
      </c>
      <c r="V57" s="990" t="s">
        <v>526</v>
      </c>
      <c r="W57" s="104" t="s">
        <v>526</v>
      </c>
      <c r="X57" s="104" t="s">
        <v>526</v>
      </c>
      <c r="Y57" s="215" t="s">
        <v>526</v>
      </c>
      <c r="Z57" s="215" t="s">
        <v>526</v>
      </c>
      <c r="AA57" s="215" t="s">
        <v>526</v>
      </c>
      <c r="AB57" s="991" t="s">
        <v>526</v>
      </c>
      <c r="AC57" s="891"/>
    </row>
    <row r="58" spans="1:29" s="429" customFormat="1" ht="15" hidden="1" customHeight="1">
      <c r="A58" s="421" t="s">
        <v>249</v>
      </c>
      <c r="B58" s="421" t="s">
        <v>250</v>
      </c>
      <c r="C58" s="95" t="s">
        <v>172</v>
      </c>
      <c r="D58" s="421" t="s">
        <v>251</v>
      </c>
      <c r="E58" s="312">
        <v>9001</v>
      </c>
      <c r="F58" s="421" t="s">
        <v>252</v>
      </c>
      <c r="G58" s="312">
        <v>9101</v>
      </c>
      <c r="H58" s="902">
        <v>41</v>
      </c>
      <c r="I58" s="924">
        <v>39</v>
      </c>
      <c r="J58" s="924">
        <v>2</v>
      </c>
      <c r="K58" s="925">
        <v>7</v>
      </c>
      <c r="L58" s="925">
        <v>13</v>
      </c>
      <c r="M58" s="925">
        <v>19</v>
      </c>
      <c r="N58" s="926">
        <v>48.72</v>
      </c>
      <c r="O58" s="902">
        <v>41</v>
      </c>
      <c r="P58" s="924">
        <v>38</v>
      </c>
      <c r="Q58" s="924">
        <v>3</v>
      </c>
      <c r="R58" s="925">
        <v>6</v>
      </c>
      <c r="S58" s="925">
        <v>15</v>
      </c>
      <c r="T58" s="925">
        <v>17</v>
      </c>
      <c r="U58" s="926">
        <v>44.74</v>
      </c>
      <c r="V58" s="902">
        <v>41</v>
      </c>
      <c r="W58" s="924">
        <v>25</v>
      </c>
      <c r="X58" s="924">
        <v>16</v>
      </c>
      <c r="Y58" s="925">
        <v>10</v>
      </c>
      <c r="Z58" s="925">
        <v>7</v>
      </c>
      <c r="AA58" s="925">
        <v>8</v>
      </c>
      <c r="AB58" s="926">
        <v>32</v>
      </c>
      <c r="AC58" s="891"/>
    </row>
    <row r="59" spans="1:29" s="429" customFormat="1" ht="15" hidden="1" customHeight="1">
      <c r="A59" s="421" t="s">
        <v>249</v>
      </c>
      <c r="B59" s="421" t="s">
        <v>250</v>
      </c>
      <c r="C59" s="95" t="s">
        <v>172</v>
      </c>
      <c r="D59" s="421" t="s">
        <v>251</v>
      </c>
      <c r="E59" s="312">
        <v>9001</v>
      </c>
      <c r="F59" s="421" t="s">
        <v>253</v>
      </c>
      <c r="G59" s="312">
        <v>9112</v>
      </c>
      <c r="H59" s="902">
        <v>8</v>
      </c>
      <c r="I59" s="924">
        <v>8</v>
      </c>
      <c r="J59" s="924">
        <v>0</v>
      </c>
      <c r="K59" s="925">
        <v>0</v>
      </c>
      <c r="L59" s="925">
        <v>2</v>
      </c>
      <c r="M59" s="925">
        <v>6</v>
      </c>
      <c r="N59" s="926">
        <v>75</v>
      </c>
      <c r="O59" s="902">
        <v>8</v>
      </c>
      <c r="P59" s="924">
        <v>8</v>
      </c>
      <c r="Q59" s="924">
        <v>0</v>
      </c>
      <c r="R59" s="925">
        <v>0</v>
      </c>
      <c r="S59" s="925">
        <v>2</v>
      </c>
      <c r="T59" s="925">
        <v>6</v>
      </c>
      <c r="U59" s="926">
        <v>75</v>
      </c>
      <c r="V59" s="902">
        <v>8</v>
      </c>
      <c r="W59" s="924">
        <v>8</v>
      </c>
      <c r="X59" s="924">
        <v>0</v>
      </c>
      <c r="Y59" s="925">
        <v>0</v>
      </c>
      <c r="Z59" s="925">
        <v>4</v>
      </c>
      <c r="AA59" s="925">
        <v>4</v>
      </c>
      <c r="AB59" s="926">
        <v>50</v>
      </c>
      <c r="AC59" s="891"/>
    </row>
    <row r="60" spans="1:29" s="429" customFormat="1" ht="15" hidden="1" customHeight="1">
      <c r="A60" s="421" t="s">
        <v>249</v>
      </c>
      <c r="B60" s="423" t="s">
        <v>250</v>
      </c>
      <c r="C60" s="95" t="s">
        <v>172</v>
      </c>
      <c r="D60" s="423" t="s">
        <v>254</v>
      </c>
      <c r="E60" s="312">
        <v>9120</v>
      </c>
      <c r="F60" s="423" t="s">
        <v>254</v>
      </c>
      <c r="G60" s="312">
        <v>9120</v>
      </c>
      <c r="H60" s="990" t="s">
        <v>526</v>
      </c>
      <c r="I60" s="104" t="s">
        <v>526</v>
      </c>
      <c r="J60" s="104" t="s">
        <v>526</v>
      </c>
      <c r="K60" s="215" t="s">
        <v>526</v>
      </c>
      <c r="L60" s="215" t="s">
        <v>526</v>
      </c>
      <c r="M60" s="215" t="s">
        <v>526</v>
      </c>
      <c r="N60" s="991" t="s">
        <v>526</v>
      </c>
      <c r="O60" s="990" t="s">
        <v>526</v>
      </c>
      <c r="P60" s="104" t="s">
        <v>526</v>
      </c>
      <c r="Q60" s="104" t="s">
        <v>526</v>
      </c>
      <c r="R60" s="215" t="s">
        <v>526</v>
      </c>
      <c r="S60" s="215" t="s">
        <v>526</v>
      </c>
      <c r="T60" s="215" t="s">
        <v>526</v>
      </c>
      <c r="U60" s="991" t="s">
        <v>526</v>
      </c>
      <c r="V60" s="990" t="s">
        <v>526</v>
      </c>
      <c r="W60" s="104" t="s">
        <v>526</v>
      </c>
      <c r="X60" s="104" t="s">
        <v>526</v>
      </c>
      <c r="Y60" s="215" t="s">
        <v>526</v>
      </c>
      <c r="Z60" s="215" t="s">
        <v>526</v>
      </c>
      <c r="AA60" s="215" t="s">
        <v>526</v>
      </c>
      <c r="AB60" s="991" t="s">
        <v>526</v>
      </c>
      <c r="AC60" s="891"/>
    </row>
    <row r="61" spans="1:29" s="429" customFormat="1" ht="15" hidden="1" customHeight="1">
      <c r="A61" s="421" t="s">
        <v>249</v>
      </c>
      <c r="B61" s="423" t="s">
        <v>255</v>
      </c>
      <c r="C61" s="95" t="s">
        <v>172</v>
      </c>
      <c r="D61" s="423" t="s">
        <v>256</v>
      </c>
      <c r="E61" s="312">
        <v>9201</v>
      </c>
      <c r="F61" s="423" t="s">
        <v>256</v>
      </c>
      <c r="G61" s="312">
        <v>9201</v>
      </c>
      <c r="H61" s="990" t="s">
        <v>526</v>
      </c>
      <c r="I61" s="104" t="s">
        <v>526</v>
      </c>
      <c r="J61" s="104" t="s">
        <v>526</v>
      </c>
      <c r="K61" s="215" t="s">
        <v>526</v>
      </c>
      <c r="L61" s="215" t="s">
        <v>526</v>
      </c>
      <c r="M61" s="215" t="s">
        <v>526</v>
      </c>
      <c r="N61" s="991" t="s">
        <v>526</v>
      </c>
      <c r="O61" s="990" t="s">
        <v>526</v>
      </c>
      <c r="P61" s="104" t="s">
        <v>526</v>
      </c>
      <c r="Q61" s="104" t="s">
        <v>526</v>
      </c>
      <c r="R61" s="215" t="s">
        <v>526</v>
      </c>
      <c r="S61" s="215" t="s">
        <v>526</v>
      </c>
      <c r="T61" s="215" t="s">
        <v>526</v>
      </c>
      <c r="U61" s="991" t="s">
        <v>526</v>
      </c>
      <c r="V61" s="990" t="s">
        <v>526</v>
      </c>
      <c r="W61" s="104" t="s">
        <v>526</v>
      </c>
      <c r="X61" s="104" t="s">
        <v>526</v>
      </c>
      <c r="Y61" s="215" t="s">
        <v>526</v>
      </c>
      <c r="Z61" s="215" t="s">
        <v>526</v>
      </c>
      <c r="AA61" s="215" t="s">
        <v>526</v>
      </c>
      <c r="AB61" s="991" t="s">
        <v>526</v>
      </c>
      <c r="AC61" s="891"/>
    </row>
    <row r="62" spans="1:29" s="429" customFormat="1" ht="15" hidden="1" customHeight="1">
      <c r="A62" s="421" t="s">
        <v>257</v>
      </c>
      <c r="B62" s="421" t="s">
        <v>258</v>
      </c>
      <c r="C62" s="95" t="s">
        <v>172</v>
      </c>
      <c r="D62" s="421" t="s">
        <v>259</v>
      </c>
      <c r="E62" s="312">
        <v>10001</v>
      </c>
      <c r="F62" s="421" t="s">
        <v>260</v>
      </c>
      <c r="G62" s="312">
        <v>10101</v>
      </c>
      <c r="H62" s="902">
        <v>28</v>
      </c>
      <c r="I62" s="924">
        <v>21</v>
      </c>
      <c r="J62" s="924">
        <v>7</v>
      </c>
      <c r="K62" s="925">
        <v>1</v>
      </c>
      <c r="L62" s="925">
        <v>10</v>
      </c>
      <c r="M62" s="925">
        <v>10</v>
      </c>
      <c r="N62" s="926">
        <v>47.62</v>
      </c>
      <c r="O62" s="902">
        <v>28</v>
      </c>
      <c r="P62" s="924">
        <v>22</v>
      </c>
      <c r="Q62" s="924">
        <v>6</v>
      </c>
      <c r="R62" s="925">
        <v>1</v>
      </c>
      <c r="S62" s="925">
        <v>12</v>
      </c>
      <c r="T62" s="925">
        <v>9</v>
      </c>
      <c r="U62" s="926">
        <v>40.909999999999997</v>
      </c>
      <c r="V62" s="902">
        <v>28</v>
      </c>
      <c r="W62" s="924">
        <v>22</v>
      </c>
      <c r="X62" s="924">
        <v>6</v>
      </c>
      <c r="Y62" s="925">
        <v>1</v>
      </c>
      <c r="Z62" s="925">
        <v>13</v>
      </c>
      <c r="AA62" s="925">
        <v>8</v>
      </c>
      <c r="AB62" s="926">
        <v>36.36</v>
      </c>
      <c r="AC62" s="891"/>
    </row>
    <row r="63" spans="1:29" s="429" customFormat="1" ht="15" hidden="1" customHeight="1">
      <c r="A63" s="421" t="s">
        <v>257</v>
      </c>
      <c r="B63" s="421" t="s">
        <v>258</v>
      </c>
      <c r="C63" s="95" t="s">
        <v>172</v>
      </c>
      <c r="D63" s="421" t="s">
        <v>259</v>
      </c>
      <c r="E63" s="312">
        <v>10001</v>
      </c>
      <c r="F63" s="421" t="s">
        <v>261</v>
      </c>
      <c r="G63" s="312">
        <v>10109</v>
      </c>
      <c r="H63" s="990" t="s">
        <v>526</v>
      </c>
      <c r="I63" s="104" t="s">
        <v>526</v>
      </c>
      <c r="J63" s="104" t="s">
        <v>526</v>
      </c>
      <c r="K63" s="215" t="s">
        <v>526</v>
      </c>
      <c r="L63" s="215" t="s">
        <v>526</v>
      </c>
      <c r="M63" s="215" t="s">
        <v>526</v>
      </c>
      <c r="N63" s="991" t="s">
        <v>526</v>
      </c>
      <c r="O63" s="990" t="s">
        <v>526</v>
      </c>
      <c r="P63" s="104" t="s">
        <v>526</v>
      </c>
      <c r="Q63" s="104" t="s">
        <v>526</v>
      </c>
      <c r="R63" s="215" t="s">
        <v>526</v>
      </c>
      <c r="S63" s="215" t="s">
        <v>526</v>
      </c>
      <c r="T63" s="215" t="s">
        <v>526</v>
      </c>
      <c r="U63" s="991" t="s">
        <v>526</v>
      </c>
      <c r="V63" s="990" t="s">
        <v>526</v>
      </c>
      <c r="W63" s="104" t="s">
        <v>526</v>
      </c>
      <c r="X63" s="104" t="s">
        <v>526</v>
      </c>
      <c r="Y63" s="215" t="s">
        <v>526</v>
      </c>
      <c r="Z63" s="215" t="s">
        <v>526</v>
      </c>
      <c r="AA63" s="215" t="s">
        <v>526</v>
      </c>
      <c r="AB63" s="991" t="s">
        <v>526</v>
      </c>
      <c r="AC63" s="891"/>
    </row>
    <row r="64" spans="1:29" s="429" customFormat="1" ht="15" hidden="1" customHeight="1">
      <c r="A64" s="421" t="s">
        <v>257</v>
      </c>
      <c r="B64" s="423" t="s">
        <v>262</v>
      </c>
      <c r="C64" s="95" t="s">
        <v>172</v>
      </c>
      <c r="D64" s="423" t="s">
        <v>263</v>
      </c>
      <c r="E64" s="312">
        <v>10201</v>
      </c>
      <c r="F64" s="423" t="s">
        <v>263</v>
      </c>
      <c r="G64" s="312">
        <v>10201</v>
      </c>
      <c r="H64" s="990" t="s">
        <v>526</v>
      </c>
      <c r="I64" s="104" t="s">
        <v>526</v>
      </c>
      <c r="J64" s="104" t="s">
        <v>526</v>
      </c>
      <c r="K64" s="215" t="s">
        <v>526</v>
      </c>
      <c r="L64" s="215" t="s">
        <v>526</v>
      </c>
      <c r="M64" s="215" t="s">
        <v>526</v>
      </c>
      <c r="N64" s="991" t="s">
        <v>526</v>
      </c>
      <c r="O64" s="990" t="s">
        <v>526</v>
      </c>
      <c r="P64" s="104" t="s">
        <v>526</v>
      </c>
      <c r="Q64" s="104" t="s">
        <v>526</v>
      </c>
      <c r="R64" s="215" t="s">
        <v>526</v>
      </c>
      <c r="S64" s="215" t="s">
        <v>526</v>
      </c>
      <c r="T64" s="215" t="s">
        <v>526</v>
      </c>
      <c r="U64" s="991" t="s">
        <v>526</v>
      </c>
      <c r="V64" s="990" t="s">
        <v>526</v>
      </c>
      <c r="W64" s="104" t="s">
        <v>526</v>
      </c>
      <c r="X64" s="104" t="s">
        <v>526</v>
      </c>
      <c r="Y64" s="215" t="s">
        <v>526</v>
      </c>
      <c r="Z64" s="215" t="s">
        <v>526</v>
      </c>
      <c r="AA64" s="215" t="s">
        <v>526</v>
      </c>
      <c r="AB64" s="991" t="s">
        <v>526</v>
      </c>
      <c r="AC64" s="891"/>
    </row>
    <row r="65" spans="1:29" s="429" customFormat="1" ht="15" hidden="1" customHeight="1">
      <c r="A65" s="421" t="s">
        <v>257</v>
      </c>
      <c r="B65" s="421" t="s">
        <v>264</v>
      </c>
      <c r="C65" s="95" t="s">
        <v>172</v>
      </c>
      <c r="D65" s="421" t="s">
        <v>264</v>
      </c>
      <c r="E65" s="312">
        <v>10301</v>
      </c>
      <c r="F65" s="421" t="s">
        <v>264</v>
      </c>
      <c r="G65" s="312">
        <v>10301</v>
      </c>
      <c r="H65" s="990" t="s">
        <v>526</v>
      </c>
      <c r="I65" s="104" t="s">
        <v>526</v>
      </c>
      <c r="J65" s="104" t="s">
        <v>526</v>
      </c>
      <c r="K65" s="215" t="s">
        <v>526</v>
      </c>
      <c r="L65" s="215" t="s">
        <v>526</v>
      </c>
      <c r="M65" s="215" t="s">
        <v>526</v>
      </c>
      <c r="N65" s="991" t="s">
        <v>526</v>
      </c>
      <c r="O65" s="990" t="s">
        <v>526</v>
      </c>
      <c r="P65" s="104" t="s">
        <v>526</v>
      </c>
      <c r="Q65" s="104" t="s">
        <v>526</v>
      </c>
      <c r="R65" s="215" t="s">
        <v>526</v>
      </c>
      <c r="S65" s="215" t="s">
        <v>526</v>
      </c>
      <c r="T65" s="215" t="s">
        <v>526</v>
      </c>
      <c r="U65" s="991" t="s">
        <v>526</v>
      </c>
      <c r="V65" s="990" t="s">
        <v>526</v>
      </c>
      <c r="W65" s="104" t="s">
        <v>526</v>
      </c>
      <c r="X65" s="104" t="s">
        <v>526</v>
      </c>
      <c r="Y65" s="215" t="s">
        <v>526</v>
      </c>
      <c r="Z65" s="215" t="s">
        <v>526</v>
      </c>
      <c r="AA65" s="215" t="s">
        <v>526</v>
      </c>
      <c r="AB65" s="991" t="s">
        <v>526</v>
      </c>
      <c r="AC65" s="891"/>
    </row>
    <row r="66" spans="1:29" s="429" customFormat="1" ht="15" hidden="1" customHeight="1">
      <c r="A66" s="421" t="s">
        <v>265</v>
      </c>
      <c r="B66" s="423" t="s">
        <v>266</v>
      </c>
      <c r="C66" s="95" t="s">
        <v>172</v>
      </c>
      <c r="D66" s="423" t="s">
        <v>266</v>
      </c>
      <c r="E66" s="312">
        <v>11101</v>
      </c>
      <c r="F66" s="423" t="s">
        <v>266</v>
      </c>
      <c r="G66" s="312">
        <v>11101</v>
      </c>
      <c r="H66" s="902">
        <v>24</v>
      </c>
      <c r="I66" s="924">
        <v>22</v>
      </c>
      <c r="J66" s="924">
        <v>2</v>
      </c>
      <c r="K66" s="925">
        <v>3</v>
      </c>
      <c r="L66" s="925">
        <v>5</v>
      </c>
      <c r="M66" s="925">
        <v>14</v>
      </c>
      <c r="N66" s="926">
        <v>63.64</v>
      </c>
      <c r="O66" s="902">
        <v>24</v>
      </c>
      <c r="P66" s="924">
        <v>22</v>
      </c>
      <c r="Q66" s="924">
        <v>2</v>
      </c>
      <c r="R66" s="925">
        <v>3</v>
      </c>
      <c r="S66" s="925">
        <v>7</v>
      </c>
      <c r="T66" s="925">
        <v>12</v>
      </c>
      <c r="U66" s="926">
        <v>54.55</v>
      </c>
      <c r="V66" s="902">
        <v>24</v>
      </c>
      <c r="W66" s="924">
        <v>24</v>
      </c>
      <c r="X66" s="924">
        <v>0</v>
      </c>
      <c r="Y66" s="925">
        <v>2</v>
      </c>
      <c r="Z66" s="925">
        <v>9</v>
      </c>
      <c r="AA66" s="925">
        <v>13</v>
      </c>
      <c r="AB66" s="926">
        <v>54.17</v>
      </c>
      <c r="AC66" s="891"/>
    </row>
    <row r="67" spans="1:29" s="429" customFormat="1" ht="15" hidden="1" customHeight="1">
      <c r="A67" s="421" t="s">
        <v>267</v>
      </c>
      <c r="B67" s="421" t="s">
        <v>267</v>
      </c>
      <c r="C67" s="95" t="s">
        <v>172</v>
      </c>
      <c r="D67" s="421" t="s">
        <v>268</v>
      </c>
      <c r="E67" s="312">
        <v>12101</v>
      </c>
      <c r="F67" s="424" t="s">
        <v>268</v>
      </c>
      <c r="G67" s="312">
        <v>12101</v>
      </c>
      <c r="H67" s="902">
        <v>53</v>
      </c>
      <c r="I67" s="924">
        <v>49</v>
      </c>
      <c r="J67" s="924">
        <v>4</v>
      </c>
      <c r="K67" s="925">
        <v>14</v>
      </c>
      <c r="L67" s="925">
        <v>3</v>
      </c>
      <c r="M67" s="925">
        <v>32</v>
      </c>
      <c r="N67" s="926">
        <v>65.31</v>
      </c>
      <c r="O67" s="902">
        <v>53</v>
      </c>
      <c r="P67" s="924">
        <v>49</v>
      </c>
      <c r="Q67" s="924">
        <v>4</v>
      </c>
      <c r="R67" s="925">
        <v>12</v>
      </c>
      <c r="S67" s="925">
        <v>4</v>
      </c>
      <c r="T67" s="925">
        <v>33</v>
      </c>
      <c r="U67" s="926">
        <v>67.349999999999994</v>
      </c>
      <c r="V67" s="902">
        <v>53</v>
      </c>
      <c r="W67" s="924">
        <v>51</v>
      </c>
      <c r="X67" s="924">
        <v>2</v>
      </c>
      <c r="Y67" s="925">
        <v>8</v>
      </c>
      <c r="Z67" s="925">
        <v>9</v>
      </c>
      <c r="AA67" s="925">
        <v>34</v>
      </c>
      <c r="AB67" s="926">
        <v>66.67</v>
      </c>
      <c r="AC67" s="891"/>
    </row>
    <row r="68" spans="1:29" s="429" customFormat="1" ht="15" customHeight="1">
      <c r="A68" s="421" t="s">
        <v>269</v>
      </c>
      <c r="B68" s="421" t="s">
        <v>270</v>
      </c>
      <c r="C68" s="95" t="s">
        <v>271</v>
      </c>
      <c r="D68" s="421" t="s">
        <v>271</v>
      </c>
      <c r="E68" s="312">
        <v>13001</v>
      </c>
      <c r="F68" s="421" t="s">
        <v>270</v>
      </c>
      <c r="G68" s="312">
        <v>13101</v>
      </c>
      <c r="H68" s="902">
        <v>52</v>
      </c>
      <c r="I68" s="924">
        <v>50</v>
      </c>
      <c r="J68" s="924">
        <v>2</v>
      </c>
      <c r="K68" s="925">
        <v>20</v>
      </c>
      <c r="L68" s="925">
        <v>4</v>
      </c>
      <c r="M68" s="925">
        <v>26</v>
      </c>
      <c r="N68" s="926">
        <v>52</v>
      </c>
      <c r="O68" s="902">
        <v>52</v>
      </c>
      <c r="P68" s="924">
        <v>49</v>
      </c>
      <c r="Q68" s="924">
        <v>3</v>
      </c>
      <c r="R68" s="925">
        <v>20</v>
      </c>
      <c r="S68" s="925">
        <v>3</v>
      </c>
      <c r="T68" s="925">
        <v>26</v>
      </c>
      <c r="U68" s="926">
        <v>53.06</v>
      </c>
      <c r="V68" s="902">
        <v>52</v>
      </c>
      <c r="W68" s="924">
        <v>47</v>
      </c>
      <c r="X68" s="924">
        <v>5</v>
      </c>
      <c r="Y68" s="925">
        <v>14</v>
      </c>
      <c r="Z68" s="925">
        <v>5</v>
      </c>
      <c r="AA68" s="925">
        <v>28</v>
      </c>
      <c r="AB68" s="1037">
        <v>59.57</v>
      </c>
      <c r="AC68" s="891"/>
    </row>
    <row r="69" spans="1:29" s="429" customFormat="1" ht="15" customHeight="1">
      <c r="A69" s="421" t="s">
        <v>269</v>
      </c>
      <c r="B69" s="421" t="s">
        <v>270</v>
      </c>
      <c r="C69" s="95" t="s">
        <v>271</v>
      </c>
      <c r="D69" s="421" t="s">
        <v>271</v>
      </c>
      <c r="E69" s="312">
        <v>13001</v>
      </c>
      <c r="F69" s="421" t="s">
        <v>272</v>
      </c>
      <c r="G69" s="312">
        <v>13102</v>
      </c>
      <c r="H69" s="902">
        <v>10</v>
      </c>
      <c r="I69" s="924">
        <v>10</v>
      </c>
      <c r="J69" s="924">
        <v>0</v>
      </c>
      <c r="K69" s="925">
        <v>1</v>
      </c>
      <c r="L69" s="925">
        <v>3</v>
      </c>
      <c r="M69" s="925">
        <v>6</v>
      </c>
      <c r="N69" s="926">
        <v>60</v>
      </c>
      <c r="O69" s="902">
        <v>10</v>
      </c>
      <c r="P69" s="924">
        <v>10</v>
      </c>
      <c r="Q69" s="924">
        <v>0</v>
      </c>
      <c r="R69" s="925">
        <v>1</v>
      </c>
      <c r="S69" s="925">
        <v>4</v>
      </c>
      <c r="T69" s="925">
        <v>5</v>
      </c>
      <c r="U69" s="926">
        <v>50</v>
      </c>
      <c r="V69" s="902">
        <v>10</v>
      </c>
      <c r="W69" s="924">
        <v>10</v>
      </c>
      <c r="X69" s="924">
        <v>0</v>
      </c>
      <c r="Y69" s="925">
        <v>0</v>
      </c>
      <c r="Z69" s="925">
        <v>6</v>
      </c>
      <c r="AA69" s="925">
        <v>4</v>
      </c>
      <c r="AB69" s="1037">
        <v>40</v>
      </c>
      <c r="AC69" s="891"/>
    </row>
    <row r="70" spans="1:29" s="429" customFormat="1" ht="15" customHeight="1">
      <c r="A70" s="421" t="s">
        <v>269</v>
      </c>
      <c r="B70" s="421" t="s">
        <v>270</v>
      </c>
      <c r="C70" s="95" t="s">
        <v>271</v>
      </c>
      <c r="D70" s="421" t="s">
        <v>271</v>
      </c>
      <c r="E70" s="312">
        <v>13001</v>
      </c>
      <c r="F70" s="421" t="s">
        <v>273</v>
      </c>
      <c r="G70" s="312">
        <v>13103</v>
      </c>
      <c r="H70" s="902">
        <v>35</v>
      </c>
      <c r="I70" s="924">
        <v>28</v>
      </c>
      <c r="J70" s="924">
        <v>7</v>
      </c>
      <c r="K70" s="925">
        <v>0</v>
      </c>
      <c r="L70" s="925">
        <v>22</v>
      </c>
      <c r="M70" s="925">
        <v>6</v>
      </c>
      <c r="N70" s="926">
        <v>21.43</v>
      </c>
      <c r="O70" s="902">
        <v>35</v>
      </c>
      <c r="P70" s="924">
        <v>28</v>
      </c>
      <c r="Q70" s="924">
        <v>7</v>
      </c>
      <c r="R70" s="925">
        <v>0</v>
      </c>
      <c r="S70" s="925">
        <v>24</v>
      </c>
      <c r="T70" s="925">
        <v>4</v>
      </c>
      <c r="U70" s="926">
        <v>14.29</v>
      </c>
      <c r="V70" s="902">
        <v>35</v>
      </c>
      <c r="W70" s="924">
        <v>20</v>
      </c>
      <c r="X70" s="924">
        <v>15</v>
      </c>
      <c r="Y70" s="925">
        <v>0</v>
      </c>
      <c r="Z70" s="925">
        <v>19</v>
      </c>
      <c r="AA70" s="925">
        <v>1</v>
      </c>
      <c r="AB70" s="1037">
        <v>19</v>
      </c>
      <c r="AC70" s="891"/>
    </row>
    <row r="71" spans="1:29" s="429" customFormat="1" ht="15" customHeight="1">
      <c r="A71" s="421" t="s">
        <v>269</v>
      </c>
      <c r="B71" s="421" t="s">
        <v>270</v>
      </c>
      <c r="C71" s="95" t="s">
        <v>271</v>
      </c>
      <c r="D71" s="421" t="s">
        <v>271</v>
      </c>
      <c r="E71" s="312">
        <v>13001</v>
      </c>
      <c r="F71" s="421" t="s">
        <v>274</v>
      </c>
      <c r="G71" s="312">
        <v>13104</v>
      </c>
      <c r="H71" s="902">
        <v>40</v>
      </c>
      <c r="I71" s="924">
        <v>40</v>
      </c>
      <c r="J71" s="924">
        <v>0</v>
      </c>
      <c r="K71" s="925">
        <v>0</v>
      </c>
      <c r="L71" s="925">
        <v>14</v>
      </c>
      <c r="M71" s="925">
        <v>26</v>
      </c>
      <c r="N71" s="926">
        <v>65</v>
      </c>
      <c r="O71" s="902">
        <v>40</v>
      </c>
      <c r="P71" s="924">
        <v>40</v>
      </c>
      <c r="Q71" s="924">
        <v>0</v>
      </c>
      <c r="R71" s="925">
        <v>0</v>
      </c>
      <c r="S71" s="925">
        <v>16</v>
      </c>
      <c r="T71" s="925">
        <v>24</v>
      </c>
      <c r="U71" s="926">
        <v>60</v>
      </c>
      <c r="V71" s="902">
        <v>40</v>
      </c>
      <c r="W71" s="924">
        <v>36</v>
      </c>
      <c r="X71" s="924">
        <v>4</v>
      </c>
      <c r="Y71" s="925">
        <v>0</v>
      </c>
      <c r="Z71" s="925">
        <v>27</v>
      </c>
      <c r="AA71" s="925">
        <v>9</v>
      </c>
      <c r="AB71" s="1037">
        <v>25</v>
      </c>
      <c r="AC71" s="891"/>
    </row>
    <row r="72" spans="1:29" s="429" customFormat="1" ht="15" customHeight="1">
      <c r="A72" s="421" t="s">
        <v>269</v>
      </c>
      <c r="B72" s="421" t="s">
        <v>270</v>
      </c>
      <c r="C72" s="95" t="s">
        <v>271</v>
      </c>
      <c r="D72" s="421" t="s">
        <v>271</v>
      </c>
      <c r="E72" s="312">
        <v>13001</v>
      </c>
      <c r="F72" s="421" t="s">
        <v>275</v>
      </c>
      <c r="G72" s="312">
        <v>13105</v>
      </c>
      <c r="H72" s="902">
        <v>63</v>
      </c>
      <c r="I72" s="924">
        <v>42</v>
      </c>
      <c r="J72" s="924">
        <v>21</v>
      </c>
      <c r="K72" s="925">
        <v>2</v>
      </c>
      <c r="L72" s="925">
        <v>17</v>
      </c>
      <c r="M72" s="925">
        <v>23</v>
      </c>
      <c r="N72" s="926">
        <v>54.76</v>
      </c>
      <c r="O72" s="902">
        <v>63</v>
      </c>
      <c r="P72" s="924">
        <v>42</v>
      </c>
      <c r="Q72" s="924">
        <v>21</v>
      </c>
      <c r="R72" s="925">
        <v>2</v>
      </c>
      <c r="S72" s="925">
        <v>20</v>
      </c>
      <c r="T72" s="925">
        <v>20</v>
      </c>
      <c r="U72" s="926">
        <v>47.62</v>
      </c>
      <c r="V72" s="902">
        <v>63</v>
      </c>
      <c r="W72" s="924">
        <v>43</v>
      </c>
      <c r="X72" s="924">
        <v>20</v>
      </c>
      <c r="Y72" s="925">
        <v>8</v>
      </c>
      <c r="Z72" s="925">
        <v>21</v>
      </c>
      <c r="AA72" s="925">
        <v>14</v>
      </c>
      <c r="AB72" s="1037">
        <v>32.56</v>
      </c>
      <c r="AC72" s="891"/>
    </row>
    <row r="73" spans="1:29" s="429" customFormat="1" ht="15" customHeight="1">
      <c r="A73" s="421" t="s">
        <v>269</v>
      </c>
      <c r="B73" s="421" t="s">
        <v>270</v>
      </c>
      <c r="C73" s="95" t="s">
        <v>271</v>
      </c>
      <c r="D73" s="421" t="s">
        <v>271</v>
      </c>
      <c r="E73" s="312">
        <v>13001</v>
      </c>
      <c r="F73" s="421" t="s">
        <v>276</v>
      </c>
      <c r="G73" s="312">
        <v>13106</v>
      </c>
      <c r="H73" s="902">
        <v>40</v>
      </c>
      <c r="I73" s="924">
        <v>39</v>
      </c>
      <c r="J73" s="924">
        <v>1</v>
      </c>
      <c r="K73" s="925">
        <v>5</v>
      </c>
      <c r="L73" s="925">
        <v>11</v>
      </c>
      <c r="M73" s="925">
        <v>23</v>
      </c>
      <c r="N73" s="926">
        <v>58.97</v>
      </c>
      <c r="O73" s="902">
        <v>40</v>
      </c>
      <c r="P73" s="924">
        <v>39</v>
      </c>
      <c r="Q73" s="924">
        <v>1</v>
      </c>
      <c r="R73" s="925">
        <v>5</v>
      </c>
      <c r="S73" s="925">
        <v>12</v>
      </c>
      <c r="T73" s="925">
        <v>22</v>
      </c>
      <c r="U73" s="926">
        <v>56.41</v>
      </c>
      <c r="V73" s="902">
        <v>40</v>
      </c>
      <c r="W73" s="924">
        <v>34</v>
      </c>
      <c r="X73" s="924">
        <v>6</v>
      </c>
      <c r="Y73" s="925">
        <v>1</v>
      </c>
      <c r="Z73" s="925">
        <v>15</v>
      </c>
      <c r="AA73" s="925">
        <v>18</v>
      </c>
      <c r="AB73" s="1037">
        <v>52.94</v>
      </c>
      <c r="AC73" s="891"/>
    </row>
    <row r="74" spans="1:29" s="429" customFormat="1" ht="15" customHeight="1">
      <c r="A74" s="421" t="s">
        <v>269</v>
      </c>
      <c r="B74" s="421" t="s">
        <v>270</v>
      </c>
      <c r="C74" s="95" t="s">
        <v>271</v>
      </c>
      <c r="D74" s="421" t="s">
        <v>271</v>
      </c>
      <c r="E74" s="312">
        <v>13001</v>
      </c>
      <c r="F74" s="421" t="s">
        <v>277</v>
      </c>
      <c r="G74" s="312">
        <v>13107</v>
      </c>
      <c r="H74" s="902">
        <v>25</v>
      </c>
      <c r="I74" s="924">
        <v>19</v>
      </c>
      <c r="J74" s="924">
        <v>6</v>
      </c>
      <c r="K74" s="925">
        <v>7</v>
      </c>
      <c r="L74" s="925">
        <v>9</v>
      </c>
      <c r="M74" s="925">
        <v>3</v>
      </c>
      <c r="N74" s="926">
        <v>15.79</v>
      </c>
      <c r="O74" s="902">
        <v>25</v>
      </c>
      <c r="P74" s="924">
        <v>20</v>
      </c>
      <c r="Q74" s="924">
        <v>5</v>
      </c>
      <c r="R74" s="925">
        <v>8</v>
      </c>
      <c r="S74" s="925">
        <v>9</v>
      </c>
      <c r="T74" s="925">
        <v>3</v>
      </c>
      <c r="U74" s="926">
        <v>15</v>
      </c>
      <c r="V74" s="902">
        <v>25</v>
      </c>
      <c r="W74" s="924">
        <v>16</v>
      </c>
      <c r="X74" s="924">
        <v>9</v>
      </c>
      <c r="Y74" s="925">
        <v>10</v>
      </c>
      <c r="Z74" s="925">
        <v>3</v>
      </c>
      <c r="AA74" s="925">
        <v>3</v>
      </c>
      <c r="AB74" s="1037">
        <v>18</v>
      </c>
      <c r="AC74" s="891"/>
    </row>
    <row r="75" spans="1:29" s="429" customFormat="1" ht="15" customHeight="1">
      <c r="A75" s="421" t="s">
        <v>269</v>
      </c>
      <c r="B75" s="421" t="s">
        <v>270</v>
      </c>
      <c r="C75" s="95" t="s">
        <v>271</v>
      </c>
      <c r="D75" s="421" t="s">
        <v>271</v>
      </c>
      <c r="E75" s="312">
        <v>13001</v>
      </c>
      <c r="F75" s="421" t="s">
        <v>278</v>
      </c>
      <c r="G75" s="312">
        <v>13108</v>
      </c>
      <c r="H75" s="902">
        <v>25</v>
      </c>
      <c r="I75" s="924">
        <v>25</v>
      </c>
      <c r="J75" s="924">
        <v>0</v>
      </c>
      <c r="K75" s="925">
        <v>2</v>
      </c>
      <c r="L75" s="925">
        <v>2</v>
      </c>
      <c r="M75" s="925">
        <v>21</v>
      </c>
      <c r="N75" s="926">
        <v>84</v>
      </c>
      <c r="O75" s="902">
        <v>25</v>
      </c>
      <c r="P75" s="924">
        <v>25</v>
      </c>
      <c r="Q75" s="924">
        <v>0</v>
      </c>
      <c r="R75" s="925">
        <v>2</v>
      </c>
      <c r="S75" s="925">
        <v>2</v>
      </c>
      <c r="T75" s="925">
        <v>21</v>
      </c>
      <c r="U75" s="926">
        <v>84</v>
      </c>
      <c r="V75" s="902">
        <v>25</v>
      </c>
      <c r="W75" s="924">
        <v>24</v>
      </c>
      <c r="X75" s="924">
        <v>1</v>
      </c>
      <c r="Y75" s="925">
        <v>0</v>
      </c>
      <c r="Z75" s="925">
        <v>9</v>
      </c>
      <c r="AA75" s="925">
        <v>15</v>
      </c>
      <c r="AB75" s="1037">
        <v>18</v>
      </c>
      <c r="AC75" s="891"/>
    </row>
    <row r="76" spans="1:29" s="429" customFormat="1" ht="15" customHeight="1">
      <c r="A76" s="421" t="s">
        <v>269</v>
      </c>
      <c r="B76" s="421" t="s">
        <v>270</v>
      </c>
      <c r="C76" s="95" t="s">
        <v>271</v>
      </c>
      <c r="D76" s="421" t="s">
        <v>271</v>
      </c>
      <c r="E76" s="312">
        <v>13001</v>
      </c>
      <c r="F76" s="421" t="s">
        <v>279</v>
      </c>
      <c r="G76" s="312">
        <v>13109</v>
      </c>
      <c r="H76" s="902">
        <v>16</v>
      </c>
      <c r="I76" s="924">
        <v>16</v>
      </c>
      <c r="J76" s="924">
        <v>0</v>
      </c>
      <c r="K76" s="925">
        <v>0</v>
      </c>
      <c r="L76" s="925">
        <v>1</v>
      </c>
      <c r="M76" s="925">
        <v>15</v>
      </c>
      <c r="N76" s="926">
        <v>93.75</v>
      </c>
      <c r="O76" s="902">
        <v>16</v>
      </c>
      <c r="P76" s="924">
        <v>16</v>
      </c>
      <c r="Q76" s="924">
        <v>0</v>
      </c>
      <c r="R76" s="925">
        <v>0</v>
      </c>
      <c r="S76" s="925">
        <v>2</v>
      </c>
      <c r="T76" s="925">
        <v>14</v>
      </c>
      <c r="U76" s="926">
        <v>87.5</v>
      </c>
      <c r="V76" s="902">
        <v>16</v>
      </c>
      <c r="W76" s="924">
        <v>16</v>
      </c>
      <c r="X76" s="924">
        <v>0</v>
      </c>
      <c r="Y76" s="925">
        <v>0</v>
      </c>
      <c r="Z76" s="925">
        <v>4</v>
      </c>
      <c r="AA76" s="925">
        <v>12</v>
      </c>
      <c r="AB76" s="1037">
        <v>75</v>
      </c>
      <c r="AC76" s="891"/>
    </row>
    <row r="77" spans="1:29" s="429" customFormat="1" ht="15" customHeight="1">
      <c r="A77" s="421" t="s">
        <v>269</v>
      </c>
      <c r="B77" s="421" t="s">
        <v>270</v>
      </c>
      <c r="C77" s="95" t="s">
        <v>271</v>
      </c>
      <c r="D77" s="421" t="s">
        <v>271</v>
      </c>
      <c r="E77" s="312">
        <v>13001</v>
      </c>
      <c r="F77" s="421" t="s">
        <v>280</v>
      </c>
      <c r="G77" s="312">
        <v>13110</v>
      </c>
      <c r="H77" s="902">
        <v>37</v>
      </c>
      <c r="I77" s="924">
        <v>36</v>
      </c>
      <c r="J77" s="924">
        <v>1</v>
      </c>
      <c r="K77" s="925">
        <v>6</v>
      </c>
      <c r="L77" s="925">
        <v>10</v>
      </c>
      <c r="M77" s="925">
        <v>20</v>
      </c>
      <c r="N77" s="926">
        <v>55.56</v>
      </c>
      <c r="O77" s="902">
        <v>37</v>
      </c>
      <c r="P77" s="924">
        <v>36</v>
      </c>
      <c r="Q77" s="924">
        <v>1</v>
      </c>
      <c r="R77" s="925">
        <v>5</v>
      </c>
      <c r="S77" s="925">
        <v>10</v>
      </c>
      <c r="T77" s="925">
        <v>21</v>
      </c>
      <c r="U77" s="926">
        <v>58.33</v>
      </c>
      <c r="V77" s="902">
        <v>37</v>
      </c>
      <c r="W77" s="924">
        <v>33</v>
      </c>
      <c r="X77" s="924">
        <v>4</v>
      </c>
      <c r="Y77" s="925">
        <v>1</v>
      </c>
      <c r="Z77" s="925">
        <v>13</v>
      </c>
      <c r="AA77" s="925">
        <v>19</v>
      </c>
      <c r="AB77" s="1037">
        <v>57.58</v>
      </c>
      <c r="AC77" s="891"/>
    </row>
    <row r="78" spans="1:29" s="429" customFormat="1" ht="15" customHeight="1">
      <c r="A78" s="421" t="s">
        <v>269</v>
      </c>
      <c r="B78" s="421" t="s">
        <v>270</v>
      </c>
      <c r="C78" s="95" t="s">
        <v>271</v>
      </c>
      <c r="D78" s="421" t="s">
        <v>271</v>
      </c>
      <c r="E78" s="312">
        <v>13001</v>
      </c>
      <c r="F78" s="421" t="s">
        <v>281</v>
      </c>
      <c r="G78" s="312">
        <v>13111</v>
      </c>
      <c r="H78" s="902">
        <v>17</v>
      </c>
      <c r="I78" s="924">
        <v>17</v>
      </c>
      <c r="J78" s="924">
        <v>0</v>
      </c>
      <c r="K78" s="925">
        <v>0</v>
      </c>
      <c r="L78" s="925">
        <v>9</v>
      </c>
      <c r="M78" s="925">
        <v>8</v>
      </c>
      <c r="N78" s="926">
        <v>47.06</v>
      </c>
      <c r="O78" s="902">
        <v>17</v>
      </c>
      <c r="P78" s="924">
        <v>17</v>
      </c>
      <c r="Q78" s="924">
        <v>0</v>
      </c>
      <c r="R78" s="925">
        <v>0</v>
      </c>
      <c r="S78" s="925">
        <v>12</v>
      </c>
      <c r="T78" s="925">
        <v>5</v>
      </c>
      <c r="U78" s="926">
        <v>29.41</v>
      </c>
      <c r="V78" s="902">
        <v>17</v>
      </c>
      <c r="W78" s="924">
        <v>13</v>
      </c>
      <c r="X78" s="924">
        <v>4</v>
      </c>
      <c r="Y78" s="925">
        <v>0</v>
      </c>
      <c r="Z78" s="925">
        <v>13</v>
      </c>
      <c r="AA78" s="925">
        <v>0</v>
      </c>
      <c r="AB78" s="1037">
        <v>13.33</v>
      </c>
      <c r="AC78" s="891"/>
    </row>
    <row r="79" spans="1:29" s="429" customFormat="1" ht="15" customHeight="1">
      <c r="A79" s="421" t="s">
        <v>269</v>
      </c>
      <c r="B79" s="421" t="s">
        <v>270</v>
      </c>
      <c r="C79" s="95" t="s">
        <v>271</v>
      </c>
      <c r="D79" s="421" t="s">
        <v>271</v>
      </c>
      <c r="E79" s="312">
        <v>13001</v>
      </c>
      <c r="F79" s="421" t="s">
        <v>282</v>
      </c>
      <c r="G79" s="312">
        <v>13112</v>
      </c>
      <c r="H79" s="902">
        <v>22</v>
      </c>
      <c r="I79" s="924">
        <v>19</v>
      </c>
      <c r="J79" s="924">
        <v>3</v>
      </c>
      <c r="K79" s="925">
        <v>0</v>
      </c>
      <c r="L79" s="925">
        <v>14</v>
      </c>
      <c r="M79" s="925">
        <v>5</v>
      </c>
      <c r="N79" s="926">
        <v>26.32</v>
      </c>
      <c r="O79" s="902">
        <v>22</v>
      </c>
      <c r="P79" s="924">
        <v>19</v>
      </c>
      <c r="Q79" s="924">
        <v>3</v>
      </c>
      <c r="R79" s="925">
        <v>0</v>
      </c>
      <c r="S79" s="925">
        <v>14</v>
      </c>
      <c r="T79" s="925">
        <v>5</v>
      </c>
      <c r="U79" s="926">
        <v>26.32</v>
      </c>
      <c r="V79" s="902">
        <v>22</v>
      </c>
      <c r="W79" s="924">
        <v>15</v>
      </c>
      <c r="X79" s="924">
        <v>7</v>
      </c>
      <c r="Y79" s="925">
        <v>0</v>
      </c>
      <c r="Z79" s="925">
        <v>13</v>
      </c>
      <c r="AA79" s="925">
        <v>2</v>
      </c>
      <c r="AB79" s="1037">
        <v>13.33</v>
      </c>
      <c r="AC79" s="891"/>
    </row>
    <row r="80" spans="1:29" s="429" customFormat="1" ht="15" customHeight="1">
      <c r="A80" s="421" t="s">
        <v>269</v>
      </c>
      <c r="B80" s="421" t="s">
        <v>270</v>
      </c>
      <c r="C80" s="95" t="s">
        <v>271</v>
      </c>
      <c r="D80" s="421" t="s">
        <v>271</v>
      </c>
      <c r="E80" s="312">
        <v>13001</v>
      </c>
      <c r="F80" s="421" t="s">
        <v>283</v>
      </c>
      <c r="G80" s="312">
        <v>13113</v>
      </c>
      <c r="H80" s="902">
        <v>15</v>
      </c>
      <c r="I80" s="924">
        <v>15</v>
      </c>
      <c r="J80" s="924">
        <v>0</v>
      </c>
      <c r="K80" s="925">
        <v>12</v>
      </c>
      <c r="L80" s="925">
        <v>0</v>
      </c>
      <c r="M80" s="925">
        <v>3</v>
      </c>
      <c r="N80" s="926">
        <v>20</v>
      </c>
      <c r="O80" s="902">
        <v>15</v>
      </c>
      <c r="P80" s="924">
        <v>15</v>
      </c>
      <c r="Q80" s="924">
        <v>0</v>
      </c>
      <c r="R80" s="925">
        <v>11</v>
      </c>
      <c r="S80" s="925">
        <v>0</v>
      </c>
      <c r="T80" s="925">
        <v>4</v>
      </c>
      <c r="U80" s="926">
        <v>26.67</v>
      </c>
      <c r="V80" s="902">
        <v>15</v>
      </c>
      <c r="W80" s="924">
        <v>15</v>
      </c>
      <c r="X80" s="924">
        <v>0</v>
      </c>
      <c r="Y80" s="925">
        <v>7</v>
      </c>
      <c r="Z80" s="925">
        <v>1</v>
      </c>
      <c r="AA80" s="925">
        <v>7</v>
      </c>
      <c r="AB80" s="1037">
        <v>26.67</v>
      </c>
      <c r="AC80" s="891"/>
    </row>
    <row r="81" spans="1:29" s="429" customFormat="1" ht="15" customHeight="1">
      <c r="A81" s="421" t="s">
        <v>269</v>
      </c>
      <c r="B81" s="421" t="s">
        <v>270</v>
      </c>
      <c r="C81" s="95" t="s">
        <v>271</v>
      </c>
      <c r="D81" s="421" t="s">
        <v>271</v>
      </c>
      <c r="E81" s="312">
        <v>13001</v>
      </c>
      <c r="F81" s="421" t="s">
        <v>284</v>
      </c>
      <c r="G81" s="312">
        <v>13114</v>
      </c>
      <c r="H81" s="902">
        <v>25</v>
      </c>
      <c r="I81" s="924">
        <v>25</v>
      </c>
      <c r="J81" s="924">
        <v>0</v>
      </c>
      <c r="K81" s="925">
        <v>23</v>
      </c>
      <c r="L81" s="925">
        <v>1</v>
      </c>
      <c r="M81" s="925">
        <v>1</v>
      </c>
      <c r="N81" s="926">
        <v>4</v>
      </c>
      <c r="O81" s="902">
        <v>25</v>
      </c>
      <c r="P81" s="924">
        <v>25</v>
      </c>
      <c r="Q81" s="924">
        <v>0</v>
      </c>
      <c r="R81" s="925">
        <v>23</v>
      </c>
      <c r="S81" s="925">
        <v>2</v>
      </c>
      <c r="T81" s="925">
        <v>0</v>
      </c>
      <c r="U81" s="926">
        <v>0</v>
      </c>
      <c r="V81" s="902">
        <v>25</v>
      </c>
      <c r="W81" s="924">
        <v>25</v>
      </c>
      <c r="X81" s="924">
        <v>0</v>
      </c>
      <c r="Y81" s="925">
        <v>22</v>
      </c>
      <c r="Z81" s="925">
        <v>2</v>
      </c>
      <c r="AA81" s="925">
        <v>1</v>
      </c>
      <c r="AB81" s="1037">
        <v>4</v>
      </c>
      <c r="AC81" s="891"/>
    </row>
    <row r="82" spans="1:29" s="429" customFormat="1" ht="15" customHeight="1">
      <c r="A82" s="421" t="s">
        <v>269</v>
      </c>
      <c r="B82" s="421" t="s">
        <v>270</v>
      </c>
      <c r="C82" s="95" t="s">
        <v>271</v>
      </c>
      <c r="D82" s="421" t="s">
        <v>271</v>
      </c>
      <c r="E82" s="312">
        <v>13001</v>
      </c>
      <c r="F82" s="421" t="s">
        <v>285</v>
      </c>
      <c r="G82" s="312">
        <v>13115</v>
      </c>
      <c r="H82" s="902">
        <v>12</v>
      </c>
      <c r="I82" s="924">
        <v>12</v>
      </c>
      <c r="J82" s="924">
        <v>0</v>
      </c>
      <c r="K82" s="925">
        <v>9</v>
      </c>
      <c r="L82" s="925">
        <v>0</v>
      </c>
      <c r="M82" s="925">
        <v>3</v>
      </c>
      <c r="N82" s="926">
        <v>25</v>
      </c>
      <c r="O82" s="902">
        <v>12</v>
      </c>
      <c r="P82" s="924">
        <v>12</v>
      </c>
      <c r="Q82" s="924">
        <v>0</v>
      </c>
      <c r="R82" s="925">
        <v>9</v>
      </c>
      <c r="S82" s="925">
        <v>1</v>
      </c>
      <c r="T82" s="925">
        <v>2</v>
      </c>
      <c r="U82" s="926">
        <v>16.670000000000002</v>
      </c>
      <c r="V82" s="902">
        <v>12</v>
      </c>
      <c r="W82" s="924">
        <v>12</v>
      </c>
      <c r="X82" s="924">
        <v>0</v>
      </c>
      <c r="Y82" s="925">
        <v>9</v>
      </c>
      <c r="Z82" s="925">
        <v>1</v>
      </c>
      <c r="AA82" s="925">
        <v>2</v>
      </c>
      <c r="AB82" s="1037">
        <v>16.670000000000002</v>
      </c>
      <c r="AC82" s="891"/>
    </row>
    <row r="83" spans="1:29" s="429" customFormat="1" ht="15" customHeight="1">
      <c r="A83" s="421" t="s">
        <v>269</v>
      </c>
      <c r="B83" s="421" t="s">
        <v>270</v>
      </c>
      <c r="C83" s="95" t="s">
        <v>271</v>
      </c>
      <c r="D83" s="421" t="s">
        <v>271</v>
      </c>
      <c r="E83" s="312">
        <v>13001</v>
      </c>
      <c r="F83" s="421" t="s">
        <v>286</v>
      </c>
      <c r="G83" s="312">
        <v>13116</v>
      </c>
      <c r="H83" s="902">
        <v>15</v>
      </c>
      <c r="I83" s="924">
        <v>15</v>
      </c>
      <c r="J83" s="924">
        <v>0</v>
      </c>
      <c r="K83" s="925">
        <v>0</v>
      </c>
      <c r="L83" s="925">
        <v>10</v>
      </c>
      <c r="M83" s="925">
        <v>5</v>
      </c>
      <c r="N83" s="926">
        <v>33.33</v>
      </c>
      <c r="O83" s="902">
        <v>15</v>
      </c>
      <c r="P83" s="924">
        <v>15</v>
      </c>
      <c r="Q83" s="924">
        <v>0</v>
      </c>
      <c r="R83" s="925">
        <v>0</v>
      </c>
      <c r="S83" s="925">
        <v>10</v>
      </c>
      <c r="T83" s="925">
        <v>5</v>
      </c>
      <c r="U83" s="926">
        <v>33.33</v>
      </c>
      <c r="V83" s="902">
        <v>15</v>
      </c>
      <c r="W83" s="924">
        <v>15</v>
      </c>
      <c r="X83" s="924">
        <v>0</v>
      </c>
      <c r="Y83" s="925">
        <v>0</v>
      </c>
      <c r="Z83" s="925">
        <v>14</v>
      </c>
      <c r="AA83" s="925">
        <v>1</v>
      </c>
      <c r="AB83" s="1037">
        <v>42</v>
      </c>
      <c r="AC83" s="891"/>
    </row>
    <row r="84" spans="1:29" s="429" customFormat="1" ht="15" customHeight="1">
      <c r="A84" s="421" t="s">
        <v>269</v>
      </c>
      <c r="B84" s="421" t="s">
        <v>270</v>
      </c>
      <c r="C84" s="95" t="s">
        <v>271</v>
      </c>
      <c r="D84" s="421" t="s">
        <v>271</v>
      </c>
      <c r="E84" s="312">
        <v>13001</v>
      </c>
      <c r="F84" s="421" t="s">
        <v>287</v>
      </c>
      <c r="G84" s="312">
        <v>13117</v>
      </c>
      <c r="H84" s="902">
        <v>24</v>
      </c>
      <c r="I84" s="924">
        <v>24</v>
      </c>
      <c r="J84" s="924">
        <v>0</v>
      </c>
      <c r="K84" s="925">
        <v>0</v>
      </c>
      <c r="L84" s="925">
        <v>15</v>
      </c>
      <c r="M84" s="925">
        <v>9</v>
      </c>
      <c r="N84" s="926">
        <v>37.5</v>
      </c>
      <c r="O84" s="902">
        <v>24</v>
      </c>
      <c r="P84" s="924">
        <v>24</v>
      </c>
      <c r="Q84" s="924">
        <v>0</v>
      </c>
      <c r="R84" s="925">
        <v>0</v>
      </c>
      <c r="S84" s="925">
        <v>15</v>
      </c>
      <c r="T84" s="925">
        <v>9</v>
      </c>
      <c r="U84" s="926">
        <v>37.5</v>
      </c>
      <c r="V84" s="902">
        <v>24</v>
      </c>
      <c r="W84" s="924">
        <v>20</v>
      </c>
      <c r="X84" s="924">
        <v>4</v>
      </c>
      <c r="Y84" s="925">
        <v>0</v>
      </c>
      <c r="Z84" s="925">
        <v>17</v>
      </c>
      <c r="AA84" s="925">
        <v>3</v>
      </c>
      <c r="AB84" s="1037">
        <v>15</v>
      </c>
      <c r="AC84" s="891"/>
    </row>
    <row r="85" spans="1:29" s="429" customFormat="1" ht="15" customHeight="1">
      <c r="A85" s="421" t="s">
        <v>269</v>
      </c>
      <c r="B85" s="421" t="s">
        <v>270</v>
      </c>
      <c r="C85" s="95" t="s">
        <v>271</v>
      </c>
      <c r="D85" s="421" t="s">
        <v>271</v>
      </c>
      <c r="E85" s="312">
        <v>13001</v>
      </c>
      <c r="F85" s="421" t="s">
        <v>288</v>
      </c>
      <c r="G85" s="312">
        <v>13118</v>
      </c>
      <c r="H85" s="902">
        <v>20</v>
      </c>
      <c r="I85" s="924">
        <v>20</v>
      </c>
      <c r="J85" s="924">
        <v>0</v>
      </c>
      <c r="K85" s="925">
        <v>3</v>
      </c>
      <c r="L85" s="925">
        <v>3</v>
      </c>
      <c r="M85" s="925">
        <v>14</v>
      </c>
      <c r="N85" s="926">
        <v>70</v>
      </c>
      <c r="O85" s="902">
        <v>20</v>
      </c>
      <c r="P85" s="924">
        <v>20</v>
      </c>
      <c r="Q85" s="924">
        <v>0</v>
      </c>
      <c r="R85" s="925">
        <v>3</v>
      </c>
      <c r="S85" s="925">
        <v>3</v>
      </c>
      <c r="T85" s="925">
        <v>14</v>
      </c>
      <c r="U85" s="926">
        <v>70</v>
      </c>
      <c r="V85" s="902">
        <v>20</v>
      </c>
      <c r="W85" s="924">
        <v>18</v>
      </c>
      <c r="X85" s="924">
        <v>2</v>
      </c>
      <c r="Y85" s="925">
        <v>1</v>
      </c>
      <c r="Z85" s="925">
        <v>5</v>
      </c>
      <c r="AA85" s="925">
        <v>12</v>
      </c>
      <c r="AB85" s="1037">
        <v>66.67</v>
      </c>
      <c r="AC85" s="891"/>
    </row>
    <row r="86" spans="1:29" s="429" customFormat="1" ht="15" customHeight="1">
      <c r="A86" s="421" t="s">
        <v>269</v>
      </c>
      <c r="B86" s="421" t="s">
        <v>270</v>
      </c>
      <c r="C86" s="95" t="s">
        <v>271</v>
      </c>
      <c r="D86" s="421" t="s">
        <v>271</v>
      </c>
      <c r="E86" s="312">
        <v>13001</v>
      </c>
      <c r="F86" s="421" t="s">
        <v>289</v>
      </c>
      <c r="G86" s="312">
        <v>13119</v>
      </c>
      <c r="H86" s="902">
        <v>27</v>
      </c>
      <c r="I86" s="924">
        <v>27</v>
      </c>
      <c r="J86" s="924">
        <v>0</v>
      </c>
      <c r="K86" s="925">
        <v>0</v>
      </c>
      <c r="L86" s="925">
        <v>4</v>
      </c>
      <c r="M86" s="925">
        <v>23</v>
      </c>
      <c r="N86" s="926">
        <v>85.19</v>
      </c>
      <c r="O86" s="902">
        <v>27</v>
      </c>
      <c r="P86" s="924">
        <v>27</v>
      </c>
      <c r="Q86" s="924">
        <v>0</v>
      </c>
      <c r="R86" s="925">
        <v>0</v>
      </c>
      <c r="S86" s="925">
        <v>9</v>
      </c>
      <c r="T86" s="925">
        <v>18</v>
      </c>
      <c r="U86" s="926">
        <v>66.67</v>
      </c>
      <c r="V86" s="902">
        <v>27</v>
      </c>
      <c r="W86" s="924">
        <v>27</v>
      </c>
      <c r="X86" s="924">
        <v>0</v>
      </c>
      <c r="Y86" s="925">
        <v>0</v>
      </c>
      <c r="Z86" s="925">
        <v>16</v>
      </c>
      <c r="AA86" s="925">
        <v>11</v>
      </c>
      <c r="AB86" s="1037">
        <v>40.74</v>
      </c>
      <c r="AC86" s="891"/>
    </row>
    <row r="87" spans="1:29" s="429" customFormat="1" ht="15" customHeight="1">
      <c r="A87" s="421" t="s">
        <v>269</v>
      </c>
      <c r="B87" s="421" t="s">
        <v>270</v>
      </c>
      <c r="C87" s="95" t="s">
        <v>271</v>
      </c>
      <c r="D87" s="421" t="s">
        <v>271</v>
      </c>
      <c r="E87" s="312">
        <v>13001</v>
      </c>
      <c r="F87" s="421" t="s">
        <v>290</v>
      </c>
      <c r="G87" s="312">
        <v>13120</v>
      </c>
      <c r="H87" s="902">
        <v>37</v>
      </c>
      <c r="I87" s="924">
        <v>37</v>
      </c>
      <c r="J87" s="924">
        <v>0</v>
      </c>
      <c r="K87" s="925">
        <v>25</v>
      </c>
      <c r="L87" s="925">
        <v>2</v>
      </c>
      <c r="M87" s="925">
        <v>10</v>
      </c>
      <c r="N87" s="926">
        <v>27.03</v>
      </c>
      <c r="O87" s="902">
        <v>37</v>
      </c>
      <c r="P87" s="924">
        <v>37</v>
      </c>
      <c r="Q87" s="924">
        <v>0</v>
      </c>
      <c r="R87" s="925">
        <v>25</v>
      </c>
      <c r="S87" s="925">
        <v>2</v>
      </c>
      <c r="T87" s="925">
        <v>10</v>
      </c>
      <c r="U87" s="926">
        <v>27.03</v>
      </c>
      <c r="V87" s="902">
        <v>37</v>
      </c>
      <c r="W87" s="924">
        <v>37</v>
      </c>
      <c r="X87" s="924">
        <v>0</v>
      </c>
      <c r="Y87" s="925">
        <v>19</v>
      </c>
      <c r="Z87" s="925">
        <v>3</v>
      </c>
      <c r="AA87" s="925">
        <v>15</v>
      </c>
      <c r="AB87" s="1037">
        <v>20.54</v>
      </c>
      <c r="AC87" s="891"/>
    </row>
    <row r="88" spans="1:29" s="429" customFormat="1" ht="15" customHeight="1">
      <c r="A88" s="421" t="s">
        <v>269</v>
      </c>
      <c r="B88" s="421" t="s">
        <v>270</v>
      </c>
      <c r="C88" s="95" t="s">
        <v>271</v>
      </c>
      <c r="D88" s="421" t="s">
        <v>271</v>
      </c>
      <c r="E88" s="312">
        <v>13001</v>
      </c>
      <c r="F88" s="421" t="s">
        <v>291</v>
      </c>
      <c r="G88" s="312">
        <v>13121</v>
      </c>
      <c r="H88" s="902">
        <v>27</v>
      </c>
      <c r="I88" s="924">
        <v>27</v>
      </c>
      <c r="J88" s="924">
        <v>0</v>
      </c>
      <c r="K88" s="925">
        <v>0</v>
      </c>
      <c r="L88" s="925">
        <v>15</v>
      </c>
      <c r="M88" s="925">
        <v>12</v>
      </c>
      <c r="N88" s="926">
        <v>44.44</v>
      </c>
      <c r="O88" s="902">
        <v>27</v>
      </c>
      <c r="P88" s="924">
        <v>27</v>
      </c>
      <c r="Q88" s="924">
        <v>0</v>
      </c>
      <c r="R88" s="925">
        <v>0</v>
      </c>
      <c r="S88" s="925">
        <v>19</v>
      </c>
      <c r="T88" s="925">
        <v>8</v>
      </c>
      <c r="U88" s="926">
        <v>29.63</v>
      </c>
      <c r="V88" s="902">
        <v>27</v>
      </c>
      <c r="W88" s="924">
        <v>18</v>
      </c>
      <c r="X88" s="924">
        <v>9</v>
      </c>
      <c r="Y88" s="925">
        <v>0</v>
      </c>
      <c r="Z88" s="925">
        <v>17</v>
      </c>
      <c r="AA88" s="925">
        <v>1</v>
      </c>
      <c r="AB88" s="1037">
        <v>30</v>
      </c>
      <c r="AC88" s="891"/>
    </row>
    <row r="89" spans="1:29" s="429" customFormat="1" ht="15" customHeight="1">
      <c r="A89" s="421" t="s">
        <v>269</v>
      </c>
      <c r="B89" s="421" t="s">
        <v>270</v>
      </c>
      <c r="C89" s="95" t="s">
        <v>271</v>
      </c>
      <c r="D89" s="421" t="s">
        <v>271</v>
      </c>
      <c r="E89" s="312">
        <v>13001</v>
      </c>
      <c r="F89" s="421" t="s">
        <v>292</v>
      </c>
      <c r="G89" s="312">
        <v>13122</v>
      </c>
      <c r="H89" s="902">
        <v>31</v>
      </c>
      <c r="I89" s="924">
        <v>31</v>
      </c>
      <c r="J89" s="924">
        <v>0</v>
      </c>
      <c r="K89" s="925">
        <v>1</v>
      </c>
      <c r="L89" s="925">
        <v>16</v>
      </c>
      <c r="M89" s="925">
        <v>14</v>
      </c>
      <c r="N89" s="926">
        <v>45.16</v>
      </c>
      <c r="O89" s="902">
        <v>31</v>
      </c>
      <c r="P89" s="924">
        <v>31</v>
      </c>
      <c r="Q89" s="924">
        <v>0</v>
      </c>
      <c r="R89" s="925">
        <v>0</v>
      </c>
      <c r="S89" s="925">
        <v>19</v>
      </c>
      <c r="T89" s="925">
        <v>12</v>
      </c>
      <c r="U89" s="926">
        <v>38.71</v>
      </c>
      <c r="V89" s="902">
        <v>31</v>
      </c>
      <c r="W89" s="924">
        <v>29</v>
      </c>
      <c r="X89" s="924">
        <v>2</v>
      </c>
      <c r="Y89" s="925">
        <v>0</v>
      </c>
      <c r="Z89" s="925">
        <v>20</v>
      </c>
      <c r="AA89" s="925">
        <v>9</v>
      </c>
      <c r="AB89" s="1037">
        <v>31.03</v>
      </c>
      <c r="AC89" s="891"/>
    </row>
    <row r="90" spans="1:29" s="429" customFormat="1" ht="15" customHeight="1">
      <c r="A90" s="421" t="s">
        <v>269</v>
      </c>
      <c r="B90" s="421" t="s">
        <v>270</v>
      </c>
      <c r="C90" s="95" t="s">
        <v>271</v>
      </c>
      <c r="D90" s="421" t="s">
        <v>271</v>
      </c>
      <c r="E90" s="312">
        <v>13001</v>
      </c>
      <c r="F90" s="421" t="s">
        <v>293</v>
      </c>
      <c r="G90" s="312">
        <v>13123</v>
      </c>
      <c r="H90" s="902">
        <v>16</v>
      </c>
      <c r="I90" s="924">
        <v>16</v>
      </c>
      <c r="J90" s="924">
        <v>0</v>
      </c>
      <c r="K90" s="925">
        <v>16</v>
      </c>
      <c r="L90" s="925">
        <v>0</v>
      </c>
      <c r="M90" s="925">
        <v>0</v>
      </c>
      <c r="N90" s="926">
        <v>0</v>
      </c>
      <c r="O90" s="902">
        <v>16</v>
      </c>
      <c r="P90" s="924">
        <v>16</v>
      </c>
      <c r="Q90" s="924">
        <v>0</v>
      </c>
      <c r="R90" s="925">
        <v>16</v>
      </c>
      <c r="S90" s="925">
        <v>0</v>
      </c>
      <c r="T90" s="925">
        <v>0</v>
      </c>
      <c r="U90" s="926">
        <v>0</v>
      </c>
      <c r="V90" s="902">
        <v>16</v>
      </c>
      <c r="W90" s="924">
        <v>16</v>
      </c>
      <c r="X90" s="924">
        <v>0</v>
      </c>
      <c r="Y90" s="925">
        <v>13</v>
      </c>
      <c r="Z90" s="925">
        <v>0</v>
      </c>
      <c r="AA90" s="925">
        <v>3</v>
      </c>
      <c r="AB90" s="1037">
        <v>18.75</v>
      </c>
      <c r="AC90" s="891"/>
    </row>
    <row r="91" spans="1:29" s="429" customFormat="1" ht="15" customHeight="1">
      <c r="A91" s="421" t="s">
        <v>269</v>
      </c>
      <c r="B91" s="421" t="s">
        <v>270</v>
      </c>
      <c r="C91" s="95" t="s">
        <v>271</v>
      </c>
      <c r="D91" s="421" t="s">
        <v>271</v>
      </c>
      <c r="E91" s="312">
        <v>13001</v>
      </c>
      <c r="F91" s="421" t="s">
        <v>294</v>
      </c>
      <c r="G91" s="312">
        <v>13124</v>
      </c>
      <c r="H91" s="902">
        <v>37</v>
      </c>
      <c r="I91" s="924">
        <v>32</v>
      </c>
      <c r="J91" s="924">
        <v>5</v>
      </c>
      <c r="K91" s="925">
        <v>2</v>
      </c>
      <c r="L91" s="925">
        <v>19</v>
      </c>
      <c r="M91" s="925">
        <v>11</v>
      </c>
      <c r="N91" s="926">
        <v>34.380000000000003</v>
      </c>
      <c r="O91" s="902">
        <v>37</v>
      </c>
      <c r="P91" s="924">
        <v>32</v>
      </c>
      <c r="Q91" s="924">
        <v>5</v>
      </c>
      <c r="R91" s="925">
        <v>1</v>
      </c>
      <c r="S91" s="925">
        <v>21</v>
      </c>
      <c r="T91" s="925">
        <v>10</v>
      </c>
      <c r="U91" s="926">
        <v>31.25</v>
      </c>
      <c r="V91" s="902">
        <v>37</v>
      </c>
      <c r="W91" s="924">
        <v>31</v>
      </c>
      <c r="X91" s="924">
        <v>6</v>
      </c>
      <c r="Y91" s="925">
        <v>1</v>
      </c>
      <c r="Z91" s="925">
        <v>24</v>
      </c>
      <c r="AA91" s="925">
        <v>6</v>
      </c>
      <c r="AB91" s="1037">
        <v>19.350000000000001</v>
      </c>
      <c r="AC91" s="891"/>
    </row>
    <row r="92" spans="1:29" s="429" customFormat="1" ht="15" customHeight="1">
      <c r="A92" s="421" t="s">
        <v>269</v>
      </c>
      <c r="B92" s="421" t="s">
        <v>270</v>
      </c>
      <c r="C92" s="95" t="s">
        <v>271</v>
      </c>
      <c r="D92" s="421" t="s">
        <v>271</v>
      </c>
      <c r="E92" s="312">
        <v>13001</v>
      </c>
      <c r="F92" s="421" t="s">
        <v>295</v>
      </c>
      <c r="G92" s="312">
        <v>13125</v>
      </c>
      <c r="H92" s="902">
        <v>33</v>
      </c>
      <c r="I92" s="924">
        <v>28</v>
      </c>
      <c r="J92" s="924">
        <v>5</v>
      </c>
      <c r="K92" s="925">
        <v>7</v>
      </c>
      <c r="L92" s="925">
        <v>6</v>
      </c>
      <c r="M92" s="925">
        <v>15</v>
      </c>
      <c r="N92" s="926">
        <v>53.57</v>
      </c>
      <c r="O92" s="902">
        <v>33</v>
      </c>
      <c r="P92" s="924">
        <v>28</v>
      </c>
      <c r="Q92" s="924">
        <v>5</v>
      </c>
      <c r="R92" s="925">
        <v>6</v>
      </c>
      <c r="S92" s="925">
        <v>8</v>
      </c>
      <c r="T92" s="925">
        <v>14</v>
      </c>
      <c r="U92" s="926">
        <v>50</v>
      </c>
      <c r="V92" s="902">
        <v>33</v>
      </c>
      <c r="W92" s="924">
        <v>28</v>
      </c>
      <c r="X92" s="924">
        <v>5</v>
      </c>
      <c r="Y92" s="925">
        <v>2</v>
      </c>
      <c r="Z92" s="925">
        <v>12</v>
      </c>
      <c r="AA92" s="925">
        <v>14</v>
      </c>
      <c r="AB92" s="1037">
        <v>50</v>
      </c>
      <c r="AC92" s="891"/>
    </row>
    <row r="93" spans="1:29" s="429" customFormat="1" ht="15" customHeight="1">
      <c r="A93" s="421" t="s">
        <v>269</v>
      </c>
      <c r="B93" s="421" t="s">
        <v>270</v>
      </c>
      <c r="C93" s="95" t="s">
        <v>271</v>
      </c>
      <c r="D93" s="421" t="s">
        <v>271</v>
      </c>
      <c r="E93" s="312">
        <v>13001</v>
      </c>
      <c r="F93" s="421" t="s">
        <v>296</v>
      </c>
      <c r="G93" s="312">
        <v>13126</v>
      </c>
      <c r="H93" s="902">
        <v>37</v>
      </c>
      <c r="I93" s="924">
        <v>35</v>
      </c>
      <c r="J93" s="924">
        <v>2</v>
      </c>
      <c r="K93" s="925">
        <v>0</v>
      </c>
      <c r="L93" s="925">
        <v>15</v>
      </c>
      <c r="M93" s="925">
        <v>20</v>
      </c>
      <c r="N93" s="926">
        <v>57.14</v>
      </c>
      <c r="O93" s="902">
        <v>37</v>
      </c>
      <c r="P93" s="924">
        <v>35</v>
      </c>
      <c r="Q93" s="924">
        <v>2</v>
      </c>
      <c r="R93" s="925">
        <v>0</v>
      </c>
      <c r="S93" s="925">
        <v>16</v>
      </c>
      <c r="T93" s="925">
        <v>19</v>
      </c>
      <c r="U93" s="926">
        <v>54.29</v>
      </c>
      <c r="V93" s="902">
        <v>37</v>
      </c>
      <c r="W93" s="924">
        <v>32</v>
      </c>
      <c r="X93" s="924">
        <v>5</v>
      </c>
      <c r="Y93" s="925">
        <v>0</v>
      </c>
      <c r="Z93" s="925">
        <v>27</v>
      </c>
      <c r="AA93" s="925">
        <v>5</v>
      </c>
      <c r="AB93" s="1037">
        <v>15.63</v>
      </c>
      <c r="AC93" s="891"/>
    </row>
    <row r="94" spans="1:29" s="429" customFormat="1" ht="15" customHeight="1">
      <c r="A94" s="421" t="s">
        <v>269</v>
      </c>
      <c r="B94" s="421" t="s">
        <v>270</v>
      </c>
      <c r="C94" s="95" t="s">
        <v>271</v>
      </c>
      <c r="D94" s="421" t="s">
        <v>271</v>
      </c>
      <c r="E94" s="312">
        <v>13001</v>
      </c>
      <c r="F94" s="421" t="s">
        <v>297</v>
      </c>
      <c r="G94" s="312">
        <v>13127</v>
      </c>
      <c r="H94" s="902">
        <v>36</v>
      </c>
      <c r="I94" s="924">
        <v>34</v>
      </c>
      <c r="J94" s="924">
        <v>2</v>
      </c>
      <c r="K94" s="925">
        <v>3</v>
      </c>
      <c r="L94" s="925">
        <v>21</v>
      </c>
      <c r="M94" s="925">
        <v>10</v>
      </c>
      <c r="N94" s="926">
        <v>29.41</v>
      </c>
      <c r="O94" s="902">
        <v>36</v>
      </c>
      <c r="P94" s="924">
        <v>34</v>
      </c>
      <c r="Q94" s="924">
        <v>2</v>
      </c>
      <c r="R94" s="925">
        <v>2</v>
      </c>
      <c r="S94" s="925">
        <v>24</v>
      </c>
      <c r="T94" s="925">
        <v>8</v>
      </c>
      <c r="U94" s="926">
        <v>23.53</v>
      </c>
      <c r="V94" s="902">
        <v>36</v>
      </c>
      <c r="W94" s="924">
        <v>29</v>
      </c>
      <c r="X94" s="924">
        <v>7</v>
      </c>
      <c r="Y94" s="925">
        <v>0</v>
      </c>
      <c r="Z94" s="925">
        <v>24</v>
      </c>
      <c r="AA94" s="925">
        <v>5</v>
      </c>
      <c r="AB94" s="1037">
        <v>17.239999999999998</v>
      </c>
      <c r="AC94" s="891"/>
    </row>
    <row r="95" spans="1:29" s="429" customFormat="1" ht="15" customHeight="1">
      <c r="A95" s="421" t="s">
        <v>269</v>
      </c>
      <c r="B95" s="421" t="s">
        <v>270</v>
      </c>
      <c r="C95" s="95" t="s">
        <v>271</v>
      </c>
      <c r="D95" s="421" t="s">
        <v>271</v>
      </c>
      <c r="E95" s="312">
        <v>13001</v>
      </c>
      <c r="F95" s="421" t="s">
        <v>298</v>
      </c>
      <c r="G95" s="312">
        <v>13128</v>
      </c>
      <c r="H95" s="902">
        <v>44</v>
      </c>
      <c r="I95" s="924">
        <v>42</v>
      </c>
      <c r="J95" s="924">
        <v>2</v>
      </c>
      <c r="K95" s="925">
        <v>0</v>
      </c>
      <c r="L95" s="925">
        <v>20</v>
      </c>
      <c r="M95" s="925">
        <v>22</v>
      </c>
      <c r="N95" s="926">
        <v>52.38</v>
      </c>
      <c r="O95" s="902">
        <v>44</v>
      </c>
      <c r="P95" s="924">
        <v>42</v>
      </c>
      <c r="Q95" s="924">
        <v>2</v>
      </c>
      <c r="R95" s="925">
        <v>0</v>
      </c>
      <c r="S95" s="925">
        <v>25</v>
      </c>
      <c r="T95" s="925">
        <v>17</v>
      </c>
      <c r="U95" s="926">
        <v>40.479999999999997</v>
      </c>
      <c r="V95" s="902">
        <v>44</v>
      </c>
      <c r="W95" s="924">
        <v>36</v>
      </c>
      <c r="X95" s="924">
        <v>8</v>
      </c>
      <c r="Y95" s="925">
        <v>0</v>
      </c>
      <c r="Z95" s="925">
        <v>29</v>
      </c>
      <c r="AA95" s="925">
        <v>7</v>
      </c>
      <c r="AB95" s="1037">
        <v>19.440000000000001</v>
      </c>
      <c r="AC95" s="891"/>
    </row>
    <row r="96" spans="1:29" s="429" customFormat="1" ht="15" customHeight="1">
      <c r="A96" s="421" t="s">
        <v>269</v>
      </c>
      <c r="B96" s="421" t="s">
        <v>270</v>
      </c>
      <c r="C96" s="95" t="s">
        <v>271</v>
      </c>
      <c r="D96" s="421" t="s">
        <v>271</v>
      </c>
      <c r="E96" s="312">
        <v>13001</v>
      </c>
      <c r="F96" s="421" t="s">
        <v>299</v>
      </c>
      <c r="G96" s="312">
        <v>13129</v>
      </c>
      <c r="H96" s="902">
        <v>32</v>
      </c>
      <c r="I96" s="924">
        <v>30</v>
      </c>
      <c r="J96" s="924">
        <v>2</v>
      </c>
      <c r="K96" s="925">
        <v>1</v>
      </c>
      <c r="L96" s="925">
        <v>18</v>
      </c>
      <c r="M96" s="925">
        <v>11</v>
      </c>
      <c r="N96" s="926">
        <v>36.67</v>
      </c>
      <c r="O96" s="902">
        <v>32</v>
      </c>
      <c r="P96" s="924">
        <v>30</v>
      </c>
      <c r="Q96" s="924">
        <v>2</v>
      </c>
      <c r="R96" s="925">
        <v>1</v>
      </c>
      <c r="S96" s="925">
        <v>18</v>
      </c>
      <c r="T96" s="925">
        <v>11</v>
      </c>
      <c r="U96" s="926">
        <v>36.67</v>
      </c>
      <c r="V96" s="902">
        <v>32</v>
      </c>
      <c r="W96" s="924">
        <v>23</v>
      </c>
      <c r="X96" s="924">
        <v>9</v>
      </c>
      <c r="Y96" s="925">
        <v>1</v>
      </c>
      <c r="Z96" s="925">
        <v>18</v>
      </c>
      <c r="AA96" s="925">
        <v>4</v>
      </c>
      <c r="AB96" s="1037">
        <v>17.39</v>
      </c>
      <c r="AC96" s="891"/>
    </row>
    <row r="97" spans="1:29" s="429" customFormat="1" ht="15" customHeight="1">
      <c r="A97" s="421" t="s">
        <v>269</v>
      </c>
      <c r="B97" s="421" t="s">
        <v>270</v>
      </c>
      <c r="C97" s="95" t="s">
        <v>271</v>
      </c>
      <c r="D97" s="421" t="s">
        <v>271</v>
      </c>
      <c r="E97" s="312">
        <v>13001</v>
      </c>
      <c r="F97" s="421" t="s">
        <v>300</v>
      </c>
      <c r="G97" s="312">
        <v>13130</v>
      </c>
      <c r="H97" s="902">
        <v>20</v>
      </c>
      <c r="I97" s="924">
        <v>20</v>
      </c>
      <c r="J97" s="924">
        <v>0</v>
      </c>
      <c r="K97" s="925">
        <v>4</v>
      </c>
      <c r="L97" s="925">
        <v>5</v>
      </c>
      <c r="M97" s="925">
        <v>11</v>
      </c>
      <c r="N97" s="926">
        <v>55</v>
      </c>
      <c r="O97" s="902">
        <v>20</v>
      </c>
      <c r="P97" s="924">
        <v>20</v>
      </c>
      <c r="Q97" s="924">
        <v>0</v>
      </c>
      <c r="R97" s="925">
        <v>4</v>
      </c>
      <c r="S97" s="925">
        <v>5</v>
      </c>
      <c r="T97" s="925">
        <v>11</v>
      </c>
      <c r="U97" s="926">
        <v>55</v>
      </c>
      <c r="V97" s="902">
        <v>20</v>
      </c>
      <c r="W97" s="924">
        <v>20</v>
      </c>
      <c r="X97" s="924">
        <v>0</v>
      </c>
      <c r="Y97" s="925">
        <v>2</v>
      </c>
      <c r="Z97" s="925">
        <v>7</v>
      </c>
      <c r="AA97" s="925">
        <v>11</v>
      </c>
      <c r="AB97" s="1037">
        <v>24</v>
      </c>
      <c r="AC97" s="891"/>
    </row>
    <row r="98" spans="1:29" s="429" customFormat="1" ht="15" customHeight="1">
      <c r="A98" s="421" t="s">
        <v>269</v>
      </c>
      <c r="B98" s="421" t="s">
        <v>270</v>
      </c>
      <c r="C98" s="95" t="s">
        <v>271</v>
      </c>
      <c r="D98" s="421" t="s">
        <v>271</v>
      </c>
      <c r="E98" s="312">
        <v>13001</v>
      </c>
      <c r="F98" s="421" t="s">
        <v>301</v>
      </c>
      <c r="G98" s="312">
        <v>13131</v>
      </c>
      <c r="H98" s="902">
        <v>25</v>
      </c>
      <c r="I98" s="924">
        <v>23</v>
      </c>
      <c r="J98" s="924">
        <v>2</v>
      </c>
      <c r="K98" s="925">
        <v>0</v>
      </c>
      <c r="L98" s="925">
        <v>18</v>
      </c>
      <c r="M98" s="925">
        <v>5</v>
      </c>
      <c r="N98" s="926">
        <v>21.74</v>
      </c>
      <c r="O98" s="902">
        <v>25</v>
      </c>
      <c r="P98" s="924">
        <v>23</v>
      </c>
      <c r="Q98" s="924">
        <v>2</v>
      </c>
      <c r="R98" s="925">
        <v>0</v>
      </c>
      <c r="S98" s="925">
        <v>20</v>
      </c>
      <c r="T98" s="925">
        <v>3</v>
      </c>
      <c r="U98" s="926">
        <v>13.04</v>
      </c>
      <c r="V98" s="902">
        <v>25</v>
      </c>
      <c r="W98" s="924">
        <v>17</v>
      </c>
      <c r="X98" s="924">
        <v>8</v>
      </c>
      <c r="Y98" s="925">
        <v>0</v>
      </c>
      <c r="Z98" s="925">
        <v>15</v>
      </c>
      <c r="AA98" s="925">
        <v>2</v>
      </c>
      <c r="AB98" s="1037">
        <v>11.76</v>
      </c>
      <c r="AC98" s="891"/>
    </row>
    <row r="99" spans="1:29" s="429" customFormat="1" ht="15" customHeight="1">
      <c r="A99" s="421" t="s">
        <v>269</v>
      </c>
      <c r="B99" s="421" t="s">
        <v>270</v>
      </c>
      <c r="C99" s="95" t="s">
        <v>271</v>
      </c>
      <c r="D99" s="421" t="s">
        <v>271</v>
      </c>
      <c r="E99" s="312">
        <v>13001</v>
      </c>
      <c r="F99" s="421" t="s">
        <v>302</v>
      </c>
      <c r="G99" s="312">
        <v>13132</v>
      </c>
      <c r="H99" s="902">
        <v>13</v>
      </c>
      <c r="I99" s="924">
        <v>13</v>
      </c>
      <c r="J99" s="924">
        <v>0</v>
      </c>
      <c r="K99" s="925">
        <v>13</v>
      </c>
      <c r="L99" s="925">
        <v>0</v>
      </c>
      <c r="M99" s="925">
        <v>0</v>
      </c>
      <c r="N99" s="926">
        <v>0</v>
      </c>
      <c r="O99" s="902">
        <v>13</v>
      </c>
      <c r="P99" s="924">
        <v>13</v>
      </c>
      <c r="Q99" s="924">
        <v>0</v>
      </c>
      <c r="R99" s="925">
        <v>13</v>
      </c>
      <c r="S99" s="925">
        <v>0</v>
      </c>
      <c r="T99" s="925">
        <v>0</v>
      </c>
      <c r="U99" s="926">
        <v>0</v>
      </c>
      <c r="V99" s="902">
        <v>13</v>
      </c>
      <c r="W99" s="924">
        <v>13</v>
      </c>
      <c r="X99" s="924">
        <v>0</v>
      </c>
      <c r="Y99" s="925">
        <v>13</v>
      </c>
      <c r="Z99" s="925">
        <v>0</v>
      </c>
      <c r="AA99" s="925">
        <v>0</v>
      </c>
      <c r="AB99" s="1038">
        <v>0</v>
      </c>
      <c r="AC99" s="891"/>
    </row>
    <row r="100" spans="1:29" s="429" customFormat="1" ht="15" customHeight="1">
      <c r="A100" s="421" t="s">
        <v>269</v>
      </c>
      <c r="B100" s="421" t="s">
        <v>303</v>
      </c>
      <c r="C100" s="95" t="s">
        <v>271</v>
      </c>
      <c r="D100" s="421" t="s">
        <v>271</v>
      </c>
      <c r="E100" s="312">
        <v>13001</v>
      </c>
      <c r="F100" s="421" t="s">
        <v>304</v>
      </c>
      <c r="G100" s="312">
        <v>13201</v>
      </c>
      <c r="H100" s="902">
        <v>97</v>
      </c>
      <c r="I100" s="924">
        <v>79</v>
      </c>
      <c r="J100" s="924">
        <v>18</v>
      </c>
      <c r="K100" s="925">
        <v>17</v>
      </c>
      <c r="L100" s="925">
        <v>18</v>
      </c>
      <c r="M100" s="925">
        <v>44</v>
      </c>
      <c r="N100" s="926">
        <v>55.7</v>
      </c>
      <c r="O100" s="902">
        <v>97</v>
      </c>
      <c r="P100" s="924">
        <v>78</v>
      </c>
      <c r="Q100" s="924">
        <v>19</v>
      </c>
      <c r="R100" s="925">
        <v>15</v>
      </c>
      <c r="S100" s="925">
        <v>18</v>
      </c>
      <c r="T100" s="925">
        <v>45</v>
      </c>
      <c r="U100" s="926">
        <v>57.69</v>
      </c>
      <c r="V100" s="902">
        <v>97</v>
      </c>
      <c r="W100" s="924">
        <v>78</v>
      </c>
      <c r="X100" s="924">
        <v>19</v>
      </c>
      <c r="Y100" s="925">
        <v>17</v>
      </c>
      <c r="Z100" s="925">
        <v>32</v>
      </c>
      <c r="AA100" s="925">
        <v>29</v>
      </c>
      <c r="AB100" s="1037">
        <v>37.18</v>
      </c>
      <c r="AC100" s="891"/>
    </row>
    <row r="101" spans="1:29" s="429" customFormat="1" ht="15" customHeight="1">
      <c r="A101" s="421" t="s">
        <v>269</v>
      </c>
      <c r="B101" s="421" t="s">
        <v>303</v>
      </c>
      <c r="C101" s="95" t="s">
        <v>271</v>
      </c>
      <c r="D101" s="421" t="s">
        <v>271</v>
      </c>
      <c r="E101" s="312">
        <v>13001</v>
      </c>
      <c r="F101" s="421" t="s">
        <v>305</v>
      </c>
      <c r="G101" s="312">
        <v>13202</v>
      </c>
      <c r="H101" s="902">
        <v>8</v>
      </c>
      <c r="I101" s="924">
        <v>5</v>
      </c>
      <c r="J101" s="924">
        <v>3</v>
      </c>
      <c r="K101" s="925">
        <v>0</v>
      </c>
      <c r="L101" s="925">
        <v>1</v>
      </c>
      <c r="M101" s="925">
        <v>4</v>
      </c>
      <c r="N101" s="926">
        <v>80</v>
      </c>
      <c r="O101" s="902">
        <v>8</v>
      </c>
      <c r="P101" s="924">
        <v>5</v>
      </c>
      <c r="Q101" s="924">
        <v>3</v>
      </c>
      <c r="R101" s="925">
        <v>0</v>
      </c>
      <c r="S101" s="925">
        <v>2</v>
      </c>
      <c r="T101" s="925">
        <v>3</v>
      </c>
      <c r="U101" s="926">
        <v>60</v>
      </c>
      <c r="V101" s="902">
        <v>8</v>
      </c>
      <c r="W101" s="924">
        <v>8</v>
      </c>
      <c r="X101" s="924">
        <v>0</v>
      </c>
      <c r="Y101" s="925">
        <v>0</v>
      </c>
      <c r="Z101" s="925">
        <v>4</v>
      </c>
      <c r="AA101" s="925">
        <v>4</v>
      </c>
      <c r="AB101" s="1037">
        <v>22</v>
      </c>
      <c r="AC101" s="891"/>
    </row>
    <row r="102" spans="1:29" s="429" customFormat="1" ht="15" customHeight="1">
      <c r="A102" s="421" t="s">
        <v>269</v>
      </c>
      <c r="B102" s="421" t="s">
        <v>303</v>
      </c>
      <c r="C102" s="95" t="s">
        <v>271</v>
      </c>
      <c r="D102" s="421" t="s">
        <v>271</v>
      </c>
      <c r="E102" s="312">
        <v>13001</v>
      </c>
      <c r="F102" s="421" t="s">
        <v>306</v>
      </c>
      <c r="G102" s="312">
        <v>13203</v>
      </c>
      <c r="H102" s="902">
        <v>9</v>
      </c>
      <c r="I102" s="924">
        <v>5</v>
      </c>
      <c r="J102" s="924">
        <v>4</v>
      </c>
      <c r="K102" s="925">
        <v>0</v>
      </c>
      <c r="L102" s="925">
        <v>3</v>
      </c>
      <c r="M102" s="925">
        <v>2</v>
      </c>
      <c r="N102" s="926">
        <v>40</v>
      </c>
      <c r="O102" s="902">
        <v>9</v>
      </c>
      <c r="P102" s="924">
        <v>4</v>
      </c>
      <c r="Q102" s="924">
        <v>5</v>
      </c>
      <c r="R102" s="925">
        <v>0</v>
      </c>
      <c r="S102" s="925">
        <v>2</v>
      </c>
      <c r="T102" s="925">
        <v>2</v>
      </c>
      <c r="U102" s="926">
        <v>50</v>
      </c>
      <c r="V102" s="902">
        <v>9</v>
      </c>
      <c r="W102" s="924">
        <v>4</v>
      </c>
      <c r="X102" s="924">
        <v>5</v>
      </c>
      <c r="Y102" s="925">
        <v>0</v>
      </c>
      <c r="Z102" s="925">
        <v>3</v>
      </c>
      <c r="AA102" s="925">
        <v>1</v>
      </c>
      <c r="AB102" s="1037">
        <v>25</v>
      </c>
      <c r="AC102" s="891"/>
    </row>
    <row r="103" spans="1:29" s="429" customFormat="1" ht="15" customHeight="1">
      <c r="A103" s="421" t="s">
        <v>269</v>
      </c>
      <c r="B103" s="421" t="s">
        <v>307</v>
      </c>
      <c r="C103" s="95" t="s">
        <v>271</v>
      </c>
      <c r="D103" s="421" t="s">
        <v>271</v>
      </c>
      <c r="E103" s="312">
        <v>13001</v>
      </c>
      <c r="F103" s="421" t="s">
        <v>308</v>
      </c>
      <c r="G103" s="312">
        <v>13301</v>
      </c>
      <c r="H103" s="902">
        <v>16</v>
      </c>
      <c r="I103" s="924">
        <v>12</v>
      </c>
      <c r="J103" s="924">
        <v>4</v>
      </c>
      <c r="K103" s="925">
        <v>3</v>
      </c>
      <c r="L103" s="925">
        <v>5</v>
      </c>
      <c r="M103" s="925">
        <v>4</v>
      </c>
      <c r="N103" s="926">
        <v>33.33</v>
      </c>
      <c r="O103" s="902">
        <v>16</v>
      </c>
      <c r="P103" s="924">
        <v>13</v>
      </c>
      <c r="Q103" s="924">
        <v>3</v>
      </c>
      <c r="R103" s="925">
        <v>3</v>
      </c>
      <c r="S103" s="925">
        <v>6</v>
      </c>
      <c r="T103" s="925">
        <v>4</v>
      </c>
      <c r="U103" s="926">
        <v>30.77</v>
      </c>
      <c r="V103" s="902">
        <v>16</v>
      </c>
      <c r="W103" s="924">
        <v>14</v>
      </c>
      <c r="X103" s="924">
        <v>2</v>
      </c>
      <c r="Y103" s="925">
        <v>3</v>
      </c>
      <c r="Z103" s="925">
        <v>6</v>
      </c>
      <c r="AA103" s="925">
        <v>5</v>
      </c>
      <c r="AB103" s="1037">
        <v>35.71</v>
      </c>
      <c r="AC103" s="891"/>
    </row>
    <row r="104" spans="1:29" s="429" customFormat="1" ht="15" customHeight="1">
      <c r="A104" s="421" t="s">
        <v>269</v>
      </c>
      <c r="B104" s="421" t="s">
        <v>307</v>
      </c>
      <c r="C104" s="95" t="s">
        <v>271</v>
      </c>
      <c r="D104" s="421" t="s">
        <v>271</v>
      </c>
      <c r="E104" s="312">
        <v>13001</v>
      </c>
      <c r="F104" s="421" t="s">
        <v>309</v>
      </c>
      <c r="G104" s="312">
        <v>13302</v>
      </c>
      <c r="H104" s="902">
        <v>23</v>
      </c>
      <c r="I104" s="924">
        <v>15</v>
      </c>
      <c r="J104" s="924">
        <v>8</v>
      </c>
      <c r="K104" s="925">
        <v>3</v>
      </c>
      <c r="L104" s="925">
        <v>8</v>
      </c>
      <c r="M104" s="925">
        <v>4</v>
      </c>
      <c r="N104" s="926">
        <v>26.67</v>
      </c>
      <c r="O104" s="902">
        <v>23</v>
      </c>
      <c r="P104" s="924">
        <v>15</v>
      </c>
      <c r="Q104" s="924">
        <v>8</v>
      </c>
      <c r="R104" s="925">
        <v>3</v>
      </c>
      <c r="S104" s="925">
        <v>9</v>
      </c>
      <c r="T104" s="925">
        <v>3</v>
      </c>
      <c r="U104" s="926">
        <v>20</v>
      </c>
      <c r="V104" s="902">
        <v>23</v>
      </c>
      <c r="W104" s="924">
        <v>13</v>
      </c>
      <c r="X104" s="924">
        <v>10</v>
      </c>
      <c r="Y104" s="925">
        <v>3</v>
      </c>
      <c r="Z104" s="925">
        <v>8</v>
      </c>
      <c r="AA104" s="925">
        <v>2</v>
      </c>
      <c r="AB104" s="1037">
        <v>18</v>
      </c>
      <c r="AC104" s="891">
        <v>7</v>
      </c>
    </row>
    <row r="105" spans="1:29" s="429" customFormat="1" ht="15" customHeight="1">
      <c r="A105" s="421" t="s">
        <v>269</v>
      </c>
      <c r="B105" s="421" t="s">
        <v>307</v>
      </c>
      <c r="C105" s="95" t="s">
        <v>271</v>
      </c>
      <c r="D105" s="421" t="s">
        <v>271</v>
      </c>
      <c r="E105" s="312">
        <v>13001</v>
      </c>
      <c r="F105" s="421" t="s">
        <v>310</v>
      </c>
      <c r="G105" s="312">
        <v>13303</v>
      </c>
      <c r="H105" s="990" t="s">
        <v>526</v>
      </c>
      <c r="I105" s="104" t="s">
        <v>526</v>
      </c>
      <c r="J105" s="104" t="s">
        <v>526</v>
      </c>
      <c r="K105" s="215" t="s">
        <v>526</v>
      </c>
      <c r="L105" s="215" t="s">
        <v>526</v>
      </c>
      <c r="M105" s="215" t="s">
        <v>526</v>
      </c>
      <c r="N105" s="991" t="s">
        <v>526</v>
      </c>
      <c r="O105" s="990" t="s">
        <v>526</v>
      </c>
      <c r="P105" s="104" t="s">
        <v>526</v>
      </c>
      <c r="Q105" s="104" t="s">
        <v>526</v>
      </c>
      <c r="R105" s="215" t="s">
        <v>526</v>
      </c>
      <c r="S105" s="215" t="s">
        <v>526</v>
      </c>
      <c r="T105" s="215" t="s">
        <v>526</v>
      </c>
      <c r="U105" s="991" t="s">
        <v>526</v>
      </c>
      <c r="V105" s="990" t="s">
        <v>526</v>
      </c>
      <c r="W105" s="104" t="s">
        <v>526</v>
      </c>
      <c r="X105" s="104" t="s">
        <v>526</v>
      </c>
      <c r="Y105" s="215" t="s">
        <v>526</v>
      </c>
      <c r="Z105" s="215" t="s">
        <v>526</v>
      </c>
      <c r="AA105" s="215" t="s">
        <v>526</v>
      </c>
      <c r="AB105" s="1037">
        <v>18</v>
      </c>
      <c r="AC105" s="891">
        <v>7</v>
      </c>
    </row>
    <row r="106" spans="1:29" s="429" customFormat="1" ht="15" customHeight="1">
      <c r="A106" s="421" t="s">
        <v>269</v>
      </c>
      <c r="B106" s="421" t="s">
        <v>311</v>
      </c>
      <c r="C106" s="95" t="s">
        <v>271</v>
      </c>
      <c r="D106" s="421" t="s">
        <v>271</v>
      </c>
      <c r="E106" s="312">
        <v>13001</v>
      </c>
      <c r="F106" s="421" t="s">
        <v>312</v>
      </c>
      <c r="G106" s="312">
        <v>13401</v>
      </c>
      <c r="H106" s="902">
        <v>63</v>
      </c>
      <c r="I106" s="924">
        <v>61</v>
      </c>
      <c r="J106" s="924">
        <v>2</v>
      </c>
      <c r="K106" s="925">
        <v>2</v>
      </c>
      <c r="L106" s="925">
        <v>25</v>
      </c>
      <c r="M106" s="925">
        <v>34</v>
      </c>
      <c r="N106" s="926">
        <v>55.74</v>
      </c>
      <c r="O106" s="902">
        <v>63</v>
      </c>
      <c r="P106" s="924">
        <v>61</v>
      </c>
      <c r="Q106" s="924">
        <v>2</v>
      </c>
      <c r="R106" s="925">
        <v>2</v>
      </c>
      <c r="S106" s="925">
        <v>28</v>
      </c>
      <c r="T106" s="925">
        <v>31</v>
      </c>
      <c r="U106" s="926">
        <v>50.82</v>
      </c>
      <c r="V106" s="902">
        <v>63</v>
      </c>
      <c r="W106" s="924">
        <v>52</v>
      </c>
      <c r="X106" s="924">
        <v>11</v>
      </c>
      <c r="Y106" s="925">
        <v>1</v>
      </c>
      <c r="Z106" s="925">
        <v>27</v>
      </c>
      <c r="AA106" s="925">
        <v>24</v>
      </c>
      <c r="AB106" s="1037">
        <v>46.15</v>
      </c>
      <c r="AC106" s="891"/>
    </row>
    <row r="107" spans="1:29" s="429" customFormat="1" ht="15" customHeight="1">
      <c r="A107" s="421" t="s">
        <v>269</v>
      </c>
      <c r="B107" s="421" t="s">
        <v>311</v>
      </c>
      <c r="C107" s="95" t="s">
        <v>271</v>
      </c>
      <c r="D107" s="421" t="s">
        <v>271</v>
      </c>
      <c r="E107" s="312">
        <v>13001</v>
      </c>
      <c r="F107" s="421" t="s">
        <v>313</v>
      </c>
      <c r="G107" s="312">
        <v>13402</v>
      </c>
      <c r="H107" s="990" t="s">
        <v>526</v>
      </c>
      <c r="I107" s="104" t="s">
        <v>526</v>
      </c>
      <c r="J107" s="104" t="s">
        <v>526</v>
      </c>
      <c r="K107" s="215" t="s">
        <v>526</v>
      </c>
      <c r="L107" s="215" t="s">
        <v>526</v>
      </c>
      <c r="M107" s="215" t="s">
        <v>526</v>
      </c>
      <c r="N107" s="991" t="s">
        <v>526</v>
      </c>
      <c r="O107" s="990" t="s">
        <v>526</v>
      </c>
      <c r="P107" s="104" t="s">
        <v>526</v>
      </c>
      <c r="Q107" s="104" t="s">
        <v>526</v>
      </c>
      <c r="R107" s="215" t="s">
        <v>526</v>
      </c>
      <c r="S107" s="215" t="s">
        <v>526</v>
      </c>
      <c r="T107" s="215" t="s">
        <v>526</v>
      </c>
      <c r="U107" s="991" t="s">
        <v>526</v>
      </c>
      <c r="V107" s="990" t="s">
        <v>526</v>
      </c>
      <c r="W107" s="104" t="s">
        <v>526</v>
      </c>
      <c r="X107" s="104" t="s">
        <v>526</v>
      </c>
      <c r="Y107" s="215" t="s">
        <v>526</v>
      </c>
      <c r="Z107" s="215" t="s">
        <v>526</v>
      </c>
      <c r="AA107" s="215" t="s">
        <v>526</v>
      </c>
      <c r="AB107" s="1037">
        <v>18</v>
      </c>
      <c r="AC107" s="891">
        <v>7</v>
      </c>
    </row>
    <row r="108" spans="1:29" s="429" customFormat="1" ht="15" customHeight="1">
      <c r="A108" s="421" t="s">
        <v>269</v>
      </c>
      <c r="B108" s="421" t="s">
        <v>311</v>
      </c>
      <c r="C108" s="95" t="s">
        <v>271</v>
      </c>
      <c r="D108" s="421" t="s">
        <v>271</v>
      </c>
      <c r="E108" s="312">
        <v>13001</v>
      </c>
      <c r="F108" s="421" t="s">
        <v>314</v>
      </c>
      <c r="G108" s="312">
        <v>13403</v>
      </c>
      <c r="H108" s="990" t="s">
        <v>526</v>
      </c>
      <c r="I108" s="104" t="s">
        <v>526</v>
      </c>
      <c r="J108" s="104" t="s">
        <v>526</v>
      </c>
      <c r="K108" s="215" t="s">
        <v>526</v>
      </c>
      <c r="L108" s="215" t="s">
        <v>526</v>
      </c>
      <c r="M108" s="215" t="s">
        <v>526</v>
      </c>
      <c r="N108" s="991" t="s">
        <v>526</v>
      </c>
      <c r="O108" s="990" t="s">
        <v>526</v>
      </c>
      <c r="P108" s="104" t="s">
        <v>526</v>
      </c>
      <c r="Q108" s="104" t="s">
        <v>526</v>
      </c>
      <c r="R108" s="215" t="s">
        <v>526</v>
      </c>
      <c r="S108" s="215" t="s">
        <v>526</v>
      </c>
      <c r="T108" s="215" t="s">
        <v>526</v>
      </c>
      <c r="U108" s="991" t="s">
        <v>526</v>
      </c>
      <c r="V108" s="990" t="s">
        <v>526</v>
      </c>
      <c r="W108" s="104" t="s">
        <v>526</v>
      </c>
      <c r="X108" s="104" t="s">
        <v>526</v>
      </c>
      <c r="Y108" s="215" t="s">
        <v>526</v>
      </c>
      <c r="Z108" s="215" t="s">
        <v>526</v>
      </c>
      <c r="AA108" s="215" t="s">
        <v>526</v>
      </c>
      <c r="AB108" s="1037">
        <v>18</v>
      </c>
      <c r="AC108" s="891"/>
    </row>
    <row r="109" spans="1:29" s="429" customFormat="1" ht="15" customHeight="1">
      <c r="A109" s="421" t="s">
        <v>269</v>
      </c>
      <c r="B109" s="421" t="s">
        <v>311</v>
      </c>
      <c r="C109" s="95" t="s">
        <v>271</v>
      </c>
      <c r="D109" s="421" t="s">
        <v>271</v>
      </c>
      <c r="E109" s="312">
        <v>13001</v>
      </c>
      <c r="F109" s="421" t="s">
        <v>315</v>
      </c>
      <c r="G109" s="312">
        <v>13404</v>
      </c>
      <c r="H109" s="990" t="s">
        <v>526</v>
      </c>
      <c r="I109" s="104" t="s">
        <v>526</v>
      </c>
      <c r="J109" s="104" t="s">
        <v>526</v>
      </c>
      <c r="K109" s="215" t="s">
        <v>526</v>
      </c>
      <c r="L109" s="215" t="s">
        <v>526</v>
      </c>
      <c r="M109" s="215" t="s">
        <v>526</v>
      </c>
      <c r="N109" s="991" t="s">
        <v>526</v>
      </c>
      <c r="O109" s="990" t="s">
        <v>526</v>
      </c>
      <c r="P109" s="104" t="s">
        <v>526</v>
      </c>
      <c r="Q109" s="104" t="s">
        <v>526</v>
      </c>
      <c r="R109" s="215" t="s">
        <v>526</v>
      </c>
      <c r="S109" s="215" t="s">
        <v>526</v>
      </c>
      <c r="T109" s="215" t="s">
        <v>526</v>
      </c>
      <c r="U109" s="991" t="s">
        <v>526</v>
      </c>
      <c r="V109" s="990" t="s">
        <v>526</v>
      </c>
      <c r="W109" s="104" t="s">
        <v>526</v>
      </c>
      <c r="X109" s="104" t="s">
        <v>526</v>
      </c>
      <c r="Y109" s="215" t="s">
        <v>526</v>
      </c>
      <c r="Z109" s="215" t="s">
        <v>526</v>
      </c>
      <c r="AA109" s="215" t="s">
        <v>526</v>
      </c>
      <c r="AB109" s="1037">
        <v>18</v>
      </c>
      <c r="AC109" s="891"/>
    </row>
    <row r="110" spans="1:29" s="429" customFormat="1" ht="15" customHeight="1">
      <c r="A110" s="421" t="s">
        <v>269</v>
      </c>
      <c r="B110" s="421" t="s">
        <v>316</v>
      </c>
      <c r="C110" s="95" t="s">
        <v>172</v>
      </c>
      <c r="D110" s="421" t="s">
        <v>316</v>
      </c>
      <c r="E110" s="312">
        <v>13501</v>
      </c>
      <c r="F110" s="424" t="s">
        <v>316</v>
      </c>
      <c r="G110" s="312">
        <v>13501</v>
      </c>
      <c r="H110" s="990" t="s">
        <v>526</v>
      </c>
      <c r="I110" s="104" t="s">
        <v>526</v>
      </c>
      <c r="J110" s="104" t="s">
        <v>526</v>
      </c>
      <c r="K110" s="215" t="s">
        <v>526</v>
      </c>
      <c r="L110" s="215" t="s">
        <v>526</v>
      </c>
      <c r="M110" s="215" t="s">
        <v>526</v>
      </c>
      <c r="N110" s="991" t="s">
        <v>526</v>
      </c>
      <c r="O110" s="990" t="s">
        <v>526</v>
      </c>
      <c r="P110" s="104" t="s">
        <v>526</v>
      </c>
      <c r="Q110" s="104" t="s">
        <v>526</v>
      </c>
      <c r="R110" s="215" t="s">
        <v>526</v>
      </c>
      <c r="S110" s="215" t="s">
        <v>526</v>
      </c>
      <c r="T110" s="215" t="s">
        <v>526</v>
      </c>
      <c r="U110" s="991" t="s">
        <v>526</v>
      </c>
      <c r="V110" s="990" t="s">
        <v>526</v>
      </c>
      <c r="W110" s="104" t="s">
        <v>526</v>
      </c>
      <c r="X110" s="104" t="s">
        <v>526</v>
      </c>
      <c r="Y110" s="215" t="s">
        <v>526</v>
      </c>
      <c r="Z110" s="215" t="s">
        <v>526</v>
      </c>
      <c r="AA110" s="215" t="s">
        <v>526</v>
      </c>
      <c r="AB110" s="1037">
        <v>18</v>
      </c>
      <c r="AC110" s="891"/>
    </row>
    <row r="111" spans="1:29" s="429" customFormat="1" ht="15" customHeight="1">
      <c r="A111" s="421" t="s">
        <v>269</v>
      </c>
      <c r="B111" s="421" t="s">
        <v>317</v>
      </c>
      <c r="C111" s="95" t="s">
        <v>271</v>
      </c>
      <c r="D111" s="421" t="s">
        <v>271</v>
      </c>
      <c r="E111" s="312">
        <v>13001</v>
      </c>
      <c r="F111" s="421" t="s">
        <v>317</v>
      </c>
      <c r="G111" s="312">
        <v>13601</v>
      </c>
      <c r="H111" s="990" t="s">
        <v>526</v>
      </c>
      <c r="I111" s="104" t="s">
        <v>526</v>
      </c>
      <c r="J111" s="104" t="s">
        <v>526</v>
      </c>
      <c r="K111" s="215" t="s">
        <v>526</v>
      </c>
      <c r="L111" s="215" t="s">
        <v>526</v>
      </c>
      <c r="M111" s="215" t="s">
        <v>526</v>
      </c>
      <c r="N111" s="991" t="s">
        <v>526</v>
      </c>
      <c r="O111" s="990" t="s">
        <v>526</v>
      </c>
      <c r="P111" s="104" t="s">
        <v>526</v>
      </c>
      <c r="Q111" s="104" t="s">
        <v>526</v>
      </c>
      <c r="R111" s="215" t="s">
        <v>526</v>
      </c>
      <c r="S111" s="215" t="s">
        <v>526</v>
      </c>
      <c r="T111" s="215" t="s">
        <v>526</v>
      </c>
      <c r="U111" s="991" t="s">
        <v>526</v>
      </c>
      <c r="V111" s="990" t="s">
        <v>526</v>
      </c>
      <c r="W111" s="104" t="s">
        <v>526</v>
      </c>
      <c r="X111" s="104" t="s">
        <v>526</v>
      </c>
      <c r="Y111" s="215" t="s">
        <v>526</v>
      </c>
      <c r="Z111" s="215" t="s">
        <v>526</v>
      </c>
      <c r="AA111" s="215" t="s">
        <v>526</v>
      </c>
      <c r="AB111" s="1037">
        <v>18</v>
      </c>
      <c r="AC111" s="891"/>
    </row>
    <row r="112" spans="1:29" s="429" customFormat="1" ht="15" customHeight="1">
      <c r="A112" s="421" t="s">
        <v>269</v>
      </c>
      <c r="B112" s="421" t="s">
        <v>317</v>
      </c>
      <c r="C112" s="95" t="s">
        <v>271</v>
      </c>
      <c r="D112" s="421" t="s">
        <v>271</v>
      </c>
      <c r="E112" s="312">
        <v>13001</v>
      </c>
      <c r="F112" s="421" t="s">
        <v>318</v>
      </c>
      <c r="G112" s="312">
        <v>13602</v>
      </c>
      <c r="H112" s="990" t="s">
        <v>526</v>
      </c>
      <c r="I112" s="104" t="s">
        <v>526</v>
      </c>
      <c r="J112" s="104" t="s">
        <v>526</v>
      </c>
      <c r="K112" s="215" t="s">
        <v>526</v>
      </c>
      <c r="L112" s="215" t="s">
        <v>526</v>
      </c>
      <c r="M112" s="215" t="s">
        <v>526</v>
      </c>
      <c r="N112" s="991" t="s">
        <v>526</v>
      </c>
      <c r="O112" s="990" t="s">
        <v>526</v>
      </c>
      <c r="P112" s="104" t="s">
        <v>526</v>
      </c>
      <c r="Q112" s="104" t="s">
        <v>526</v>
      </c>
      <c r="R112" s="215" t="s">
        <v>526</v>
      </c>
      <c r="S112" s="215" t="s">
        <v>526</v>
      </c>
      <c r="T112" s="215" t="s">
        <v>526</v>
      </c>
      <c r="U112" s="991" t="s">
        <v>526</v>
      </c>
      <c r="V112" s="990" t="s">
        <v>526</v>
      </c>
      <c r="W112" s="104" t="s">
        <v>526</v>
      </c>
      <c r="X112" s="104" t="s">
        <v>526</v>
      </c>
      <c r="Y112" s="215" t="s">
        <v>526</v>
      </c>
      <c r="Z112" s="215" t="s">
        <v>526</v>
      </c>
      <c r="AA112" s="215" t="s">
        <v>526</v>
      </c>
      <c r="AB112" s="1037">
        <v>18</v>
      </c>
      <c r="AC112" s="891"/>
    </row>
    <row r="113" spans="1:29" s="429" customFormat="1" ht="15" customHeight="1">
      <c r="A113" s="421" t="s">
        <v>269</v>
      </c>
      <c r="B113" s="421" t="s">
        <v>317</v>
      </c>
      <c r="C113" s="95" t="s">
        <v>271</v>
      </c>
      <c r="D113" s="421" t="s">
        <v>271</v>
      </c>
      <c r="E113" s="312">
        <v>13001</v>
      </c>
      <c r="F113" s="421" t="s">
        <v>319</v>
      </c>
      <c r="G113" s="312">
        <v>13603</v>
      </c>
      <c r="H113" s="990" t="s">
        <v>526</v>
      </c>
      <c r="I113" s="104" t="s">
        <v>526</v>
      </c>
      <c r="J113" s="104" t="s">
        <v>526</v>
      </c>
      <c r="K113" s="215" t="s">
        <v>526</v>
      </c>
      <c r="L113" s="215" t="s">
        <v>526</v>
      </c>
      <c r="M113" s="215" t="s">
        <v>526</v>
      </c>
      <c r="N113" s="991" t="s">
        <v>526</v>
      </c>
      <c r="O113" s="990" t="s">
        <v>526</v>
      </c>
      <c r="P113" s="104" t="s">
        <v>526</v>
      </c>
      <c r="Q113" s="104" t="s">
        <v>526</v>
      </c>
      <c r="R113" s="215" t="s">
        <v>526</v>
      </c>
      <c r="S113" s="215" t="s">
        <v>526</v>
      </c>
      <c r="T113" s="215" t="s">
        <v>526</v>
      </c>
      <c r="U113" s="991" t="s">
        <v>526</v>
      </c>
      <c r="V113" s="990" t="s">
        <v>526</v>
      </c>
      <c r="W113" s="104" t="s">
        <v>526</v>
      </c>
      <c r="X113" s="104" t="s">
        <v>526</v>
      </c>
      <c r="Y113" s="215" t="s">
        <v>526</v>
      </c>
      <c r="Z113" s="215" t="s">
        <v>526</v>
      </c>
      <c r="AA113" s="215" t="s">
        <v>526</v>
      </c>
      <c r="AB113" s="1037">
        <v>18</v>
      </c>
      <c r="AC113" s="891"/>
    </row>
    <row r="114" spans="1:29" s="429" customFormat="1" ht="15" customHeight="1">
      <c r="A114" s="421" t="s">
        <v>269</v>
      </c>
      <c r="B114" s="421" t="s">
        <v>317</v>
      </c>
      <c r="C114" s="95" t="s">
        <v>271</v>
      </c>
      <c r="D114" s="421" t="s">
        <v>271</v>
      </c>
      <c r="E114" s="312">
        <v>13001</v>
      </c>
      <c r="F114" s="421" t="s">
        <v>320</v>
      </c>
      <c r="G114" s="312">
        <v>13604</v>
      </c>
      <c r="H114" s="902">
        <v>7</v>
      </c>
      <c r="I114" s="924">
        <v>6</v>
      </c>
      <c r="J114" s="924">
        <v>1</v>
      </c>
      <c r="K114" s="925">
        <v>0</v>
      </c>
      <c r="L114" s="925">
        <v>3</v>
      </c>
      <c r="M114" s="925">
        <v>3</v>
      </c>
      <c r="N114" s="926">
        <v>50</v>
      </c>
      <c r="O114" s="902">
        <v>7</v>
      </c>
      <c r="P114" s="924">
        <v>5</v>
      </c>
      <c r="Q114" s="924">
        <v>2</v>
      </c>
      <c r="R114" s="925">
        <v>0</v>
      </c>
      <c r="S114" s="925">
        <v>3</v>
      </c>
      <c r="T114" s="925">
        <v>2</v>
      </c>
      <c r="U114" s="926">
        <v>40</v>
      </c>
      <c r="V114" s="902">
        <v>7</v>
      </c>
      <c r="W114" s="924">
        <v>5</v>
      </c>
      <c r="X114" s="924">
        <v>2</v>
      </c>
      <c r="Y114" s="925">
        <v>1</v>
      </c>
      <c r="Z114" s="925">
        <v>2</v>
      </c>
      <c r="AA114" s="925">
        <v>2</v>
      </c>
      <c r="AB114" s="1037">
        <v>40</v>
      </c>
      <c r="AC114" s="891"/>
    </row>
    <row r="115" spans="1:29" s="429" customFormat="1" ht="15" customHeight="1">
      <c r="A115" s="421" t="s">
        <v>269</v>
      </c>
      <c r="B115" s="421" t="s">
        <v>317</v>
      </c>
      <c r="C115" s="95" t="s">
        <v>271</v>
      </c>
      <c r="D115" s="421" t="s">
        <v>271</v>
      </c>
      <c r="E115" s="312">
        <v>13001</v>
      </c>
      <c r="F115" s="421" t="s">
        <v>321</v>
      </c>
      <c r="G115" s="312">
        <v>13605</v>
      </c>
      <c r="H115" s="902">
        <v>14</v>
      </c>
      <c r="I115" s="924">
        <v>13</v>
      </c>
      <c r="J115" s="924">
        <v>1</v>
      </c>
      <c r="K115" s="925">
        <v>1</v>
      </c>
      <c r="L115" s="925">
        <v>1</v>
      </c>
      <c r="M115" s="925">
        <v>11</v>
      </c>
      <c r="N115" s="926">
        <v>84.62</v>
      </c>
      <c r="O115" s="902">
        <v>14</v>
      </c>
      <c r="P115" s="924">
        <v>13</v>
      </c>
      <c r="Q115" s="924">
        <v>1</v>
      </c>
      <c r="R115" s="925">
        <v>1</v>
      </c>
      <c r="S115" s="925">
        <v>2</v>
      </c>
      <c r="T115" s="925">
        <v>10</v>
      </c>
      <c r="U115" s="926">
        <v>76.92</v>
      </c>
      <c r="V115" s="902">
        <v>14</v>
      </c>
      <c r="W115" s="924">
        <v>13</v>
      </c>
      <c r="X115" s="924">
        <v>1</v>
      </c>
      <c r="Y115" s="925">
        <v>0</v>
      </c>
      <c r="Z115" s="925">
        <v>7</v>
      </c>
      <c r="AA115" s="925">
        <v>6</v>
      </c>
      <c r="AB115" s="1037">
        <v>46.15</v>
      </c>
      <c r="AC115" s="891"/>
    </row>
    <row r="116" spans="1:29" s="429" customFormat="1" ht="15" hidden="1" customHeight="1">
      <c r="A116" s="421" t="s">
        <v>322</v>
      </c>
      <c r="B116" s="421" t="s">
        <v>323</v>
      </c>
      <c r="C116" s="95" t="s">
        <v>172</v>
      </c>
      <c r="D116" s="421" t="s">
        <v>323</v>
      </c>
      <c r="E116" s="312">
        <v>14101</v>
      </c>
      <c r="F116" s="421" t="s">
        <v>323</v>
      </c>
      <c r="G116" s="312">
        <v>14101</v>
      </c>
      <c r="H116" s="902">
        <v>35</v>
      </c>
      <c r="I116" s="924">
        <v>28</v>
      </c>
      <c r="J116" s="924">
        <v>7</v>
      </c>
      <c r="K116" s="925">
        <v>6</v>
      </c>
      <c r="L116" s="925">
        <v>4</v>
      </c>
      <c r="M116" s="925">
        <v>18</v>
      </c>
      <c r="N116" s="926">
        <v>64.290000000000006</v>
      </c>
      <c r="O116" s="902">
        <v>35</v>
      </c>
      <c r="P116" s="924">
        <v>28</v>
      </c>
      <c r="Q116" s="924">
        <v>7</v>
      </c>
      <c r="R116" s="925">
        <v>3</v>
      </c>
      <c r="S116" s="925">
        <v>5</v>
      </c>
      <c r="T116" s="925">
        <v>20</v>
      </c>
      <c r="U116" s="926">
        <v>71.430000000000007</v>
      </c>
      <c r="V116" s="902">
        <v>35</v>
      </c>
      <c r="W116" s="924">
        <v>28</v>
      </c>
      <c r="X116" s="924">
        <v>7</v>
      </c>
      <c r="Y116" s="925">
        <v>3</v>
      </c>
      <c r="Z116" s="925">
        <v>10</v>
      </c>
      <c r="AA116" s="925">
        <v>15</v>
      </c>
      <c r="AB116" s="926">
        <v>53.57</v>
      </c>
      <c r="AC116" s="891"/>
    </row>
    <row r="117" spans="1:29" s="429" customFormat="1" ht="15" hidden="1" customHeight="1">
      <c r="A117" s="421" t="s">
        <v>324</v>
      </c>
      <c r="B117" s="421" t="s">
        <v>325</v>
      </c>
      <c r="C117" s="95" t="s">
        <v>172</v>
      </c>
      <c r="D117" s="421" t="s">
        <v>325</v>
      </c>
      <c r="E117" s="312">
        <v>15101</v>
      </c>
      <c r="F117" s="421" t="s">
        <v>325</v>
      </c>
      <c r="G117" s="312">
        <v>15101</v>
      </c>
      <c r="H117" s="902">
        <v>80</v>
      </c>
      <c r="I117" s="924">
        <v>50</v>
      </c>
      <c r="J117" s="924">
        <v>30</v>
      </c>
      <c r="K117" s="925">
        <v>2</v>
      </c>
      <c r="L117" s="925">
        <v>38</v>
      </c>
      <c r="M117" s="925">
        <v>10</v>
      </c>
      <c r="N117" s="926">
        <v>20</v>
      </c>
      <c r="O117" s="902">
        <v>80</v>
      </c>
      <c r="P117" s="924">
        <v>45</v>
      </c>
      <c r="Q117" s="924">
        <v>35</v>
      </c>
      <c r="R117" s="925">
        <v>2</v>
      </c>
      <c r="S117" s="925">
        <v>35</v>
      </c>
      <c r="T117" s="925">
        <v>8</v>
      </c>
      <c r="U117" s="991" t="s">
        <v>1280</v>
      </c>
      <c r="V117" s="902">
        <v>80</v>
      </c>
      <c r="W117" s="924">
        <v>34</v>
      </c>
      <c r="X117" s="924">
        <v>46</v>
      </c>
      <c r="Y117" s="925">
        <v>1</v>
      </c>
      <c r="Z117" s="925">
        <v>26</v>
      </c>
      <c r="AA117" s="925">
        <v>7</v>
      </c>
      <c r="AB117" s="991" t="s">
        <v>1280</v>
      </c>
      <c r="AC117" s="891"/>
    </row>
    <row r="118" spans="1:29" s="429" customFormat="1" ht="15" hidden="1" customHeight="1">
      <c r="A118" s="421" t="s">
        <v>326</v>
      </c>
      <c r="B118" s="219" t="s">
        <v>327</v>
      </c>
      <c r="C118" s="95" t="s">
        <v>172</v>
      </c>
      <c r="D118" s="421" t="s">
        <v>328</v>
      </c>
      <c r="E118" s="312">
        <v>16101</v>
      </c>
      <c r="F118" s="421" t="s">
        <v>329</v>
      </c>
      <c r="G118" s="312">
        <v>16101</v>
      </c>
      <c r="H118" s="902">
        <v>31</v>
      </c>
      <c r="I118" s="924">
        <v>28</v>
      </c>
      <c r="J118" s="924">
        <v>3</v>
      </c>
      <c r="K118" s="925">
        <v>2</v>
      </c>
      <c r="L118" s="925">
        <v>12</v>
      </c>
      <c r="M118" s="925">
        <v>14</v>
      </c>
      <c r="N118" s="926">
        <v>50</v>
      </c>
      <c r="O118" s="902">
        <v>31</v>
      </c>
      <c r="P118" s="924">
        <v>28</v>
      </c>
      <c r="Q118" s="924">
        <v>3</v>
      </c>
      <c r="R118" s="925">
        <v>2</v>
      </c>
      <c r="S118" s="925">
        <v>14</v>
      </c>
      <c r="T118" s="925">
        <v>12</v>
      </c>
      <c r="U118" s="926">
        <v>42.86</v>
      </c>
      <c r="V118" s="902">
        <v>31</v>
      </c>
      <c r="W118" s="924">
        <v>30</v>
      </c>
      <c r="X118" s="924">
        <v>1</v>
      </c>
      <c r="Y118" s="925">
        <v>1</v>
      </c>
      <c r="Z118" s="925">
        <v>20</v>
      </c>
      <c r="AA118" s="925">
        <v>9</v>
      </c>
      <c r="AB118" s="926">
        <v>30</v>
      </c>
      <c r="AC118" s="891"/>
    </row>
    <row r="119" spans="1:29" s="429" customFormat="1" ht="15" hidden="1" customHeight="1">
      <c r="A119" s="421" t="s">
        <v>326</v>
      </c>
      <c r="B119" s="219" t="s">
        <v>327</v>
      </c>
      <c r="C119" s="95" t="s">
        <v>172</v>
      </c>
      <c r="D119" s="421" t="s">
        <v>328</v>
      </c>
      <c r="E119" s="312">
        <v>16101</v>
      </c>
      <c r="F119" s="421" t="s">
        <v>330</v>
      </c>
      <c r="G119" s="312">
        <v>16103</v>
      </c>
      <c r="H119" s="902">
        <v>15</v>
      </c>
      <c r="I119" s="924">
        <v>12</v>
      </c>
      <c r="J119" s="924">
        <v>3</v>
      </c>
      <c r="K119" s="925">
        <v>0</v>
      </c>
      <c r="L119" s="925">
        <v>6</v>
      </c>
      <c r="M119" s="925">
        <v>6</v>
      </c>
      <c r="N119" s="926">
        <v>50</v>
      </c>
      <c r="O119" s="902">
        <v>15</v>
      </c>
      <c r="P119" s="924">
        <v>12</v>
      </c>
      <c r="Q119" s="924">
        <v>3</v>
      </c>
      <c r="R119" s="925">
        <v>0</v>
      </c>
      <c r="S119" s="925">
        <v>8</v>
      </c>
      <c r="T119" s="925">
        <v>4</v>
      </c>
      <c r="U119" s="926">
        <v>33.33</v>
      </c>
      <c r="V119" s="902">
        <v>15</v>
      </c>
      <c r="W119" s="924">
        <v>11</v>
      </c>
      <c r="X119" s="924">
        <v>4</v>
      </c>
      <c r="Y119" s="925">
        <v>0</v>
      </c>
      <c r="Z119" s="925">
        <v>9</v>
      </c>
      <c r="AA119" s="925">
        <v>2</v>
      </c>
      <c r="AB119" s="926">
        <v>18.18</v>
      </c>
      <c r="AC119" s="891"/>
    </row>
    <row r="120" spans="1:29" s="429" customFormat="1" ht="15" hidden="1" customHeight="1">
      <c r="A120" s="421" t="s">
        <v>326</v>
      </c>
      <c r="B120" s="219" t="s">
        <v>331</v>
      </c>
      <c r="C120" s="95" t="s">
        <v>172</v>
      </c>
      <c r="D120" s="423" t="s">
        <v>332</v>
      </c>
      <c r="E120" s="312">
        <v>16301</v>
      </c>
      <c r="F120" s="423" t="s">
        <v>332</v>
      </c>
      <c r="G120" s="312">
        <v>16301</v>
      </c>
      <c r="H120" s="990" t="s">
        <v>526</v>
      </c>
      <c r="I120" s="104" t="s">
        <v>526</v>
      </c>
      <c r="J120" s="104" t="s">
        <v>526</v>
      </c>
      <c r="K120" s="215" t="s">
        <v>526</v>
      </c>
      <c r="L120" s="215" t="s">
        <v>526</v>
      </c>
      <c r="M120" s="215" t="s">
        <v>526</v>
      </c>
      <c r="N120" s="991" t="s">
        <v>526</v>
      </c>
      <c r="O120" s="990" t="s">
        <v>526</v>
      </c>
      <c r="P120" s="104" t="s">
        <v>526</v>
      </c>
      <c r="Q120" s="104" t="s">
        <v>526</v>
      </c>
      <c r="R120" s="215" t="s">
        <v>526</v>
      </c>
      <c r="S120" s="215" t="s">
        <v>526</v>
      </c>
      <c r="T120" s="215" t="s">
        <v>526</v>
      </c>
      <c r="U120" s="991" t="s">
        <v>526</v>
      </c>
      <c r="V120" s="990" t="s">
        <v>526</v>
      </c>
      <c r="W120" s="104" t="s">
        <v>526</v>
      </c>
      <c r="X120" s="104" t="s">
        <v>526</v>
      </c>
      <c r="Y120" s="215" t="s">
        <v>526</v>
      </c>
      <c r="Z120" s="215" t="s">
        <v>526</v>
      </c>
      <c r="AA120" s="215" t="s">
        <v>526</v>
      </c>
      <c r="AB120" s="991" t="s">
        <v>526</v>
      </c>
      <c r="AC120" s="891"/>
    </row>
    <row r="121" spans="1:29" hidden="1">
      <c r="AB121" s="693">
        <f>MEDIAN(AB68:AB115)</f>
        <v>19.395000000000003</v>
      </c>
    </row>
    <row r="122" spans="1:29">
      <c r="AB122" s="693">
        <f>MEDIAN(AB68:AB115)</f>
        <v>19.395000000000003</v>
      </c>
    </row>
    <row r="123" spans="1:29">
      <c r="AB123" s="1039">
        <f>AVERAGE(AB68:AB115)</f>
        <v>27.612083333333334</v>
      </c>
    </row>
    <row r="124" spans="1:29">
      <c r="AB124" s="218">
        <v>24.012708333333336</v>
      </c>
    </row>
    <row r="126" spans="1:29">
      <c r="AA126" s="218" t="s">
        <v>1978</v>
      </c>
    </row>
    <row r="127" spans="1:29">
      <c r="AB127" s="218">
        <v>18.07</v>
      </c>
      <c r="AC127" s="527" t="s">
        <v>1977</v>
      </c>
    </row>
  </sheetData>
  <autoFilter ref="A3:AK121" xr:uid="{00000000-0001-0000-7600-000000000000}">
    <filterColumn colId="0">
      <filters>
        <filter val="METROPOLITANA"/>
      </filters>
    </filterColumn>
  </autoFilter>
  <mergeCells count="4">
    <mergeCell ref="H2:N2"/>
    <mergeCell ref="O2:U2"/>
    <mergeCell ref="V2:AB2"/>
    <mergeCell ref="B1:AB1"/>
  </mergeCells>
  <hyperlinks>
    <hyperlink ref="AC1" location="INDICE!A1" display="INDICE" xr:uid="{00000000-0004-0000-7600-000000000000}"/>
    <hyperlink ref="AC2" location="Matriz_Estadisticas!A1" display="ESTADÍSTICAS" xr:uid="{00000000-0004-0000-7600-000001000000}"/>
    <hyperlink ref="A1" location="INDICE!C68" display="IS_39" xr:uid="{00000000-0004-0000-7600-000002000000}"/>
  </hyperlinks>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 filterMode="1"/>
  <dimension ref="A1:R120"/>
  <sheetViews>
    <sheetView topLeftCell="E1" zoomScaleNormal="100" workbookViewId="0">
      <selection activeCell="E3" sqref="A3:XFD3"/>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6.44140625" style="767" bestFit="1" customWidth="1"/>
    <col min="9" max="9" width="19.44140625" style="662" bestFit="1" customWidth="1"/>
    <col min="10" max="10" width="16.44140625" style="767" bestFit="1" customWidth="1"/>
    <col min="11" max="11" width="24.5546875" style="767" bestFit="1" customWidth="1"/>
    <col min="12" max="12" width="19.44140625" style="662" bestFit="1" customWidth="1"/>
    <col min="13" max="15" width="19.44140625" style="662" customWidth="1"/>
    <col min="16" max="16" width="13.109375" style="527" bestFit="1" customWidth="1"/>
    <col min="17" max="16384" width="11.44140625" style="218"/>
  </cols>
  <sheetData>
    <row r="1" spans="1:18">
      <c r="A1" s="446" t="s">
        <v>28</v>
      </c>
      <c r="B1" s="1094" t="s">
        <v>714</v>
      </c>
      <c r="C1" s="1094"/>
      <c r="D1" s="1094"/>
      <c r="E1" s="1094"/>
      <c r="F1" s="1094"/>
      <c r="G1" s="1094"/>
      <c r="H1" s="1094"/>
      <c r="I1" s="1094"/>
      <c r="J1" s="1094"/>
      <c r="K1" s="1094"/>
      <c r="L1" s="1094"/>
      <c r="M1" s="1094"/>
      <c r="N1" s="1094"/>
      <c r="O1" s="1094"/>
      <c r="P1" s="625" t="s">
        <v>137</v>
      </c>
    </row>
    <row r="2" spans="1:18">
      <c r="A2" s="450"/>
      <c r="B2" s="486"/>
      <c r="C2" s="486"/>
      <c r="D2" s="487"/>
      <c r="E2" s="488"/>
      <c r="F2" s="488"/>
      <c r="G2" s="488"/>
      <c r="H2" s="1093" t="s">
        <v>1274</v>
      </c>
      <c r="I2" s="1092"/>
      <c r="J2" s="1093" t="s">
        <v>1269</v>
      </c>
      <c r="K2" s="1091"/>
      <c r="L2" s="1092"/>
      <c r="M2" s="1093" t="s">
        <v>1760</v>
      </c>
      <c r="N2" s="1091"/>
      <c r="O2" s="1092"/>
      <c r="P2" s="625" t="s">
        <v>449</v>
      </c>
    </row>
    <row r="3" spans="1:18" ht="63" customHeight="1">
      <c r="A3" s="452" t="s">
        <v>165</v>
      </c>
      <c r="B3" s="452" t="s">
        <v>166</v>
      </c>
      <c r="C3" s="452" t="s">
        <v>167</v>
      </c>
      <c r="D3" s="436" t="s">
        <v>168</v>
      </c>
      <c r="E3" s="453" t="s">
        <v>169</v>
      </c>
      <c r="F3" s="453" t="s">
        <v>11</v>
      </c>
      <c r="G3" s="453" t="s">
        <v>487</v>
      </c>
      <c r="H3" s="765" t="s">
        <v>1294</v>
      </c>
      <c r="I3" s="779" t="s">
        <v>1668</v>
      </c>
      <c r="J3" s="765" t="s">
        <v>1294</v>
      </c>
      <c r="K3" s="765" t="s">
        <v>1669</v>
      </c>
      <c r="L3" s="779" t="s">
        <v>1668</v>
      </c>
      <c r="M3" s="765" t="s">
        <v>1294</v>
      </c>
      <c r="N3" s="765" t="s">
        <v>1669</v>
      </c>
      <c r="O3" s="779" t="s">
        <v>1668</v>
      </c>
    </row>
    <row r="4" spans="1:18" s="429" customFormat="1" ht="15" hidden="1" customHeight="1">
      <c r="A4" s="447" t="s">
        <v>170</v>
      </c>
      <c r="B4" s="447" t="s">
        <v>171</v>
      </c>
      <c r="C4" s="448" t="s">
        <v>172</v>
      </c>
      <c r="D4" s="447" t="s">
        <v>173</v>
      </c>
      <c r="E4" s="449">
        <v>1001</v>
      </c>
      <c r="F4" s="447" t="s">
        <v>171</v>
      </c>
      <c r="G4" s="449">
        <v>1101</v>
      </c>
      <c r="H4" s="766">
        <v>51</v>
      </c>
      <c r="I4" s="313">
        <v>505.99</v>
      </c>
      <c r="J4" s="766">
        <v>53</v>
      </c>
      <c r="K4" s="766">
        <v>6</v>
      </c>
      <c r="L4" s="313">
        <v>511.8</v>
      </c>
      <c r="M4" s="902">
        <v>53</v>
      </c>
      <c r="N4" s="902">
        <v>6</v>
      </c>
      <c r="O4" s="901">
        <v>510.59</v>
      </c>
      <c r="P4" s="626"/>
      <c r="R4" s="822"/>
    </row>
    <row r="5" spans="1:18" s="429" customFormat="1" ht="15" hidden="1" customHeight="1">
      <c r="A5" s="421" t="s">
        <v>170</v>
      </c>
      <c r="B5" s="421" t="s">
        <v>171</v>
      </c>
      <c r="C5" s="95" t="s">
        <v>172</v>
      </c>
      <c r="D5" s="421" t="s">
        <v>173</v>
      </c>
      <c r="E5" s="312">
        <v>1001</v>
      </c>
      <c r="F5" s="421" t="s">
        <v>174</v>
      </c>
      <c r="G5" s="312">
        <v>1107</v>
      </c>
      <c r="H5" s="766">
        <v>30</v>
      </c>
      <c r="I5" s="313">
        <v>496.12</v>
      </c>
      <c r="J5" s="766">
        <v>30</v>
      </c>
      <c r="K5" s="766">
        <v>0</v>
      </c>
      <c r="L5" s="313">
        <v>540.16999999999996</v>
      </c>
      <c r="M5" s="902">
        <v>30</v>
      </c>
      <c r="N5" s="902">
        <v>0</v>
      </c>
      <c r="O5" s="901">
        <v>578.79</v>
      </c>
      <c r="P5" s="626"/>
      <c r="R5" s="822"/>
    </row>
    <row r="6" spans="1:18" s="429" customFormat="1" ht="15" hidden="1" customHeight="1">
      <c r="A6" s="421" t="s">
        <v>175</v>
      </c>
      <c r="B6" s="421" t="s">
        <v>175</v>
      </c>
      <c r="C6" s="95" t="s">
        <v>172</v>
      </c>
      <c r="D6" s="421" t="s">
        <v>175</v>
      </c>
      <c r="E6" s="312">
        <v>2101</v>
      </c>
      <c r="F6" s="421" t="s">
        <v>175</v>
      </c>
      <c r="G6" s="312">
        <v>2101</v>
      </c>
      <c r="H6" s="766">
        <v>67</v>
      </c>
      <c r="I6" s="313">
        <v>688.99</v>
      </c>
      <c r="J6" s="766">
        <v>67</v>
      </c>
      <c r="K6" s="766">
        <v>15</v>
      </c>
      <c r="L6" s="313">
        <v>714.09</v>
      </c>
      <c r="M6" s="902">
        <v>67</v>
      </c>
      <c r="N6" s="902">
        <v>15</v>
      </c>
      <c r="O6" s="901">
        <v>716.04</v>
      </c>
      <c r="P6" s="626"/>
      <c r="R6" s="822"/>
    </row>
    <row r="7" spans="1:18" s="429" customFormat="1" ht="15" hidden="1" customHeight="1">
      <c r="A7" s="421" t="s">
        <v>175</v>
      </c>
      <c r="B7" s="421" t="s">
        <v>176</v>
      </c>
      <c r="C7" s="95" t="s">
        <v>172</v>
      </c>
      <c r="D7" s="421" t="s">
        <v>177</v>
      </c>
      <c r="E7" s="312">
        <v>2201</v>
      </c>
      <c r="F7" s="421" t="s">
        <v>177</v>
      </c>
      <c r="G7" s="312">
        <v>2201</v>
      </c>
      <c r="H7" s="766">
        <v>29</v>
      </c>
      <c r="I7" s="313">
        <v>633.01</v>
      </c>
      <c r="J7" s="766">
        <v>29</v>
      </c>
      <c r="K7" s="766">
        <v>5</v>
      </c>
      <c r="L7" s="313">
        <v>672.44</v>
      </c>
      <c r="M7" s="902">
        <v>29</v>
      </c>
      <c r="N7" s="902">
        <v>5</v>
      </c>
      <c r="O7" s="901">
        <v>677.06</v>
      </c>
      <c r="P7" s="626"/>
      <c r="R7" s="822"/>
    </row>
    <row r="8" spans="1:18" s="429" customFormat="1" ht="15" hidden="1" customHeight="1">
      <c r="A8" s="421" t="s">
        <v>178</v>
      </c>
      <c r="B8" s="421" t="s">
        <v>179</v>
      </c>
      <c r="C8" s="95" t="s">
        <v>172</v>
      </c>
      <c r="D8" s="421" t="s">
        <v>180</v>
      </c>
      <c r="E8" s="312">
        <v>3001</v>
      </c>
      <c r="F8" s="421" t="s">
        <v>179</v>
      </c>
      <c r="G8" s="312">
        <v>3101</v>
      </c>
      <c r="H8" s="766">
        <v>34</v>
      </c>
      <c r="I8" s="313">
        <v>675.45</v>
      </c>
      <c r="J8" s="766">
        <v>33</v>
      </c>
      <c r="K8" s="766">
        <v>5</v>
      </c>
      <c r="L8" s="313">
        <v>673.85</v>
      </c>
      <c r="M8" s="902">
        <v>33</v>
      </c>
      <c r="N8" s="902">
        <v>5</v>
      </c>
      <c r="O8" s="901">
        <v>671.99</v>
      </c>
      <c r="P8" s="626"/>
      <c r="R8" s="822"/>
    </row>
    <row r="9" spans="1:18" s="429" customFormat="1" ht="15" hidden="1" customHeight="1">
      <c r="A9" s="421" t="s">
        <v>178</v>
      </c>
      <c r="B9" s="421" t="s">
        <v>179</v>
      </c>
      <c r="C9" s="95" t="s">
        <v>172</v>
      </c>
      <c r="D9" s="421" t="s">
        <v>180</v>
      </c>
      <c r="E9" s="312">
        <v>3001</v>
      </c>
      <c r="F9" s="421" t="s">
        <v>181</v>
      </c>
      <c r="G9" s="312">
        <v>3103</v>
      </c>
      <c r="H9" s="766">
        <v>3</v>
      </c>
      <c r="I9" s="313">
        <v>781.18</v>
      </c>
      <c r="J9" s="766">
        <v>3</v>
      </c>
      <c r="K9" s="766">
        <v>0</v>
      </c>
      <c r="L9" s="313">
        <v>721.29</v>
      </c>
      <c r="M9" s="902">
        <v>3</v>
      </c>
      <c r="N9" s="902">
        <v>0</v>
      </c>
      <c r="O9" s="901">
        <v>720.58</v>
      </c>
      <c r="P9" s="626"/>
      <c r="R9" s="822"/>
    </row>
    <row r="10" spans="1:18" s="429" customFormat="1" ht="15" hidden="1" customHeight="1">
      <c r="A10" s="421" t="s">
        <v>178</v>
      </c>
      <c r="B10" s="423" t="s">
        <v>182</v>
      </c>
      <c r="C10" s="95" t="s">
        <v>172</v>
      </c>
      <c r="D10" s="423" t="s">
        <v>183</v>
      </c>
      <c r="E10" s="312">
        <v>3301</v>
      </c>
      <c r="F10" s="423" t="s">
        <v>183</v>
      </c>
      <c r="G10" s="312">
        <v>3301</v>
      </c>
      <c r="H10" s="766">
        <v>16</v>
      </c>
      <c r="I10" s="313">
        <v>744.59</v>
      </c>
      <c r="J10" s="766">
        <v>16</v>
      </c>
      <c r="K10" s="766">
        <v>1</v>
      </c>
      <c r="L10" s="313">
        <v>702.47</v>
      </c>
      <c r="M10" s="902">
        <v>16</v>
      </c>
      <c r="N10" s="902">
        <v>1</v>
      </c>
      <c r="O10" s="901">
        <v>702.06</v>
      </c>
      <c r="P10" s="626"/>
      <c r="R10" s="822"/>
    </row>
    <row r="11" spans="1:18" s="429" customFormat="1" ht="15" hidden="1" customHeight="1">
      <c r="A11" s="421" t="s">
        <v>184</v>
      </c>
      <c r="B11" s="421" t="s">
        <v>185</v>
      </c>
      <c r="C11" s="95" t="s">
        <v>172</v>
      </c>
      <c r="D11" s="421" t="s">
        <v>186</v>
      </c>
      <c r="E11" s="312">
        <v>4001</v>
      </c>
      <c r="F11" s="421" t="s">
        <v>187</v>
      </c>
      <c r="G11" s="312">
        <v>4101</v>
      </c>
      <c r="H11" s="766">
        <v>69</v>
      </c>
      <c r="I11" s="313">
        <v>696.45</v>
      </c>
      <c r="J11" s="766">
        <v>70</v>
      </c>
      <c r="K11" s="766">
        <v>18</v>
      </c>
      <c r="L11" s="313">
        <v>744.41</v>
      </c>
      <c r="M11" s="902">
        <v>70</v>
      </c>
      <c r="N11" s="902">
        <v>18</v>
      </c>
      <c r="O11" s="901">
        <v>749.57</v>
      </c>
      <c r="P11" s="626"/>
      <c r="R11" s="822"/>
    </row>
    <row r="12" spans="1:18" s="429" customFormat="1" ht="15" hidden="1" customHeight="1">
      <c r="A12" s="421" t="s">
        <v>184</v>
      </c>
      <c r="B12" s="421" t="s">
        <v>185</v>
      </c>
      <c r="C12" s="95" t="s">
        <v>172</v>
      </c>
      <c r="D12" s="421" t="s">
        <v>186</v>
      </c>
      <c r="E12" s="312">
        <v>4001</v>
      </c>
      <c r="F12" s="421" t="s">
        <v>184</v>
      </c>
      <c r="G12" s="312">
        <v>4102</v>
      </c>
      <c r="H12" s="766">
        <v>63</v>
      </c>
      <c r="I12" s="313">
        <v>614.67999999999995</v>
      </c>
      <c r="J12" s="766">
        <v>63</v>
      </c>
      <c r="K12" s="766">
        <v>4</v>
      </c>
      <c r="L12" s="313">
        <v>591.73</v>
      </c>
      <c r="M12" s="902">
        <v>63</v>
      </c>
      <c r="N12" s="902">
        <v>4</v>
      </c>
      <c r="O12" s="901">
        <v>643.04999999999995</v>
      </c>
      <c r="P12" s="626"/>
      <c r="R12" s="822"/>
    </row>
    <row r="13" spans="1:18" s="429" customFormat="1" ht="15" hidden="1" customHeight="1">
      <c r="A13" s="421" t="s">
        <v>184</v>
      </c>
      <c r="B13" s="421" t="s">
        <v>188</v>
      </c>
      <c r="C13" s="95" t="s">
        <v>172</v>
      </c>
      <c r="D13" s="421" t="s">
        <v>189</v>
      </c>
      <c r="E13" s="312">
        <v>4301</v>
      </c>
      <c r="F13" s="424" t="s">
        <v>189</v>
      </c>
      <c r="G13" s="312">
        <v>4301</v>
      </c>
      <c r="H13" s="766">
        <v>28</v>
      </c>
      <c r="I13" s="313">
        <v>608.92999999999995</v>
      </c>
      <c r="J13" s="766">
        <v>29</v>
      </c>
      <c r="K13" s="766">
        <v>2</v>
      </c>
      <c r="L13" s="313">
        <v>645.61</v>
      </c>
      <c r="M13" s="902">
        <v>29</v>
      </c>
      <c r="N13" s="902">
        <v>2</v>
      </c>
      <c r="O13" s="901">
        <v>654.88</v>
      </c>
      <c r="P13" s="626"/>
      <c r="R13" s="822"/>
    </row>
    <row r="14" spans="1:18" s="429" customFormat="1" ht="15" hidden="1" customHeight="1">
      <c r="A14" s="421" t="s">
        <v>190</v>
      </c>
      <c r="B14" s="421" t="s">
        <v>190</v>
      </c>
      <c r="C14" s="95" t="s">
        <v>191</v>
      </c>
      <c r="D14" s="421" t="s">
        <v>191</v>
      </c>
      <c r="E14" s="312">
        <v>5001</v>
      </c>
      <c r="F14" s="421" t="s">
        <v>190</v>
      </c>
      <c r="G14" s="312">
        <v>5101</v>
      </c>
      <c r="H14" s="766">
        <v>104</v>
      </c>
      <c r="I14" s="313">
        <v>706.99</v>
      </c>
      <c r="J14" s="766">
        <v>102</v>
      </c>
      <c r="K14" s="766">
        <v>8</v>
      </c>
      <c r="L14" s="313">
        <v>675.89</v>
      </c>
      <c r="M14" s="902">
        <v>102</v>
      </c>
      <c r="N14" s="902">
        <v>8</v>
      </c>
      <c r="O14" s="901">
        <v>695.41</v>
      </c>
      <c r="P14" s="626"/>
      <c r="R14" s="822"/>
    </row>
    <row r="15" spans="1:18" s="429" customFormat="1" ht="15" hidden="1" customHeight="1">
      <c r="A15" s="421" t="s">
        <v>190</v>
      </c>
      <c r="B15" s="421" t="s">
        <v>190</v>
      </c>
      <c r="C15" s="95" t="s">
        <v>191</v>
      </c>
      <c r="D15" s="421" t="s">
        <v>191</v>
      </c>
      <c r="E15" s="312">
        <v>5001</v>
      </c>
      <c r="F15" s="421" t="s">
        <v>192</v>
      </c>
      <c r="G15" s="312">
        <v>5102</v>
      </c>
      <c r="H15" s="766">
        <v>9</v>
      </c>
      <c r="I15" s="313">
        <v>567.79</v>
      </c>
      <c r="J15" s="766">
        <v>9</v>
      </c>
      <c r="K15" s="766">
        <v>0</v>
      </c>
      <c r="L15" s="313">
        <v>570.74</v>
      </c>
      <c r="M15" s="902">
        <v>9</v>
      </c>
      <c r="N15" s="902">
        <v>0</v>
      </c>
      <c r="O15" s="901">
        <v>571.44000000000005</v>
      </c>
      <c r="P15" s="626"/>
      <c r="R15" s="822"/>
    </row>
    <row r="16" spans="1:18" s="429" customFormat="1" ht="15" hidden="1" customHeight="1">
      <c r="A16" s="421" t="s">
        <v>190</v>
      </c>
      <c r="B16" s="421" t="s">
        <v>190</v>
      </c>
      <c r="C16" s="95" t="s">
        <v>191</v>
      </c>
      <c r="D16" s="421" t="s">
        <v>191</v>
      </c>
      <c r="E16" s="312">
        <v>5001</v>
      </c>
      <c r="F16" s="421" t="s">
        <v>193</v>
      </c>
      <c r="G16" s="312">
        <v>5103</v>
      </c>
      <c r="H16" s="766">
        <v>8</v>
      </c>
      <c r="I16" s="313">
        <v>714.87</v>
      </c>
      <c r="J16" s="766">
        <v>8</v>
      </c>
      <c r="K16" s="766">
        <v>5</v>
      </c>
      <c r="L16" s="313">
        <v>738.37</v>
      </c>
      <c r="M16" s="902">
        <v>8</v>
      </c>
      <c r="N16" s="902">
        <v>5</v>
      </c>
      <c r="O16" s="901">
        <v>784.66</v>
      </c>
      <c r="P16" s="626"/>
      <c r="R16" s="822"/>
    </row>
    <row r="17" spans="1:18" s="429" customFormat="1" ht="15" hidden="1" customHeight="1">
      <c r="A17" s="421" t="s">
        <v>190</v>
      </c>
      <c r="B17" s="421" t="s">
        <v>190</v>
      </c>
      <c r="C17" s="95" t="s">
        <v>191</v>
      </c>
      <c r="D17" s="421" t="s">
        <v>191</v>
      </c>
      <c r="E17" s="312">
        <v>5001</v>
      </c>
      <c r="F17" s="421" t="s">
        <v>194</v>
      </c>
      <c r="G17" s="312">
        <v>5105</v>
      </c>
      <c r="H17" s="766">
        <v>8</v>
      </c>
      <c r="I17" s="313">
        <v>920.55</v>
      </c>
      <c r="J17" s="766">
        <v>9</v>
      </c>
      <c r="K17" s="766">
        <v>0</v>
      </c>
      <c r="L17" s="313">
        <v>956.48</v>
      </c>
      <c r="M17" s="902">
        <v>9</v>
      </c>
      <c r="N17" s="902">
        <v>0</v>
      </c>
      <c r="O17" s="901">
        <v>1010.41</v>
      </c>
      <c r="P17" s="626"/>
      <c r="R17" s="822"/>
    </row>
    <row r="18" spans="1:18" s="429" customFormat="1" ht="15" hidden="1" customHeight="1">
      <c r="A18" s="421" t="s">
        <v>190</v>
      </c>
      <c r="B18" s="421" t="s">
        <v>190</v>
      </c>
      <c r="C18" s="95" t="s">
        <v>191</v>
      </c>
      <c r="D18" s="421" t="s">
        <v>191</v>
      </c>
      <c r="E18" s="312">
        <v>5001</v>
      </c>
      <c r="F18" s="421" t="s">
        <v>195</v>
      </c>
      <c r="G18" s="312">
        <v>5107</v>
      </c>
      <c r="H18" s="766">
        <v>9</v>
      </c>
      <c r="I18" s="313">
        <v>677.42</v>
      </c>
      <c r="J18" s="766">
        <v>9</v>
      </c>
      <c r="K18" s="766">
        <v>0</v>
      </c>
      <c r="L18" s="313">
        <v>1030.67</v>
      </c>
      <c r="M18" s="902">
        <v>9</v>
      </c>
      <c r="N18" s="902">
        <v>0</v>
      </c>
      <c r="O18" s="901">
        <v>1033.72</v>
      </c>
      <c r="P18" s="626"/>
      <c r="R18" s="822"/>
    </row>
    <row r="19" spans="1:18" s="429" customFormat="1" ht="15" hidden="1" customHeight="1">
      <c r="A19" s="421" t="s">
        <v>190</v>
      </c>
      <c r="B19" s="421" t="s">
        <v>190</v>
      </c>
      <c r="C19" s="95" t="s">
        <v>191</v>
      </c>
      <c r="D19" s="421" t="s">
        <v>191</v>
      </c>
      <c r="E19" s="312">
        <v>5001</v>
      </c>
      <c r="F19" s="421" t="s">
        <v>196</v>
      </c>
      <c r="G19" s="312">
        <v>5109</v>
      </c>
      <c r="H19" s="766">
        <v>90</v>
      </c>
      <c r="I19" s="313">
        <v>653.78</v>
      </c>
      <c r="J19" s="766">
        <v>93</v>
      </c>
      <c r="K19" s="766">
        <v>23</v>
      </c>
      <c r="L19" s="313">
        <v>636.37</v>
      </c>
      <c r="M19" s="902">
        <v>93</v>
      </c>
      <c r="N19" s="902">
        <v>23</v>
      </c>
      <c r="O19" s="901">
        <v>640.74</v>
      </c>
      <c r="P19" s="626"/>
      <c r="R19" s="822"/>
    </row>
    <row r="20" spans="1:18" s="429" customFormat="1" ht="15" hidden="1" customHeight="1">
      <c r="A20" s="421" t="s">
        <v>190</v>
      </c>
      <c r="B20" s="423" t="s">
        <v>197</v>
      </c>
      <c r="C20" s="95" t="s">
        <v>172</v>
      </c>
      <c r="D20" s="423" t="s">
        <v>198</v>
      </c>
      <c r="E20" s="312">
        <v>5301</v>
      </c>
      <c r="F20" s="425" t="s">
        <v>197</v>
      </c>
      <c r="G20" s="312">
        <v>5301</v>
      </c>
      <c r="H20" s="766">
        <v>19</v>
      </c>
      <c r="I20" s="313">
        <v>776.47</v>
      </c>
      <c r="J20" s="766">
        <v>19</v>
      </c>
      <c r="K20" s="766">
        <v>4</v>
      </c>
      <c r="L20" s="313">
        <v>781.28</v>
      </c>
      <c r="M20" s="902">
        <v>19</v>
      </c>
      <c r="N20" s="902">
        <v>4</v>
      </c>
      <c r="O20" s="901">
        <v>803.09</v>
      </c>
      <c r="P20" s="626"/>
      <c r="R20" s="822"/>
    </row>
    <row r="21" spans="1:18" s="429" customFormat="1" ht="15" hidden="1" customHeight="1">
      <c r="A21" s="421" t="s">
        <v>190</v>
      </c>
      <c r="B21" s="423" t="s">
        <v>197</v>
      </c>
      <c r="C21" s="95" t="s">
        <v>172</v>
      </c>
      <c r="D21" s="423" t="s">
        <v>198</v>
      </c>
      <c r="E21" s="312">
        <v>5301</v>
      </c>
      <c r="F21" s="425" t="s">
        <v>199</v>
      </c>
      <c r="G21" s="312">
        <v>5304</v>
      </c>
      <c r="H21" s="766">
        <v>3</v>
      </c>
      <c r="I21" s="313">
        <v>948.35</v>
      </c>
      <c r="J21" s="766">
        <v>3</v>
      </c>
      <c r="K21" s="766">
        <v>0</v>
      </c>
      <c r="L21" s="313">
        <v>921.76</v>
      </c>
      <c r="M21" s="902">
        <v>3</v>
      </c>
      <c r="N21" s="902">
        <v>0</v>
      </c>
      <c r="O21" s="901">
        <v>964.21</v>
      </c>
      <c r="P21" s="626"/>
      <c r="R21" s="822"/>
    </row>
    <row r="22" spans="1:18" s="429" customFormat="1" ht="15" hidden="1" customHeight="1">
      <c r="A22" s="421" t="s">
        <v>190</v>
      </c>
      <c r="B22" s="423" t="s">
        <v>200</v>
      </c>
      <c r="C22" s="95" t="s">
        <v>172</v>
      </c>
      <c r="D22" s="423" t="s">
        <v>201</v>
      </c>
      <c r="E22" s="312">
        <v>5501</v>
      </c>
      <c r="F22" s="425" t="s">
        <v>200</v>
      </c>
      <c r="G22" s="312">
        <v>5501</v>
      </c>
      <c r="H22" s="766">
        <v>25</v>
      </c>
      <c r="I22" s="313">
        <v>691.73</v>
      </c>
      <c r="J22" s="766">
        <v>25</v>
      </c>
      <c r="K22" s="766">
        <v>4</v>
      </c>
      <c r="L22" s="313">
        <v>710.66</v>
      </c>
      <c r="M22" s="902">
        <v>25</v>
      </c>
      <c r="N22" s="902">
        <v>4</v>
      </c>
      <c r="O22" s="901">
        <v>718.33</v>
      </c>
      <c r="P22" s="626"/>
      <c r="R22" s="822"/>
    </row>
    <row r="23" spans="1:18" s="429" customFormat="1" ht="15" hidden="1" customHeight="1">
      <c r="A23" s="421" t="s">
        <v>190</v>
      </c>
      <c r="B23" s="423" t="s">
        <v>200</v>
      </c>
      <c r="C23" s="95" t="s">
        <v>172</v>
      </c>
      <c r="D23" s="423" t="s">
        <v>201</v>
      </c>
      <c r="E23" s="312">
        <v>5501</v>
      </c>
      <c r="F23" s="425" t="s">
        <v>202</v>
      </c>
      <c r="G23" s="312">
        <v>5502</v>
      </c>
      <c r="H23" s="766">
        <v>23</v>
      </c>
      <c r="I23" s="313">
        <v>671.85</v>
      </c>
      <c r="J23" s="766">
        <v>23</v>
      </c>
      <c r="K23" s="766">
        <v>2</v>
      </c>
      <c r="L23" s="313">
        <v>676.06</v>
      </c>
      <c r="M23" s="902">
        <v>23</v>
      </c>
      <c r="N23" s="902">
        <v>2</v>
      </c>
      <c r="O23" s="901">
        <v>669</v>
      </c>
      <c r="P23" s="626"/>
      <c r="R23" s="822"/>
    </row>
    <row r="24" spans="1:18" s="429" customFormat="1" ht="15" hidden="1" customHeight="1">
      <c r="A24" s="421" t="s">
        <v>190</v>
      </c>
      <c r="B24" s="423" t="s">
        <v>200</v>
      </c>
      <c r="C24" s="95" t="s">
        <v>172</v>
      </c>
      <c r="D24" s="423" t="s">
        <v>201</v>
      </c>
      <c r="E24" s="312">
        <v>5501</v>
      </c>
      <c r="F24" s="425" t="s">
        <v>203</v>
      </c>
      <c r="G24" s="312">
        <v>5503</v>
      </c>
      <c r="H24" s="766">
        <v>6</v>
      </c>
      <c r="I24" s="313">
        <v>1154.99</v>
      </c>
      <c r="J24" s="766">
        <v>6</v>
      </c>
      <c r="K24" s="766">
        <v>0</v>
      </c>
      <c r="L24" s="313">
        <v>1070.76</v>
      </c>
      <c r="M24" s="902">
        <v>6</v>
      </c>
      <c r="N24" s="902">
        <v>0</v>
      </c>
      <c r="O24" s="901">
        <v>1070.4100000000001</v>
      </c>
      <c r="P24" s="626"/>
      <c r="R24" s="822"/>
    </row>
    <row r="25" spans="1:18" s="429" customFormat="1" ht="15" hidden="1" customHeight="1">
      <c r="A25" s="421" t="s">
        <v>190</v>
      </c>
      <c r="B25" s="423" t="s">
        <v>200</v>
      </c>
      <c r="C25" s="95" t="s">
        <v>172</v>
      </c>
      <c r="D25" s="423" t="s">
        <v>201</v>
      </c>
      <c r="E25" s="312">
        <v>5501</v>
      </c>
      <c r="F25" s="425" t="s">
        <v>204</v>
      </c>
      <c r="G25" s="312">
        <v>5504</v>
      </c>
      <c r="H25" s="766">
        <v>6</v>
      </c>
      <c r="I25" s="313">
        <v>875.45</v>
      </c>
      <c r="J25" s="766">
        <v>6</v>
      </c>
      <c r="K25" s="766">
        <v>0</v>
      </c>
      <c r="L25" s="313">
        <v>862.26</v>
      </c>
      <c r="M25" s="902">
        <v>6</v>
      </c>
      <c r="N25" s="902">
        <v>0</v>
      </c>
      <c r="O25" s="901">
        <v>851.02</v>
      </c>
      <c r="P25" s="626"/>
      <c r="R25" s="822"/>
    </row>
    <row r="26" spans="1:18" s="429" customFormat="1" ht="15" hidden="1" customHeight="1">
      <c r="A26" s="421" t="s">
        <v>190</v>
      </c>
      <c r="B26" s="421" t="s">
        <v>205</v>
      </c>
      <c r="C26" s="95" t="s">
        <v>172</v>
      </c>
      <c r="D26" s="421" t="s">
        <v>206</v>
      </c>
      <c r="E26" s="312">
        <v>5601</v>
      </c>
      <c r="F26" s="424" t="s">
        <v>205</v>
      </c>
      <c r="G26" s="312">
        <v>5601</v>
      </c>
      <c r="H26" s="766">
        <v>37</v>
      </c>
      <c r="I26" s="313">
        <v>629.15</v>
      </c>
      <c r="J26" s="766">
        <v>36</v>
      </c>
      <c r="K26" s="766">
        <v>0</v>
      </c>
      <c r="L26" s="313">
        <v>580.5</v>
      </c>
      <c r="M26" s="902">
        <v>36</v>
      </c>
      <c r="N26" s="902">
        <v>0</v>
      </c>
      <c r="O26" s="901">
        <v>577.21</v>
      </c>
      <c r="P26" s="626"/>
      <c r="R26" s="822"/>
    </row>
    <row r="27" spans="1:18" s="429" customFormat="1" ht="15" hidden="1" customHeight="1">
      <c r="A27" s="421" t="s">
        <v>190</v>
      </c>
      <c r="B27" s="421" t="s">
        <v>205</v>
      </c>
      <c r="C27" s="95" t="s">
        <v>172</v>
      </c>
      <c r="D27" s="421" t="s">
        <v>206</v>
      </c>
      <c r="E27" s="312">
        <v>5601</v>
      </c>
      <c r="F27" s="424" t="s">
        <v>207</v>
      </c>
      <c r="G27" s="312">
        <v>5603</v>
      </c>
      <c r="H27" s="766">
        <v>6</v>
      </c>
      <c r="I27" s="313">
        <v>893.74</v>
      </c>
      <c r="J27" s="766">
        <v>6</v>
      </c>
      <c r="K27" s="766">
        <v>0</v>
      </c>
      <c r="L27" s="313">
        <v>922.45</v>
      </c>
      <c r="M27" s="902">
        <v>6</v>
      </c>
      <c r="N27" s="902">
        <v>0</v>
      </c>
      <c r="O27" s="901">
        <v>926.82</v>
      </c>
      <c r="P27" s="626"/>
      <c r="R27" s="822"/>
    </row>
    <row r="28" spans="1:18" s="429" customFormat="1" ht="15" hidden="1" customHeight="1">
      <c r="A28" s="421" t="s">
        <v>190</v>
      </c>
      <c r="B28" s="421" t="s">
        <v>205</v>
      </c>
      <c r="C28" s="95" t="s">
        <v>172</v>
      </c>
      <c r="D28" s="421" t="s">
        <v>206</v>
      </c>
      <c r="E28" s="312">
        <v>5601</v>
      </c>
      <c r="F28" s="424" t="s">
        <v>208</v>
      </c>
      <c r="G28" s="312">
        <v>5606</v>
      </c>
      <c r="H28" s="766">
        <v>2</v>
      </c>
      <c r="I28" s="313">
        <v>1402.93</v>
      </c>
      <c r="J28" s="766">
        <v>2</v>
      </c>
      <c r="K28" s="766">
        <v>0</v>
      </c>
      <c r="L28" s="313">
        <v>1503.3</v>
      </c>
      <c r="M28" s="902">
        <v>2</v>
      </c>
      <c r="N28" s="902">
        <v>0</v>
      </c>
      <c r="O28" s="901">
        <v>1500.16</v>
      </c>
      <c r="P28" s="626"/>
      <c r="R28" s="822"/>
    </row>
    <row r="29" spans="1:18" s="429" customFormat="1" ht="15" hidden="1" customHeight="1">
      <c r="A29" s="421" t="s">
        <v>190</v>
      </c>
      <c r="B29" s="423" t="s">
        <v>209</v>
      </c>
      <c r="C29" s="95" t="s">
        <v>172</v>
      </c>
      <c r="D29" s="423" t="s">
        <v>210</v>
      </c>
      <c r="E29" s="312">
        <v>5701</v>
      </c>
      <c r="F29" s="425" t="s">
        <v>210</v>
      </c>
      <c r="G29" s="312">
        <v>5701</v>
      </c>
      <c r="H29" s="766">
        <v>24</v>
      </c>
      <c r="I29" s="313">
        <v>685.35</v>
      </c>
      <c r="J29" s="766">
        <v>24</v>
      </c>
      <c r="K29" s="766">
        <v>2</v>
      </c>
      <c r="L29" s="313">
        <v>686.13</v>
      </c>
      <c r="M29" s="902">
        <v>24</v>
      </c>
      <c r="N29" s="902">
        <v>2</v>
      </c>
      <c r="O29" s="901">
        <v>687.92</v>
      </c>
      <c r="P29" s="626"/>
      <c r="R29" s="822"/>
    </row>
    <row r="30" spans="1:18" s="429" customFormat="1" ht="15" hidden="1" customHeight="1">
      <c r="A30" s="421" t="s">
        <v>190</v>
      </c>
      <c r="B30" s="421" t="s">
        <v>211</v>
      </c>
      <c r="C30" s="95" t="s">
        <v>191</v>
      </c>
      <c r="D30" s="421" t="s">
        <v>191</v>
      </c>
      <c r="E30" s="312">
        <v>5001</v>
      </c>
      <c r="F30" s="421" t="s">
        <v>212</v>
      </c>
      <c r="G30" s="312">
        <v>5801</v>
      </c>
      <c r="H30" s="766">
        <v>62</v>
      </c>
      <c r="I30" s="313">
        <v>583.27</v>
      </c>
      <c r="J30" s="766">
        <v>61</v>
      </c>
      <c r="K30" s="766">
        <v>5</v>
      </c>
      <c r="L30" s="313">
        <v>572.4</v>
      </c>
      <c r="M30" s="902">
        <v>61</v>
      </c>
      <c r="N30" s="902">
        <v>5</v>
      </c>
      <c r="O30" s="901">
        <v>572.22</v>
      </c>
      <c r="P30" s="626"/>
      <c r="R30" s="822"/>
    </row>
    <row r="31" spans="1:18" s="429" customFormat="1" ht="15" hidden="1" customHeight="1">
      <c r="A31" s="421" t="s">
        <v>190</v>
      </c>
      <c r="B31" s="421" t="s">
        <v>211</v>
      </c>
      <c r="C31" s="95" t="s">
        <v>191</v>
      </c>
      <c r="D31" s="421" t="s">
        <v>191</v>
      </c>
      <c r="E31" s="312">
        <v>5001</v>
      </c>
      <c r="F31" s="421" t="s">
        <v>213</v>
      </c>
      <c r="G31" s="312">
        <v>5802</v>
      </c>
      <c r="H31" s="766">
        <v>18</v>
      </c>
      <c r="I31" s="313">
        <v>649.1</v>
      </c>
      <c r="J31" s="766">
        <v>19</v>
      </c>
      <c r="K31" s="766">
        <v>1</v>
      </c>
      <c r="L31" s="313">
        <v>654.49</v>
      </c>
      <c r="M31" s="902">
        <v>19</v>
      </c>
      <c r="N31" s="902">
        <v>1</v>
      </c>
      <c r="O31" s="901">
        <v>657.31</v>
      </c>
      <c r="P31" s="626"/>
      <c r="R31" s="822"/>
    </row>
    <row r="32" spans="1:18" s="429" customFormat="1" ht="15" hidden="1" customHeight="1">
      <c r="A32" s="421" t="s">
        <v>190</v>
      </c>
      <c r="B32" s="421" t="s">
        <v>211</v>
      </c>
      <c r="C32" s="95" t="s">
        <v>191</v>
      </c>
      <c r="D32" s="421" t="s">
        <v>191</v>
      </c>
      <c r="E32" s="312">
        <v>5001</v>
      </c>
      <c r="F32" s="421" t="s">
        <v>214</v>
      </c>
      <c r="G32" s="312">
        <v>5803</v>
      </c>
      <c r="H32" s="766">
        <v>4</v>
      </c>
      <c r="I32" s="313">
        <v>1152.48</v>
      </c>
      <c r="J32" s="766">
        <v>4</v>
      </c>
      <c r="K32" s="766">
        <v>0</v>
      </c>
      <c r="L32" s="313">
        <v>1198.74</v>
      </c>
      <c r="M32" s="902">
        <v>4</v>
      </c>
      <c r="N32" s="902">
        <v>0</v>
      </c>
      <c r="O32" s="901">
        <v>1207.55</v>
      </c>
      <c r="P32" s="626"/>
      <c r="R32" s="822"/>
    </row>
    <row r="33" spans="1:18" s="429" customFormat="1" ht="15" hidden="1" customHeight="1">
      <c r="A33" s="421" t="s">
        <v>190</v>
      </c>
      <c r="B33" s="421" t="s">
        <v>211</v>
      </c>
      <c r="C33" s="95" t="s">
        <v>191</v>
      </c>
      <c r="D33" s="421" t="s">
        <v>191</v>
      </c>
      <c r="E33" s="312">
        <v>5001</v>
      </c>
      <c r="F33" s="421" t="s">
        <v>215</v>
      </c>
      <c r="G33" s="312">
        <v>5804</v>
      </c>
      <c r="H33" s="766">
        <v>37</v>
      </c>
      <c r="I33" s="313">
        <v>767.3</v>
      </c>
      <c r="J33" s="766">
        <v>36</v>
      </c>
      <c r="K33" s="766">
        <v>5</v>
      </c>
      <c r="L33" s="313">
        <v>759.67</v>
      </c>
      <c r="M33" s="902">
        <v>36</v>
      </c>
      <c r="N33" s="902">
        <v>5</v>
      </c>
      <c r="O33" s="901">
        <v>777.45</v>
      </c>
      <c r="P33" s="626"/>
      <c r="R33" s="822"/>
    </row>
    <row r="34" spans="1:18" s="429" customFormat="1" ht="15" hidden="1" customHeight="1">
      <c r="A34" s="421" t="s">
        <v>216</v>
      </c>
      <c r="B34" s="421" t="s">
        <v>217</v>
      </c>
      <c r="C34" s="95" t="s">
        <v>172</v>
      </c>
      <c r="D34" s="421" t="s">
        <v>218</v>
      </c>
      <c r="E34" s="312">
        <v>6001</v>
      </c>
      <c r="F34" s="421" t="s">
        <v>219</v>
      </c>
      <c r="G34" s="312">
        <v>6101</v>
      </c>
      <c r="H34" s="766">
        <v>66</v>
      </c>
      <c r="I34" s="313">
        <v>712.85</v>
      </c>
      <c r="J34" s="766">
        <v>66</v>
      </c>
      <c r="K34" s="766">
        <v>8</v>
      </c>
      <c r="L34" s="313">
        <v>726.76</v>
      </c>
      <c r="M34" s="902">
        <v>66</v>
      </c>
      <c r="N34" s="902">
        <v>8</v>
      </c>
      <c r="O34" s="901">
        <v>741.68</v>
      </c>
      <c r="P34" s="626"/>
      <c r="R34" s="822"/>
    </row>
    <row r="35" spans="1:18" s="429" customFormat="1" ht="15" hidden="1" customHeight="1">
      <c r="A35" s="421" t="s">
        <v>216</v>
      </c>
      <c r="B35" s="421" t="s">
        <v>217</v>
      </c>
      <c r="C35" s="95" t="s">
        <v>172</v>
      </c>
      <c r="D35" s="421" t="s">
        <v>218</v>
      </c>
      <c r="E35" s="312">
        <v>6001</v>
      </c>
      <c r="F35" s="421" t="s">
        <v>220</v>
      </c>
      <c r="G35" s="312">
        <v>6108</v>
      </c>
      <c r="H35" s="766">
        <v>11</v>
      </c>
      <c r="I35" s="313">
        <v>1308.8699999999999</v>
      </c>
      <c r="J35" s="766">
        <v>12</v>
      </c>
      <c r="K35" s="766">
        <v>4</v>
      </c>
      <c r="L35" s="313">
        <v>1278.79</v>
      </c>
      <c r="M35" s="902">
        <v>12</v>
      </c>
      <c r="N35" s="902">
        <v>4</v>
      </c>
      <c r="O35" s="901">
        <v>1296.51</v>
      </c>
      <c r="P35" s="626"/>
      <c r="R35" s="822"/>
    </row>
    <row r="36" spans="1:18" s="429" customFormat="1" ht="15" hidden="1" customHeight="1">
      <c r="A36" s="421" t="s">
        <v>216</v>
      </c>
      <c r="B36" s="423" t="s">
        <v>217</v>
      </c>
      <c r="C36" s="95" t="s">
        <v>172</v>
      </c>
      <c r="D36" s="423" t="s">
        <v>221</v>
      </c>
      <c r="E36" s="312">
        <v>6115</v>
      </c>
      <c r="F36" s="423" t="s">
        <v>221</v>
      </c>
      <c r="G36" s="312">
        <v>6115</v>
      </c>
      <c r="H36" s="766">
        <v>19</v>
      </c>
      <c r="I36" s="313">
        <v>733.33</v>
      </c>
      <c r="J36" s="766">
        <v>18</v>
      </c>
      <c r="K36" s="766">
        <v>0</v>
      </c>
      <c r="L36" s="313">
        <v>731.64</v>
      </c>
      <c r="M36" s="902">
        <v>18</v>
      </c>
      <c r="N36" s="902">
        <v>0</v>
      </c>
      <c r="O36" s="901">
        <v>781.65</v>
      </c>
      <c r="P36" s="626"/>
      <c r="R36" s="822"/>
    </row>
    <row r="37" spans="1:18" s="429" customFormat="1" ht="15" hidden="1" customHeight="1">
      <c r="A37" s="421" t="s">
        <v>216</v>
      </c>
      <c r="B37" s="423" t="s">
        <v>222</v>
      </c>
      <c r="C37" s="95" t="s">
        <v>172</v>
      </c>
      <c r="D37" s="423" t="s">
        <v>223</v>
      </c>
      <c r="E37" s="312">
        <v>6301</v>
      </c>
      <c r="F37" s="425" t="s">
        <v>223</v>
      </c>
      <c r="G37" s="312">
        <v>6301</v>
      </c>
      <c r="H37" s="766">
        <v>24</v>
      </c>
      <c r="I37" s="313">
        <v>607.08000000000004</v>
      </c>
      <c r="J37" s="766">
        <v>24</v>
      </c>
      <c r="K37" s="766">
        <v>1</v>
      </c>
      <c r="L37" s="313">
        <v>594.17999999999995</v>
      </c>
      <c r="M37" s="902">
        <v>24</v>
      </c>
      <c r="N37" s="902">
        <v>1</v>
      </c>
      <c r="O37" s="901">
        <v>581.61</v>
      </c>
      <c r="P37" s="626"/>
      <c r="R37" s="822"/>
    </row>
    <row r="38" spans="1:18" s="429" customFormat="1" ht="15" hidden="1" customHeight="1">
      <c r="A38" s="421" t="s">
        <v>224</v>
      </c>
      <c r="B38" s="421" t="s">
        <v>225</v>
      </c>
      <c r="C38" s="95" t="s">
        <v>172</v>
      </c>
      <c r="D38" s="421" t="s">
        <v>226</v>
      </c>
      <c r="E38" s="312">
        <v>7001</v>
      </c>
      <c r="F38" s="421" t="s">
        <v>225</v>
      </c>
      <c r="G38" s="312">
        <v>7101</v>
      </c>
      <c r="H38" s="766">
        <v>63</v>
      </c>
      <c r="I38" s="313">
        <v>818.97</v>
      </c>
      <c r="J38" s="766">
        <v>64</v>
      </c>
      <c r="K38" s="766">
        <v>6</v>
      </c>
      <c r="L38" s="313">
        <v>789.5</v>
      </c>
      <c r="M38" s="902">
        <v>64</v>
      </c>
      <c r="N38" s="902">
        <v>6</v>
      </c>
      <c r="O38" s="901">
        <v>828.7</v>
      </c>
      <c r="P38" s="626"/>
      <c r="R38" s="822"/>
    </row>
    <row r="39" spans="1:18" s="429" customFormat="1" ht="15" hidden="1" customHeight="1">
      <c r="A39" s="421" t="s">
        <v>224</v>
      </c>
      <c r="B39" s="423" t="s">
        <v>225</v>
      </c>
      <c r="C39" s="95" t="s">
        <v>172</v>
      </c>
      <c r="D39" s="423" t="s">
        <v>227</v>
      </c>
      <c r="E39" s="312">
        <v>7102</v>
      </c>
      <c r="F39" s="423" t="s">
        <v>227</v>
      </c>
      <c r="G39" s="312">
        <v>7102</v>
      </c>
      <c r="H39" s="766">
        <v>9</v>
      </c>
      <c r="I39" s="313">
        <v>610.41999999999996</v>
      </c>
      <c r="J39" s="766">
        <v>11</v>
      </c>
      <c r="K39" s="766">
        <v>1</v>
      </c>
      <c r="L39" s="313">
        <v>648.73</v>
      </c>
      <c r="M39" s="902">
        <v>11</v>
      </c>
      <c r="N39" s="902">
        <v>1</v>
      </c>
      <c r="O39" s="901">
        <v>647.29999999999995</v>
      </c>
      <c r="P39" s="626"/>
      <c r="R39" s="822"/>
    </row>
    <row r="40" spans="1:18" s="429" customFormat="1" ht="15" hidden="1" customHeight="1">
      <c r="A40" s="421" t="s">
        <v>224</v>
      </c>
      <c r="B40" s="421" t="s">
        <v>225</v>
      </c>
      <c r="C40" s="95" t="s">
        <v>172</v>
      </c>
      <c r="D40" s="421" t="s">
        <v>226</v>
      </c>
      <c r="E40" s="312">
        <v>7001</v>
      </c>
      <c r="F40" s="421" t="s">
        <v>224</v>
      </c>
      <c r="G40" s="312">
        <v>7105</v>
      </c>
      <c r="H40" s="766">
        <v>5</v>
      </c>
      <c r="I40" s="313">
        <v>1218.47</v>
      </c>
      <c r="J40" s="766">
        <v>6</v>
      </c>
      <c r="K40" s="766">
        <v>0</v>
      </c>
      <c r="L40" s="313">
        <v>1234.57</v>
      </c>
      <c r="M40" s="902">
        <v>6</v>
      </c>
      <c r="N40" s="902">
        <v>0</v>
      </c>
      <c r="O40" s="901">
        <v>1266.29</v>
      </c>
      <c r="P40" s="626"/>
      <c r="R40" s="822"/>
    </row>
    <row r="41" spans="1:18" s="429" customFormat="1" ht="15" hidden="1" customHeight="1">
      <c r="A41" s="421" t="s">
        <v>224</v>
      </c>
      <c r="B41" s="421" t="s">
        <v>228</v>
      </c>
      <c r="C41" s="95" t="s">
        <v>172</v>
      </c>
      <c r="D41" s="421" t="s">
        <v>229</v>
      </c>
      <c r="E41" s="312">
        <v>7301</v>
      </c>
      <c r="F41" s="424" t="s">
        <v>228</v>
      </c>
      <c r="G41" s="312">
        <v>7301</v>
      </c>
      <c r="H41" s="766">
        <v>46</v>
      </c>
      <c r="I41" s="313">
        <v>655.39</v>
      </c>
      <c r="J41" s="766">
        <v>46</v>
      </c>
      <c r="K41" s="766">
        <v>3</v>
      </c>
      <c r="L41" s="313">
        <v>664.83</v>
      </c>
      <c r="M41" s="902">
        <v>46</v>
      </c>
      <c r="N41" s="902">
        <v>3</v>
      </c>
      <c r="O41" s="901">
        <v>680.37</v>
      </c>
      <c r="P41" s="626"/>
      <c r="R41" s="822"/>
    </row>
    <row r="42" spans="1:18" s="429" customFormat="1" ht="15" hidden="1" customHeight="1">
      <c r="A42" s="421" t="s">
        <v>224</v>
      </c>
      <c r="B42" s="421" t="s">
        <v>228</v>
      </c>
      <c r="C42" s="95" t="s">
        <v>172</v>
      </c>
      <c r="D42" s="421" t="s">
        <v>229</v>
      </c>
      <c r="E42" s="312">
        <v>7301</v>
      </c>
      <c r="F42" s="424" t="s">
        <v>230</v>
      </c>
      <c r="G42" s="312">
        <v>7305</v>
      </c>
      <c r="H42" s="766">
        <v>1</v>
      </c>
      <c r="I42" s="313">
        <v>1252.21</v>
      </c>
      <c r="J42" s="766">
        <v>1</v>
      </c>
      <c r="K42" s="766">
        <v>0</v>
      </c>
      <c r="L42" s="313">
        <v>1021.13</v>
      </c>
      <c r="M42" s="902">
        <v>1</v>
      </c>
      <c r="N42" s="902">
        <v>0</v>
      </c>
      <c r="O42" s="901">
        <v>1021.13</v>
      </c>
      <c r="P42" s="626"/>
      <c r="R42" s="822"/>
    </row>
    <row r="43" spans="1:18" s="429" customFormat="1" ht="15" hidden="1" customHeight="1">
      <c r="A43" s="421" t="s">
        <v>224</v>
      </c>
      <c r="B43" s="421" t="s">
        <v>228</v>
      </c>
      <c r="C43" s="95" t="s">
        <v>172</v>
      </c>
      <c r="D43" s="421" t="s">
        <v>229</v>
      </c>
      <c r="E43" s="312">
        <v>7301</v>
      </c>
      <c r="F43" s="424" t="s">
        <v>231</v>
      </c>
      <c r="G43" s="312">
        <v>7306</v>
      </c>
      <c r="H43" s="766">
        <v>3</v>
      </c>
      <c r="I43" s="313">
        <v>756.95</v>
      </c>
      <c r="J43" s="766">
        <v>3</v>
      </c>
      <c r="K43" s="766">
        <v>0</v>
      </c>
      <c r="L43" s="313">
        <v>813.62</v>
      </c>
      <c r="M43" s="902">
        <v>3</v>
      </c>
      <c r="N43" s="902">
        <v>0</v>
      </c>
      <c r="O43" s="901">
        <v>839.38</v>
      </c>
      <c r="P43" s="626"/>
      <c r="R43" s="822"/>
    </row>
    <row r="44" spans="1:18" s="429" customFormat="1" ht="15" hidden="1" customHeight="1">
      <c r="A44" s="421" t="s">
        <v>224</v>
      </c>
      <c r="B44" s="423" t="s">
        <v>232</v>
      </c>
      <c r="C44" s="95" t="s">
        <v>172</v>
      </c>
      <c r="D44" s="423" t="s">
        <v>232</v>
      </c>
      <c r="E44" s="312">
        <v>7401</v>
      </c>
      <c r="F44" s="425" t="s">
        <v>232</v>
      </c>
      <c r="G44" s="312">
        <v>7401</v>
      </c>
      <c r="H44" s="766">
        <v>33</v>
      </c>
      <c r="I44" s="313">
        <v>752.43</v>
      </c>
      <c r="J44" s="766">
        <v>33</v>
      </c>
      <c r="K44" s="766">
        <v>1</v>
      </c>
      <c r="L44" s="313">
        <v>665.9</v>
      </c>
      <c r="M44" s="902">
        <v>33</v>
      </c>
      <c r="N44" s="902">
        <v>1</v>
      </c>
      <c r="O44" s="901">
        <v>670.61</v>
      </c>
      <c r="P44" s="626"/>
      <c r="R44" s="822"/>
    </row>
    <row r="45" spans="1:18" s="429" customFormat="1" ht="15" hidden="1" customHeight="1">
      <c r="A45" s="421" t="s">
        <v>233</v>
      </c>
      <c r="B45" s="421" t="s">
        <v>234</v>
      </c>
      <c r="C45" s="95" t="s">
        <v>235</v>
      </c>
      <c r="D45" s="421" t="s">
        <v>235</v>
      </c>
      <c r="E45" s="312">
        <v>8001</v>
      </c>
      <c r="F45" s="421" t="s">
        <v>234</v>
      </c>
      <c r="G45" s="312">
        <v>8101</v>
      </c>
      <c r="H45" s="766">
        <v>57</v>
      </c>
      <c r="I45" s="313">
        <v>712.07</v>
      </c>
      <c r="J45" s="766">
        <v>56</v>
      </c>
      <c r="K45" s="766">
        <v>9</v>
      </c>
      <c r="L45" s="313">
        <v>680.1</v>
      </c>
      <c r="M45" s="902">
        <v>56</v>
      </c>
      <c r="N45" s="902">
        <v>9</v>
      </c>
      <c r="O45" s="901">
        <v>680.97</v>
      </c>
      <c r="P45" s="626"/>
      <c r="R45" s="822"/>
    </row>
    <row r="46" spans="1:18" s="429" customFormat="1" ht="15" hidden="1" customHeight="1">
      <c r="A46" s="421" t="s">
        <v>233</v>
      </c>
      <c r="B46" s="421" t="s">
        <v>234</v>
      </c>
      <c r="C46" s="95" t="s">
        <v>235</v>
      </c>
      <c r="D46" s="421" t="s">
        <v>235</v>
      </c>
      <c r="E46" s="312">
        <v>8001</v>
      </c>
      <c r="F46" s="421" t="s">
        <v>236</v>
      </c>
      <c r="G46" s="312">
        <v>8102</v>
      </c>
      <c r="H46" s="766">
        <v>38</v>
      </c>
      <c r="I46" s="313">
        <v>671.69</v>
      </c>
      <c r="J46" s="766">
        <v>37</v>
      </c>
      <c r="K46" s="766">
        <v>0</v>
      </c>
      <c r="L46" s="313">
        <v>698.01</v>
      </c>
      <c r="M46" s="902">
        <v>37</v>
      </c>
      <c r="N46" s="902">
        <v>0</v>
      </c>
      <c r="O46" s="901">
        <v>708.99</v>
      </c>
      <c r="P46" s="626"/>
      <c r="R46" s="822"/>
    </row>
    <row r="47" spans="1:18" s="429" customFormat="1" ht="15" hidden="1" customHeight="1">
      <c r="A47" s="421" t="s">
        <v>233</v>
      </c>
      <c r="B47" s="421" t="s">
        <v>234</v>
      </c>
      <c r="C47" s="95" t="s">
        <v>235</v>
      </c>
      <c r="D47" s="421" t="s">
        <v>235</v>
      </c>
      <c r="E47" s="312">
        <v>8001</v>
      </c>
      <c r="F47" s="421" t="s">
        <v>237</v>
      </c>
      <c r="G47" s="312">
        <v>8103</v>
      </c>
      <c r="H47" s="766">
        <v>25</v>
      </c>
      <c r="I47" s="313">
        <v>652.20000000000005</v>
      </c>
      <c r="J47" s="766">
        <v>25</v>
      </c>
      <c r="K47" s="766">
        <v>3</v>
      </c>
      <c r="L47" s="313">
        <v>640.29</v>
      </c>
      <c r="M47" s="902">
        <v>25</v>
      </c>
      <c r="N47" s="902">
        <v>3</v>
      </c>
      <c r="O47" s="901">
        <v>642.1</v>
      </c>
      <c r="P47" s="626"/>
      <c r="R47" s="822"/>
    </row>
    <row r="48" spans="1:18" s="429" customFormat="1" ht="15" hidden="1" customHeight="1">
      <c r="A48" s="421" t="s">
        <v>233</v>
      </c>
      <c r="B48" s="421" t="s">
        <v>234</v>
      </c>
      <c r="C48" s="95" t="s">
        <v>235</v>
      </c>
      <c r="D48" s="421" t="s">
        <v>235</v>
      </c>
      <c r="E48" s="312">
        <v>8001</v>
      </c>
      <c r="F48" s="421" t="s">
        <v>238</v>
      </c>
      <c r="G48" s="312">
        <v>8105</v>
      </c>
      <c r="H48" s="766">
        <v>7</v>
      </c>
      <c r="I48" s="313">
        <v>621.47</v>
      </c>
      <c r="J48" s="766">
        <v>7</v>
      </c>
      <c r="K48" s="766">
        <v>0</v>
      </c>
      <c r="L48" s="313">
        <v>643.16</v>
      </c>
      <c r="M48" s="902">
        <v>7</v>
      </c>
      <c r="N48" s="902">
        <v>0</v>
      </c>
      <c r="O48" s="901">
        <v>645.73</v>
      </c>
      <c r="P48" s="626"/>
      <c r="R48" s="822"/>
    </row>
    <row r="49" spans="1:18" s="429" customFormat="1" ht="15" hidden="1" customHeight="1">
      <c r="A49" s="421" t="s">
        <v>233</v>
      </c>
      <c r="B49" s="421" t="s">
        <v>234</v>
      </c>
      <c r="C49" s="95" t="s">
        <v>235</v>
      </c>
      <c r="D49" s="421" t="s">
        <v>235</v>
      </c>
      <c r="E49" s="312">
        <v>8001</v>
      </c>
      <c r="F49" s="421" t="s">
        <v>239</v>
      </c>
      <c r="G49" s="312">
        <v>8106</v>
      </c>
      <c r="H49" s="766">
        <v>17</v>
      </c>
      <c r="I49" s="313">
        <v>503.64</v>
      </c>
      <c r="J49" s="766">
        <v>16</v>
      </c>
      <c r="K49" s="766">
        <v>0</v>
      </c>
      <c r="L49" s="313">
        <v>499.41</v>
      </c>
      <c r="M49" s="902">
        <v>16</v>
      </c>
      <c r="N49" s="902">
        <v>0</v>
      </c>
      <c r="O49" s="901">
        <v>499.46</v>
      </c>
      <c r="P49" s="626"/>
      <c r="R49" s="822"/>
    </row>
    <row r="50" spans="1:18" s="429" customFormat="1" ht="15" hidden="1" customHeight="1">
      <c r="A50" s="421" t="s">
        <v>233</v>
      </c>
      <c r="B50" s="421" t="s">
        <v>234</v>
      </c>
      <c r="C50" s="95" t="s">
        <v>235</v>
      </c>
      <c r="D50" s="421" t="s">
        <v>235</v>
      </c>
      <c r="E50" s="312">
        <v>8001</v>
      </c>
      <c r="F50" s="421" t="s">
        <v>240</v>
      </c>
      <c r="G50" s="312">
        <v>8107</v>
      </c>
      <c r="H50" s="766">
        <v>19</v>
      </c>
      <c r="I50" s="313">
        <v>603.08000000000004</v>
      </c>
      <c r="J50" s="766">
        <v>19</v>
      </c>
      <c r="K50" s="766">
        <v>0</v>
      </c>
      <c r="L50" s="313">
        <v>608.89</v>
      </c>
      <c r="M50" s="902">
        <v>19</v>
      </c>
      <c r="N50" s="902">
        <v>0</v>
      </c>
      <c r="O50" s="901">
        <v>599.77</v>
      </c>
      <c r="P50" s="626"/>
      <c r="R50" s="822"/>
    </row>
    <row r="51" spans="1:18" s="429" customFormat="1" ht="15" hidden="1" customHeight="1">
      <c r="A51" s="421" t="s">
        <v>233</v>
      </c>
      <c r="B51" s="421" t="s">
        <v>234</v>
      </c>
      <c r="C51" s="95" t="s">
        <v>235</v>
      </c>
      <c r="D51" s="421" t="s">
        <v>235</v>
      </c>
      <c r="E51" s="312">
        <v>8001</v>
      </c>
      <c r="F51" s="421" t="s">
        <v>241</v>
      </c>
      <c r="G51" s="312">
        <v>8108</v>
      </c>
      <c r="H51" s="766">
        <v>30</v>
      </c>
      <c r="I51" s="313">
        <v>977.39</v>
      </c>
      <c r="J51" s="766">
        <v>30</v>
      </c>
      <c r="K51" s="766">
        <v>4</v>
      </c>
      <c r="L51" s="313">
        <v>924.66</v>
      </c>
      <c r="M51" s="902">
        <v>30</v>
      </c>
      <c r="N51" s="902">
        <v>4</v>
      </c>
      <c r="O51" s="901">
        <v>933.24</v>
      </c>
      <c r="P51" s="626"/>
      <c r="R51" s="822"/>
    </row>
    <row r="52" spans="1:18" s="429" customFormat="1" ht="15" hidden="1" customHeight="1">
      <c r="A52" s="421" t="s">
        <v>233</v>
      </c>
      <c r="B52" s="421" t="s">
        <v>234</v>
      </c>
      <c r="C52" s="95" t="s">
        <v>235</v>
      </c>
      <c r="D52" s="421" t="s">
        <v>235</v>
      </c>
      <c r="E52" s="312">
        <v>8001</v>
      </c>
      <c r="F52" s="421" t="s">
        <v>242</v>
      </c>
      <c r="G52" s="312">
        <v>8109</v>
      </c>
      <c r="H52" s="766">
        <v>5</v>
      </c>
      <c r="I52" s="313">
        <v>557.96</v>
      </c>
      <c r="J52" s="766">
        <v>5</v>
      </c>
      <c r="K52" s="766">
        <v>0</v>
      </c>
      <c r="L52" s="313">
        <v>558.49</v>
      </c>
      <c r="M52" s="902">
        <v>5</v>
      </c>
      <c r="N52" s="902">
        <v>0</v>
      </c>
      <c r="O52" s="901">
        <v>547.6</v>
      </c>
      <c r="P52" s="626"/>
      <c r="R52" s="822"/>
    </row>
    <row r="53" spans="1:18" s="429" customFormat="1" ht="15" hidden="1" customHeight="1">
      <c r="A53" s="421" t="s">
        <v>233</v>
      </c>
      <c r="B53" s="421" t="s">
        <v>234</v>
      </c>
      <c r="C53" s="95" t="s">
        <v>235</v>
      </c>
      <c r="D53" s="421" t="s">
        <v>235</v>
      </c>
      <c r="E53" s="312">
        <v>8001</v>
      </c>
      <c r="F53" s="421" t="s">
        <v>243</v>
      </c>
      <c r="G53" s="312">
        <v>8110</v>
      </c>
      <c r="H53" s="766">
        <v>39</v>
      </c>
      <c r="I53" s="313">
        <v>598.70000000000005</v>
      </c>
      <c r="J53" s="766">
        <v>41</v>
      </c>
      <c r="K53" s="766">
        <v>2</v>
      </c>
      <c r="L53" s="313">
        <v>636.07000000000005</v>
      </c>
      <c r="M53" s="902">
        <v>41</v>
      </c>
      <c r="N53" s="902">
        <v>2</v>
      </c>
      <c r="O53" s="901">
        <v>641.72</v>
      </c>
      <c r="P53" s="626"/>
      <c r="R53" s="822"/>
    </row>
    <row r="54" spans="1:18" s="429" customFormat="1" ht="15" hidden="1" customHeight="1">
      <c r="A54" s="421" t="s">
        <v>233</v>
      </c>
      <c r="B54" s="421" t="s">
        <v>234</v>
      </c>
      <c r="C54" s="95" t="s">
        <v>235</v>
      </c>
      <c r="D54" s="421" t="s">
        <v>235</v>
      </c>
      <c r="E54" s="312">
        <v>8001</v>
      </c>
      <c r="F54" s="421" t="s">
        <v>244</v>
      </c>
      <c r="G54" s="312">
        <v>8111</v>
      </c>
      <c r="H54" s="766">
        <v>19</v>
      </c>
      <c r="I54" s="313">
        <v>729.13</v>
      </c>
      <c r="J54" s="766">
        <v>18</v>
      </c>
      <c r="K54" s="766">
        <v>0</v>
      </c>
      <c r="L54" s="313">
        <v>659.28</v>
      </c>
      <c r="M54" s="902">
        <v>18</v>
      </c>
      <c r="N54" s="902">
        <v>0</v>
      </c>
      <c r="O54" s="901">
        <v>661.34</v>
      </c>
      <c r="P54" s="626"/>
      <c r="R54" s="822"/>
    </row>
    <row r="55" spans="1:18" s="429" customFormat="1" ht="15" hidden="1" customHeight="1">
      <c r="A55" s="421" t="s">
        <v>233</v>
      </c>
      <c r="B55" s="421" t="s">
        <v>234</v>
      </c>
      <c r="C55" s="95" t="s">
        <v>235</v>
      </c>
      <c r="D55" s="421" t="s">
        <v>235</v>
      </c>
      <c r="E55" s="312">
        <v>8001</v>
      </c>
      <c r="F55" s="421" t="s">
        <v>245</v>
      </c>
      <c r="G55" s="312">
        <v>8112</v>
      </c>
      <c r="H55" s="766">
        <v>19</v>
      </c>
      <c r="I55" s="313">
        <v>568.88</v>
      </c>
      <c r="J55" s="766">
        <v>19</v>
      </c>
      <c r="K55" s="766">
        <v>2</v>
      </c>
      <c r="L55" s="313">
        <v>581.89</v>
      </c>
      <c r="M55" s="902">
        <v>19</v>
      </c>
      <c r="N55" s="902">
        <v>2</v>
      </c>
      <c r="O55" s="901">
        <v>588.53</v>
      </c>
      <c r="P55" s="626"/>
      <c r="R55" s="822"/>
    </row>
    <row r="56" spans="1:18" s="429" customFormat="1" ht="15" hidden="1" customHeight="1">
      <c r="A56" s="421" t="s">
        <v>233</v>
      </c>
      <c r="B56" s="421" t="s">
        <v>233</v>
      </c>
      <c r="C56" s="95" t="s">
        <v>172</v>
      </c>
      <c r="D56" s="421" t="s">
        <v>246</v>
      </c>
      <c r="E56" s="312">
        <v>8301</v>
      </c>
      <c r="F56" s="421" t="s">
        <v>247</v>
      </c>
      <c r="G56" s="312">
        <v>8301</v>
      </c>
      <c r="H56" s="766">
        <v>51</v>
      </c>
      <c r="I56" s="313">
        <v>658.05</v>
      </c>
      <c r="J56" s="766">
        <v>51</v>
      </c>
      <c r="K56" s="766">
        <v>3</v>
      </c>
      <c r="L56" s="313">
        <v>715.85</v>
      </c>
      <c r="M56" s="902">
        <v>51</v>
      </c>
      <c r="N56" s="902">
        <v>3</v>
      </c>
      <c r="O56" s="901">
        <v>716.67</v>
      </c>
      <c r="P56" s="626"/>
      <c r="R56" s="822"/>
    </row>
    <row r="57" spans="1:18" s="429" customFormat="1" ht="15" hidden="1" customHeight="1">
      <c r="A57" s="421" t="s">
        <v>233</v>
      </c>
      <c r="B57" s="421" t="s">
        <v>233</v>
      </c>
      <c r="C57" s="95" t="s">
        <v>172</v>
      </c>
      <c r="D57" s="421" t="s">
        <v>246</v>
      </c>
      <c r="E57" s="312">
        <v>8301</v>
      </c>
      <c r="F57" s="424" t="s">
        <v>248</v>
      </c>
      <c r="G57" s="312">
        <v>8306</v>
      </c>
      <c r="H57" s="766">
        <v>7</v>
      </c>
      <c r="I57" s="313">
        <v>575.83000000000004</v>
      </c>
      <c r="J57" s="766">
        <v>7</v>
      </c>
      <c r="K57" s="766">
        <v>0</v>
      </c>
      <c r="L57" s="313">
        <v>580.34</v>
      </c>
      <c r="M57" s="902">
        <v>7</v>
      </c>
      <c r="N57" s="902">
        <v>0</v>
      </c>
      <c r="O57" s="901">
        <v>580.34</v>
      </c>
      <c r="P57" s="626"/>
      <c r="R57" s="822"/>
    </row>
    <row r="58" spans="1:18" s="429" customFormat="1" ht="15" hidden="1" customHeight="1">
      <c r="A58" s="421" t="s">
        <v>249</v>
      </c>
      <c r="B58" s="421" t="s">
        <v>250</v>
      </c>
      <c r="C58" s="95" t="s">
        <v>172</v>
      </c>
      <c r="D58" s="421" t="s">
        <v>251</v>
      </c>
      <c r="E58" s="312">
        <v>9001</v>
      </c>
      <c r="F58" s="421" t="s">
        <v>252</v>
      </c>
      <c r="G58" s="312">
        <v>9101</v>
      </c>
      <c r="H58" s="766">
        <v>83</v>
      </c>
      <c r="I58" s="313">
        <v>841.97</v>
      </c>
      <c r="J58" s="766">
        <v>82</v>
      </c>
      <c r="K58" s="766">
        <v>6</v>
      </c>
      <c r="L58" s="313">
        <v>811.83</v>
      </c>
      <c r="M58" s="902">
        <v>82</v>
      </c>
      <c r="N58" s="902">
        <v>6</v>
      </c>
      <c r="O58" s="901">
        <v>830.99</v>
      </c>
      <c r="P58" s="626"/>
      <c r="R58" s="822"/>
    </row>
    <row r="59" spans="1:18" s="429" customFormat="1" ht="15" hidden="1" customHeight="1">
      <c r="A59" s="421" t="s">
        <v>249</v>
      </c>
      <c r="B59" s="421" t="s">
        <v>250</v>
      </c>
      <c r="C59" s="95" t="s">
        <v>172</v>
      </c>
      <c r="D59" s="421" t="s">
        <v>251</v>
      </c>
      <c r="E59" s="312">
        <v>9001</v>
      </c>
      <c r="F59" s="421" t="s">
        <v>253</v>
      </c>
      <c r="G59" s="312">
        <v>9112</v>
      </c>
      <c r="H59" s="766">
        <v>13</v>
      </c>
      <c r="I59" s="313">
        <v>721.43</v>
      </c>
      <c r="J59" s="766">
        <v>15</v>
      </c>
      <c r="K59" s="766">
        <v>0</v>
      </c>
      <c r="L59" s="313">
        <v>603.55999999999995</v>
      </c>
      <c r="M59" s="902">
        <v>15</v>
      </c>
      <c r="N59" s="902">
        <v>0</v>
      </c>
      <c r="O59" s="901">
        <v>644.38</v>
      </c>
      <c r="P59" s="626"/>
      <c r="R59" s="822"/>
    </row>
    <row r="60" spans="1:18" s="429" customFormat="1" ht="15" hidden="1" customHeight="1">
      <c r="A60" s="421" t="s">
        <v>249</v>
      </c>
      <c r="B60" s="423" t="s">
        <v>250</v>
      </c>
      <c r="C60" s="95" t="s">
        <v>172</v>
      </c>
      <c r="D60" s="423" t="s">
        <v>254</v>
      </c>
      <c r="E60" s="312">
        <v>9120</v>
      </c>
      <c r="F60" s="423" t="s">
        <v>254</v>
      </c>
      <c r="G60" s="312">
        <v>9120</v>
      </c>
      <c r="H60" s="766">
        <v>26</v>
      </c>
      <c r="I60" s="313">
        <v>568.6</v>
      </c>
      <c r="J60" s="766">
        <v>25</v>
      </c>
      <c r="K60" s="766">
        <v>1</v>
      </c>
      <c r="L60" s="313">
        <v>592.99</v>
      </c>
      <c r="M60" s="902">
        <v>25</v>
      </c>
      <c r="N60" s="902">
        <v>1</v>
      </c>
      <c r="O60" s="901">
        <v>614.16</v>
      </c>
      <c r="P60" s="626"/>
      <c r="R60" s="822"/>
    </row>
    <row r="61" spans="1:18" s="429" customFormat="1" ht="15" hidden="1" customHeight="1">
      <c r="A61" s="421" t="s">
        <v>249</v>
      </c>
      <c r="B61" s="423" t="s">
        <v>255</v>
      </c>
      <c r="C61" s="95" t="s">
        <v>172</v>
      </c>
      <c r="D61" s="423" t="s">
        <v>256</v>
      </c>
      <c r="E61" s="312">
        <v>9201</v>
      </c>
      <c r="F61" s="423" t="s">
        <v>256</v>
      </c>
      <c r="G61" s="312">
        <v>9201</v>
      </c>
      <c r="H61" s="766">
        <v>17</v>
      </c>
      <c r="I61" s="313">
        <v>769.48</v>
      </c>
      <c r="J61" s="766">
        <v>16</v>
      </c>
      <c r="K61" s="766">
        <v>1</v>
      </c>
      <c r="L61" s="313">
        <v>787.73</v>
      </c>
      <c r="M61" s="902">
        <v>16</v>
      </c>
      <c r="N61" s="902">
        <v>1</v>
      </c>
      <c r="O61" s="901">
        <v>775.23</v>
      </c>
      <c r="P61" s="626"/>
      <c r="R61" s="822"/>
    </row>
    <row r="62" spans="1:18" s="429" customFormat="1" ht="15" hidden="1" customHeight="1">
      <c r="A62" s="421" t="s">
        <v>257</v>
      </c>
      <c r="B62" s="421" t="s">
        <v>258</v>
      </c>
      <c r="C62" s="95" t="s">
        <v>172</v>
      </c>
      <c r="D62" s="421" t="s">
        <v>259</v>
      </c>
      <c r="E62" s="312">
        <v>10001</v>
      </c>
      <c r="F62" s="421" t="s">
        <v>260</v>
      </c>
      <c r="G62" s="312">
        <v>10101</v>
      </c>
      <c r="H62" s="766">
        <v>72</v>
      </c>
      <c r="I62" s="313">
        <v>644.19000000000005</v>
      </c>
      <c r="J62" s="766">
        <v>71</v>
      </c>
      <c r="K62" s="766">
        <v>5</v>
      </c>
      <c r="L62" s="313">
        <v>659.22</v>
      </c>
      <c r="M62" s="902">
        <v>71</v>
      </c>
      <c r="N62" s="902">
        <v>5</v>
      </c>
      <c r="O62" s="901">
        <v>673.12</v>
      </c>
      <c r="P62" s="626"/>
      <c r="R62" s="822"/>
    </row>
    <row r="63" spans="1:18" s="429" customFormat="1" ht="15" hidden="1" customHeight="1">
      <c r="A63" s="421" t="s">
        <v>257</v>
      </c>
      <c r="B63" s="421" t="s">
        <v>258</v>
      </c>
      <c r="C63" s="95" t="s">
        <v>172</v>
      </c>
      <c r="D63" s="421" t="s">
        <v>259</v>
      </c>
      <c r="E63" s="312">
        <v>10001</v>
      </c>
      <c r="F63" s="421" t="s">
        <v>261</v>
      </c>
      <c r="G63" s="312">
        <v>10109</v>
      </c>
      <c r="H63" s="766">
        <v>6</v>
      </c>
      <c r="I63" s="313">
        <v>709.74</v>
      </c>
      <c r="J63" s="766">
        <v>6</v>
      </c>
      <c r="K63" s="766">
        <v>4</v>
      </c>
      <c r="L63" s="313">
        <v>726.18</v>
      </c>
      <c r="M63" s="902">
        <v>6</v>
      </c>
      <c r="N63" s="902">
        <v>4</v>
      </c>
      <c r="O63" s="901">
        <v>742.57</v>
      </c>
      <c r="P63" s="626"/>
      <c r="R63" s="822"/>
    </row>
    <row r="64" spans="1:18" s="429" customFormat="1" ht="15" hidden="1" customHeight="1">
      <c r="A64" s="421" t="s">
        <v>257</v>
      </c>
      <c r="B64" s="423" t="s">
        <v>262</v>
      </c>
      <c r="C64" s="95" t="s">
        <v>172</v>
      </c>
      <c r="D64" s="423" t="s">
        <v>263</v>
      </c>
      <c r="E64" s="312">
        <v>10201</v>
      </c>
      <c r="F64" s="423" t="s">
        <v>263</v>
      </c>
      <c r="G64" s="312">
        <v>10201</v>
      </c>
      <c r="H64" s="766">
        <v>17</v>
      </c>
      <c r="I64" s="313">
        <v>735.87</v>
      </c>
      <c r="J64" s="766">
        <v>18</v>
      </c>
      <c r="K64" s="766">
        <v>0</v>
      </c>
      <c r="L64" s="313">
        <v>749.78</v>
      </c>
      <c r="M64" s="902">
        <v>18</v>
      </c>
      <c r="N64" s="902">
        <v>0</v>
      </c>
      <c r="O64" s="901">
        <v>765.15</v>
      </c>
      <c r="P64" s="626"/>
      <c r="R64" s="822"/>
    </row>
    <row r="65" spans="1:18" s="429" customFormat="1" ht="15" hidden="1" customHeight="1">
      <c r="A65" s="421" t="s">
        <v>257</v>
      </c>
      <c r="B65" s="421" t="s">
        <v>264</v>
      </c>
      <c r="C65" s="95" t="s">
        <v>172</v>
      </c>
      <c r="D65" s="421" t="s">
        <v>264</v>
      </c>
      <c r="E65" s="312">
        <v>10301</v>
      </c>
      <c r="F65" s="421" t="s">
        <v>264</v>
      </c>
      <c r="G65" s="312">
        <v>10301</v>
      </c>
      <c r="H65" s="766">
        <v>57</v>
      </c>
      <c r="I65" s="313">
        <v>577.17999999999995</v>
      </c>
      <c r="J65" s="766">
        <v>57</v>
      </c>
      <c r="K65" s="766">
        <v>5</v>
      </c>
      <c r="L65" s="313">
        <v>597.53</v>
      </c>
      <c r="M65" s="902">
        <v>57</v>
      </c>
      <c r="N65" s="902">
        <v>5</v>
      </c>
      <c r="O65" s="901">
        <v>587.54</v>
      </c>
      <c r="P65" s="626"/>
      <c r="R65" s="822"/>
    </row>
    <row r="66" spans="1:18" s="429" customFormat="1" ht="15" hidden="1" customHeight="1">
      <c r="A66" s="421" t="s">
        <v>265</v>
      </c>
      <c r="B66" s="423" t="s">
        <v>266</v>
      </c>
      <c r="C66" s="95" t="s">
        <v>172</v>
      </c>
      <c r="D66" s="423" t="s">
        <v>266</v>
      </c>
      <c r="E66" s="312">
        <v>11101</v>
      </c>
      <c r="F66" s="423" t="s">
        <v>266</v>
      </c>
      <c r="G66" s="312">
        <v>11101</v>
      </c>
      <c r="H66" s="766">
        <v>19</v>
      </c>
      <c r="I66" s="313">
        <v>805.33</v>
      </c>
      <c r="J66" s="766">
        <v>21</v>
      </c>
      <c r="K66" s="766">
        <v>0</v>
      </c>
      <c r="L66" s="313">
        <v>493.95</v>
      </c>
      <c r="M66" s="902">
        <v>21</v>
      </c>
      <c r="N66" s="902">
        <v>0</v>
      </c>
      <c r="O66" s="901">
        <v>495.5</v>
      </c>
      <c r="P66" s="626"/>
      <c r="R66" s="822"/>
    </row>
    <row r="67" spans="1:18" s="429" customFormat="1" ht="34.799999999999997" customHeight="1">
      <c r="A67" s="421" t="s">
        <v>267</v>
      </c>
      <c r="B67" s="421" t="s">
        <v>267</v>
      </c>
      <c r="C67" s="95" t="s">
        <v>172</v>
      </c>
      <c r="D67" s="421" t="s">
        <v>268</v>
      </c>
      <c r="E67" s="312">
        <v>12101</v>
      </c>
      <c r="F67" s="424" t="s">
        <v>268</v>
      </c>
      <c r="G67" s="312">
        <v>12101</v>
      </c>
      <c r="H67" s="766">
        <v>29</v>
      </c>
      <c r="I67" s="313">
        <v>798.4</v>
      </c>
      <c r="J67" s="766">
        <v>28</v>
      </c>
      <c r="K67" s="766">
        <v>8</v>
      </c>
      <c r="L67" s="313">
        <v>806.12</v>
      </c>
      <c r="M67" s="902">
        <v>28</v>
      </c>
      <c r="N67" s="902">
        <v>8</v>
      </c>
      <c r="O67" s="901">
        <v>832.34</v>
      </c>
      <c r="P67" s="626"/>
      <c r="R67" s="822"/>
    </row>
    <row r="68" spans="1:18" s="429" customFormat="1" ht="15" customHeight="1">
      <c r="A68" s="421" t="s">
        <v>269</v>
      </c>
      <c r="B68" s="421" t="s">
        <v>270</v>
      </c>
      <c r="C68" s="95" t="s">
        <v>271</v>
      </c>
      <c r="D68" s="421" t="s">
        <v>271</v>
      </c>
      <c r="E68" s="312">
        <v>13001</v>
      </c>
      <c r="F68" s="421" t="s">
        <v>270</v>
      </c>
      <c r="G68" s="312">
        <v>13101</v>
      </c>
      <c r="H68" s="766">
        <v>76</v>
      </c>
      <c r="I68" s="313">
        <v>376.29</v>
      </c>
      <c r="J68" s="766">
        <v>77</v>
      </c>
      <c r="K68" s="766">
        <v>11</v>
      </c>
      <c r="L68" s="313">
        <v>383.25</v>
      </c>
      <c r="M68" s="902">
        <v>77</v>
      </c>
      <c r="N68" s="902">
        <v>11</v>
      </c>
      <c r="O68" s="901">
        <v>384.8</v>
      </c>
      <c r="P68" s="626"/>
      <c r="R68" s="822"/>
    </row>
    <row r="69" spans="1:18" s="429" customFormat="1" ht="15" customHeight="1">
      <c r="A69" s="421" t="s">
        <v>269</v>
      </c>
      <c r="B69" s="421" t="s">
        <v>270</v>
      </c>
      <c r="C69" s="95" t="s">
        <v>271</v>
      </c>
      <c r="D69" s="421" t="s">
        <v>271</v>
      </c>
      <c r="E69" s="312">
        <v>13001</v>
      </c>
      <c r="F69" s="421" t="s">
        <v>272</v>
      </c>
      <c r="G69" s="312">
        <v>13102</v>
      </c>
      <c r="H69" s="766">
        <v>20</v>
      </c>
      <c r="I69" s="313">
        <v>722.04</v>
      </c>
      <c r="J69" s="766">
        <v>20</v>
      </c>
      <c r="K69" s="766">
        <v>0</v>
      </c>
      <c r="L69" s="313">
        <v>731.55</v>
      </c>
      <c r="M69" s="902">
        <v>20</v>
      </c>
      <c r="N69" s="902">
        <v>0</v>
      </c>
      <c r="O69" s="901">
        <v>733.7</v>
      </c>
      <c r="P69" s="626"/>
      <c r="R69" s="822"/>
    </row>
    <row r="70" spans="1:18" s="429" customFormat="1" ht="15" customHeight="1">
      <c r="A70" s="421" t="s">
        <v>269</v>
      </c>
      <c r="B70" s="421" t="s">
        <v>270</v>
      </c>
      <c r="C70" s="95" t="s">
        <v>271</v>
      </c>
      <c r="D70" s="421" t="s">
        <v>271</v>
      </c>
      <c r="E70" s="312">
        <v>13001</v>
      </c>
      <c r="F70" s="421" t="s">
        <v>273</v>
      </c>
      <c r="G70" s="312">
        <v>13103</v>
      </c>
      <c r="H70" s="766">
        <v>34</v>
      </c>
      <c r="I70" s="313">
        <v>360.13</v>
      </c>
      <c r="J70" s="766">
        <v>34</v>
      </c>
      <c r="K70" s="766">
        <v>0</v>
      </c>
      <c r="L70" s="313">
        <v>361.6</v>
      </c>
      <c r="M70" s="902">
        <v>34</v>
      </c>
      <c r="N70" s="902">
        <v>0</v>
      </c>
      <c r="O70" s="901">
        <v>362.07</v>
      </c>
      <c r="P70" s="626"/>
      <c r="R70" s="822"/>
    </row>
    <row r="71" spans="1:18" s="429" customFormat="1" ht="15" customHeight="1">
      <c r="A71" s="421" t="s">
        <v>269</v>
      </c>
      <c r="B71" s="421" t="s">
        <v>270</v>
      </c>
      <c r="C71" s="95" t="s">
        <v>271</v>
      </c>
      <c r="D71" s="421" t="s">
        <v>271</v>
      </c>
      <c r="E71" s="312">
        <v>13001</v>
      </c>
      <c r="F71" s="421" t="s">
        <v>274</v>
      </c>
      <c r="G71" s="312">
        <v>13104</v>
      </c>
      <c r="H71" s="766">
        <v>36</v>
      </c>
      <c r="I71" s="313">
        <v>365.41</v>
      </c>
      <c r="J71" s="766">
        <v>36</v>
      </c>
      <c r="K71" s="766">
        <v>1</v>
      </c>
      <c r="L71" s="313">
        <v>361.4</v>
      </c>
      <c r="M71" s="902">
        <v>36</v>
      </c>
      <c r="N71" s="902">
        <v>1</v>
      </c>
      <c r="O71" s="901">
        <v>361.62</v>
      </c>
      <c r="P71" s="626"/>
      <c r="R71" s="822"/>
    </row>
    <row r="72" spans="1:18" s="429" customFormat="1" ht="15" customHeight="1">
      <c r="A72" s="421" t="s">
        <v>269</v>
      </c>
      <c r="B72" s="421" t="s">
        <v>270</v>
      </c>
      <c r="C72" s="95" t="s">
        <v>271</v>
      </c>
      <c r="D72" s="421" t="s">
        <v>271</v>
      </c>
      <c r="E72" s="312">
        <v>13001</v>
      </c>
      <c r="F72" s="421" t="s">
        <v>275</v>
      </c>
      <c r="G72" s="312">
        <v>13105</v>
      </c>
      <c r="H72" s="766">
        <v>48</v>
      </c>
      <c r="I72" s="313">
        <v>379.76</v>
      </c>
      <c r="J72" s="766">
        <v>49</v>
      </c>
      <c r="K72" s="766">
        <v>1</v>
      </c>
      <c r="L72" s="313">
        <v>374.87</v>
      </c>
      <c r="M72" s="902">
        <v>49</v>
      </c>
      <c r="N72" s="902">
        <v>1</v>
      </c>
      <c r="O72" s="901">
        <v>382.68</v>
      </c>
      <c r="P72" s="626"/>
      <c r="R72" s="822"/>
    </row>
    <row r="73" spans="1:18" s="429" customFormat="1" ht="15" customHeight="1">
      <c r="A73" s="421" t="s">
        <v>269</v>
      </c>
      <c r="B73" s="421" t="s">
        <v>270</v>
      </c>
      <c r="C73" s="95" t="s">
        <v>271</v>
      </c>
      <c r="D73" s="421" t="s">
        <v>271</v>
      </c>
      <c r="E73" s="312">
        <v>13001</v>
      </c>
      <c r="F73" s="421" t="s">
        <v>276</v>
      </c>
      <c r="G73" s="312">
        <v>13106</v>
      </c>
      <c r="H73" s="766">
        <v>30</v>
      </c>
      <c r="I73" s="313">
        <v>478.78</v>
      </c>
      <c r="J73" s="766">
        <v>29</v>
      </c>
      <c r="K73" s="766">
        <v>1</v>
      </c>
      <c r="L73" s="313">
        <v>444.16</v>
      </c>
      <c r="M73" s="902">
        <v>29</v>
      </c>
      <c r="N73" s="902">
        <v>1</v>
      </c>
      <c r="O73" s="901">
        <v>441.76</v>
      </c>
      <c r="P73" s="626"/>
      <c r="R73" s="822"/>
    </row>
    <row r="74" spans="1:18" s="429" customFormat="1" ht="15" customHeight="1">
      <c r="A74" s="421" t="s">
        <v>269</v>
      </c>
      <c r="B74" s="421" t="s">
        <v>270</v>
      </c>
      <c r="C74" s="95" t="s">
        <v>271</v>
      </c>
      <c r="D74" s="421" t="s">
        <v>271</v>
      </c>
      <c r="E74" s="312">
        <v>13001</v>
      </c>
      <c r="F74" s="421" t="s">
        <v>277</v>
      </c>
      <c r="G74" s="312">
        <v>13107</v>
      </c>
      <c r="H74" s="766">
        <v>13</v>
      </c>
      <c r="I74" s="313">
        <v>1325.37</v>
      </c>
      <c r="J74" s="766">
        <v>13</v>
      </c>
      <c r="K74" s="766">
        <v>6</v>
      </c>
      <c r="L74" s="313">
        <v>1321.99</v>
      </c>
      <c r="M74" s="902">
        <v>13</v>
      </c>
      <c r="N74" s="902">
        <v>6</v>
      </c>
      <c r="O74" s="901">
        <v>1331.51</v>
      </c>
      <c r="P74" s="626"/>
      <c r="R74" s="822"/>
    </row>
    <row r="75" spans="1:18" s="429" customFormat="1" ht="15" customHeight="1">
      <c r="A75" s="421" t="s">
        <v>269</v>
      </c>
      <c r="B75" s="421" t="s">
        <v>270</v>
      </c>
      <c r="C75" s="95" t="s">
        <v>271</v>
      </c>
      <c r="D75" s="421" t="s">
        <v>271</v>
      </c>
      <c r="E75" s="312">
        <v>13001</v>
      </c>
      <c r="F75" s="421" t="s">
        <v>278</v>
      </c>
      <c r="G75" s="312">
        <v>13108</v>
      </c>
      <c r="H75" s="766">
        <v>25</v>
      </c>
      <c r="I75" s="313">
        <v>360.57</v>
      </c>
      <c r="J75" s="766">
        <v>25</v>
      </c>
      <c r="K75" s="766">
        <v>3</v>
      </c>
      <c r="L75" s="313">
        <v>357.95</v>
      </c>
      <c r="M75" s="902">
        <v>25</v>
      </c>
      <c r="N75" s="902">
        <v>3</v>
      </c>
      <c r="O75" s="901">
        <v>360.06</v>
      </c>
      <c r="P75" s="626"/>
      <c r="R75" s="822"/>
    </row>
    <row r="76" spans="1:18" s="429" customFormat="1" ht="15" customHeight="1">
      <c r="A76" s="421" t="s">
        <v>269</v>
      </c>
      <c r="B76" s="421" t="s">
        <v>270</v>
      </c>
      <c r="C76" s="95" t="s">
        <v>271</v>
      </c>
      <c r="D76" s="421" t="s">
        <v>271</v>
      </c>
      <c r="E76" s="312">
        <v>13001</v>
      </c>
      <c r="F76" s="421" t="s">
        <v>279</v>
      </c>
      <c r="G76" s="312">
        <v>13109</v>
      </c>
      <c r="H76" s="766">
        <v>34</v>
      </c>
      <c r="I76" s="313">
        <v>418.17</v>
      </c>
      <c r="J76" s="766">
        <v>34</v>
      </c>
      <c r="K76" s="766">
        <v>2</v>
      </c>
      <c r="L76" s="313">
        <v>403.29</v>
      </c>
      <c r="M76" s="902">
        <v>34</v>
      </c>
      <c r="N76" s="902">
        <v>2</v>
      </c>
      <c r="O76" s="901">
        <v>402.71</v>
      </c>
      <c r="P76" s="626"/>
      <c r="R76" s="822"/>
    </row>
    <row r="77" spans="1:18" s="429" customFormat="1" ht="15" customHeight="1">
      <c r="A77" s="421" t="s">
        <v>269</v>
      </c>
      <c r="B77" s="421" t="s">
        <v>270</v>
      </c>
      <c r="C77" s="95" t="s">
        <v>271</v>
      </c>
      <c r="D77" s="421" t="s">
        <v>271</v>
      </c>
      <c r="E77" s="312">
        <v>13001</v>
      </c>
      <c r="F77" s="421" t="s">
        <v>280</v>
      </c>
      <c r="G77" s="312">
        <v>13110</v>
      </c>
      <c r="H77" s="766">
        <v>107</v>
      </c>
      <c r="I77" s="313">
        <v>535.13</v>
      </c>
      <c r="J77" s="766">
        <v>107</v>
      </c>
      <c r="K77" s="766">
        <v>13</v>
      </c>
      <c r="L77" s="313">
        <v>560.20000000000005</v>
      </c>
      <c r="M77" s="902">
        <v>107</v>
      </c>
      <c r="N77" s="902">
        <v>13</v>
      </c>
      <c r="O77" s="901">
        <v>556.75</v>
      </c>
      <c r="P77" s="626"/>
      <c r="R77" s="822"/>
    </row>
    <row r="78" spans="1:18" s="429" customFormat="1" ht="15" customHeight="1">
      <c r="A78" s="421" t="s">
        <v>269</v>
      </c>
      <c r="B78" s="421" t="s">
        <v>270</v>
      </c>
      <c r="C78" s="95" t="s">
        <v>271</v>
      </c>
      <c r="D78" s="421" t="s">
        <v>271</v>
      </c>
      <c r="E78" s="312">
        <v>13001</v>
      </c>
      <c r="F78" s="421" t="s">
        <v>281</v>
      </c>
      <c r="G78" s="312">
        <v>13111</v>
      </c>
      <c r="H78" s="766">
        <v>29</v>
      </c>
      <c r="I78" s="313">
        <v>399.61</v>
      </c>
      <c r="J78" s="766">
        <v>29</v>
      </c>
      <c r="K78" s="766">
        <v>0</v>
      </c>
      <c r="L78" s="313">
        <v>400.21</v>
      </c>
      <c r="M78" s="902">
        <v>29</v>
      </c>
      <c r="N78" s="902">
        <v>0</v>
      </c>
      <c r="O78" s="901">
        <v>400.03</v>
      </c>
      <c r="P78" s="626"/>
      <c r="R78" s="822"/>
    </row>
    <row r="79" spans="1:18" s="429" customFormat="1" ht="15" customHeight="1">
      <c r="A79" s="421" t="s">
        <v>269</v>
      </c>
      <c r="B79" s="421" t="s">
        <v>270</v>
      </c>
      <c r="C79" s="95" t="s">
        <v>271</v>
      </c>
      <c r="D79" s="421" t="s">
        <v>271</v>
      </c>
      <c r="E79" s="312">
        <v>13001</v>
      </c>
      <c r="F79" s="421" t="s">
        <v>282</v>
      </c>
      <c r="G79" s="312">
        <v>13112</v>
      </c>
      <c r="H79" s="766">
        <v>48</v>
      </c>
      <c r="I79" s="313">
        <v>437.1</v>
      </c>
      <c r="J79" s="766">
        <v>49</v>
      </c>
      <c r="K79" s="766">
        <v>0</v>
      </c>
      <c r="L79" s="313">
        <v>437.89</v>
      </c>
      <c r="M79" s="902">
        <v>49</v>
      </c>
      <c r="N79" s="902">
        <v>0</v>
      </c>
      <c r="O79" s="901">
        <v>444.13</v>
      </c>
      <c r="P79" s="626"/>
      <c r="R79" s="822"/>
    </row>
    <row r="80" spans="1:18" s="429" customFormat="1" ht="15" customHeight="1">
      <c r="A80" s="421" t="s">
        <v>269</v>
      </c>
      <c r="B80" s="421" t="s">
        <v>270</v>
      </c>
      <c r="C80" s="95" t="s">
        <v>271</v>
      </c>
      <c r="D80" s="421" t="s">
        <v>271</v>
      </c>
      <c r="E80" s="312">
        <v>13001</v>
      </c>
      <c r="F80" s="421" t="s">
        <v>283</v>
      </c>
      <c r="G80" s="312">
        <v>13113</v>
      </c>
      <c r="H80" s="766">
        <v>15</v>
      </c>
      <c r="I80" s="313">
        <v>801.67</v>
      </c>
      <c r="J80" s="766">
        <v>15</v>
      </c>
      <c r="K80" s="766">
        <v>17</v>
      </c>
      <c r="L80" s="313">
        <v>784.58</v>
      </c>
      <c r="M80" s="902">
        <v>15</v>
      </c>
      <c r="N80" s="902">
        <v>17</v>
      </c>
      <c r="O80" s="901">
        <v>783.55</v>
      </c>
      <c r="P80" s="626"/>
      <c r="R80" s="822"/>
    </row>
    <row r="81" spans="1:18" s="429" customFormat="1" ht="15" customHeight="1">
      <c r="A81" s="421" t="s">
        <v>269</v>
      </c>
      <c r="B81" s="421" t="s">
        <v>270</v>
      </c>
      <c r="C81" s="95" t="s">
        <v>271</v>
      </c>
      <c r="D81" s="421" t="s">
        <v>271</v>
      </c>
      <c r="E81" s="312">
        <v>13001</v>
      </c>
      <c r="F81" s="421" t="s">
        <v>284</v>
      </c>
      <c r="G81" s="312">
        <v>13114</v>
      </c>
      <c r="H81" s="766">
        <v>11</v>
      </c>
      <c r="I81" s="313">
        <v>1409.27</v>
      </c>
      <c r="J81" s="766">
        <v>12</v>
      </c>
      <c r="K81" s="766">
        <v>41</v>
      </c>
      <c r="L81" s="313">
        <v>1396.3</v>
      </c>
      <c r="M81" s="902">
        <v>12</v>
      </c>
      <c r="N81" s="902">
        <v>41</v>
      </c>
      <c r="O81" s="901">
        <v>1390.84</v>
      </c>
      <c r="P81" s="626"/>
      <c r="R81" s="822"/>
    </row>
    <row r="82" spans="1:18" s="429" customFormat="1" ht="15" customHeight="1">
      <c r="A82" s="421" t="s">
        <v>269</v>
      </c>
      <c r="B82" s="421" t="s">
        <v>270</v>
      </c>
      <c r="C82" s="95" t="s">
        <v>271</v>
      </c>
      <c r="D82" s="421" t="s">
        <v>271</v>
      </c>
      <c r="E82" s="312">
        <v>13001</v>
      </c>
      <c r="F82" s="421" t="s">
        <v>285</v>
      </c>
      <c r="G82" s="312">
        <v>13115</v>
      </c>
      <c r="H82" s="766">
        <v>7</v>
      </c>
      <c r="I82" s="313">
        <v>3243.4</v>
      </c>
      <c r="J82" s="766">
        <v>9</v>
      </c>
      <c r="K82" s="766">
        <v>17</v>
      </c>
      <c r="L82" s="313">
        <v>3195.43</v>
      </c>
      <c r="M82" s="902">
        <v>9</v>
      </c>
      <c r="N82" s="902">
        <v>17</v>
      </c>
      <c r="O82" s="901">
        <v>3190.98</v>
      </c>
      <c r="P82" s="626"/>
      <c r="R82" s="822"/>
    </row>
    <row r="83" spans="1:18" s="429" customFormat="1" ht="15" customHeight="1">
      <c r="A83" s="421" t="s">
        <v>269</v>
      </c>
      <c r="B83" s="421" t="s">
        <v>270</v>
      </c>
      <c r="C83" s="95" t="s">
        <v>271</v>
      </c>
      <c r="D83" s="421" t="s">
        <v>271</v>
      </c>
      <c r="E83" s="312">
        <v>13001</v>
      </c>
      <c r="F83" s="421" t="s">
        <v>286</v>
      </c>
      <c r="G83" s="312">
        <v>13116</v>
      </c>
      <c r="H83" s="766">
        <v>25</v>
      </c>
      <c r="I83" s="313">
        <v>344.22</v>
      </c>
      <c r="J83" s="766">
        <v>25</v>
      </c>
      <c r="K83" s="766">
        <v>0</v>
      </c>
      <c r="L83" s="313">
        <v>331.7</v>
      </c>
      <c r="M83" s="902">
        <v>25</v>
      </c>
      <c r="N83" s="902">
        <v>0</v>
      </c>
      <c r="O83" s="901">
        <v>331.7</v>
      </c>
      <c r="P83" s="626"/>
      <c r="R83" s="822"/>
    </row>
    <row r="84" spans="1:18" s="429" customFormat="1" ht="15" customHeight="1">
      <c r="A84" s="421" t="s">
        <v>269</v>
      </c>
      <c r="B84" s="421" t="s">
        <v>270</v>
      </c>
      <c r="C84" s="95" t="s">
        <v>271</v>
      </c>
      <c r="D84" s="421" t="s">
        <v>271</v>
      </c>
      <c r="E84" s="312">
        <v>13001</v>
      </c>
      <c r="F84" s="421" t="s">
        <v>287</v>
      </c>
      <c r="G84" s="312">
        <v>13117</v>
      </c>
      <c r="H84" s="766">
        <v>23</v>
      </c>
      <c r="I84" s="313">
        <v>343.03</v>
      </c>
      <c r="J84" s="766">
        <v>23</v>
      </c>
      <c r="K84" s="766">
        <v>0</v>
      </c>
      <c r="L84" s="313">
        <v>345.23</v>
      </c>
      <c r="M84" s="902">
        <v>23</v>
      </c>
      <c r="N84" s="902">
        <v>0</v>
      </c>
      <c r="O84" s="901">
        <v>345.23</v>
      </c>
      <c r="P84" s="626"/>
      <c r="R84" s="822"/>
    </row>
    <row r="85" spans="1:18" s="429" customFormat="1" ht="15" customHeight="1">
      <c r="A85" s="421" t="s">
        <v>269</v>
      </c>
      <c r="B85" s="421" t="s">
        <v>270</v>
      </c>
      <c r="C85" s="95" t="s">
        <v>271</v>
      </c>
      <c r="D85" s="421" t="s">
        <v>271</v>
      </c>
      <c r="E85" s="312">
        <v>13001</v>
      </c>
      <c r="F85" s="421" t="s">
        <v>288</v>
      </c>
      <c r="G85" s="312">
        <v>13118</v>
      </c>
      <c r="H85" s="766">
        <v>21</v>
      </c>
      <c r="I85" s="313">
        <v>520.77</v>
      </c>
      <c r="J85" s="766">
        <v>21</v>
      </c>
      <c r="K85" s="766">
        <v>4</v>
      </c>
      <c r="L85" s="313">
        <v>530.23</v>
      </c>
      <c r="M85" s="902">
        <v>21</v>
      </c>
      <c r="N85" s="902">
        <v>4</v>
      </c>
      <c r="O85" s="901">
        <v>537.11</v>
      </c>
      <c r="P85" s="626"/>
      <c r="R85" s="822"/>
    </row>
    <row r="86" spans="1:18" s="429" customFormat="1" ht="15" customHeight="1">
      <c r="A86" s="421" t="s">
        <v>269</v>
      </c>
      <c r="B86" s="421" t="s">
        <v>270</v>
      </c>
      <c r="C86" s="95" t="s">
        <v>271</v>
      </c>
      <c r="D86" s="421" t="s">
        <v>271</v>
      </c>
      <c r="E86" s="312">
        <v>13001</v>
      </c>
      <c r="F86" s="421" t="s">
        <v>289</v>
      </c>
      <c r="G86" s="312">
        <v>13119</v>
      </c>
      <c r="H86" s="766">
        <v>100</v>
      </c>
      <c r="I86" s="313">
        <v>524.45000000000005</v>
      </c>
      <c r="J86" s="766">
        <v>101</v>
      </c>
      <c r="K86" s="766">
        <v>8</v>
      </c>
      <c r="L86" s="313">
        <v>533.51</v>
      </c>
      <c r="M86" s="902">
        <v>101</v>
      </c>
      <c r="N86" s="902">
        <v>8</v>
      </c>
      <c r="O86" s="901">
        <v>538.27</v>
      </c>
      <c r="P86" s="626"/>
      <c r="R86" s="822"/>
    </row>
    <row r="87" spans="1:18" s="429" customFormat="1" ht="15" customHeight="1">
      <c r="A87" s="421" t="s">
        <v>269</v>
      </c>
      <c r="B87" s="421" t="s">
        <v>270</v>
      </c>
      <c r="C87" s="95" t="s">
        <v>271</v>
      </c>
      <c r="D87" s="421" t="s">
        <v>271</v>
      </c>
      <c r="E87" s="312">
        <v>13001</v>
      </c>
      <c r="F87" s="421" t="s">
        <v>290</v>
      </c>
      <c r="G87" s="312">
        <v>13120</v>
      </c>
      <c r="H87" s="766">
        <v>28</v>
      </c>
      <c r="I87" s="313">
        <v>541.4</v>
      </c>
      <c r="J87" s="766">
        <v>28</v>
      </c>
      <c r="K87" s="766">
        <v>26</v>
      </c>
      <c r="L87" s="313">
        <v>537.91</v>
      </c>
      <c r="M87" s="902">
        <v>28</v>
      </c>
      <c r="N87" s="902">
        <v>26</v>
      </c>
      <c r="O87" s="901">
        <v>535.08000000000004</v>
      </c>
      <c r="P87" s="626"/>
      <c r="R87" s="822"/>
    </row>
    <row r="88" spans="1:18" s="429" customFormat="1" ht="15" customHeight="1">
      <c r="A88" s="421" t="s">
        <v>269</v>
      </c>
      <c r="B88" s="421" t="s">
        <v>270</v>
      </c>
      <c r="C88" s="95" t="s">
        <v>271</v>
      </c>
      <c r="D88" s="421" t="s">
        <v>271</v>
      </c>
      <c r="E88" s="312">
        <v>13001</v>
      </c>
      <c r="F88" s="421" t="s">
        <v>291</v>
      </c>
      <c r="G88" s="312">
        <v>13121</v>
      </c>
      <c r="H88" s="766">
        <v>33</v>
      </c>
      <c r="I88" s="313">
        <v>363.57</v>
      </c>
      <c r="J88" s="766">
        <v>33</v>
      </c>
      <c r="K88" s="766">
        <v>0</v>
      </c>
      <c r="L88" s="313">
        <v>362.77</v>
      </c>
      <c r="M88" s="902">
        <v>33</v>
      </c>
      <c r="N88" s="902">
        <v>0</v>
      </c>
      <c r="O88" s="901">
        <v>362.65</v>
      </c>
      <c r="P88" s="626"/>
      <c r="R88" s="822"/>
    </row>
    <row r="89" spans="1:18" s="429" customFormat="1" ht="15" customHeight="1">
      <c r="A89" s="421" t="s">
        <v>269</v>
      </c>
      <c r="B89" s="421" t="s">
        <v>270</v>
      </c>
      <c r="C89" s="95" t="s">
        <v>271</v>
      </c>
      <c r="D89" s="421" t="s">
        <v>271</v>
      </c>
      <c r="E89" s="312">
        <v>13001</v>
      </c>
      <c r="F89" s="421" t="s">
        <v>292</v>
      </c>
      <c r="G89" s="312">
        <v>13122</v>
      </c>
      <c r="H89" s="766">
        <v>37</v>
      </c>
      <c r="I89" s="313">
        <v>683.77</v>
      </c>
      <c r="J89" s="766">
        <v>37</v>
      </c>
      <c r="K89" s="766">
        <v>15</v>
      </c>
      <c r="L89" s="313">
        <v>728.97</v>
      </c>
      <c r="M89" s="902">
        <v>37</v>
      </c>
      <c r="N89" s="902">
        <v>15</v>
      </c>
      <c r="O89" s="901">
        <v>760.66</v>
      </c>
      <c r="P89" s="626"/>
      <c r="R89" s="822"/>
    </row>
    <row r="90" spans="1:18" s="429" customFormat="1" ht="15" customHeight="1">
      <c r="A90" s="421" t="s">
        <v>269</v>
      </c>
      <c r="B90" s="421" t="s">
        <v>270</v>
      </c>
      <c r="C90" s="95" t="s">
        <v>271</v>
      </c>
      <c r="D90" s="421" t="s">
        <v>271</v>
      </c>
      <c r="E90" s="312">
        <v>13001</v>
      </c>
      <c r="F90" s="421" t="s">
        <v>293</v>
      </c>
      <c r="G90" s="312">
        <v>13123</v>
      </c>
      <c r="H90" s="766">
        <v>17</v>
      </c>
      <c r="I90" s="313">
        <v>695.31</v>
      </c>
      <c r="J90" s="766">
        <v>18</v>
      </c>
      <c r="K90" s="766">
        <v>23</v>
      </c>
      <c r="L90" s="313">
        <v>690.85</v>
      </c>
      <c r="M90" s="902">
        <v>18</v>
      </c>
      <c r="N90" s="902">
        <v>23</v>
      </c>
      <c r="O90" s="901">
        <v>690.76</v>
      </c>
      <c r="P90" s="626"/>
      <c r="R90" s="822"/>
    </row>
    <row r="91" spans="1:18" s="429" customFormat="1" ht="15" customHeight="1">
      <c r="A91" s="421" t="s">
        <v>269</v>
      </c>
      <c r="B91" s="421" t="s">
        <v>270</v>
      </c>
      <c r="C91" s="95" t="s">
        <v>271</v>
      </c>
      <c r="D91" s="421" t="s">
        <v>271</v>
      </c>
      <c r="E91" s="312">
        <v>13001</v>
      </c>
      <c r="F91" s="421" t="s">
        <v>294</v>
      </c>
      <c r="G91" s="312">
        <v>13124</v>
      </c>
      <c r="H91" s="766">
        <v>38</v>
      </c>
      <c r="I91" s="313">
        <v>370.15</v>
      </c>
      <c r="J91" s="766">
        <v>39</v>
      </c>
      <c r="K91" s="766">
        <v>1</v>
      </c>
      <c r="L91" s="313">
        <v>375.17</v>
      </c>
      <c r="M91" s="902">
        <v>39</v>
      </c>
      <c r="N91" s="902">
        <v>1</v>
      </c>
      <c r="O91" s="901">
        <v>374.17</v>
      </c>
      <c r="P91" s="626"/>
      <c r="R91" s="822"/>
    </row>
    <row r="92" spans="1:18" s="429" customFormat="1" ht="15" customHeight="1">
      <c r="A92" s="421" t="s">
        <v>269</v>
      </c>
      <c r="B92" s="421" t="s">
        <v>270</v>
      </c>
      <c r="C92" s="95" t="s">
        <v>271</v>
      </c>
      <c r="D92" s="421" t="s">
        <v>271</v>
      </c>
      <c r="E92" s="312">
        <v>13001</v>
      </c>
      <c r="F92" s="421" t="s">
        <v>295</v>
      </c>
      <c r="G92" s="312">
        <v>13125</v>
      </c>
      <c r="H92" s="766">
        <v>33</v>
      </c>
      <c r="I92" s="313">
        <v>612.78</v>
      </c>
      <c r="J92" s="766">
        <v>33</v>
      </c>
      <c r="K92" s="766">
        <v>2</v>
      </c>
      <c r="L92" s="313">
        <v>617.29999999999995</v>
      </c>
      <c r="M92" s="902">
        <v>33</v>
      </c>
      <c r="N92" s="902">
        <v>2</v>
      </c>
      <c r="O92" s="901">
        <v>614.71</v>
      </c>
      <c r="P92" s="626"/>
      <c r="R92" s="822"/>
    </row>
    <row r="93" spans="1:18" s="429" customFormat="1" ht="15" customHeight="1">
      <c r="A93" s="421" t="s">
        <v>269</v>
      </c>
      <c r="B93" s="421" t="s">
        <v>270</v>
      </c>
      <c r="C93" s="95" t="s">
        <v>271</v>
      </c>
      <c r="D93" s="421" t="s">
        <v>271</v>
      </c>
      <c r="E93" s="312">
        <v>13001</v>
      </c>
      <c r="F93" s="421" t="s">
        <v>296</v>
      </c>
      <c r="G93" s="312">
        <v>13126</v>
      </c>
      <c r="H93" s="766">
        <v>38</v>
      </c>
      <c r="I93" s="313">
        <v>426.47</v>
      </c>
      <c r="J93" s="766">
        <v>39</v>
      </c>
      <c r="K93" s="766">
        <v>0</v>
      </c>
      <c r="L93" s="313">
        <v>415.02</v>
      </c>
      <c r="M93" s="902">
        <v>39</v>
      </c>
      <c r="N93" s="902">
        <v>0</v>
      </c>
      <c r="O93" s="901">
        <v>415.54</v>
      </c>
      <c r="P93" s="626"/>
      <c r="R93" s="822"/>
    </row>
    <row r="94" spans="1:18" s="429" customFormat="1" ht="15" customHeight="1">
      <c r="A94" s="421" t="s">
        <v>269</v>
      </c>
      <c r="B94" s="421" t="s">
        <v>270</v>
      </c>
      <c r="C94" s="95" t="s">
        <v>271</v>
      </c>
      <c r="D94" s="421" t="s">
        <v>271</v>
      </c>
      <c r="E94" s="312">
        <v>13001</v>
      </c>
      <c r="F94" s="421" t="s">
        <v>297</v>
      </c>
      <c r="G94" s="312">
        <v>13127</v>
      </c>
      <c r="H94" s="766">
        <v>39</v>
      </c>
      <c r="I94" s="313">
        <v>434.4</v>
      </c>
      <c r="J94" s="766">
        <v>39</v>
      </c>
      <c r="K94" s="766">
        <v>1</v>
      </c>
      <c r="L94" s="313">
        <v>427.31</v>
      </c>
      <c r="M94" s="902">
        <v>39</v>
      </c>
      <c r="N94" s="902">
        <v>1</v>
      </c>
      <c r="O94" s="901">
        <v>426.06</v>
      </c>
      <c r="P94" s="626"/>
      <c r="R94" s="822"/>
    </row>
    <row r="95" spans="1:18" s="429" customFormat="1" ht="15" customHeight="1">
      <c r="A95" s="421" t="s">
        <v>269</v>
      </c>
      <c r="B95" s="421" t="s">
        <v>270</v>
      </c>
      <c r="C95" s="95" t="s">
        <v>271</v>
      </c>
      <c r="D95" s="421" t="s">
        <v>271</v>
      </c>
      <c r="E95" s="312">
        <v>13001</v>
      </c>
      <c r="F95" s="421" t="s">
        <v>298</v>
      </c>
      <c r="G95" s="312">
        <v>13128</v>
      </c>
      <c r="H95" s="766">
        <v>38</v>
      </c>
      <c r="I95" s="313">
        <v>426.29</v>
      </c>
      <c r="J95" s="766">
        <v>38</v>
      </c>
      <c r="K95" s="766">
        <v>0</v>
      </c>
      <c r="L95" s="313">
        <v>472.38</v>
      </c>
      <c r="M95" s="902">
        <v>38</v>
      </c>
      <c r="N95" s="902">
        <v>0</v>
      </c>
      <c r="O95" s="901">
        <v>472.9</v>
      </c>
      <c r="P95" s="626"/>
      <c r="R95" s="822"/>
    </row>
    <row r="96" spans="1:18" s="429" customFormat="1" ht="15" customHeight="1">
      <c r="A96" s="421" t="s">
        <v>269</v>
      </c>
      <c r="B96" s="421" t="s">
        <v>270</v>
      </c>
      <c r="C96" s="95" t="s">
        <v>271</v>
      </c>
      <c r="D96" s="421" t="s">
        <v>271</v>
      </c>
      <c r="E96" s="312">
        <v>13001</v>
      </c>
      <c r="F96" s="421" t="s">
        <v>299</v>
      </c>
      <c r="G96" s="312">
        <v>13129</v>
      </c>
      <c r="H96" s="766">
        <v>19</v>
      </c>
      <c r="I96" s="313">
        <v>483.69</v>
      </c>
      <c r="J96" s="766">
        <v>20</v>
      </c>
      <c r="K96" s="766">
        <v>0</v>
      </c>
      <c r="L96" s="313">
        <v>479.35</v>
      </c>
      <c r="M96" s="902">
        <v>20</v>
      </c>
      <c r="N96" s="902">
        <v>0</v>
      </c>
      <c r="O96" s="901">
        <v>484.46</v>
      </c>
      <c r="P96" s="626"/>
      <c r="R96" s="822"/>
    </row>
    <row r="97" spans="1:18" s="429" customFormat="1" ht="15" customHeight="1">
      <c r="A97" s="421" t="s">
        <v>269</v>
      </c>
      <c r="B97" s="421" t="s">
        <v>270</v>
      </c>
      <c r="C97" s="95" t="s">
        <v>271</v>
      </c>
      <c r="D97" s="421" t="s">
        <v>271</v>
      </c>
      <c r="E97" s="312">
        <v>13001</v>
      </c>
      <c r="F97" s="421" t="s">
        <v>300</v>
      </c>
      <c r="G97" s="312">
        <v>13130</v>
      </c>
      <c r="H97" s="766">
        <v>30</v>
      </c>
      <c r="I97" s="313">
        <v>397.05</v>
      </c>
      <c r="J97" s="766">
        <v>30</v>
      </c>
      <c r="K97" s="766">
        <v>4</v>
      </c>
      <c r="L97" s="313">
        <v>396.46</v>
      </c>
      <c r="M97" s="902">
        <v>30</v>
      </c>
      <c r="N97" s="902">
        <v>4</v>
      </c>
      <c r="O97" s="901">
        <v>398.06</v>
      </c>
      <c r="P97" s="626"/>
      <c r="R97" s="822"/>
    </row>
    <row r="98" spans="1:18" s="429" customFormat="1" ht="15" customHeight="1">
      <c r="A98" s="421" t="s">
        <v>269</v>
      </c>
      <c r="B98" s="421" t="s">
        <v>270</v>
      </c>
      <c r="C98" s="95" t="s">
        <v>271</v>
      </c>
      <c r="D98" s="421" t="s">
        <v>271</v>
      </c>
      <c r="E98" s="312">
        <v>13001</v>
      </c>
      <c r="F98" s="421" t="s">
        <v>301</v>
      </c>
      <c r="G98" s="312">
        <v>13131</v>
      </c>
      <c r="H98" s="766">
        <v>24</v>
      </c>
      <c r="I98" s="313">
        <v>374.21</v>
      </c>
      <c r="J98" s="766">
        <v>24</v>
      </c>
      <c r="K98" s="766">
        <v>0</v>
      </c>
      <c r="L98" s="313">
        <v>371.68</v>
      </c>
      <c r="M98" s="902">
        <v>24</v>
      </c>
      <c r="N98" s="902">
        <v>0</v>
      </c>
      <c r="O98" s="901">
        <v>371.66</v>
      </c>
      <c r="P98" s="626"/>
      <c r="R98" s="822"/>
    </row>
    <row r="99" spans="1:18" s="429" customFormat="1" ht="15" customHeight="1">
      <c r="A99" s="421" t="s">
        <v>269</v>
      </c>
      <c r="B99" s="421" t="s">
        <v>270</v>
      </c>
      <c r="C99" s="95" t="s">
        <v>271</v>
      </c>
      <c r="D99" s="421" t="s">
        <v>271</v>
      </c>
      <c r="E99" s="312">
        <v>13001</v>
      </c>
      <c r="F99" s="421" t="s">
        <v>302</v>
      </c>
      <c r="G99" s="312">
        <v>13132</v>
      </c>
      <c r="H99" s="766">
        <v>3</v>
      </c>
      <c r="I99" s="313">
        <v>1607.87</v>
      </c>
      <c r="J99" s="766">
        <v>3</v>
      </c>
      <c r="K99" s="766">
        <v>15</v>
      </c>
      <c r="L99" s="313">
        <v>1621.58</v>
      </c>
      <c r="M99" s="902">
        <v>3</v>
      </c>
      <c r="N99" s="902">
        <v>15</v>
      </c>
      <c r="O99" s="901">
        <v>1633.06</v>
      </c>
      <c r="P99" s="626"/>
      <c r="R99" s="822"/>
    </row>
    <row r="100" spans="1:18" s="429" customFormat="1" ht="15" customHeight="1">
      <c r="A100" s="421" t="s">
        <v>269</v>
      </c>
      <c r="B100" s="421" t="s">
        <v>303</v>
      </c>
      <c r="C100" s="95" t="s">
        <v>271</v>
      </c>
      <c r="D100" s="421" t="s">
        <v>271</v>
      </c>
      <c r="E100" s="312">
        <v>13001</v>
      </c>
      <c r="F100" s="421" t="s">
        <v>304</v>
      </c>
      <c r="G100" s="312">
        <v>13201</v>
      </c>
      <c r="H100" s="766">
        <v>104</v>
      </c>
      <c r="I100" s="313">
        <v>654.22</v>
      </c>
      <c r="J100" s="766">
        <v>106</v>
      </c>
      <c r="K100" s="766">
        <v>6</v>
      </c>
      <c r="L100" s="313">
        <v>644.4</v>
      </c>
      <c r="M100" s="902">
        <v>106</v>
      </c>
      <c r="N100" s="902">
        <v>6</v>
      </c>
      <c r="O100" s="901">
        <v>645.05999999999995</v>
      </c>
      <c r="P100" s="626"/>
      <c r="R100" s="822"/>
    </row>
    <row r="101" spans="1:18" s="429" customFormat="1" ht="15" customHeight="1">
      <c r="A101" s="421" t="s">
        <v>269</v>
      </c>
      <c r="B101" s="421" t="s">
        <v>303</v>
      </c>
      <c r="C101" s="95" t="s">
        <v>271</v>
      </c>
      <c r="D101" s="421" t="s">
        <v>271</v>
      </c>
      <c r="E101" s="312">
        <v>13001</v>
      </c>
      <c r="F101" s="421" t="s">
        <v>305</v>
      </c>
      <c r="G101" s="312">
        <v>13202</v>
      </c>
      <c r="H101" s="766">
        <v>2</v>
      </c>
      <c r="I101" s="313">
        <v>1693.75</v>
      </c>
      <c r="J101" s="766">
        <v>2</v>
      </c>
      <c r="K101" s="766">
        <v>1</v>
      </c>
      <c r="L101" s="313">
        <v>1698.89</v>
      </c>
      <c r="M101" s="902">
        <v>2</v>
      </c>
      <c r="N101" s="902">
        <v>1</v>
      </c>
      <c r="O101" s="901">
        <v>1698.62</v>
      </c>
      <c r="P101" s="626"/>
      <c r="R101" s="822"/>
    </row>
    <row r="102" spans="1:18" s="429" customFormat="1" ht="15" customHeight="1">
      <c r="A102" s="421" t="s">
        <v>269</v>
      </c>
      <c r="B102" s="421" t="s">
        <v>303</v>
      </c>
      <c r="C102" s="95" t="s">
        <v>271</v>
      </c>
      <c r="D102" s="421" t="s">
        <v>271</v>
      </c>
      <c r="E102" s="312">
        <v>13001</v>
      </c>
      <c r="F102" s="421" t="s">
        <v>306</v>
      </c>
      <c r="G102" s="312">
        <v>13203</v>
      </c>
      <c r="H102" s="766">
        <v>5</v>
      </c>
      <c r="I102" s="313">
        <v>1312.63</v>
      </c>
      <c r="J102" s="766">
        <v>5</v>
      </c>
      <c r="K102" s="766">
        <v>0</v>
      </c>
      <c r="L102" s="313">
        <v>1283.31</v>
      </c>
      <c r="M102" s="902">
        <v>5</v>
      </c>
      <c r="N102" s="902">
        <v>0</v>
      </c>
      <c r="O102" s="901">
        <v>1283.31</v>
      </c>
      <c r="P102" s="626"/>
      <c r="R102" s="822"/>
    </row>
    <row r="103" spans="1:18" s="429" customFormat="1" ht="15" customHeight="1">
      <c r="A103" s="421" t="s">
        <v>269</v>
      </c>
      <c r="B103" s="421" t="s">
        <v>307</v>
      </c>
      <c r="C103" s="95" t="s">
        <v>271</v>
      </c>
      <c r="D103" s="421" t="s">
        <v>271</v>
      </c>
      <c r="E103" s="312">
        <v>13001</v>
      </c>
      <c r="F103" s="421" t="s">
        <v>308</v>
      </c>
      <c r="G103" s="312">
        <v>13301</v>
      </c>
      <c r="H103" s="766">
        <v>27</v>
      </c>
      <c r="I103" s="313">
        <v>543.03</v>
      </c>
      <c r="J103" s="766">
        <v>30</v>
      </c>
      <c r="K103" s="766">
        <v>10</v>
      </c>
      <c r="L103" s="313">
        <v>631.04999999999995</v>
      </c>
      <c r="M103" s="902">
        <v>30</v>
      </c>
      <c r="N103" s="902">
        <v>10</v>
      </c>
      <c r="O103" s="901">
        <v>632.22</v>
      </c>
      <c r="P103" s="626"/>
      <c r="R103" s="822"/>
    </row>
    <row r="104" spans="1:18" s="429" customFormat="1" ht="15" customHeight="1">
      <c r="A104" s="421" t="s">
        <v>269</v>
      </c>
      <c r="B104" s="421" t="s">
        <v>307</v>
      </c>
      <c r="C104" s="95" t="s">
        <v>271</v>
      </c>
      <c r="D104" s="421" t="s">
        <v>271</v>
      </c>
      <c r="E104" s="312">
        <v>13001</v>
      </c>
      <c r="F104" s="421" t="s">
        <v>309</v>
      </c>
      <c r="G104" s="312">
        <v>13302</v>
      </c>
      <c r="H104" s="766">
        <v>26</v>
      </c>
      <c r="I104" s="313">
        <v>679.68</v>
      </c>
      <c r="J104" s="766">
        <v>25</v>
      </c>
      <c r="K104" s="766">
        <v>2</v>
      </c>
      <c r="L104" s="313">
        <v>832.81</v>
      </c>
      <c r="M104" s="902">
        <v>25</v>
      </c>
      <c r="N104" s="902">
        <v>2</v>
      </c>
      <c r="O104" s="901">
        <v>871.27</v>
      </c>
      <c r="P104" s="626"/>
      <c r="R104" s="822"/>
    </row>
    <row r="105" spans="1:18" s="429" customFormat="1" ht="15" customHeight="1">
      <c r="A105" s="421" t="s">
        <v>269</v>
      </c>
      <c r="B105" s="421" t="s">
        <v>307</v>
      </c>
      <c r="C105" s="95" t="s">
        <v>271</v>
      </c>
      <c r="D105" s="421" t="s">
        <v>271</v>
      </c>
      <c r="E105" s="312">
        <v>13001</v>
      </c>
      <c r="F105" s="421" t="s">
        <v>310</v>
      </c>
      <c r="G105" s="312">
        <v>13303</v>
      </c>
      <c r="H105" s="766">
        <v>6</v>
      </c>
      <c r="I105" s="313">
        <v>717.92</v>
      </c>
      <c r="J105" s="766">
        <v>8</v>
      </c>
      <c r="K105" s="766">
        <v>0</v>
      </c>
      <c r="L105" s="313">
        <v>701.52</v>
      </c>
      <c r="M105" s="902">
        <v>8</v>
      </c>
      <c r="N105" s="902">
        <v>0</v>
      </c>
      <c r="O105" s="901">
        <v>735.66</v>
      </c>
      <c r="P105" s="626"/>
      <c r="R105" s="822"/>
    </row>
    <row r="106" spans="1:18" s="429" customFormat="1" ht="15" customHeight="1">
      <c r="A106" s="421" t="s">
        <v>269</v>
      </c>
      <c r="B106" s="421" t="s">
        <v>311</v>
      </c>
      <c r="C106" s="95" t="s">
        <v>271</v>
      </c>
      <c r="D106" s="421" t="s">
        <v>271</v>
      </c>
      <c r="E106" s="312">
        <v>13001</v>
      </c>
      <c r="F106" s="421" t="s">
        <v>312</v>
      </c>
      <c r="G106" s="312">
        <v>13401</v>
      </c>
      <c r="H106" s="766">
        <v>74</v>
      </c>
      <c r="I106" s="313">
        <v>524.71</v>
      </c>
      <c r="J106" s="766">
        <v>72</v>
      </c>
      <c r="K106" s="766">
        <v>6</v>
      </c>
      <c r="L106" s="313">
        <v>527.4</v>
      </c>
      <c r="M106" s="902">
        <v>72</v>
      </c>
      <c r="N106" s="902">
        <v>6</v>
      </c>
      <c r="O106" s="901">
        <v>532.71</v>
      </c>
      <c r="P106" s="626"/>
      <c r="R106" s="822"/>
    </row>
    <row r="107" spans="1:18" s="429" customFormat="1" ht="15" customHeight="1">
      <c r="A107" s="421" t="s">
        <v>269</v>
      </c>
      <c r="B107" s="421" t="s">
        <v>311</v>
      </c>
      <c r="C107" s="95" t="s">
        <v>271</v>
      </c>
      <c r="D107" s="421" t="s">
        <v>271</v>
      </c>
      <c r="E107" s="312">
        <v>13001</v>
      </c>
      <c r="F107" s="421" t="s">
        <v>313</v>
      </c>
      <c r="G107" s="312">
        <v>13402</v>
      </c>
      <c r="H107" s="766">
        <v>17</v>
      </c>
      <c r="I107" s="313">
        <v>857.7</v>
      </c>
      <c r="J107" s="766">
        <v>20</v>
      </c>
      <c r="K107" s="766">
        <v>7</v>
      </c>
      <c r="L107" s="313">
        <v>860.49</v>
      </c>
      <c r="M107" s="902">
        <v>20</v>
      </c>
      <c r="N107" s="902">
        <v>7</v>
      </c>
      <c r="O107" s="901">
        <v>857.21</v>
      </c>
      <c r="P107" s="626"/>
      <c r="R107" s="822"/>
    </row>
    <row r="108" spans="1:18" s="429" customFormat="1" ht="15" customHeight="1">
      <c r="A108" s="421" t="s">
        <v>269</v>
      </c>
      <c r="B108" s="421" t="s">
        <v>311</v>
      </c>
      <c r="C108" s="95" t="s">
        <v>271</v>
      </c>
      <c r="D108" s="421" t="s">
        <v>271</v>
      </c>
      <c r="E108" s="312">
        <v>13001</v>
      </c>
      <c r="F108" s="421" t="s">
        <v>314</v>
      </c>
      <c r="G108" s="312">
        <v>13403</v>
      </c>
      <c r="H108" s="766">
        <v>1</v>
      </c>
      <c r="I108" s="313">
        <v>722.46</v>
      </c>
      <c r="J108" s="766">
        <v>2</v>
      </c>
      <c r="K108" s="766">
        <v>1</v>
      </c>
      <c r="L108" s="313">
        <v>1266.8</v>
      </c>
      <c r="M108" s="902">
        <v>2</v>
      </c>
      <c r="N108" s="902">
        <v>1</v>
      </c>
      <c r="O108" s="901">
        <v>1266.8</v>
      </c>
      <c r="P108" s="626"/>
      <c r="R108" s="822"/>
    </row>
    <row r="109" spans="1:18" s="429" customFormat="1" ht="15" customHeight="1">
      <c r="A109" s="421" t="s">
        <v>269</v>
      </c>
      <c r="B109" s="421" t="s">
        <v>311</v>
      </c>
      <c r="C109" s="95" t="s">
        <v>271</v>
      </c>
      <c r="D109" s="421" t="s">
        <v>271</v>
      </c>
      <c r="E109" s="312">
        <v>13001</v>
      </c>
      <c r="F109" s="421" t="s">
        <v>315</v>
      </c>
      <c r="G109" s="312">
        <v>13404</v>
      </c>
      <c r="H109" s="766">
        <v>17</v>
      </c>
      <c r="I109" s="313">
        <v>584.78</v>
      </c>
      <c r="J109" s="766">
        <v>17</v>
      </c>
      <c r="K109" s="766">
        <v>0</v>
      </c>
      <c r="L109" s="313">
        <v>712.39</v>
      </c>
      <c r="M109" s="902">
        <v>17</v>
      </c>
      <c r="N109" s="902">
        <v>0</v>
      </c>
      <c r="O109" s="901">
        <v>714.82</v>
      </c>
      <c r="P109" s="626"/>
      <c r="R109" s="822"/>
    </row>
    <row r="110" spans="1:18" s="429" customFormat="1" ht="15" customHeight="1">
      <c r="A110" s="421" t="s">
        <v>269</v>
      </c>
      <c r="B110" s="421" t="s">
        <v>316</v>
      </c>
      <c r="C110" s="95" t="s">
        <v>172</v>
      </c>
      <c r="D110" s="421" t="s">
        <v>316</v>
      </c>
      <c r="E110" s="312">
        <v>13501</v>
      </c>
      <c r="F110" s="424" t="s">
        <v>316</v>
      </c>
      <c r="G110" s="312">
        <v>13501</v>
      </c>
      <c r="H110" s="766">
        <v>27</v>
      </c>
      <c r="I110" s="313">
        <v>664.87</v>
      </c>
      <c r="J110" s="766">
        <v>28</v>
      </c>
      <c r="K110" s="766">
        <v>2</v>
      </c>
      <c r="L110" s="313">
        <v>588.64</v>
      </c>
      <c r="M110" s="902">
        <v>28</v>
      </c>
      <c r="N110" s="902">
        <v>2</v>
      </c>
      <c r="O110" s="901">
        <v>599.44000000000005</v>
      </c>
      <c r="P110" s="626"/>
      <c r="R110" s="822"/>
    </row>
    <row r="111" spans="1:18" s="429" customFormat="1" ht="15" customHeight="1">
      <c r="A111" s="421" t="s">
        <v>269</v>
      </c>
      <c r="B111" s="421" t="s">
        <v>317</v>
      </c>
      <c r="C111" s="95" t="s">
        <v>271</v>
      </c>
      <c r="D111" s="421" t="s">
        <v>271</v>
      </c>
      <c r="E111" s="312">
        <v>13001</v>
      </c>
      <c r="F111" s="421" t="s">
        <v>317</v>
      </c>
      <c r="G111" s="312">
        <v>13601</v>
      </c>
      <c r="H111" s="766">
        <v>20</v>
      </c>
      <c r="I111" s="313">
        <v>732.06</v>
      </c>
      <c r="J111" s="766">
        <v>22</v>
      </c>
      <c r="K111" s="766">
        <v>1</v>
      </c>
      <c r="L111" s="313">
        <v>636.45000000000005</v>
      </c>
      <c r="M111" s="902">
        <v>22</v>
      </c>
      <c r="N111" s="902">
        <v>1</v>
      </c>
      <c r="O111" s="901">
        <v>623.78</v>
      </c>
      <c r="P111" s="626"/>
      <c r="R111" s="822"/>
    </row>
    <row r="112" spans="1:18" s="429" customFormat="1" ht="15" customHeight="1">
      <c r="A112" s="421" t="s">
        <v>269</v>
      </c>
      <c r="B112" s="421" t="s">
        <v>317</v>
      </c>
      <c r="C112" s="95" t="s">
        <v>271</v>
      </c>
      <c r="D112" s="421" t="s">
        <v>271</v>
      </c>
      <c r="E112" s="312">
        <v>13001</v>
      </c>
      <c r="F112" s="421" t="s">
        <v>318</v>
      </c>
      <c r="G112" s="312">
        <v>13602</v>
      </c>
      <c r="H112" s="766">
        <v>12</v>
      </c>
      <c r="I112" s="313">
        <v>736.83</v>
      </c>
      <c r="J112" s="766">
        <v>11</v>
      </c>
      <c r="K112" s="766">
        <v>0</v>
      </c>
      <c r="L112" s="313">
        <v>728.44</v>
      </c>
      <c r="M112" s="902">
        <v>11</v>
      </c>
      <c r="N112" s="902">
        <v>0</v>
      </c>
      <c r="O112" s="901">
        <v>727.91</v>
      </c>
      <c r="P112" s="626"/>
      <c r="R112" s="822"/>
    </row>
    <row r="113" spans="1:18" s="429" customFormat="1" ht="15" customHeight="1">
      <c r="A113" s="421" t="s">
        <v>269</v>
      </c>
      <c r="B113" s="421" t="s">
        <v>317</v>
      </c>
      <c r="C113" s="95" t="s">
        <v>271</v>
      </c>
      <c r="D113" s="421" t="s">
        <v>271</v>
      </c>
      <c r="E113" s="312">
        <v>13001</v>
      </c>
      <c r="F113" s="421" t="s">
        <v>319</v>
      </c>
      <c r="G113" s="312">
        <v>13603</v>
      </c>
      <c r="H113" s="766">
        <v>9</v>
      </c>
      <c r="I113" s="313">
        <v>977.48</v>
      </c>
      <c r="J113" s="766">
        <v>10</v>
      </c>
      <c r="K113" s="766">
        <v>0</v>
      </c>
      <c r="L113" s="313">
        <v>991.48</v>
      </c>
      <c r="M113" s="902">
        <v>10</v>
      </c>
      <c r="N113" s="902">
        <v>0</v>
      </c>
      <c r="O113" s="901">
        <v>997.83</v>
      </c>
      <c r="P113" s="626"/>
      <c r="R113" s="822"/>
    </row>
    <row r="114" spans="1:18" s="429" customFormat="1" ht="15" customHeight="1">
      <c r="A114" s="421" t="s">
        <v>269</v>
      </c>
      <c r="B114" s="421" t="s">
        <v>317</v>
      </c>
      <c r="C114" s="95" t="s">
        <v>271</v>
      </c>
      <c r="D114" s="421" t="s">
        <v>271</v>
      </c>
      <c r="E114" s="312">
        <v>13001</v>
      </c>
      <c r="F114" s="421" t="s">
        <v>320</v>
      </c>
      <c r="G114" s="312">
        <v>13604</v>
      </c>
      <c r="H114" s="766">
        <v>17</v>
      </c>
      <c r="I114" s="313">
        <v>652.16999999999996</v>
      </c>
      <c r="J114" s="766">
        <v>16</v>
      </c>
      <c r="K114" s="766">
        <v>1</v>
      </c>
      <c r="L114" s="313">
        <v>689.19</v>
      </c>
      <c r="M114" s="902">
        <v>16</v>
      </c>
      <c r="N114" s="902">
        <v>1</v>
      </c>
      <c r="O114" s="901">
        <v>783.78</v>
      </c>
      <c r="P114" s="626"/>
      <c r="R114" s="822"/>
    </row>
    <row r="115" spans="1:18" s="429" customFormat="1" ht="15" customHeight="1">
      <c r="A115" s="421" t="s">
        <v>269</v>
      </c>
      <c r="B115" s="421" t="s">
        <v>317</v>
      </c>
      <c r="C115" s="95" t="s">
        <v>271</v>
      </c>
      <c r="D115" s="421" t="s">
        <v>271</v>
      </c>
      <c r="E115" s="312">
        <v>13001</v>
      </c>
      <c r="F115" s="421" t="s">
        <v>321</v>
      </c>
      <c r="G115" s="312">
        <v>13605</v>
      </c>
      <c r="H115" s="766">
        <v>30</v>
      </c>
      <c r="I115" s="313">
        <v>636.77</v>
      </c>
      <c r="J115" s="766">
        <v>30</v>
      </c>
      <c r="K115" s="766">
        <v>3</v>
      </c>
      <c r="L115" s="313">
        <v>593.16</v>
      </c>
      <c r="M115" s="902">
        <v>30</v>
      </c>
      <c r="N115" s="902">
        <v>3</v>
      </c>
      <c r="O115" s="901">
        <v>592.67999999999995</v>
      </c>
      <c r="P115" s="626"/>
      <c r="R115" s="822"/>
    </row>
    <row r="116" spans="1:18" s="429" customFormat="1" ht="15" hidden="1" customHeight="1">
      <c r="A116" s="421" t="s">
        <v>322</v>
      </c>
      <c r="B116" s="421" t="s">
        <v>323</v>
      </c>
      <c r="C116" s="95" t="s">
        <v>172</v>
      </c>
      <c r="D116" s="421" t="s">
        <v>323</v>
      </c>
      <c r="E116" s="312">
        <v>14101</v>
      </c>
      <c r="F116" s="421" t="s">
        <v>323</v>
      </c>
      <c r="G116" s="312">
        <v>14101</v>
      </c>
      <c r="H116" s="766">
        <v>54</v>
      </c>
      <c r="I116" s="313">
        <v>755.06</v>
      </c>
      <c r="J116" s="766">
        <v>52</v>
      </c>
      <c r="K116" s="766">
        <v>5</v>
      </c>
      <c r="L116" s="313">
        <v>743.79</v>
      </c>
      <c r="M116" s="902">
        <v>52</v>
      </c>
      <c r="N116" s="902">
        <v>5</v>
      </c>
      <c r="O116" s="901">
        <v>731.06</v>
      </c>
      <c r="P116" s="626"/>
      <c r="R116" s="822"/>
    </row>
    <row r="117" spans="1:18" s="429" customFormat="1" ht="15" hidden="1" customHeight="1">
      <c r="A117" s="421" t="s">
        <v>324</v>
      </c>
      <c r="B117" s="421" t="s">
        <v>325</v>
      </c>
      <c r="C117" s="95" t="s">
        <v>172</v>
      </c>
      <c r="D117" s="421" t="s">
        <v>325</v>
      </c>
      <c r="E117" s="312">
        <v>15101</v>
      </c>
      <c r="F117" s="421" t="s">
        <v>325</v>
      </c>
      <c r="G117" s="312">
        <v>15101</v>
      </c>
      <c r="H117" s="766">
        <v>54</v>
      </c>
      <c r="I117" s="313">
        <v>496.92</v>
      </c>
      <c r="J117" s="766">
        <v>46</v>
      </c>
      <c r="K117" s="766">
        <v>13</v>
      </c>
      <c r="L117" s="313">
        <v>555.36</v>
      </c>
      <c r="M117" s="902">
        <v>46</v>
      </c>
      <c r="N117" s="902">
        <v>13</v>
      </c>
      <c r="O117" s="901">
        <v>558</v>
      </c>
      <c r="P117" s="626"/>
      <c r="R117" s="822"/>
    </row>
    <row r="118" spans="1:18" s="429" customFormat="1" ht="15" hidden="1" customHeight="1">
      <c r="A118" s="421" t="s">
        <v>326</v>
      </c>
      <c r="B118" s="219" t="s">
        <v>327</v>
      </c>
      <c r="C118" s="95" t="s">
        <v>172</v>
      </c>
      <c r="D118" s="421" t="s">
        <v>328</v>
      </c>
      <c r="E118" s="312">
        <v>16101</v>
      </c>
      <c r="F118" s="421" t="s">
        <v>329</v>
      </c>
      <c r="G118" s="312">
        <v>16101</v>
      </c>
      <c r="H118" s="766">
        <v>54</v>
      </c>
      <c r="I118" s="313">
        <v>767.29</v>
      </c>
      <c r="J118" s="766">
        <v>56</v>
      </c>
      <c r="K118" s="766">
        <v>2</v>
      </c>
      <c r="L118" s="313">
        <v>771.4</v>
      </c>
      <c r="M118" s="902">
        <v>56</v>
      </c>
      <c r="N118" s="902">
        <v>2</v>
      </c>
      <c r="O118" s="901">
        <v>783.17</v>
      </c>
      <c r="P118" s="626"/>
      <c r="R118" s="822"/>
    </row>
    <row r="119" spans="1:18" s="429" customFormat="1" ht="15" hidden="1" customHeight="1">
      <c r="A119" s="421" t="s">
        <v>326</v>
      </c>
      <c r="B119" s="219" t="s">
        <v>327</v>
      </c>
      <c r="C119" s="95" t="s">
        <v>172</v>
      </c>
      <c r="D119" s="421" t="s">
        <v>328</v>
      </c>
      <c r="E119" s="312">
        <v>16101</v>
      </c>
      <c r="F119" s="421" t="s">
        <v>330</v>
      </c>
      <c r="G119" s="312">
        <v>16103</v>
      </c>
      <c r="H119" s="766">
        <v>8</v>
      </c>
      <c r="I119" s="313">
        <v>752.11</v>
      </c>
      <c r="J119" s="766">
        <v>8</v>
      </c>
      <c r="K119" s="766">
        <v>0</v>
      </c>
      <c r="L119" s="313">
        <v>774.35</v>
      </c>
      <c r="M119" s="902">
        <v>8</v>
      </c>
      <c r="N119" s="902">
        <v>0</v>
      </c>
      <c r="O119" s="901">
        <v>775.56</v>
      </c>
      <c r="P119" s="626"/>
      <c r="R119" s="822"/>
    </row>
    <row r="120" spans="1:18" s="429" customFormat="1" ht="15" hidden="1" customHeight="1">
      <c r="A120" s="421" t="s">
        <v>326</v>
      </c>
      <c r="B120" s="219" t="s">
        <v>331</v>
      </c>
      <c r="C120" s="95" t="s">
        <v>172</v>
      </c>
      <c r="D120" s="423" t="s">
        <v>332</v>
      </c>
      <c r="E120" s="312">
        <v>16301</v>
      </c>
      <c r="F120" s="423" t="s">
        <v>332</v>
      </c>
      <c r="G120" s="312">
        <v>16301</v>
      </c>
      <c r="H120" s="766">
        <v>13</v>
      </c>
      <c r="I120" s="313">
        <v>543.63</v>
      </c>
      <c r="J120" s="766">
        <v>13</v>
      </c>
      <c r="K120" s="766">
        <v>0</v>
      </c>
      <c r="L120" s="313">
        <v>541.78</v>
      </c>
      <c r="M120" s="902">
        <v>13</v>
      </c>
      <c r="N120" s="902">
        <v>0</v>
      </c>
      <c r="O120" s="901">
        <v>543.34</v>
      </c>
      <c r="P120" s="626"/>
      <c r="R120" s="822"/>
    </row>
  </sheetData>
  <autoFilter ref="A3:R120" xr:uid="{00000000-0001-0000-0B00-000000000000}">
    <filterColumn colId="0">
      <filters>
        <filter val="METROPOLITANA"/>
      </filters>
    </filterColumn>
  </autoFilter>
  <mergeCells count="4">
    <mergeCell ref="J2:L2"/>
    <mergeCell ref="H2:I2"/>
    <mergeCell ref="M2:O2"/>
    <mergeCell ref="B1:O1"/>
  </mergeCells>
  <hyperlinks>
    <hyperlink ref="P1" location="INDICE!A1" display="INDICE" xr:uid="{00000000-0004-0000-0B00-000000000000}"/>
    <hyperlink ref="P2" location="Matriz_Estadisticas!A1" display="ESTADÍSTICAS" xr:uid="{00000000-0004-0000-0B00-000001000000}"/>
    <hyperlink ref="A1" location="INDICE!C19" display="BPU_3" xr:uid="{00000000-0004-0000-0B00-000002000000}"/>
  </hyperlinks>
  <pageMargins left="0.7" right="0.7" top="0.75" bottom="0.75" header="0.3" footer="0.3"/>
  <pageSetup paperSize="9"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Hoja121"/>
  <dimension ref="A1:E38"/>
  <sheetViews>
    <sheetView topLeftCell="A17" workbookViewId="0">
      <selection activeCell="D36" sqref="D36"/>
    </sheetView>
  </sheetViews>
  <sheetFormatPr baseColWidth="10" defaultColWidth="11.44140625" defaultRowHeight="14.4"/>
  <cols>
    <col min="1" max="1" width="44.44140625" style="391" bestFit="1" customWidth="1"/>
    <col min="2" max="4" width="100.6640625" style="15" customWidth="1"/>
    <col min="5" max="5" width="7" style="15" bestFit="1" customWidth="1"/>
    <col min="6" max="16384" width="11.44140625" style="15"/>
  </cols>
  <sheetData>
    <row r="1" spans="1:5">
      <c r="A1" s="442" t="s">
        <v>419</v>
      </c>
      <c r="B1" s="480" t="s">
        <v>1275</v>
      </c>
      <c r="C1" s="480" t="s">
        <v>1276</v>
      </c>
      <c r="D1" s="480" t="s">
        <v>1757</v>
      </c>
      <c r="E1" s="550" t="s">
        <v>137</v>
      </c>
    </row>
    <row r="2" spans="1:5" s="9" customFormat="1" ht="15" customHeight="1">
      <c r="A2" s="278" t="s">
        <v>6</v>
      </c>
      <c r="B2" s="259" t="s">
        <v>93</v>
      </c>
      <c r="C2" s="259" t="s">
        <v>93</v>
      </c>
      <c r="D2" s="259" t="s">
        <v>93</v>
      </c>
    </row>
    <row r="3" spans="1:5" s="9" customFormat="1" ht="15" customHeight="1">
      <c r="A3" s="263" t="s">
        <v>4</v>
      </c>
      <c r="B3" s="259" t="s">
        <v>75</v>
      </c>
      <c r="C3" s="259" t="s">
        <v>75</v>
      </c>
      <c r="D3" s="259" t="s">
        <v>75</v>
      </c>
    </row>
    <row r="4" spans="1:5" s="9" customFormat="1" ht="15" customHeight="1">
      <c r="A4" s="263" t="s">
        <v>388</v>
      </c>
      <c r="B4" s="171" t="s">
        <v>1024</v>
      </c>
      <c r="C4" s="171" t="s">
        <v>1024</v>
      </c>
      <c r="D4" s="171" t="s">
        <v>1834</v>
      </c>
    </row>
    <row r="5" spans="1:5" s="9" customFormat="1" ht="15" customHeight="1">
      <c r="A5" s="263" t="s">
        <v>9</v>
      </c>
      <c r="B5" s="158" t="s">
        <v>1025</v>
      </c>
      <c r="C5" s="637" t="s">
        <v>1025</v>
      </c>
      <c r="D5" s="637" t="s">
        <v>1025</v>
      </c>
    </row>
    <row r="6" spans="1:5" s="9" customFormat="1" ht="15" customHeight="1">
      <c r="A6" s="263" t="s">
        <v>138</v>
      </c>
      <c r="B6" s="171" t="s">
        <v>1026</v>
      </c>
      <c r="C6" s="171" t="s">
        <v>1026</v>
      </c>
      <c r="D6" s="171" t="s">
        <v>1026</v>
      </c>
    </row>
    <row r="7" spans="1:5" s="9" customFormat="1" ht="15" customHeight="1">
      <c r="A7" s="263" t="s">
        <v>7</v>
      </c>
      <c r="B7" s="171" t="s">
        <v>422</v>
      </c>
      <c r="C7" s="171" t="s">
        <v>422</v>
      </c>
      <c r="D7" s="171" t="s">
        <v>422</v>
      </c>
    </row>
    <row r="8" spans="1:5" s="9" customFormat="1" ht="15" customHeight="1">
      <c r="A8" s="263" t="s">
        <v>389</v>
      </c>
      <c r="B8" s="171">
        <v>2018</v>
      </c>
      <c r="C8" s="171">
        <v>2019</v>
      </c>
      <c r="D8" s="171">
        <v>2020</v>
      </c>
    </row>
    <row r="9" spans="1:5" s="9" customFormat="1" ht="15" customHeight="1">
      <c r="A9" s="263" t="s">
        <v>390</v>
      </c>
      <c r="B9" s="171" t="s">
        <v>470</v>
      </c>
      <c r="C9" s="171" t="s">
        <v>470</v>
      </c>
      <c r="D9" s="171" t="s">
        <v>470</v>
      </c>
    </row>
    <row r="10" spans="1:5" s="9" customFormat="1" ht="151.80000000000001">
      <c r="A10" s="100" t="s">
        <v>391</v>
      </c>
      <c r="B10" s="137" t="s">
        <v>1883</v>
      </c>
      <c r="C10" s="137" t="s">
        <v>1883</v>
      </c>
      <c r="D10" s="137" t="s">
        <v>1835</v>
      </c>
    </row>
    <row r="11" spans="1:5" s="9" customFormat="1" ht="15" customHeight="1">
      <c r="A11" s="263" t="s">
        <v>392</v>
      </c>
      <c r="B11" s="171" t="s">
        <v>472</v>
      </c>
      <c r="C11" s="171" t="s">
        <v>472</v>
      </c>
      <c r="D11" s="171" t="s">
        <v>472</v>
      </c>
    </row>
    <row r="12" spans="1:5" s="9" customFormat="1" ht="15" customHeight="1">
      <c r="A12" s="263" t="s">
        <v>393</v>
      </c>
      <c r="B12" s="171" t="s">
        <v>542</v>
      </c>
      <c r="C12" s="171" t="s">
        <v>542</v>
      </c>
      <c r="D12" s="171" t="s">
        <v>542</v>
      </c>
    </row>
    <row r="13" spans="1:5" s="9" customFormat="1" ht="15" customHeight="1">
      <c r="A13" s="263" t="s">
        <v>394</v>
      </c>
      <c r="B13" s="171" t="s">
        <v>1882</v>
      </c>
      <c r="C13" s="171" t="s">
        <v>1881</v>
      </c>
      <c r="D13" s="171" t="s">
        <v>1212</v>
      </c>
    </row>
    <row r="14" spans="1:5" s="9" customFormat="1" ht="15" customHeight="1">
      <c r="A14" s="263" t="s">
        <v>139</v>
      </c>
      <c r="B14" s="171" t="s">
        <v>944</v>
      </c>
      <c r="C14" s="171" t="s">
        <v>944</v>
      </c>
      <c r="D14" s="171" t="s">
        <v>944</v>
      </c>
    </row>
    <row r="15" spans="1:5" s="9" customFormat="1" ht="15" customHeight="1">
      <c r="A15" s="263" t="s">
        <v>395</v>
      </c>
      <c r="B15" s="144">
        <v>43097</v>
      </c>
      <c r="C15" s="144">
        <v>43097</v>
      </c>
      <c r="D15" s="144">
        <v>43097</v>
      </c>
    </row>
    <row r="16" spans="1:5" s="9" customFormat="1" ht="15" customHeight="1">
      <c r="A16" s="263" t="s">
        <v>396</v>
      </c>
      <c r="B16" s="144">
        <v>44448</v>
      </c>
      <c r="C16" s="144">
        <v>44448</v>
      </c>
      <c r="D16" s="144">
        <v>44433</v>
      </c>
    </row>
    <row r="17" spans="1:4" s="9" customFormat="1" ht="15" customHeight="1">
      <c r="A17" s="279" t="s">
        <v>397</v>
      </c>
      <c r="B17" s="171" t="s">
        <v>1314</v>
      </c>
      <c r="C17" s="171" t="s">
        <v>1314</v>
      </c>
      <c r="D17" s="171" t="s">
        <v>1314</v>
      </c>
    </row>
    <row r="18" spans="1:4" s="9" customFormat="1" ht="15" customHeight="1">
      <c r="A18" s="278" t="s">
        <v>398</v>
      </c>
      <c r="B18" s="171" t="s">
        <v>1027</v>
      </c>
      <c r="C18" s="171" t="s">
        <v>1027</v>
      </c>
      <c r="D18" s="171" t="s">
        <v>1027</v>
      </c>
    </row>
    <row r="19" spans="1:4" s="9" customFormat="1" ht="15" customHeight="1">
      <c r="A19" s="278" t="s">
        <v>399</v>
      </c>
      <c r="B19" s="171" t="s">
        <v>478</v>
      </c>
      <c r="C19" s="171" t="s">
        <v>478</v>
      </c>
      <c r="D19" s="171" t="s">
        <v>478</v>
      </c>
    </row>
    <row r="20" spans="1:4" s="9" customFormat="1" ht="15" customHeight="1">
      <c r="A20" s="278" t="s">
        <v>400</v>
      </c>
      <c r="B20" s="259" t="s">
        <v>479</v>
      </c>
      <c r="C20" s="259" t="s">
        <v>479</v>
      </c>
      <c r="D20" s="259" t="s">
        <v>479</v>
      </c>
    </row>
    <row r="21" spans="1:4" s="9" customFormat="1" ht="15" customHeight="1">
      <c r="A21" s="278" t="s">
        <v>403</v>
      </c>
      <c r="B21" s="171" t="s">
        <v>1028</v>
      </c>
      <c r="C21" s="171" t="s">
        <v>1471</v>
      </c>
      <c r="D21" s="171" t="s">
        <v>1471</v>
      </c>
    </row>
    <row r="22" spans="1:4" s="9" customFormat="1" ht="15" customHeight="1">
      <c r="A22" s="278" t="s">
        <v>404</v>
      </c>
      <c r="B22" s="171" t="s">
        <v>1700</v>
      </c>
      <c r="C22" s="171" t="s">
        <v>1700</v>
      </c>
      <c r="D22" s="171" t="s">
        <v>1700</v>
      </c>
    </row>
    <row r="23" spans="1:4" s="9" customFormat="1" ht="15" customHeight="1">
      <c r="A23" s="278" t="s">
        <v>435</v>
      </c>
      <c r="B23" s="171" t="s">
        <v>548</v>
      </c>
      <c r="C23" s="171" t="s">
        <v>548</v>
      </c>
      <c r="D23" s="171" t="s">
        <v>548</v>
      </c>
    </row>
    <row r="24" spans="1:4" s="9" customFormat="1" ht="15" customHeight="1">
      <c r="A24" s="278" t="s">
        <v>405</v>
      </c>
      <c r="B24" s="171">
        <v>2018</v>
      </c>
      <c r="C24" s="171">
        <v>2019</v>
      </c>
      <c r="D24" s="171">
        <v>2020</v>
      </c>
    </row>
    <row r="25" spans="1:4" s="9" customFormat="1" ht="15" customHeight="1">
      <c r="A25" s="278" t="s">
        <v>406</v>
      </c>
      <c r="B25" s="171" t="s">
        <v>1472</v>
      </c>
      <c r="C25" s="171" t="s">
        <v>1472</v>
      </c>
      <c r="D25" s="171" t="s">
        <v>1472</v>
      </c>
    </row>
    <row r="26" spans="1:4" s="9" customFormat="1" ht="15" customHeight="1">
      <c r="A26" s="278" t="s">
        <v>407</v>
      </c>
      <c r="B26" s="171" t="s">
        <v>1029</v>
      </c>
      <c r="C26" s="171" t="s">
        <v>1029</v>
      </c>
      <c r="D26" s="171" t="s">
        <v>1029</v>
      </c>
    </row>
    <row r="27" spans="1:4" s="9" customFormat="1" ht="15" customHeight="1">
      <c r="A27" s="278" t="s">
        <v>408</v>
      </c>
      <c r="B27" s="171" t="s">
        <v>434</v>
      </c>
      <c r="C27" s="171" t="s">
        <v>434</v>
      </c>
      <c r="D27" s="171" t="s">
        <v>434</v>
      </c>
    </row>
    <row r="28" spans="1:4" s="9" customFormat="1" ht="15" customHeight="1">
      <c r="A28" s="278" t="s">
        <v>439</v>
      </c>
      <c r="B28" s="171" t="s">
        <v>1473</v>
      </c>
      <c r="C28" s="171" t="s">
        <v>1473</v>
      </c>
      <c r="D28" s="171" t="s">
        <v>1473</v>
      </c>
    </row>
    <row r="29" spans="1:4" s="9" customFormat="1" ht="15" customHeight="1">
      <c r="A29" s="278" t="s">
        <v>409</v>
      </c>
      <c r="B29" s="171">
        <v>2017</v>
      </c>
      <c r="C29" s="171">
        <v>2017</v>
      </c>
      <c r="D29" s="171">
        <v>2017</v>
      </c>
    </row>
    <row r="30" spans="1:4" s="9" customFormat="1" ht="15" customHeight="1">
      <c r="A30" s="278" t="s">
        <v>410</v>
      </c>
      <c r="B30" s="171" t="s">
        <v>1021</v>
      </c>
      <c r="C30" s="171" t="s">
        <v>1021</v>
      </c>
      <c r="D30" s="171" t="s">
        <v>1021</v>
      </c>
    </row>
    <row r="31" spans="1:4" s="9" customFormat="1" ht="15" customHeight="1">
      <c r="A31" s="278" t="s">
        <v>411</v>
      </c>
      <c r="B31" s="101"/>
      <c r="C31" s="101"/>
      <c r="D31" s="101"/>
    </row>
    <row r="32" spans="1:4" s="9" customFormat="1" ht="15" customHeight="1">
      <c r="A32" s="278" t="s">
        <v>412</v>
      </c>
      <c r="B32" s="101"/>
      <c r="C32" s="101"/>
      <c r="D32" s="101"/>
    </row>
    <row r="33" spans="1:4" s="9" customFormat="1" ht="15" customHeight="1">
      <c r="A33" s="278" t="s">
        <v>440</v>
      </c>
      <c r="B33" s="101"/>
      <c r="C33" s="101"/>
      <c r="D33" s="101"/>
    </row>
    <row r="34" spans="1:4" s="9" customFormat="1" ht="15" customHeight="1">
      <c r="A34" s="278" t="s">
        <v>413</v>
      </c>
      <c r="B34" s="101"/>
      <c r="C34" s="101"/>
      <c r="D34" s="101"/>
    </row>
    <row r="35" spans="1:4" s="9" customFormat="1" ht="15" customHeight="1">
      <c r="A35" s="278" t="s">
        <v>414</v>
      </c>
      <c r="B35" s="101"/>
      <c r="C35" s="101"/>
      <c r="D35" s="101"/>
    </row>
    <row r="36" spans="1:4" s="9" customFormat="1" ht="138">
      <c r="A36" s="278" t="s">
        <v>401</v>
      </c>
      <c r="B36" s="171" t="s">
        <v>1920</v>
      </c>
      <c r="C36" s="171" t="s">
        <v>1920</v>
      </c>
      <c r="D36" s="171" t="s">
        <v>1920</v>
      </c>
    </row>
    <row r="37" spans="1:4" s="9" customFormat="1" ht="27.6">
      <c r="A37" s="278" t="s">
        <v>1267</v>
      </c>
      <c r="B37" s="257" t="s">
        <v>17</v>
      </c>
      <c r="C37" s="257" t="s">
        <v>1938</v>
      </c>
      <c r="D37" s="257" t="s">
        <v>1938</v>
      </c>
    </row>
    <row r="38" spans="1:4" ht="15" customHeight="1">
      <c r="A38" s="278" t="s">
        <v>402</v>
      </c>
      <c r="B38" s="101" t="s">
        <v>92</v>
      </c>
      <c r="C38" s="134" t="s">
        <v>92</v>
      </c>
      <c r="D38" s="134" t="s">
        <v>92</v>
      </c>
    </row>
  </sheetData>
  <hyperlinks>
    <hyperlink ref="E1" location="INDICE!A1" display="INDICE" xr:uid="{00000000-0004-0000-7700-000000000000}"/>
    <hyperlink ref="A1" location="INDICE!C68" display="COMPONENTE" xr:uid="{00000000-0004-0000-7700-000001000000}"/>
  </hyperlinks>
  <pageMargins left="0.7" right="0.7" top="0.75" bottom="0.75" header="0.3" footer="0.3"/>
  <pageSetup orientation="portrait" horizontalDpi="4294967293" verticalDpi="4294967293"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Hoja122"/>
  <dimension ref="A1:N120"/>
  <sheetViews>
    <sheetView topLeftCell="H5" workbookViewId="0"/>
  </sheetViews>
  <sheetFormatPr baseColWidth="10" defaultColWidth="11.44140625" defaultRowHeight="14.4"/>
  <cols>
    <col min="1" max="1" width="20.109375" style="218" bestFit="1" customWidth="1"/>
    <col min="2" max="2" width="22.109375" style="218" bestFit="1" customWidth="1"/>
    <col min="3" max="3" width="16.109375" style="218" bestFit="1" customWidth="1"/>
    <col min="4" max="4" width="44.88671875" style="218" bestFit="1" customWidth="1"/>
    <col min="5" max="5" width="11.5546875" style="218" bestFit="1" customWidth="1"/>
    <col min="6" max="6" width="19" style="218" bestFit="1" customWidth="1"/>
    <col min="7" max="7" width="6" style="218" bestFit="1" customWidth="1"/>
    <col min="8" max="8" width="35" style="218" customWidth="1"/>
    <col min="9" max="9" width="26.5546875" style="218" customWidth="1"/>
    <col min="10" max="10" width="35.44140625" style="218" customWidth="1"/>
    <col min="11" max="11" width="26.5546875" style="218" customWidth="1"/>
    <col min="12" max="12" width="34.6640625" style="218" bestFit="1" customWidth="1"/>
    <col min="13" max="13" width="26.5546875" style="218" customWidth="1"/>
    <col min="14" max="14" width="13.109375" style="527" bestFit="1" customWidth="1"/>
    <col min="15" max="16384" width="11.44140625" style="218"/>
  </cols>
  <sheetData>
    <row r="1" spans="1:14">
      <c r="A1" s="446" t="s">
        <v>93</v>
      </c>
      <c r="B1" s="1094" t="s">
        <v>1025</v>
      </c>
      <c r="C1" s="1094"/>
      <c r="D1" s="1094"/>
      <c r="E1" s="1094"/>
      <c r="F1" s="1094"/>
      <c r="G1" s="1094"/>
      <c r="H1" s="1094"/>
      <c r="I1" s="1094"/>
      <c r="J1" s="1094"/>
      <c r="K1" s="1094"/>
      <c r="L1" s="1094"/>
      <c r="M1" s="1094"/>
      <c r="N1" s="625" t="s">
        <v>137</v>
      </c>
    </row>
    <row r="2" spans="1:14">
      <c r="A2" s="470"/>
      <c r="B2" s="471"/>
      <c r="C2" s="471"/>
      <c r="D2" s="461"/>
      <c r="E2" s="451"/>
      <c r="F2" s="451"/>
      <c r="G2" s="451"/>
      <c r="H2" s="1091" t="s">
        <v>1274</v>
      </c>
      <c r="I2" s="1092"/>
      <c r="J2" s="1093" t="s">
        <v>1269</v>
      </c>
      <c r="K2" s="1092"/>
      <c r="L2" s="1093" t="s">
        <v>1760</v>
      </c>
      <c r="M2" s="1092"/>
      <c r="N2" s="625" t="s">
        <v>449</v>
      </c>
    </row>
    <row r="3" spans="1:14" ht="30" customHeight="1">
      <c r="A3" s="474" t="s">
        <v>165</v>
      </c>
      <c r="B3" s="474" t="s">
        <v>166</v>
      </c>
      <c r="C3" s="474" t="s">
        <v>167</v>
      </c>
      <c r="D3" s="473" t="s">
        <v>168</v>
      </c>
      <c r="E3" s="472" t="s">
        <v>169</v>
      </c>
      <c r="F3" s="472" t="s">
        <v>11</v>
      </c>
      <c r="G3" s="472" t="s">
        <v>487</v>
      </c>
      <c r="H3" s="454" t="s">
        <v>1030</v>
      </c>
      <c r="I3" s="428" t="s">
        <v>1880</v>
      </c>
      <c r="J3" s="428" t="s">
        <v>1030</v>
      </c>
      <c r="K3" s="428" t="s">
        <v>1880</v>
      </c>
      <c r="L3" s="428" t="s">
        <v>1030</v>
      </c>
      <c r="M3" s="428" t="s">
        <v>1880</v>
      </c>
    </row>
    <row r="4" spans="1:14" s="429" customFormat="1" ht="15" customHeight="1">
      <c r="A4" s="447" t="s">
        <v>170</v>
      </c>
      <c r="B4" s="447" t="s">
        <v>171</v>
      </c>
      <c r="C4" s="448" t="s">
        <v>172</v>
      </c>
      <c r="D4" s="447" t="s">
        <v>173</v>
      </c>
      <c r="E4" s="449">
        <v>1001</v>
      </c>
      <c r="F4" s="447" t="s">
        <v>171</v>
      </c>
      <c r="G4" s="449">
        <v>1101</v>
      </c>
      <c r="H4" s="313">
        <v>0.69884981435600912</v>
      </c>
      <c r="I4" s="313">
        <v>0.35</v>
      </c>
      <c r="J4" s="313">
        <v>0.70384990657769064</v>
      </c>
      <c r="K4" s="313">
        <v>0.35</v>
      </c>
      <c r="L4" s="313">
        <v>0.77250018671174026</v>
      </c>
      <c r="M4" s="313">
        <v>0.39</v>
      </c>
      <c r="N4" s="893"/>
    </row>
    <row r="5" spans="1:14" s="429" customFormat="1" ht="15" customHeight="1">
      <c r="A5" s="421" t="s">
        <v>170</v>
      </c>
      <c r="B5" s="421" t="s">
        <v>171</v>
      </c>
      <c r="C5" s="95" t="s">
        <v>172</v>
      </c>
      <c r="D5" s="421" t="s">
        <v>173</v>
      </c>
      <c r="E5" s="312">
        <v>1001</v>
      </c>
      <c r="F5" s="421" t="s">
        <v>174</v>
      </c>
      <c r="G5" s="312">
        <v>1107</v>
      </c>
      <c r="H5" s="327" t="s">
        <v>1280</v>
      </c>
      <c r="I5" s="327" t="s">
        <v>1280</v>
      </c>
      <c r="J5" s="327" t="s">
        <v>1280</v>
      </c>
      <c r="K5" s="327" t="s">
        <v>1280</v>
      </c>
      <c r="L5" s="327" t="s">
        <v>1280</v>
      </c>
      <c r="M5" s="327" t="s">
        <v>1280</v>
      </c>
      <c r="N5" s="893"/>
    </row>
    <row r="6" spans="1:14" s="429" customFormat="1" ht="15" customHeight="1">
      <c r="A6" s="421" t="s">
        <v>175</v>
      </c>
      <c r="B6" s="421" t="s">
        <v>175</v>
      </c>
      <c r="C6" s="95" t="s">
        <v>172</v>
      </c>
      <c r="D6" s="421" t="s">
        <v>175</v>
      </c>
      <c r="E6" s="312">
        <v>2101</v>
      </c>
      <c r="F6" s="421" t="s">
        <v>175</v>
      </c>
      <c r="G6" s="312">
        <v>2101</v>
      </c>
      <c r="H6" s="313">
        <v>0.80334774116231333</v>
      </c>
      <c r="I6" s="313">
        <v>0.4</v>
      </c>
      <c r="J6" s="313">
        <v>0.79676312704229357</v>
      </c>
      <c r="K6" s="313">
        <v>0.4</v>
      </c>
      <c r="L6" s="313">
        <v>0.8420182253010009</v>
      </c>
      <c r="M6" s="313">
        <v>0.42</v>
      </c>
      <c r="N6" s="893"/>
    </row>
    <row r="7" spans="1:14" s="429" customFormat="1" ht="15" customHeight="1">
      <c r="A7" s="421" t="s">
        <v>175</v>
      </c>
      <c r="B7" s="421" t="s">
        <v>176</v>
      </c>
      <c r="C7" s="95" t="s">
        <v>172</v>
      </c>
      <c r="D7" s="421" t="s">
        <v>177</v>
      </c>
      <c r="E7" s="312">
        <v>2201</v>
      </c>
      <c r="F7" s="421" t="s">
        <v>177</v>
      </c>
      <c r="G7" s="312">
        <v>2201</v>
      </c>
      <c r="H7" s="327" t="s">
        <v>526</v>
      </c>
      <c r="I7" s="327" t="s">
        <v>526</v>
      </c>
      <c r="J7" s="327" t="s">
        <v>526</v>
      </c>
      <c r="K7" s="327" t="s">
        <v>526</v>
      </c>
      <c r="L7" s="327" t="s">
        <v>526</v>
      </c>
      <c r="M7" s="327" t="s">
        <v>526</v>
      </c>
      <c r="N7" s="893"/>
    </row>
    <row r="8" spans="1:14" s="429" customFormat="1" ht="15" customHeight="1">
      <c r="A8" s="421" t="s">
        <v>178</v>
      </c>
      <c r="B8" s="421" t="s">
        <v>179</v>
      </c>
      <c r="C8" s="95" t="s">
        <v>172</v>
      </c>
      <c r="D8" s="421" t="s">
        <v>180</v>
      </c>
      <c r="E8" s="312">
        <v>3001</v>
      </c>
      <c r="F8" s="421" t="s">
        <v>179</v>
      </c>
      <c r="G8" s="312">
        <v>3101</v>
      </c>
      <c r="H8" s="313">
        <v>0.98182811844770912</v>
      </c>
      <c r="I8" s="313">
        <v>0.49</v>
      </c>
      <c r="J8" s="313">
        <v>1.0373493382004755</v>
      </c>
      <c r="K8" s="313">
        <v>0.52</v>
      </c>
      <c r="L8" s="327" t="s">
        <v>1280</v>
      </c>
      <c r="M8" s="327" t="s">
        <v>1280</v>
      </c>
      <c r="N8" s="893"/>
    </row>
    <row r="9" spans="1:14" s="429" customFormat="1" ht="15" customHeight="1">
      <c r="A9" s="421" t="s">
        <v>178</v>
      </c>
      <c r="B9" s="421" t="s">
        <v>179</v>
      </c>
      <c r="C9" s="95" t="s">
        <v>172</v>
      </c>
      <c r="D9" s="421" t="s">
        <v>180</v>
      </c>
      <c r="E9" s="312">
        <v>3001</v>
      </c>
      <c r="F9" s="421" t="s">
        <v>181</v>
      </c>
      <c r="G9" s="312">
        <v>3103</v>
      </c>
      <c r="H9" s="327" t="s">
        <v>526</v>
      </c>
      <c r="I9" s="327" t="s">
        <v>526</v>
      </c>
      <c r="J9" s="327" t="s">
        <v>526</v>
      </c>
      <c r="K9" s="327" t="s">
        <v>526</v>
      </c>
      <c r="L9" s="327" t="s">
        <v>526</v>
      </c>
      <c r="M9" s="327" t="s">
        <v>526</v>
      </c>
      <c r="N9" s="893"/>
    </row>
    <row r="10" spans="1:14" s="429" customFormat="1" ht="15" customHeight="1">
      <c r="A10" s="421" t="s">
        <v>178</v>
      </c>
      <c r="B10" s="423" t="s">
        <v>182</v>
      </c>
      <c r="C10" s="95" t="s">
        <v>172</v>
      </c>
      <c r="D10" s="423" t="s">
        <v>183</v>
      </c>
      <c r="E10" s="312">
        <v>3301</v>
      </c>
      <c r="F10" s="423" t="s">
        <v>183</v>
      </c>
      <c r="G10" s="312">
        <v>3301</v>
      </c>
      <c r="H10" s="327" t="s">
        <v>526</v>
      </c>
      <c r="I10" s="327" t="s">
        <v>526</v>
      </c>
      <c r="J10" s="327" t="s">
        <v>526</v>
      </c>
      <c r="K10" s="327" t="s">
        <v>526</v>
      </c>
      <c r="L10" s="327" t="s">
        <v>526</v>
      </c>
      <c r="M10" s="327" t="s">
        <v>526</v>
      </c>
      <c r="N10" s="893"/>
    </row>
    <row r="11" spans="1:14" s="429" customFormat="1" ht="15" customHeight="1">
      <c r="A11" s="421" t="s">
        <v>184</v>
      </c>
      <c r="B11" s="421" t="s">
        <v>185</v>
      </c>
      <c r="C11" s="95" t="s">
        <v>172</v>
      </c>
      <c r="D11" s="421" t="s">
        <v>186</v>
      </c>
      <c r="E11" s="312">
        <v>4001</v>
      </c>
      <c r="F11" s="421" t="s">
        <v>187</v>
      </c>
      <c r="G11" s="312">
        <v>4101</v>
      </c>
      <c r="H11" s="313">
        <v>0.96878909301859628</v>
      </c>
      <c r="I11" s="313">
        <v>0.48</v>
      </c>
      <c r="J11" s="313">
        <v>0.94709228248406518</v>
      </c>
      <c r="K11" s="313">
        <v>0.47</v>
      </c>
      <c r="L11" s="313">
        <v>0.97536210487892883</v>
      </c>
      <c r="M11" s="313">
        <v>0.49</v>
      </c>
      <c r="N11" s="893"/>
    </row>
    <row r="12" spans="1:14" s="429" customFormat="1" ht="15" customHeight="1">
      <c r="A12" s="421" t="s">
        <v>184</v>
      </c>
      <c r="B12" s="421" t="s">
        <v>185</v>
      </c>
      <c r="C12" s="95" t="s">
        <v>172</v>
      </c>
      <c r="D12" s="421" t="s">
        <v>186</v>
      </c>
      <c r="E12" s="312">
        <v>4001</v>
      </c>
      <c r="F12" s="421" t="s">
        <v>184</v>
      </c>
      <c r="G12" s="312">
        <v>4102</v>
      </c>
      <c r="H12" s="313">
        <v>1.0373845193723379</v>
      </c>
      <c r="I12" s="313">
        <v>0.52</v>
      </c>
      <c r="J12" s="313">
        <v>1.1095776622091553</v>
      </c>
      <c r="K12" s="313">
        <v>0.55000000000000004</v>
      </c>
      <c r="L12" s="313">
        <v>1.2449846667861</v>
      </c>
      <c r="M12" s="313">
        <v>0.62</v>
      </c>
      <c r="N12" s="893"/>
    </row>
    <row r="13" spans="1:14" s="429" customFormat="1" ht="15" customHeight="1">
      <c r="A13" s="421" t="s">
        <v>184</v>
      </c>
      <c r="B13" s="421" t="s">
        <v>188</v>
      </c>
      <c r="C13" s="95" t="s">
        <v>172</v>
      </c>
      <c r="D13" s="421" t="s">
        <v>189</v>
      </c>
      <c r="E13" s="312">
        <v>4301</v>
      </c>
      <c r="F13" s="424" t="s">
        <v>189</v>
      </c>
      <c r="G13" s="312">
        <v>4301</v>
      </c>
      <c r="H13" s="327" t="s">
        <v>526</v>
      </c>
      <c r="I13" s="327" t="s">
        <v>526</v>
      </c>
      <c r="J13" s="327" t="s">
        <v>526</v>
      </c>
      <c r="K13" s="327" t="s">
        <v>526</v>
      </c>
      <c r="L13" s="327" t="s">
        <v>526</v>
      </c>
      <c r="M13" s="327" t="s">
        <v>526</v>
      </c>
      <c r="N13" s="893"/>
    </row>
    <row r="14" spans="1:14" s="429" customFormat="1" ht="15" customHeight="1">
      <c r="A14" s="421" t="s">
        <v>190</v>
      </c>
      <c r="B14" s="421" t="s">
        <v>190</v>
      </c>
      <c r="C14" s="95" t="s">
        <v>191</v>
      </c>
      <c r="D14" s="421" t="s">
        <v>191</v>
      </c>
      <c r="E14" s="312">
        <v>5001</v>
      </c>
      <c r="F14" s="421" t="s">
        <v>190</v>
      </c>
      <c r="G14" s="312">
        <v>5101</v>
      </c>
      <c r="H14" s="313">
        <v>0.85489400840109253</v>
      </c>
      <c r="I14" s="313">
        <v>0.43</v>
      </c>
      <c r="J14" s="313">
        <v>0.87420632278776778</v>
      </c>
      <c r="K14" s="313">
        <v>0.44</v>
      </c>
      <c r="L14" s="313">
        <v>0.92947014434085562</v>
      </c>
      <c r="M14" s="313">
        <v>0.46</v>
      </c>
      <c r="N14" s="893"/>
    </row>
    <row r="15" spans="1:14" s="429" customFormat="1" ht="15" customHeight="1">
      <c r="A15" s="421" t="s">
        <v>190</v>
      </c>
      <c r="B15" s="421" t="s">
        <v>190</v>
      </c>
      <c r="C15" s="95" t="s">
        <v>191</v>
      </c>
      <c r="D15" s="421" t="s">
        <v>191</v>
      </c>
      <c r="E15" s="312">
        <v>5001</v>
      </c>
      <c r="F15" s="421" t="s">
        <v>192</v>
      </c>
      <c r="G15" s="312">
        <v>5102</v>
      </c>
      <c r="H15" s="327" t="s">
        <v>526</v>
      </c>
      <c r="I15" s="327" t="s">
        <v>526</v>
      </c>
      <c r="J15" s="327" t="s">
        <v>526</v>
      </c>
      <c r="K15" s="327" t="s">
        <v>526</v>
      </c>
      <c r="L15" s="327" t="s">
        <v>526</v>
      </c>
      <c r="M15" s="327" t="s">
        <v>526</v>
      </c>
      <c r="N15" s="893"/>
    </row>
    <row r="16" spans="1:14" s="429" customFormat="1" ht="15" customHeight="1">
      <c r="A16" s="421" t="s">
        <v>190</v>
      </c>
      <c r="B16" s="421" t="s">
        <v>190</v>
      </c>
      <c r="C16" s="95" t="s">
        <v>191</v>
      </c>
      <c r="D16" s="421" t="s">
        <v>191</v>
      </c>
      <c r="E16" s="312">
        <v>5001</v>
      </c>
      <c r="F16" s="421" t="s">
        <v>193</v>
      </c>
      <c r="G16" s="312">
        <v>5103</v>
      </c>
      <c r="H16" s="313">
        <v>0.9105334891381246</v>
      </c>
      <c r="I16" s="313">
        <v>0.46</v>
      </c>
      <c r="J16" s="313">
        <v>0.88150746118125944</v>
      </c>
      <c r="K16" s="313">
        <v>0.44</v>
      </c>
      <c r="L16" s="313">
        <v>0.95179770378918227</v>
      </c>
      <c r="M16" s="313">
        <v>0.48</v>
      </c>
      <c r="N16" s="893"/>
    </row>
    <row r="17" spans="1:14" s="429" customFormat="1" ht="15" customHeight="1">
      <c r="A17" s="421" t="s">
        <v>190</v>
      </c>
      <c r="B17" s="421" t="s">
        <v>190</v>
      </c>
      <c r="C17" s="95" t="s">
        <v>191</v>
      </c>
      <c r="D17" s="421" t="s">
        <v>191</v>
      </c>
      <c r="E17" s="312">
        <v>5001</v>
      </c>
      <c r="F17" s="421" t="s">
        <v>194</v>
      </c>
      <c r="G17" s="312">
        <v>5105</v>
      </c>
      <c r="H17" s="327" t="s">
        <v>526</v>
      </c>
      <c r="I17" s="327" t="s">
        <v>526</v>
      </c>
      <c r="J17" s="327" t="s">
        <v>526</v>
      </c>
      <c r="K17" s="327" t="s">
        <v>526</v>
      </c>
      <c r="L17" s="327" t="s">
        <v>526</v>
      </c>
      <c r="M17" s="327" t="s">
        <v>526</v>
      </c>
      <c r="N17" s="893"/>
    </row>
    <row r="18" spans="1:14" s="429" customFormat="1" ht="15" customHeight="1">
      <c r="A18" s="421" t="s">
        <v>190</v>
      </c>
      <c r="B18" s="421" t="s">
        <v>190</v>
      </c>
      <c r="C18" s="95" t="s">
        <v>191</v>
      </c>
      <c r="D18" s="421" t="s">
        <v>191</v>
      </c>
      <c r="E18" s="312">
        <v>5001</v>
      </c>
      <c r="F18" s="421" t="s">
        <v>195</v>
      </c>
      <c r="G18" s="312">
        <v>5107</v>
      </c>
      <c r="H18" s="327" t="s">
        <v>526</v>
      </c>
      <c r="I18" s="327" t="s">
        <v>526</v>
      </c>
      <c r="J18" s="327" t="s">
        <v>526</v>
      </c>
      <c r="K18" s="327" t="s">
        <v>526</v>
      </c>
      <c r="L18" s="327" t="s">
        <v>526</v>
      </c>
      <c r="M18" s="327" t="s">
        <v>526</v>
      </c>
      <c r="N18" s="893"/>
    </row>
    <row r="19" spans="1:14" s="429" customFormat="1" ht="15" customHeight="1">
      <c r="A19" s="421" t="s">
        <v>190</v>
      </c>
      <c r="B19" s="421" t="s">
        <v>190</v>
      </c>
      <c r="C19" s="95" t="s">
        <v>191</v>
      </c>
      <c r="D19" s="421" t="s">
        <v>191</v>
      </c>
      <c r="E19" s="312">
        <v>5001</v>
      </c>
      <c r="F19" s="421" t="s">
        <v>196</v>
      </c>
      <c r="G19" s="312">
        <v>5109</v>
      </c>
      <c r="H19" s="313">
        <v>0.97736118880206402</v>
      </c>
      <c r="I19" s="313">
        <v>0.49</v>
      </c>
      <c r="J19" s="313">
        <v>0.99008745122222253</v>
      </c>
      <c r="K19" s="313">
        <v>0.5</v>
      </c>
      <c r="L19" s="313">
        <v>1.0480904498973358</v>
      </c>
      <c r="M19" s="313">
        <v>0.52</v>
      </c>
      <c r="N19" s="893"/>
    </row>
    <row r="20" spans="1:14" s="429" customFormat="1" ht="15" customHeight="1">
      <c r="A20" s="421" t="s">
        <v>190</v>
      </c>
      <c r="B20" s="423" t="s">
        <v>197</v>
      </c>
      <c r="C20" s="95" t="s">
        <v>172</v>
      </c>
      <c r="D20" s="423" t="s">
        <v>198</v>
      </c>
      <c r="E20" s="312">
        <v>5301</v>
      </c>
      <c r="F20" s="425" t="s">
        <v>197</v>
      </c>
      <c r="G20" s="312">
        <v>5301</v>
      </c>
      <c r="H20" s="327" t="s">
        <v>526</v>
      </c>
      <c r="I20" s="327" t="s">
        <v>526</v>
      </c>
      <c r="J20" s="327" t="s">
        <v>526</v>
      </c>
      <c r="K20" s="327" t="s">
        <v>526</v>
      </c>
      <c r="L20" s="327" t="s">
        <v>526</v>
      </c>
      <c r="M20" s="327" t="s">
        <v>526</v>
      </c>
      <c r="N20" s="893"/>
    </row>
    <row r="21" spans="1:14" s="429" customFormat="1" ht="15" customHeight="1">
      <c r="A21" s="421" t="s">
        <v>190</v>
      </c>
      <c r="B21" s="423" t="s">
        <v>197</v>
      </c>
      <c r="C21" s="95" t="s">
        <v>172</v>
      </c>
      <c r="D21" s="423" t="s">
        <v>198</v>
      </c>
      <c r="E21" s="312">
        <v>5301</v>
      </c>
      <c r="F21" s="425" t="s">
        <v>199</v>
      </c>
      <c r="G21" s="312">
        <v>5304</v>
      </c>
      <c r="H21" s="327" t="s">
        <v>526</v>
      </c>
      <c r="I21" s="327" t="s">
        <v>526</v>
      </c>
      <c r="J21" s="327" t="s">
        <v>526</v>
      </c>
      <c r="K21" s="327" t="s">
        <v>526</v>
      </c>
      <c r="L21" s="327" t="s">
        <v>526</v>
      </c>
      <c r="M21" s="327" t="s">
        <v>526</v>
      </c>
      <c r="N21" s="893"/>
    </row>
    <row r="22" spans="1:14" s="429" customFormat="1" ht="15" customHeight="1">
      <c r="A22" s="421" t="s">
        <v>190</v>
      </c>
      <c r="B22" s="423" t="s">
        <v>200</v>
      </c>
      <c r="C22" s="95" t="s">
        <v>172</v>
      </c>
      <c r="D22" s="423" t="s">
        <v>201</v>
      </c>
      <c r="E22" s="312">
        <v>5501</v>
      </c>
      <c r="F22" s="425" t="s">
        <v>200</v>
      </c>
      <c r="G22" s="312">
        <v>5501</v>
      </c>
      <c r="H22" s="327" t="s">
        <v>526</v>
      </c>
      <c r="I22" s="327" t="s">
        <v>526</v>
      </c>
      <c r="J22" s="327" t="s">
        <v>526</v>
      </c>
      <c r="K22" s="327" t="s">
        <v>526</v>
      </c>
      <c r="L22" s="327" t="s">
        <v>526</v>
      </c>
      <c r="M22" s="327" t="s">
        <v>526</v>
      </c>
      <c r="N22" s="893"/>
    </row>
    <row r="23" spans="1:14" s="429" customFormat="1" ht="15" customHeight="1">
      <c r="A23" s="421" t="s">
        <v>190</v>
      </c>
      <c r="B23" s="423" t="s">
        <v>200</v>
      </c>
      <c r="C23" s="95" t="s">
        <v>172</v>
      </c>
      <c r="D23" s="423" t="s">
        <v>201</v>
      </c>
      <c r="E23" s="312">
        <v>5501</v>
      </c>
      <c r="F23" s="425" t="s">
        <v>202</v>
      </c>
      <c r="G23" s="312">
        <v>5502</v>
      </c>
      <c r="H23" s="327" t="s">
        <v>526</v>
      </c>
      <c r="I23" s="327" t="s">
        <v>526</v>
      </c>
      <c r="J23" s="327" t="s">
        <v>526</v>
      </c>
      <c r="K23" s="327" t="s">
        <v>526</v>
      </c>
      <c r="L23" s="327" t="s">
        <v>526</v>
      </c>
      <c r="M23" s="327" t="s">
        <v>526</v>
      </c>
      <c r="N23" s="893"/>
    </row>
    <row r="24" spans="1:14" s="429" customFormat="1" ht="15" customHeight="1">
      <c r="A24" s="421" t="s">
        <v>190</v>
      </c>
      <c r="B24" s="423" t="s">
        <v>200</v>
      </c>
      <c r="C24" s="95" t="s">
        <v>172</v>
      </c>
      <c r="D24" s="423" t="s">
        <v>201</v>
      </c>
      <c r="E24" s="312">
        <v>5501</v>
      </c>
      <c r="F24" s="425" t="s">
        <v>203</v>
      </c>
      <c r="G24" s="312">
        <v>5503</v>
      </c>
      <c r="H24" s="327" t="s">
        <v>526</v>
      </c>
      <c r="I24" s="327" t="s">
        <v>526</v>
      </c>
      <c r="J24" s="327" t="s">
        <v>526</v>
      </c>
      <c r="K24" s="327" t="s">
        <v>526</v>
      </c>
      <c r="L24" s="327" t="s">
        <v>526</v>
      </c>
      <c r="M24" s="327" t="s">
        <v>526</v>
      </c>
      <c r="N24" s="893"/>
    </row>
    <row r="25" spans="1:14" s="429" customFormat="1" ht="15" customHeight="1">
      <c r="A25" s="421" t="s">
        <v>190</v>
      </c>
      <c r="B25" s="423" t="s">
        <v>200</v>
      </c>
      <c r="C25" s="95" t="s">
        <v>172</v>
      </c>
      <c r="D25" s="423" t="s">
        <v>201</v>
      </c>
      <c r="E25" s="312">
        <v>5501</v>
      </c>
      <c r="F25" s="425" t="s">
        <v>204</v>
      </c>
      <c r="G25" s="312">
        <v>5504</v>
      </c>
      <c r="H25" s="327" t="s">
        <v>526</v>
      </c>
      <c r="I25" s="327" t="s">
        <v>526</v>
      </c>
      <c r="J25" s="327" t="s">
        <v>526</v>
      </c>
      <c r="K25" s="327" t="s">
        <v>526</v>
      </c>
      <c r="L25" s="327" t="s">
        <v>526</v>
      </c>
      <c r="M25" s="327" t="s">
        <v>526</v>
      </c>
      <c r="N25" s="893"/>
    </row>
    <row r="26" spans="1:14" s="429" customFormat="1" ht="15" customHeight="1">
      <c r="A26" s="421" t="s">
        <v>190</v>
      </c>
      <c r="B26" s="421" t="s">
        <v>205</v>
      </c>
      <c r="C26" s="95" t="s">
        <v>172</v>
      </c>
      <c r="D26" s="421" t="s">
        <v>206</v>
      </c>
      <c r="E26" s="312">
        <v>5601</v>
      </c>
      <c r="F26" s="424" t="s">
        <v>205</v>
      </c>
      <c r="G26" s="312">
        <v>5601</v>
      </c>
      <c r="H26" s="327" t="s">
        <v>526</v>
      </c>
      <c r="I26" s="327" t="s">
        <v>526</v>
      </c>
      <c r="J26" s="327" t="s">
        <v>526</v>
      </c>
      <c r="K26" s="327" t="s">
        <v>526</v>
      </c>
      <c r="L26" s="327" t="s">
        <v>526</v>
      </c>
      <c r="M26" s="327" t="s">
        <v>526</v>
      </c>
      <c r="N26" s="893"/>
    </row>
    <row r="27" spans="1:14" s="429" customFormat="1" ht="15" customHeight="1">
      <c r="A27" s="421" t="s">
        <v>190</v>
      </c>
      <c r="B27" s="421" t="s">
        <v>205</v>
      </c>
      <c r="C27" s="95" t="s">
        <v>172</v>
      </c>
      <c r="D27" s="421" t="s">
        <v>206</v>
      </c>
      <c r="E27" s="312">
        <v>5601</v>
      </c>
      <c r="F27" s="424" t="s">
        <v>207</v>
      </c>
      <c r="G27" s="312">
        <v>5603</v>
      </c>
      <c r="H27" s="327" t="s">
        <v>526</v>
      </c>
      <c r="I27" s="327" t="s">
        <v>526</v>
      </c>
      <c r="J27" s="327" t="s">
        <v>526</v>
      </c>
      <c r="K27" s="327" t="s">
        <v>526</v>
      </c>
      <c r="L27" s="327" t="s">
        <v>526</v>
      </c>
      <c r="M27" s="327" t="s">
        <v>526</v>
      </c>
      <c r="N27" s="893"/>
    </row>
    <row r="28" spans="1:14" s="429" customFormat="1" ht="15" customHeight="1">
      <c r="A28" s="421" t="s">
        <v>190</v>
      </c>
      <c r="B28" s="421" t="s">
        <v>205</v>
      </c>
      <c r="C28" s="95" t="s">
        <v>172</v>
      </c>
      <c r="D28" s="421" t="s">
        <v>206</v>
      </c>
      <c r="E28" s="312">
        <v>5601</v>
      </c>
      <c r="F28" s="424" t="s">
        <v>208</v>
      </c>
      <c r="G28" s="312">
        <v>5606</v>
      </c>
      <c r="H28" s="327" t="s">
        <v>526</v>
      </c>
      <c r="I28" s="327" t="s">
        <v>526</v>
      </c>
      <c r="J28" s="327" t="s">
        <v>526</v>
      </c>
      <c r="K28" s="327" t="s">
        <v>526</v>
      </c>
      <c r="L28" s="327" t="s">
        <v>526</v>
      </c>
      <c r="M28" s="327" t="s">
        <v>526</v>
      </c>
      <c r="N28" s="893"/>
    </row>
    <row r="29" spans="1:14" s="429" customFormat="1" ht="15" customHeight="1">
      <c r="A29" s="421" t="s">
        <v>190</v>
      </c>
      <c r="B29" s="423" t="s">
        <v>209</v>
      </c>
      <c r="C29" s="95" t="s">
        <v>172</v>
      </c>
      <c r="D29" s="423" t="s">
        <v>210</v>
      </c>
      <c r="E29" s="312">
        <v>5701</v>
      </c>
      <c r="F29" s="425" t="s">
        <v>210</v>
      </c>
      <c r="G29" s="312">
        <v>5701</v>
      </c>
      <c r="H29" s="327" t="s">
        <v>526</v>
      </c>
      <c r="I29" s="327" t="s">
        <v>526</v>
      </c>
      <c r="J29" s="327" t="s">
        <v>526</v>
      </c>
      <c r="K29" s="327" t="s">
        <v>526</v>
      </c>
      <c r="L29" s="327" t="s">
        <v>526</v>
      </c>
      <c r="M29" s="327" t="s">
        <v>526</v>
      </c>
      <c r="N29" s="893"/>
    </row>
    <row r="30" spans="1:14" s="429" customFormat="1" ht="15" customHeight="1">
      <c r="A30" s="421" t="s">
        <v>190</v>
      </c>
      <c r="B30" s="421" t="s">
        <v>211</v>
      </c>
      <c r="C30" s="95" t="s">
        <v>191</v>
      </c>
      <c r="D30" s="421" t="s">
        <v>191</v>
      </c>
      <c r="E30" s="312">
        <v>5001</v>
      </c>
      <c r="F30" s="421" t="s">
        <v>212</v>
      </c>
      <c r="G30" s="312">
        <v>5801</v>
      </c>
      <c r="H30" s="313">
        <v>0.75674076685172598</v>
      </c>
      <c r="I30" s="313">
        <v>0.38</v>
      </c>
      <c r="J30" s="313">
        <v>0.78485181510334878</v>
      </c>
      <c r="K30" s="313">
        <v>0.39</v>
      </c>
      <c r="L30" s="313">
        <v>1.0124862290435603</v>
      </c>
      <c r="M30" s="313">
        <v>0.51</v>
      </c>
      <c r="N30" s="893"/>
    </row>
    <row r="31" spans="1:14" s="429" customFormat="1" ht="15" customHeight="1">
      <c r="A31" s="421" t="s">
        <v>190</v>
      </c>
      <c r="B31" s="421" t="s">
        <v>211</v>
      </c>
      <c r="C31" s="95" t="s">
        <v>191</v>
      </c>
      <c r="D31" s="421" t="s">
        <v>191</v>
      </c>
      <c r="E31" s="312">
        <v>5001</v>
      </c>
      <c r="F31" s="421" t="s">
        <v>213</v>
      </c>
      <c r="G31" s="312">
        <v>5802</v>
      </c>
      <c r="H31" s="327" t="s">
        <v>526</v>
      </c>
      <c r="I31" s="327" t="s">
        <v>526</v>
      </c>
      <c r="J31" s="327" t="s">
        <v>526</v>
      </c>
      <c r="K31" s="327" t="s">
        <v>526</v>
      </c>
      <c r="L31" s="327" t="s">
        <v>526</v>
      </c>
      <c r="M31" s="327" t="s">
        <v>526</v>
      </c>
      <c r="N31" s="893"/>
    </row>
    <row r="32" spans="1:14" s="429" customFormat="1" ht="15" customHeight="1">
      <c r="A32" s="421" t="s">
        <v>190</v>
      </c>
      <c r="B32" s="421" t="s">
        <v>211</v>
      </c>
      <c r="C32" s="95" t="s">
        <v>191</v>
      </c>
      <c r="D32" s="421" t="s">
        <v>191</v>
      </c>
      <c r="E32" s="312">
        <v>5001</v>
      </c>
      <c r="F32" s="421" t="s">
        <v>214</v>
      </c>
      <c r="G32" s="312">
        <v>5803</v>
      </c>
      <c r="H32" s="327" t="s">
        <v>526</v>
      </c>
      <c r="I32" s="327" t="s">
        <v>526</v>
      </c>
      <c r="J32" s="327" t="s">
        <v>526</v>
      </c>
      <c r="K32" s="327" t="s">
        <v>526</v>
      </c>
      <c r="L32" s="327" t="s">
        <v>526</v>
      </c>
      <c r="M32" s="327" t="s">
        <v>526</v>
      </c>
      <c r="N32" s="893"/>
    </row>
    <row r="33" spans="1:14" s="429" customFormat="1" ht="15" customHeight="1">
      <c r="A33" s="421" t="s">
        <v>190</v>
      </c>
      <c r="B33" s="421" t="s">
        <v>211</v>
      </c>
      <c r="C33" s="95" t="s">
        <v>191</v>
      </c>
      <c r="D33" s="421" t="s">
        <v>191</v>
      </c>
      <c r="E33" s="312">
        <v>5001</v>
      </c>
      <c r="F33" s="421" t="s">
        <v>215</v>
      </c>
      <c r="G33" s="312">
        <v>5804</v>
      </c>
      <c r="H33" s="313">
        <v>0.46015205690193078</v>
      </c>
      <c r="I33" s="313">
        <v>0.23</v>
      </c>
      <c r="J33" s="313">
        <v>0.48190182653889496</v>
      </c>
      <c r="K33" s="313">
        <v>0.24</v>
      </c>
      <c r="L33" s="313">
        <v>0.61342070611405253</v>
      </c>
      <c r="M33" s="313">
        <v>0.31</v>
      </c>
      <c r="N33" s="893"/>
    </row>
    <row r="34" spans="1:14" s="429" customFormat="1" ht="15" customHeight="1">
      <c r="A34" s="421" t="s">
        <v>216</v>
      </c>
      <c r="B34" s="421" t="s">
        <v>217</v>
      </c>
      <c r="C34" s="95" t="s">
        <v>172</v>
      </c>
      <c r="D34" s="421" t="s">
        <v>218</v>
      </c>
      <c r="E34" s="312">
        <v>6001</v>
      </c>
      <c r="F34" s="421" t="s">
        <v>219</v>
      </c>
      <c r="G34" s="312">
        <v>6101</v>
      </c>
      <c r="H34" s="313">
        <v>0.83314038543223168</v>
      </c>
      <c r="I34" s="313">
        <v>0.42</v>
      </c>
      <c r="J34" s="313">
        <v>0.85331873173470918</v>
      </c>
      <c r="K34" s="313">
        <v>0.43</v>
      </c>
      <c r="L34" s="313">
        <v>0.93716228720453243</v>
      </c>
      <c r="M34" s="313">
        <v>0.47</v>
      </c>
      <c r="N34" s="893"/>
    </row>
    <row r="35" spans="1:14" s="429" customFormat="1" ht="15" customHeight="1">
      <c r="A35" s="421" t="s">
        <v>216</v>
      </c>
      <c r="B35" s="421" t="s">
        <v>217</v>
      </c>
      <c r="C35" s="95" t="s">
        <v>172</v>
      </c>
      <c r="D35" s="421" t="s">
        <v>218</v>
      </c>
      <c r="E35" s="312">
        <v>6001</v>
      </c>
      <c r="F35" s="421" t="s">
        <v>220</v>
      </c>
      <c r="G35" s="312">
        <v>6108</v>
      </c>
      <c r="H35" s="313">
        <v>0.9045080891951236</v>
      </c>
      <c r="I35" s="313">
        <v>0.45</v>
      </c>
      <c r="J35" s="313">
        <v>0.8725130778267447</v>
      </c>
      <c r="K35" s="313">
        <v>0.44</v>
      </c>
      <c r="L35" s="327" t="s">
        <v>1280</v>
      </c>
      <c r="M35" s="327" t="s">
        <v>1280</v>
      </c>
      <c r="N35" s="893"/>
    </row>
    <row r="36" spans="1:14" s="429" customFormat="1" ht="15" customHeight="1">
      <c r="A36" s="421" t="s">
        <v>216</v>
      </c>
      <c r="B36" s="423" t="s">
        <v>217</v>
      </c>
      <c r="C36" s="95" t="s">
        <v>172</v>
      </c>
      <c r="D36" s="423" t="s">
        <v>221</v>
      </c>
      <c r="E36" s="312">
        <v>6115</v>
      </c>
      <c r="F36" s="423" t="s">
        <v>221</v>
      </c>
      <c r="G36" s="312">
        <v>6115</v>
      </c>
      <c r="H36" s="327" t="s">
        <v>526</v>
      </c>
      <c r="I36" s="327" t="s">
        <v>526</v>
      </c>
      <c r="J36" s="327" t="s">
        <v>526</v>
      </c>
      <c r="K36" s="327" t="s">
        <v>526</v>
      </c>
      <c r="L36" s="327" t="s">
        <v>526</v>
      </c>
      <c r="M36" s="327" t="s">
        <v>526</v>
      </c>
      <c r="N36" s="893"/>
    </row>
    <row r="37" spans="1:14" s="429" customFormat="1" ht="15" customHeight="1">
      <c r="A37" s="421" t="s">
        <v>216</v>
      </c>
      <c r="B37" s="423" t="s">
        <v>222</v>
      </c>
      <c r="C37" s="95" t="s">
        <v>172</v>
      </c>
      <c r="D37" s="423" t="s">
        <v>223</v>
      </c>
      <c r="E37" s="312">
        <v>6301</v>
      </c>
      <c r="F37" s="425" t="s">
        <v>223</v>
      </c>
      <c r="G37" s="312">
        <v>6301</v>
      </c>
      <c r="H37" s="327" t="s">
        <v>526</v>
      </c>
      <c r="I37" s="327" t="s">
        <v>526</v>
      </c>
      <c r="J37" s="327" t="s">
        <v>526</v>
      </c>
      <c r="K37" s="327" t="s">
        <v>526</v>
      </c>
      <c r="L37" s="327" t="s">
        <v>526</v>
      </c>
      <c r="M37" s="327" t="s">
        <v>526</v>
      </c>
      <c r="N37" s="893"/>
    </row>
    <row r="38" spans="1:14" s="429" customFormat="1" ht="15" customHeight="1">
      <c r="A38" s="421" t="s">
        <v>224</v>
      </c>
      <c r="B38" s="421" t="s">
        <v>225</v>
      </c>
      <c r="C38" s="95" t="s">
        <v>172</v>
      </c>
      <c r="D38" s="421" t="s">
        <v>226</v>
      </c>
      <c r="E38" s="312">
        <v>7001</v>
      </c>
      <c r="F38" s="421" t="s">
        <v>225</v>
      </c>
      <c r="G38" s="312">
        <v>7101</v>
      </c>
      <c r="H38" s="313">
        <v>0.74650164349669945</v>
      </c>
      <c r="I38" s="313">
        <v>0.37</v>
      </c>
      <c r="J38" s="313">
        <v>0.72654567513406365</v>
      </c>
      <c r="K38" s="313">
        <v>0.36</v>
      </c>
      <c r="L38" s="313">
        <v>0.75057902133659782</v>
      </c>
      <c r="M38" s="313">
        <v>0.38</v>
      </c>
      <c r="N38" s="893"/>
    </row>
    <row r="39" spans="1:14" s="429" customFormat="1" ht="15" customHeight="1">
      <c r="A39" s="421" t="s">
        <v>224</v>
      </c>
      <c r="B39" s="423" t="s">
        <v>225</v>
      </c>
      <c r="C39" s="95" t="s">
        <v>172</v>
      </c>
      <c r="D39" s="423" t="s">
        <v>227</v>
      </c>
      <c r="E39" s="312">
        <v>7102</v>
      </c>
      <c r="F39" s="423" t="s">
        <v>227</v>
      </c>
      <c r="G39" s="312">
        <v>7102</v>
      </c>
      <c r="H39" s="327" t="s">
        <v>526</v>
      </c>
      <c r="I39" s="327" t="s">
        <v>526</v>
      </c>
      <c r="J39" s="327" t="s">
        <v>526</v>
      </c>
      <c r="K39" s="327" t="s">
        <v>526</v>
      </c>
      <c r="L39" s="327" t="s">
        <v>526</v>
      </c>
      <c r="M39" s="327" t="s">
        <v>526</v>
      </c>
      <c r="N39" s="893"/>
    </row>
    <row r="40" spans="1:14" s="429" customFormat="1" ht="15" customHeight="1">
      <c r="A40" s="421" t="s">
        <v>224</v>
      </c>
      <c r="B40" s="421" t="s">
        <v>225</v>
      </c>
      <c r="C40" s="95" t="s">
        <v>172</v>
      </c>
      <c r="D40" s="421" t="s">
        <v>226</v>
      </c>
      <c r="E40" s="312">
        <v>7001</v>
      </c>
      <c r="F40" s="421" t="s">
        <v>224</v>
      </c>
      <c r="G40" s="312">
        <v>7105</v>
      </c>
      <c r="H40" s="313">
        <v>0.75374214833286191</v>
      </c>
      <c r="I40" s="313">
        <v>0.38</v>
      </c>
      <c r="J40" s="327" t="s">
        <v>1280</v>
      </c>
      <c r="K40" s="327" t="s">
        <v>1280</v>
      </c>
      <c r="L40" s="327" t="s">
        <v>1280</v>
      </c>
      <c r="M40" s="327" t="s">
        <v>1280</v>
      </c>
      <c r="N40" s="893"/>
    </row>
    <row r="41" spans="1:14" s="429" customFormat="1" ht="15" customHeight="1">
      <c r="A41" s="421" t="s">
        <v>224</v>
      </c>
      <c r="B41" s="421" t="s">
        <v>228</v>
      </c>
      <c r="C41" s="95" t="s">
        <v>172</v>
      </c>
      <c r="D41" s="421" t="s">
        <v>229</v>
      </c>
      <c r="E41" s="312">
        <v>7301</v>
      </c>
      <c r="F41" s="424" t="s">
        <v>228</v>
      </c>
      <c r="G41" s="312">
        <v>7301</v>
      </c>
      <c r="H41" s="327" t="s">
        <v>526</v>
      </c>
      <c r="I41" s="327" t="s">
        <v>526</v>
      </c>
      <c r="J41" s="327" t="s">
        <v>526</v>
      </c>
      <c r="K41" s="327" t="s">
        <v>526</v>
      </c>
      <c r="L41" s="327" t="s">
        <v>526</v>
      </c>
      <c r="M41" s="327" t="s">
        <v>526</v>
      </c>
      <c r="N41" s="893"/>
    </row>
    <row r="42" spans="1:14" s="429" customFormat="1" ht="15" customHeight="1">
      <c r="A42" s="421" t="s">
        <v>224</v>
      </c>
      <c r="B42" s="421" t="s">
        <v>228</v>
      </c>
      <c r="C42" s="95" t="s">
        <v>172</v>
      </c>
      <c r="D42" s="421" t="s">
        <v>229</v>
      </c>
      <c r="E42" s="312">
        <v>7301</v>
      </c>
      <c r="F42" s="424" t="s">
        <v>230</v>
      </c>
      <c r="G42" s="312">
        <v>7305</v>
      </c>
      <c r="H42" s="327" t="s">
        <v>526</v>
      </c>
      <c r="I42" s="327" t="s">
        <v>526</v>
      </c>
      <c r="J42" s="327" t="s">
        <v>526</v>
      </c>
      <c r="K42" s="327" t="s">
        <v>526</v>
      </c>
      <c r="L42" s="327" t="s">
        <v>526</v>
      </c>
      <c r="M42" s="327" t="s">
        <v>526</v>
      </c>
      <c r="N42" s="893"/>
    </row>
    <row r="43" spans="1:14" s="429" customFormat="1" ht="15" customHeight="1">
      <c r="A43" s="421" t="s">
        <v>224</v>
      </c>
      <c r="B43" s="421" t="s">
        <v>228</v>
      </c>
      <c r="C43" s="95" t="s">
        <v>172</v>
      </c>
      <c r="D43" s="421" t="s">
        <v>229</v>
      </c>
      <c r="E43" s="312">
        <v>7301</v>
      </c>
      <c r="F43" s="424" t="s">
        <v>231</v>
      </c>
      <c r="G43" s="312">
        <v>7306</v>
      </c>
      <c r="H43" s="327" t="s">
        <v>526</v>
      </c>
      <c r="I43" s="327" t="s">
        <v>526</v>
      </c>
      <c r="J43" s="327" t="s">
        <v>526</v>
      </c>
      <c r="K43" s="327" t="s">
        <v>526</v>
      </c>
      <c r="L43" s="327" t="s">
        <v>526</v>
      </c>
      <c r="M43" s="327" t="s">
        <v>526</v>
      </c>
      <c r="N43" s="893"/>
    </row>
    <row r="44" spans="1:14" s="429" customFormat="1" ht="15" customHeight="1">
      <c r="A44" s="421" t="s">
        <v>224</v>
      </c>
      <c r="B44" s="423" t="s">
        <v>232</v>
      </c>
      <c r="C44" s="95" t="s">
        <v>172</v>
      </c>
      <c r="D44" s="423" t="s">
        <v>232</v>
      </c>
      <c r="E44" s="312">
        <v>7401</v>
      </c>
      <c r="F44" s="425" t="s">
        <v>232</v>
      </c>
      <c r="G44" s="312">
        <v>7401</v>
      </c>
      <c r="H44" s="327" t="s">
        <v>526</v>
      </c>
      <c r="I44" s="327" t="s">
        <v>526</v>
      </c>
      <c r="J44" s="327" t="s">
        <v>526</v>
      </c>
      <c r="K44" s="327" t="s">
        <v>526</v>
      </c>
      <c r="L44" s="327" t="s">
        <v>526</v>
      </c>
      <c r="M44" s="327" t="s">
        <v>526</v>
      </c>
      <c r="N44" s="893"/>
    </row>
    <row r="45" spans="1:14" s="429" customFormat="1" ht="15" customHeight="1">
      <c r="A45" s="421" t="s">
        <v>233</v>
      </c>
      <c r="B45" s="421" t="s">
        <v>234</v>
      </c>
      <c r="C45" s="95" t="s">
        <v>235</v>
      </c>
      <c r="D45" s="421" t="s">
        <v>235</v>
      </c>
      <c r="E45" s="312">
        <v>8001</v>
      </c>
      <c r="F45" s="421" t="s">
        <v>234</v>
      </c>
      <c r="G45" s="312">
        <v>8101</v>
      </c>
      <c r="H45" s="313">
        <v>0.87932153788118261</v>
      </c>
      <c r="I45" s="313">
        <v>0.44</v>
      </c>
      <c r="J45" s="313">
        <v>0.87755888946240979</v>
      </c>
      <c r="K45" s="313">
        <v>0.44</v>
      </c>
      <c r="L45" s="313">
        <v>0.88060614977024465</v>
      </c>
      <c r="M45" s="313">
        <v>0.44</v>
      </c>
      <c r="N45" s="893"/>
    </row>
    <row r="46" spans="1:14" s="429" customFormat="1" ht="15" customHeight="1">
      <c r="A46" s="421" t="s">
        <v>233</v>
      </c>
      <c r="B46" s="421" t="s">
        <v>234</v>
      </c>
      <c r="C46" s="95" t="s">
        <v>235</v>
      </c>
      <c r="D46" s="421" t="s">
        <v>235</v>
      </c>
      <c r="E46" s="312">
        <v>8001</v>
      </c>
      <c r="F46" s="421" t="s">
        <v>236</v>
      </c>
      <c r="G46" s="312">
        <v>8102</v>
      </c>
      <c r="H46" s="313">
        <v>0.72039529561276205</v>
      </c>
      <c r="I46" s="313">
        <v>0.36</v>
      </c>
      <c r="J46" s="313">
        <v>0.72681212885824786</v>
      </c>
      <c r="K46" s="313">
        <v>0.36</v>
      </c>
      <c r="L46" s="313">
        <v>0.46924806198194147</v>
      </c>
      <c r="M46" s="313">
        <v>0.23</v>
      </c>
      <c r="N46" s="893"/>
    </row>
    <row r="47" spans="1:14" s="429" customFormat="1" ht="15" customHeight="1">
      <c r="A47" s="421" t="s">
        <v>233</v>
      </c>
      <c r="B47" s="421" t="s">
        <v>234</v>
      </c>
      <c r="C47" s="95" t="s">
        <v>235</v>
      </c>
      <c r="D47" s="421" t="s">
        <v>235</v>
      </c>
      <c r="E47" s="312">
        <v>8001</v>
      </c>
      <c r="F47" s="421" t="s">
        <v>237</v>
      </c>
      <c r="G47" s="312">
        <v>8103</v>
      </c>
      <c r="H47" s="313">
        <v>0.79772916230728474</v>
      </c>
      <c r="I47" s="313">
        <v>0.4</v>
      </c>
      <c r="J47" s="313">
        <v>0.81083039237059895</v>
      </c>
      <c r="K47" s="313">
        <v>0.41</v>
      </c>
      <c r="L47" s="313">
        <v>0.93545981606131623</v>
      </c>
      <c r="M47" s="313">
        <v>0.47</v>
      </c>
      <c r="N47" s="893"/>
    </row>
    <row r="48" spans="1:14" s="429" customFormat="1" ht="15" customHeight="1">
      <c r="A48" s="421" t="s">
        <v>233</v>
      </c>
      <c r="B48" s="421" t="s">
        <v>234</v>
      </c>
      <c r="C48" s="95" t="s">
        <v>235</v>
      </c>
      <c r="D48" s="421" t="s">
        <v>235</v>
      </c>
      <c r="E48" s="312">
        <v>8001</v>
      </c>
      <c r="F48" s="421" t="s">
        <v>238</v>
      </c>
      <c r="G48" s="312">
        <v>8105</v>
      </c>
      <c r="H48" s="327" t="s">
        <v>526</v>
      </c>
      <c r="I48" s="327" t="s">
        <v>526</v>
      </c>
      <c r="J48" s="327" t="s">
        <v>526</v>
      </c>
      <c r="K48" s="327" t="s">
        <v>526</v>
      </c>
      <c r="L48" s="327" t="s">
        <v>526</v>
      </c>
      <c r="M48" s="327" t="s">
        <v>526</v>
      </c>
      <c r="N48" s="893"/>
    </row>
    <row r="49" spans="1:14" s="429" customFormat="1" ht="15" customHeight="1">
      <c r="A49" s="421" t="s">
        <v>233</v>
      </c>
      <c r="B49" s="421" t="s">
        <v>234</v>
      </c>
      <c r="C49" s="95" t="s">
        <v>235</v>
      </c>
      <c r="D49" s="421" t="s">
        <v>235</v>
      </c>
      <c r="E49" s="312">
        <v>8001</v>
      </c>
      <c r="F49" s="421" t="s">
        <v>239</v>
      </c>
      <c r="G49" s="312">
        <v>8106</v>
      </c>
      <c r="H49" s="327" t="s">
        <v>526</v>
      </c>
      <c r="I49" s="327" t="s">
        <v>526</v>
      </c>
      <c r="J49" s="327" t="s">
        <v>526</v>
      </c>
      <c r="K49" s="327" t="s">
        <v>526</v>
      </c>
      <c r="L49" s="327" t="s">
        <v>526</v>
      </c>
      <c r="M49" s="327" t="s">
        <v>526</v>
      </c>
      <c r="N49" s="893"/>
    </row>
    <row r="50" spans="1:14" s="429" customFormat="1" ht="15" customHeight="1">
      <c r="A50" s="421" t="s">
        <v>233</v>
      </c>
      <c r="B50" s="421" t="s">
        <v>234</v>
      </c>
      <c r="C50" s="95" t="s">
        <v>235</v>
      </c>
      <c r="D50" s="421" t="s">
        <v>235</v>
      </c>
      <c r="E50" s="312">
        <v>8001</v>
      </c>
      <c r="F50" s="421" t="s">
        <v>240</v>
      </c>
      <c r="G50" s="312">
        <v>8107</v>
      </c>
      <c r="H50" s="313">
        <v>0.37058894583450852</v>
      </c>
      <c r="I50" s="313">
        <v>0.19</v>
      </c>
      <c r="J50" s="313">
        <v>0.37603409033645202</v>
      </c>
      <c r="K50" s="313">
        <v>0.19</v>
      </c>
      <c r="L50" s="313">
        <v>0.54347715440109801</v>
      </c>
      <c r="M50" s="313">
        <v>0.27</v>
      </c>
      <c r="N50" s="893"/>
    </row>
    <row r="51" spans="1:14" s="429" customFormat="1" ht="15" customHeight="1">
      <c r="A51" s="421" t="s">
        <v>233</v>
      </c>
      <c r="B51" s="421" t="s">
        <v>234</v>
      </c>
      <c r="C51" s="95" t="s">
        <v>235</v>
      </c>
      <c r="D51" s="421" t="s">
        <v>235</v>
      </c>
      <c r="E51" s="312">
        <v>8001</v>
      </c>
      <c r="F51" s="421" t="s">
        <v>241</v>
      </c>
      <c r="G51" s="312">
        <v>8108</v>
      </c>
      <c r="H51" s="313">
        <v>0.97551392607718146</v>
      </c>
      <c r="I51" s="313">
        <v>0.49</v>
      </c>
      <c r="J51" s="313">
        <v>0.97927576224125712</v>
      </c>
      <c r="K51" s="313">
        <v>0.49</v>
      </c>
      <c r="L51" s="313">
        <v>1.188978883019969</v>
      </c>
      <c r="M51" s="313">
        <v>0.59</v>
      </c>
      <c r="N51" s="893"/>
    </row>
    <row r="52" spans="1:14" s="429" customFormat="1" ht="15" customHeight="1">
      <c r="A52" s="421" t="s">
        <v>233</v>
      </c>
      <c r="B52" s="421" t="s">
        <v>234</v>
      </c>
      <c r="C52" s="95" t="s">
        <v>235</v>
      </c>
      <c r="D52" s="421" t="s">
        <v>235</v>
      </c>
      <c r="E52" s="312">
        <v>8001</v>
      </c>
      <c r="F52" s="421" t="s">
        <v>242</v>
      </c>
      <c r="G52" s="312">
        <v>8109</v>
      </c>
      <c r="H52" s="327" t="s">
        <v>526</v>
      </c>
      <c r="I52" s="327" t="s">
        <v>526</v>
      </c>
      <c r="J52" s="327" t="s">
        <v>526</v>
      </c>
      <c r="K52" s="327" t="s">
        <v>526</v>
      </c>
      <c r="L52" s="327" t="s">
        <v>526</v>
      </c>
      <c r="M52" s="327" t="s">
        <v>526</v>
      </c>
      <c r="N52" s="893"/>
    </row>
    <row r="53" spans="1:14" s="429" customFormat="1" ht="15" customHeight="1">
      <c r="A53" s="421" t="s">
        <v>233</v>
      </c>
      <c r="B53" s="421" t="s">
        <v>234</v>
      </c>
      <c r="C53" s="95" t="s">
        <v>235</v>
      </c>
      <c r="D53" s="421" t="s">
        <v>235</v>
      </c>
      <c r="E53" s="312">
        <v>8001</v>
      </c>
      <c r="F53" s="421" t="s">
        <v>243</v>
      </c>
      <c r="G53" s="312">
        <v>8110</v>
      </c>
      <c r="H53" s="313">
        <v>0.81196334712084473</v>
      </c>
      <c r="I53" s="313">
        <v>0.41</v>
      </c>
      <c r="J53" s="313">
        <v>0.80418228129360902</v>
      </c>
      <c r="K53" s="313">
        <v>0.4</v>
      </c>
      <c r="L53" s="313">
        <v>0.73986074694090287</v>
      </c>
      <c r="M53" s="313">
        <v>0.37</v>
      </c>
      <c r="N53" s="893"/>
    </row>
    <row r="54" spans="1:14" s="429" customFormat="1" ht="15" customHeight="1">
      <c r="A54" s="421" t="s">
        <v>233</v>
      </c>
      <c r="B54" s="421" t="s">
        <v>234</v>
      </c>
      <c r="C54" s="95" t="s">
        <v>235</v>
      </c>
      <c r="D54" s="421" t="s">
        <v>235</v>
      </c>
      <c r="E54" s="312">
        <v>8001</v>
      </c>
      <c r="F54" s="421" t="s">
        <v>244</v>
      </c>
      <c r="G54" s="312">
        <v>8111</v>
      </c>
      <c r="H54" s="327" t="s">
        <v>526</v>
      </c>
      <c r="I54" s="327" t="s">
        <v>526</v>
      </c>
      <c r="J54" s="327" t="s">
        <v>526</v>
      </c>
      <c r="K54" s="327" t="s">
        <v>526</v>
      </c>
      <c r="L54" s="327" t="s">
        <v>526</v>
      </c>
      <c r="M54" s="327" t="s">
        <v>526</v>
      </c>
      <c r="N54" s="893"/>
    </row>
    <row r="55" spans="1:14" s="429" customFormat="1" ht="15" customHeight="1">
      <c r="A55" s="421" t="s">
        <v>233</v>
      </c>
      <c r="B55" s="421" t="s">
        <v>234</v>
      </c>
      <c r="C55" s="95" t="s">
        <v>235</v>
      </c>
      <c r="D55" s="421" t="s">
        <v>235</v>
      </c>
      <c r="E55" s="312">
        <v>8001</v>
      </c>
      <c r="F55" s="421" t="s">
        <v>245</v>
      </c>
      <c r="G55" s="312">
        <v>8112</v>
      </c>
      <c r="H55" s="313">
        <v>0.59064737169274595</v>
      </c>
      <c r="I55" s="313">
        <v>0.3</v>
      </c>
      <c r="J55" s="313">
        <v>0.56477306498191959</v>
      </c>
      <c r="K55" s="313">
        <v>0.28000000000000003</v>
      </c>
      <c r="L55" s="313">
        <v>0.65277743199631155</v>
      </c>
      <c r="M55" s="313">
        <v>0.33</v>
      </c>
      <c r="N55" s="893"/>
    </row>
    <row r="56" spans="1:14" s="429" customFormat="1" ht="15" customHeight="1">
      <c r="A56" s="421" t="s">
        <v>233</v>
      </c>
      <c r="B56" s="421" t="s">
        <v>233</v>
      </c>
      <c r="C56" s="95" t="s">
        <v>172</v>
      </c>
      <c r="D56" s="421" t="s">
        <v>246</v>
      </c>
      <c r="E56" s="312">
        <v>8301</v>
      </c>
      <c r="F56" s="421" t="s">
        <v>247</v>
      </c>
      <c r="G56" s="312">
        <v>8301</v>
      </c>
      <c r="H56" s="327" t="s">
        <v>526</v>
      </c>
      <c r="I56" s="327" t="s">
        <v>526</v>
      </c>
      <c r="J56" s="327" t="s">
        <v>526</v>
      </c>
      <c r="K56" s="327" t="s">
        <v>526</v>
      </c>
      <c r="L56" s="327" t="s">
        <v>526</v>
      </c>
      <c r="M56" s="327" t="s">
        <v>526</v>
      </c>
      <c r="N56" s="893"/>
    </row>
    <row r="57" spans="1:14" s="429" customFormat="1" ht="15" customHeight="1">
      <c r="A57" s="421" t="s">
        <v>233</v>
      </c>
      <c r="B57" s="421" t="s">
        <v>233</v>
      </c>
      <c r="C57" s="95" t="s">
        <v>172</v>
      </c>
      <c r="D57" s="421" t="s">
        <v>246</v>
      </c>
      <c r="E57" s="312">
        <v>8301</v>
      </c>
      <c r="F57" s="424" t="s">
        <v>248</v>
      </c>
      <c r="G57" s="312">
        <v>8306</v>
      </c>
      <c r="H57" s="327" t="s">
        <v>526</v>
      </c>
      <c r="I57" s="327" t="s">
        <v>526</v>
      </c>
      <c r="J57" s="327" t="s">
        <v>526</v>
      </c>
      <c r="K57" s="327" t="s">
        <v>526</v>
      </c>
      <c r="L57" s="327" t="s">
        <v>526</v>
      </c>
      <c r="M57" s="327" t="s">
        <v>526</v>
      </c>
      <c r="N57" s="893"/>
    </row>
    <row r="58" spans="1:14" s="429" customFormat="1" ht="15" customHeight="1">
      <c r="A58" s="421" t="s">
        <v>249</v>
      </c>
      <c r="B58" s="421" t="s">
        <v>250</v>
      </c>
      <c r="C58" s="95" t="s">
        <v>172</v>
      </c>
      <c r="D58" s="421" t="s">
        <v>251</v>
      </c>
      <c r="E58" s="312">
        <v>9001</v>
      </c>
      <c r="F58" s="421" t="s">
        <v>252</v>
      </c>
      <c r="G58" s="312">
        <v>9101</v>
      </c>
      <c r="H58" s="313">
        <v>0.82421228988715822</v>
      </c>
      <c r="I58" s="313">
        <v>0.41</v>
      </c>
      <c r="J58" s="313">
        <v>0.84103652446453525</v>
      </c>
      <c r="K58" s="313">
        <v>0.42</v>
      </c>
      <c r="L58" s="313">
        <v>1.1129825850581476</v>
      </c>
      <c r="M58" s="313">
        <v>0.56000000000000005</v>
      </c>
      <c r="N58" s="893"/>
    </row>
    <row r="59" spans="1:14" s="429" customFormat="1" ht="15" customHeight="1">
      <c r="A59" s="421" t="s">
        <v>249</v>
      </c>
      <c r="B59" s="421" t="s">
        <v>250</v>
      </c>
      <c r="C59" s="95" t="s">
        <v>172</v>
      </c>
      <c r="D59" s="421" t="s">
        <v>251</v>
      </c>
      <c r="E59" s="312">
        <v>9001</v>
      </c>
      <c r="F59" s="421" t="s">
        <v>253</v>
      </c>
      <c r="G59" s="312">
        <v>9112</v>
      </c>
      <c r="H59" s="313">
        <v>0.3286762346040385</v>
      </c>
      <c r="I59" s="313">
        <v>0.16</v>
      </c>
      <c r="J59" s="313">
        <v>0.32928915525935898</v>
      </c>
      <c r="K59" s="313">
        <v>0.16</v>
      </c>
      <c r="L59" s="313">
        <v>0.50218568501188499</v>
      </c>
      <c r="M59" s="313">
        <v>0.25</v>
      </c>
      <c r="N59" s="893"/>
    </row>
    <row r="60" spans="1:14" s="429" customFormat="1" ht="15" customHeight="1">
      <c r="A60" s="421" t="s">
        <v>249</v>
      </c>
      <c r="B60" s="423" t="s">
        <v>250</v>
      </c>
      <c r="C60" s="95" t="s">
        <v>172</v>
      </c>
      <c r="D60" s="423" t="s">
        <v>254</v>
      </c>
      <c r="E60" s="312">
        <v>9120</v>
      </c>
      <c r="F60" s="423" t="s">
        <v>254</v>
      </c>
      <c r="G60" s="312">
        <v>9120</v>
      </c>
      <c r="H60" s="327" t="s">
        <v>526</v>
      </c>
      <c r="I60" s="327" t="s">
        <v>526</v>
      </c>
      <c r="J60" s="327" t="s">
        <v>526</v>
      </c>
      <c r="K60" s="327" t="s">
        <v>526</v>
      </c>
      <c r="L60" s="327" t="s">
        <v>526</v>
      </c>
      <c r="M60" s="327" t="s">
        <v>526</v>
      </c>
      <c r="N60" s="893"/>
    </row>
    <row r="61" spans="1:14" s="429" customFormat="1" ht="15" customHeight="1">
      <c r="A61" s="421" t="s">
        <v>249</v>
      </c>
      <c r="B61" s="423" t="s">
        <v>255</v>
      </c>
      <c r="C61" s="95" t="s">
        <v>172</v>
      </c>
      <c r="D61" s="423" t="s">
        <v>256</v>
      </c>
      <c r="E61" s="312">
        <v>9201</v>
      </c>
      <c r="F61" s="423" t="s">
        <v>256</v>
      </c>
      <c r="G61" s="312">
        <v>9201</v>
      </c>
      <c r="H61" s="327" t="s">
        <v>526</v>
      </c>
      <c r="I61" s="327" t="s">
        <v>526</v>
      </c>
      <c r="J61" s="327" t="s">
        <v>526</v>
      </c>
      <c r="K61" s="327" t="s">
        <v>526</v>
      </c>
      <c r="L61" s="327" t="s">
        <v>526</v>
      </c>
      <c r="M61" s="327" t="s">
        <v>526</v>
      </c>
      <c r="N61" s="893"/>
    </row>
    <row r="62" spans="1:14" s="429" customFormat="1" ht="15" customHeight="1">
      <c r="A62" s="421" t="s">
        <v>257</v>
      </c>
      <c r="B62" s="421" t="s">
        <v>258</v>
      </c>
      <c r="C62" s="95" t="s">
        <v>172</v>
      </c>
      <c r="D62" s="421" t="s">
        <v>259</v>
      </c>
      <c r="E62" s="312">
        <v>10001</v>
      </c>
      <c r="F62" s="421" t="s">
        <v>260</v>
      </c>
      <c r="G62" s="312">
        <v>10101</v>
      </c>
      <c r="H62" s="313">
        <v>0.90601983858264357</v>
      </c>
      <c r="I62" s="313">
        <v>0.45</v>
      </c>
      <c r="J62" s="313">
        <v>0.90420433230590547</v>
      </c>
      <c r="K62" s="313">
        <v>0.45</v>
      </c>
      <c r="L62" s="313">
        <v>0.96863755487432746</v>
      </c>
      <c r="M62" s="313">
        <v>0.48</v>
      </c>
      <c r="N62" s="893"/>
    </row>
    <row r="63" spans="1:14" s="429" customFormat="1" ht="15" customHeight="1">
      <c r="A63" s="421" t="s">
        <v>257</v>
      </c>
      <c r="B63" s="421" t="s">
        <v>258</v>
      </c>
      <c r="C63" s="95" t="s">
        <v>172</v>
      </c>
      <c r="D63" s="421" t="s">
        <v>259</v>
      </c>
      <c r="E63" s="312">
        <v>10001</v>
      </c>
      <c r="F63" s="421" t="s">
        <v>261</v>
      </c>
      <c r="G63" s="312">
        <v>10109</v>
      </c>
      <c r="H63" s="327" t="s">
        <v>526</v>
      </c>
      <c r="I63" s="327" t="s">
        <v>526</v>
      </c>
      <c r="J63" s="327" t="s">
        <v>526</v>
      </c>
      <c r="K63" s="327" t="s">
        <v>526</v>
      </c>
      <c r="L63" s="327" t="s">
        <v>526</v>
      </c>
      <c r="M63" s="327" t="s">
        <v>526</v>
      </c>
      <c r="N63" s="893"/>
    </row>
    <row r="64" spans="1:14" s="429" customFormat="1" ht="15" customHeight="1">
      <c r="A64" s="421" t="s">
        <v>257</v>
      </c>
      <c r="B64" s="423" t="s">
        <v>262</v>
      </c>
      <c r="C64" s="95" t="s">
        <v>172</v>
      </c>
      <c r="D64" s="423" t="s">
        <v>263</v>
      </c>
      <c r="E64" s="312">
        <v>10201</v>
      </c>
      <c r="F64" s="423" t="s">
        <v>263</v>
      </c>
      <c r="G64" s="312">
        <v>10201</v>
      </c>
      <c r="H64" s="327" t="s">
        <v>526</v>
      </c>
      <c r="I64" s="327" t="s">
        <v>526</v>
      </c>
      <c r="J64" s="327" t="s">
        <v>526</v>
      </c>
      <c r="K64" s="327" t="s">
        <v>526</v>
      </c>
      <c r="L64" s="327" t="s">
        <v>526</v>
      </c>
      <c r="M64" s="327" t="s">
        <v>526</v>
      </c>
      <c r="N64" s="893"/>
    </row>
    <row r="65" spans="1:14" s="429" customFormat="1" ht="15" customHeight="1">
      <c r="A65" s="421" t="s">
        <v>257</v>
      </c>
      <c r="B65" s="421" t="s">
        <v>264</v>
      </c>
      <c r="C65" s="95" t="s">
        <v>172</v>
      </c>
      <c r="D65" s="421" t="s">
        <v>264</v>
      </c>
      <c r="E65" s="312">
        <v>10301</v>
      </c>
      <c r="F65" s="421" t="s">
        <v>264</v>
      </c>
      <c r="G65" s="312">
        <v>10301</v>
      </c>
      <c r="H65" s="327" t="s">
        <v>526</v>
      </c>
      <c r="I65" s="327" t="s">
        <v>526</v>
      </c>
      <c r="J65" s="327" t="s">
        <v>526</v>
      </c>
      <c r="K65" s="327" t="s">
        <v>526</v>
      </c>
      <c r="L65" s="327" t="s">
        <v>526</v>
      </c>
      <c r="M65" s="327" t="s">
        <v>526</v>
      </c>
      <c r="N65" s="893"/>
    </row>
    <row r="66" spans="1:14" s="429" customFormat="1" ht="15" customHeight="1">
      <c r="A66" s="421" t="s">
        <v>265</v>
      </c>
      <c r="B66" s="423" t="s">
        <v>266</v>
      </c>
      <c r="C66" s="95" t="s">
        <v>172</v>
      </c>
      <c r="D66" s="423" t="s">
        <v>266</v>
      </c>
      <c r="E66" s="312">
        <v>11101</v>
      </c>
      <c r="F66" s="423" t="s">
        <v>266</v>
      </c>
      <c r="G66" s="312">
        <v>11101</v>
      </c>
      <c r="H66" s="313">
        <v>0.59473769175689473</v>
      </c>
      <c r="I66" s="313">
        <v>0.3</v>
      </c>
      <c r="J66" s="313">
        <v>0.622600358540634</v>
      </c>
      <c r="K66" s="313">
        <v>0.31</v>
      </c>
      <c r="L66" s="313">
        <v>0.65775958263010681</v>
      </c>
      <c r="M66" s="313">
        <v>0.33</v>
      </c>
      <c r="N66" s="893"/>
    </row>
    <row r="67" spans="1:14" s="429" customFormat="1" ht="15" customHeight="1">
      <c r="A67" s="421" t="s">
        <v>267</v>
      </c>
      <c r="B67" s="421" t="s">
        <v>267</v>
      </c>
      <c r="C67" s="95" t="s">
        <v>172</v>
      </c>
      <c r="D67" s="421" t="s">
        <v>268</v>
      </c>
      <c r="E67" s="312">
        <v>12101</v>
      </c>
      <c r="F67" s="424" t="s">
        <v>268</v>
      </c>
      <c r="G67" s="312">
        <v>12101</v>
      </c>
      <c r="H67" s="313">
        <v>0.61048686088022652</v>
      </c>
      <c r="I67" s="313">
        <v>0.31</v>
      </c>
      <c r="J67" s="313">
        <v>0.63051328013921837</v>
      </c>
      <c r="K67" s="313">
        <v>0.32</v>
      </c>
      <c r="L67" s="313">
        <v>0.66249203678307356</v>
      </c>
      <c r="M67" s="313">
        <v>0.33</v>
      </c>
      <c r="N67" s="893"/>
    </row>
    <row r="68" spans="1:14" s="429" customFormat="1" ht="15" customHeight="1">
      <c r="A68" s="421" t="s">
        <v>269</v>
      </c>
      <c r="B68" s="421" t="s">
        <v>270</v>
      </c>
      <c r="C68" s="95" t="s">
        <v>271</v>
      </c>
      <c r="D68" s="421" t="s">
        <v>271</v>
      </c>
      <c r="E68" s="312">
        <v>13001</v>
      </c>
      <c r="F68" s="421" t="s">
        <v>270</v>
      </c>
      <c r="G68" s="312">
        <v>13101</v>
      </c>
      <c r="H68" s="313">
        <v>0.83012822863420221</v>
      </c>
      <c r="I68" s="313">
        <v>0.42</v>
      </c>
      <c r="J68" s="313">
        <v>0.80937423993764734</v>
      </c>
      <c r="K68" s="313">
        <v>0.4</v>
      </c>
      <c r="L68" s="313">
        <v>0.79067023221264199</v>
      </c>
      <c r="M68" s="313">
        <v>0.4</v>
      </c>
      <c r="N68" s="893"/>
    </row>
    <row r="69" spans="1:14" s="429" customFormat="1" ht="15" customHeight="1">
      <c r="A69" s="421" t="s">
        <v>269</v>
      </c>
      <c r="B69" s="421" t="s">
        <v>270</v>
      </c>
      <c r="C69" s="95" t="s">
        <v>271</v>
      </c>
      <c r="D69" s="421" t="s">
        <v>271</v>
      </c>
      <c r="E69" s="312">
        <v>13001</v>
      </c>
      <c r="F69" s="421" t="s">
        <v>272</v>
      </c>
      <c r="G69" s="312">
        <v>13102</v>
      </c>
      <c r="H69" s="313">
        <v>0.62376788455165333</v>
      </c>
      <c r="I69" s="313">
        <v>0.31</v>
      </c>
      <c r="J69" s="313">
        <v>0.61728590311848042</v>
      </c>
      <c r="K69" s="313">
        <v>0.31</v>
      </c>
      <c r="L69" s="313">
        <v>0.84544697727175644</v>
      </c>
      <c r="M69" s="313">
        <v>0.42</v>
      </c>
      <c r="N69" s="893"/>
    </row>
    <row r="70" spans="1:14" s="429" customFormat="1" ht="15" customHeight="1">
      <c r="A70" s="421" t="s">
        <v>269</v>
      </c>
      <c r="B70" s="421" t="s">
        <v>270</v>
      </c>
      <c r="C70" s="95" t="s">
        <v>271</v>
      </c>
      <c r="D70" s="421" t="s">
        <v>271</v>
      </c>
      <c r="E70" s="312">
        <v>13001</v>
      </c>
      <c r="F70" s="421" t="s">
        <v>273</v>
      </c>
      <c r="G70" s="312">
        <v>13103</v>
      </c>
      <c r="H70" s="313">
        <v>0.52180428105472709</v>
      </c>
      <c r="I70" s="313">
        <v>0.26</v>
      </c>
      <c r="J70" s="313">
        <v>0.56241476890864528</v>
      </c>
      <c r="K70" s="313">
        <v>0.28000000000000003</v>
      </c>
      <c r="L70" s="313">
        <v>0.81117595710801216</v>
      </c>
      <c r="M70" s="313">
        <v>0.41</v>
      </c>
      <c r="N70" s="893"/>
    </row>
    <row r="71" spans="1:14" s="429" customFormat="1" ht="15" customHeight="1">
      <c r="A71" s="421" t="s">
        <v>269</v>
      </c>
      <c r="B71" s="421" t="s">
        <v>270</v>
      </c>
      <c r="C71" s="95" t="s">
        <v>271</v>
      </c>
      <c r="D71" s="421" t="s">
        <v>271</v>
      </c>
      <c r="E71" s="312">
        <v>13001</v>
      </c>
      <c r="F71" s="421" t="s">
        <v>274</v>
      </c>
      <c r="G71" s="312">
        <v>13104</v>
      </c>
      <c r="H71" s="313">
        <v>0.39324758980475039</v>
      </c>
      <c r="I71" s="313">
        <v>0.2</v>
      </c>
      <c r="J71" s="313">
        <v>0.39772023168199522</v>
      </c>
      <c r="K71" s="313">
        <v>0.2</v>
      </c>
      <c r="L71" s="313">
        <v>0.47451816582116779</v>
      </c>
      <c r="M71" s="313">
        <v>0.24</v>
      </c>
      <c r="N71" s="893"/>
    </row>
    <row r="72" spans="1:14" s="429" customFormat="1" ht="15" customHeight="1">
      <c r="A72" s="421" t="s">
        <v>269</v>
      </c>
      <c r="B72" s="421" t="s">
        <v>270</v>
      </c>
      <c r="C72" s="95" t="s">
        <v>271</v>
      </c>
      <c r="D72" s="421" t="s">
        <v>271</v>
      </c>
      <c r="E72" s="312">
        <v>13001</v>
      </c>
      <c r="F72" s="421" t="s">
        <v>275</v>
      </c>
      <c r="G72" s="312">
        <v>13105</v>
      </c>
      <c r="H72" s="313">
        <v>0.66793952367286757</v>
      </c>
      <c r="I72" s="313">
        <v>0.33</v>
      </c>
      <c r="J72" s="313">
        <v>0.7059313812169109</v>
      </c>
      <c r="K72" s="313">
        <v>0.35</v>
      </c>
      <c r="L72" s="313">
        <v>0.95496391345944043</v>
      </c>
      <c r="M72" s="313">
        <v>0.48</v>
      </c>
      <c r="N72" s="893"/>
    </row>
    <row r="73" spans="1:14" s="429" customFormat="1" ht="15" customHeight="1">
      <c r="A73" s="421" t="s">
        <v>269</v>
      </c>
      <c r="B73" s="421" t="s">
        <v>270</v>
      </c>
      <c r="C73" s="95" t="s">
        <v>271</v>
      </c>
      <c r="D73" s="421" t="s">
        <v>271</v>
      </c>
      <c r="E73" s="312">
        <v>13001</v>
      </c>
      <c r="F73" s="421" t="s">
        <v>276</v>
      </c>
      <c r="G73" s="312">
        <v>13106</v>
      </c>
      <c r="H73" s="313">
        <v>0.7682177055964724</v>
      </c>
      <c r="I73" s="313">
        <v>0.38</v>
      </c>
      <c r="J73" s="313">
        <v>0.75187889691423748</v>
      </c>
      <c r="K73" s="313">
        <v>0.38</v>
      </c>
      <c r="L73" s="313">
        <v>0.7067472125276405</v>
      </c>
      <c r="M73" s="313">
        <v>0.35</v>
      </c>
      <c r="N73" s="893"/>
    </row>
    <row r="74" spans="1:14" s="429" customFormat="1" ht="15" customHeight="1">
      <c r="A74" s="421" t="s">
        <v>269</v>
      </c>
      <c r="B74" s="421" t="s">
        <v>270</v>
      </c>
      <c r="C74" s="95" t="s">
        <v>271</v>
      </c>
      <c r="D74" s="421" t="s">
        <v>271</v>
      </c>
      <c r="E74" s="312">
        <v>13001</v>
      </c>
      <c r="F74" s="421" t="s">
        <v>277</v>
      </c>
      <c r="G74" s="312">
        <v>13107</v>
      </c>
      <c r="H74" s="313">
        <v>1.2898742251509341</v>
      </c>
      <c r="I74" s="313">
        <v>0.64</v>
      </c>
      <c r="J74" s="313">
        <v>1.3645064902035198</v>
      </c>
      <c r="K74" s="313">
        <v>0.68</v>
      </c>
      <c r="L74" s="327" t="s">
        <v>1280</v>
      </c>
      <c r="M74" s="327" t="s">
        <v>1280</v>
      </c>
      <c r="N74" s="893"/>
    </row>
    <row r="75" spans="1:14" s="429" customFormat="1" ht="15" customHeight="1">
      <c r="A75" s="421" t="s">
        <v>269</v>
      </c>
      <c r="B75" s="421" t="s">
        <v>270</v>
      </c>
      <c r="C75" s="95" t="s">
        <v>271</v>
      </c>
      <c r="D75" s="421" t="s">
        <v>271</v>
      </c>
      <c r="E75" s="312">
        <v>13001</v>
      </c>
      <c r="F75" s="421" t="s">
        <v>278</v>
      </c>
      <c r="G75" s="312">
        <v>13108</v>
      </c>
      <c r="H75" s="313">
        <v>0.43447486737938851</v>
      </c>
      <c r="I75" s="313">
        <v>0.22</v>
      </c>
      <c r="J75" s="313">
        <v>0.42402562655352566</v>
      </c>
      <c r="K75" s="313">
        <v>0.21</v>
      </c>
      <c r="L75" s="313">
        <v>0.39653084623637647</v>
      </c>
      <c r="M75" s="313">
        <v>0.2</v>
      </c>
      <c r="N75" s="893"/>
    </row>
    <row r="76" spans="1:14" s="429" customFormat="1" ht="15" customHeight="1">
      <c r="A76" s="421" t="s">
        <v>269</v>
      </c>
      <c r="B76" s="421" t="s">
        <v>270</v>
      </c>
      <c r="C76" s="95" t="s">
        <v>271</v>
      </c>
      <c r="D76" s="421" t="s">
        <v>271</v>
      </c>
      <c r="E76" s="312">
        <v>13001</v>
      </c>
      <c r="F76" s="421" t="s">
        <v>279</v>
      </c>
      <c r="G76" s="312">
        <v>13109</v>
      </c>
      <c r="H76" s="313">
        <v>0.35059767330761638</v>
      </c>
      <c r="I76" s="313">
        <v>0.18</v>
      </c>
      <c r="J76" s="313">
        <v>0.35339124117846088</v>
      </c>
      <c r="K76" s="313">
        <v>0.18</v>
      </c>
      <c r="L76" s="313">
        <v>0.39740344548971829</v>
      </c>
      <c r="M76" s="313">
        <v>0.2</v>
      </c>
      <c r="N76" s="893"/>
    </row>
    <row r="77" spans="1:14" s="429" customFormat="1" ht="15" customHeight="1">
      <c r="A77" s="421" t="s">
        <v>269</v>
      </c>
      <c r="B77" s="421" t="s">
        <v>270</v>
      </c>
      <c r="C77" s="95" t="s">
        <v>271</v>
      </c>
      <c r="D77" s="421" t="s">
        <v>271</v>
      </c>
      <c r="E77" s="312">
        <v>13001</v>
      </c>
      <c r="F77" s="421" t="s">
        <v>280</v>
      </c>
      <c r="G77" s="312">
        <v>13110</v>
      </c>
      <c r="H77" s="313">
        <v>0.7118626340266625</v>
      </c>
      <c r="I77" s="313">
        <v>0.36</v>
      </c>
      <c r="J77" s="313">
        <v>0.71087713245709383</v>
      </c>
      <c r="K77" s="313">
        <v>0.36</v>
      </c>
      <c r="L77" s="313">
        <v>0.69735956089923723</v>
      </c>
      <c r="M77" s="313">
        <v>0.35</v>
      </c>
      <c r="N77" s="893"/>
    </row>
    <row r="78" spans="1:14" s="429" customFormat="1" ht="15" customHeight="1">
      <c r="A78" s="421" t="s">
        <v>269</v>
      </c>
      <c r="B78" s="421" t="s">
        <v>270</v>
      </c>
      <c r="C78" s="95" t="s">
        <v>271</v>
      </c>
      <c r="D78" s="421" t="s">
        <v>271</v>
      </c>
      <c r="E78" s="312">
        <v>13001</v>
      </c>
      <c r="F78" s="421" t="s">
        <v>281</v>
      </c>
      <c r="G78" s="312">
        <v>13111</v>
      </c>
      <c r="H78" s="313">
        <v>0.42619764872300547</v>
      </c>
      <c r="I78" s="313">
        <v>0.21</v>
      </c>
      <c r="J78" s="313">
        <v>0.45352865130208525</v>
      </c>
      <c r="K78" s="313">
        <v>0.23</v>
      </c>
      <c r="L78" s="313">
        <v>0.37382770155386635</v>
      </c>
      <c r="M78" s="313">
        <v>0.19</v>
      </c>
      <c r="N78" s="893"/>
    </row>
    <row r="79" spans="1:14" s="429" customFormat="1" ht="15" customHeight="1">
      <c r="A79" s="421" t="s">
        <v>269</v>
      </c>
      <c r="B79" s="421" t="s">
        <v>270</v>
      </c>
      <c r="C79" s="95" t="s">
        <v>271</v>
      </c>
      <c r="D79" s="421" t="s">
        <v>271</v>
      </c>
      <c r="E79" s="312">
        <v>13001</v>
      </c>
      <c r="F79" s="421" t="s">
        <v>282</v>
      </c>
      <c r="G79" s="312">
        <v>13112</v>
      </c>
      <c r="H79" s="313">
        <v>0.57618908511602607</v>
      </c>
      <c r="I79" s="313">
        <v>0.28999999999999998</v>
      </c>
      <c r="J79" s="313">
        <v>0.58277480066735465</v>
      </c>
      <c r="K79" s="313">
        <v>0.28999999999999998</v>
      </c>
      <c r="L79" s="313">
        <v>0.72709272891816146</v>
      </c>
      <c r="M79" s="313">
        <v>0.36</v>
      </c>
      <c r="N79" s="893"/>
    </row>
    <row r="80" spans="1:14" s="429" customFormat="1" ht="15" customHeight="1">
      <c r="A80" s="421" t="s">
        <v>269</v>
      </c>
      <c r="B80" s="421" t="s">
        <v>270</v>
      </c>
      <c r="C80" s="95" t="s">
        <v>271</v>
      </c>
      <c r="D80" s="421" t="s">
        <v>271</v>
      </c>
      <c r="E80" s="312">
        <v>13001</v>
      </c>
      <c r="F80" s="421" t="s">
        <v>283</v>
      </c>
      <c r="G80" s="312">
        <v>13113</v>
      </c>
      <c r="H80" s="313">
        <v>0.85558814237583636</v>
      </c>
      <c r="I80" s="313">
        <v>0.43</v>
      </c>
      <c r="J80" s="313">
        <v>0.86029122894563936</v>
      </c>
      <c r="K80" s="313">
        <v>0.43</v>
      </c>
      <c r="L80" s="313">
        <v>0.88551291650788355</v>
      </c>
      <c r="M80" s="313">
        <v>0.44</v>
      </c>
      <c r="N80" s="893"/>
    </row>
    <row r="81" spans="1:14" s="429" customFormat="1" ht="15" customHeight="1">
      <c r="A81" s="421" t="s">
        <v>269</v>
      </c>
      <c r="B81" s="421" t="s">
        <v>270</v>
      </c>
      <c r="C81" s="95" t="s">
        <v>271</v>
      </c>
      <c r="D81" s="421" t="s">
        <v>271</v>
      </c>
      <c r="E81" s="312">
        <v>13001</v>
      </c>
      <c r="F81" s="421" t="s">
        <v>284</v>
      </c>
      <c r="G81" s="312">
        <v>13114</v>
      </c>
      <c r="H81" s="313">
        <v>0.83635719724294277</v>
      </c>
      <c r="I81" s="313">
        <v>0.42</v>
      </c>
      <c r="J81" s="313">
        <v>0.82300212295641295</v>
      </c>
      <c r="K81" s="313">
        <v>0.41</v>
      </c>
      <c r="L81" s="313">
        <v>0.80540615225547796</v>
      </c>
      <c r="M81" s="313">
        <v>0.4</v>
      </c>
      <c r="N81" s="893"/>
    </row>
    <row r="82" spans="1:14" s="429" customFormat="1" ht="15" customHeight="1">
      <c r="A82" s="421" t="s">
        <v>269</v>
      </c>
      <c r="B82" s="421" t="s">
        <v>270</v>
      </c>
      <c r="C82" s="95" t="s">
        <v>271</v>
      </c>
      <c r="D82" s="421" t="s">
        <v>271</v>
      </c>
      <c r="E82" s="312">
        <v>13001</v>
      </c>
      <c r="F82" s="421" t="s">
        <v>285</v>
      </c>
      <c r="G82" s="312">
        <v>13115</v>
      </c>
      <c r="H82" s="313">
        <v>1.3025189169946154</v>
      </c>
      <c r="I82" s="313">
        <v>0.65</v>
      </c>
      <c r="J82" s="313">
        <v>1.3110907935317162</v>
      </c>
      <c r="K82" s="313">
        <v>0.66</v>
      </c>
      <c r="L82" s="313">
        <v>1.3878662875147347</v>
      </c>
      <c r="M82" s="313">
        <v>0.69</v>
      </c>
      <c r="N82" s="893"/>
    </row>
    <row r="83" spans="1:14" s="429" customFormat="1" ht="15" customHeight="1">
      <c r="A83" s="421" t="s">
        <v>269</v>
      </c>
      <c r="B83" s="421" t="s">
        <v>270</v>
      </c>
      <c r="C83" s="95" t="s">
        <v>271</v>
      </c>
      <c r="D83" s="421" t="s">
        <v>271</v>
      </c>
      <c r="E83" s="312">
        <v>13001</v>
      </c>
      <c r="F83" s="421" t="s">
        <v>286</v>
      </c>
      <c r="G83" s="312">
        <v>13116</v>
      </c>
      <c r="H83" s="313">
        <v>0.26847551614790349</v>
      </c>
      <c r="I83" s="313">
        <v>0.13</v>
      </c>
      <c r="J83" s="313">
        <v>0.29310875078812154</v>
      </c>
      <c r="K83" s="313">
        <v>0.15</v>
      </c>
      <c r="L83" s="313">
        <v>0.56601723124410974</v>
      </c>
      <c r="M83" s="313">
        <v>0.28000000000000003</v>
      </c>
      <c r="N83" s="893"/>
    </row>
    <row r="84" spans="1:14" s="429" customFormat="1" ht="15" customHeight="1">
      <c r="A84" s="421" t="s">
        <v>269</v>
      </c>
      <c r="B84" s="421" t="s">
        <v>270</v>
      </c>
      <c r="C84" s="95" t="s">
        <v>271</v>
      </c>
      <c r="D84" s="421" t="s">
        <v>271</v>
      </c>
      <c r="E84" s="312">
        <v>13001</v>
      </c>
      <c r="F84" s="421" t="s">
        <v>287</v>
      </c>
      <c r="G84" s="312">
        <v>13117</v>
      </c>
      <c r="H84" s="313">
        <v>0.49027664707937701</v>
      </c>
      <c r="I84" s="313">
        <v>0.25</v>
      </c>
      <c r="J84" s="313">
        <v>0.50941651573171998</v>
      </c>
      <c r="K84" s="313">
        <v>0.25</v>
      </c>
      <c r="L84" s="313">
        <v>0.65059354691879911</v>
      </c>
      <c r="M84" s="313">
        <v>0.33</v>
      </c>
      <c r="N84" s="893"/>
    </row>
    <row r="85" spans="1:14" s="429" customFormat="1" ht="15" customHeight="1">
      <c r="A85" s="421" t="s">
        <v>269</v>
      </c>
      <c r="B85" s="421" t="s">
        <v>270</v>
      </c>
      <c r="C85" s="95" t="s">
        <v>271</v>
      </c>
      <c r="D85" s="421" t="s">
        <v>271</v>
      </c>
      <c r="E85" s="312">
        <v>13001</v>
      </c>
      <c r="F85" s="421" t="s">
        <v>288</v>
      </c>
      <c r="G85" s="312">
        <v>13118</v>
      </c>
      <c r="H85" s="313">
        <v>0.61161600135759842</v>
      </c>
      <c r="I85" s="313">
        <v>0.31</v>
      </c>
      <c r="J85" s="313">
        <v>0.61864521490010116</v>
      </c>
      <c r="K85" s="313">
        <v>0.31</v>
      </c>
      <c r="L85" s="313">
        <v>0.59730876957899681</v>
      </c>
      <c r="M85" s="313">
        <v>0.3</v>
      </c>
      <c r="N85" s="893"/>
    </row>
    <row r="86" spans="1:14" s="429" customFormat="1" ht="15" customHeight="1">
      <c r="A86" s="421" t="s">
        <v>269</v>
      </c>
      <c r="B86" s="421" t="s">
        <v>270</v>
      </c>
      <c r="C86" s="95" t="s">
        <v>271</v>
      </c>
      <c r="D86" s="421" t="s">
        <v>271</v>
      </c>
      <c r="E86" s="312">
        <v>13001</v>
      </c>
      <c r="F86" s="421" t="s">
        <v>289</v>
      </c>
      <c r="G86" s="312">
        <v>13119</v>
      </c>
      <c r="H86" s="313">
        <v>0.4582184280183404</v>
      </c>
      <c r="I86" s="313">
        <v>0.23</v>
      </c>
      <c r="J86" s="313">
        <v>0.48234506818979284</v>
      </c>
      <c r="K86" s="313">
        <v>0.24</v>
      </c>
      <c r="L86" s="313">
        <v>0.54448828914850123</v>
      </c>
      <c r="M86" s="313">
        <v>0.27</v>
      </c>
      <c r="N86" s="893"/>
    </row>
    <row r="87" spans="1:14" s="429" customFormat="1" ht="15" customHeight="1">
      <c r="A87" s="421" t="s">
        <v>269</v>
      </c>
      <c r="B87" s="421" t="s">
        <v>270</v>
      </c>
      <c r="C87" s="95" t="s">
        <v>271</v>
      </c>
      <c r="D87" s="421" t="s">
        <v>271</v>
      </c>
      <c r="E87" s="312">
        <v>13001</v>
      </c>
      <c r="F87" s="421" t="s">
        <v>290</v>
      </c>
      <c r="G87" s="312">
        <v>13120</v>
      </c>
      <c r="H87" s="313">
        <v>0.78663094550005996</v>
      </c>
      <c r="I87" s="313">
        <v>0.39</v>
      </c>
      <c r="J87" s="313">
        <v>0.78631700389489101</v>
      </c>
      <c r="K87" s="313">
        <v>0.39</v>
      </c>
      <c r="L87" s="313">
        <v>0.84624165146336316</v>
      </c>
      <c r="M87" s="313">
        <v>0.42</v>
      </c>
      <c r="N87" s="893"/>
    </row>
    <row r="88" spans="1:14" s="429" customFormat="1" ht="15" customHeight="1">
      <c r="A88" s="421" t="s">
        <v>269</v>
      </c>
      <c r="B88" s="421" t="s">
        <v>270</v>
      </c>
      <c r="C88" s="95" t="s">
        <v>271</v>
      </c>
      <c r="D88" s="421" t="s">
        <v>271</v>
      </c>
      <c r="E88" s="312">
        <v>13001</v>
      </c>
      <c r="F88" s="421" t="s">
        <v>291</v>
      </c>
      <c r="G88" s="312">
        <v>13121</v>
      </c>
      <c r="H88" s="313">
        <v>0.47962764752026499</v>
      </c>
      <c r="I88" s="313">
        <v>0.24</v>
      </c>
      <c r="J88" s="313">
        <v>0.48782794221071674</v>
      </c>
      <c r="K88" s="313">
        <v>0.24</v>
      </c>
      <c r="L88" s="313">
        <v>0.35075808154402072</v>
      </c>
      <c r="M88" s="313">
        <v>0.18</v>
      </c>
      <c r="N88" s="893"/>
    </row>
    <row r="89" spans="1:14" s="429" customFormat="1" ht="15" customHeight="1">
      <c r="A89" s="421" t="s">
        <v>269</v>
      </c>
      <c r="B89" s="421" t="s">
        <v>270</v>
      </c>
      <c r="C89" s="95" t="s">
        <v>271</v>
      </c>
      <c r="D89" s="421" t="s">
        <v>271</v>
      </c>
      <c r="E89" s="312">
        <v>13001</v>
      </c>
      <c r="F89" s="421" t="s">
        <v>292</v>
      </c>
      <c r="G89" s="312">
        <v>13122</v>
      </c>
      <c r="H89" s="313">
        <v>0.75317887397315397</v>
      </c>
      <c r="I89" s="313">
        <v>0.38</v>
      </c>
      <c r="J89" s="313">
        <v>0.79106844862092518</v>
      </c>
      <c r="K89" s="313">
        <v>0.4</v>
      </c>
      <c r="L89" s="313">
        <v>0.90943199808334851</v>
      </c>
      <c r="M89" s="313">
        <v>0.45</v>
      </c>
      <c r="N89" s="893"/>
    </row>
    <row r="90" spans="1:14" s="429" customFormat="1" ht="15" customHeight="1">
      <c r="A90" s="421" t="s">
        <v>269</v>
      </c>
      <c r="B90" s="421" t="s">
        <v>270</v>
      </c>
      <c r="C90" s="95" t="s">
        <v>271</v>
      </c>
      <c r="D90" s="421" t="s">
        <v>271</v>
      </c>
      <c r="E90" s="312">
        <v>13001</v>
      </c>
      <c r="F90" s="421" t="s">
        <v>293</v>
      </c>
      <c r="G90" s="312">
        <v>13123</v>
      </c>
      <c r="H90" s="313">
        <v>0.49568735785293561</v>
      </c>
      <c r="I90" s="313">
        <v>0.25</v>
      </c>
      <c r="J90" s="313">
        <v>0.50402415861869598</v>
      </c>
      <c r="K90" s="313">
        <v>0.25</v>
      </c>
      <c r="L90" s="313">
        <v>0.5143368174516072</v>
      </c>
      <c r="M90" s="313">
        <v>0.26</v>
      </c>
      <c r="N90" s="893"/>
    </row>
    <row r="91" spans="1:14" s="429" customFormat="1" ht="15" customHeight="1">
      <c r="A91" s="421" t="s">
        <v>269</v>
      </c>
      <c r="B91" s="421" t="s">
        <v>270</v>
      </c>
      <c r="C91" s="95" t="s">
        <v>271</v>
      </c>
      <c r="D91" s="421" t="s">
        <v>271</v>
      </c>
      <c r="E91" s="312">
        <v>13001</v>
      </c>
      <c r="F91" s="421" t="s">
        <v>294</v>
      </c>
      <c r="G91" s="312">
        <v>13124</v>
      </c>
      <c r="H91" s="313">
        <v>0.74440112356617305</v>
      </c>
      <c r="I91" s="313">
        <v>0.37</v>
      </c>
      <c r="J91" s="313">
        <v>0.75080267803536704</v>
      </c>
      <c r="K91" s="313">
        <v>0.38</v>
      </c>
      <c r="L91" s="313">
        <v>0.8215428750512106</v>
      </c>
      <c r="M91" s="313">
        <v>0.41</v>
      </c>
      <c r="N91" s="893"/>
    </row>
    <row r="92" spans="1:14" s="429" customFormat="1" ht="15" customHeight="1">
      <c r="A92" s="421" t="s">
        <v>269</v>
      </c>
      <c r="B92" s="421" t="s">
        <v>270</v>
      </c>
      <c r="C92" s="95" t="s">
        <v>271</v>
      </c>
      <c r="D92" s="421" t="s">
        <v>271</v>
      </c>
      <c r="E92" s="312">
        <v>13001</v>
      </c>
      <c r="F92" s="421" t="s">
        <v>295</v>
      </c>
      <c r="G92" s="312">
        <v>13125</v>
      </c>
      <c r="H92" s="313">
        <v>0.68119390038808902</v>
      </c>
      <c r="I92" s="313">
        <v>0.34</v>
      </c>
      <c r="J92" s="313">
        <v>0.66729803626331552</v>
      </c>
      <c r="K92" s="313">
        <v>0.33</v>
      </c>
      <c r="L92" s="313">
        <v>0.71768440222235963</v>
      </c>
      <c r="M92" s="313">
        <v>0.36</v>
      </c>
      <c r="N92" s="893"/>
    </row>
    <row r="93" spans="1:14" s="429" customFormat="1" ht="15" customHeight="1">
      <c r="A93" s="421" t="s">
        <v>269</v>
      </c>
      <c r="B93" s="421" t="s">
        <v>270</v>
      </c>
      <c r="C93" s="95" t="s">
        <v>271</v>
      </c>
      <c r="D93" s="421" t="s">
        <v>271</v>
      </c>
      <c r="E93" s="312">
        <v>13001</v>
      </c>
      <c r="F93" s="421" t="s">
        <v>296</v>
      </c>
      <c r="G93" s="312">
        <v>13126</v>
      </c>
      <c r="H93" s="313">
        <v>0.47725498694502377</v>
      </c>
      <c r="I93" s="313">
        <v>0.24</v>
      </c>
      <c r="J93" s="313">
        <v>0.48163946578168026</v>
      </c>
      <c r="K93" s="313">
        <v>0.24</v>
      </c>
      <c r="L93" s="313">
        <v>0.55051720177504138</v>
      </c>
      <c r="M93" s="313">
        <v>0.28000000000000003</v>
      </c>
      <c r="N93" s="893"/>
    </row>
    <row r="94" spans="1:14" s="429" customFormat="1" ht="15" customHeight="1">
      <c r="A94" s="421" t="s">
        <v>269</v>
      </c>
      <c r="B94" s="421" t="s">
        <v>270</v>
      </c>
      <c r="C94" s="95" t="s">
        <v>271</v>
      </c>
      <c r="D94" s="421" t="s">
        <v>271</v>
      </c>
      <c r="E94" s="312">
        <v>13001</v>
      </c>
      <c r="F94" s="421" t="s">
        <v>297</v>
      </c>
      <c r="G94" s="312">
        <v>13127</v>
      </c>
      <c r="H94" s="313">
        <v>0.62385567286631094</v>
      </c>
      <c r="I94" s="313">
        <v>0.31</v>
      </c>
      <c r="J94" s="313">
        <v>0.65688921261135202</v>
      </c>
      <c r="K94" s="313">
        <v>0.33</v>
      </c>
      <c r="L94" s="313">
        <v>0.85139083831300533</v>
      </c>
      <c r="M94" s="313">
        <v>0.43</v>
      </c>
      <c r="N94" s="893"/>
    </row>
    <row r="95" spans="1:14" s="429" customFormat="1" ht="15" customHeight="1">
      <c r="A95" s="421" t="s">
        <v>269</v>
      </c>
      <c r="B95" s="421" t="s">
        <v>270</v>
      </c>
      <c r="C95" s="95" t="s">
        <v>271</v>
      </c>
      <c r="D95" s="421" t="s">
        <v>271</v>
      </c>
      <c r="E95" s="312">
        <v>13001</v>
      </c>
      <c r="F95" s="421" t="s">
        <v>298</v>
      </c>
      <c r="G95" s="312">
        <v>13128</v>
      </c>
      <c r="H95" s="313">
        <v>0.50799767860067202</v>
      </c>
      <c r="I95" s="313">
        <v>0.25</v>
      </c>
      <c r="J95" s="313">
        <v>0.53120177044202044</v>
      </c>
      <c r="K95" s="313">
        <v>0.27</v>
      </c>
      <c r="L95" s="313">
        <v>0.6524383190410612</v>
      </c>
      <c r="M95" s="313">
        <v>0.33</v>
      </c>
      <c r="N95" s="893"/>
    </row>
    <row r="96" spans="1:14" s="429" customFormat="1" ht="15" customHeight="1">
      <c r="A96" s="421" t="s">
        <v>269</v>
      </c>
      <c r="B96" s="421" t="s">
        <v>270</v>
      </c>
      <c r="C96" s="95" t="s">
        <v>271</v>
      </c>
      <c r="D96" s="421" t="s">
        <v>271</v>
      </c>
      <c r="E96" s="312">
        <v>13001</v>
      </c>
      <c r="F96" s="421" t="s">
        <v>299</v>
      </c>
      <c r="G96" s="312">
        <v>13129</v>
      </c>
      <c r="H96" s="313">
        <v>0.67913257561784135</v>
      </c>
      <c r="I96" s="313">
        <v>0.34</v>
      </c>
      <c r="J96" s="313">
        <v>0.71844854176096618</v>
      </c>
      <c r="K96" s="313">
        <v>0.36</v>
      </c>
      <c r="L96" s="313">
        <v>0.81671591506908592</v>
      </c>
      <c r="M96" s="313">
        <v>0.41</v>
      </c>
      <c r="N96" s="893"/>
    </row>
    <row r="97" spans="1:14" s="429" customFormat="1" ht="15" customHeight="1">
      <c r="A97" s="421" t="s">
        <v>269</v>
      </c>
      <c r="B97" s="421" t="s">
        <v>270</v>
      </c>
      <c r="C97" s="95" t="s">
        <v>271</v>
      </c>
      <c r="D97" s="421" t="s">
        <v>271</v>
      </c>
      <c r="E97" s="312">
        <v>13001</v>
      </c>
      <c r="F97" s="421" t="s">
        <v>300</v>
      </c>
      <c r="G97" s="312">
        <v>13130</v>
      </c>
      <c r="H97" s="313">
        <v>0.68027089412974107</v>
      </c>
      <c r="I97" s="313">
        <v>0.34</v>
      </c>
      <c r="J97" s="313">
        <v>0.68105810710790582</v>
      </c>
      <c r="K97" s="313">
        <v>0.34</v>
      </c>
      <c r="L97" s="313">
        <v>0.67717937266646377</v>
      </c>
      <c r="M97" s="313">
        <v>0.34</v>
      </c>
      <c r="N97" s="893"/>
    </row>
    <row r="98" spans="1:14" s="429" customFormat="1" ht="15" customHeight="1">
      <c r="A98" s="421" t="s">
        <v>269</v>
      </c>
      <c r="B98" s="421" t="s">
        <v>270</v>
      </c>
      <c r="C98" s="95" t="s">
        <v>271</v>
      </c>
      <c r="D98" s="421" t="s">
        <v>271</v>
      </c>
      <c r="E98" s="312">
        <v>13001</v>
      </c>
      <c r="F98" s="421" t="s">
        <v>301</v>
      </c>
      <c r="G98" s="312">
        <v>13131</v>
      </c>
      <c r="H98" s="313">
        <v>0.66896540408720084</v>
      </c>
      <c r="I98" s="313">
        <v>0.33</v>
      </c>
      <c r="J98" s="313">
        <v>0.75406687809188222</v>
      </c>
      <c r="K98" s="313">
        <v>0.38</v>
      </c>
      <c r="L98" s="313">
        <v>0.72263419680780439</v>
      </c>
      <c r="M98" s="313">
        <v>0.36</v>
      </c>
      <c r="N98" s="893"/>
    </row>
    <row r="99" spans="1:14" s="429" customFormat="1" ht="15" customHeight="1">
      <c r="A99" s="421" t="s">
        <v>269</v>
      </c>
      <c r="B99" s="421" t="s">
        <v>270</v>
      </c>
      <c r="C99" s="95" t="s">
        <v>271</v>
      </c>
      <c r="D99" s="421" t="s">
        <v>271</v>
      </c>
      <c r="E99" s="312">
        <v>13001</v>
      </c>
      <c r="F99" s="421" t="s">
        <v>302</v>
      </c>
      <c r="G99" s="312">
        <v>13132</v>
      </c>
      <c r="H99" s="313">
        <v>0.52619636904979805</v>
      </c>
      <c r="I99" s="313">
        <v>0.26</v>
      </c>
      <c r="J99" s="313">
        <v>0.54054223488969277</v>
      </c>
      <c r="K99" s="313">
        <v>0.27</v>
      </c>
      <c r="L99" s="313">
        <v>0.55195380089232438</v>
      </c>
      <c r="M99" s="313">
        <v>0.28000000000000003</v>
      </c>
      <c r="N99" s="893"/>
    </row>
    <row r="100" spans="1:14" s="429" customFormat="1" ht="15" customHeight="1">
      <c r="A100" s="421" t="s">
        <v>269</v>
      </c>
      <c r="B100" s="421" t="s">
        <v>303</v>
      </c>
      <c r="C100" s="95" t="s">
        <v>271</v>
      </c>
      <c r="D100" s="421" t="s">
        <v>271</v>
      </c>
      <c r="E100" s="312">
        <v>13001</v>
      </c>
      <c r="F100" s="421" t="s">
        <v>304</v>
      </c>
      <c r="G100" s="312">
        <v>13201</v>
      </c>
      <c r="H100" s="313">
        <v>0.69702897972995326</v>
      </c>
      <c r="I100" s="313">
        <v>0.35</v>
      </c>
      <c r="J100" s="313">
        <v>0.69953254559773836</v>
      </c>
      <c r="K100" s="313">
        <v>0.35</v>
      </c>
      <c r="L100" s="313">
        <v>0.77199272090457194</v>
      </c>
      <c r="M100" s="313">
        <v>0.39</v>
      </c>
      <c r="N100" s="893"/>
    </row>
    <row r="101" spans="1:14" s="429" customFormat="1" ht="15" customHeight="1">
      <c r="A101" s="421" t="s">
        <v>269</v>
      </c>
      <c r="B101" s="421" t="s">
        <v>303</v>
      </c>
      <c r="C101" s="95" t="s">
        <v>271</v>
      </c>
      <c r="D101" s="421" t="s">
        <v>271</v>
      </c>
      <c r="E101" s="312">
        <v>13001</v>
      </c>
      <c r="F101" s="421" t="s">
        <v>305</v>
      </c>
      <c r="G101" s="312">
        <v>13202</v>
      </c>
      <c r="H101" s="313">
        <v>0.29639907525404702</v>
      </c>
      <c r="I101" s="313">
        <v>0.15</v>
      </c>
      <c r="J101" s="313">
        <v>0.30901111203744508</v>
      </c>
      <c r="K101" s="313">
        <v>0.15</v>
      </c>
      <c r="L101" s="313">
        <v>0.85382294769905209</v>
      </c>
      <c r="M101" s="313">
        <v>0.43</v>
      </c>
      <c r="N101" s="893"/>
    </row>
    <row r="102" spans="1:14" s="429" customFormat="1" ht="15" customHeight="1">
      <c r="A102" s="421" t="s">
        <v>269</v>
      </c>
      <c r="B102" s="421" t="s">
        <v>303</v>
      </c>
      <c r="C102" s="95" t="s">
        <v>271</v>
      </c>
      <c r="D102" s="421" t="s">
        <v>271</v>
      </c>
      <c r="E102" s="312">
        <v>13001</v>
      </c>
      <c r="F102" s="421" t="s">
        <v>306</v>
      </c>
      <c r="G102" s="312">
        <v>13203</v>
      </c>
      <c r="H102" s="313">
        <v>0.76876075331318305</v>
      </c>
      <c r="I102" s="313">
        <v>0.38</v>
      </c>
      <c r="J102" s="313">
        <v>0.61411737945153066</v>
      </c>
      <c r="K102" s="313">
        <v>0.31</v>
      </c>
      <c r="L102" s="313">
        <v>0.88432018186292327</v>
      </c>
      <c r="M102" s="313">
        <v>0.44</v>
      </c>
      <c r="N102" s="893"/>
    </row>
    <row r="103" spans="1:14" s="429" customFormat="1" ht="15" customHeight="1">
      <c r="A103" s="421" t="s">
        <v>269</v>
      </c>
      <c r="B103" s="421" t="s">
        <v>307</v>
      </c>
      <c r="C103" s="95" t="s">
        <v>271</v>
      </c>
      <c r="D103" s="421" t="s">
        <v>271</v>
      </c>
      <c r="E103" s="312">
        <v>13001</v>
      </c>
      <c r="F103" s="421" t="s">
        <v>308</v>
      </c>
      <c r="G103" s="312">
        <v>13301</v>
      </c>
      <c r="H103" s="313">
        <v>0.97183287557119347</v>
      </c>
      <c r="I103" s="313">
        <v>0.49</v>
      </c>
      <c r="J103" s="313">
        <v>1.0432528466123159</v>
      </c>
      <c r="K103" s="313">
        <v>0.52</v>
      </c>
      <c r="L103" s="313">
        <v>1.1183183477755052</v>
      </c>
      <c r="M103" s="313">
        <v>0.56000000000000005</v>
      </c>
      <c r="N103" s="893"/>
    </row>
    <row r="104" spans="1:14" s="429" customFormat="1" ht="15" customHeight="1">
      <c r="A104" s="421" t="s">
        <v>269</v>
      </c>
      <c r="B104" s="421" t="s">
        <v>307</v>
      </c>
      <c r="C104" s="95" t="s">
        <v>271</v>
      </c>
      <c r="D104" s="421" t="s">
        <v>271</v>
      </c>
      <c r="E104" s="312">
        <v>13001</v>
      </c>
      <c r="F104" s="421" t="s">
        <v>309</v>
      </c>
      <c r="G104" s="312">
        <v>13302</v>
      </c>
      <c r="H104" s="313">
        <v>1.1100619287685027</v>
      </c>
      <c r="I104" s="313">
        <v>0.56000000000000005</v>
      </c>
      <c r="J104" s="313">
        <v>1.1728104075897068</v>
      </c>
      <c r="K104" s="313">
        <v>0.59</v>
      </c>
      <c r="L104" s="327" t="s">
        <v>1280</v>
      </c>
      <c r="M104" s="327" t="s">
        <v>1280</v>
      </c>
      <c r="N104" s="893"/>
    </row>
    <row r="105" spans="1:14" s="429" customFormat="1" ht="15" customHeight="1">
      <c r="A105" s="421" t="s">
        <v>269</v>
      </c>
      <c r="B105" s="421" t="s">
        <v>307</v>
      </c>
      <c r="C105" s="95" t="s">
        <v>271</v>
      </c>
      <c r="D105" s="421" t="s">
        <v>271</v>
      </c>
      <c r="E105" s="312">
        <v>13001</v>
      </c>
      <c r="F105" s="421" t="s">
        <v>310</v>
      </c>
      <c r="G105" s="312">
        <v>13303</v>
      </c>
      <c r="H105" s="327" t="s">
        <v>526</v>
      </c>
      <c r="I105" s="327" t="s">
        <v>526</v>
      </c>
      <c r="J105" s="327" t="s">
        <v>526</v>
      </c>
      <c r="K105" s="327" t="s">
        <v>526</v>
      </c>
      <c r="L105" s="327" t="s">
        <v>526</v>
      </c>
      <c r="M105" s="327" t="s">
        <v>526</v>
      </c>
      <c r="N105" s="893"/>
    </row>
    <row r="106" spans="1:14" s="429" customFormat="1" ht="15" customHeight="1">
      <c r="A106" s="421" t="s">
        <v>269</v>
      </c>
      <c r="B106" s="421" t="s">
        <v>311</v>
      </c>
      <c r="C106" s="95" t="s">
        <v>271</v>
      </c>
      <c r="D106" s="421" t="s">
        <v>271</v>
      </c>
      <c r="E106" s="312">
        <v>13001</v>
      </c>
      <c r="F106" s="421" t="s">
        <v>312</v>
      </c>
      <c r="G106" s="312">
        <v>13401</v>
      </c>
      <c r="H106" s="313">
        <v>0.67606991892037449</v>
      </c>
      <c r="I106" s="313">
        <v>0.34</v>
      </c>
      <c r="J106" s="313">
        <v>0.68511927229600322</v>
      </c>
      <c r="K106" s="313">
        <v>0.34</v>
      </c>
      <c r="L106" s="313">
        <v>0.71728688531538587</v>
      </c>
      <c r="M106" s="313">
        <v>0.36</v>
      </c>
      <c r="N106" s="893"/>
    </row>
    <row r="107" spans="1:14" s="429" customFormat="1" ht="15" customHeight="1">
      <c r="A107" s="421" t="s">
        <v>269</v>
      </c>
      <c r="B107" s="421" t="s">
        <v>311</v>
      </c>
      <c r="C107" s="95" t="s">
        <v>271</v>
      </c>
      <c r="D107" s="421" t="s">
        <v>271</v>
      </c>
      <c r="E107" s="312">
        <v>13001</v>
      </c>
      <c r="F107" s="421" t="s">
        <v>313</v>
      </c>
      <c r="G107" s="312">
        <v>13402</v>
      </c>
      <c r="H107" s="327" t="s">
        <v>526</v>
      </c>
      <c r="I107" s="327" t="s">
        <v>526</v>
      </c>
      <c r="J107" s="327" t="s">
        <v>526</v>
      </c>
      <c r="K107" s="327" t="s">
        <v>526</v>
      </c>
      <c r="L107" s="327" t="s">
        <v>526</v>
      </c>
      <c r="M107" s="327" t="s">
        <v>526</v>
      </c>
      <c r="N107" s="893"/>
    </row>
    <row r="108" spans="1:14" s="429" customFormat="1" ht="15" customHeight="1">
      <c r="A108" s="421" t="s">
        <v>269</v>
      </c>
      <c r="B108" s="421" t="s">
        <v>311</v>
      </c>
      <c r="C108" s="95" t="s">
        <v>271</v>
      </c>
      <c r="D108" s="421" t="s">
        <v>271</v>
      </c>
      <c r="E108" s="312">
        <v>13001</v>
      </c>
      <c r="F108" s="421" t="s">
        <v>314</v>
      </c>
      <c r="G108" s="312">
        <v>13403</v>
      </c>
      <c r="H108" s="327" t="s">
        <v>526</v>
      </c>
      <c r="I108" s="327" t="s">
        <v>526</v>
      </c>
      <c r="J108" s="327" t="s">
        <v>526</v>
      </c>
      <c r="K108" s="327" t="s">
        <v>526</v>
      </c>
      <c r="L108" s="327" t="s">
        <v>526</v>
      </c>
      <c r="M108" s="327" t="s">
        <v>526</v>
      </c>
      <c r="N108" s="893"/>
    </row>
    <row r="109" spans="1:14" s="429" customFormat="1" ht="15" customHeight="1">
      <c r="A109" s="421" t="s">
        <v>269</v>
      </c>
      <c r="B109" s="421" t="s">
        <v>311</v>
      </c>
      <c r="C109" s="95" t="s">
        <v>271</v>
      </c>
      <c r="D109" s="421" t="s">
        <v>271</v>
      </c>
      <c r="E109" s="312">
        <v>13001</v>
      </c>
      <c r="F109" s="421" t="s">
        <v>315</v>
      </c>
      <c r="G109" s="312">
        <v>13404</v>
      </c>
      <c r="H109" s="327" t="s">
        <v>526</v>
      </c>
      <c r="I109" s="327" t="s">
        <v>526</v>
      </c>
      <c r="J109" s="327" t="s">
        <v>526</v>
      </c>
      <c r="K109" s="327" t="s">
        <v>526</v>
      </c>
      <c r="L109" s="327" t="s">
        <v>526</v>
      </c>
      <c r="M109" s="327" t="s">
        <v>526</v>
      </c>
      <c r="N109" s="893"/>
    </row>
    <row r="110" spans="1:14" s="429" customFormat="1" ht="15" customHeight="1">
      <c r="A110" s="421" t="s">
        <v>269</v>
      </c>
      <c r="B110" s="421" t="s">
        <v>316</v>
      </c>
      <c r="C110" s="95" t="s">
        <v>172</v>
      </c>
      <c r="D110" s="421" t="s">
        <v>316</v>
      </c>
      <c r="E110" s="312">
        <v>13501</v>
      </c>
      <c r="F110" s="424" t="s">
        <v>316</v>
      </c>
      <c r="G110" s="312">
        <v>13501</v>
      </c>
      <c r="H110" s="327" t="s">
        <v>526</v>
      </c>
      <c r="I110" s="327" t="s">
        <v>526</v>
      </c>
      <c r="J110" s="327" t="s">
        <v>526</v>
      </c>
      <c r="K110" s="327" t="s">
        <v>526</v>
      </c>
      <c r="L110" s="327" t="s">
        <v>526</v>
      </c>
      <c r="M110" s="327" t="s">
        <v>526</v>
      </c>
      <c r="N110" s="893"/>
    </row>
    <row r="111" spans="1:14" s="429" customFormat="1" ht="15" customHeight="1">
      <c r="A111" s="421" t="s">
        <v>269</v>
      </c>
      <c r="B111" s="421" t="s">
        <v>317</v>
      </c>
      <c r="C111" s="95" t="s">
        <v>271</v>
      </c>
      <c r="D111" s="421" t="s">
        <v>271</v>
      </c>
      <c r="E111" s="312">
        <v>13001</v>
      </c>
      <c r="F111" s="421" t="s">
        <v>317</v>
      </c>
      <c r="G111" s="312">
        <v>13601</v>
      </c>
      <c r="H111" s="327" t="s">
        <v>526</v>
      </c>
      <c r="I111" s="327" t="s">
        <v>526</v>
      </c>
      <c r="J111" s="327" t="s">
        <v>526</v>
      </c>
      <c r="K111" s="327" t="s">
        <v>526</v>
      </c>
      <c r="L111" s="327" t="s">
        <v>526</v>
      </c>
      <c r="M111" s="327" t="s">
        <v>526</v>
      </c>
      <c r="N111" s="893"/>
    </row>
    <row r="112" spans="1:14" s="429" customFormat="1" ht="15" customHeight="1">
      <c r="A112" s="421" t="s">
        <v>269</v>
      </c>
      <c r="B112" s="421" t="s">
        <v>317</v>
      </c>
      <c r="C112" s="95" t="s">
        <v>271</v>
      </c>
      <c r="D112" s="421" t="s">
        <v>271</v>
      </c>
      <c r="E112" s="312">
        <v>13001</v>
      </c>
      <c r="F112" s="421" t="s">
        <v>318</v>
      </c>
      <c r="G112" s="312">
        <v>13602</v>
      </c>
      <c r="H112" s="327" t="s">
        <v>526</v>
      </c>
      <c r="I112" s="327" t="s">
        <v>526</v>
      </c>
      <c r="J112" s="327" t="s">
        <v>526</v>
      </c>
      <c r="K112" s="327" t="s">
        <v>526</v>
      </c>
      <c r="L112" s="327" t="s">
        <v>526</v>
      </c>
      <c r="M112" s="327" t="s">
        <v>526</v>
      </c>
      <c r="N112" s="893"/>
    </row>
    <row r="113" spans="1:14" s="429" customFormat="1" ht="15" customHeight="1">
      <c r="A113" s="421" t="s">
        <v>269</v>
      </c>
      <c r="B113" s="421" t="s">
        <v>317</v>
      </c>
      <c r="C113" s="95" t="s">
        <v>271</v>
      </c>
      <c r="D113" s="421" t="s">
        <v>271</v>
      </c>
      <c r="E113" s="312">
        <v>13001</v>
      </c>
      <c r="F113" s="421" t="s">
        <v>319</v>
      </c>
      <c r="G113" s="312">
        <v>13603</v>
      </c>
      <c r="H113" s="327" t="s">
        <v>526</v>
      </c>
      <c r="I113" s="327" t="s">
        <v>526</v>
      </c>
      <c r="J113" s="327" t="s">
        <v>526</v>
      </c>
      <c r="K113" s="327" t="s">
        <v>526</v>
      </c>
      <c r="L113" s="327" t="s">
        <v>526</v>
      </c>
      <c r="M113" s="327" t="s">
        <v>526</v>
      </c>
      <c r="N113" s="893"/>
    </row>
    <row r="114" spans="1:14" s="429" customFormat="1" ht="15" customHeight="1">
      <c r="A114" s="421" t="s">
        <v>269</v>
      </c>
      <c r="B114" s="421" t="s">
        <v>317</v>
      </c>
      <c r="C114" s="95" t="s">
        <v>271</v>
      </c>
      <c r="D114" s="421" t="s">
        <v>271</v>
      </c>
      <c r="E114" s="312">
        <v>13001</v>
      </c>
      <c r="F114" s="421" t="s">
        <v>320</v>
      </c>
      <c r="G114" s="312">
        <v>13604</v>
      </c>
      <c r="H114" s="313">
        <v>0.53188279979987618</v>
      </c>
      <c r="I114" s="313">
        <v>0.27</v>
      </c>
      <c r="J114" s="313">
        <v>0.59103670001974695</v>
      </c>
      <c r="K114" s="313">
        <v>0.3</v>
      </c>
      <c r="L114" s="313">
        <v>1.3424266366647366</v>
      </c>
      <c r="M114" s="313">
        <v>0.67</v>
      </c>
      <c r="N114" s="893"/>
    </row>
    <row r="115" spans="1:14" s="429" customFormat="1" ht="15" customHeight="1">
      <c r="A115" s="421" t="s">
        <v>269</v>
      </c>
      <c r="B115" s="421" t="s">
        <v>317</v>
      </c>
      <c r="C115" s="95" t="s">
        <v>271</v>
      </c>
      <c r="D115" s="421" t="s">
        <v>271</v>
      </c>
      <c r="E115" s="312">
        <v>13001</v>
      </c>
      <c r="F115" s="421" t="s">
        <v>321</v>
      </c>
      <c r="G115" s="312">
        <v>13605</v>
      </c>
      <c r="H115" s="313">
        <v>0.39126454020310542</v>
      </c>
      <c r="I115" s="313">
        <v>0.2</v>
      </c>
      <c r="J115" s="313">
        <v>0.43130128656602962</v>
      </c>
      <c r="K115" s="313">
        <v>0.22</v>
      </c>
      <c r="L115" s="313">
        <v>0.51966161922904952</v>
      </c>
      <c r="M115" s="313">
        <v>0.26</v>
      </c>
      <c r="N115" s="893"/>
    </row>
    <row r="116" spans="1:14" s="429" customFormat="1" ht="15" customHeight="1">
      <c r="A116" s="421" t="s">
        <v>322</v>
      </c>
      <c r="B116" s="421" t="s">
        <v>323</v>
      </c>
      <c r="C116" s="95" t="s">
        <v>172</v>
      </c>
      <c r="D116" s="421" t="s">
        <v>323</v>
      </c>
      <c r="E116" s="312">
        <v>14101</v>
      </c>
      <c r="F116" s="421" t="s">
        <v>323</v>
      </c>
      <c r="G116" s="312">
        <v>14101</v>
      </c>
      <c r="H116" s="313">
        <v>0.5724412879692522</v>
      </c>
      <c r="I116" s="313">
        <v>0.28999999999999998</v>
      </c>
      <c r="J116" s="313">
        <v>0.5902026803412912</v>
      </c>
      <c r="K116" s="313">
        <v>0.3</v>
      </c>
      <c r="L116" s="313">
        <v>0.60035430185433747</v>
      </c>
      <c r="M116" s="313">
        <v>0.3</v>
      </c>
      <c r="N116" s="893"/>
    </row>
    <row r="117" spans="1:14" s="429" customFormat="1" ht="15" customHeight="1">
      <c r="A117" s="421" t="s">
        <v>324</v>
      </c>
      <c r="B117" s="421" t="s">
        <v>325</v>
      </c>
      <c r="C117" s="95" t="s">
        <v>172</v>
      </c>
      <c r="D117" s="421" t="s">
        <v>325</v>
      </c>
      <c r="E117" s="312">
        <v>15101</v>
      </c>
      <c r="F117" s="421" t="s">
        <v>325</v>
      </c>
      <c r="G117" s="312">
        <v>15101</v>
      </c>
      <c r="H117" s="313">
        <v>0.95603293244914012</v>
      </c>
      <c r="I117" s="313">
        <v>0.48</v>
      </c>
      <c r="J117" s="327" t="s">
        <v>1280</v>
      </c>
      <c r="K117" s="327" t="s">
        <v>1280</v>
      </c>
      <c r="L117" s="327" t="s">
        <v>1280</v>
      </c>
      <c r="M117" s="327" t="s">
        <v>1280</v>
      </c>
      <c r="N117" s="893"/>
    </row>
    <row r="118" spans="1:14" s="429" customFormat="1" ht="15" customHeight="1">
      <c r="A118" s="421" t="s">
        <v>326</v>
      </c>
      <c r="B118" s="219" t="s">
        <v>327</v>
      </c>
      <c r="C118" s="95" t="s">
        <v>172</v>
      </c>
      <c r="D118" s="421" t="s">
        <v>328</v>
      </c>
      <c r="E118" s="312">
        <v>16101</v>
      </c>
      <c r="F118" s="421" t="s">
        <v>329</v>
      </c>
      <c r="G118" s="312">
        <v>16101</v>
      </c>
      <c r="H118" s="313">
        <v>0.71336336645233511</v>
      </c>
      <c r="I118" s="313">
        <v>0.36</v>
      </c>
      <c r="J118" s="313">
        <v>0.74857626409367861</v>
      </c>
      <c r="K118" s="313">
        <v>0.37</v>
      </c>
      <c r="L118" s="313">
        <v>1.0036697174350326</v>
      </c>
      <c r="M118" s="313">
        <v>0.5</v>
      </c>
      <c r="N118" s="893"/>
    </row>
    <row r="119" spans="1:14" s="429" customFormat="1" ht="15" customHeight="1">
      <c r="A119" s="421" t="s">
        <v>326</v>
      </c>
      <c r="B119" s="219" t="s">
        <v>327</v>
      </c>
      <c r="C119" s="95" t="s">
        <v>172</v>
      </c>
      <c r="D119" s="421" t="s">
        <v>328</v>
      </c>
      <c r="E119" s="312">
        <v>16101</v>
      </c>
      <c r="F119" s="421" t="s">
        <v>330</v>
      </c>
      <c r="G119" s="312">
        <v>16103</v>
      </c>
      <c r="H119" s="313">
        <v>0.62357240633482602</v>
      </c>
      <c r="I119" s="313">
        <v>0.31</v>
      </c>
      <c r="J119" s="313">
        <v>0.60523134934304412</v>
      </c>
      <c r="K119" s="313">
        <v>0.3</v>
      </c>
      <c r="L119" s="313">
        <v>0.76127480163911021</v>
      </c>
      <c r="M119" s="313">
        <v>0.38</v>
      </c>
      <c r="N119" s="893"/>
    </row>
    <row r="120" spans="1:14" s="429" customFormat="1" ht="15" customHeight="1">
      <c r="A120" s="421" t="s">
        <v>326</v>
      </c>
      <c r="B120" s="219" t="s">
        <v>331</v>
      </c>
      <c r="C120" s="95" t="s">
        <v>172</v>
      </c>
      <c r="D120" s="423" t="s">
        <v>332</v>
      </c>
      <c r="E120" s="312">
        <v>16301</v>
      </c>
      <c r="F120" s="423" t="s">
        <v>332</v>
      </c>
      <c r="G120" s="312">
        <v>16301</v>
      </c>
      <c r="H120" s="327" t="s">
        <v>526</v>
      </c>
      <c r="I120" s="327" t="s">
        <v>526</v>
      </c>
      <c r="J120" s="327" t="s">
        <v>526</v>
      </c>
      <c r="K120" s="327" t="s">
        <v>526</v>
      </c>
      <c r="L120" s="327" t="s">
        <v>526</v>
      </c>
      <c r="M120" s="327" t="s">
        <v>526</v>
      </c>
      <c r="N120" s="893"/>
    </row>
  </sheetData>
  <sortState xmlns:xlrd2="http://schemas.microsoft.com/office/spreadsheetml/2017/richdata2" ref="A4:M120">
    <sortCondition ref="G4:G120"/>
  </sortState>
  <mergeCells count="4">
    <mergeCell ref="H2:I2"/>
    <mergeCell ref="J2:K2"/>
    <mergeCell ref="L2:M2"/>
    <mergeCell ref="B1:M1"/>
  </mergeCells>
  <hyperlinks>
    <hyperlink ref="N1" location="INDICE!A1" display="INDICE" xr:uid="{00000000-0004-0000-7800-000000000000}"/>
    <hyperlink ref="N2" location="Matriz_Estadisticas!A1" display="ESTADÍSTICAS" xr:uid="{00000000-0004-0000-7800-000001000000}"/>
    <hyperlink ref="A1" location="INDICE!C69" display="IS_39a" xr:uid="{00000000-0004-0000-7800-000002000000}"/>
  </hyperlinks>
  <pageMargins left="0.7" right="0.7" top="0.75" bottom="0.75" header="0.3" footer="0.3"/>
  <pageSetup orientation="portrait" horizontalDpi="4294967293" verticalDpi="4294967293"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Hoja123"/>
  <dimension ref="A1:E38"/>
  <sheetViews>
    <sheetView workbookViewId="0">
      <selection activeCell="C37" sqref="C37"/>
    </sheetView>
  </sheetViews>
  <sheetFormatPr baseColWidth="10" defaultColWidth="11.44140625" defaultRowHeight="14.4"/>
  <cols>
    <col min="1" max="1" width="44.44140625" style="391" bestFit="1" customWidth="1"/>
    <col min="2" max="3" width="100.6640625" style="15" customWidth="1"/>
    <col min="4" max="16384" width="11.44140625" style="15"/>
  </cols>
  <sheetData>
    <row r="1" spans="1:4">
      <c r="A1" s="442" t="s">
        <v>419</v>
      </c>
      <c r="B1" s="480" t="s">
        <v>1275</v>
      </c>
      <c r="C1" s="552" t="s">
        <v>1276</v>
      </c>
      <c r="D1" s="550" t="s">
        <v>137</v>
      </c>
    </row>
    <row r="2" spans="1:4" s="9" customFormat="1" ht="15" customHeight="1">
      <c r="A2" s="263" t="s">
        <v>6</v>
      </c>
      <c r="B2" s="259" t="s">
        <v>89</v>
      </c>
      <c r="C2" s="223" t="s">
        <v>89</v>
      </c>
    </row>
    <row r="3" spans="1:4" s="9" customFormat="1" ht="15" customHeight="1">
      <c r="A3" s="263" t="s">
        <v>4</v>
      </c>
      <c r="B3" s="259" t="s">
        <v>75</v>
      </c>
      <c r="C3" s="223" t="s">
        <v>75</v>
      </c>
    </row>
    <row r="4" spans="1:4" s="9" customFormat="1" ht="15" customHeight="1">
      <c r="A4" s="263" t="s">
        <v>388</v>
      </c>
      <c r="B4" s="259" t="s">
        <v>88</v>
      </c>
      <c r="C4" s="223" t="s">
        <v>88</v>
      </c>
    </row>
    <row r="5" spans="1:4" s="9" customFormat="1" ht="15" customHeight="1">
      <c r="A5" s="263" t="s">
        <v>9</v>
      </c>
      <c r="B5" s="259" t="s">
        <v>1260</v>
      </c>
      <c r="C5" s="223" t="s">
        <v>1260</v>
      </c>
    </row>
    <row r="6" spans="1:4" s="9" customFormat="1" ht="15" customHeight="1">
      <c r="A6" s="263" t="s">
        <v>138</v>
      </c>
      <c r="B6" s="259" t="s">
        <v>421</v>
      </c>
      <c r="C6" s="223" t="s">
        <v>421</v>
      </c>
    </row>
    <row r="7" spans="1:4" s="9" customFormat="1" ht="15" customHeight="1">
      <c r="A7" s="263" t="s">
        <v>7</v>
      </c>
      <c r="B7" s="171" t="s">
        <v>422</v>
      </c>
      <c r="C7" s="188" t="s">
        <v>422</v>
      </c>
    </row>
    <row r="8" spans="1:4" s="9" customFormat="1" ht="15" customHeight="1">
      <c r="A8" s="263" t="s">
        <v>389</v>
      </c>
      <c r="B8" s="171">
        <v>2015</v>
      </c>
      <c r="C8" s="188">
        <v>2017</v>
      </c>
    </row>
    <row r="9" spans="1:4" s="9" customFormat="1" ht="15" customHeight="1">
      <c r="A9" s="263" t="s">
        <v>390</v>
      </c>
      <c r="B9" s="259" t="s">
        <v>470</v>
      </c>
      <c r="C9" s="223" t="s">
        <v>470</v>
      </c>
    </row>
    <row r="10" spans="1:4" s="9" customFormat="1" ht="124.2">
      <c r="A10" s="100" t="s">
        <v>391</v>
      </c>
      <c r="B10" s="173" t="s">
        <v>1701</v>
      </c>
      <c r="C10" s="170" t="s">
        <v>1745</v>
      </c>
    </row>
    <row r="11" spans="1:4" s="9" customFormat="1" ht="15" customHeight="1">
      <c r="A11" s="263" t="s">
        <v>392</v>
      </c>
      <c r="B11" s="259" t="s">
        <v>1031</v>
      </c>
      <c r="C11" s="223" t="s">
        <v>1031</v>
      </c>
    </row>
    <row r="12" spans="1:4" s="9" customFormat="1" ht="15" customHeight="1">
      <c r="A12" s="263" t="s">
        <v>393</v>
      </c>
      <c r="B12" s="171" t="s">
        <v>542</v>
      </c>
      <c r="C12" s="188" t="s">
        <v>542</v>
      </c>
    </row>
    <row r="13" spans="1:4" s="9" customFormat="1" ht="15" customHeight="1">
      <c r="A13" s="263" t="s">
        <v>394</v>
      </c>
      <c r="B13" s="171" t="s">
        <v>542</v>
      </c>
      <c r="C13" s="188" t="s">
        <v>542</v>
      </c>
    </row>
    <row r="14" spans="1:4" s="9" customFormat="1" ht="15" customHeight="1">
      <c r="A14" s="263" t="s">
        <v>139</v>
      </c>
      <c r="B14" s="259" t="s">
        <v>475</v>
      </c>
      <c r="C14" s="223" t="s">
        <v>475</v>
      </c>
    </row>
    <row r="15" spans="1:4" s="9" customFormat="1" ht="15" customHeight="1">
      <c r="A15" s="263" t="s">
        <v>395</v>
      </c>
      <c r="B15" s="144">
        <v>43097</v>
      </c>
      <c r="C15" s="638">
        <v>43097</v>
      </c>
    </row>
    <row r="16" spans="1:4" s="9" customFormat="1" ht="15" customHeight="1">
      <c r="A16" s="263" t="s">
        <v>396</v>
      </c>
      <c r="B16" s="144">
        <v>43706</v>
      </c>
      <c r="C16" s="638">
        <v>44027</v>
      </c>
    </row>
    <row r="17" spans="1:5" s="9" customFormat="1" ht="15" customHeight="1">
      <c r="A17" s="263" t="s">
        <v>397</v>
      </c>
      <c r="B17" s="259" t="s">
        <v>1314</v>
      </c>
      <c r="C17" s="223" t="s">
        <v>1314</v>
      </c>
      <c r="E17" s="382"/>
    </row>
    <row r="18" spans="1:5" s="9" customFormat="1" ht="15" customHeight="1">
      <c r="A18" s="263" t="s">
        <v>398</v>
      </c>
      <c r="B18" s="259" t="s">
        <v>1032</v>
      </c>
      <c r="C18" s="223" t="s">
        <v>1032</v>
      </c>
    </row>
    <row r="19" spans="1:5" s="9" customFormat="1" ht="15" customHeight="1">
      <c r="A19" s="263" t="s">
        <v>399</v>
      </c>
      <c r="B19" s="259" t="s">
        <v>478</v>
      </c>
      <c r="C19" s="223" t="s">
        <v>478</v>
      </c>
    </row>
    <row r="20" spans="1:5" s="9" customFormat="1" ht="15" customHeight="1">
      <c r="A20" s="263" t="s">
        <v>400</v>
      </c>
      <c r="B20" s="259" t="s">
        <v>479</v>
      </c>
      <c r="C20" s="223" t="s">
        <v>479</v>
      </c>
    </row>
    <row r="21" spans="1:5" s="9" customFormat="1" ht="15" customHeight="1">
      <c r="A21" s="263" t="s">
        <v>403</v>
      </c>
      <c r="B21" s="259" t="s">
        <v>1033</v>
      </c>
      <c r="C21" s="223" t="s">
        <v>1033</v>
      </c>
    </row>
    <row r="22" spans="1:5" s="9" customFormat="1" ht="15" customHeight="1">
      <c r="A22" s="278" t="s">
        <v>404</v>
      </c>
      <c r="B22" s="171" t="s">
        <v>1702</v>
      </c>
      <c r="C22" s="188" t="s">
        <v>1474</v>
      </c>
    </row>
    <row r="23" spans="1:5" s="9" customFormat="1" ht="15" customHeight="1">
      <c r="A23" s="278" t="s">
        <v>435</v>
      </c>
      <c r="B23" s="171" t="s">
        <v>548</v>
      </c>
      <c r="C23" s="171" t="s">
        <v>548</v>
      </c>
    </row>
    <row r="24" spans="1:5" s="9" customFormat="1" ht="15" customHeight="1">
      <c r="A24" s="278" t="s">
        <v>405</v>
      </c>
      <c r="B24" s="171">
        <v>2015</v>
      </c>
      <c r="C24" s="188">
        <v>2017</v>
      </c>
    </row>
    <row r="25" spans="1:5" s="9" customFormat="1" ht="15" customHeight="1">
      <c r="A25" s="278" t="s">
        <v>406</v>
      </c>
      <c r="B25" s="171" t="s">
        <v>470</v>
      </c>
      <c r="C25" s="188" t="s">
        <v>470</v>
      </c>
    </row>
    <row r="26" spans="1:5" s="9" customFormat="1" ht="15" customHeight="1">
      <c r="A26" s="278" t="s">
        <v>407</v>
      </c>
      <c r="B26" s="171"/>
      <c r="C26" s="188"/>
    </row>
    <row r="27" spans="1:5" s="9" customFormat="1" ht="15" customHeight="1">
      <c r="A27" s="278" t="s">
        <v>408</v>
      </c>
      <c r="B27" s="171"/>
      <c r="C27" s="188"/>
    </row>
    <row r="28" spans="1:5" s="9" customFormat="1" ht="15" customHeight="1">
      <c r="A28" s="278" t="s">
        <v>439</v>
      </c>
      <c r="B28" s="309"/>
      <c r="C28" s="639"/>
    </row>
    <row r="29" spans="1:5" s="9" customFormat="1" ht="15" customHeight="1">
      <c r="A29" s="278" t="s">
        <v>409</v>
      </c>
      <c r="B29" s="171"/>
      <c r="C29" s="188"/>
    </row>
    <row r="30" spans="1:5" s="9" customFormat="1" ht="15" customHeight="1">
      <c r="A30" s="278" t="s">
        <v>410</v>
      </c>
      <c r="B30" s="171"/>
      <c r="C30" s="188"/>
    </row>
    <row r="31" spans="1:5" s="9" customFormat="1" ht="15" customHeight="1">
      <c r="A31" s="278" t="s">
        <v>411</v>
      </c>
      <c r="B31" s="101"/>
      <c r="C31" s="640"/>
    </row>
    <row r="32" spans="1:5" s="9" customFormat="1" ht="15" customHeight="1">
      <c r="A32" s="278" t="s">
        <v>412</v>
      </c>
      <c r="B32" s="101"/>
      <c r="C32" s="640"/>
    </row>
    <row r="33" spans="1:3" s="9" customFormat="1" ht="15" customHeight="1">
      <c r="A33" s="278" t="s">
        <v>440</v>
      </c>
      <c r="B33" s="134"/>
      <c r="C33" s="641"/>
    </row>
    <row r="34" spans="1:3" s="9" customFormat="1" ht="15" customHeight="1">
      <c r="A34" s="278" t="s">
        <v>413</v>
      </c>
      <c r="B34" s="134"/>
      <c r="C34" s="641"/>
    </row>
    <row r="35" spans="1:3" s="9" customFormat="1" ht="15" customHeight="1">
      <c r="A35" s="278" t="s">
        <v>414</v>
      </c>
      <c r="B35" s="134"/>
      <c r="C35" s="641"/>
    </row>
    <row r="36" spans="1:3" s="9" customFormat="1" ht="27.6">
      <c r="A36" s="278" t="s">
        <v>401</v>
      </c>
      <c r="B36" s="174" t="s">
        <v>1034</v>
      </c>
      <c r="C36" s="223" t="s">
        <v>1034</v>
      </c>
    </row>
    <row r="37" spans="1:3" s="9" customFormat="1" ht="69">
      <c r="A37" s="278" t="s">
        <v>1267</v>
      </c>
      <c r="B37" s="102" t="s">
        <v>17</v>
      </c>
      <c r="C37" s="259" t="s">
        <v>1475</v>
      </c>
    </row>
    <row r="38" spans="1:3" ht="15" customHeight="1">
      <c r="A38" s="278" t="s">
        <v>402</v>
      </c>
      <c r="B38" s="134" t="s">
        <v>90</v>
      </c>
      <c r="C38" s="641" t="s">
        <v>90</v>
      </c>
    </row>
  </sheetData>
  <hyperlinks>
    <hyperlink ref="D1" location="INDICE!A1" display="INDICE" xr:uid="{00000000-0004-0000-7900-000000000000}"/>
    <hyperlink ref="A1" location="INDICE!C65" display="COMPONENTE" xr:uid="{00000000-0004-0000-7900-000001000000}"/>
  </hyperlinks>
  <pageMargins left="0.7" right="0.7" top="0.75" bottom="0.75" header="0.3" footer="0.3"/>
  <pageSetup orientation="portrait" horizontalDpi="4294967293" verticalDpi="4294967293"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Hoja124"/>
  <dimension ref="A1:E38"/>
  <sheetViews>
    <sheetView topLeftCell="A18" workbookViewId="0">
      <selection activeCell="C37" sqref="C37"/>
    </sheetView>
  </sheetViews>
  <sheetFormatPr baseColWidth="10" defaultColWidth="11.44140625" defaultRowHeight="14.4"/>
  <cols>
    <col min="1" max="1" width="44.44140625" style="391" bestFit="1" customWidth="1"/>
    <col min="2" max="3" width="100.6640625" style="15" customWidth="1"/>
    <col min="4" max="4" width="7" style="15" bestFit="1" customWidth="1"/>
    <col min="5" max="16384" width="11.44140625" style="15"/>
  </cols>
  <sheetData>
    <row r="1" spans="1:4">
      <c r="A1" s="442" t="s">
        <v>419</v>
      </c>
      <c r="B1" s="480" t="s">
        <v>1275</v>
      </c>
      <c r="C1" s="552" t="s">
        <v>1276</v>
      </c>
      <c r="D1" s="550" t="s">
        <v>137</v>
      </c>
    </row>
    <row r="2" spans="1:4" s="9" customFormat="1" ht="15" customHeight="1">
      <c r="A2" s="278" t="s">
        <v>6</v>
      </c>
      <c r="B2" s="259" t="s">
        <v>90</v>
      </c>
      <c r="C2" s="223" t="s">
        <v>90</v>
      </c>
    </row>
    <row r="3" spans="1:4" s="9" customFormat="1" ht="15" customHeight="1">
      <c r="A3" s="263" t="s">
        <v>4</v>
      </c>
      <c r="B3" s="259" t="s">
        <v>75</v>
      </c>
      <c r="C3" s="223" t="s">
        <v>75</v>
      </c>
    </row>
    <row r="4" spans="1:4" s="9" customFormat="1" ht="15" customHeight="1">
      <c r="A4" s="263" t="s">
        <v>388</v>
      </c>
      <c r="B4" s="259" t="s">
        <v>88</v>
      </c>
      <c r="C4" s="223" t="s">
        <v>88</v>
      </c>
    </row>
    <row r="5" spans="1:4" s="9" customFormat="1" ht="15" customHeight="1">
      <c r="A5" s="263" t="s">
        <v>9</v>
      </c>
      <c r="B5" s="259" t="s">
        <v>1261</v>
      </c>
      <c r="C5" s="223" t="s">
        <v>1261</v>
      </c>
    </row>
    <row r="6" spans="1:4" s="9" customFormat="1" ht="15" customHeight="1">
      <c r="A6" s="263" t="s">
        <v>138</v>
      </c>
      <c r="B6" s="259" t="s">
        <v>421</v>
      </c>
      <c r="C6" s="223" t="s">
        <v>421</v>
      </c>
    </row>
    <row r="7" spans="1:4" s="9" customFormat="1" ht="15" customHeight="1">
      <c r="A7" s="263" t="s">
        <v>7</v>
      </c>
      <c r="B7" s="171" t="s">
        <v>422</v>
      </c>
      <c r="C7" s="188" t="s">
        <v>422</v>
      </c>
    </row>
    <row r="8" spans="1:4" s="9" customFormat="1" ht="15" customHeight="1">
      <c r="A8" s="263" t="s">
        <v>389</v>
      </c>
      <c r="B8" s="171">
        <v>2015</v>
      </c>
      <c r="C8" s="188">
        <v>2017</v>
      </c>
    </row>
    <row r="9" spans="1:4" s="9" customFormat="1" ht="15" customHeight="1">
      <c r="A9" s="263" t="s">
        <v>390</v>
      </c>
      <c r="B9" s="259" t="s">
        <v>470</v>
      </c>
      <c r="C9" s="223" t="s">
        <v>470</v>
      </c>
    </row>
    <row r="10" spans="1:4" s="9" customFormat="1" ht="124.2">
      <c r="A10" s="100" t="s">
        <v>391</v>
      </c>
      <c r="B10" s="173" t="s">
        <v>1703</v>
      </c>
      <c r="C10" s="645" t="s">
        <v>1746</v>
      </c>
    </row>
    <row r="11" spans="1:4" s="9" customFormat="1" ht="15" customHeight="1">
      <c r="A11" s="263" t="s">
        <v>392</v>
      </c>
      <c r="B11" s="259" t="s">
        <v>472</v>
      </c>
      <c r="C11" s="223" t="s">
        <v>472</v>
      </c>
    </row>
    <row r="12" spans="1:4" s="9" customFormat="1" ht="15" customHeight="1">
      <c r="A12" s="263" t="s">
        <v>393</v>
      </c>
      <c r="B12" s="171" t="s">
        <v>958</v>
      </c>
      <c r="C12" s="188" t="s">
        <v>958</v>
      </c>
    </row>
    <row r="13" spans="1:4" s="9" customFormat="1" ht="15" customHeight="1">
      <c r="A13" s="263" t="s">
        <v>394</v>
      </c>
      <c r="B13" s="171" t="s">
        <v>958</v>
      </c>
      <c r="C13" s="188" t="s">
        <v>958</v>
      </c>
    </row>
    <row r="14" spans="1:4" s="9" customFormat="1" ht="15" customHeight="1">
      <c r="A14" s="263" t="s">
        <v>139</v>
      </c>
      <c r="B14" s="259" t="s">
        <v>475</v>
      </c>
      <c r="C14" s="223" t="s">
        <v>475</v>
      </c>
    </row>
    <row r="15" spans="1:4" s="9" customFormat="1" ht="15" customHeight="1">
      <c r="A15" s="263" t="s">
        <v>395</v>
      </c>
      <c r="B15" s="144">
        <v>43097</v>
      </c>
      <c r="C15" s="638">
        <v>43097</v>
      </c>
    </row>
    <row r="16" spans="1:4" s="9" customFormat="1" ht="15" customHeight="1">
      <c r="A16" s="263" t="s">
        <v>396</v>
      </c>
      <c r="B16" s="144">
        <v>43706</v>
      </c>
      <c r="C16" s="638">
        <v>44027</v>
      </c>
    </row>
    <row r="17" spans="1:5" s="9" customFormat="1" ht="15" customHeight="1">
      <c r="A17" s="263" t="s">
        <v>397</v>
      </c>
      <c r="B17" s="259" t="s">
        <v>1314</v>
      </c>
      <c r="C17" s="223" t="s">
        <v>1314</v>
      </c>
      <c r="E17" s="382"/>
    </row>
    <row r="18" spans="1:5" s="9" customFormat="1" ht="15" customHeight="1">
      <c r="A18" s="263" t="s">
        <v>398</v>
      </c>
      <c r="B18" s="259" t="s">
        <v>1032</v>
      </c>
      <c r="C18" s="223" t="s">
        <v>1476</v>
      </c>
    </row>
    <row r="19" spans="1:5" s="9" customFormat="1" ht="15" customHeight="1">
      <c r="A19" s="263" t="s">
        <v>399</v>
      </c>
      <c r="B19" s="259" t="s">
        <v>478</v>
      </c>
      <c r="C19" s="223" t="s">
        <v>478</v>
      </c>
    </row>
    <row r="20" spans="1:5" s="9" customFormat="1" ht="15" customHeight="1">
      <c r="A20" s="263" t="s">
        <v>400</v>
      </c>
      <c r="B20" s="259" t="s">
        <v>479</v>
      </c>
      <c r="C20" s="223" t="s">
        <v>479</v>
      </c>
    </row>
    <row r="21" spans="1:5" s="9" customFormat="1" ht="15" customHeight="1">
      <c r="A21" s="263" t="s">
        <v>403</v>
      </c>
      <c r="B21" s="259" t="s">
        <v>1038</v>
      </c>
      <c r="C21" s="223" t="s">
        <v>1038</v>
      </c>
    </row>
    <row r="22" spans="1:5" s="9" customFormat="1" ht="15" customHeight="1">
      <c r="A22" s="263" t="s">
        <v>404</v>
      </c>
      <c r="B22" s="171" t="s">
        <v>1702</v>
      </c>
      <c r="C22" s="188" t="s">
        <v>1474</v>
      </c>
    </row>
    <row r="23" spans="1:5" s="9" customFormat="1" ht="15" customHeight="1">
      <c r="A23" s="263" t="s">
        <v>435</v>
      </c>
      <c r="B23" s="171" t="s">
        <v>548</v>
      </c>
      <c r="C23" s="171" t="s">
        <v>548</v>
      </c>
    </row>
    <row r="24" spans="1:5" s="9" customFormat="1" ht="15" customHeight="1">
      <c r="A24" s="263" t="s">
        <v>405</v>
      </c>
      <c r="B24" s="171">
        <v>2015</v>
      </c>
      <c r="C24" s="188">
        <v>2017</v>
      </c>
    </row>
    <row r="25" spans="1:5" s="9" customFormat="1" ht="15" customHeight="1">
      <c r="A25" s="263" t="s">
        <v>406</v>
      </c>
      <c r="B25" s="171" t="s">
        <v>470</v>
      </c>
      <c r="C25" s="188" t="s">
        <v>470</v>
      </c>
    </row>
    <row r="26" spans="1:5" s="9" customFormat="1" ht="15" customHeight="1">
      <c r="A26" s="263" t="s">
        <v>407</v>
      </c>
      <c r="B26" s="171"/>
      <c r="C26" s="188"/>
    </row>
    <row r="27" spans="1:5" s="9" customFormat="1" ht="15" customHeight="1">
      <c r="A27" s="263" t="s">
        <v>408</v>
      </c>
      <c r="B27" s="171"/>
      <c r="C27" s="188"/>
    </row>
    <row r="28" spans="1:5" s="9" customFormat="1" ht="15" customHeight="1">
      <c r="A28" s="263" t="s">
        <v>439</v>
      </c>
      <c r="B28" s="354"/>
      <c r="C28" s="639"/>
    </row>
    <row r="29" spans="1:5" s="9" customFormat="1" ht="15" customHeight="1">
      <c r="A29" s="263" t="s">
        <v>409</v>
      </c>
      <c r="B29" s="171"/>
      <c r="C29" s="188"/>
    </row>
    <row r="30" spans="1:5" s="9" customFormat="1" ht="15" customHeight="1">
      <c r="A30" s="263" t="s">
        <v>410</v>
      </c>
      <c r="B30" s="171"/>
      <c r="C30" s="188"/>
    </row>
    <row r="31" spans="1:5" s="9" customFormat="1" ht="15" customHeight="1">
      <c r="A31" s="278" t="s">
        <v>411</v>
      </c>
      <c r="B31" s="101"/>
      <c r="C31" s="159"/>
    </row>
    <row r="32" spans="1:5" s="9" customFormat="1" ht="15" customHeight="1">
      <c r="A32" s="278" t="s">
        <v>412</v>
      </c>
      <c r="B32" s="101"/>
      <c r="C32" s="159"/>
    </row>
    <row r="33" spans="1:3" s="9" customFormat="1" ht="15" customHeight="1">
      <c r="A33" s="278" t="s">
        <v>440</v>
      </c>
      <c r="B33" s="101"/>
      <c r="C33" s="159"/>
    </row>
    <row r="34" spans="1:3" s="9" customFormat="1" ht="15" customHeight="1">
      <c r="A34" s="278" t="s">
        <v>413</v>
      </c>
      <c r="B34" s="101"/>
      <c r="C34" s="159"/>
    </row>
    <row r="35" spans="1:3" s="9" customFormat="1" ht="15" customHeight="1">
      <c r="A35" s="278" t="s">
        <v>414</v>
      </c>
      <c r="B35" s="101"/>
      <c r="C35" s="159"/>
    </row>
    <row r="36" spans="1:3" s="9" customFormat="1" ht="27.6">
      <c r="A36" s="278" t="s">
        <v>401</v>
      </c>
      <c r="B36" s="243" t="s">
        <v>1034</v>
      </c>
      <c r="C36" s="175" t="s">
        <v>1034</v>
      </c>
    </row>
    <row r="37" spans="1:3" s="9" customFormat="1" ht="69">
      <c r="A37" s="278" t="s">
        <v>1267</v>
      </c>
      <c r="B37" s="102" t="s">
        <v>17</v>
      </c>
      <c r="C37" s="259" t="s">
        <v>1475</v>
      </c>
    </row>
    <row r="38" spans="1:3" ht="15" customHeight="1">
      <c r="A38" s="278" t="s">
        <v>402</v>
      </c>
      <c r="B38" s="101" t="s">
        <v>89</v>
      </c>
      <c r="C38" s="159" t="s">
        <v>89</v>
      </c>
    </row>
  </sheetData>
  <hyperlinks>
    <hyperlink ref="D1" location="INDICE!A1" display="INDICE" xr:uid="{00000000-0004-0000-7A00-000000000000}"/>
    <hyperlink ref="A1" location="INDICE!C66" display="COMPONENTE" xr:uid="{00000000-0004-0000-7A00-000001000000}"/>
  </hyperlinks>
  <pageMargins left="0.7" right="0.7" top="0.75" bottom="0.75" header="0.3" footer="0.3"/>
  <pageSetup orientation="portrait" horizontalDpi="4294967293" verticalDpi="4294967293" r:id="rId1"/>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Hoja125" filterMode="1">
    <tabColor rgb="FFFFFF00"/>
  </sheetPr>
  <dimension ref="A1:R349"/>
  <sheetViews>
    <sheetView topLeftCell="L1" workbookViewId="0">
      <selection activeCell="Q4" sqref="Q4"/>
    </sheetView>
  </sheetViews>
  <sheetFormatPr baseColWidth="10" defaultColWidth="11.44140625" defaultRowHeight="14.4"/>
  <cols>
    <col min="1" max="1" width="17.33203125" style="218"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5.88671875" style="218" bestFit="1" customWidth="1"/>
    <col min="9" max="9" width="41.44140625" style="218" customWidth="1"/>
    <col min="10" max="10" width="41.33203125" style="527" customWidth="1"/>
    <col min="11" max="11" width="15" style="527" customWidth="1"/>
    <col min="12" max="12" width="30.33203125" style="874" customWidth="1"/>
    <col min="13" max="13" width="11.109375" style="874" customWidth="1"/>
    <col min="14" max="14" width="41.88671875" style="527" customWidth="1"/>
    <col min="15" max="15" width="31.109375" style="874" customWidth="1"/>
    <col min="16" max="16" width="12.109375" style="874" customWidth="1"/>
    <col min="17" max="17" width="44.5546875" style="527" customWidth="1"/>
    <col min="18" max="18" width="13.109375" style="218" bestFit="1" customWidth="1"/>
    <col min="19" max="16384" width="11.44140625" style="218"/>
  </cols>
  <sheetData>
    <row r="1" spans="1:18">
      <c r="A1" s="446" t="s">
        <v>89</v>
      </c>
      <c r="B1" s="1131" t="s">
        <v>1260</v>
      </c>
      <c r="C1" s="1131"/>
      <c r="D1" s="1131"/>
      <c r="E1" s="1131"/>
      <c r="F1" s="1131"/>
      <c r="G1" s="1131"/>
      <c r="H1" s="1131"/>
      <c r="I1" s="1131"/>
      <c r="J1" s="1131"/>
      <c r="K1" s="1131"/>
      <c r="L1" s="1131"/>
      <c r="M1" s="1131"/>
      <c r="N1" s="1131"/>
      <c r="O1" s="1131"/>
      <c r="P1" s="1131"/>
      <c r="Q1" s="1150"/>
      <c r="R1" s="625" t="s">
        <v>137</v>
      </c>
    </row>
    <row r="2" spans="1:18" s="642" customFormat="1">
      <c r="A2" s="536" t="s">
        <v>90</v>
      </c>
      <c r="B2" s="1148" t="s">
        <v>1261</v>
      </c>
      <c r="C2" s="1148"/>
      <c r="D2" s="1148"/>
      <c r="E2" s="1148"/>
      <c r="F2" s="1148"/>
      <c r="G2" s="1148"/>
      <c r="H2" s="1148"/>
      <c r="I2" s="1148"/>
      <c r="J2" s="1148"/>
      <c r="K2" s="1148"/>
      <c r="L2" s="1148"/>
      <c r="M2" s="1148"/>
      <c r="N2" s="1148"/>
      <c r="O2" s="1148"/>
      <c r="P2" s="1148"/>
      <c r="Q2" s="1149"/>
      <c r="R2" s="625" t="s">
        <v>449</v>
      </c>
    </row>
    <row r="3" spans="1:18" s="642" customFormat="1">
      <c r="A3" s="602"/>
      <c r="B3" s="486"/>
      <c r="C3" s="486"/>
      <c r="D3" s="487"/>
      <c r="E3" s="488"/>
      <c r="F3" s="488"/>
      <c r="G3" s="488"/>
      <c r="H3" s="1145" t="s">
        <v>1335</v>
      </c>
      <c r="I3" s="1145"/>
      <c r="J3" s="1146"/>
      <c r="K3" s="1147" t="s">
        <v>1269</v>
      </c>
      <c r="L3" s="1145"/>
      <c r="M3" s="1145"/>
      <c r="N3" s="1145"/>
      <c r="O3" s="1145"/>
      <c r="P3" s="1145"/>
      <c r="Q3" s="1146"/>
    </row>
    <row r="4" spans="1:18" ht="30" customHeight="1">
      <c r="A4" s="474" t="s">
        <v>165</v>
      </c>
      <c r="B4" s="474" t="s">
        <v>166</v>
      </c>
      <c r="C4" s="474" t="s">
        <v>167</v>
      </c>
      <c r="D4" s="473" t="s">
        <v>168</v>
      </c>
      <c r="E4" s="472" t="s">
        <v>169</v>
      </c>
      <c r="F4" s="472" t="s">
        <v>11</v>
      </c>
      <c r="G4" s="472" t="s">
        <v>487</v>
      </c>
      <c r="H4" s="454" t="s">
        <v>1035</v>
      </c>
      <c r="I4" s="428" t="s">
        <v>1478</v>
      </c>
      <c r="J4" s="428" t="s">
        <v>1477</v>
      </c>
      <c r="K4" s="473" t="s">
        <v>1035</v>
      </c>
      <c r="L4" s="872" t="s">
        <v>1970</v>
      </c>
      <c r="M4" s="872" t="s">
        <v>1971</v>
      </c>
      <c r="N4" s="473" t="s">
        <v>1478</v>
      </c>
      <c r="O4" s="872" t="s">
        <v>1972</v>
      </c>
      <c r="P4" s="872" t="s">
        <v>1973</v>
      </c>
      <c r="Q4" s="1040" t="s">
        <v>1477</v>
      </c>
    </row>
    <row r="5" spans="1:18" s="429" customFormat="1" ht="15" hidden="1" customHeight="1">
      <c r="A5" s="447" t="s">
        <v>170</v>
      </c>
      <c r="B5" s="447" t="s">
        <v>171</v>
      </c>
      <c r="C5" s="448" t="s">
        <v>172</v>
      </c>
      <c r="D5" s="447" t="s">
        <v>173</v>
      </c>
      <c r="E5" s="449">
        <v>1001</v>
      </c>
      <c r="F5" s="447" t="s">
        <v>171</v>
      </c>
      <c r="G5" s="449">
        <v>1101</v>
      </c>
      <c r="H5" s="643" t="s">
        <v>1036</v>
      </c>
      <c r="I5" s="644">
        <v>5.33</v>
      </c>
      <c r="J5" s="389">
        <v>17.260000000000002</v>
      </c>
      <c r="K5" s="646" t="s">
        <v>1037</v>
      </c>
      <c r="L5" s="818">
        <v>7928</v>
      </c>
      <c r="M5" s="818">
        <v>180856</v>
      </c>
      <c r="N5" s="435">
        <v>4.38</v>
      </c>
      <c r="O5" s="818">
        <v>33283</v>
      </c>
      <c r="P5" s="818">
        <v>168618</v>
      </c>
      <c r="Q5" s="647">
        <v>19.739999999999998</v>
      </c>
    </row>
    <row r="6" spans="1:18" s="429" customFormat="1" ht="15" hidden="1" customHeight="1">
      <c r="A6" s="421" t="s">
        <v>170</v>
      </c>
      <c r="B6" s="421" t="s">
        <v>171</v>
      </c>
      <c r="C6" s="95" t="s">
        <v>172</v>
      </c>
      <c r="D6" s="421" t="s">
        <v>173</v>
      </c>
      <c r="E6" s="312">
        <v>1001</v>
      </c>
      <c r="F6" s="421" t="s">
        <v>174</v>
      </c>
      <c r="G6" s="312">
        <v>1107</v>
      </c>
      <c r="H6" s="643" t="s">
        <v>1036</v>
      </c>
      <c r="I6" s="644">
        <v>8.51</v>
      </c>
      <c r="J6" s="389">
        <v>23.18</v>
      </c>
      <c r="K6" s="646" t="s">
        <v>1037</v>
      </c>
      <c r="L6" s="818">
        <v>9847</v>
      </c>
      <c r="M6" s="818">
        <v>126971</v>
      </c>
      <c r="N6" s="435">
        <v>7.76</v>
      </c>
      <c r="O6" s="818">
        <v>33108</v>
      </c>
      <c r="P6" s="818">
        <v>120196</v>
      </c>
      <c r="Q6" s="647">
        <v>27.55</v>
      </c>
    </row>
    <row r="7" spans="1:18" s="429" customFormat="1" ht="15" hidden="1" customHeight="1">
      <c r="A7" s="421" t="s">
        <v>175</v>
      </c>
      <c r="B7" s="421" t="s">
        <v>175</v>
      </c>
      <c r="C7" s="95" t="s">
        <v>172</v>
      </c>
      <c r="D7" s="421" t="s">
        <v>175</v>
      </c>
      <c r="E7" s="312">
        <v>2101</v>
      </c>
      <c r="F7" s="421" t="s">
        <v>175</v>
      </c>
      <c r="G7" s="312">
        <v>2101</v>
      </c>
      <c r="H7" s="643" t="s">
        <v>1036</v>
      </c>
      <c r="I7" s="644">
        <v>5.12</v>
      </c>
      <c r="J7" s="389">
        <v>13.95</v>
      </c>
      <c r="K7" s="646" t="s">
        <v>1037</v>
      </c>
      <c r="L7" s="818">
        <v>19622</v>
      </c>
      <c r="M7" s="818">
        <v>387454</v>
      </c>
      <c r="N7" s="435">
        <v>5.0599999999999996</v>
      </c>
      <c r="O7" s="818">
        <v>59512</v>
      </c>
      <c r="P7" s="818">
        <v>358968</v>
      </c>
      <c r="Q7" s="647">
        <v>16.579999999999998</v>
      </c>
    </row>
    <row r="8" spans="1:18" s="429" customFormat="1" ht="15" hidden="1" customHeight="1">
      <c r="A8" s="421" t="s">
        <v>175</v>
      </c>
      <c r="B8" s="421" t="s">
        <v>176</v>
      </c>
      <c r="C8" s="95" t="s">
        <v>172</v>
      </c>
      <c r="D8" s="421" t="s">
        <v>177</v>
      </c>
      <c r="E8" s="312">
        <v>2201</v>
      </c>
      <c r="F8" s="421" t="s">
        <v>177</v>
      </c>
      <c r="G8" s="312">
        <v>2201</v>
      </c>
      <c r="H8" s="643" t="s">
        <v>1036</v>
      </c>
      <c r="I8" s="644">
        <v>4.97</v>
      </c>
      <c r="J8" s="389">
        <v>21.86</v>
      </c>
      <c r="K8" s="646" t="s">
        <v>1037</v>
      </c>
      <c r="L8" s="818">
        <v>6676</v>
      </c>
      <c r="M8" s="818">
        <v>145612</v>
      </c>
      <c r="N8" s="435">
        <v>4.59</v>
      </c>
      <c r="O8" s="818">
        <v>17207</v>
      </c>
      <c r="P8" s="818">
        <v>125852</v>
      </c>
      <c r="Q8" s="647">
        <v>13.67</v>
      </c>
    </row>
    <row r="9" spans="1:18" s="429" customFormat="1" ht="15" hidden="1" customHeight="1">
      <c r="A9" s="421" t="s">
        <v>178</v>
      </c>
      <c r="B9" s="421" t="s">
        <v>179</v>
      </c>
      <c r="C9" s="95" t="s">
        <v>172</v>
      </c>
      <c r="D9" s="421" t="s">
        <v>180</v>
      </c>
      <c r="E9" s="312">
        <v>3001</v>
      </c>
      <c r="F9" s="421" t="s">
        <v>179</v>
      </c>
      <c r="G9" s="312">
        <v>3101</v>
      </c>
      <c r="H9" s="643" t="s">
        <v>1036</v>
      </c>
      <c r="I9" s="644">
        <v>4.62</v>
      </c>
      <c r="J9" s="389">
        <v>27.82</v>
      </c>
      <c r="K9" s="646" t="s">
        <v>1037</v>
      </c>
      <c r="L9" s="818">
        <v>11071</v>
      </c>
      <c r="M9" s="818">
        <v>176814</v>
      </c>
      <c r="N9" s="435">
        <v>6.26</v>
      </c>
      <c r="O9" s="818">
        <v>37350</v>
      </c>
      <c r="P9" s="818">
        <v>160116</v>
      </c>
      <c r="Q9" s="647">
        <v>23.33</v>
      </c>
    </row>
    <row r="10" spans="1:18" s="429" customFormat="1" ht="15" hidden="1" customHeight="1">
      <c r="A10" s="421" t="s">
        <v>178</v>
      </c>
      <c r="B10" s="421" t="s">
        <v>179</v>
      </c>
      <c r="C10" s="95" t="s">
        <v>172</v>
      </c>
      <c r="D10" s="421" t="s">
        <v>180</v>
      </c>
      <c r="E10" s="312">
        <v>3001</v>
      </c>
      <c r="F10" s="421" t="s">
        <v>181</v>
      </c>
      <c r="G10" s="312">
        <v>3103</v>
      </c>
      <c r="H10" s="643" t="s">
        <v>1037</v>
      </c>
      <c r="I10" s="644">
        <v>11.98</v>
      </c>
      <c r="J10" s="389">
        <v>34.979999999999997</v>
      </c>
      <c r="K10" s="646" t="s">
        <v>1037</v>
      </c>
      <c r="L10" s="818">
        <v>1797</v>
      </c>
      <c r="M10" s="818">
        <v>12612</v>
      </c>
      <c r="N10" s="435">
        <v>14.25</v>
      </c>
      <c r="O10" s="818">
        <v>3750</v>
      </c>
      <c r="P10" s="818">
        <v>11937</v>
      </c>
      <c r="Q10" s="647">
        <v>31.41</v>
      </c>
    </row>
    <row r="11" spans="1:18" s="429" customFormat="1" ht="15" hidden="1" customHeight="1">
      <c r="A11" s="421" t="s">
        <v>178</v>
      </c>
      <c r="B11" s="423" t="s">
        <v>182</v>
      </c>
      <c r="C11" s="95" t="s">
        <v>172</v>
      </c>
      <c r="D11" s="423" t="s">
        <v>183</v>
      </c>
      <c r="E11" s="312">
        <v>3301</v>
      </c>
      <c r="F11" s="423" t="s">
        <v>183</v>
      </c>
      <c r="G11" s="312">
        <v>3301</v>
      </c>
      <c r="H11" s="643" t="s">
        <v>1036</v>
      </c>
      <c r="I11" s="644">
        <v>10.19</v>
      </c>
      <c r="J11" s="389">
        <v>18.989999999999998</v>
      </c>
      <c r="K11" s="646" t="s">
        <v>1037</v>
      </c>
      <c r="L11" s="818">
        <v>3811</v>
      </c>
      <c r="M11" s="818">
        <v>43142</v>
      </c>
      <c r="N11" s="435">
        <v>8.83</v>
      </c>
      <c r="O11" s="818">
        <v>8519</v>
      </c>
      <c r="P11" s="818">
        <v>40170</v>
      </c>
      <c r="Q11" s="647">
        <v>21.21</v>
      </c>
    </row>
    <row r="12" spans="1:18" s="429" customFormat="1" ht="15" hidden="1" customHeight="1">
      <c r="A12" s="421" t="s">
        <v>184</v>
      </c>
      <c r="B12" s="421" t="s">
        <v>185</v>
      </c>
      <c r="C12" s="95" t="s">
        <v>172</v>
      </c>
      <c r="D12" s="421" t="s">
        <v>186</v>
      </c>
      <c r="E12" s="312">
        <v>4001</v>
      </c>
      <c r="F12" s="421" t="s">
        <v>187</v>
      </c>
      <c r="G12" s="312">
        <v>4101</v>
      </c>
      <c r="H12" s="643" t="s">
        <v>1036</v>
      </c>
      <c r="I12" s="644">
        <v>8.76</v>
      </c>
      <c r="J12" s="389">
        <v>23.18</v>
      </c>
      <c r="K12" s="646" t="s">
        <v>1037</v>
      </c>
      <c r="L12" s="818">
        <v>24640</v>
      </c>
      <c r="M12" s="818">
        <v>240524</v>
      </c>
      <c r="N12" s="435">
        <v>10.24</v>
      </c>
      <c r="O12" s="818">
        <v>46121</v>
      </c>
      <c r="P12" s="818">
        <v>229106</v>
      </c>
      <c r="Q12" s="647">
        <v>20.13</v>
      </c>
    </row>
    <row r="13" spans="1:18" s="429" customFormat="1" ht="15" hidden="1" customHeight="1">
      <c r="A13" s="421" t="s">
        <v>184</v>
      </c>
      <c r="B13" s="421" t="s">
        <v>185</v>
      </c>
      <c r="C13" s="95" t="s">
        <v>172</v>
      </c>
      <c r="D13" s="421" t="s">
        <v>186</v>
      </c>
      <c r="E13" s="312">
        <v>4001</v>
      </c>
      <c r="F13" s="421" t="s">
        <v>184</v>
      </c>
      <c r="G13" s="312">
        <v>4102</v>
      </c>
      <c r="H13" s="643" t="s">
        <v>1036</v>
      </c>
      <c r="I13" s="644">
        <v>9.7200000000000006</v>
      </c>
      <c r="J13" s="389">
        <v>23.38</v>
      </c>
      <c r="K13" s="646" t="s">
        <v>1037</v>
      </c>
      <c r="L13" s="818">
        <v>32438</v>
      </c>
      <c r="M13" s="818">
        <v>241916</v>
      </c>
      <c r="N13" s="435">
        <v>13.41</v>
      </c>
      <c r="O13" s="818">
        <v>41266</v>
      </c>
      <c r="P13" s="818">
        <v>228839</v>
      </c>
      <c r="Q13" s="647">
        <v>18.03</v>
      </c>
    </row>
    <row r="14" spans="1:18" s="429" customFormat="1" ht="15" hidden="1" customHeight="1">
      <c r="A14" s="421" t="s">
        <v>184</v>
      </c>
      <c r="B14" s="421" t="s">
        <v>188</v>
      </c>
      <c r="C14" s="95" t="s">
        <v>172</v>
      </c>
      <c r="D14" s="421" t="s">
        <v>189</v>
      </c>
      <c r="E14" s="312">
        <v>4301</v>
      </c>
      <c r="F14" s="424" t="s">
        <v>189</v>
      </c>
      <c r="G14" s="312">
        <v>4301</v>
      </c>
      <c r="H14" s="643" t="s">
        <v>1036</v>
      </c>
      <c r="I14" s="644">
        <v>21.16</v>
      </c>
      <c r="J14" s="389">
        <v>23.45</v>
      </c>
      <c r="K14" s="646" t="s">
        <v>1037</v>
      </c>
      <c r="L14" s="818">
        <v>6604</v>
      </c>
      <c r="M14" s="818">
        <v>115016</v>
      </c>
      <c r="N14" s="435">
        <v>5.74</v>
      </c>
      <c r="O14" s="818">
        <v>28577</v>
      </c>
      <c r="P14" s="818">
        <v>109406</v>
      </c>
      <c r="Q14" s="647">
        <v>26.12</v>
      </c>
    </row>
    <row r="15" spans="1:18" s="429" customFormat="1" ht="15" hidden="1" customHeight="1">
      <c r="A15" s="421" t="s">
        <v>190</v>
      </c>
      <c r="B15" s="421" t="s">
        <v>190</v>
      </c>
      <c r="C15" s="95" t="s">
        <v>191</v>
      </c>
      <c r="D15" s="421" t="s">
        <v>191</v>
      </c>
      <c r="E15" s="312">
        <v>5001</v>
      </c>
      <c r="F15" s="421" t="s">
        <v>190</v>
      </c>
      <c r="G15" s="312">
        <v>5101</v>
      </c>
      <c r="H15" s="643" t="s">
        <v>1036</v>
      </c>
      <c r="I15" s="644">
        <v>15.42</v>
      </c>
      <c r="J15" s="389">
        <v>17.05</v>
      </c>
      <c r="K15" s="646" t="s">
        <v>1037</v>
      </c>
      <c r="L15" s="818">
        <v>17736</v>
      </c>
      <c r="M15" s="818">
        <v>250565</v>
      </c>
      <c r="N15" s="435">
        <v>7.08</v>
      </c>
      <c r="O15" s="818">
        <v>46584</v>
      </c>
      <c r="P15" s="818">
        <v>243858</v>
      </c>
      <c r="Q15" s="647">
        <v>19.100000000000001</v>
      </c>
    </row>
    <row r="16" spans="1:18" s="429" customFormat="1" ht="15" hidden="1" customHeight="1">
      <c r="A16" s="421" t="s">
        <v>190</v>
      </c>
      <c r="B16" s="421" t="s">
        <v>190</v>
      </c>
      <c r="C16" s="95" t="s">
        <v>191</v>
      </c>
      <c r="D16" s="421" t="s">
        <v>191</v>
      </c>
      <c r="E16" s="312">
        <v>5001</v>
      </c>
      <c r="F16" s="421" t="s">
        <v>192</v>
      </c>
      <c r="G16" s="312">
        <v>5102</v>
      </c>
      <c r="H16" s="643" t="s">
        <v>1037</v>
      </c>
      <c r="I16" s="644">
        <v>10.14</v>
      </c>
      <c r="J16" s="389">
        <v>28.79</v>
      </c>
      <c r="K16" s="646" t="s">
        <v>1037</v>
      </c>
      <c r="L16" s="818">
        <v>3032</v>
      </c>
      <c r="M16" s="818">
        <v>33984</v>
      </c>
      <c r="N16" s="435">
        <v>8.92</v>
      </c>
      <c r="O16" s="818">
        <v>5601</v>
      </c>
      <c r="P16" s="818">
        <v>33076</v>
      </c>
      <c r="Q16" s="647">
        <v>16.93</v>
      </c>
    </row>
    <row r="17" spans="1:17" s="429" customFormat="1" ht="15" hidden="1" customHeight="1">
      <c r="A17" s="421" t="s">
        <v>190</v>
      </c>
      <c r="B17" s="421" t="s">
        <v>190</v>
      </c>
      <c r="C17" s="95" t="s">
        <v>191</v>
      </c>
      <c r="D17" s="421" t="s">
        <v>191</v>
      </c>
      <c r="E17" s="312">
        <v>5001</v>
      </c>
      <c r="F17" s="421" t="s">
        <v>193</v>
      </c>
      <c r="G17" s="312">
        <v>5103</v>
      </c>
      <c r="H17" s="643" t="s">
        <v>1036</v>
      </c>
      <c r="I17" s="644">
        <v>5.4</v>
      </c>
      <c r="J17" s="389">
        <v>15.46</v>
      </c>
      <c r="K17" s="646" t="s">
        <v>1037</v>
      </c>
      <c r="L17" s="818">
        <v>1968</v>
      </c>
      <c r="M17" s="818">
        <v>81466</v>
      </c>
      <c r="N17" s="435">
        <v>2.42</v>
      </c>
      <c r="O17" s="818">
        <v>13364</v>
      </c>
      <c r="P17" s="818">
        <v>78009</v>
      </c>
      <c r="Q17" s="647">
        <v>17.13</v>
      </c>
    </row>
    <row r="18" spans="1:17" s="429" customFormat="1" ht="15" hidden="1" customHeight="1">
      <c r="A18" s="421" t="s">
        <v>190</v>
      </c>
      <c r="B18" s="421" t="s">
        <v>190</v>
      </c>
      <c r="C18" s="95" t="s">
        <v>191</v>
      </c>
      <c r="D18" s="421" t="s">
        <v>191</v>
      </c>
      <c r="E18" s="312">
        <v>5001</v>
      </c>
      <c r="F18" s="421" t="s">
        <v>194</v>
      </c>
      <c r="G18" s="312">
        <v>5105</v>
      </c>
      <c r="H18" s="643" t="s">
        <v>1037</v>
      </c>
      <c r="I18" s="644">
        <v>15</v>
      </c>
      <c r="J18" s="389">
        <v>23.45</v>
      </c>
      <c r="K18" s="646" t="s">
        <v>1037</v>
      </c>
      <c r="L18" s="818">
        <v>1503</v>
      </c>
      <c r="M18" s="818">
        <v>17795</v>
      </c>
      <c r="N18" s="435">
        <v>8.4499999999999993</v>
      </c>
      <c r="O18" s="818">
        <v>4850</v>
      </c>
      <c r="P18" s="818">
        <v>17357</v>
      </c>
      <c r="Q18" s="647">
        <v>27.94</v>
      </c>
    </row>
    <row r="19" spans="1:17" s="429" customFormat="1" ht="15" hidden="1" customHeight="1">
      <c r="A19" s="421" t="s">
        <v>190</v>
      </c>
      <c r="B19" s="421" t="s">
        <v>190</v>
      </c>
      <c r="C19" s="95" t="s">
        <v>191</v>
      </c>
      <c r="D19" s="421" t="s">
        <v>191</v>
      </c>
      <c r="E19" s="312">
        <v>5001</v>
      </c>
      <c r="F19" s="421" t="s">
        <v>195</v>
      </c>
      <c r="G19" s="312">
        <v>5107</v>
      </c>
      <c r="H19" s="643" t="s">
        <v>1037</v>
      </c>
      <c r="I19" s="644">
        <v>15.84</v>
      </c>
      <c r="J19" s="389">
        <v>26.74</v>
      </c>
      <c r="K19" s="646" t="s">
        <v>1037</v>
      </c>
      <c r="L19" s="818">
        <v>1478</v>
      </c>
      <c r="M19" s="818">
        <v>27939</v>
      </c>
      <c r="N19" s="435">
        <v>5.29</v>
      </c>
      <c r="O19" s="818">
        <v>7042</v>
      </c>
      <c r="P19" s="818">
        <v>26166</v>
      </c>
      <c r="Q19" s="647">
        <v>26.91</v>
      </c>
    </row>
    <row r="20" spans="1:17" s="429" customFormat="1" ht="15" hidden="1" customHeight="1">
      <c r="A20" s="421" t="s">
        <v>190</v>
      </c>
      <c r="B20" s="421" t="s">
        <v>190</v>
      </c>
      <c r="C20" s="95" t="s">
        <v>191</v>
      </c>
      <c r="D20" s="421" t="s">
        <v>191</v>
      </c>
      <c r="E20" s="312">
        <v>5001</v>
      </c>
      <c r="F20" s="421" t="s">
        <v>196</v>
      </c>
      <c r="G20" s="312">
        <v>5109</v>
      </c>
      <c r="H20" s="643" t="s">
        <v>1036</v>
      </c>
      <c r="I20" s="644">
        <v>9.81</v>
      </c>
      <c r="J20" s="389">
        <v>16.010000000000002</v>
      </c>
      <c r="K20" s="646" t="s">
        <v>1037</v>
      </c>
      <c r="L20" s="818">
        <v>14411</v>
      </c>
      <c r="M20" s="818">
        <v>278284</v>
      </c>
      <c r="N20" s="435">
        <v>5.18</v>
      </c>
      <c r="O20" s="818">
        <v>46137</v>
      </c>
      <c r="P20" s="818">
        <v>269040</v>
      </c>
      <c r="Q20" s="647">
        <v>17.149999999999999</v>
      </c>
    </row>
    <row r="21" spans="1:17" s="429" customFormat="1" ht="15" hidden="1" customHeight="1">
      <c r="A21" s="421" t="s">
        <v>190</v>
      </c>
      <c r="B21" s="423" t="s">
        <v>197</v>
      </c>
      <c r="C21" s="95" t="s">
        <v>172</v>
      </c>
      <c r="D21" s="423" t="s">
        <v>198</v>
      </c>
      <c r="E21" s="312">
        <v>5301</v>
      </c>
      <c r="F21" s="425" t="s">
        <v>197</v>
      </c>
      <c r="G21" s="312">
        <v>5301</v>
      </c>
      <c r="H21" s="643" t="s">
        <v>1036</v>
      </c>
      <c r="I21" s="644">
        <v>5.31</v>
      </c>
      <c r="J21" s="389">
        <v>8.98</v>
      </c>
      <c r="K21" s="646" t="s">
        <v>1037</v>
      </c>
      <c r="L21" s="818">
        <v>5503</v>
      </c>
      <c r="M21" s="818">
        <v>78544</v>
      </c>
      <c r="N21" s="435">
        <v>7.01</v>
      </c>
      <c r="O21" s="818">
        <v>8706</v>
      </c>
      <c r="P21" s="818">
        <v>73189</v>
      </c>
      <c r="Q21" s="647">
        <v>11.89</v>
      </c>
    </row>
    <row r="22" spans="1:17" s="429" customFormat="1" ht="15" hidden="1" customHeight="1">
      <c r="A22" s="421" t="s">
        <v>190</v>
      </c>
      <c r="B22" s="423" t="s">
        <v>197</v>
      </c>
      <c r="C22" s="95" t="s">
        <v>172</v>
      </c>
      <c r="D22" s="423" t="s">
        <v>198</v>
      </c>
      <c r="E22" s="312">
        <v>5301</v>
      </c>
      <c r="F22" s="425" t="s">
        <v>199</v>
      </c>
      <c r="G22" s="312">
        <v>5304</v>
      </c>
      <c r="H22" s="643" t="s">
        <v>1037</v>
      </c>
      <c r="I22" s="644">
        <v>14.53</v>
      </c>
      <c r="J22" s="389">
        <v>19.61</v>
      </c>
      <c r="K22" s="646" t="s">
        <v>1037</v>
      </c>
      <c r="L22" s="818">
        <v>2011</v>
      </c>
      <c r="M22" s="818">
        <v>18801</v>
      </c>
      <c r="N22" s="435">
        <v>10.7</v>
      </c>
      <c r="O22" s="818">
        <v>2116</v>
      </c>
      <c r="P22" s="818">
        <v>16847</v>
      </c>
      <c r="Q22" s="647">
        <v>12.56</v>
      </c>
    </row>
    <row r="23" spans="1:17" s="429" customFormat="1" ht="15" hidden="1" customHeight="1">
      <c r="A23" s="421" t="s">
        <v>190</v>
      </c>
      <c r="B23" s="423" t="s">
        <v>200</v>
      </c>
      <c r="C23" s="95" t="s">
        <v>172</v>
      </c>
      <c r="D23" s="423" t="s">
        <v>201</v>
      </c>
      <c r="E23" s="312">
        <v>5501</v>
      </c>
      <c r="F23" s="425" t="s">
        <v>200</v>
      </c>
      <c r="G23" s="312">
        <v>5501</v>
      </c>
      <c r="H23" s="643" t="s">
        <v>1036</v>
      </c>
      <c r="I23" s="644">
        <v>10.55</v>
      </c>
      <c r="J23" s="389">
        <v>12.17</v>
      </c>
      <c r="K23" s="646" t="s">
        <v>1037</v>
      </c>
      <c r="L23" s="818">
        <v>9012</v>
      </c>
      <c r="M23" s="818">
        <v>90753</v>
      </c>
      <c r="N23" s="435">
        <v>9.93</v>
      </c>
      <c r="O23" s="818">
        <v>17154</v>
      </c>
      <c r="P23" s="818">
        <v>86730</v>
      </c>
      <c r="Q23" s="647">
        <v>19.78</v>
      </c>
    </row>
    <row r="24" spans="1:17" s="429" customFormat="1" ht="15" hidden="1" customHeight="1">
      <c r="A24" s="421" t="s">
        <v>190</v>
      </c>
      <c r="B24" s="423" t="s">
        <v>200</v>
      </c>
      <c r="C24" s="95" t="s">
        <v>172</v>
      </c>
      <c r="D24" s="423" t="s">
        <v>201</v>
      </c>
      <c r="E24" s="312">
        <v>5501</v>
      </c>
      <c r="F24" s="425" t="s">
        <v>202</v>
      </c>
      <c r="G24" s="312">
        <v>5502</v>
      </c>
      <c r="H24" s="643" t="s">
        <v>1036</v>
      </c>
      <c r="I24" s="644">
        <v>19.809999999999999</v>
      </c>
      <c r="J24" s="389">
        <v>30.96</v>
      </c>
      <c r="K24" s="646" t="s">
        <v>1037</v>
      </c>
      <c r="L24" s="818">
        <v>8856</v>
      </c>
      <c r="M24" s="818">
        <v>56161</v>
      </c>
      <c r="N24" s="435">
        <v>15.77</v>
      </c>
      <c r="O24" s="818">
        <v>12755</v>
      </c>
      <c r="P24" s="818">
        <v>55105</v>
      </c>
      <c r="Q24" s="647">
        <v>23.15</v>
      </c>
    </row>
    <row r="25" spans="1:17" s="429" customFormat="1" ht="15" hidden="1" customHeight="1">
      <c r="A25" s="421" t="s">
        <v>190</v>
      </c>
      <c r="B25" s="423" t="s">
        <v>200</v>
      </c>
      <c r="C25" s="95" t="s">
        <v>172</v>
      </c>
      <c r="D25" s="423" t="s">
        <v>201</v>
      </c>
      <c r="E25" s="312">
        <v>5501</v>
      </c>
      <c r="F25" s="425" t="s">
        <v>203</v>
      </c>
      <c r="G25" s="312">
        <v>5503</v>
      </c>
      <c r="H25" s="643" t="s">
        <v>1037</v>
      </c>
      <c r="I25" s="644">
        <v>8.8699999999999992</v>
      </c>
      <c r="J25" s="389">
        <v>18.22</v>
      </c>
      <c r="K25" s="646" t="s">
        <v>1037</v>
      </c>
      <c r="L25" s="818">
        <v>1810</v>
      </c>
      <c r="M25" s="818">
        <v>20164</v>
      </c>
      <c r="N25" s="435">
        <v>8.98</v>
      </c>
      <c r="O25" s="818">
        <v>6202</v>
      </c>
      <c r="P25" s="818">
        <v>19295</v>
      </c>
      <c r="Q25" s="647">
        <v>32.15</v>
      </c>
    </row>
    <row r="26" spans="1:17" s="429" customFormat="1" ht="15" hidden="1" customHeight="1">
      <c r="A26" s="421" t="s">
        <v>190</v>
      </c>
      <c r="B26" s="423" t="s">
        <v>200</v>
      </c>
      <c r="C26" s="95" t="s">
        <v>172</v>
      </c>
      <c r="D26" s="423" t="s">
        <v>201</v>
      </c>
      <c r="E26" s="312">
        <v>5501</v>
      </c>
      <c r="F26" s="425" t="s">
        <v>204</v>
      </c>
      <c r="G26" s="312">
        <v>5504</v>
      </c>
      <c r="H26" s="643" t="s">
        <v>1037</v>
      </c>
      <c r="I26" s="644">
        <v>5.99</v>
      </c>
      <c r="J26" s="389">
        <v>15.64</v>
      </c>
      <c r="K26" s="646" t="s">
        <v>1037</v>
      </c>
      <c r="L26" s="818">
        <v>1211</v>
      </c>
      <c r="M26" s="818">
        <v>17475</v>
      </c>
      <c r="N26" s="435">
        <v>6.93</v>
      </c>
      <c r="O26" s="818">
        <v>3325</v>
      </c>
      <c r="P26" s="818">
        <v>16789</v>
      </c>
      <c r="Q26" s="647">
        <v>19.809999999999999</v>
      </c>
    </row>
    <row r="27" spans="1:17" s="429" customFormat="1" ht="15" hidden="1" customHeight="1">
      <c r="A27" s="421" t="s">
        <v>190</v>
      </c>
      <c r="B27" s="421" t="s">
        <v>205</v>
      </c>
      <c r="C27" s="95" t="s">
        <v>172</v>
      </c>
      <c r="D27" s="421" t="s">
        <v>206</v>
      </c>
      <c r="E27" s="312">
        <v>5601</v>
      </c>
      <c r="F27" s="424" t="s">
        <v>205</v>
      </c>
      <c r="G27" s="312">
        <v>5601</v>
      </c>
      <c r="H27" s="643" t="s">
        <v>1036</v>
      </c>
      <c r="I27" s="644">
        <v>7.71</v>
      </c>
      <c r="J27" s="389">
        <v>17.93</v>
      </c>
      <c r="K27" s="646" t="s">
        <v>1037</v>
      </c>
      <c r="L27" s="818">
        <v>7639</v>
      </c>
      <c r="M27" s="818">
        <v>101707</v>
      </c>
      <c r="N27" s="435">
        <v>7.51</v>
      </c>
      <c r="O27" s="818">
        <v>18615</v>
      </c>
      <c r="P27" s="818">
        <v>98779</v>
      </c>
      <c r="Q27" s="647">
        <v>18.850000000000001</v>
      </c>
    </row>
    <row r="28" spans="1:17" s="429" customFormat="1" ht="15" hidden="1" customHeight="1">
      <c r="A28" s="421" t="s">
        <v>190</v>
      </c>
      <c r="B28" s="421" t="s">
        <v>205</v>
      </c>
      <c r="C28" s="95" t="s">
        <v>172</v>
      </c>
      <c r="D28" s="421" t="s">
        <v>206</v>
      </c>
      <c r="E28" s="312">
        <v>5601</v>
      </c>
      <c r="F28" s="424" t="s">
        <v>207</v>
      </c>
      <c r="G28" s="312">
        <v>5603</v>
      </c>
      <c r="H28" s="643" t="s">
        <v>1037</v>
      </c>
      <c r="I28" s="644">
        <v>13.26</v>
      </c>
      <c r="J28" s="389">
        <v>20.78</v>
      </c>
      <c r="K28" s="646" t="s">
        <v>1037</v>
      </c>
      <c r="L28" s="818">
        <v>2083</v>
      </c>
      <c r="M28" s="818">
        <v>30345</v>
      </c>
      <c r="N28" s="435">
        <v>6.87</v>
      </c>
      <c r="O28" s="818">
        <v>6626</v>
      </c>
      <c r="P28" s="818">
        <v>28837</v>
      </c>
      <c r="Q28" s="647">
        <v>22.98</v>
      </c>
    </row>
    <row r="29" spans="1:17" s="429" customFormat="1" ht="15" hidden="1" customHeight="1">
      <c r="A29" s="421" t="s">
        <v>190</v>
      </c>
      <c r="B29" s="421" t="s">
        <v>205</v>
      </c>
      <c r="C29" s="95" t="s">
        <v>172</v>
      </c>
      <c r="D29" s="421" t="s">
        <v>206</v>
      </c>
      <c r="E29" s="312">
        <v>5601</v>
      </c>
      <c r="F29" s="424" t="s">
        <v>208</v>
      </c>
      <c r="G29" s="312">
        <v>5606</v>
      </c>
      <c r="H29" s="643" t="s">
        <v>1037</v>
      </c>
      <c r="I29" s="644">
        <v>5.41</v>
      </c>
      <c r="J29" s="389">
        <v>20.69</v>
      </c>
      <c r="K29" s="646" t="s">
        <v>1037</v>
      </c>
      <c r="L29" s="818">
        <v>388</v>
      </c>
      <c r="M29" s="818">
        <v>9747</v>
      </c>
      <c r="N29" s="435">
        <v>3.98</v>
      </c>
      <c r="O29" s="818">
        <v>1598</v>
      </c>
      <c r="P29" s="818">
        <v>9360</v>
      </c>
      <c r="Q29" s="647">
        <v>17.079999999999998</v>
      </c>
    </row>
    <row r="30" spans="1:17" s="429" customFormat="1" ht="15" hidden="1" customHeight="1">
      <c r="A30" s="421" t="s">
        <v>190</v>
      </c>
      <c r="B30" s="423" t="s">
        <v>209</v>
      </c>
      <c r="C30" s="95" t="s">
        <v>172</v>
      </c>
      <c r="D30" s="423" t="s">
        <v>210</v>
      </c>
      <c r="E30" s="312">
        <v>5701</v>
      </c>
      <c r="F30" s="425" t="s">
        <v>210</v>
      </c>
      <c r="G30" s="312">
        <v>5701</v>
      </c>
      <c r="H30" s="643" t="s">
        <v>1036</v>
      </c>
      <c r="I30" s="644">
        <v>14.22</v>
      </c>
      <c r="J30" s="389">
        <v>19.09</v>
      </c>
      <c r="K30" s="646" t="s">
        <v>1037</v>
      </c>
      <c r="L30" s="818">
        <v>6748</v>
      </c>
      <c r="M30" s="818">
        <v>82599</v>
      </c>
      <c r="N30" s="435">
        <v>8.17</v>
      </c>
      <c r="O30" s="818">
        <v>15514</v>
      </c>
      <c r="P30" s="818">
        <v>77862</v>
      </c>
      <c r="Q30" s="647">
        <v>19.920000000000002</v>
      </c>
    </row>
    <row r="31" spans="1:17" s="429" customFormat="1" ht="15" hidden="1" customHeight="1">
      <c r="A31" s="421" t="s">
        <v>190</v>
      </c>
      <c r="B31" s="421" t="s">
        <v>211</v>
      </c>
      <c r="C31" s="95" t="s">
        <v>191</v>
      </c>
      <c r="D31" s="421" t="s">
        <v>191</v>
      </c>
      <c r="E31" s="312">
        <v>5001</v>
      </c>
      <c r="F31" s="421" t="s">
        <v>212</v>
      </c>
      <c r="G31" s="312">
        <v>5801</v>
      </c>
      <c r="H31" s="643" t="s">
        <v>1036</v>
      </c>
      <c r="I31" s="644">
        <v>7.97</v>
      </c>
      <c r="J31" s="389">
        <v>13.64</v>
      </c>
      <c r="K31" s="646" t="s">
        <v>1037</v>
      </c>
      <c r="L31" s="818">
        <v>9299</v>
      </c>
      <c r="M31" s="818">
        <v>176992</v>
      </c>
      <c r="N31" s="435">
        <v>5.25</v>
      </c>
      <c r="O31" s="818">
        <v>20955</v>
      </c>
      <c r="P31" s="818">
        <v>173777</v>
      </c>
      <c r="Q31" s="647">
        <v>12.06</v>
      </c>
    </row>
    <row r="32" spans="1:17" s="429" customFormat="1" ht="15" hidden="1" customHeight="1">
      <c r="A32" s="421" t="s">
        <v>190</v>
      </c>
      <c r="B32" s="421" t="s">
        <v>211</v>
      </c>
      <c r="C32" s="95" t="s">
        <v>191</v>
      </c>
      <c r="D32" s="421" t="s">
        <v>191</v>
      </c>
      <c r="E32" s="312">
        <v>5001</v>
      </c>
      <c r="F32" s="421" t="s">
        <v>213</v>
      </c>
      <c r="G32" s="312">
        <v>5802</v>
      </c>
      <c r="H32" s="643" t="s">
        <v>1036</v>
      </c>
      <c r="I32" s="644">
        <v>10.91</v>
      </c>
      <c r="J32" s="389">
        <v>23.44</v>
      </c>
      <c r="K32" s="646" t="s">
        <v>1037</v>
      </c>
      <c r="L32" s="818">
        <v>2087</v>
      </c>
      <c r="M32" s="818">
        <v>46952</v>
      </c>
      <c r="N32" s="435">
        <v>4.4400000000000004</v>
      </c>
      <c r="O32" s="818">
        <v>13849</v>
      </c>
      <c r="P32" s="818">
        <v>45722</v>
      </c>
      <c r="Q32" s="647">
        <v>30.29</v>
      </c>
    </row>
    <row r="33" spans="1:17" s="429" customFormat="1" ht="15" hidden="1" customHeight="1">
      <c r="A33" s="421" t="s">
        <v>190</v>
      </c>
      <c r="B33" s="421" t="s">
        <v>211</v>
      </c>
      <c r="C33" s="95" t="s">
        <v>191</v>
      </c>
      <c r="D33" s="421" t="s">
        <v>191</v>
      </c>
      <c r="E33" s="312">
        <v>5001</v>
      </c>
      <c r="F33" s="421" t="s">
        <v>214</v>
      </c>
      <c r="G33" s="312">
        <v>5803</v>
      </c>
      <c r="H33" s="643" t="s">
        <v>1037</v>
      </c>
      <c r="I33" s="644">
        <v>18.86</v>
      </c>
      <c r="J33" s="389">
        <v>26.09</v>
      </c>
      <c r="K33" s="646" t="s">
        <v>1037</v>
      </c>
      <c r="L33" s="818">
        <v>1165</v>
      </c>
      <c r="M33" s="818">
        <v>16835</v>
      </c>
      <c r="N33" s="435">
        <v>6.92</v>
      </c>
      <c r="O33" s="818">
        <v>4521</v>
      </c>
      <c r="P33" s="818">
        <v>16131</v>
      </c>
      <c r="Q33" s="647">
        <v>28.03</v>
      </c>
    </row>
    <row r="34" spans="1:17" s="429" customFormat="1" ht="15" hidden="1" customHeight="1">
      <c r="A34" s="421" t="s">
        <v>190</v>
      </c>
      <c r="B34" s="421" t="s">
        <v>211</v>
      </c>
      <c r="C34" s="95" t="s">
        <v>191</v>
      </c>
      <c r="D34" s="421" t="s">
        <v>191</v>
      </c>
      <c r="E34" s="312">
        <v>5001</v>
      </c>
      <c r="F34" s="421" t="s">
        <v>215</v>
      </c>
      <c r="G34" s="312">
        <v>5804</v>
      </c>
      <c r="H34" s="643" t="s">
        <v>1036</v>
      </c>
      <c r="I34" s="644">
        <v>10.82</v>
      </c>
      <c r="J34" s="389">
        <v>18.809999999999999</v>
      </c>
      <c r="K34" s="646" t="s">
        <v>1037</v>
      </c>
      <c r="L34" s="818">
        <v>5722</v>
      </c>
      <c r="M34" s="818">
        <v>153347</v>
      </c>
      <c r="N34" s="435">
        <v>3.73</v>
      </c>
      <c r="O34" s="818">
        <v>21543</v>
      </c>
      <c r="P34" s="818">
        <v>149630</v>
      </c>
      <c r="Q34" s="647">
        <v>14.4</v>
      </c>
    </row>
    <row r="35" spans="1:17" s="429" customFormat="1" ht="15" hidden="1" customHeight="1">
      <c r="A35" s="421" t="s">
        <v>216</v>
      </c>
      <c r="B35" s="421" t="s">
        <v>217</v>
      </c>
      <c r="C35" s="95" t="s">
        <v>172</v>
      </c>
      <c r="D35" s="421" t="s">
        <v>218</v>
      </c>
      <c r="E35" s="312">
        <v>6001</v>
      </c>
      <c r="F35" s="421" t="s">
        <v>219</v>
      </c>
      <c r="G35" s="312">
        <v>6101</v>
      </c>
      <c r="H35" s="643" t="s">
        <v>1036</v>
      </c>
      <c r="I35" s="644">
        <v>13.16</v>
      </c>
      <c r="J35" s="389">
        <v>22.47</v>
      </c>
      <c r="K35" s="646" t="s">
        <v>1037</v>
      </c>
      <c r="L35" s="818">
        <v>27606</v>
      </c>
      <c r="M35" s="818">
        <v>259484</v>
      </c>
      <c r="N35" s="435">
        <v>10.64</v>
      </c>
      <c r="O35" s="818">
        <v>33228</v>
      </c>
      <c r="P35" s="818">
        <v>251239</v>
      </c>
      <c r="Q35" s="647">
        <v>13.23</v>
      </c>
    </row>
    <row r="36" spans="1:17" s="429" customFormat="1" ht="15" hidden="1" customHeight="1">
      <c r="A36" s="421" t="s">
        <v>216</v>
      </c>
      <c r="B36" s="421" t="s">
        <v>217</v>
      </c>
      <c r="C36" s="95" t="s">
        <v>172</v>
      </c>
      <c r="D36" s="421" t="s">
        <v>218</v>
      </c>
      <c r="E36" s="312">
        <v>6001</v>
      </c>
      <c r="F36" s="421" t="s">
        <v>220</v>
      </c>
      <c r="G36" s="312">
        <v>6108</v>
      </c>
      <c r="H36" s="643" t="s">
        <v>1036</v>
      </c>
      <c r="I36" s="644">
        <v>5.81</v>
      </c>
      <c r="J36" s="389">
        <v>18.21</v>
      </c>
      <c r="K36" s="646" t="s">
        <v>1037</v>
      </c>
      <c r="L36" s="818">
        <v>2812</v>
      </c>
      <c r="M36" s="818">
        <v>38829</v>
      </c>
      <c r="N36" s="435">
        <v>7.24</v>
      </c>
      <c r="O36" s="818">
        <v>6719</v>
      </c>
      <c r="P36" s="818">
        <v>37364</v>
      </c>
      <c r="Q36" s="647">
        <v>17.98</v>
      </c>
    </row>
    <row r="37" spans="1:17" s="429" customFormat="1" ht="15" hidden="1" customHeight="1">
      <c r="A37" s="421" t="s">
        <v>216</v>
      </c>
      <c r="B37" s="423" t="s">
        <v>217</v>
      </c>
      <c r="C37" s="95" t="s">
        <v>172</v>
      </c>
      <c r="D37" s="423" t="s">
        <v>221</v>
      </c>
      <c r="E37" s="312">
        <v>6115</v>
      </c>
      <c r="F37" s="423" t="s">
        <v>221</v>
      </c>
      <c r="G37" s="312">
        <v>6115</v>
      </c>
      <c r="H37" s="643" t="s">
        <v>1036</v>
      </c>
      <c r="I37" s="644">
        <v>15.68</v>
      </c>
      <c r="J37" s="389">
        <v>28.18</v>
      </c>
      <c r="K37" s="646" t="s">
        <v>1037</v>
      </c>
      <c r="L37" s="818">
        <v>6667</v>
      </c>
      <c r="M37" s="818">
        <v>65377</v>
      </c>
      <c r="N37" s="435">
        <v>10.199999999999999</v>
      </c>
      <c r="O37" s="818">
        <v>9590</v>
      </c>
      <c r="P37" s="818">
        <v>62050</v>
      </c>
      <c r="Q37" s="647">
        <v>15.46</v>
      </c>
    </row>
    <row r="38" spans="1:17" s="429" customFormat="1" ht="15" hidden="1" customHeight="1">
      <c r="A38" s="421" t="s">
        <v>216</v>
      </c>
      <c r="B38" s="423" t="s">
        <v>222</v>
      </c>
      <c r="C38" s="95" t="s">
        <v>172</v>
      </c>
      <c r="D38" s="423" t="s">
        <v>223</v>
      </c>
      <c r="E38" s="312">
        <v>6301</v>
      </c>
      <c r="F38" s="425" t="s">
        <v>223</v>
      </c>
      <c r="G38" s="312">
        <v>6301</v>
      </c>
      <c r="H38" s="643" t="s">
        <v>1036</v>
      </c>
      <c r="I38" s="644">
        <v>10.68</v>
      </c>
      <c r="J38" s="389">
        <v>17.45</v>
      </c>
      <c r="K38" s="646" t="s">
        <v>1037</v>
      </c>
      <c r="L38" s="818">
        <v>7729</v>
      </c>
      <c r="M38" s="818">
        <v>76351</v>
      </c>
      <c r="N38" s="435">
        <v>10.119999999999999</v>
      </c>
      <c r="O38" s="818">
        <v>13635</v>
      </c>
      <c r="P38" s="818">
        <v>74372</v>
      </c>
      <c r="Q38" s="647">
        <v>18.329999999999998</v>
      </c>
    </row>
    <row r="39" spans="1:17" s="429" customFormat="1" ht="15" hidden="1" customHeight="1">
      <c r="A39" s="421" t="s">
        <v>224</v>
      </c>
      <c r="B39" s="421" t="s">
        <v>225</v>
      </c>
      <c r="C39" s="95" t="s">
        <v>172</v>
      </c>
      <c r="D39" s="421" t="s">
        <v>226</v>
      </c>
      <c r="E39" s="312">
        <v>7001</v>
      </c>
      <c r="F39" s="421" t="s">
        <v>225</v>
      </c>
      <c r="G39" s="312">
        <v>7101</v>
      </c>
      <c r="H39" s="643" t="s">
        <v>1036</v>
      </c>
      <c r="I39" s="644">
        <v>13.99</v>
      </c>
      <c r="J39" s="389">
        <v>16.690000000000001</v>
      </c>
      <c r="K39" s="646" t="s">
        <v>1037</v>
      </c>
      <c r="L39" s="818">
        <v>21110</v>
      </c>
      <c r="M39" s="818">
        <v>264485</v>
      </c>
      <c r="N39" s="435">
        <v>7.98</v>
      </c>
      <c r="O39" s="818">
        <v>43424</v>
      </c>
      <c r="P39" s="818">
        <v>254060</v>
      </c>
      <c r="Q39" s="647">
        <v>17.09</v>
      </c>
    </row>
    <row r="40" spans="1:17" s="429" customFormat="1" ht="15" hidden="1" customHeight="1">
      <c r="A40" s="421" t="s">
        <v>224</v>
      </c>
      <c r="B40" s="423" t="s">
        <v>225</v>
      </c>
      <c r="C40" s="95" t="s">
        <v>172</v>
      </c>
      <c r="D40" s="423" t="s">
        <v>227</v>
      </c>
      <c r="E40" s="312">
        <v>7102</v>
      </c>
      <c r="F40" s="423" t="s">
        <v>227</v>
      </c>
      <c r="G40" s="312">
        <v>7102</v>
      </c>
      <c r="H40" s="643" t="s">
        <v>1036</v>
      </c>
      <c r="I40" s="644">
        <v>23.86</v>
      </c>
      <c r="J40" s="389">
        <v>22.01</v>
      </c>
      <c r="K40" s="646" t="s">
        <v>1037</v>
      </c>
      <c r="L40" s="818">
        <v>4330</v>
      </c>
      <c r="M40" s="818">
        <v>57414</v>
      </c>
      <c r="N40" s="435">
        <v>7.54</v>
      </c>
      <c r="O40" s="818">
        <v>11730</v>
      </c>
      <c r="P40" s="818">
        <v>56274</v>
      </c>
      <c r="Q40" s="647">
        <v>20.84</v>
      </c>
    </row>
    <row r="41" spans="1:17" s="429" customFormat="1" ht="15" hidden="1" customHeight="1">
      <c r="A41" s="421" t="s">
        <v>224</v>
      </c>
      <c r="B41" s="421" t="s">
        <v>225</v>
      </c>
      <c r="C41" s="95" t="s">
        <v>172</v>
      </c>
      <c r="D41" s="421" t="s">
        <v>226</v>
      </c>
      <c r="E41" s="312">
        <v>7001</v>
      </c>
      <c r="F41" s="421" t="s">
        <v>224</v>
      </c>
      <c r="G41" s="312">
        <v>7105</v>
      </c>
      <c r="H41" s="643" t="s">
        <v>1037</v>
      </c>
      <c r="I41" s="644">
        <v>17.62</v>
      </c>
      <c r="J41" s="389">
        <v>33.159999999999997</v>
      </c>
      <c r="K41" s="646" t="s">
        <v>1037</v>
      </c>
      <c r="L41" s="818">
        <v>2649</v>
      </c>
      <c r="M41" s="818">
        <v>24012</v>
      </c>
      <c r="N41" s="435">
        <v>11.03</v>
      </c>
      <c r="O41" s="818">
        <v>7217</v>
      </c>
      <c r="P41" s="818">
        <v>23226</v>
      </c>
      <c r="Q41" s="647">
        <v>31.07</v>
      </c>
    </row>
    <row r="42" spans="1:17" s="429" customFormat="1" ht="15" hidden="1" customHeight="1">
      <c r="A42" s="421" t="s">
        <v>224</v>
      </c>
      <c r="B42" s="421" t="s">
        <v>228</v>
      </c>
      <c r="C42" s="95" t="s">
        <v>172</v>
      </c>
      <c r="D42" s="421" t="s">
        <v>229</v>
      </c>
      <c r="E42" s="312">
        <v>7301</v>
      </c>
      <c r="F42" s="424" t="s">
        <v>228</v>
      </c>
      <c r="G42" s="312">
        <v>7301</v>
      </c>
      <c r="H42" s="643" t="s">
        <v>1036</v>
      </c>
      <c r="I42" s="644">
        <v>15.42</v>
      </c>
      <c r="J42" s="389">
        <v>15.41</v>
      </c>
      <c r="K42" s="646" t="s">
        <v>1037</v>
      </c>
      <c r="L42" s="818">
        <v>14755</v>
      </c>
      <c r="M42" s="818">
        <v>149779</v>
      </c>
      <c r="N42" s="435">
        <v>9.85</v>
      </c>
      <c r="O42" s="818">
        <v>21543</v>
      </c>
      <c r="P42" s="818">
        <v>141980</v>
      </c>
      <c r="Q42" s="647">
        <v>15.17</v>
      </c>
    </row>
    <row r="43" spans="1:17" s="429" customFormat="1" ht="15" hidden="1" customHeight="1">
      <c r="A43" s="421" t="s">
        <v>224</v>
      </c>
      <c r="B43" s="421" t="s">
        <v>228</v>
      </c>
      <c r="C43" s="95" t="s">
        <v>172</v>
      </c>
      <c r="D43" s="421" t="s">
        <v>229</v>
      </c>
      <c r="E43" s="312">
        <v>7301</v>
      </c>
      <c r="F43" s="424" t="s">
        <v>230</v>
      </c>
      <c r="G43" s="312">
        <v>7305</v>
      </c>
      <c r="H43" s="643" t="s">
        <v>1037</v>
      </c>
      <c r="I43" s="644">
        <v>18.149999999999999</v>
      </c>
      <c r="J43" s="389">
        <v>19.579999999999998</v>
      </c>
      <c r="K43" s="646" t="s">
        <v>1037</v>
      </c>
      <c r="L43" s="818">
        <v>1842</v>
      </c>
      <c r="M43" s="818">
        <v>10156</v>
      </c>
      <c r="N43" s="435">
        <v>18.14</v>
      </c>
      <c r="O43" s="818">
        <v>2198</v>
      </c>
      <c r="P43" s="818">
        <v>9307</v>
      </c>
      <c r="Q43" s="647">
        <v>23.62</v>
      </c>
    </row>
    <row r="44" spans="1:17" s="429" customFormat="1" ht="15" hidden="1" customHeight="1">
      <c r="A44" s="421" t="s">
        <v>224</v>
      </c>
      <c r="B44" s="421" t="s">
        <v>228</v>
      </c>
      <c r="C44" s="95" t="s">
        <v>172</v>
      </c>
      <c r="D44" s="421" t="s">
        <v>229</v>
      </c>
      <c r="E44" s="312">
        <v>7301</v>
      </c>
      <c r="F44" s="424" t="s">
        <v>231</v>
      </c>
      <c r="G44" s="312">
        <v>7306</v>
      </c>
      <c r="H44" s="643" t="s">
        <v>1037</v>
      </c>
      <c r="I44" s="644">
        <v>16.53</v>
      </c>
      <c r="J44" s="389">
        <v>21.08</v>
      </c>
      <c r="K44" s="646" t="s">
        <v>1037</v>
      </c>
      <c r="L44" s="818">
        <v>1750</v>
      </c>
      <c r="M44" s="818">
        <v>14972</v>
      </c>
      <c r="N44" s="435">
        <v>11.69</v>
      </c>
      <c r="O44" s="818">
        <v>3429</v>
      </c>
      <c r="P44" s="818">
        <v>14253</v>
      </c>
      <c r="Q44" s="647">
        <v>24.06</v>
      </c>
    </row>
    <row r="45" spans="1:17" s="429" customFormat="1" ht="15" hidden="1" customHeight="1">
      <c r="A45" s="421" t="s">
        <v>224</v>
      </c>
      <c r="B45" s="423" t="s">
        <v>232</v>
      </c>
      <c r="C45" s="95" t="s">
        <v>172</v>
      </c>
      <c r="D45" s="423" t="s">
        <v>232</v>
      </c>
      <c r="E45" s="312">
        <v>7401</v>
      </c>
      <c r="F45" s="425" t="s">
        <v>232</v>
      </c>
      <c r="G45" s="312">
        <v>7401</v>
      </c>
      <c r="H45" s="643" t="s">
        <v>1036</v>
      </c>
      <c r="I45" s="644">
        <v>14.93</v>
      </c>
      <c r="J45" s="389">
        <v>22.79</v>
      </c>
      <c r="K45" s="646" t="s">
        <v>1037</v>
      </c>
      <c r="L45" s="818">
        <v>10438</v>
      </c>
      <c r="M45" s="818">
        <v>92042</v>
      </c>
      <c r="N45" s="435">
        <v>11.34</v>
      </c>
      <c r="O45" s="818">
        <v>20618</v>
      </c>
      <c r="P45" s="818">
        <v>89980</v>
      </c>
      <c r="Q45" s="647">
        <v>22.91</v>
      </c>
    </row>
    <row r="46" spans="1:17" s="429" customFormat="1" ht="15" hidden="1" customHeight="1">
      <c r="A46" s="421" t="s">
        <v>233</v>
      </c>
      <c r="B46" s="421" t="s">
        <v>234</v>
      </c>
      <c r="C46" s="95" t="s">
        <v>235</v>
      </c>
      <c r="D46" s="421" t="s">
        <v>235</v>
      </c>
      <c r="E46" s="312">
        <v>8001</v>
      </c>
      <c r="F46" s="421" t="s">
        <v>234</v>
      </c>
      <c r="G46" s="312">
        <v>8101</v>
      </c>
      <c r="H46" s="643" t="s">
        <v>1036</v>
      </c>
      <c r="I46" s="644">
        <v>11.6</v>
      </c>
      <c r="J46" s="389">
        <v>13.45</v>
      </c>
      <c r="K46" s="646" t="s">
        <v>1037</v>
      </c>
      <c r="L46" s="818">
        <v>17136</v>
      </c>
      <c r="M46" s="818">
        <v>222682</v>
      </c>
      <c r="N46" s="435">
        <v>7.7</v>
      </c>
      <c r="O46" s="818">
        <v>29363</v>
      </c>
      <c r="P46" s="818">
        <v>218696</v>
      </c>
      <c r="Q46" s="647">
        <v>13.43</v>
      </c>
    </row>
    <row r="47" spans="1:17" s="429" customFormat="1" ht="15" hidden="1" customHeight="1">
      <c r="A47" s="421" t="s">
        <v>233</v>
      </c>
      <c r="B47" s="421" t="s">
        <v>234</v>
      </c>
      <c r="C47" s="95" t="s">
        <v>235</v>
      </c>
      <c r="D47" s="421" t="s">
        <v>235</v>
      </c>
      <c r="E47" s="312">
        <v>8001</v>
      </c>
      <c r="F47" s="421" t="s">
        <v>236</v>
      </c>
      <c r="G47" s="312">
        <v>8102</v>
      </c>
      <c r="H47" s="643" t="s">
        <v>1036</v>
      </c>
      <c r="I47" s="644">
        <v>14.54</v>
      </c>
      <c r="J47" s="389">
        <v>15.79</v>
      </c>
      <c r="K47" s="646" t="s">
        <v>1037</v>
      </c>
      <c r="L47" s="818">
        <v>13037</v>
      </c>
      <c r="M47" s="818">
        <v>114814</v>
      </c>
      <c r="N47" s="435">
        <v>11.36</v>
      </c>
      <c r="O47" s="818">
        <v>16520</v>
      </c>
      <c r="P47" s="818">
        <v>113575</v>
      </c>
      <c r="Q47" s="647">
        <v>14.55</v>
      </c>
    </row>
    <row r="48" spans="1:17" s="429" customFormat="1" ht="15" hidden="1" customHeight="1">
      <c r="A48" s="421" t="s">
        <v>233</v>
      </c>
      <c r="B48" s="421" t="s">
        <v>234</v>
      </c>
      <c r="C48" s="95" t="s">
        <v>235</v>
      </c>
      <c r="D48" s="421" t="s">
        <v>235</v>
      </c>
      <c r="E48" s="312">
        <v>8001</v>
      </c>
      <c r="F48" s="421" t="s">
        <v>237</v>
      </c>
      <c r="G48" s="312">
        <v>8103</v>
      </c>
      <c r="H48" s="643" t="s">
        <v>1036</v>
      </c>
      <c r="I48" s="644">
        <v>13.89</v>
      </c>
      <c r="J48" s="389">
        <v>15.27</v>
      </c>
      <c r="K48" s="646" t="s">
        <v>1037</v>
      </c>
      <c r="L48" s="818">
        <v>13318</v>
      </c>
      <c r="M48" s="818">
        <v>152814</v>
      </c>
      <c r="N48" s="435">
        <v>8.7100000000000009</v>
      </c>
      <c r="O48" s="818">
        <v>18561</v>
      </c>
      <c r="P48" s="818">
        <v>146751</v>
      </c>
      <c r="Q48" s="647">
        <v>12.65</v>
      </c>
    </row>
    <row r="49" spans="1:17" s="429" customFormat="1" ht="15" hidden="1" customHeight="1">
      <c r="A49" s="421" t="s">
        <v>233</v>
      </c>
      <c r="B49" s="421" t="s">
        <v>234</v>
      </c>
      <c r="C49" s="95" t="s">
        <v>235</v>
      </c>
      <c r="D49" s="421" t="s">
        <v>235</v>
      </c>
      <c r="E49" s="312">
        <v>8001</v>
      </c>
      <c r="F49" s="421" t="s">
        <v>238</v>
      </c>
      <c r="G49" s="312">
        <v>8105</v>
      </c>
      <c r="H49" s="643" t="s">
        <v>1037</v>
      </c>
      <c r="I49" s="644">
        <v>17.27</v>
      </c>
      <c r="J49" s="389">
        <v>26.24</v>
      </c>
      <c r="K49" s="646" t="s">
        <v>1037</v>
      </c>
      <c r="L49" s="818">
        <v>3148</v>
      </c>
      <c r="M49" s="818">
        <v>24384</v>
      </c>
      <c r="N49" s="435">
        <v>12.91</v>
      </c>
      <c r="O49" s="818">
        <v>5196</v>
      </c>
      <c r="P49" s="818">
        <v>23455</v>
      </c>
      <c r="Q49" s="647">
        <v>22.15</v>
      </c>
    </row>
    <row r="50" spans="1:17" s="429" customFormat="1" ht="15" hidden="1" customHeight="1">
      <c r="A50" s="421" t="s">
        <v>233</v>
      </c>
      <c r="B50" s="421" t="s">
        <v>234</v>
      </c>
      <c r="C50" s="95" t="s">
        <v>235</v>
      </c>
      <c r="D50" s="421" t="s">
        <v>235</v>
      </c>
      <c r="E50" s="312">
        <v>8001</v>
      </c>
      <c r="F50" s="421" t="s">
        <v>239</v>
      </c>
      <c r="G50" s="312">
        <v>8106</v>
      </c>
      <c r="H50" s="643" t="s">
        <v>1036</v>
      </c>
      <c r="I50" s="644">
        <v>20.05</v>
      </c>
      <c r="J50" s="389">
        <v>23.15</v>
      </c>
      <c r="K50" s="646" t="s">
        <v>1037</v>
      </c>
      <c r="L50" s="818">
        <v>8235</v>
      </c>
      <c r="M50" s="818">
        <v>45420</v>
      </c>
      <c r="N50" s="435">
        <v>18.13</v>
      </c>
      <c r="O50" s="818">
        <v>8657</v>
      </c>
      <c r="P50" s="818">
        <v>44130</v>
      </c>
      <c r="Q50" s="647">
        <v>19.62</v>
      </c>
    </row>
    <row r="51" spans="1:17" s="429" customFormat="1" ht="15" hidden="1" customHeight="1">
      <c r="A51" s="421" t="s">
        <v>233</v>
      </c>
      <c r="B51" s="421" t="s">
        <v>234</v>
      </c>
      <c r="C51" s="95" t="s">
        <v>235</v>
      </c>
      <c r="D51" s="421" t="s">
        <v>235</v>
      </c>
      <c r="E51" s="312">
        <v>8001</v>
      </c>
      <c r="F51" s="421" t="s">
        <v>240</v>
      </c>
      <c r="G51" s="312">
        <v>8107</v>
      </c>
      <c r="H51" s="643" t="s">
        <v>1036</v>
      </c>
      <c r="I51" s="644">
        <v>17.309999999999999</v>
      </c>
      <c r="J51" s="389">
        <v>18.97</v>
      </c>
      <c r="K51" s="646" t="s">
        <v>1037</v>
      </c>
      <c r="L51" s="818">
        <v>4843</v>
      </c>
      <c r="M51" s="818">
        <v>56399</v>
      </c>
      <c r="N51" s="435">
        <v>8.59</v>
      </c>
      <c r="O51" s="818">
        <v>10215</v>
      </c>
      <c r="P51" s="818">
        <v>55944</v>
      </c>
      <c r="Q51" s="647">
        <v>18.260000000000002</v>
      </c>
    </row>
    <row r="52" spans="1:17" s="429" customFormat="1" ht="15" hidden="1" customHeight="1">
      <c r="A52" s="421" t="s">
        <v>233</v>
      </c>
      <c r="B52" s="421" t="s">
        <v>234</v>
      </c>
      <c r="C52" s="95" t="s">
        <v>235</v>
      </c>
      <c r="D52" s="421" t="s">
        <v>235</v>
      </c>
      <c r="E52" s="312">
        <v>8001</v>
      </c>
      <c r="F52" s="421" t="s">
        <v>241</v>
      </c>
      <c r="G52" s="312">
        <v>8108</v>
      </c>
      <c r="H52" s="643" t="s">
        <v>1036</v>
      </c>
      <c r="I52" s="644">
        <v>14.54</v>
      </c>
      <c r="J52" s="389">
        <v>17.88</v>
      </c>
      <c r="K52" s="646" t="s">
        <v>1037</v>
      </c>
      <c r="L52" s="818">
        <v>12859</v>
      </c>
      <c r="M52" s="818">
        <v>105658</v>
      </c>
      <c r="N52" s="435">
        <v>12.17</v>
      </c>
      <c r="O52" s="818">
        <v>16402</v>
      </c>
      <c r="P52" s="818">
        <v>103266</v>
      </c>
      <c r="Q52" s="647">
        <v>15.88</v>
      </c>
    </row>
    <row r="53" spans="1:17" s="429" customFormat="1" ht="15" hidden="1" customHeight="1">
      <c r="A53" s="421" t="s">
        <v>233</v>
      </c>
      <c r="B53" s="421" t="s">
        <v>234</v>
      </c>
      <c r="C53" s="95" t="s">
        <v>235</v>
      </c>
      <c r="D53" s="421" t="s">
        <v>235</v>
      </c>
      <c r="E53" s="312">
        <v>8001</v>
      </c>
      <c r="F53" s="421" t="s">
        <v>242</v>
      </c>
      <c r="G53" s="312">
        <v>8109</v>
      </c>
      <c r="H53" s="643" t="s">
        <v>1037</v>
      </c>
      <c r="I53" s="644">
        <v>24.06</v>
      </c>
      <c r="J53" s="389">
        <v>30.78</v>
      </c>
      <c r="K53" s="646" t="s">
        <v>1037</v>
      </c>
      <c r="L53" s="818">
        <v>2087</v>
      </c>
      <c r="M53" s="818">
        <v>13486</v>
      </c>
      <c r="N53" s="435">
        <v>15.48</v>
      </c>
      <c r="O53" s="818">
        <v>3909</v>
      </c>
      <c r="P53" s="818">
        <v>13149</v>
      </c>
      <c r="Q53" s="647">
        <v>29.73</v>
      </c>
    </row>
    <row r="54" spans="1:17" s="429" customFormat="1" ht="15" hidden="1" customHeight="1">
      <c r="A54" s="421" t="s">
        <v>233</v>
      </c>
      <c r="B54" s="421" t="s">
        <v>234</v>
      </c>
      <c r="C54" s="95" t="s">
        <v>235</v>
      </c>
      <c r="D54" s="421" t="s">
        <v>235</v>
      </c>
      <c r="E54" s="312">
        <v>8001</v>
      </c>
      <c r="F54" s="421" t="s">
        <v>243</v>
      </c>
      <c r="G54" s="312">
        <v>8110</v>
      </c>
      <c r="H54" s="643" t="s">
        <v>1036</v>
      </c>
      <c r="I54" s="644">
        <v>12.9</v>
      </c>
      <c r="J54" s="389">
        <v>11.44</v>
      </c>
      <c r="K54" s="646" t="s">
        <v>1037</v>
      </c>
      <c r="L54" s="818">
        <v>13143</v>
      </c>
      <c r="M54" s="818">
        <v>166068</v>
      </c>
      <c r="N54" s="435">
        <v>7.91</v>
      </c>
      <c r="O54" s="818">
        <v>27135</v>
      </c>
      <c r="P54" s="818">
        <v>162936</v>
      </c>
      <c r="Q54" s="647">
        <v>16.649999999999999</v>
      </c>
    </row>
    <row r="55" spans="1:17" s="429" customFormat="1" ht="15" hidden="1" customHeight="1">
      <c r="A55" s="421" t="s">
        <v>233</v>
      </c>
      <c r="B55" s="421" t="s">
        <v>234</v>
      </c>
      <c r="C55" s="95" t="s">
        <v>235</v>
      </c>
      <c r="D55" s="421" t="s">
        <v>235</v>
      </c>
      <c r="E55" s="312">
        <v>8001</v>
      </c>
      <c r="F55" s="421" t="s">
        <v>244</v>
      </c>
      <c r="G55" s="312">
        <v>8111</v>
      </c>
      <c r="H55" s="643" t="s">
        <v>1036</v>
      </c>
      <c r="I55" s="644">
        <v>11.87</v>
      </c>
      <c r="J55" s="389">
        <v>19.920000000000002</v>
      </c>
      <c r="K55" s="646" t="s">
        <v>1037</v>
      </c>
      <c r="L55" s="818">
        <v>4142</v>
      </c>
      <c r="M55" s="818">
        <v>56950</v>
      </c>
      <c r="N55" s="435">
        <v>7.27</v>
      </c>
      <c r="O55" s="818">
        <v>11977</v>
      </c>
      <c r="P55" s="818">
        <v>55162</v>
      </c>
      <c r="Q55" s="647">
        <v>21.71</v>
      </c>
    </row>
    <row r="56" spans="1:17" s="429" customFormat="1" ht="15" hidden="1" customHeight="1">
      <c r="A56" s="421" t="s">
        <v>233</v>
      </c>
      <c r="B56" s="421" t="s">
        <v>234</v>
      </c>
      <c r="C56" s="95" t="s">
        <v>235</v>
      </c>
      <c r="D56" s="421" t="s">
        <v>235</v>
      </c>
      <c r="E56" s="312">
        <v>8001</v>
      </c>
      <c r="F56" s="421" t="s">
        <v>245</v>
      </c>
      <c r="G56" s="312">
        <v>8112</v>
      </c>
      <c r="H56" s="643" t="s">
        <v>1036</v>
      </c>
      <c r="I56" s="644">
        <v>10.19</v>
      </c>
      <c r="J56" s="389">
        <v>17.14</v>
      </c>
      <c r="K56" s="646" t="s">
        <v>1037</v>
      </c>
      <c r="L56" s="818">
        <v>8466</v>
      </c>
      <c r="M56" s="818">
        <v>80395</v>
      </c>
      <c r="N56" s="435">
        <v>10.53</v>
      </c>
      <c r="O56" s="818">
        <v>8668</v>
      </c>
      <c r="P56" s="818">
        <v>79133</v>
      </c>
      <c r="Q56" s="647">
        <v>10.95</v>
      </c>
    </row>
    <row r="57" spans="1:17" s="429" customFormat="1" ht="15" hidden="1" customHeight="1">
      <c r="A57" s="421" t="s">
        <v>233</v>
      </c>
      <c r="B57" s="421" t="s">
        <v>233</v>
      </c>
      <c r="C57" s="95" t="s">
        <v>172</v>
      </c>
      <c r="D57" s="421" t="s">
        <v>246</v>
      </c>
      <c r="E57" s="312">
        <v>8301</v>
      </c>
      <c r="F57" s="421" t="s">
        <v>247</v>
      </c>
      <c r="G57" s="312">
        <v>8301</v>
      </c>
      <c r="H57" s="643" t="s">
        <v>1036</v>
      </c>
      <c r="I57" s="644">
        <v>19.579999999999998</v>
      </c>
      <c r="J57" s="389">
        <v>19.37</v>
      </c>
      <c r="K57" s="646" t="s">
        <v>1037</v>
      </c>
      <c r="L57" s="818">
        <v>37526</v>
      </c>
      <c r="M57" s="818">
        <v>215474</v>
      </c>
      <c r="N57" s="435">
        <v>17.420000000000002</v>
      </c>
      <c r="O57" s="818">
        <v>33082</v>
      </c>
      <c r="P57" s="818">
        <v>205052</v>
      </c>
      <c r="Q57" s="647">
        <v>16.13</v>
      </c>
    </row>
    <row r="58" spans="1:17" s="429" customFormat="1" ht="15" hidden="1" customHeight="1">
      <c r="A58" s="421" t="s">
        <v>233</v>
      </c>
      <c r="B58" s="421" t="s">
        <v>233</v>
      </c>
      <c r="C58" s="95" t="s">
        <v>172</v>
      </c>
      <c r="D58" s="421" t="s">
        <v>246</v>
      </c>
      <c r="E58" s="312">
        <v>8301</v>
      </c>
      <c r="F58" s="424" t="s">
        <v>248</v>
      </c>
      <c r="G58" s="312">
        <v>8306</v>
      </c>
      <c r="H58" s="643" t="s">
        <v>1036</v>
      </c>
      <c r="I58" s="644">
        <v>18.5</v>
      </c>
      <c r="J58" s="389">
        <v>21.7</v>
      </c>
      <c r="K58" s="646" t="s">
        <v>1037</v>
      </c>
      <c r="L58" s="818">
        <v>4384</v>
      </c>
      <c r="M58" s="818">
        <v>25265</v>
      </c>
      <c r="N58" s="435">
        <v>17.350000000000001</v>
      </c>
      <c r="O58" s="818">
        <v>6159</v>
      </c>
      <c r="P58" s="818">
        <v>23939</v>
      </c>
      <c r="Q58" s="647">
        <v>25.73</v>
      </c>
    </row>
    <row r="59" spans="1:17" s="429" customFormat="1" ht="15" hidden="1" customHeight="1">
      <c r="A59" s="421" t="s">
        <v>249</v>
      </c>
      <c r="B59" s="421" t="s">
        <v>250</v>
      </c>
      <c r="C59" s="95" t="s">
        <v>172</v>
      </c>
      <c r="D59" s="421" t="s">
        <v>251</v>
      </c>
      <c r="E59" s="312">
        <v>9001</v>
      </c>
      <c r="F59" s="421" t="s">
        <v>252</v>
      </c>
      <c r="G59" s="312">
        <v>9101</v>
      </c>
      <c r="H59" s="643" t="s">
        <v>1036</v>
      </c>
      <c r="I59" s="644">
        <v>14.44</v>
      </c>
      <c r="J59" s="389">
        <v>18.97</v>
      </c>
      <c r="K59" s="646" t="s">
        <v>1037</v>
      </c>
      <c r="L59" s="818">
        <v>34717</v>
      </c>
      <c r="M59" s="818">
        <v>334735</v>
      </c>
      <c r="N59" s="435">
        <v>10.37</v>
      </c>
      <c r="O59" s="818">
        <v>53395</v>
      </c>
      <c r="P59" s="818">
        <v>323439</v>
      </c>
      <c r="Q59" s="647">
        <v>16.510000000000002</v>
      </c>
    </row>
    <row r="60" spans="1:17" s="429" customFormat="1" ht="15" hidden="1" customHeight="1">
      <c r="A60" s="421" t="s">
        <v>249</v>
      </c>
      <c r="B60" s="421" t="s">
        <v>250</v>
      </c>
      <c r="C60" s="95" t="s">
        <v>172</v>
      </c>
      <c r="D60" s="421" t="s">
        <v>251</v>
      </c>
      <c r="E60" s="312">
        <v>9001</v>
      </c>
      <c r="F60" s="421" t="s">
        <v>253</v>
      </c>
      <c r="G60" s="312">
        <v>9112</v>
      </c>
      <c r="H60" s="643" t="s">
        <v>1036</v>
      </c>
      <c r="I60" s="644">
        <v>25.08</v>
      </c>
      <c r="J60" s="389">
        <v>44.71</v>
      </c>
      <c r="K60" s="646" t="s">
        <v>1037</v>
      </c>
      <c r="L60" s="818">
        <v>16220</v>
      </c>
      <c r="M60" s="818">
        <v>82660</v>
      </c>
      <c r="N60" s="435">
        <v>19.62</v>
      </c>
      <c r="O60" s="818">
        <v>27604</v>
      </c>
      <c r="P60" s="818">
        <v>76336</v>
      </c>
      <c r="Q60" s="647">
        <v>36.159999999999997</v>
      </c>
    </row>
    <row r="61" spans="1:17" s="429" customFormat="1" ht="15" hidden="1" customHeight="1">
      <c r="A61" s="421" t="s">
        <v>249</v>
      </c>
      <c r="B61" s="423" t="s">
        <v>250</v>
      </c>
      <c r="C61" s="95" t="s">
        <v>172</v>
      </c>
      <c r="D61" s="423" t="s">
        <v>254</v>
      </c>
      <c r="E61" s="312">
        <v>9120</v>
      </c>
      <c r="F61" s="423" t="s">
        <v>254</v>
      </c>
      <c r="G61" s="312">
        <v>9120</v>
      </c>
      <c r="H61" s="643" t="s">
        <v>1036</v>
      </c>
      <c r="I61" s="644">
        <v>16.38</v>
      </c>
      <c r="J61" s="389">
        <v>22.97</v>
      </c>
      <c r="K61" s="646" t="s">
        <v>1037</v>
      </c>
      <c r="L61" s="818">
        <v>7967</v>
      </c>
      <c r="M61" s="818">
        <v>63658</v>
      </c>
      <c r="N61" s="435">
        <v>12.51</v>
      </c>
      <c r="O61" s="818">
        <v>17109</v>
      </c>
      <c r="P61" s="818">
        <v>62137</v>
      </c>
      <c r="Q61" s="647">
        <v>27.53</v>
      </c>
    </row>
    <row r="62" spans="1:17" s="429" customFormat="1" ht="15" hidden="1" customHeight="1">
      <c r="A62" s="421" t="s">
        <v>249</v>
      </c>
      <c r="B62" s="423" t="s">
        <v>255</v>
      </c>
      <c r="C62" s="95" t="s">
        <v>172</v>
      </c>
      <c r="D62" s="423" t="s">
        <v>256</v>
      </c>
      <c r="E62" s="312">
        <v>9201</v>
      </c>
      <c r="F62" s="423" t="s">
        <v>256</v>
      </c>
      <c r="G62" s="312">
        <v>9201</v>
      </c>
      <c r="H62" s="643" t="s">
        <v>1036</v>
      </c>
      <c r="I62" s="644">
        <v>22.22</v>
      </c>
      <c r="J62" s="389">
        <v>16.82</v>
      </c>
      <c r="K62" s="646" t="s">
        <v>1037</v>
      </c>
      <c r="L62" s="818">
        <v>7675</v>
      </c>
      <c r="M62" s="818">
        <v>49326</v>
      </c>
      <c r="N62" s="435">
        <v>15.56</v>
      </c>
      <c r="O62" s="818">
        <v>10054</v>
      </c>
      <c r="P62" s="818">
        <v>47274</v>
      </c>
      <c r="Q62" s="647">
        <v>21.27</v>
      </c>
    </row>
    <row r="63" spans="1:17" s="429" customFormat="1" ht="15" hidden="1" customHeight="1">
      <c r="A63" s="421" t="s">
        <v>257</v>
      </c>
      <c r="B63" s="421" t="s">
        <v>258</v>
      </c>
      <c r="C63" s="95" t="s">
        <v>172</v>
      </c>
      <c r="D63" s="421" t="s">
        <v>259</v>
      </c>
      <c r="E63" s="312">
        <v>10001</v>
      </c>
      <c r="F63" s="421" t="s">
        <v>260</v>
      </c>
      <c r="G63" s="312">
        <v>10101</v>
      </c>
      <c r="H63" s="643" t="s">
        <v>1036</v>
      </c>
      <c r="I63" s="644">
        <v>11.98</v>
      </c>
      <c r="J63" s="389">
        <v>17.84</v>
      </c>
      <c r="K63" s="646" t="s">
        <v>1037</v>
      </c>
      <c r="L63" s="818">
        <v>31232</v>
      </c>
      <c r="M63" s="818">
        <v>273437</v>
      </c>
      <c r="N63" s="435">
        <v>11.42</v>
      </c>
      <c r="O63" s="818">
        <v>53800</v>
      </c>
      <c r="P63" s="818">
        <v>264564</v>
      </c>
      <c r="Q63" s="647">
        <v>20.34</v>
      </c>
    </row>
    <row r="64" spans="1:17" s="429" customFormat="1" ht="15" hidden="1" customHeight="1">
      <c r="A64" s="421" t="s">
        <v>257</v>
      </c>
      <c r="B64" s="421" t="s">
        <v>258</v>
      </c>
      <c r="C64" s="95" t="s">
        <v>172</v>
      </c>
      <c r="D64" s="421" t="s">
        <v>259</v>
      </c>
      <c r="E64" s="312">
        <v>10001</v>
      </c>
      <c r="F64" s="421" t="s">
        <v>261</v>
      </c>
      <c r="G64" s="312">
        <v>10109</v>
      </c>
      <c r="H64" s="643" t="s">
        <v>1037</v>
      </c>
      <c r="I64" s="644">
        <v>14.32</v>
      </c>
      <c r="J64" s="389">
        <v>15.14</v>
      </c>
      <c r="K64" s="646" t="s">
        <v>1037</v>
      </c>
      <c r="L64" s="818">
        <v>2531</v>
      </c>
      <c r="M64" s="818">
        <v>43085</v>
      </c>
      <c r="N64" s="435">
        <v>5.87</v>
      </c>
      <c r="O64" s="818">
        <v>8717</v>
      </c>
      <c r="P64" s="818">
        <v>41326</v>
      </c>
      <c r="Q64" s="647">
        <v>21.09</v>
      </c>
    </row>
    <row r="65" spans="1:17" s="429" customFormat="1" ht="15" hidden="1" customHeight="1">
      <c r="A65" s="421" t="s">
        <v>257</v>
      </c>
      <c r="B65" s="423" t="s">
        <v>262</v>
      </c>
      <c r="C65" s="95" t="s">
        <v>172</v>
      </c>
      <c r="D65" s="423" t="s">
        <v>263</v>
      </c>
      <c r="E65" s="312">
        <v>10201</v>
      </c>
      <c r="F65" s="423" t="s">
        <v>263</v>
      </c>
      <c r="G65" s="312">
        <v>10201</v>
      </c>
      <c r="H65" s="643" t="s">
        <v>1036</v>
      </c>
      <c r="I65" s="644">
        <v>13.92</v>
      </c>
      <c r="J65" s="389">
        <v>21.33</v>
      </c>
      <c r="K65" s="646" t="s">
        <v>1037</v>
      </c>
      <c r="L65" s="818">
        <v>5949</v>
      </c>
      <c r="M65" s="818">
        <v>58754</v>
      </c>
      <c r="N65" s="435">
        <v>10.130000000000001</v>
      </c>
      <c r="O65" s="818">
        <v>13041</v>
      </c>
      <c r="P65" s="818">
        <v>56136</v>
      </c>
      <c r="Q65" s="647">
        <v>23.23</v>
      </c>
    </row>
    <row r="66" spans="1:17" s="429" customFormat="1" ht="15" hidden="1" customHeight="1">
      <c r="A66" s="421" t="s">
        <v>257</v>
      </c>
      <c r="B66" s="421" t="s">
        <v>264</v>
      </c>
      <c r="C66" s="95" t="s">
        <v>172</v>
      </c>
      <c r="D66" s="421" t="s">
        <v>264</v>
      </c>
      <c r="E66" s="312">
        <v>10301</v>
      </c>
      <c r="F66" s="421" t="s">
        <v>264</v>
      </c>
      <c r="G66" s="312">
        <v>10301</v>
      </c>
      <c r="H66" s="643" t="s">
        <v>1036</v>
      </c>
      <c r="I66" s="644">
        <v>15.8</v>
      </c>
      <c r="J66" s="389">
        <v>20.27</v>
      </c>
      <c r="K66" s="646" t="s">
        <v>1037</v>
      </c>
      <c r="L66" s="818">
        <v>14131</v>
      </c>
      <c r="M66" s="818">
        <v>165887</v>
      </c>
      <c r="N66" s="435">
        <v>8.52</v>
      </c>
      <c r="O66" s="818">
        <v>35436</v>
      </c>
      <c r="P66" s="818">
        <v>160829</v>
      </c>
      <c r="Q66" s="647">
        <v>22.03</v>
      </c>
    </row>
    <row r="67" spans="1:17" s="429" customFormat="1" ht="15" hidden="1" customHeight="1">
      <c r="A67" s="421" t="s">
        <v>265</v>
      </c>
      <c r="B67" s="423" t="s">
        <v>266</v>
      </c>
      <c r="C67" s="95" t="s">
        <v>172</v>
      </c>
      <c r="D67" s="423" t="s">
        <v>266</v>
      </c>
      <c r="E67" s="312">
        <v>11101</v>
      </c>
      <c r="F67" s="423" t="s">
        <v>266</v>
      </c>
      <c r="G67" s="312">
        <v>11101</v>
      </c>
      <c r="H67" s="643" t="s">
        <v>1036</v>
      </c>
      <c r="I67" s="644">
        <v>6.55</v>
      </c>
      <c r="J67" s="389">
        <v>13.47</v>
      </c>
      <c r="K67" s="646" t="s">
        <v>1037</v>
      </c>
      <c r="L67" s="818">
        <v>1646</v>
      </c>
      <c r="M67" s="818">
        <v>59112</v>
      </c>
      <c r="N67" s="435">
        <v>2.78</v>
      </c>
      <c r="O67" s="818">
        <v>10438</v>
      </c>
      <c r="P67" s="818">
        <v>57609</v>
      </c>
      <c r="Q67" s="647">
        <v>18.12</v>
      </c>
    </row>
    <row r="68" spans="1:17" s="429" customFormat="1" ht="15" hidden="1" customHeight="1">
      <c r="A68" s="421" t="s">
        <v>267</v>
      </c>
      <c r="B68" s="421" t="s">
        <v>267</v>
      </c>
      <c r="C68" s="95" t="s">
        <v>172</v>
      </c>
      <c r="D68" s="421" t="s">
        <v>268</v>
      </c>
      <c r="E68" s="312">
        <v>12101</v>
      </c>
      <c r="F68" s="424" t="s">
        <v>268</v>
      </c>
      <c r="G68" s="312">
        <v>12101</v>
      </c>
      <c r="H68" s="643" t="s">
        <v>1036</v>
      </c>
      <c r="I68" s="644">
        <v>4.42</v>
      </c>
      <c r="J68" s="389">
        <v>7.62</v>
      </c>
      <c r="K68" s="646" t="s">
        <v>1037</v>
      </c>
      <c r="L68" s="818">
        <v>2528</v>
      </c>
      <c r="M68" s="818">
        <v>121851</v>
      </c>
      <c r="N68" s="435">
        <v>2.0699999999999998</v>
      </c>
      <c r="O68" s="818">
        <v>11879</v>
      </c>
      <c r="P68" s="818">
        <v>115757</v>
      </c>
      <c r="Q68" s="647">
        <v>10.26</v>
      </c>
    </row>
    <row r="69" spans="1:17" s="429" customFormat="1" ht="15" customHeight="1">
      <c r="A69" s="421" t="s">
        <v>269</v>
      </c>
      <c r="B69" s="421" t="s">
        <v>270</v>
      </c>
      <c r="C69" s="95" t="s">
        <v>271</v>
      </c>
      <c r="D69" s="421" t="s">
        <v>271</v>
      </c>
      <c r="E69" s="312">
        <v>13001</v>
      </c>
      <c r="F69" s="421" t="s">
        <v>270</v>
      </c>
      <c r="G69" s="312">
        <v>13101</v>
      </c>
      <c r="H69" s="643" t="s">
        <v>1036</v>
      </c>
      <c r="I69" s="644">
        <v>5.93</v>
      </c>
      <c r="J69" s="389">
        <v>11.64</v>
      </c>
      <c r="K69" s="646" t="s">
        <v>1037</v>
      </c>
      <c r="L69" s="818">
        <v>5210</v>
      </c>
      <c r="M69" s="818">
        <v>127557</v>
      </c>
      <c r="N69" s="435">
        <v>4.08</v>
      </c>
      <c r="O69" s="818">
        <v>11848</v>
      </c>
      <c r="P69" s="818">
        <v>123050</v>
      </c>
      <c r="Q69" s="647">
        <v>9.6300000000000008</v>
      </c>
    </row>
    <row r="70" spans="1:17" s="429" customFormat="1" ht="15" customHeight="1">
      <c r="A70" s="421" t="s">
        <v>269</v>
      </c>
      <c r="B70" s="421" t="s">
        <v>270</v>
      </c>
      <c r="C70" s="95" t="s">
        <v>271</v>
      </c>
      <c r="D70" s="421" t="s">
        <v>271</v>
      </c>
      <c r="E70" s="312">
        <v>13001</v>
      </c>
      <c r="F70" s="421" t="s">
        <v>272</v>
      </c>
      <c r="G70" s="312">
        <v>13102</v>
      </c>
      <c r="H70" s="643" t="s">
        <v>1037</v>
      </c>
      <c r="I70" s="644">
        <v>8.11</v>
      </c>
      <c r="J70" s="389">
        <v>19.66</v>
      </c>
      <c r="K70" s="646" t="s">
        <v>1037</v>
      </c>
      <c r="L70" s="818">
        <v>3826</v>
      </c>
      <c r="M70" s="818">
        <v>59076</v>
      </c>
      <c r="N70" s="435">
        <v>6.48</v>
      </c>
      <c r="O70" s="818">
        <v>14432</v>
      </c>
      <c r="P70" s="818">
        <v>52628</v>
      </c>
      <c r="Q70" s="647">
        <v>27.42</v>
      </c>
    </row>
    <row r="71" spans="1:17" s="429" customFormat="1" ht="15" customHeight="1">
      <c r="A71" s="421" t="s">
        <v>269</v>
      </c>
      <c r="B71" s="421" t="s">
        <v>270</v>
      </c>
      <c r="C71" s="95" t="s">
        <v>271</v>
      </c>
      <c r="D71" s="421" t="s">
        <v>271</v>
      </c>
      <c r="E71" s="312">
        <v>13001</v>
      </c>
      <c r="F71" s="421" t="s">
        <v>273</v>
      </c>
      <c r="G71" s="312">
        <v>13103</v>
      </c>
      <c r="H71" s="643" t="s">
        <v>1036</v>
      </c>
      <c r="I71" s="644">
        <v>12.07</v>
      </c>
      <c r="J71" s="389">
        <v>35.56</v>
      </c>
      <c r="K71" s="646" t="s">
        <v>1037</v>
      </c>
      <c r="L71" s="818">
        <v>9046</v>
      </c>
      <c r="M71" s="818">
        <v>119253</v>
      </c>
      <c r="N71" s="435">
        <v>7.59</v>
      </c>
      <c r="O71" s="818">
        <v>40510</v>
      </c>
      <c r="P71" s="818">
        <v>116959</v>
      </c>
      <c r="Q71" s="647">
        <v>34.64</v>
      </c>
    </row>
    <row r="72" spans="1:17" s="429" customFormat="1" ht="15" customHeight="1">
      <c r="A72" s="421" t="s">
        <v>269</v>
      </c>
      <c r="B72" s="421" t="s">
        <v>270</v>
      </c>
      <c r="C72" s="95" t="s">
        <v>271</v>
      </c>
      <c r="D72" s="421" t="s">
        <v>271</v>
      </c>
      <c r="E72" s="312">
        <v>13001</v>
      </c>
      <c r="F72" s="421" t="s">
        <v>274</v>
      </c>
      <c r="G72" s="312">
        <v>13104</v>
      </c>
      <c r="H72" s="643" t="s">
        <v>1036</v>
      </c>
      <c r="I72" s="644">
        <v>10.17</v>
      </c>
      <c r="J72" s="389">
        <v>21.62</v>
      </c>
      <c r="K72" s="646" t="s">
        <v>1037</v>
      </c>
      <c r="L72" s="818">
        <v>6653</v>
      </c>
      <c r="M72" s="818">
        <v>89518</v>
      </c>
      <c r="N72" s="435">
        <v>7.43</v>
      </c>
      <c r="O72" s="818">
        <v>26030</v>
      </c>
      <c r="P72" s="818">
        <v>88624</v>
      </c>
      <c r="Q72" s="647">
        <v>29.37</v>
      </c>
    </row>
    <row r="73" spans="1:17" s="429" customFormat="1" ht="15" customHeight="1">
      <c r="A73" s="421" t="s">
        <v>269</v>
      </c>
      <c r="B73" s="421" t="s">
        <v>270</v>
      </c>
      <c r="C73" s="95" t="s">
        <v>271</v>
      </c>
      <c r="D73" s="421" t="s">
        <v>271</v>
      </c>
      <c r="E73" s="312">
        <v>13001</v>
      </c>
      <c r="F73" s="421" t="s">
        <v>275</v>
      </c>
      <c r="G73" s="312">
        <v>13105</v>
      </c>
      <c r="H73" s="643" t="s">
        <v>1036</v>
      </c>
      <c r="I73" s="644">
        <v>14.54</v>
      </c>
      <c r="J73" s="389">
        <v>27.04</v>
      </c>
      <c r="K73" s="646" t="s">
        <v>1037</v>
      </c>
      <c r="L73" s="818">
        <v>14680</v>
      </c>
      <c r="M73" s="818">
        <v>153171</v>
      </c>
      <c r="N73" s="435">
        <v>9.58</v>
      </c>
      <c r="O73" s="818">
        <v>32115</v>
      </c>
      <c r="P73" s="818">
        <v>141787</v>
      </c>
      <c r="Q73" s="647">
        <v>22.65</v>
      </c>
    </row>
    <row r="74" spans="1:17" s="429" customFormat="1" ht="15" customHeight="1">
      <c r="A74" s="421" t="s">
        <v>269</v>
      </c>
      <c r="B74" s="421" t="s">
        <v>270</v>
      </c>
      <c r="C74" s="95" t="s">
        <v>271</v>
      </c>
      <c r="D74" s="421" t="s">
        <v>271</v>
      </c>
      <c r="E74" s="312">
        <v>13001</v>
      </c>
      <c r="F74" s="421" t="s">
        <v>276</v>
      </c>
      <c r="G74" s="312">
        <v>13106</v>
      </c>
      <c r="H74" s="643" t="s">
        <v>1036</v>
      </c>
      <c r="I74" s="644">
        <v>6.16</v>
      </c>
      <c r="J74" s="389">
        <v>14.49</v>
      </c>
      <c r="K74" s="646" t="s">
        <v>1037</v>
      </c>
      <c r="L74" s="818">
        <v>5382</v>
      </c>
      <c r="M74" s="818">
        <v>92676</v>
      </c>
      <c r="N74" s="435">
        <v>5.81</v>
      </c>
      <c r="O74" s="818">
        <v>19907</v>
      </c>
      <c r="P74" s="818">
        <v>84874</v>
      </c>
      <c r="Q74" s="647">
        <v>23.45</v>
      </c>
    </row>
    <row r="75" spans="1:17" s="429" customFormat="1" ht="15" customHeight="1">
      <c r="A75" s="421" t="s">
        <v>269</v>
      </c>
      <c r="B75" s="421" t="s">
        <v>270</v>
      </c>
      <c r="C75" s="95" t="s">
        <v>271</v>
      </c>
      <c r="D75" s="421" t="s">
        <v>271</v>
      </c>
      <c r="E75" s="312">
        <v>13001</v>
      </c>
      <c r="F75" s="421" t="s">
        <v>277</v>
      </c>
      <c r="G75" s="312">
        <v>13107</v>
      </c>
      <c r="H75" s="643" t="s">
        <v>1037</v>
      </c>
      <c r="I75" s="644">
        <v>6.11</v>
      </c>
      <c r="J75" s="389">
        <v>23.83</v>
      </c>
      <c r="K75" s="646" t="s">
        <v>1037</v>
      </c>
      <c r="L75" s="818">
        <v>4917</v>
      </c>
      <c r="M75" s="818">
        <v>87211</v>
      </c>
      <c r="N75" s="435">
        <v>5.64</v>
      </c>
      <c r="O75" s="818">
        <v>23744</v>
      </c>
      <c r="P75" s="818">
        <v>82320</v>
      </c>
      <c r="Q75" s="647">
        <v>28.84</v>
      </c>
    </row>
    <row r="76" spans="1:17" s="429" customFormat="1" ht="15" customHeight="1">
      <c r="A76" s="421" t="s">
        <v>269</v>
      </c>
      <c r="B76" s="421" t="s">
        <v>270</v>
      </c>
      <c r="C76" s="95" t="s">
        <v>271</v>
      </c>
      <c r="D76" s="421" t="s">
        <v>271</v>
      </c>
      <c r="E76" s="312">
        <v>13001</v>
      </c>
      <c r="F76" s="421" t="s">
        <v>278</v>
      </c>
      <c r="G76" s="312">
        <v>13108</v>
      </c>
      <c r="H76" s="643" t="s">
        <v>1037</v>
      </c>
      <c r="I76" s="644">
        <v>9.85</v>
      </c>
      <c r="J76" s="389">
        <v>21.34</v>
      </c>
      <c r="K76" s="646" t="s">
        <v>1037</v>
      </c>
      <c r="L76" s="818">
        <v>3492</v>
      </c>
      <c r="M76" s="818">
        <v>41063</v>
      </c>
      <c r="N76" s="435">
        <v>8.5</v>
      </c>
      <c r="O76" s="818">
        <v>8522</v>
      </c>
      <c r="P76" s="818">
        <v>40753</v>
      </c>
      <c r="Q76" s="647">
        <v>20.91</v>
      </c>
    </row>
    <row r="77" spans="1:17" s="429" customFormat="1" ht="15" customHeight="1">
      <c r="A77" s="421" t="s">
        <v>269</v>
      </c>
      <c r="B77" s="421" t="s">
        <v>270</v>
      </c>
      <c r="C77" s="95" t="s">
        <v>271</v>
      </c>
      <c r="D77" s="421" t="s">
        <v>271</v>
      </c>
      <c r="E77" s="312">
        <v>13001</v>
      </c>
      <c r="F77" s="421" t="s">
        <v>279</v>
      </c>
      <c r="G77" s="312">
        <v>13109</v>
      </c>
      <c r="H77" s="643" t="s">
        <v>1037</v>
      </c>
      <c r="I77" s="644">
        <v>3.63</v>
      </c>
      <c r="J77" s="389">
        <v>20.05</v>
      </c>
      <c r="K77" s="646" t="s">
        <v>1037</v>
      </c>
      <c r="L77" s="818">
        <v>4004</v>
      </c>
      <c r="M77" s="818">
        <v>60699</v>
      </c>
      <c r="N77" s="435">
        <v>6.6</v>
      </c>
      <c r="O77" s="818">
        <v>10129</v>
      </c>
      <c r="P77" s="818">
        <v>56841</v>
      </c>
      <c r="Q77" s="647">
        <v>17.82</v>
      </c>
    </row>
    <row r="78" spans="1:17" s="429" customFormat="1" ht="15" customHeight="1">
      <c r="A78" s="421" t="s">
        <v>269</v>
      </c>
      <c r="B78" s="421" t="s">
        <v>270</v>
      </c>
      <c r="C78" s="95" t="s">
        <v>271</v>
      </c>
      <c r="D78" s="421" t="s">
        <v>271</v>
      </c>
      <c r="E78" s="312">
        <v>13001</v>
      </c>
      <c r="F78" s="421" t="s">
        <v>280</v>
      </c>
      <c r="G78" s="312">
        <v>13110</v>
      </c>
      <c r="H78" s="643" t="s">
        <v>1036</v>
      </c>
      <c r="I78" s="644">
        <v>3.11</v>
      </c>
      <c r="J78" s="389">
        <v>17.010000000000002</v>
      </c>
      <c r="K78" s="646" t="s">
        <v>1037</v>
      </c>
      <c r="L78" s="818">
        <v>17385</v>
      </c>
      <c r="M78" s="818">
        <v>386500</v>
      </c>
      <c r="N78" s="435">
        <v>4.5</v>
      </c>
      <c r="O78" s="818">
        <v>70646</v>
      </c>
      <c r="P78" s="818">
        <v>372010</v>
      </c>
      <c r="Q78" s="647">
        <v>18.989999999999998</v>
      </c>
    </row>
    <row r="79" spans="1:17" s="429" customFormat="1" ht="15" customHeight="1">
      <c r="A79" s="421" t="s">
        <v>269</v>
      </c>
      <c r="B79" s="421" t="s">
        <v>270</v>
      </c>
      <c r="C79" s="95" t="s">
        <v>271</v>
      </c>
      <c r="D79" s="421" t="s">
        <v>271</v>
      </c>
      <c r="E79" s="312">
        <v>13001</v>
      </c>
      <c r="F79" s="421" t="s">
        <v>281</v>
      </c>
      <c r="G79" s="312">
        <v>13111</v>
      </c>
      <c r="H79" s="643" t="s">
        <v>1036</v>
      </c>
      <c r="I79" s="644">
        <v>7.22</v>
      </c>
      <c r="J79" s="389">
        <v>24.55</v>
      </c>
      <c r="K79" s="646" t="s">
        <v>1037</v>
      </c>
      <c r="L79" s="818">
        <v>5308</v>
      </c>
      <c r="M79" s="818">
        <v>111709</v>
      </c>
      <c r="N79" s="435">
        <v>4.75</v>
      </c>
      <c r="O79" s="818">
        <v>23351</v>
      </c>
      <c r="P79" s="818">
        <v>106576</v>
      </c>
      <c r="Q79" s="647">
        <v>21.91</v>
      </c>
    </row>
    <row r="80" spans="1:17" s="429" customFormat="1" ht="15" customHeight="1">
      <c r="A80" s="421" t="s">
        <v>269</v>
      </c>
      <c r="B80" s="421" t="s">
        <v>270</v>
      </c>
      <c r="C80" s="95" t="s">
        <v>271</v>
      </c>
      <c r="D80" s="421" t="s">
        <v>271</v>
      </c>
      <c r="E80" s="312">
        <v>13001</v>
      </c>
      <c r="F80" s="421" t="s">
        <v>282</v>
      </c>
      <c r="G80" s="312">
        <v>13112</v>
      </c>
      <c r="H80" s="643" t="s">
        <v>1036</v>
      </c>
      <c r="I80" s="644">
        <v>13.86</v>
      </c>
      <c r="J80" s="389">
        <v>42.4</v>
      </c>
      <c r="K80" s="646" t="s">
        <v>1037</v>
      </c>
      <c r="L80" s="818">
        <v>27822</v>
      </c>
      <c r="M80" s="818">
        <v>196734</v>
      </c>
      <c r="N80" s="435">
        <v>14.14</v>
      </c>
      <c r="O80" s="818">
        <v>61996</v>
      </c>
      <c r="P80" s="818">
        <v>189367</v>
      </c>
      <c r="Q80" s="647">
        <v>32.74</v>
      </c>
    </row>
    <row r="81" spans="1:17" s="429" customFormat="1" ht="15" customHeight="1">
      <c r="A81" s="421" t="s">
        <v>269</v>
      </c>
      <c r="B81" s="421" t="s">
        <v>270</v>
      </c>
      <c r="C81" s="95" t="s">
        <v>271</v>
      </c>
      <c r="D81" s="421" t="s">
        <v>271</v>
      </c>
      <c r="E81" s="312">
        <v>13001</v>
      </c>
      <c r="F81" s="421" t="s">
        <v>283</v>
      </c>
      <c r="G81" s="312">
        <v>13113</v>
      </c>
      <c r="H81" s="643" t="s">
        <v>1037</v>
      </c>
      <c r="I81" s="644">
        <v>2.34</v>
      </c>
      <c r="J81" s="389">
        <v>9.83</v>
      </c>
      <c r="K81" s="646" t="s">
        <v>1037</v>
      </c>
      <c r="L81" s="818">
        <v>875</v>
      </c>
      <c r="M81" s="818">
        <v>88734</v>
      </c>
      <c r="N81" s="435">
        <v>0.99</v>
      </c>
      <c r="O81" s="818">
        <v>5814</v>
      </c>
      <c r="P81" s="818">
        <v>83828</v>
      </c>
      <c r="Q81" s="647">
        <v>6.94</v>
      </c>
    </row>
    <row r="82" spans="1:17" s="429" customFormat="1" ht="15" customHeight="1">
      <c r="A82" s="421" t="s">
        <v>269</v>
      </c>
      <c r="B82" s="421" t="s">
        <v>270</v>
      </c>
      <c r="C82" s="95" t="s">
        <v>271</v>
      </c>
      <c r="D82" s="421" t="s">
        <v>271</v>
      </c>
      <c r="E82" s="312">
        <v>13001</v>
      </c>
      <c r="F82" s="421" t="s">
        <v>284</v>
      </c>
      <c r="G82" s="312">
        <v>13114</v>
      </c>
      <c r="H82" s="643" t="s">
        <v>1036</v>
      </c>
      <c r="I82" s="644">
        <v>0.56000000000000005</v>
      </c>
      <c r="J82" s="389">
        <v>4.83</v>
      </c>
      <c r="K82" s="646" t="s">
        <v>1037</v>
      </c>
      <c r="L82" s="818">
        <v>558</v>
      </c>
      <c r="M82" s="818">
        <v>292561</v>
      </c>
      <c r="N82" s="435">
        <v>0.19</v>
      </c>
      <c r="O82" s="818">
        <v>11776</v>
      </c>
      <c r="P82" s="818">
        <v>278213</v>
      </c>
      <c r="Q82" s="647">
        <v>4.2300000000000004</v>
      </c>
    </row>
    <row r="83" spans="1:17" s="429" customFormat="1" ht="15" customHeight="1">
      <c r="A83" s="421" t="s">
        <v>269</v>
      </c>
      <c r="B83" s="421" t="s">
        <v>270</v>
      </c>
      <c r="C83" s="95" t="s">
        <v>271</v>
      </c>
      <c r="D83" s="421" t="s">
        <v>271</v>
      </c>
      <c r="E83" s="312">
        <v>13001</v>
      </c>
      <c r="F83" s="421" t="s">
        <v>285</v>
      </c>
      <c r="G83" s="312">
        <v>13115</v>
      </c>
      <c r="H83" s="643" t="s">
        <v>1037</v>
      </c>
      <c r="I83" s="644">
        <v>2.46</v>
      </c>
      <c r="J83" s="389">
        <v>17.28</v>
      </c>
      <c r="K83" s="646" t="s">
        <v>1037</v>
      </c>
      <c r="L83" s="818">
        <v>3593</v>
      </c>
      <c r="M83" s="818">
        <v>126435</v>
      </c>
      <c r="N83" s="435">
        <v>2.84</v>
      </c>
      <c r="O83" s="818">
        <v>19696</v>
      </c>
      <c r="P83" s="818">
        <v>114626</v>
      </c>
      <c r="Q83" s="647">
        <v>17.18</v>
      </c>
    </row>
    <row r="84" spans="1:17" s="429" customFormat="1" ht="15" customHeight="1">
      <c r="A84" s="421" t="s">
        <v>269</v>
      </c>
      <c r="B84" s="421" t="s">
        <v>270</v>
      </c>
      <c r="C84" s="95" t="s">
        <v>271</v>
      </c>
      <c r="D84" s="421" t="s">
        <v>271</v>
      </c>
      <c r="E84" s="312">
        <v>13001</v>
      </c>
      <c r="F84" s="421" t="s">
        <v>286</v>
      </c>
      <c r="G84" s="312">
        <v>13116</v>
      </c>
      <c r="H84" s="643" t="s">
        <v>1037</v>
      </c>
      <c r="I84" s="644">
        <v>9.5</v>
      </c>
      <c r="J84" s="389">
        <v>28.22</v>
      </c>
      <c r="K84" s="646" t="s">
        <v>1037</v>
      </c>
      <c r="L84" s="818">
        <v>5811</v>
      </c>
      <c r="M84" s="818">
        <v>86905</v>
      </c>
      <c r="N84" s="435">
        <v>6.69</v>
      </c>
      <c r="O84" s="818">
        <v>31496</v>
      </c>
      <c r="P84" s="818">
        <v>83985</v>
      </c>
      <c r="Q84" s="647">
        <v>37.5</v>
      </c>
    </row>
    <row r="85" spans="1:17" s="429" customFormat="1" ht="15" customHeight="1">
      <c r="A85" s="421" t="s">
        <v>269</v>
      </c>
      <c r="B85" s="421" t="s">
        <v>270</v>
      </c>
      <c r="C85" s="95" t="s">
        <v>271</v>
      </c>
      <c r="D85" s="421" t="s">
        <v>271</v>
      </c>
      <c r="E85" s="312">
        <v>13001</v>
      </c>
      <c r="F85" s="421" t="s">
        <v>287</v>
      </c>
      <c r="G85" s="312">
        <v>13117</v>
      </c>
      <c r="H85" s="643" t="s">
        <v>1037</v>
      </c>
      <c r="I85" s="644">
        <v>5.67</v>
      </c>
      <c r="J85" s="389">
        <v>20.329999999999998</v>
      </c>
      <c r="K85" s="646" t="s">
        <v>1037</v>
      </c>
      <c r="L85" s="818">
        <v>4635</v>
      </c>
      <c r="M85" s="818">
        <v>80204</v>
      </c>
      <c r="N85" s="435">
        <v>5.78</v>
      </c>
      <c r="O85" s="818">
        <v>19181</v>
      </c>
      <c r="P85" s="818">
        <v>78338</v>
      </c>
      <c r="Q85" s="647">
        <v>24.48</v>
      </c>
    </row>
    <row r="86" spans="1:17" s="429" customFormat="1" ht="15" customHeight="1">
      <c r="A86" s="421" t="s">
        <v>269</v>
      </c>
      <c r="B86" s="421" t="s">
        <v>270</v>
      </c>
      <c r="C86" s="95" t="s">
        <v>271</v>
      </c>
      <c r="D86" s="421" t="s">
        <v>271</v>
      </c>
      <c r="E86" s="312">
        <v>13001</v>
      </c>
      <c r="F86" s="421" t="s">
        <v>288</v>
      </c>
      <c r="G86" s="312">
        <v>13118</v>
      </c>
      <c r="H86" s="643" t="s">
        <v>1036</v>
      </c>
      <c r="I86" s="644">
        <v>5.32</v>
      </c>
      <c r="J86" s="389">
        <v>17.55</v>
      </c>
      <c r="K86" s="646" t="s">
        <v>1037</v>
      </c>
      <c r="L86" s="818">
        <v>6275</v>
      </c>
      <c r="M86" s="818">
        <v>84184</v>
      </c>
      <c r="N86" s="435">
        <v>7.45</v>
      </c>
      <c r="O86" s="818">
        <v>11054</v>
      </c>
      <c r="P86" s="818">
        <v>82047</v>
      </c>
      <c r="Q86" s="647">
        <v>13.47</v>
      </c>
    </row>
    <row r="87" spans="1:17" s="429" customFormat="1" ht="15" customHeight="1">
      <c r="A87" s="421" t="s">
        <v>269</v>
      </c>
      <c r="B87" s="421" t="s">
        <v>270</v>
      </c>
      <c r="C87" s="95" t="s">
        <v>271</v>
      </c>
      <c r="D87" s="421" t="s">
        <v>271</v>
      </c>
      <c r="E87" s="312">
        <v>13001</v>
      </c>
      <c r="F87" s="421" t="s">
        <v>289</v>
      </c>
      <c r="G87" s="312">
        <v>13119</v>
      </c>
      <c r="H87" s="643" t="s">
        <v>1036</v>
      </c>
      <c r="I87" s="644">
        <v>5.24</v>
      </c>
      <c r="J87" s="389">
        <v>12.5</v>
      </c>
      <c r="K87" s="646" t="s">
        <v>1037</v>
      </c>
      <c r="L87" s="818">
        <v>28806</v>
      </c>
      <c r="M87" s="818">
        <v>1121070</v>
      </c>
      <c r="N87" s="435">
        <v>2.57</v>
      </c>
      <c r="O87" s="818">
        <v>142225</v>
      </c>
      <c r="P87" s="818">
        <v>1075796</v>
      </c>
      <c r="Q87" s="647">
        <v>13.22</v>
      </c>
    </row>
    <row r="88" spans="1:17" s="429" customFormat="1" ht="15" customHeight="1">
      <c r="A88" s="421" t="s">
        <v>269</v>
      </c>
      <c r="B88" s="421" t="s">
        <v>270</v>
      </c>
      <c r="C88" s="95" t="s">
        <v>271</v>
      </c>
      <c r="D88" s="421" t="s">
        <v>271</v>
      </c>
      <c r="E88" s="312">
        <v>13001</v>
      </c>
      <c r="F88" s="421" t="s">
        <v>290</v>
      </c>
      <c r="G88" s="312">
        <v>13120</v>
      </c>
      <c r="H88" s="643" t="s">
        <v>1036</v>
      </c>
      <c r="I88" s="644">
        <v>2.41</v>
      </c>
      <c r="J88" s="389">
        <v>10.72</v>
      </c>
      <c r="K88" s="646" t="s">
        <v>1037</v>
      </c>
      <c r="L88" s="818">
        <v>1143</v>
      </c>
      <c r="M88" s="818">
        <v>127241</v>
      </c>
      <c r="N88" s="435">
        <v>0.9</v>
      </c>
      <c r="O88" s="818">
        <v>7251</v>
      </c>
      <c r="P88" s="818">
        <v>125853</v>
      </c>
      <c r="Q88" s="647">
        <v>5.76</v>
      </c>
    </row>
    <row r="89" spans="1:17" s="429" customFormat="1" ht="15" customHeight="1">
      <c r="A89" s="421" t="s">
        <v>269</v>
      </c>
      <c r="B89" s="421" t="s">
        <v>270</v>
      </c>
      <c r="C89" s="95" t="s">
        <v>271</v>
      </c>
      <c r="D89" s="421" t="s">
        <v>271</v>
      </c>
      <c r="E89" s="312">
        <v>13001</v>
      </c>
      <c r="F89" s="421" t="s">
        <v>291</v>
      </c>
      <c r="G89" s="312">
        <v>13121</v>
      </c>
      <c r="H89" s="643" t="s">
        <v>1036</v>
      </c>
      <c r="I89" s="644">
        <v>11.02</v>
      </c>
      <c r="J89" s="389">
        <v>30.98</v>
      </c>
      <c r="K89" s="646" t="s">
        <v>1037</v>
      </c>
      <c r="L89" s="818">
        <v>4841</v>
      </c>
      <c r="M89" s="818">
        <v>77938</v>
      </c>
      <c r="N89" s="435">
        <v>6.21</v>
      </c>
      <c r="O89" s="818">
        <v>19489</v>
      </c>
      <c r="P89" s="818">
        <v>72820</v>
      </c>
      <c r="Q89" s="647">
        <v>26.76</v>
      </c>
    </row>
    <row r="90" spans="1:17" s="429" customFormat="1" ht="15" customHeight="1">
      <c r="A90" s="421" t="s">
        <v>269</v>
      </c>
      <c r="B90" s="421" t="s">
        <v>270</v>
      </c>
      <c r="C90" s="95" t="s">
        <v>271</v>
      </c>
      <c r="D90" s="421" t="s">
        <v>271</v>
      </c>
      <c r="E90" s="312">
        <v>13001</v>
      </c>
      <c r="F90" s="421" t="s">
        <v>292</v>
      </c>
      <c r="G90" s="312">
        <v>13122</v>
      </c>
      <c r="H90" s="643" t="s">
        <v>1036</v>
      </c>
      <c r="I90" s="644">
        <v>4.75</v>
      </c>
      <c r="J90" s="389">
        <v>20.73</v>
      </c>
      <c r="K90" s="646" t="s">
        <v>1037</v>
      </c>
      <c r="L90" s="818">
        <v>11033</v>
      </c>
      <c r="M90" s="818">
        <v>252500</v>
      </c>
      <c r="N90" s="435">
        <v>4.37</v>
      </c>
      <c r="O90" s="818">
        <v>61194</v>
      </c>
      <c r="P90" s="818">
        <v>232889</v>
      </c>
      <c r="Q90" s="647">
        <v>26.28</v>
      </c>
    </row>
    <row r="91" spans="1:17" s="429" customFormat="1" ht="15" customHeight="1">
      <c r="A91" s="421" t="s">
        <v>269</v>
      </c>
      <c r="B91" s="421" t="s">
        <v>270</v>
      </c>
      <c r="C91" s="95" t="s">
        <v>271</v>
      </c>
      <c r="D91" s="421" t="s">
        <v>271</v>
      </c>
      <c r="E91" s="312">
        <v>13001</v>
      </c>
      <c r="F91" s="421" t="s">
        <v>293</v>
      </c>
      <c r="G91" s="312">
        <v>13123</v>
      </c>
      <c r="H91" s="643" t="s">
        <v>1036</v>
      </c>
      <c r="I91" s="644">
        <v>0.74</v>
      </c>
      <c r="J91" s="389">
        <v>4.62</v>
      </c>
      <c r="K91" s="646" t="s">
        <v>1037</v>
      </c>
      <c r="L91" s="818">
        <v>513</v>
      </c>
      <c r="M91" s="818">
        <v>118813</v>
      </c>
      <c r="N91" s="435">
        <v>0.43</v>
      </c>
      <c r="O91" s="818">
        <v>3858</v>
      </c>
      <c r="P91" s="818">
        <v>114027</v>
      </c>
      <c r="Q91" s="647">
        <v>3.38</v>
      </c>
    </row>
    <row r="92" spans="1:17" s="429" customFormat="1" ht="15" customHeight="1">
      <c r="A92" s="421" t="s">
        <v>269</v>
      </c>
      <c r="B92" s="421" t="s">
        <v>270</v>
      </c>
      <c r="C92" s="95" t="s">
        <v>271</v>
      </c>
      <c r="D92" s="421" t="s">
        <v>271</v>
      </c>
      <c r="E92" s="312">
        <v>13001</v>
      </c>
      <c r="F92" s="421" t="s">
        <v>294</v>
      </c>
      <c r="G92" s="312">
        <v>13124</v>
      </c>
      <c r="H92" s="643" t="s">
        <v>1036</v>
      </c>
      <c r="I92" s="644">
        <v>7.77</v>
      </c>
      <c r="J92" s="389">
        <v>20.52</v>
      </c>
      <c r="K92" s="646" t="s">
        <v>1037</v>
      </c>
      <c r="L92" s="818">
        <v>24889</v>
      </c>
      <c r="M92" s="818">
        <v>301849</v>
      </c>
      <c r="N92" s="435">
        <v>8.25</v>
      </c>
      <c r="O92" s="818">
        <v>64870</v>
      </c>
      <c r="P92" s="818">
        <v>288245</v>
      </c>
      <c r="Q92" s="647">
        <v>22.51</v>
      </c>
    </row>
    <row r="93" spans="1:17" s="429" customFormat="1" ht="15" customHeight="1">
      <c r="A93" s="421" t="s">
        <v>269</v>
      </c>
      <c r="B93" s="421" t="s">
        <v>270</v>
      </c>
      <c r="C93" s="95" t="s">
        <v>271</v>
      </c>
      <c r="D93" s="421" t="s">
        <v>271</v>
      </c>
      <c r="E93" s="312">
        <v>13001</v>
      </c>
      <c r="F93" s="421" t="s">
        <v>295</v>
      </c>
      <c r="G93" s="312">
        <v>13125</v>
      </c>
      <c r="H93" s="643" t="s">
        <v>1036</v>
      </c>
      <c r="I93" s="644">
        <v>7.82</v>
      </c>
      <c r="J93" s="389">
        <v>18.54</v>
      </c>
      <c r="K93" s="646" t="s">
        <v>1037</v>
      </c>
      <c r="L93" s="818">
        <v>15317</v>
      </c>
      <c r="M93" s="818">
        <v>269532</v>
      </c>
      <c r="N93" s="435">
        <v>5.68</v>
      </c>
      <c r="O93" s="818">
        <v>47098</v>
      </c>
      <c r="P93" s="818">
        <v>262776</v>
      </c>
      <c r="Q93" s="647">
        <v>17.920000000000002</v>
      </c>
    </row>
    <row r="94" spans="1:17" s="429" customFormat="1" ht="15" customHeight="1">
      <c r="A94" s="421" t="s">
        <v>269</v>
      </c>
      <c r="B94" s="421" t="s">
        <v>270</v>
      </c>
      <c r="C94" s="95" t="s">
        <v>271</v>
      </c>
      <c r="D94" s="421" t="s">
        <v>271</v>
      </c>
      <c r="E94" s="312">
        <v>13001</v>
      </c>
      <c r="F94" s="421" t="s">
        <v>296</v>
      </c>
      <c r="G94" s="312">
        <v>13126</v>
      </c>
      <c r="H94" s="643" t="s">
        <v>1036</v>
      </c>
      <c r="I94" s="644">
        <v>5.94</v>
      </c>
      <c r="J94" s="389">
        <v>13.46</v>
      </c>
      <c r="K94" s="646" t="s">
        <v>1037</v>
      </c>
      <c r="L94" s="818">
        <v>2753</v>
      </c>
      <c r="M94" s="818">
        <v>73875</v>
      </c>
      <c r="N94" s="435">
        <v>3.73</v>
      </c>
      <c r="O94" s="818">
        <v>17018</v>
      </c>
      <c r="P94" s="818">
        <v>72471</v>
      </c>
      <c r="Q94" s="647">
        <v>23.48</v>
      </c>
    </row>
    <row r="95" spans="1:17" s="429" customFormat="1" ht="15" customHeight="1">
      <c r="A95" s="421" t="s">
        <v>269</v>
      </c>
      <c r="B95" s="421" t="s">
        <v>270</v>
      </c>
      <c r="C95" s="95" t="s">
        <v>271</v>
      </c>
      <c r="D95" s="421" t="s">
        <v>271</v>
      </c>
      <c r="E95" s="312">
        <v>13001</v>
      </c>
      <c r="F95" s="421" t="s">
        <v>297</v>
      </c>
      <c r="G95" s="312">
        <v>13127</v>
      </c>
      <c r="H95" s="643" t="s">
        <v>1036</v>
      </c>
      <c r="I95" s="644">
        <v>13.86</v>
      </c>
      <c r="J95" s="389">
        <v>26.2</v>
      </c>
      <c r="K95" s="646" t="s">
        <v>1037</v>
      </c>
      <c r="L95" s="818">
        <v>7251</v>
      </c>
      <c r="M95" s="818">
        <v>105172</v>
      </c>
      <c r="N95" s="435">
        <v>6.89</v>
      </c>
      <c r="O95" s="818">
        <v>23160</v>
      </c>
      <c r="P95" s="818">
        <v>102917</v>
      </c>
      <c r="Q95" s="647">
        <v>22.5</v>
      </c>
    </row>
    <row r="96" spans="1:17" s="429" customFormat="1" ht="15" customHeight="1">
      <c r="A96" s="421" t="s">
        <v>269</v>
      </c>
      <c r="B96" s="421" t="s">
        <v>270</v>
      </c>
      <c r="C96" s="95" t="s">
        <v>271</v>
      </c>
      <c r="D96" s="421" t="s">
        <v>271</v>
      </c>
      <c r="E96" s="312">
        <v>13001</v>
      </c>
      <c r="F96" s="421" t="s">
        <v>298</v>
      </c>
      <c r="G96" s="312">
        <v>13128</v>
      </c>
      <c r="H96" s="643" t="s">
        <v>1036</v>
      </c>
      <c r="I96" s="644">
        <v>8.5399999999999991</v>
      </c>
      <c r="J96" s="389">
        <v>26.25</v>
      </c>
      <c r="K96" s="646" t="s">
        <v>1037</v>
      </c>
      <c r="L96" s="818">
        <v>4530</v>
      </c>
      <c r="M96" s="818">
        <v>121457</v>
      </c>
      <c r="N96" s="435">
        <v>3.73</v>
      </c>
      <c r="O96" s="818">
        <v>28131</v>
      </c>
      <c r="P96" s="818">
        <v>114716</v>
      </c>
      <c r="Q96" s="647">
        <v>24.52</v>
      </c>
    </row>
    <row r="97" spans="1:17" s="429" customFormat="1" ht="15" customHeight="1">
      <c r="A97" s="421" t="s">
        <v>269</v>
      </c>
      <c r="B97" s="421" t="s">
        <v>270</v>
      </c>
      <c r="C97" s="95" t="s">
        <v>271</v>
      </c>
      <c r="D97" s="421" t="s">
        <v>271</v>
      </c>
      <c r="E97" s="312">
        <v>13001</v>
      </c>
      <c r="F97" s="421" t="s">
        <v>299</v>
      </c>
      <c r="G97" s="312">
        <v>13129</v>
      </c>
      <c r="H97" s="643" t="s">
        <v>1037</v>
      </c>
      <c r="I97" s="644">
        <v>6.6</v>
      </c>
      <c r="J97" s="389">
        <v>23.7</v>
      </c>
      <c r="K97" s="646" t="s">
        <v>1037</v>
      </c>
      <c r="L97" s="818">
        <v>3315</v>
      </c>
      <c r="M97" s="818">
        <v>63280</v>
      </c>
      <c r="N97" s="435">
        <v>5.24</v>
      </c>
      <c r="O97" s="818">
        <v>12500</v>
      </c>
      <c r="P97" s="818">
        <v>59239</v>
      </c>
      <c r="Q97" s="647">
        <v>21.1</v>
      </c>
    </row>
    <row r="98" spans="1:17" s="429" customFormat="1" ht="15" customHeight="1">
      <c r="A98" s="421" t="s">
        <v>269</v>
      </c>
      <c r="B98" s="421" t="s">
        <v>270</v>
      </c>
      <c r="C98" s="95" t="s">
        <v>271</v>
      </c>
      <c r="D98" s="421" t="s">
        <v>271</v>
      </c>
      <c r="E98" s="312">
        <v>13001</v>
      </c>
      <c r="F98" s="421" t="s">
        <v>300</v>
      </c>
      <c r="G98" s="312">
        <v>13130</v>
      </c>
      <c r="H98" s="643" t="s">
        <v>1036</v>
      </c>
      <c r="I98" s="644">
        <v>3.46</v>
      </c>
      <c r="J98" s="389">
        <v>11.63</v>
      </c>
      <c r="K98" s="646" t="s">
        <v>1037</v>
      </c>
      <c r="L98" s="818">
        <v>2945</v>
      </c>
      <c r="M98" s="818">
        <v>60767</v>
      </c>
      <c r="N98" s="435">
        <v>4.8499999999999996</v>
      </c>
      <c r="O98" s="818">
        <v>10157</v>
      </c>
      <c r="P98" s="818">
        <v>58899</v>
      </c>
      <c r="Q98" s="647">
        <v>17.25</v>
      </c>
    </row>
    <row r="99" spans="1:17" s="429" customFormat="1" ht="15" customHeight="1">
      <c r="A99" s="421" t="s">
        <v>269</v>
      </c>
      <c r="B99" s="421" t="s">
        <v>270</v>
      </c>
      <c r="C99" s="95" t="s">
        <v>271</v>
      </c>
      <c r="D99" s="421" t="s">
        <v>271</v>
      </c>
      <c r="E99" s="312">
        <v>13001</v>
      </c>
      <c r="F99" s="421" t="s">
        <v>301</v>
      </c>
      <c r="G99" s="312">
        <v>13131</v>
      </c>
      <c r="H99" s="643" t="s">
        <v>1037</v>
      </c>
      <c r="I99" s="644">
        <v>9.41</v>
      </c>
      <c r="J99" s="389">
        <v>29.49</v>
      </c>
      <c r="K99" s="646" t="s">
        <v>1037</v>
      </c>
      <c r="L99" s="818">
        <v>3390</v>
      </c>
      <c r="M99" s="818">
        <v>73641</v>
      </c>
      <c r="N99" s="435">
        <v>4.5999999999999996</v>
      </c>
      <c r="O99" s="818">
        <v>19840</v>
      </c>
      <c r="P99" s="818">
        <v>71008</v>
      </c>
      <c r="Q99" s="647">
        <v>27.94</v>
      </c>
    </row>
    <row r="100" spans="1:17" s="429" customFormat="1" ht="15" customHeight="1">
      <c r="A100" s="421" t="s">
        <v>269</v>
      </c>
      <c r="B100" s="421" t="s">
        <v>270</v>
      </c>
      <c r="C100" s="95" t="s">
        <v>271</v>
      </c>
      <c r="D100" s="421" t="s">
        <v>271</v>
      </c>
      <c r="E100" s="312">
        <v>13001</v>
      </c>
      <c r="F100" s="421" t="s">
        <v>302</v>
      </c>
      <c r="G100" s="312">
        <v>13132</v>
      </c>
      <c r="H100" s="643" t="s">
        <v>1037</v>
      </c>
      <c r="I100" s="644">
        <v>0.03</v>
      </c>
      <c r="J100" s="389">
        <v>2.84</v>
      </c>
      <c r="K100" s="646" t="s">
        <v>1479</v>
      </c>
      <c r="L100" s="818">
        <v>99</v>
      </c>
      <c r="M100" s="818">
        <v>73863</v>
      </c>
      <c r="N100" s="435">
        <v>0.13</v>
      </c>
      <c r="O100" s="818">
        <v>2451</v>
      </c>
      <c r="P100" s="818">
        <v>70382</v>
      </c>
      <c r="Q100" s="647">
        <v>3.48</v>
      </c>
    </row>
    <row r="101" spans="1:17" s="429" customFormat="1" ht="15" customHeight="1">
      <c r="A101" s="421" t="s">
        <v>269</v>
      </c>
      <c r="B101" s="421" t="s">
        <v>303</v>
      </c>
      <c r="C101" s="95" t="s">
        <v>271</v>
      </c>
      <c r="D101" s="421" t="s">
        <v>271</v>
      </c>
      <c r="E101" s="312">
        <v>13001</v>
      </c>
      <c r="F101" s="421" t="s">
        <v>304</v>
      </c>
      <c r="G101" s="312">
        <v>13201</v>
      </c>
      <c r="H101" s="643" t="s">
        <v>1036</v>
      </c>
      <c r="I101" s="644">
        <v>8.02</v>
      </c>
      <c r="J101" s="389">
        <v>27.11</v>
      </c>
      <c r="K101" s="646" t="s">
        <v>1037</v>
      </c>
      <c r="L101" s="818">
        <v>63255</v>
      </c>
      <c r="M101" s="818">
        <v>867228</v>
      </c>
      <c r="N101" s="435">
        <v>7.29</v>
      </c>
      <c r="O101" s="818">
        <v>196738</v>
      </c>
      <c r="P101" s="818">
        <v>843881</v>
      </c>
      <c r="Q101" s="647">
        <v>23.31</v>
      </c>
    </row>
    <row r="102" spans="1:17" s="429" customFormat="1" ht="15" customHeight="1">
      <c r="A102" s="421" t="s">
        <v>269</v>
      </c>
      <c r="B102" s="421" t="s">
        <v>303</v>
      </c>
      <c r="C102" s="95" t="s">
        <v>271</v>
      </c>
      <c r="D102" s="421" t="s">
        <v>271</v>
      </c>
      <c r="E102" s="312">
        <v>13001</v>
      </c>
      <c r="F102" s="421" t="s">
        <v>305</v>
      </c>
      <c r="G102" s="312">
        <v>13202</v>
      </c>
      <c r="H102" s="643" t="s">
        <v>1037</v>
      </c>
      <c r="I102" s="644">
        <v>3.63</v>
      </c>
      <c r="J102" s="389">
        <v>11.32</v>
      </c>
      <c r="K102" s="646" t="s">
        <v>1037</v>
      </c>
      <c r="L102" s="818">
        <v>1284</v>
      </c>
      <c r="M102" s="818">
        <v>27060</v>
      </c>
      <c r="N102" s="435">
        <v>4.75</v>
      </c>
      <c r="O102" s="818">
        <v>5437</v>
      </c>
      <c r="P102" s="818">
        <v>26748</v>
      </c>
      <c r="Q102" s="647">
        <v>20.329999999999998</v>
      </c>
    </row>
    <row r="103" spans="1:17" s="429" customFormat="1" ht="15" customHeight="1">
      <c r="A103" s="421" t="s">
        <v>269</v>
      </c>
      <c r="B103" s="421" t="s">
        <v>303</v>
      </c>
      <c r="C103" s="95" t="s">
        <v>271</v>
      </c>
      <c r="D103" s="421" t="s">
        <v>271</v>
      </c>
      <c r="E103" s="312">
        <v>13001</v>
      </c>
      <c r="F103" s="421" t="s">
        <v>306</v>
      </c>
      <c r="G103" s="312">
        <v>13203</v>
      </c>
      <c r="H103" s="643" t="s">
        <v>1037</v>
      </c>
      <c r="I103" s="644">
        <v>5.68</v>
      </c>
      <c r="J103" s="389">
        <v>21.2</v>
      </c>
      <c r="K103" s="646" t="s">
        <v>1037</v>
      </c>
      <c r="L103" s="818">
        <v>820</v>
      </c>
      <c r="M103" s="818">
        <v>13683</v>
      </c>
      <c r="N103" s="435">
        <v>5.99</v>
      </c>
      <c r="O103" s="818">
        <v>3192</v>
      </c>
      <c r="P103" s="818">
        <v>13303</v>
      </c>
      <c r="Q103" s="647">
        <v>23.99</v>
      </c>
    </row>
    <row r="104" spans="1:17" s="429" customFormat="1" ht="15" customHeight="1">
      <c r="A104" s="421" t="s">
        <v>269</v>
      </c>
      <c r="B104" s="421" t="s">
        <v>307</v>
      </c>
      <c r="C104" s="95" t="s">
        <v>271</v>
      </c>
      <c r="D104" s="421" t="s">
        <v>271</v>
      </c>
      <c r="E104" s="312">
        <v>13001</v>
      </c>
      <c r="F104" s="421" t="s">
        <v>308</v>
      </c>
      <c r="G104" s="312">
        <v>13301</v>
      </c>
      <c r="H104" s="643" t="s">
        <v>1036</v>
      </c>
      <c r="I104" s="644">
        <v>12.56</v>
      </c>
      <c r="J104" s="389">
        <v>32.090000000000003</v>
      </c>
      <c r="K104" s="646" t="s">
        <v>1037</v>
      </c>
      <c r="L104" s="818">
        <v>7919</v>
      </c>
      <c r="M104" s="818">
        <v>123819</v>
      </c>
      <c r="N104" s="435">
        <v>6.4</v>
      </c>
      <c r="O104" s="818">
        <v>30158</v>
      </c>
      <c r="P104" s="818">
        <v>118441</v>
      </c>
      <c r="Q104" s="647">
        <v>25.46</v>
      </c>
    </row>
    <row r="105" spans="1:17" s="429" customFormat="1" ht="15" customHeight="1">
      <c r="A105" s="421" t="s">
        <v>269</v>
      </c>
      <c r="B105" s="421" t="s">
        <v>307</v>
      </c>
      <c r="C105" s="95" t="s">
        <v>271</v>
      </c>
      <c r="D105" s="421" t="s">
        <v>271</v>
      </c>
      <c r="E105" s="312">
        <v>13001</v>
      </c>
      <c r="F105" s="421" t="s">
        <v>309</v>
      </c>
      <c r="G105" s="312">
        <v>13302</v>
      </c>
      <c r="H105" s="643" t="s">
        <v>1037</v>
      </c>
      <c r="I105" s="644">
        <v>9.81</v>
      </c>
      <c r="J105" s="389">
        <v>26.75</v>
      </c>
      <c r="K105" s="646" t="s">
        <v>1037</v>
      </c>
      <c r="L105" s="818">
        <v>2861</v>
      </c>
      <c r="M105" s="818">
        <v>79309</v>
      </c>
      <c r="N105" s="435">
        <v>3.61</v>
      </c>
      <c r="O105" s="818">
        <v>19784</v>
      </c>
      <c r="P105" s="818">
        <v>76813</v>
      </c>
      <c r="Q105" s="647">
        <v>25.76</v>
      </c>
    </row>
    <row r="106" spans="1:17" s="429" customFormat="1" ht="15" customHeight="1">
      <c r="A106" s="421" t="s">
        <v>269</v>
      </c>
      <c r="B106" s="421" t="s">
        <v>307</v>
      </c>
      <c r="C106" s="95" t="s">
        <v>271</v>
      </c>
      <c r="D106" s="421" t="s">
        <v>271</v>
      </c>
      <c r="E106" s="312">
        <v>13001</v>
      </c>
      <c r="F106" s="421" t="s">
        <v>310</v>
      </c>
      <c r="G106" s="312">
        <v>13303</v>
      </c>
      <c r="H106" s="643" t="s">
        <v>1037</v>
      </c>
      <c r="I106" s="644">
        <v>7.89</v>
      </c>
      <c r="J106" s="389">
        <v>27.19</v>
      </c>
      <c r="K106" s="646" t="s">
        <v>1037</v>
      </c>
      <c r="L106" s="818">
        <v>1100</v>
      </c>
      <c r="M106" s="818">
        <v>16193</v>
      </c>
      <c r="N106" s="435">
        <v>6.79</v>
      </c>
      <c r="O106" s="818">
        <v>3500</v>
      </c>
      <c r="P106" s="818">
        <v>14789</v>
      </c>
      <c r="Q106" s="647">
        <v>23.67</v>
      </c>
    </row>
    <row r="107" spans="1:17" s="429" customFormat="1" ht="15" customHeight="1">
      <c r="A107" s="421" t="s">
        <v>269</v>
      </c>
      <c r="B107" s="421" t="s">
        <v>311</v>
      </c>
      <c r="C107" s="95" t="s">
        <v>271</v>
      </c>
      <c r="D107" s="421" t="s">
        <v>271</v>
      </c>
      <c r="E107" s="312">
        <v>13001</v>
      </c>
      <c r="F107" s="421" t="s">
        <v>312</v>
      </c>
      <c r="G107" s="312">
        <v>13401</v>
      </c>
      <c r="H107" s="643" t="s">
        <v>1036</v>
      </c>
      <c r="I107" s="644">
        <v>9.19</v>
      </c>
      <c r="J107" s="389">
        <v>21.99</v>
      </c>
      <c r="K107" s="646" t="s">
        <v>1037</v>
      </c>
      <c r="L107" s="818">
        <v>31280</v>
      </c>
      <c r="M107" s="818">
        <v>331897</v>
      </c>
      <c r="N107" s="435">
        <v>9.42</v>
      </c>
      <c r="O107" s="818">
        <v>85040</v>
      </c>
      <c r="P107" s="818">
        <v>326209</v>
      </c>
      <c r="Q107" s="647">
        <v>26.07</v>
      </c>
    </row>
    <row r="108" spans="1:17" s="429" customFormat="1" ht="15" customHeight="1">
      <c r="A108" s="421" t="s">
        <v>269</v>
      </c>
      <c r="B108" s="421" t="s">
        <v>311</v>
      </c>
      <c r="C108" s="95" t="s">
        <v>271</v>
      </c>
      <c r="D108" s="421" t="s">
        <v>271</v>
      </c>
      <c r="E108" s="312">
        <v>13001</v>
      </c>
      <c r="F108" s="421" t="s">
        <v>313</v>
      </c>
      <c r="G108" s="312">
        <v>13402</v>
      </c>
      <c r="H108" s="643" t="s">
        <v>1037</v>
      </c>
      <c r="I108" s="644">
        <v>10.27</v>
      </c>
      <c r="J108" s="389">
        <v>18.88</v>
      </c>
      <c r="K108" s="646" t="s">
        <v>1037</v>
      </c>
      <c r="L108" s="818">
        <v>6017</v>
      </c>
      <c r="M108" s="818">
        <v>74830</v>
      </c>
      <c r="N108" s="435">
        <v>8.0399999999999991</v>
      </c>
      <c r="O108" s="818">
        <v>18277</v>
      </c>
      <c r="P108" s="818">
        <v>73315</v>
      </c>
      <c r="Q108" s="647">
        <v>24.93</v>
      </c>
    </row>
    <row r="109" spans="1:17" s="429" customFormat="1" ht="15" customHeight="1">
      <c r="A109" s="421" t="s">
        <v>269</v>
      </c>
      <c r="B109" s="421" t="s">
        <v>311</v>
      </c>
      <c r="C109" s="95" t="s">
        <v>271</v>
      </c>
      <c r="D109" s="421" t="s">
        <v>271</v>
      </c>
      <c r="E109" s="312">
        <v>13001</v>
      </c>
      <c r="F109" s="421" t="s">
        <v>314</v>
      </c>
      <c r="G109" s="312">
        <v>13403</v>
      </c>
      <c r="H109" s="643" t="s">
        <v>1037</v>
      </c>
      <c r="I109" s="644">
        <v>2.76</v>
      </c>
      <c r="J109" s="389">
        <v>29.41</v>
      </c>
      <c r="K109" s="646" t="s">
        <v>1037</v>
      </c>
      <c r="L109" s="818">
        <v>1112</v>
      </c>
      <c r="M109" s="818">
        <v>31495</v>
      </c>
      <c r="N109" s="435">
        <v>3.53</v>
      </c>
      <c r="O109" s="818">
        <v>6912</v>
      </c>
      <c r="P109" s="818">
        <v>31331</v>
      </c>
      <c r="Q109" s="647">
        <v>22.06</v>
      </c>
    </row>
    <row r="110" spans="1:17" s="429" customFormat="1" ht="15" customHeight="1">
      <c r="A110" s="421" t="s">
        <v>269</v>
      </c>
      <c r="B110" s="421" t="s">
        <v>311</v>
      </c>
      <c r="C110" s="95" t="s">
        <v>271</v>
      </c>
      <c r="D110" s="421" t="s">
        <v>271</v>
      </c>
      <c r="E110" s="312">
        <v>13001</v>
      </c>
      <c r="F110" s="421" t="s">
        <v>315</v>
      </c>
      <c r="G110" s="312">
        <v>13404</v>
      </c>
      <c r="H110" s="643" t="s">
        <v>1037</v>
      </c>
      <c r="I110" s="644">
        <v>8.08</v>
      </c>
      <c r="J110" s="389">
        <v>26.95</v>
      </c>
      <c r="K110" s="646" t="s">
        <v>1037</v>
      </c>
      <c r="L110" s="818">
        <v>3012</v>
      </c>
      <c r="M110" s="818">
        <v>71038</v>
      </c>
      <c r="N110" s="435">
        <v>4.24</v>
      </c>
      <c r="O110" s="818">
        <v>15639</v>
      </c>
      <c r="P110" s="818">
        <v>70033</v>
      </c>
      <c r="Q110" s="647">
        <v>22.33</v>
      </c>
    </row>
    <row r="111" spans="1:17" s="429" customFormat="1" ht="15" customHeight="1">
      <c r="A111" s="421" t="s">
        <v>269</v>
      </c>
      <c r="B111" s="421" t="s">
        <v>316</v>
      </c>
      <c r="C111" s="95" t="s">
        <v>172</v>
      </c>
      <c r="D111" s="421" t="s">
        <v>316</v>
      </c>
      <c r="E111" s="312">
        <v>13501</v>
      </c>
      <c r="F111" s="424" t="s">
        <v>316</v>
      </c>
      <c r="G111" s="312">
        <v>13501</v>
      </c>
      <c r="H111" s="643" t="s">
        <v>1036</v>
      </c>
      <c r="I111" s="644">
        <v>14.01</v>
      </c>
      <c r="J111" s="389">
        <v>20.77</v>
      </c>
      <c r="K111" s="646" t="s">
        <v>1037</v>
      </c>
      <c r="L111" s="818">
        <v>5569</v>
      </c>
      <c r="M111" s="818">
        <v>107776</v>
      </c>
      <c r="N111" s="435">
        <v>5.17</v>
      </c>
      <c r="O111" s="818">
        <v>25599</v>
      </c>
      <c r="P111" s="818">
        <v>102714</v>
      </c>
      <c r="Q111" s="647">
        <v>24.92</v>
      </c>
    </row>
    <row r="112" spans="1:17" s="429" customFormat="1" ht="15" customHeight="1">
      <c r="A112" s="421" t="s">
        <v>269</v>
      </c>
      <c r="B112" s="421" t="s">
        <v>317</v>
      </c>
      <c r="C112" s="95" t="s">
        <v>271</v>
      </c>
      <c r="D112" s="421" t="s">
        <v>271</v>
      </c>
      <c r="E112" s="312">
        <v>13001</v>
      </c>
      <c r="F112" s="421" t="s">
        <v>317</v>
      </c>
      <c r="G112" s="312">
        <v>13601</v>
      </c>
      <c r="H112" s="643" t="s">
        <v>1036</v>
      </c>
      <c r="I112" s="644">
        <v>11.95</v>
      </c>
      <c r="J112" s="389">
        <v>29.9</v>
      </c>
      <c r="K112" s="646" t="s">
        <v>1037</v>
      </c>
      <c r="L112" s="818">
        <v>3114</v>
      </c>
      <c r="M112" s="818">
        <v>83974</v>
      </c>
      <c r="N112" s="435">
        <v>3.71</v>
      </c>
      <c r="O112" s="818">
        <v>17775</v>
      </c>
      <c r="P112" s="818">
        <v>83344</v>
      </c>
      <c r="Q112" s="647">
        <v>21.33</v>
      </c>
    </row>
    <row r="113" spans="1:17" s="429" customFormat="1" ht="15" customHeight="1">
      <c r="A113" s="421" t="s">
        <v>269</v>
      </c>
      <c r="B113" s="421" t="s">
        <v>317</v>
      </c>
      <c r="C113" s="95" t="s">
        <v>271</v>
      </c>
      <c r="D113" s="421" t="s">
        <v>271</v>
      </c>
      <c r="E113" s="312">
        <v>13001</v>
      </c>
      <c r="F113" s="421" t="s">
        <v>318</v>
      </c>
      <c r="G113" s="312">
        <v>13602</v>
      </c>
      <c r="H113" s="643" t="s">
        <v>1037</v>
      </c>
      <c r="I113" s="644">
        <v>6.09</v>
      </c>
      <c r="J113" s="389">
        <v>27.02</v>
      </c>
      <c r="K113" s="646" t="s">
        <v>1037</v>
      </c>
      <c r="L113" s="818">
        <v>2826</v>
      </c>
      <c r="M113" s="818">
        <v>32380</v>
      </c>
      <c r="N113" s="435">
        <v>8.73</v>
      </c>
      <c r="O113" s="818">
        <v>10818</v>
      </c>
      <c r="P113" s="818">
        <v>32128</v>
      </c>
      <c r="Q113" s="647">
        <v>33.67</v>
      </c>
    </row>
    <row r="114" spans="1:17" s="429" customFormat="1" ht="15" customHeight="1">
      <c r="A114" s="421" t="s">
        <v>269</v>
      </c>
      <c r="B114" s="421" t="s">
        <v>317</v>
      </c>
      <c r="C114" s="95" t="s">
        <v>271</v>
      </c>
      <c r="D114" s="421" t="s">
        <v>271</v>
      </c>
      <c r="E114" s="312">
        <v>13001</v>
      </c>
      <c r="F114" s="421" t="s">
        <v>319</v>
      </c>
      <c r="G114" s="312">
        <v>13603</v>
      </c>
      <c r="H114" s="643" t="s">
        <v>1037</v>
      </c>
      <c r="I114" s="644">
        <v>10.32</v>
      </c>
      <c r="J114" s="389">
        <v>24.3</v>
      </c>
      <c r="K114" s="646" t="s">
        <v>1037</v>
      </c>
      <c r="L114" s="818">
        <v>2808</v>
      </c>
      <c r="M114" s="818">
        <v>33699</v>
      </c>
      <c r="N114" s="435">
        <v>8.33</v>
      </c>
      <c r="O114" s="818">
        <v>8902</v>
      </c>
      <c r="P114" s="818">
        <v>32675</v>
      </c>
      <c r="Q114" s="647">
        <v>27.24</v>
      </c>
    </row>
    <row r="115" spans="1:17" s="429" customFormat="1" ht="15" customHeight="1">
      <c r="A115" s="421" t="s">
        <v>269</v>
      </c>
      <c r="B115" s="421" t="s">
        <v>317</v>
      </c>
      <c r="C115" s="95" t="s">
        <v>271</v>
      </c>
      <c r="D115" s="421" t="s">
        <v>271</v>
      </c>
      <c r="E115" s="312">
        <v>13001</v>
      </c>
      <c r="F115" s="421" t="s">
        <v>320</v>
      </c>
      <c r="G115" s="312">
        <v>13604</v>
      </c>
      <c r="H115" s="643" t="s">
        <v>1037</v>
      </c>
      <c r="I115" s="644">
        <v>10.27</v>
      </c>
      <c r="J115" s="389">
        <v>21.13</v>
      </c>
      <c r="K115" s="646" t="s">
        <v>1037</v>
      </c>
      <c r="L115" s="818">
        <v>4704</v>
      </c>
      <c r="M115" s="818">
        <v>53604</v>
      </c>
      <c r="N115" s="435">
        <v>8.7799999999999994</v>
      </c>
      <c r="O115" s="818">
        <v>11587</v>
      </c>
      <c r="P115" s="818">
        <v>53604</v>
      </c>
      <c r="Q115" s="647">
        <v>21.62</v>
      </c>
    </row>
    <row r="116" spans="1:17" s="429" customFormat="1" ht="15" customHeight="1">
      <c r="A116" s="421" t="s">
        <v>269</v>
      </c>
      <c r="B116" s="421" t="s">
        <v>317</v>
      </c>
      <c r="C116" s="95" t="s">
        <v>271</v>
      </c>
      <c r="D116" s="421" t="s">
        <v>271</v>
      </c>
      <c r="E116" s="312">
        <v>13001</v>
      </c>
      <c r="F116" s="421" t="s">
        <v>321</v>
      </c>
      <c r="G116" s="312">
        <v>13605</v>
      </c>
      <c r="H116" s="643" t="s">
        <v>1037</v>
      </c>
      <c r="I116" s="644">
        <v>7.92</v>
      </c>
      <c r="J116" s="389">
        <v>14.91</v>
      </c>
      <c r="K116" s="646" t="s">
        <v>1037</v>
      </c>
      <c r="L116" s="818">
        <v>4597</v>
      </c>
      <c r="M116" s="818">
        <v>94005</v>
      </c>
      <c r="N116" s="435">
        <v>4.8899999999999997</v>
      </c>
      <c r="O116" s="818">
        <v>12242</v>
      </c>
      <c r="P116" s="818">
        <v>90939</v>
      </c>
      <c r="Q116" s="647">
        <v>13.46</v>
      </c>
    </row>
    <row r="117" spans="1:17" s="429" customFormat="1" ht="15" hidden="1" customHeight="1">
      <c r="A117" s="421" t="s">
        <v>322</v>
      </c>
      <c r="B117" s="421" t="s">
        <v>323</v>
      </c>
      <c r="C117" s="95" t="s">
        <v>172</v>
      </c>
      <c r="D117" s="421" t="s">
        <v>323</v>
      </c>
      <c r="E117" s="312">
        <v>14101</v>
      </c>
      <c r="F117" s="421" t="s">
        <v>323</v>
      </c>
      <c r="G117" s="312">
        <v>14101</v>
      </c>
      <c r="H117" s="643" t="s">
        <v>1036</v>
      </c>
      <c r="I117" s="644">
        <v>9.93</v>
      </c>
      <c r="J117" s="389">
        <v>15.53</v>
      </c>
      <c r="K117" s="646" t="s">
        <v>1037</v>
      </c>
      <c r="L117" s="818">
        <v>12560</v>
      </c>
      <c r="M117" s="818">
        <v>164415</v>
      </c>
      <c r="N117" s="435">
        <v>7.64</v>
      </c>
      <c r="O117" s="818">
        <v>22201</v>
      </c>
      <c r="P117" s="818">
        <v>157798</v>
      </c>
      <c r="Q117" s="647">
        <v>14.07</v>
      </c>
    </row>
    <row r="118" spans="1:17" s="429" customFormat="1" ht="15" hidden="1" customHeight="1">
      <c r="A118" s="421" t="s">
        <v>324</v>
      </c>
      <c r="B118" s="421" t="s">
        <v>325</v>
      </c>
      <c r="C118" s="95" t="s">
        <v>172</v>
      </c>
      <c r="D118" s="421" t="s">
        <v>325</v>
      </c>
      <c r="E118" s="312">
        <v>15101</v>
      </c>
      <c r="F118" s="421" t="s">
        <v>325</v>
      </c>
      <c r="G118" s="312">
        <v>15101</v>
      </c>
      <c r="H118" s="643" t="s">
        <v>1036</v>
      </c>
      <c r="I118" s="644">
        <v>8.86</v>
      </c>
      <c r="J118" s="389">
        <v>18.05</v>
      </c>
      <c r="K118" s="646" t="s">
        <v>1037</v>
      </c>
      <c r="L118" s="818">
        <v>13204</v>
      </c>
      <c r="M118" s="818">
        <v>158263</v>
      </c>
      <c r="N118" s="435">
        <v>8.34</v>
      </c>
      <c r="O118" s="818">
        <v>30854</v>
      </c>
      <c r="P118" s="818">
        <v>146105</v>
      </c>
      <c r="Q118" s="647">
        <v>21.12</v>
      </c>
    </row>
    <row r="119" spans="1:17" s="429" customFormat="1" ht="15" hidden="1" customHeight="1">
      <c r="A119" s="421" t="s">
        <v>326</v>
      </c>
      <c r="B119" s="219" t="s">
        <v>327</v>
      </c>
      <c r="C119" s="95" t="s">
        <v>172</v>
      </c>
      <c r="D119" s="421" t="s">
        <v>328</v>
      </c>
      <c r="E119" s="312">
        <v>16101</v>
      </c>
      <c r="F119" s="421" t="s">
        <v>329</v>
      </c>
      <c r="G119" s="312">
        <v>16101</v>
      </c>
      <c r="H119" s="643" t="s">
        <v>1036</v>
      </c>
      <c r="I119" s="644">
        <v>16.260000000000002</v>
      </c>
      <c r="J119" s="389">
        <v>18.079999999999998</v>
      </c>
      <c r="K119" s="646" t="s">
        <v>1037</v>
      </c>
      <c r="L119" s="818">
        <v>20827</v>
      </c>
      <c r="M119" s="818">
        <v>178530</v>
      </c>
      <c r="N119" s="435">
        <v>11.67</v>
      </c>
      <c r="O119" s="818">
        <v>29716</v>
      </c>
      <c r="P119" s="818">
        <v>167745</v>
      </c>
      <c r="Q119" s="647">
        <v>17.72</v>
      </c>
    </row>
    <row r="120" spans="1:17" s="429" customFormat="1" ht="15" hidden="1" customHeight="1">
      <c r="A120" s="421" t="s">
        <v>326</v>
      </c>
      <c r="B120" s="219" t="s">
        <v>327</v>
      </c>
      <c r="C120" s="95" t="s">
        <v>172</v>
      </c>
      <c r="D120" s="421" t="s">
        <v>328</v>
      </c>
      <c r="E120" s="312">
        <v>16101</v>
      </c>
      <c r="F120" s="421" t="s">
        <v>330</v>
      </c>
      <c r="G120" s="312">
        <v>16103</v>
      </c>
      <c r="H120" s="643" t="s">
        <v>1036</v>
      </c>
      <c r="I120" s="644">
        <v>9.92</v>
      </c>
      <c r="J120" s="389">
        <v>14.55</v>
      </c>
      <c r="K120" s="646" t="s">
        <v>1037</v>
      </c>
      <c r="L120" s="818">
        <v>6862</v>
      </c>
      <c r="M120" s="818">
        <v>35921</v>
      </c>
      <c r="N120" s="435">
        <v>19.100000000000001</v>
      </c>
      <c r="O120" s="818">
        <v>7959</v>
      </c>
      <c r="P120" s="818">
        <v>33098</v>
      </c>
      <c r="Q120" s="647">
        <v>24.05</v>
      </c>
    </row>
    <row r="121" spans="1:17" s="429" customFormat="1" ht="15" hidden="1" customHeight="1">
      <c r="A121" s="421" t="s">
        <v>326</v>
      </c>
      <c r="B121" s="219" t="s">
        <v>331</v>
      </c>
      <c r="C121" s="95" t="s">
        <v>172</v>
      </c>
      <c r="D121" s="423" t="s">
        <v>332</v>
      </c>
      <c r="E121" s="312">
        <v>16301</v>
      </c>
      <c r="F121" s="423" t="s">
        <v>332</v>
      </c>
      <c r="G121" s="312">
        <v>16301</v>
      </c>
      <c r="H121" s="643" t="s">
        <v>1037</v>
      </c>
      <c r="I121" s="644">
        <v>27.18</v>
      </c>
      <c r="J121" s="389">
        <v>26.51</v>
      </c>
      <c r="K121" s="646" t="s">
        <v>1037</v>
      </c>
      <c r="L121" s="818">
        <v>6975</v>
      </c>
      <c r="M121" s="818">
        <v>50550</v>
      </c>
      <c r="N121" s="435">
        <v>13.8</v>
      </c>
      <c r="O121" s="818">
        <v>13125</v>
      </c>
      <c r="P121" s="818">
        <v>47734</v>
      </c>
      <c r="Q121" s="647">
        <v>27.5</v>
      </c>
    </row>
    <row r="122" spans="1:17">
      <c r="J122" s="218"/>
      <c r="K122" s="218"/>
      <c r="L122" s="850"/>
      <c r="M122" s="850"/>
      <c r="N122" s="218"/>
      <c r="O122" s="850"/>
      <c r="P122" s="850"/>
      <c r="Q122" s="218"/>
    </row>
    <row r="123" spans="1:17">
      <c r="J123" s="218"/>
      <c r="K123" s="218"/>
      <c r="L123" s="850"/>
      <c r="M123" s="850"/>
      <c r="N123" s="218"/>
      <c r="O123" s="850"/>
      <c r="P123" s="850"/>
      <c r="Q123" s="218"/>
    </row>
    <row r="124" spans="1:17">
      <c r="J124" s="218"/>
      <c r="K124" s="218"/>
      <c r="L124" s="850"/>
      <c r="M124" s="850"/>
      <c r="N124" s="218"/>
      <c r="O124" s="850"/>
      <c r="P124" s="850"/>
      <c r="Q124" s="218"/>
    </row>
    <row r="125" spans="1:17">
      <c r="J125" s="218"/>
      <c r="K125" s="218"/>
      <c r="L125" s="850"/>
      <c r="M125" s="850"/>
      <c r="N125" s="218"/>
      <c r="O125" s="850"/>
      <c r="P125" s="850"/>
      <c r="Q125" s="218"/>
    </row>
    <row r="126" spans="1:17">
      <c r="J126" s="218"/>
      <c r="K126" s="218"/>
      <c r="L126" s="850"/>
      <c r="M126" s="850"/>
      <c r="N126" s="218"/>
      <c r="O126" s="850"/>
      <c r="P126" s="850"/>
      <c r="Q126" s="218"/>
    </row>
    <row r="127" spans="1:17">
      <c r="J127" s="218"/>
      <c r="K127" s="218"/>
      <c r="L127" s="850"/>
      <c r="M127" s="850"/>
      <c r="N127" s="218"/>
      <c r="O127" s="850"/>
      <c r="P127" s="850"/>
      <c r="Q127" s="218"/>
    </row>
    <row r="128" spans="1:17">
      <c r="J128" s="218"/>
      <c r="K128" s="218"/>
      <c r="L128" s="850"/>
      <c r="M128" s="850"/>
      <c r="N128" s="218"/>
      <c r="O128" s="850"/>
      <c r="P128" s="850"/>
      <c r="Q128" s="218"/>
    </row>
    <row r="129" spans="12:16" s="218" customFormat="1">
      <c r="L129" s="850"/>
      <c r="M129" s="850"/>
      <c r="O129" s="850"/>
      <c r="P129" s="850"/>
    </row>
    <row r="130" spans="12:16" s="218" customFormat="1">
      <c r="L130" s="850"/>
      <c r="M130" s="850"/>
      <c r="O130" s="850"/>
      <c r="P130" s="850"/>
    </row>
    <row r="131" spans="12:16" s="218" customFormat="1">
      <c r="L131" s="850"/>
      <c r="M131" s="850"/>
      <c r="O131" s="850"/>
      <c r="P131" s="850"/>
    </row>
    <row r="132" spans="12:16" s="218" customFormat="1">
      <c r="L132" s="850"/>
      <c r="M132" s="850"/>
      <c r="O132" s="850"/>
      <c r="P132" s="850"/>
    </row>
    <row r="133" spans="12:16" s="218" customFormat="1">
      <c r="L133" s="850"/>
      <c r="M133" s="850"/>
      <c r="O133" s="850"/>
      <c r="P133" s="850"/>
    </row>
    <row r="134" spans="12:16" s="218" customFormat="1">
      <c r="L134" s="850"/>
      <c r="M134" s="850"/>
      <c r="O134" s="850"/>
      <c r="P134" s="850"/>
    </row>
    <row r="135" spans="12:16" s="218" customFormat="1">
      <c r="L135" s="850"/>
      <c r="M135" s="850"/>
      <c r="O135" s="850"/>
      <c r="P135" s="850"/>
    </row>
    <row r="136" spans="12:16" s="218" customFormat="1">
      <c r="L136" s="850"/>
      <c r="M136" s="850"/>
      <c r="O136" s="850"/>
      <c r="P136" s="850"/>
    </row>
    <row r="137" spans="12:16" s="218" customFormat="1">
      <c r="L137" s="850"/>
      <c r="M137" s="850"/>
      <c r="O137" s="850"/>
      <c r="P137" s="850"/>
    </row>
    <row r="138" spans="12:16" s="218" customFormat="1">
      <c r="L138" s="850"/>
      <c r="M138" s="850"/>
      <c r="O138" s="850"/>
      <c r="P138" s="850"/>
    </row>
    <row r="139" spans="12:16" s="218" customFormat="1">
      <c r="L139" s="850"/>
      <c r="M139" s="850"/>
      <c r="O139" s="850"/>
      <c r="P139" s="850"/>
    </row>
    <row r="140" spans="12:16" s="218" customFormat="1">
      <c r="L140" s="850"/>
      <c r="M140" s="850"/>
      <c r="O140" s="850"/>
      <c r="P140" s="850"/>
    </row>
    <row r="141" spans="12:16" s="218" customFormat="1">
      <c r="L141" s="850"/>
      <c r="M141" s="850"/>
      <c r="O141" s="850"/>
      <c r="P141" s="850"/>
    </row>
    <row r="142" spans="12:16" s="218" customFormat="1">
      <c r="L142" s="850"/>
      <c r="M142" s="850"/>
      <c r="O142" s="850"/>
      <c r="P142" s="850"/>
    </row>
    <row r="143" spans="12:16" s="218" customFormat="1">
      <c r="L143" s="850"/>
      <c r="M143" s="850"/>
      <c r="O143" s="850"/>
      <c r="P143" s="850"/>
    </row>
    <row r="144" spans="12:16" s="218" customFormat="1">
      <c r="L144" s="850"/>
      <c r="M144" s="850"/>
      <c r="O144" s="850"/>
      <c r="P144" s="850"/>
    </row>
    <row r="145" spans="10:17">
      <c r="J145" s="218"/>
      <c r="K145" s="218"/>
      <c r="L145" s="850"/>
      <c r="M145" s="850"/>
      <c r="N145" s="218"/>
      <c r="O145" s="850"/>
      <c r="P145" s="850"/>
      <c r="Q145" s="218"/>
    </row>
    <row r="146" spans="10:17">
      <c r="J146" s="218"/>
      <c r="K146" s="218"/>
      <c r="L146" s="850"/>
      <c r="M146" s="850"/>
      <c r="N146" s="218"/>
      <c r="O146" s="850"/>
      <c r="P146" s="850"/>
      <c r="Q146" s="218"/>
    </row>
    <row r="147" spans="10:17">
      <c r="J147" s="218"/>
      <c r="K147" s="218"/>
      <c r="L147" s="850"/>
      <c r="M147" s="850"/>
      <c r="N147" s="218"/>
      <c r="O147" s="850"/>
      <c r="P147" s="850"/>
      <c r="Q147" s="218"/>
    </row>
    <row r="148" spans="10:17">
      <c r="J148" s="218"/>
      <c r="K148" s="218"/>
      <c r="L148" s="850"/>
      <c r="M148" s="850"/>
      <c r="N148" s="218"/>
      <c r="O148" s="850"/>
      <c r="P148" s="850"/>
      <c r="Q148" s="218"/>
    </row>
    <row r="149" spans="10:17">
      <c r="J149" s="218"/>
      <c r="K149" s="218"/>
      <c r="L149" s="850"/>
      <c r="M149" s="850"/>
      <c r="N149" s="218"/>
      <c r="O149" s="850"/>
      <c r="P149" s="850"/>
      <c r="Q149" s="218"/>
    </row>
    <row r="150" spans="10:17">
      <c r="J150" s="218"/>
      <c r="K150" s="218"/>
      <c r="L150" s="850"/>
      <c r="M150" s="850"/>
      <c r="N150" s="218"/>
      <c r="O150" s="850"/>
      <c r="P150" s="850"/>
      <c r="Q150" s="218"/>
    </row>
    <row r="151" spans="10:17">
      <c r="J151" s="218"/>
      <c r="K151" s="218"/>
      <c r="L151" s="850"/>
      <c r="M151" s="850"/>
      <c r="N151" s="218"/>
      <c r="O151" s="850"/>
      <c r="P151" s="850"/>
      <c r="Q151" s="218"/>
    </row>
    <row r="152" spans="10:17">
      <c r="J152" s="218"/>
      <c r="K152" s="218"/>
      <c r="L152" s="850"/>
      <c r="M152" s="850"/>
      <c r="N152" s="218"/>
      <c r="O152" s="850"/>
      <c r="P152" s="850"/>
      <c r="Q152" s="218"/>
    </row>
    <row r="153" spans="10:17">
      <c r="J153" s="218"/>
      <c r="K153" s="218"/>
      <c r="L153" s="850"/>
      <c r="M153" s="850"/>
      <c r="N153" s="218"/>
      <c r="O153" s="850"/>
      <c r="P153" s="850"/>
      <c r="Q153" s="218"/>
    </row>
    <row r="154" spans="10:17">
      <c r="J154" s="626"/>
      <c r="K154" s="626"/>
      <c r="L154" s="873"/>
      <c r="M154" s="873"/>
      <c r="N154" s="626"/>
      <c r="O154" s="873"/>
      <c r="P154" s="873"/>
      <c r="Q154" s="626"/>
    </row>
    <row r="155" spans="10:17">
      <c r="J155" s="626"/>
      <c r="K155" s="626"/>
      <c r="L155" s="873"/>
      <c r="M155" s="873"/>
      <c r="N155" s="626"/>
      <c r="O155" s="873"/>
      <c r="P155" s="873"/>
      <c r="Q155" s="626"/>
    </row>
    <row r="156" spans="10:17">
      <c r="J156" s="626"/>
      <c r="K156" s="626"/>
      <c r="L156" s="873"/>
      <c r="M156" s="873"/>
      <c r="N156" s="626"/>
      <c r="O156" s="873"/>
      <c r="P156" s="873"/>
      <c r="Q156" s="626"/>
    </row>
    <row r="157" spans="10:17">
      <c r="J157" s="626"/>
      <c r="K157" s="626"/>
      <c r="L157" s="873"/>
      <c r="M157" s="873"/>
      <c r="N157" s="626"/>
      <c r="O157" s="873"/>
      <c r="P157" s="873"/>
      <c r="Q157" s="626"/>
    </row>
    <row r="158" spans="10:17">
      <c r="J158" s="626"/>
      <c r="K158" s="626"/>
      <c r="L158" s="873"/>
      <c r="M158" s="873"/>
      <c r="N158" s="626"/>
      <c r="O158" s="873"/>
      <c r="P158" s="873"/>
      <c r="Q158" s="626"/>
    </row>
    <row r="159" spans="10:17">
      <c r="J159" s="626"/>
      <c r="K159" s="626"/>
      <c r="L159" s="873"/>
      <c r="M159" s="873"/>
      <c r="N159" s="626"/>
      <c r="O159" s="873"/>
      <c r="P159" s="873"/>
      <c r="Q159" s="626"/>
    </row>
    <row r="160" spans="10:17">
      <c r="J160" s="626"/>
      <c r="K160" s="626"/>
      <c r="L160" s="873"/>
      <c r="M160" s="873"/>
      <c r="N160" s="626"/>
      <c r="O160" s="873"/>
      <c r="P160" s="873"/>
      <c r="Q160" s="626"/>
    </row>
    <row r="161" spans="10:17">
      <c r="J161" s="626"/>
      <c r="K161" s="626"/>
      <c r="L161" s="873"/>
      <c r="M161" s="873"/>
      <c r="N161" s="626"/>
      <c r="O161" s="873"/>
      <c r="P161" s="873"/>
      <c r="Q161" s="626"/>
    </row>
    <row r="162" spans="10:17">
      <c r="J162" s="626"/>
      <c r="K162" s="626"/>
      <c r="L162" s="873"/>
      <c r="M162" s="873"/>
      <c r="N162" s="626"/>
      <c r="O162" s="873"/>
      <c r="P162" s="873"/>
      <c r="Q162" s="626"/>
    </row>
    <row r="163" spans="10:17">
      <c r="J163" s="626"/>
      <c r="K163" s="626"/>
      <c r="L163" s="873"/>
      <c r="M163" s="873"/>
      <c r="N163" s="626"/>
      <c r="O163" s="873"/>
      <c r="P163" s="873"/>
      <c r="Q163" s="626"/>
    </row>
    <row r="164" spans="10:17">
      <c r="J164" s="626"/>
      <c r="K164" s="626"/>
      <c r="L164" s="873"/>
      <c r="M164" s="873"/>
      <c r="N164" s="626"/>
      <c r="O164" s="873"/>
      <c r="P164" s="873"/>
      <c r="Q164" s="626"/>
    </row>
    <row r="165" spans="10:17">
      <c r="J165" s="626"/>
      <c r="K165" s="626"/>
      <c r="L165" s="873"/>
      <c r="M165" s="873"/>
      <c r="N165" s="626"/>
      <c r="O165" s="873"/>
      <c r="P165" s="873"/>
      <c r="Q165" s="626"/>
    </row>
    <row r="166" spans="10:17">
      <c r="J166" s="626"/>
      <c r="K166" s="626"/>
      <c r="L166" s="873"/>
      <c r="M166" s="873"/>
      <c r="N166" s="626"/>
      <c r="O166" s="873"/>
      <c r="P166" s="873"/>
      <c r="Q166" s="626"/>
    </row>
    <row r="167" spans="10:17">
      <c r="J167" s="626"/>
      <c r="K167" s="626"/>
      <c r="L167" s="873"/>
      <c r="M167" s="873"/>
      <c r="N167" s="626"/>
      <c r="O167" s="873"/>
      <c r="P167" s="873"/>
      <c r="Q167" s="626"/>
    </row>
    <row r="168" spans="10:17">
      <c r="J168" s="626"/>
      <c r="K168" s="626"/>
      <c r="L168" s="873"/>
      <c r="M168" s="873"/>
      <c r="N168" s="626"/>
      <c r="O168" s="873"/>
      <c r="P168" s="873"/>
      <c r="Q168" s="626"/>
    </row>
    <row r="169" spans="10:17">
      <c r="J169" s="626"/>
      <c r="K169" s="626"/>
      <c r="L169" s="873"/>
      <c r="M169" s="873"/>
      <c r="N169" s="626"/>
      <c r="O169" s="873"/>
      <c r="P169" s="873"/>
      <c r="Q169" s="626"/>
    </row>
    <row r="170" spans="10:17">
      <c r="J170" s="626"/>
      <c r="K170" s="626"/>
      <c r="L170" s="873"/>
      <c r="M170" s="873"/>
      <c r="N170" s="626"/>
      <c r="O170" s="873"/>
      <c r="P170" s="873"/>
      <c r="Q170" s="626"/>
    </row>
    <row r="171" spans="10:17">
      <c r="J171" s="626"/>
      <c r="K171" s="626"/>
      <c r="L171" s="873"/>
      <c r="M171" s="873"/>
      <c r="N171" s="626"/>
      <c r="O171" s="873"/>
      <c r="P171" s="873"/>
      <c r="Q171" s="626"/>
    </row>
    <row r="172" spans="10:17">
      <c r="J172" s="626"/>
      <c r="K172" s="626"/>
      <c r="L172" s="873"/>
      <c r="M172" s="873"/>
      <c r="N172" s="626"/>
      <c r="O172" s="873"/>
      <c r="P172" s="873"/>
      <c r="Q172" s="626"/>
    </row>
    <row r="173" spans="10:17">
      <c r="J173" s="626"/>
      <c r="K173" s="626"/>
      <c r="L173" s="873"/>
      <c r="M173" s="873"/>
      <c r="N173" s="626"/>
      <c r="O173" s="873"/>
      <c r="P173" s="873"/>
      <c r="Q173" s="626"/>
    </row>
    <row r="174" spans="10:17">
      <c r="J174" s="626"/>
      <c r="K174" s="626"/>
      <c r="L174" s="873"/>
      <c r="M174" s="873"/>
      <c r="N174" s="626"/>
      <c r="O174" s="873"/>
      <c r="P174" s="873"/>
      <c r="Q174" s="626"/>
    </row>
    <row r="175" spans="10:17">
      <c r="J175" s="626"/>
      <c r="K175" s="626"/>
      <c r="L175" s="873"/>
      <c r="M175" s="873"/>
      <c r="N175" s="626"/>
      <c r="O175" s="873"/>
      <c r="P175" s="873"/>
      <c r="Q175" s="626"/>
    </row>
    <row r="176" spans="10:17">
      <c r="J176" s="626"/>
      <c r="K176" s="626"/>
      <c r="L176" s="873"/>
      <c r="M176" s="873"/>
      <c r="N176" s="626"/>
      <c r="O176" s="873"/>
      <c r="P176" s="873"/>
      <c r="Q176" s="626"/>
    </row>
    <row r="177" spans="10:17">
      <c r="J177" s="626"/>
      <c r="K177" s="626"/>
      <c r="L177" s="873"/>
      <c r="M177" s="873"/>
      <c r="N177" s="626"/>
      <c r="O177" s="873"/>
      <c r="P177" s="873"/>
      <c r="Q177" s="626"/>
    </row>
    <row r="178" spans="10:17">
      <c r="J178" s="626"/>
      <c r="K178" s="626"/>
      <c r="L178" s="873"/>
      <c r="M178" s="873"/>
      <c r="N178" s="626"/>
      <c r="O178" s="873"/>
      <c r="P178" s="873"/>
      <c r="Q178" s="626"/>
    </row>
    <row r="179" spans="10:17">
      <c r="J179" s="626"/>
      <c r="K179" s="626"/>
      <c r="L179" s="873"/>
      <c r="M179" s="873"/>
      <c r="N179" s="626"/>
      <c r="O179" s="873"/>
      <c r="P179" s="873"/>
      <c r="Q179" s="626"/>
    </row>
    <row r="180" spans="10:17">
      <c r="J180" s="626"/>
      <c r="K180" s="626"/>
      <c r="L180" s="873"/>
      <c r="M180" s="873"/>
      <c r="N180" s="626"/>
      <c r="O180" s="873"/>
      <c r="P180" s="873"/>
      <c r="Q180" s="626"/>
    </row>
    <row r="181" spans="10:17">
      <c r="J181" s="626"/>
      <c r="K181" s="626"/>
      <c r="L181" s="873"/>
      <c r="M181" s="873"/>
      <c r="N181" s="626"/>
      <c r="O181" s="873"/>
      <c r="P181" s="873"/>
      <c r="Q181" s="626"/>
    </row>
    <row r="182" spans="10:17">
      <c r="J182" s="626"/>
      <c r="K182" s="626"/>
      <c r="L182" s="873"/>
      <c r="M182" s="873"/>
      <c r="N182" s="626"/>
      <c r="O182" s="873"/>
      <c r="P182" s="873"/>
      <c r="Q182" s="626"/>
    </row>
    <row r="183" spans="10:17">
      <c r="J183" s="626"/>
      <c r="K183" s="626"/>
      <c r="L183" s="873"/>
      <c r="M183" s="873"/>
      <c r="N183" s="626"/>
      <c r="O183" s="873"/>
      <c r="P183" s="873"/>
      <c r="Q183" s="626"/>
    </row>
    <row r="184" spans="10:17">
      <c r="J184" s="626"/>
      <c r="K184" s="626"/>
      <c r="L184" s="873"/>
      <c r="M184" s="873"/>
      <c r="N184" s="626"/>
      <c r="O184" s="873"/>
      <c r="P184" s="873"/>
      <c r="Q184" s="626"/>
    </row>
    <row r="185" spans="10:17">
      <c r="J185" s="626"/>
      <c r="K185" s="626"/>
      <c r="L185" s="873"/>
      <c r="M185" s="873"/>
      <c r="N185" s="626"/>
      <c r="O185" s="873"/>
      <c r="P185" s="873"/>
      <c r="Q185" s="626"/>
    </row>
    <row r="186" spans="10:17">
      <c r="J186" s="626"/>
      <c r="K186" s="626"/>
      <c r="L186" s="873"/>
      <c r="M186" s="873"/>
      <c r="N186" s="626"/>
      <c r="O186" s="873"/>
      <c r="P186" s="873"/>
      <c r="Q186" s="626"/>
    </row>
    <row r="187" spans="10:17">
      <c r="J187" s="626"/>
      <c r="K187" s="626"/>
      <c r="L187" s="873"/>
      <c r="M187" s="873"/>
      <c r="N187" s="626"/>
      <c r="O187" s="873"/>
      <c r="P187" s="873"/>
      <c r="Q187" s="626"/>
    </row>
    <row r="188" spans="10:17">
      <c r="J188" s="626"/>
      <c r="K188" s="626"/>
      <c r="L188" s="873"/>
      <c r="M188" s="873"/>
      <c r="N188" s="626"/>
      <c r="O188" s="873"/>
      <c r="P188" s="873"/>
      <c r="Q188" s="626"/>
    </row>
    <row r="189" spans="10:17">
      <c r="J189" s="626"/>
      <c r="K189" s="626"/>
      <c r="L189" s="873"/>
      <c r="M189" s="873"/>
      <c r="N189" s="626"/>
      <c r="O189" s="873"/>
      <c r="P189" s="873"/>
      <c r="Q189" s="626"/>
    </row>
    <row r="190" spans="10:17">
      <c r="J190" s="626"/>
      <c r="K190" s="626"/>
      <c r="L190" s="873"/>
      <c r="M190" s="873"/>
      <c r="N190" s="626"/>
      <c r="O190" s="873"/>
      <c r="P190" s="873"/>
      <c r="Q190" s="626"/>
    </row>
    <row r="191" spans="10:17">
      <c r="J191" s="626"/>
      <c r="K191" s="626"/>
      <c r="L191" s="873"/>
      <c r="M191" s="873"/>
      <c r="N191" s="626"/>
      <c r="O191" s="873"/>
      <c r="P191" s="873"/>
      <c r="Q191" s="626"/>
    </row>
    <row r="192" spans="10:17">
      <c r="J192" s="626"/>
      <c r="K192" s="626"/>
      <c r="L192" s="873"/>
      <c r="M192" s="873"/>
      <c r="N192" s="626"/>
      <c r="O192" s="873"/>
      <c r="P192" s="873"/>
      <c r="Q192" s="626"/>
    </row>
    <row r="193" spans="10:17">
      <c r="J193" s="626"/>
      <c r="K193" s="626"/>
      <c r="L193" s="873"/>
      <c r="M193" s="873"/>
      <c r="N193" s="626"/>
      <c r="O193" s="873"/>
      <c r="P193" s="873"/>
      <c r="Q193" s="626"/>
    </row>
    <row r="194" spans="10:17">
      <c r="J194" s="626"/>
      <c r="K194" s="626"/>
      <c r="L194" s="873"/>
      <c r="M194" s="873"/>
      <c r="N194" s="626"/>
      <c r="O194" s="873"/>
      <c r="P194" s="873"/>
      <c r="Q194" s="626"/>
    </row>
    <row r="195" spans="10:17">
      <c r="J195" s="626"/>
      <c r="K195" s="626"/>
      <c r="L195" s="873"/>
      <c r="M195" s="873"/>
      <c r="N195" s="626"/>
      <c r="O195" s="873"/>
      <c r="P195" s="873"/>
      <c r="Q195" s="626"/>
    </row>
    <row r="196" spans="10:17">
      <c r="J196" s="626"/>
      <c r="K196" s="626"/>
      <c r="L196" s="873"/>
      <c r="M196" s="873"/>
      <c r="N196" s="626"/>
      <c r="O196" s="873"/>
      <c r="P196" s="873"/>
      <c r="Q196" s="626"/>
    </row>
    <row r="197" spans="10:17">
      <c r="J197" s="626"/>
      <c r="K197" s="626"/>
      <c r="L197" s="873"/>
      <c r="M197" s="873"/>
      <c r="N197" s="626"/>
      <c r="O197" s="873"/>
      <c r="P197" s="873"/>
      <c r="Q197" s="626"/>
    </row>
    <row r="198" spans="10:17">
      <c r="J198" s="626"/>
      <c r="K198" s="626"/>
      <c r="L198" s="873"/>
      <c r="M198" s="873"/>
      <c r="N198" s="626"/>
      <c r="O198" s="873"/>
      <c r="P198" s="873"/>
      <c r="Q198" s="626"/>
    </row>
    <row r="199" spans="10:17">
      <c r="J199" s="626"/>
      <c r="K199" s="626"/>
      <c r="L199" s="873"/>
      <c r="M199" s="873"/>
      <c r="N199" s="626"/>
      <c r="O199" s="873"/>
      <c r="P199" s="873"/>
      <c r="Q199" s="626"/>
    </row>
    <row r="200" spans="10:17">
      <c r="J200" s="626"/>
      <c r="K200" s="626"/>
      <c r="L200" s="873"/>
      <c r="M200" s="873"/>
      <c r="N200" s="626"/>
      <c r="O200" s="873"/>
      <c r="P200" s="873"/>
      <c r="Q200" s="626"/>
    </row>
    <row r="201" spans="10:17">
      <c r="J201" s="626"/>
      <c r="K201" s="626"/>
      <c r="L201" s="873"/>
      <c r="M201" s="873"/>
      <c r="N201" s="626"/>
      <c r="O201" s="873"/>
      <c r="P201" s="873"/>
      <c r="Q201" s="626"/>
    </row>
    <row r="202" spans="10:17">
      <c r="J202" s="626"/>
      <c r="K202" s="626"/>
      <c r="L202" s="873"/>
      <c r="M202" s="873"/>
      <c r="N202" s="626"/>
      <c r="O202" s="873"/>
      <c r="P202" s="873"/>
      <c r="Q202" s="626"/>
    </row>
    <row r="203" spans="10:17">
      <c r="J203" s="626"/>
      <c r="K203" s="626"/>
      <c r="L203" s="873"/>
      <c r="M203" s="873"/>
      <c r="N203" s="626"/>
      <c r="O203" s="873"/>
      <c r="P203" s="873"/>
      <c r="Q203" s="626"/>
    </row>
    <row r="204" spans="10:17">
      <c r="J204" s="626"/>
      <c r="K204" s="626"/>
      <c r="L204" s="873"/>
      <c r="M204" s="873"/>
      <c r="N204" s="626"/>
      <c r="O204" s="873"/>
      <c r="P204" s="873"/>
      <c r="Q204" s="626"/>
    </row>
    <row r="205" spans="10:17">
      <c r="J205" s="626"/>
      <c r="K205" s="626"/>
      <c r="L205" s="873"/>
      <c r="M205" s="873"/>
      <c r="N205" s="626"/>
      <c r="O205" s="873"/>
      <c r="P205" s="873"/>
      <c r="Q205" s="626"/>
    </row>
    <row r="206" spans="10:17">
      <c r="J206" s="626"/>
      <c r="K206" s="626"/>
      <c r="L206" s="873"/>
      <c r="M206" s="873"/>
      <c r="N206" s="626"/>
      <c r="O206" s="873"/>
      <c r="P206" s="873"/>
      <c r="Q206" s="626"/>
    </row>
    <row r="207" spans="10:17">
      <c r="J207" s="626"/>
      <c r="K207" s="626"/>
      <c r="L207" s="873"/>
      <c r="M207" s="873"/>
      <c r="N207" s="626"/>
      <c r="O207" s="873"/>
      <c r="P207" s="873"/>
      <c r="Q207" s="626"/>
    </row>
    <row r="208" spans="10:17">
      <c r="J208" s="626"/>
      <c r="K208" s="626"/>
      <c r="L208" s="873"/>
      <c r="M208" s="873"/>
      <c r="N208" s="626"/>
      <c r="O208" s="873"/>
      <c r="P208" s="873"/>
      <c r="Q208" s="626"/>
    </row>
    <row r="209" spans="10:17">
      <c r="J209" s="626"/>
      <c r="K209" s="626"/>
      <c r="L209" s="873"/>
      <c r="M209" s="873"/>
      <c r="N209" s="626"/>
      <c r="O209" s="873"/>
      <c r="P209" s="873"/>
      <c r="Q209" s="626"/>
    </row>
    <row r="210" spans="10:17">
      <c r="J210" s="626"/>
      <c r="K210" s="626"/>
      <c r="L210" s="873"/>
      <c r="M210" s="873"/>
      <c r="N210" s="626"/>
      <c r="O210" s="873"/>
      <c r="P210" s="873"/>
      <c r="Q210" s="626"/>
    </row>
    <row r="211" spans="10:17">
      <c r="J211" s="626"/>
      <c r="K211" s="626"/>
      <c r="L211" s="873"/>
      <c r="M211" s="873"/>
      <c r="N211" s="626"/>
      <c r="O211" s="873"/>
      <c r="P211" s="873"/>
      <c r="Q211" s="626"/>
    </row>
    <row r="212" spans="10:17">
      <c r="J212" s="626"/>
      <c r="K212" s="626"/>
      <c r="L212" s="873"/>
      <c r="M212" s="873"/>
      <c r="N212" s="626"/>
      <c r="O212" s="873"/>
      <c r="P212" s="873"/>
      <c r="Q212" s="626"/>
    </row>
    <row r="213" spans="10:17">
      <c r="J213" s="626"/>
      <c r="K213" s="626"/>
      <c r="L213" s="873"/>
      <c r="M213" s="873"/>
      <c r="N213" s="626"/>
      <c r="O213" s="873"/>
      <c r="P213" s="873"/>
      <c r="Q213" s="626"/>
    </row>
    <row r="214" spans="10:17">
      <c r="J214" s="626"/>
      <c r="K214" s="626"/>
      <c r="L214" s="873"/>
      <c r="M214" s="873"/>
      <c r="N214" s="626"/>
      <c r="O214" s="873"/>
      <c r="P214" s="873"/>
      <c r="Q214" s="626"/>
    </row>
    <row r="215" spans="10:17">
      <c r="J215" s="626"/>
      <c r="K215" s="626"/>
      <c r="L215" s="873"/>
      <c r="M215" s="873"/>
      <c r="N215" s="626"/>
      <c r="O215" s="873"/>
      <c r="P215" s="873"/>
      <c r="Q215" s="626"/>
    </row>
    <row r="216" spans="10:17">
      <c r="J216" s="626"/>
      <c r="K216" s="626"/>
      <c r="L216" s="873"/>
      <c r="M216" s="873"/>
      <c r="N216" s="626"/>
      <c r="O216" s="873"/>
      <c r="P216" s="873"/>
      <c r="Q216" s="626"/>
    </row>
    <row r="217" spans="10:17">
      <c r="J217" s="626"/>
      <c r="K217" s="626"/>
      <c r="L217" s="873"/>
      <c r="M217" s="873"/>
      <c r="N217" s="626"/>
      <c r="O217" s="873"/>
      <c r="P217" s="873"/>
      <c r="Q217" s="626"/>
    </row>
    <row r="218" spans="10:17">
      <c r="J218" s="626"/>
      <c r="K218" s="626"/>
      <c r="L218" s="873"/>
      <c r="M218" s="873"/>
      <c r="N218" s="626"/>
      <c r="O218" s="873"/>
      <c r="P218" s="873"/>
      <c r="Q218" s="626"/>
    </row>
    <row r="219" spans="10:17">
      <c r="J219" s="626"/>
      <c r="K219" s="626"/>
      <c r="L219" s="873"/>
      <c r="M219" s="873"/>
      <c r="N219" s="626"/>
      <c r="O219" s="873"/>
      <c r="P219" s="873"/>
      <c r="Q219" s="626"/>
    </row>
    <row r="220" spans="10:17">
      <c r="J220" s="626"/>
      <c r="K220" s="626"/>
      <c r="L220" s="873"/>
      <c r="M220" s="873"/>
      <c r="N220" s="626"/>
      <c r="O220" s="873"/>
      <c r="P220" s="873"/>
      <c r="Q220" s="626"/>
    </row>
    <row r="221" spans="10:17">
      <c r="J221" s="626"/>
      <c r="K221" s="626"/>
      <c r="L221" s="873"/>
      <c r="M221" s="873"/>
      <c r="N221" s="626"/>
      <c r="O221" s="873"/>
      <c r="P221" s="873"/>
      <c r="Q221" s="626"/>
    </row>
    <row r="222" spans="10:17">
      <c r="J222" s="626"/>
      <c r="K222" s="626"/>
      <c r="L222" s="873"/>
      <c r="M222" s="873"/>
      <c r="N222" s="626"/>
      <c r="O222" s="873"/>
      <c r="P222" s="873"/>
      <c r="Q222" s="626"/>
    </row>
    <row r="223" spans="10:17">
      <c r="J223" s="626"/>
      <c r="K223" s="626"/>
      <c r="L223" s="873"/>
      <c r="M223" s="873"/>
      <c r="N223" s="626"/>
      <c r="O223" s="873"/>
      <c r="P223" s="873"/>
      <c r="Q223" s="626"/>
    </row>
    <row r="224" spans="10:17">
      <c r="J224" s="626"/>
      <c r="K224" s="626"/>
      <c r="L224" s="873"/>
      <c r="M224" s="873"/>
      <c r="N224" s="626"/>
      <c r="O224" s="873"/>
      <c r="P224" s="873"/>
      <c r="Q224" s="626"/>
    </row>
    <row r="225" spans="10:17">
      <c r="J225" s="626"/>
      <c r="K225" s="626"/>
      <c r="L225" s="873"/>
      <c r="M225" s="873"/>
      <c r="N225" s="626"/>
      <c r="O225" s="873"/>
      <c r="P225" s="873"/>
      <c r="Q225" s="626"/>
    </row>
    <row r="226" spans="10:17">
      <c r="J226" s="626"/>
      <c r="K226" s="626"/>
      <c r="L226" s="873"/>
      <c r="M226" s="873"/>
      <c r="N226" s="626"/>
      <c r="O226" s="873"/>
      <c r="P226" s="873"/>
      <c r="Q226" s="626"/>
    </row>
    <row r="227" spans="10:17">
      <c r="J227" s="626"/>
      <c r="K227" s="626"/>
      <c r="L227" s="873"/>
      <c r="M227" s="873"/>
      <c r="N227" s="626"/>
      <c r="O227" s="873"/>
      <c r="P227" s="873"/>
      <c r="Q227" s="626"/>
    </row>
    <row r="228" spans="10:17">
      <c r="J228" s="626"/>
      <c r="K228" s="626"/>
      <c r="L228" s="873"/>
      <c r="M228" s="873"/>
      <c r="N228" s="626"/>
      <c r="O228" s="873"/>
      <c r="P228" s="873"/>
      <c r="Q228" s="626"/>
    </row>
    <row r="229" spans="10:17">
      <c r="J229" s="626"/>
      <c r="K229" s="626"/>
      <c r="L229" s="873"/>
      <c r="M229" s="873"/>
      <c r="N229" s="626"/>
      <c r="O229" s="873"/>
      <c r="P229" s="873"/>
      <c r="Q229" s="626"/>
    </row>
    <row r="230" spans="10:17">
      <c r="J230" s="626"/>
      <c r="K230" s="626"/>
      <c r="L230" s="873"/>
      <c r="M230" s="873"/>
      <c r="N230" s="626"/>
      <c r="O230" s="873"/>
      <c r="P230" s="873"/>
      <c r="Q230" s="626"/>
    </row>
    <row r="231" spans="10:17">
      <c r="J231" s="626"/>
      <c r="K231" s="626"/>
      <c r="L231" s="873"/>
      <c r="M231" s="873"/>
      <c r="N231" s="626"/>
      <c r="O231" s="873"/>
      <c r="P231" s="873"/>
      <c r="Q231" s="626"/>
    </row>
    <row r="232" spans="10:17">
      <c r="J232" s="626"/>
      <c r="K232" s="626"/>
      <c r="L232" s="873"/>
      <c r="M232" s="873"/>
      <c r="N232" s="626"/>
      <c r="O232" s="873"/>
      <c r="P232" s="873"/>
      <c r="Q232" s="626"/>
    </row>
    <row r="233" spans="10:17">
      <c r="J233" s="626"/>
      <c r="K233" s="626"/>
      <c r="L233" s="873"/>
      <c r="M233" s="873"/>
      <c r="N233" s="626"/>
      <c r="O233" s="873"/>
      <c r="P233" s="873"/>
      <c r="Q233" s="626"/>
    </row>
    <row r="234" spans="10:17">
      <c r="J234" s="626"/>
      <c r="K234" s="626"/>
      <c r="L234" s="873"/>
      <c r="M234" s="873"/>
      <c r="N234" s="626"/>
      <c r="O234" s="873"/>
      <c r="P234" s="873"/>
      <c r="Q234" s="626"/>
    </row>
    <row r="235" spans="10:17">
      <c r="J235" s="626"/>
      <c r="K235" s="626"/>
      <c r="L235" s="873"/>
      <c r="M235" s="873"/>
      <c r="N235" s="626"/>
      <c r="O235" s="873"/>
      <c r="P235" s="873"/>
      <c r="Q235" s="626"/>
    </row>
    <row r="236" spans="10:17">
      <c r="J236" s="626"/>
      <c r="K236" s="626"/>
      <c r="L236" s="873"/>
      <c r="M236" s="873"/>
      <c r="N236" s="626"/>
      <c r="O236" s="873"/>
      <c r="P236" s="873"/>
      <c r="Q236" s="626"/>
    </row>
    <row r="237" spans="10:17">
      <c r="J237" s="626"/>
      <c r="K237" s="626"/>
      <c r="L237" s="873"/>
      <c r="M237" s="873"/>
      <c r="N237" s="626"/>
      <c r="O237" s="873"/>
      <c r="P237" s="873"/>
      <c r="Q237" s="626"/>
    </row>
    <row r="238" spans="10:17">
      <c r="J238" s="626"/>
      <c r="K238" s="626"/>
      <c r="L238" s="873"/>
      <c r="M238" s="873"/>
      <c r="N238" s="626"/>
      <c r="O238" s="873"/>
      <c r="P238" s="873"/>
      <c r="Q238" s="626"/>
    </row>
    <row r="239" spans="10:17">
      <c r="J239" s="626"/>
      <c r="K239" s="626"/>
      <c r="L239" s="873"/>
      <c r="M239" s="873"/>
      <c r="N239" s="626"/>
      <c r="O239" s="873"/>
      <c r="P239" s="873"/>
      <c r="Q239" s="626"/>
    </row>
    <row r="240" spans="10:17">
      <c r="J240" s="626"/>
      <c r="K240" s="626"/>
      <c r="L240" s="873"/>
      <c r="M240" s="873"/>
      <c r="N240" s="626"/>
      <c r="O240" s="873"/>
      <c r="P240" s="873"/>
      <c r="Q240" s="626"/>
    </row>
    <row r="241" spans="10:17">
      <c r="J241" s="626"/>
      <c r="K241" s="626"/>
      <c r="L241" s="873"/>
      <c r="M241" s="873"/>
      <c r="N241" s="626"/>
      <c r="O241" s="873"/>
      <c r="P241" s="873"/>
      <c r="Q241" s="626"/>
    </row>
    <row r="242" spans="10:17">
      <c r="J242" s="626"/>
      <c r="K242" s="626"/>
      <c r="L242" s="873"/>
      <c r="M242" s="873"/>
      <c r="N242" s="626"/>
      <c r="O242" s="873"/>
      <c r="P242" s="873"/>
      <c r="Q242" s="626"/>
    </row>
    <row r="243" spans="10:17">
      <c r="J243" s="626"/>
      <c r="K243" s="626"/>
      <c r="L243" s="873"/>
      <c r="M243" s="873"/>
      <c r="N243" s="626"/>
      <c r="O243" s="873"/>
      <c r="P243" s="873"/>
      <c r="Q243" s="626"/>
    </row>
    <row r="244" spans="10:17">
      <c r="J244" s="626"/>
      <c r="K244" s="626"/>
      <c r="L244" s="873"/>
      <c r="M244" s="873"/>
      <c r="N244" s="626"/>
      <c r="O244" s="873"/>
      <c r="P244" s="873"/>
      <c r="Q244" s="626"/>
    </row>
    <row r="245" spans="10:17">
      <c r="J245" s="626"/>
      <c r="K245" s="626"/>
      <c r="L245" s="873"/>
      <c r="M245" s="873"/>
      <c r="N245" s="626"/>
      <c r="O245" s="873"/>
      <c r="P245" s="873"/>
      <c r="Q245" s="626"/>
    </row>
    <row r="246" spans="10:17">
      <c r="J246" s="626"/>
      <c r="K246" s="626"/>
      <c r="L246" s="873"/>
      <c r="M246" s="873"/>
      <c r="N246" s="626"/>
      <c r="O246" s="873"/>
      <c r="P246" s="873"/>
      <c r="Q246" s="626"/>
    </row>
    <row r="247" spans="10:17">
      <c r="J247" s="626"/>
      <c r="K247" s="626"/>
      <c r="L247" s="873"/>
      <c r="M247" s="873"/>
      <c r="N247" s="626"/>
      <c r="O247" s="873"/>
      <c r="P247" s="873"/>
      <c r="Q247" s="626"/>
    </row>
    <row r="248" spans="10:17">
      <c r="J248" s="626"/>
      <c r="K248" s="626"/>
      <c r="L248" s="873"/>
      <c r="M248" s="873"/>
      <c r="N248" s="626"/>
      <c r="O248" s="873"/>
      <c r="P248" s="873"/>
      <c r="Q248" s="626"/>
    </row>
    <row r="249" spans="10:17">
      <c r="J249" s="626"/>
      <c r="K249" s="626"/>
      <c r="L249" s="873"/>
      <c r="M249" s="873"/>
      <c r="N249" s="626"/>
      <c r="O249" s="873"/>
      <c r="P249" s="873"/>
      <c r="Q249" s="626"/>
    </row>
    <row r="250" spans="10:17">
      <c r="J250" s="626"/>
      <c r="K250" s="626"/>
      <c r="L250" s="873"/>
      <c r="M250" s="873"/>
      <c r="N250" s="626"/>
      <c r="O250" s="873"/>
      <c r="P250" s="873"/>
      <c r="Q250" s="626"/>
    </row>
    <row r="251" spans="10:17">
      <c r="J251" s="626"/>
      <c r="K251" s="626"/>
      <c r="L251" s="873"/>
      <c r="M251" s="873"/>
      <c r="N251" s="626"/>
      <c r="O251" s="873"/>
      <c r="P251" s="873"/>
      <c r="Q251" s="626"/>
    </row>
    <row r="252" spans="10:17">
      <c r="J252" s="626"/>
      <c r="K252" s="626"/>
      <c r="L252" s="873"/>
      <c r="M252" s="873"/>
      <c r="N252" s="626"/>
      <c r="O252" s="873"/>
      <c r="P252" s="873"/>
      <c r="Q252" s="626"/>
    </row>
    <row r="253" spans="10:17">
      <c r="J253" s="626"/>
      <c r="K253" s="626"/>
      <c r="L253" s="873"/>
      <c r="M253" s="873"/>
      <c r="N253" s="626"/>
      <c r="O253" s="873"/>
      <c r="P253" s="873"/>
      <c r="Q253" s="626"/>
    </row>
    <row r="254" spans="10:17">
      <c r="J254" s="626"/>
      <c r="K254" s="626"/>
      <c r="L254" s="873"/>
      <c r="M254" s="873"/>
      <c r="N254" s="626"/>
      <c r="O254" s="873"/>
      <c r="P254" s="873"/>
      <c r="Q254" s="626"/>
    </row>
    <row r="255" spans="10:17">
      <c r="J255" s="626"/>
      <c r="K255" s="626"/>
      <c r="L255" s="873"/>
      <c r="M255" s="873"/>
      <c r="N255" s="626"/>
      <c r="O255" s="873"/>
      <c r="P255" s="873"/>
      <c r="Q255" s="626"/>
    </row>
    <row r="256" spans="10:17">
      <c r="J256" s="626"/>
      <c r="K256" s="626"/>
      <c r="L256" s="873"/>
      <c r="M256" s="873"/>
      <c r="N256" s="626"/>
      <c r="O256" s="873"/>
      <c r="P256" s="873"/>
      <c r="Q256" s="626"/>
    </row>
    <row r="257" spans="10:17">
      <c r="J257" s="626"/>
      <c r="K257" s="626"/>
      <c r="L257" s="873"/>
      <c r="M257" s="873"/>
      <c r="N257" s="626"/>
      <c r="O257" s="873"/>
      <c r="P257" s="873"/>
      <c r="Q257" s="626"/>
    </row>
    <row r="258" spans="10:17">
      <c r="J258" s="626"/>
      <c r="K258" s="626"/>
      <c r="L258" s="873"/>
      <c r="M258" s="873"/>
      <c r="N258" s="626"/>
      <c r="O258" s="873"/>
      <c r="P258" s="873"/>
      <c r="Q258" s="626"/>
    </row>
    <row r="259" spans="10:17">
      <c r="J259" s="626"/>
      <c r="K259" s="626"/>
      <c r="L259" s="873"/>
      <c r="M259" s="873"/>
      <c r="N259" s="626"/>
      <c r="O259" s="873"/>
      <c r="P259" s="873"/>
      <c r="Q259" s="626"/>
    </row>
    <row r="260" spans="10:17">
      <c r="J260" s="626"/>
      <c r="K260" s="626"/>
      <c r="L260" s="873"/>
      <c r="M260" s="873"/>
      <c r="N260" s="626"/>
      <c r="O260" s="873"/>
      <c r="P260" s="873"/>
      <c r="Q260" s="626"/>
    </row>
    <row r="261" spans="10:17">
      <c r="J261" s="626"/>
      <c r="K261" s="626"/>
      <c r="L261" s="873"/>
      <c r="M261" s="873"/>
      <c r="N261" s="626"/>
      <c r="O261" s="873"/>
      <c r="P261" s="873"/>
      <c r="Q261" s="626"/>
    </row>
    <row r="262" spans="10:17">
      <c r="J262" s="626"/>
      <c r="K262" s="626"/>
      <c r="L262" s="873"/>
      <c r="M262" s="873"/>
      <c r="N262" s="626"/>
      <c r="O262" s="873"/>
      <c r="P262" s="873"/>
      <c r="Q262" s="626"/>
    </row>
    <row r="263" spans="10:17">
      <c r="J263" s="626"/>
      <c r="K263" s="626"/>
      <c r="L263" s="873"/>
      <c r="M263" s="873"/>
      <c r="N263" s="626"/>
      <c r="O263" s="873"/>
      <c r="P263" s="873"/>
      <c r="Q263" s="626"/>
    </row>
    <row r="264" spans="10:17">
      <c r="J264" s="626"/>
      <c r="K264" s="626"/>
      <c r="L264" s="873"/>
      <c r="M264" s="873"/>
      <c r="N264" s="626"/>
      <c r="O264" s="873"/>
      <c r="P264" s="873"/>
      <c r="Q264" s="626"/>
    </row>
    <row r="265" spans="10:17">
      <c r="J265" s="626"/>
      <c r="K265" s="626"/>
      <c r="L265" s="873"/>
      <c r="M265" s="873"/>
      <c r="N265" s="626"/>
      <c r="O265" s="873"/>
      <c r="P265" s="873"/>
      <c r="Q265" s="626"/>
    </row>
    <row r="266" spans="10:17">
      <c r="J266" s="626"/>
      <c r="K266" s="626"/>
      <c r="L266" s="873"/>
      <c r="M266" s="873"/>
      <c r="N266" s="626"/>
      <c r="O266" s="873"/>
      <c r="P266" s="873"/>
      <c r="Q266" s="626"/>
    </row>
    <row r="267" spans="10:17">
      <c r="J267" s="626"/>
      <c r="K267" s="626"/>
      <c r="L267" s="873"/>
      <c r="M267" s="873"/>
      <c r="N267" s="626"/>
      <c r="O267" s="873"/>
      <c r="P267" s="873"/>
      <c r="Q267" s="626"/>
    </row>
    <row r="268" spans="10:17">
      <c r="J268" s="626"/>
      <c r="K268" s="626"/>
      <c r="L268" s="873"/>
      <c r="M268" s="873"/>
      <c r="N268" s="626"/>
      <c r="O268" s="873"/>
      <c r="P268" s="873"/>
      <c r="Q268" s="626"/>
    </row>
    <row r="269" spans="10:17">
      <c r="J269" s="626"/>
      <c r="K269" s="626"/>
      <c r="L269" s="873"/>
      <c r="M269" s="873"/>
      <c r="N269" s="626"/>
      <c r="O269" s="873"/>
      <c r="P269" s="873"/>
      <c r="Q269" s="626"/>
    </row>
    <row r="270" spans="10:17">
      <c r="J270" s="626"/>
      <c r="K270" s="626"/>
      <c r="L270" s="873"/>
      <c r="M270" s="873"/>
      <c r="N270" s="626"/>
      <c r="O270" s="873"/>
      <c r="P270" s="873"/>
      <c r="Q270" s="626"/>
    </row>
    <row r="271" spans="10:17">
      <c r="J271" s="626"/>
      <c r="K271" s="626"/>
      <c r="L271" s="873"/>
      <c r="M271" s="873"/>
      <c r="N271" s="626"/>
      <c r="O271" s="873"/>
      <c r="P271" s="873"/>
      <c r="Q271" s="626"/>
    </row>
    <row r="272" spans="10:17">
      <c r="J272" s="626"/>
      <c r="K272" s="626"/>
      <c r="L272" s="873"/>
      <c r="M272" s="873"/>
      <c r="N272" s="626"/>
      <c r="O272" s="873"/>
      <c r="P272" s="873"/>
      <c r="Q272" s="626"/>
    </row>
    <row r="273" spans="10:17">
      <c r="J273" s="626"/>
      <c r="K273" s="626"/>
      <c r="L273" s="873"/>
      <c r="M273" s="873"/>
      <c r="N273" s="626"/>
      <c r="O273" s="873"/>
      <c r="P273" s="873"/>
      <c r="Q273" s="626"/>
    </row>
    <row r="274" spans="10:17">
      <c r="J274" s="626"/>
      <c r="K274" s="626"/>
      <c r="L274" s="873"/>
      <c r="M274" s="873"/>
      <c r="N274" s="626"/>
      <c r="O274" s="873"/>
      <c r="P274" s="873"/>
      <c r="Q274" s="626"/>
    </row>
    <row r="275" spans="10:17">
      <c r="J275" s="626"/>
      <c r="K275" s="626"/>
      <c r="L275" s="873"/>
      <c r="M275" s="873"/>
      <c r="N275" s="626"/>
      <c r="O275" s="873"/>
      <c r="P275" s="873"/>
      <c r="Q275" s="626"/>
    </row>
    <row r="276" spans="10:17">
      <c r="J276" s="626"/>
      <c r="K276" s="626"/>
      <c r="L276" s="873"/>
      <c r="M276" s="873"/>
      <c r="N276" s="626"/>
      <c r="O276" s="873"/>
      <c r="P276" s="873"/>
      <c r="Q276" s="626"/>
    </row>
    <row r="277" spans="10:17">
      <c r="J277" s="626"/>
      <c r="K277" s="626"/>
      <c r="L277" s="873"/>
      <c r="M277" s="873"/>
      <c r="N277" s="626"/>
      <c r="O277" s="873"/>
      <c r="P277" s="873"/>
      <c r="Q277" s="626"/>
    </row>
    <row r="278" spans="10:17">
      <c r="J278" s="626"/>
      <c r="K278" s="626"/>
      <c r="L278" s="873"/>
      <c r="M278" s="873"/>
      <c r="N278" s="626"/>
      <c r="O278" s="873"/>
      <c r="P278" s="873"/>
      <c r="Q278" s="626"/>
    </row>
    <row r="279" spans="10:17">
      <c r="J279" s="626"/>
      <c r="K279" s="626"/>
      <c r="L279" s="873"/>
      <c r="M279" s="873"/>
      <c r="N279" s="626"/>
      <c r="O279" s="873"/>
      <c r="P279" s="873"/>
      <c r="Q279" s="626"/>
    </row>
    <row r="280" spans="10:17">
      <c r="J280" s="626"/>
      <c r="K280" s="626"/>
      <c r="L280" s="873"/>
      <c r="M280" s="873"/>
      <c r="N280" s="626"/>
      <c r="O280" s="873"/>
      <c r="P280" s="873"/>
      <c r="Q280" s="626"/>
    </row>
    <row r="281" spans="10:17">
      <c r="J281" s="626"/>
      <c r="K281" s="626"/>
      <c r="L281" s="873"/>
      <c r="M281" s="873"/>
      <c r="N281" s="626"/>
      <c r="O281" s="873"/>
      <c r="P281" s="873"/>
      <c r="Q281" s="626"/>
    </row>
    <row r="282" spans="10:17">
      <c r="J282" s="626"/>
      <c r="K282" s="626"/>
      <c r="L282" s="873"/>
      <c r="M282" s="873"/>
      <c r="N282" s="626"/>
      <c r="O282" s="873"/>
      <c r="P282" s="873"/>
      <c r="Q282" s="626"/>
    </row>
    <row r="283" spans="10:17">
      <c r="J283" s="626"/>
      <c r="K283" s="626"/>
      <c r="L283" s="873"/>
      <c r="M283" s="873"/>
      <c r="N283" s="626"/>
      <c r="O283" s="873"/>
      <c r="P283" s="873"/>
      <c r="Q283" s="626"/>
    </row>
    <row r="284" spans="10:17">
      <c r="J284" s="626"/>
      <c r="K284" s="626"/>
      <c r="L284" s="873"/>
      <c r="M284" s="873"/>
      <c r="N284" s="626"/>
      <c r="O284" s="873"/>
      <c r="P284" s="873"/>
      <c r="Q284" s="626"/>
    </row>
    <row r="285" spans="10:17">
      <c r="J285" s="626"/>
      <c r="K285" s="626"/>
      <c r="L285" s="873"/>
      <c r="M285" s="873"/>
      <c r="N285" s="626"/>
      <c r="O285" s="873"/>
      <c r="P285" s="873"/>
      <c r="Q285" s="626"/>
    </row>
    <row r="286" spans="10:17">
      <c r="J286" s="626"/>
      <c r="K286" s="626"/>
      <c r="L286" s="873"/>
      <c r="M286" s="873"/>
      <c r="N286" s="626"/>
      <c r="O286" s="873"/>
      <c r="P286" s="873"/>
      <c r="Q286" s="626"/>
    </row>
    <row r="287" spans="10:17">
      <c r="J287" s="626"/>
      <c r="K287" s="626"/>
      <c r="L287" s="873"/>
      <c r="M287" s="873"/>
      <c r="N287" s="626"/>
      <c r="O287" s="873"/>
      <c r="P287" s="873"/>
      <c r="Q287" s="626"/>
    </row>
    <row r="288" spans="10:17">
      <c r="J288" s="626"/>
      <c r="K288" s="626"/>
      <c r="L288" s="873"/>
      <c r="M288" s="873"/>
      <c r="N288" s="626"/>
      <c r="O288" s="873"/>
      <c r="P288" s="873"/>
      <c r="Q288" s="626"/>
    </row>
    <row r="289" spans="10:17">
      <c r="J289" s="626"/>
      <c r="K289" s="626"/>
      <c r="L289" s="873"/>
      <c r="M289" s="873"/>
      <c r="N289" s="626"/>
      <c r="O289" s="873"/>
      <c r="P289" s="873"/>
      <c r="Q289" s="626"/>
    </row>
    <row r="290" spans="10:17">
      <c r="J290" s="626"/>
      <c r="K290" s="626"/>
      <c r="L290" s="873"/>
      <c r="M290" s="873"/>
      <c r="N290" s="626"/>
      <c r="O290" s="873"/>
      <c r="P290" s="873"/>
      <c r="Q290" s="626"/>
    </row>
    <row r="291" spans="10:17">
      <c r="J291" s="626"/>
      <c r="K291" s="626"/>
      <c r="L291" s="873"/>
      <c r="M291" s="873"/>
      <c r="N291" s="626"/>
      <c r="O291" s="873"/>
      <c r="P291" s="873"/>
      <c r="Q291" s="626"/>
    </row>
    <row r="292" spans="10:17">
      <c r="J292" s="626"/>
      <c r="K292" s="626"/>
      <c r="L292" s="873"/>
      <c r="M292" s="873"/>
      <c r="N292" s="626"/>
      <c r="O292" s="873"/>
      <c r="P292" s="873"/>
      <c r="Q292" s="626"/>
    </row>
    <row r="293" spans="10:17">
      <c r="J293" s="626"/>
      <c r="K293" s="626"/>
      <c r="L293" s="873"/>
      <c r="M293" s="873"/>
      <c r="N293" s="626"/>
      <c r="O293" s="873"/>
      <c r="P293" s="873"/>
      <c r="Q293" s="626"/>
    </row>
    <row r="294" spans="10:17">
      <c r="J294" s="626"/>
      <c r="K294" s="626"/>
      <c r="L294" s="873"/>
      <c r="M294" s="873"/>
      <c r="N294" s="626"/>
      <c r="O294" s="873"/>
      <c r="P294" s="873"/>
      <c r="Q294" s="626"/>
    </row>
    <row r="295" spans="10:17">
      <c r="J295" s="626"/>
      <c r="K295" s="626"/>
      <c r="L295" s="873"/>
      <c r="M295" s="873"/>
      <c r="N295" s="626"/>
      <c r="O295" s="873"/>
      <c r="P295" s="873"/>
      <c r="Q295" s="626"/>
    </row>
    <row r="296" spans="10:17">
      <c r="J296" s="626"/>
      <c r="K296" s="626"/>
      <c r="L296" s="873"/>
      <c r="M296" s="873"/>
      <c r="N296" s="626"/>
      <c r="O296" s="873"/>
      <c r="P296" s="873"/>
      <c r="Q296" s="626"/>
    </row>
    <row r="297" spans="10:17">
      <c r="J297" s="626"/>
      <c r="K297" s="626"/>
      <c r="L297" s="873"/>
      <c r="M297" s="873"/>
      <c r="N297" s="626"/>
      <c r="O297" s="873"/>
      <c r="P297" s="873"/>
      <c r="Q297" s="626"/>
    </row>
    <row r="298" spans="10:17">
      <c r="J298" s="626"/>
      <c r="K298" s="626"/>
      <c r="L298" s="873"/>
      <c r="M298" s="873"/>
      <c r="N298" s="626"/>
      <c r="O298" s="873"/>
      <c r="P298" s="873"/>
      <c r="Q298" s="626"/>
    </row>
    <row r="299" spans="10:17">
      <c r="J299" s="626"/>
      <c r="K299" s="626"/>
      <c r="L299" s="873"/>
      <c r="M299" s="873"/>
      <c r="N299" s="626"/>
      <c r="O299" s="873"/>
      <c r="P299" s="873"/>
      <c r="Q299" s="626"/>
    </row>
    <row r="300" spans="10:17">
      <c r="J300" s="626"/>
      <c r="K300" s="626"/>
      <c r="L300" s="873"/>
      <c r="M300" s="873"/>
      <c r="N300" s="626"/>
      <c r="O300" s="873"/>
      <c r="P300" s="873"/>
      <c r="Q300" s="626"/>
    </row>
    <row r="301" spans="10:17">
      <c r="J301" s="626"/>
      <c r="K301" s="626"/>
      <c r="L301" s="873"/>
      <c r="M301" s="873"/>
      <c r="N301" s="626"/>
      <c r="O301" s="873"/>
      <c r="P301" s="873"/>
      <c r="Q301" s="626"/>
    </row>
    <row r="302" spans="10:17">
      <c r="J302" s="626"/>
      <c r="K302" s="626"/>
      <c r="L302" s="873"/>
      <c r="M302" s="873"/>
      <c r="N302" s="626"/>
      <c r="O302" s="873"/>
      <c r="P302" s="873"/>
      <c r="Q302" s="626"/>
    </row>
    <row r="303" spans="10:17">
      <c r="J303" s="626"/>
      <c r="K303" s="626"/>
      <c r="L303" s="873"/>
      <c r="M303" s="873"/>
      <c r="N303" s="626"/>
      <c r="O303" s="873"/>
      <c r="P303" s="873"/>
      <c r="Q303" s="626"/>
    </row>
    <row r="304" spans="10:17">
      <c r="J304" s="626"/>
      <c r="K304" s="626"/>
      <c r="L304" s="873"/>
      <c r="M304" s="873"/>
      <c r="N304" s="626"/>
      <c r="O304" s="873"/>
      <c r="P304" s="873"/>
      <c r="Q304" s="626"/>
    </row>
    <row r="305" spans="10:17">
      <c r="J305" s="626"/>
      <c r="K305" s="626"/>
      <c r="L305" s="873"/>
      <c r="M305" s="873"/>
      <c r="N305" s="626"/>
      <c r="O305" s="873"/>
      <c r="P305" s="873"/>
      <c r="Q305" s="626"/>
    </row>
    <row r="306" spans="10:17">
      <c r="J306" s="626"/>
      <c r="K306" s="626"/>
      <c r="L306" s="873"/>
      <c r="M306" s="873"/>
      <c r="N306" s="626"/>
      <c r="O306" s="873"/>
      <c r="P306" s="873"/>
      <c r="Q306" s="626"/>
    </row>
    <row r="307" spans="10:17">
      <c r="J307" s="626"/>
      <c r="K307" s="626"/>
      <c r="L307" s="873"/>
      <c r="M307" s="873"/>
      <c r="N307" s="626"/>
      <c r="O307" s="873"/>
      <c r="P307" s="873"/>
      <c r="Q307" s="626"/>
    </row>
    <row r="308" spans="10:17">
      <c r="J308" s="626"/>
      <c r="K308" s="626"/>
      <c r="L308" s="873"/>
      <c r="M308" s="873"/>
      <c r="N308" s="626"/>
      <c r="O308" s="873"/>
      <c r="P308" s="873"/>
      <c r="Q308" s="626"/>
    </row>
    <row r="309" spans="10:17">
      <c r="J309" s="626"/>
      <c r="K309" s="626"/>
      <c r="L309" s="873"/>
      <c r="M309" s="873"/>
      <c r="N309" s="626"/>
      <c r="O309" s="873"/>
      <c r="P309" s="873"/>
      <c r="Q309" s="626"/>
    </row>
    <row r="310" spans="10:17">
      <c r="J310" s="626"/>
      <c r="K310" s="626"/>
      <c r="L310" s="873"/>
      <c r="M310" s="873"/>
      <c r="N310" s="626"/>
      <c r="O310" s="873"/>
      <c r="P310" s="873"/>
      <c r="Q310" s="626"/>
    </row>
    <row r="311" spans="10:17">
      <c r="J311" s="626"/>
      <c r="K311" s="626"/>
      <c r="L311" s="873"/>
      <c r="M311" s="873"/>
      <c r="N311" s="626"/>
      <c r="O311" s="873"/>
      <c r="P311" s="873"/>
      <c r="Q311" s="626"/>
    </row>
    <row r="312" spans="10:17">
      <c r="J312" s="626"/>
      <c r="K312" s="626"/>
      <c r="L312" s="873"/>
      <c r="M312" s="873"/>
      <c r="N312" s="626"/>
      <c r="O312" s="873"/>
      <c r="P312" s="873"/>
      <c r="Q312" s="626"/>
    </row>
    <row r="313" spans="10:17">
      <c r="J313" s="626"/>
      <c r="K313" s="626"/>
      <c r="L313" s="873"/>
      <c r="M313" s="873"/>
      <c r="N313" s="626"/>
      <c r="O313" s="873"/>
      <c r="P313" s="873"/>
      <c r="Q313" s="626"/>
    </row>
    <row r="314" spans="10:17">
      <c r="J314" s="626"/>
      <c r="K314" s="626"/>
      <c r="L314" s="873"/>
      <c r="M314" s="873"/>
      <c r="N314" s="626"/>
      <c r="O314" s="873"/>
      <c r="P314" s="873"/>
      <c r="Q314" s="626"/>
    </row>
    <row r="315" spans="10:17">
      <c r="J315" s="626"/>
      <c r="K315" s="626"/>
      <c r="L315" s="873"/>
      <c r="M315" s="873"/>
      <c r="N315" s="626"/>
      <c r="O315" s="873"/>
      <c r="P315" s="873"/>
      <c r="Q315" s="626"/>
    </row>
    <row r="316" spans="10:17">
      <c r="J316" s="626"/>
      <c r="K316" s="626"/>
      <c r="L316" s="873"/>
      <c r="M316" s="873"/>
      <c r="N316" s="626"/>
      <c r="O316" s="873"/>
      <c r="P316" s="873"/>
      <c r="Q316" s="626"/>
    </row>
    <row r="317" spans="10:17">
      <c r="J317" s="626"/>
      <c r="K317" s="626"/>
      <c r="L317" s="873"/>
      <c r="M317" s="873"/>
      <c r="N317" s="626"/>
      <c r="O317" s="873"/>
      <c r="P317" s="873"/>
      <c r="Q317" s="626"/>
    </row>
    <row r="318" spans="10:17">
      <c r="J318" s="626"/>
      <c r="K318" s="626"/>
      <c r="L318" s="873"/>
      <c r="M318" s="873"/>
      <c r="N318" s="626"/>
      <c r="O318" s="873"/>
      <c r="P318" s="873"/>
      <c r="Q318" s="626"/>
    </row>
    <row r="319" spans="10:17">
      <c r="J319" s="626"/>
      <c r="K319" s="626"/>
      <c r="L319" s="873"/>
      <c r="M319" s="873"/>
      <c r="N319" s="626"/>
      <c r="O319" s="873"/>
      <c r="P319" s="873"/>
      <c r="Q319" s="626"/>
    </row>
    <row r="320" spans="10:17">
      <c r="J320" s="626"/>
      <c r="K320" s="626"/>
      <c r="L320" s="873"/>
      <c r="M320" s="873"/>
      <c r="N320" s="626"/>
      <c r="O320" s="873"/>
      <c r="P320" s="873"/>
      <c r="Q320" s="626"/>
    </row>
    <row r="321" spans="10:17">
      <c r="J321" s="626"/>
      <c r="K321" s="626"/>
      <c r="L321" s="873"/>
      <c r="M321" s="873"/>
      <c r="N321" s="626"/>
      <c r="O321" s="873"/>
      <c r="P321" s="873"/>
      <c r="Q321" s="626"/>
    </row>
    <row r="322" spans="10:17">
      <c r="J322" s="626"/>
      <c r="K322" s="626"/>
      <c r="L322" s="873"/>
      <c r="M322" s="873"/>
      <c r="N322" s="626"/>
      <c r="O322" s="873"/>
      <c r="P322" s="873"/>
      <c r="Q322" s="626"/>
    </row>
    <row r="323" spans="10:17">
      <c r="J323" s="626"/>
      <c r="K323" s="626"/>
      <c r="L323" s="873"/>
      <c r="M323" s="873"/>
      <c r="N323" s="626"/>
      <c r="O323" s="873"/>
      <c r="P323" s="873"/>
      <c r="Q323" s="626"/>
    </row>
    <row r="324" spans="10:17">
      <c r="J324" s="626"/>
      <c r="K324" s="626"/>
      <c r="L324" s="873"/>
      <c r="M324" s="873"/>
      <c r="N324" s="626"/>
      <c r="O324" s="873"/>
      <c r="P324" s="873"/>
      <c r="Q324" s="626"/>
    </row>
    <row r="325" spans="10:17">
      <c r="J325" s="626"/>
      <c r="K325" s="626"/>
      <c r="L325" s="873"/>
      <c r="M325" s="873"/>
      <c r="N325" s="626"/>
      <c r="O325" s="873"/>
      <c r="P325" s="873"/>
      <c r="Q325" s="626"/>
    </row>
    <row r="326" spans="10:17">
      <c r="J326" s="626"/>
      <c r="K326" s="626"/>
      <c r="L326" s="873"/>
      <c r="M326" s="873"/>
      <c r="N326" s="626"/>
      <c r="O326" s="873"/>
      <c r="P326" s="873"/>
      <c r="Q326" s="626"/>
    </row>
    <row r="327" spans="10:17">
      <c r="J327" s="626"/>
      <c r="K327" s="626"/>
      <c r="L327" s="873"/>
      <c r="M327" s="873"/>
      <c r="N327" s="626"/>
      <c r="O327" s="873"/>
      <c r="P327" s="873"/>
      <c r="Q327" s="626"/>
    </row>
    <row r="328" spans="10:17">
      <c r="J328" s="626"/>
      <c r="K328" s="626"/>
      <c r="L328" s="873"/>
      <c r="M328" s="873"/>
      <c r="N328" s="626"/>
      <c r="O328" s="873"/>
      <c r="P328" s="873"/>
      <c r="Q328" s="626"/>
    </row>
    <row r="329" spans="10:17">
      <c r="J329" s="626"/>
      <c r="K329" s="626"/>
      <c r="L329" s="873"/>
      <c r="M329" s="873"/>
      <c r="N329" s="626"/>
      <c r="O329" s="873"/>
      <c r="P329" s="873"/>
      <c r="Q329" s="626"/>
    </row>
    <row r="330" spans="10:17">
      <c r="J330" s="626"/>
      <c r="K330" s="626"/>
      <c r="L330" s="873"/>
      <c r="M330" s="873"/>
      <c r="N330" s="626"/>
      <c r="O330" s="873"/>
      <c r="P330" s="873"/>
      <c r="Q330" s="626"/>
    </row>
    <row r="331" spans="10:17">
      <c r="J331" s="626"/>
      <c r="K331" s="626"/>
      <c r="L331" s="873"/>
      <c r="M331" s="873"/>
      <c r="N331" s="626"/>
      <c r="O331" s="873"/>
      <c r="P331" s="873"/>
      <c r="Q331" s="626"/>
    </row>
    <row r="332" spans="10:17">
      <c r="J332" s="626"/>
      <c r="K332" s="626"/>
      <c r="L332" s="873"/>
      <c r="M332" s="873"/>
      <c r="N332" s="626"/>
      <c r="O332" s="873"/>
      <c r="P332" s="873"/>
      <c r="Q332" s="626"/>
    </row>
    <row r="333" spans="10:17">
      <c r="J333" s="626"/>
      <c r="K333" s="626"/>
      <c r="L333" s="873"/>
      <c r="M333" s="873"/>
      <c r="N333" s="626"/>
      <c r="O333" s="873"/>
      <c r="P333" s="873"/>
      <c r="Q333" s="626"/>
    </row>
    <row r="334" spans="10:17">
      <c r="J334" s="626"/>
      <c r="K334" s="626"/>
      <c r="L334" s="873"/>
      <c r="M334" s="873"/>
      <c r="N334" s="626"/>
      <c r="O334" s="873"/>
      <c r="P334" s="873"/>
      <c r="Q334" s="626"/>
    </row>
    <row r="335" spans="10:17">
      <c r="J335" s="626"/>
      <c r="K335" s="626"/>
      <c r="L335" s="873"/>
      <c r="M335" s="873"/>
      <c r="N335" s="626"/>
      <c r="O335" s="873"/>
      <c r="P335" s="873"/>
      <c r="Q335" s="626"/>
    </row>
    <row r="336" spans="10:17">
      <c r="J336" s="626"/>
      <c r="K336" s="626"/>
      <c r="L336" s="873"/>
      <c r="M336" s="873"/>
      <c r="N336" s="626"/>
      <c r="O336" s="873"/>
      <c r="P336" s="873"/>
      <c r="Q336" s="626"/>
    </row>
    <row r="337" spans="10:17">
      <c r="J337" s="626"/>
      <c r="K337" s="626"/>
      <c r="L337" s="873"/>
      <c r="M337" s="873"/>
      <c r="N337" s="626"/>
      <c r="O337" s="873"/>
      <c r="P337" s="873"/>
      <c r="Q337" s="626"/>
    </row>
    <row r="338" spans="10:17">
      <c r="J338" s="626"/>
      <c r="K338" s="626"/>
      <c r="L338" s="873"/>
      <c r="M338" s="873"/>
      <c r="N338" s="626"/>
      <c r="O338" s="873"/>
      <c r="P338" s="873"/>
      <c r="Q338" s="626"/>
    </row>
    <row r="339" spans="10:17">
      <c r="J339" s="626"/>
      <c r="K339" s="626"/>
      <c r="L339" s="873"/>
      <c r="M339" s="873"/>
      <c r="N339" s="626"/>
      <c r="O339" s="873"/>
      <c r="P339" s="873"/>
      <c r="Q339" s="626"/>
    </row>
    <row r="340" spans="10:17">
      <c r="J340" s="626"/>
      <c r="K340" s="626"/>
      <c r="L340" s="873"/>
      <c r="M340" s="873"/>
      <c r="N340" s="626"/>
      <c r="O340" s="873"/>
      <c r="P340" s="873"/>
      <c r="Q340" s="626"/>
    </row>
    <row r="341" spans="10:17">
      <c r="J341" s="626"/>
      <c r="K341" s="626"/>
      <c r="L341" s="873"/>
      <c r="M341" s="873"/>
      <c r="N341" s="626"/>
      <c r="O341" s="873"/>
      <c r="P341" s="873"/>
      <c r="Q341" s="626"/>
    </row>
    <row r="342" spans="10:17">
      <c r="J342" s="626"/>
      <c r="K342" s="626"/>
      <c r="L342" s="873"/>
      <c r="M342" s="873"/>
      <c r="N342" s="626"/>
      <c r="O342" s="873"/>
      <c r="P342" s="873"/>
      <c r="Q342" s="626"/>
    </row>
    <row r="343" spans="10:17">
      <c r="J343" s="626"/>
      <c r="K343" s="626"/>
      <c r="L343" s="873"/>
      <c r="M343" s="873"/>
      <c r="N343" s="626"/>
      <c r="O343" s="873"/>
      <c r="P343" s="873"/>
      <c r="Q343" s="626"/>
    </row>
    <row r="344" spans="10:17">
      <c r="J344" s="626"/>
      <c r="K344" s="626"/>
      <c r="L344" s="873"/>
      <c r="M344" s="873"/>
      <c r="N344" s="626"/>
      <c r="O344" s="873"/>
      <c r="P344" s="873"/>
      <c r="Q344" s="626"/>
    </row>
    <row r="345" spans="10:17">
      <c r="J345" s="626"/>
      <c r="K345" s="626"/>
      <c r="L345" s="873"/>
      <c r="M345" s="873"/>
      <c r="N345" s="626"/>
      <c r="O345" s="873"/>
      <c r="P345" s="873"/>
      <c r="Q345" s="626"/>
    </row>
    <row r="346" spans="10:17">
      <c r="J346" s="626"/>
      <c r="K346" s="626"/>
      <c r="L346" s="873"/>
      <c r="M346" s="873"/>
      <c r="N346" s="626"/>
      <c r="O346" s="873"/>
      <c r="P346" s="873"/>
      <c r="Q346" s="626"/>
    </row>
    <row r="347" spans="10:17">
      <c r="J347" s="626"/>
      <c r="K347" s="626"/>
      <c r="L347" s="873"/>
      <c r="M347" s="873"/>
      <c r="N347" s="626"/>
      <c r="O347" s="873"/>
      <c r="P347" s="873"/>
      <c r="Q347" s="626"/>
    </row>
    <row r="348" spans="10:17">
      <c r="J348" s="626"/>
      <c r="K348" s="626"/>
      <c r="L348" s="873"/>
      <c r="M348" s="873"/>
      <c r="N348" s="626"/>
      <c r="O348" s="873"/>
      <c r="P348" s="873"/>
      <c r="Q348" s="626"/>
    </row>
    <row r="349" spans="10:17">
      <c r="J349" s="626"/>
      <c r="K349" s="626"/>
      <c r="L349" s="873"/>
      <c r="M349" s="873"/>
      <c r="N349" s="626"/>
      <c r="O349" s="873"/>
      <c r="P349" s="873"/>
      <c r="Q349" s="626"/>
    </row>
  </sheetData>
  <autoFilter ref="A4:Z121" xr:uid="{00000000-0001-0000-7B00-000000000000}">
    <filterColumn colId="0">
      <filters>
        <filter val="METROPOLITANA"/>
      </filters>
    </filterColumn>
  </autoFilter>
  <mergeCells count="4">
    <mergeCell ref="H3:J3"/>
    <mergeCell ref="K3:Q3"/>
    <mergeCell ref="B2:Q2"/>
    <mergeCell ref="B1:Q1"/>
  </mergeCells>
  <hyperlinks>
    <hyperlink ref="R1" location="INDICE!A1" display="INDICE" xr:uid="{00000000-0004-0000-7B00-000000000000}"/>
    <hyperlink ref="R2" location="Matriz_Estadisticas!A1" display="ESTADÍSTICAS" xr:uid="{00000000-0004-0000-7B00-000001000000}"/>
    <hyperlink ref="A1" location="INDICE!C66" display="IS_36" xr:uid="{00000000-0004-0000-7B00-000002000000}"/>
    <hyperlink ref="A2" location="INDICE!C67" display="IS_37" xr:uid="{00000000-0004-0000-7B00-000003000000}"/>
  </hyperlinks>
  <pageMargins left="0.7" right="0.7" top="0.75" bottom="0.75" header="0.3" footer="0.3"/>
  <pageSetup orientation="portrait" r:id="rId1"/>
  <legacy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Hoja169"/>
  <dimension ref="A1:S38"/>
  <sheetViews>
    <sheetView workbookViewId="0">
      <selection activeCell="B10" sqref="B10"/>
    </sheetView>
  </sheetViews>
  <sheetFormatPr baseColWidth="10" defaultColWidth="13.109375" defaultRowHeight="15" customHeight="1"/>
  <cols>
    <col min="1" max="1" width="44.109375" style="928" bestFit="1" customWidth="1"/>
    <col min="2" max="2" width="100.6640625" style="932" customWidth="1"/>
    <col min="3" max="3" width="7" style="929" bestFit="1" customWidth="1"/>
    <col min="4" max="16384" width="13.109375" style="929"/>
  </cols>
  <sheetData>
    <row r="1" spans="1:19" ht="15" customHeight="1">
      <c r="A1" s="442" t="s">
        <v>419</v>
      </c>
      <c r="B1" s="927" t="s">
        <v>1757</v>
      </c>
      <c r="C1" s="550" t="s">
        <v>137</v>
      </c>
      <c r="D1" s="928"/>
      <c r="E1" s="928"/>
      <c r="F1" s="928"/>
      <c r="G1" s="928"/>
      <c r="H1" s="928"/>
      <c r="I1" s="928"/>
      <c r="J1" s="928"/>
      <c r="K1" s="928"/>
      <c r="L1" s="928"/>
      <c r="M1" s="928"/>
      <c r="N1" s="928"/>
      <c r="O1" s="928"/>
      <c r="P1" s="928"/>
      <c r="Q1" s="928"/>
      <c r="R1" s="928"/>
      <c r="S1" s="928"/>
    </row>
    <row r="2" spans="1:19" ht="15" customHeight="1">
      <c r="A2" s="930" t="s">
        <v>6</v>
      </c>
      <c r="B2" s="931" t="s">
        <v>1901</v>
      </c>
      <c r="C2" s="932"/>
      <c r="D2" s="932"/>
      <c r="E2" s="932"/>
    </row>
    <row r="3" spans="1:19" ht="15" customHeight="1">
      <c r="A3" s="933" t="s">
        <v>4</v>
      </c>
      <c r="B3" s="934" t="s">
        <v>1838</v>
      </c>
      <c r="C3" s="932"/>
      <c r="D3" s="932"/>
      <c r="E3" s="932"/>
      <c r="F3" s="932"/>
      <c r="G3" s="932"/>
      <c r="H3" s="932"/>
      <c r="I3" s="932"/>
      <c r="J3" s="932"/>
      <c r="K3" s="932"/>
      <c r="L3" s="932"/>
      <c r="M3" s="932"/>
      <c r="N3" s="932"/>
      <c r="O3" s="932"/>
      <c r="P3" s="932"/>
      <c r="Q3" s="932"/>
      <c r="R3" s="932"/>
      <c r="S3" s="932"/>
    </row>
    <row r="4" spans="1:19" ht="15" customHeight="1">
      <c r="A4" s="933" t="s">
        <v>388</v>
      </c>
      <c r="B4" s="934" t="s">
        <v>1839</v>
      </c>
      <c r="C4" s="932"/>
      <c r="D4" s="932"/>
      <c r="E4" s="932"/>
      <c r="F4" s="932"/>
      <c r="G4" s="932"/>
      <c r="H4" s="932"/>
      <c r="I4" s="932"/>
      <c r="J4" s="932"/>
      <c r="K4" s="932"/>
      <c r="L4" s="932"/>
      <c r="M4" s="932"/>
      <c r="N4" s="932"/>
      <c r="O4" s="932"/>
      <c r="P4" s="932"/>
      <c r="Q4" s="932"/>
      <c r="R4" s="932"/>
      <c r="S4" s="932"/>
    </row>
    <row r="5" spans="1:19" ht="15" customHeight="1">
      <c r="A5" s="933" t="s">
        <v>9</v>
      </c>
      <c r="B5" s="934" t="s">
        <v>1902</v>
      </c>
      <c r="C5" s="932"/>
      <c r="D5" s="932"/>
      <c r="E5" s="932"/>
      <c r="F5" s="932"/>
      <c r="G5" s="932"/>
      <c r="H5" s="932"/>
      <c r="I5" s="932"/>
      <c r="J5" s="932"/>
      <c r="K5" s="932"/>
      <c r="L5" s="932"/>
      <c r="M5" s="932"/>
      <c r="N5" s="932"/>
      <c r="O5" s="932"/>
      <c r="P5" s="932"/>
      <c r="Q5" s="932"/>
      <c r="R5" s="932"/>
      <c r="S5" s="932"/>
    </row>
    <row r="6" spans="1:19" ht="15" customHeight="1">
      <c r="A6" s="933" t="s">
        <v>138</v>
      </c>
      <c r="B6" s="1027" t="s">
        <v>421</v>
      </c>
      <c r="C6" s="932"/>
      <c r="D6" s="932"/>
      <c r="E6" s="932"/>
      <c r="F6" s="932"/>
      <c r="G6" s="932"/>
      <c r="H6" s="932"/>
      <c r="I6" s="932"/>
      <c r="J6" s="932"/>
      <c r="K6" s="932"/>
      <c r="L6" s="932"/>
      <c r="M6" s="932"/>
      <c r="N6" s="932"/>
      <c r="O6" s="932"/>
      <c r="P6" s="932"/>
      <c r="Q6" s="932"/>
      <c r="R6" s="932"/>
      <c r="S6" s="932"/>
    </row>
    <row r="7" spans="1:19" ht="15" customHeight="1">
      <c r="A7" s="933" t="s">
        <v>7</v>
      </c>
      <c r="B7" s="935" t="s">
        <v>422</v>
      </c>
      <c r="C7" s="932"/>
      <c r="D7" s="932"/>
      <c r="E7" s="932"/>
      <c r="F7" s="932"/>
      <c r="G7" s="932"/>
      <c r="H7" s="932"/>
      <c r="I7" s="932"/>
      <c r="J7" s="932"/>
      <c r="K7" s="932"/>
      <c r="L7" s="932"/>
      <c r="M7" s="932"/>
      <c r="N7" s="932"/>
      <c r="O7" s="932"/>
      <c r="P7" s="932"/>
      <c r="Q7" s="932"/>
      <c r="R7" s="932"/>
      <c r="S7" s="932"/>
    </row>
    <row r="8" spans="1:19" ht="15" customHeight="1">
      <c r="A8" s="933" t="s">
        <v>389</v>
      </c>
      <c r="B8" s="935">
        <v>2020</v>
      </c>
      <c r="C8" s="928"/>
      <c r="D8" s="928"/>
      <c r="E8" s="928"/>
    </row>
    <row r="9" spans="1:19" ht="15" customHeight="1">
      <c r="A9" s="933" t="s">
        <v>390</v>
      </c>
      <c r="B9" s="935" t="s">
        <v>470</v>
      </c>
      <c r="C9" s="932"/>
      <c r="D9" s="932"/>
      <c r="E9" s="932"/>
    </row>
    <row r="10" spans="1:19" ht="54.9" customHeight="1">
      <c r="A10" s="933" t="s">
        <v>391</v>
      </c>
      <c r="B10" s="1000" t="s">
        <v>1903</v>
      </c>
      <c r="C10" s="932"/>
      <c r="D10" s="932"/>
      <c r="E10" s="932"/>
    </row>
    <row r="11" spans="1:19" ht="15" customHeight="1">
      <c r="A11" s="933" t="s">
        <v>392</v>
      </c>
      <c r="B11" s="935" t="s">
        <v>472</v>
      </c>
    </row>
    <row r="12" spans="1:19" ht="15" customHeight="1">
      <c r="A12" s="933" t="s">
        <v>393</v>
      </c>
      <c r="B12" s="935" t="s">
        <v>542</v>
      </c>
    </row>
    <row r="13" spans="1:19" ht="15" customHeight="1">
      <c r="A13" s="933" t="s">
        <v>394</v>
      </c>
      <c r="B13" s="935" t="s">
        <v>1840</v>
      </c>
    </row>
    <row r="14" spans="1:19" ht="15" customHeight="1">
      <c r="A14" s="933" t="s">
        <v>139</v>
      </c>
      <c r="B14" s="936" t="s">
        <v>475</v>
      </c>
    </row>
    <row r="15" spans="1:19" ht="15" customHeight="1">
      <c r="A15" s="933" t="s">
        <v>395</v>
      </c>
      <c r="B15" s="1001">
        <v>44491</v>
      </c>
      <c r="D15" s="937"/>
      <c r="F15" s="937"/>
    </row>
    <row r="16" spans="1:19" ht="15" customHeight="1">
      <c r="A16" s="933" t="s">
        <v>396</v>
      </c>
      <c r="B16" s="1001">
        <v>44491</v>
      </c>
    </row>
    <row r="17" spans="1:2" ht="15" customHeight="1">
      <c r="A17" s="933" t="s">
        <v>397</v>
      </c>
      <c r="B17" s="935" t="s">
        <v>429</v>
      </c>
    </row>
    <row r="18" spans="1:2" ht="15" customHeight="1">
      <c r="A18" s="930" t="s">
        <v>398</v>
      </c>
      <c r="B18" s="935" t="s">
        <v>1841</v>
      </c>
    </row>
    <row r="19" spans="1:2" ht="15" customHeight="1">
      <c r="A19" s="930" t="s">
        <v>399</v>
      </c>
      <c r="B19" s="936" t="s">
        <v>478</v>
      </c>
    </row>
    <row r="20" spans="1:2" ht="15" customHeight="1">
      <c r="A20" s="930" t="s">
        <v>400</v>
      </c>
      <c r="B20" s="935" t="s">
        <v>479</v>
      </c>
    </row>
    <row r="21" spans="1:2" ht="15" customHeight="1">
      <c r="A21" s="930" t="s">
        <v>403</v>
      </c>
      <c r="B21" s="938" t="s">
        <v>1842</v>
      </c>
    </row>
    <row r="22" spans="1:2" ht="15" customHeight="1">
      <c r="A22" s="930" t="s">
        <v>404</v>
      </c>
      <c r="B22" s="936" t="s">
        <v>434</v>
      </c>
    </row>
    <row r="23" spans="1:2" ht="15" customHeight="1">
      <c r="A23" s="930" t="s">
        <v>435</v>
      </c>
      <c r="B23" s="939" t="s">
        <v>1843</v>
      </c>
    </row>
    <row r="24" spans="1:2" ht="15" customHeight="1">
      <c r="A24" s="930" t="s">
        <v>405</v>
      </c>
      <c r="B24" s="936">
        <v>2020</v>
      </c>
    </row>
    <row r="25" spans="1:2" ht="15" customHeight="1">
      <c r="A25" s="930" t="s">
        <v>406</v>
      </c>
      <c r="B25" s="936" t="s">
        <v>470</v>
      </c>
    </row>
    <row r="26" spans="1:2" ht="15" customHeight="1">
      <c r="A26" s="930" t="s">
        <v>407</v>
      </c>
      <c r="B26" s="938"/>
    </row>
    <row r="27" spans="1:2" ht="15" customHeight="1">
      <c r="A27" s="930" t="s">
        <v>408</v>
      </c>
      <c r="B27" s="938"/>
    </row>
    <row r="28" spans="1:2" ht="15" customHeight="1">
      <c r="A28" s="930" t="s">
        <v>439</v>
      </c>
      <c r="B28" s="939"/>
    </row>
    <row r="29" spans="1:2" ht="15" customHeight="1">
      <c r="A29" s="930" t="s">
        <v>409</v>
      </c>
      <c r="B29" s="935"/>
    </row>
    <row r="30" spans="1:2" ht="15" customHeight="1">
      <c r="A30" s="930" t="s">
        <v>410</v>
      </c>
      <c r="B30" s="936"/>
    </row>
    <row r="31" spans="1:2" ht="15" customHeight="1">
      <c r="A31" s="930" t="s">
        <v>411</v>
      </c>
      <c r="B31" s="938"/>
    </row>
    <row r="32" spans="1:2" ht="15" customHeight="1">
      <c r="A32" s="940" t="s">
        <v>412</v>
      </c>
      <c r="B32" s="938"/>
    </row>
    <row r="33" spans="1:2" ht="15" customHeight="1">
      <c r="A33" s="940" t="s">
        <v>440</v>
      </c>
      <c r="B33" s="939"/>
    </row>
    <row r="34" spans="1:2" ht="15" customHeight="1">
      <c r="A34" s="940" t="s">
        <v>413</v>
      </c>
      <c r="B34" s="935"/>
    </row>
    <row r="35" spans="1:2" ht="15" customHeight="1">
      <c r="A35" s="940" t="s">
        <v>414</v>
      </c>
      <c r="B35" s="936"/>
    </row>
    <row r="36" spans="1:2" ht="82.8">
      <c r="A36" s="940" t="s">
        <v>401</v>
      </c>
      <c r="B36" s="941" t="s">
        <v>1906</v>
      </c>
    </row>
    <row r="37" spans="1:2" s="944" customFormat="1" ht="15" customHeight="1">
      <c r="A37" s="942" t="s">
        <v>1267</v>
      </c>
      <c r="B37" s="943" t="s">
        <v>1844</v>
      </c>
    </row>
    <row r="38" spans="1:2" ht="15" customHeight="1">
      <c r="A38" s="940" t="s">
        <v>402</v>
      </c>
      <c r="B38" s="945" t="s">
        <v>1845</v>
      </c>
    </row>
  </sheetData>
  <hyperlinks>
    <hyperlink ref="B23" r:id="rId1" xr:uid="{00000000-0004-0000-7C00-000000000000}"/>
    <hyperlink ref="C1" location="INDICE!A1" display="INDICE" xr:uid="{00000000-0004-0000-7C00-000001000000}"/>
    <hyperlink ref="A1" location="INDICE!C68" display="COMPONENTE" xr:uid="{00000000-0004-0000-7C00-000002000000}"/>
  </hyperlinks>
  <pageMargins left="0.7" right="0.7" top="0.75" bottom="0.75" header="0.3" footer="0.3"/>
  <pageSetup orientation="portrait" horizontalDpi="200" verticalDpi="200"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Hoja170" filterMode="1"/>
  <dimension ref="A1:L120"/>
  <sheetViews>
    <sheetView topLeftCell="C1" zoomScaleNormal="100" workbookViewId="0">
      <selection activeCell="A3" sqref="A3:XFD3"/>
    </sheetView>
  </sheetViews>
  <sheetFormatPr baseColWidth="10" defaultColWidth="12.5546875" defaultRowHeight="15" customHeight="1"/>
  <cols>
    <col min="1" max="1" width="18.109375" style="946" bestFit="1" customWidth="1"/>
    <col min="2" max="2" width="23.33203125" style="946" bestFit="1" customWidth="1"/>
    <col min="3" max="3" width="16.6640625" style="946" bestFit="1" customWidth="1"/>
    <col min="4" max="4" width="40.5546875" style="946" bestFit="1" customWidth="1"/>
    <col min="5" max="5" width="12.109375" style="946" bestFit="1" customWidth="1"/>
    <col min="6" max="6" width="19.5546875" style="946" bestFit="1" customWidth="1"/>
    <col min="7" max="7" width="9.88671875" style="946" customWidth="1"/>
    <col min="8" max="8" width="23.44140625" style="946" bestFit="1" customWidth="1"/>
    <col min="9" max="9" width="29.6640625" style="946" bestFit="1" customWidth="1"/>
    <col min="10" max="10" width="29" style="946" bestFit="1" customWidth="1"/>
    <col min="11" max="11" width="24.5546875" style="946" bestFit="1" customWidth="1"/>
    <col min="12" max="16384" width="12.5546875" style="946"/>
  </cols>
  <sheetData>
    <row r="1" spans="1:12" ht="15" customHeight="1">
      <c r="A1" s="959" t="s">
        <v>1901</v>
      </c>
      <c r="B1" s="1151" t="s">
        <v>1902</v>
      </c>
      <c r="C1" s="1151"/>
      <c r="D1" s="1151"/>
      <c r="E1" s="1151"/>
      <c r="F1" s="1151"/>
      <c r="G1" s="1151"/>
      <c r="H1" s="1151"/>
      <c r="I1" s="1151"/>
      <c r="J1" s="1151"/>
      <c r="K1" s="1151"/>
      <c r="L1" s="625" t="s">
        <v>137</v>
      </c>
    </row>
    <row r="2" spans="1:12" ht="15" customHeight="1">
      <c r="A2" s="950"/>
      <c r="B2" s="954"/>
      <c r="C2" s="954"/>
      <c r="D2" s="955"/>
      <c r="E2" s="951"/>
      <c r="F2" s="951"/>
      <c r="G2" s="951"/>
      <c r="H2" s="1152" t="s">
        <v>1760</v>
      </c>
      <c r="I2" s="1153"/>
      <c r="J2" s="1153"/>
      <c r="K2" s="1154"/>
      <c r="L2" s="625" t="s">
        <v>449</v>
      </c>
    </row>
    <row r="3" spans="1:12" s="947" customFormat="1" ht="30" customHeight="1">
      <c r="A3" s="952" t="s">
        <v>165</v>
      </c>
      <c r="B3" s="952" t="s">
        <v>166</v>
      </c>
      <c r="C3" s="952" t="s">
        <v>167</v>
      </c>
      <c r="D3" s="956" t="s">
        <v>168</v>
      </c>
      <c r="E3" s="953" t="s">
        <v>169</v>
      </c>
      <c r="F3" s="953" t="s">
        <v>11</v>
      </c>
      <c r="G3" s="953" t="s">
        <v>487</v>
      </c>
      <c r="H3" s="1028" t="s">
        <v>1962</v>
      </c>
      <c r="I3" s="1002" t="s">
        <v>1904</v>
      </c>
      <c r="J3" s="1002" t="s">
        <v>1976</v>
      </c>
      <c r="K3" s="1002" t="s">
        <v>1905</v>
      </c>
    </row>
    <row r="4" spans="1:12" ht="15" hidden="1" customHeight="1">
      <c r="A4" s="949" t="s">
        <v>170</v>
      </c>
      <c r="B4" s="949" t="s">
        <v>171</v>
      </c>
      <c r="C4" s="949" t="s">
        <v>172</v>
      </c>
      <c r="D4" s="949" t="s">
        <v>173</v>
      </c>
      <c r="E4" s="949">
        <v>1001</v>
      </c>
      <c r="F4" s="949" t="s">
        <v>171</v>
      </c>
      <c r="G4" s="949">
        <v>1101</v>
      </c>
      <c r="H4" s="1029">
        <v>27898</v>
      </c>
      <c r="I4" s="1003">
        <v>21864</v>
      </c>
      <c r="J4" s="1003">
        <v>22691</v>
      </c>
      <c r="K4" s="1003">
        <v>44555</v>
      </c>
    </row>
    <row r="5" spans="1:12" ht="15" hidden="1" customHeight="1">
      <c r="A5" s="948" t="s">
        <v>170</v>
      </c>
      <c r="B5" s="948" t="s">
        <v>171</v>
      </c>
      <c r="C5" s="948" t="s">
        <v>172</v>
      </c>
      <c r="D5" s="948" t="s">
        <v>173</v>
      </c>
      <c r="E5" s="948">
        <v>1001</v>
      </c>
      <c r="F5" s="948" t="s">
        <v>174</v>
      </c>
      <c r="G5" s="948">
        <v>1107</v>
      </c>
      <c r="H5" s="1029">
        <v>12461</v>
      </c>
      <c r="I5" s="1003">
        <v>8822</v>
      </c>
      <c r="J5" s="1003">
        <v>9694</v>
      </c>
      <c r="K5" s="1003">
        <v>18516</v>
      </c>
    </row>
    <row r="6" spans="1:12" ht="15" hidden="1" customHeight="1">
      <c r="A6" s="948" t="s">
        <v>175</v>
      </c>
      <c r="B6" s="948" t="s">
        <v>175</v>
      </c>
      <c r="C6" s="948" t="s">
        <v>172</v>
      </c>
      <c r="D6" s="948" t="s">
        <v>175</v>
      </c>
      <c r="E6" s="948">
        <v>2101</v>
      </c>
      <c r="F6" s="948" t="s">
        <v>175</v>
      </c>
      <c r="G6" s="948">
        <v>2101</v>
      </c>
      <c r="H6" s="1029">
        <v>37757</v>
      </c>
      <c r="I6" s="1003">
        <v>29694</v>
      </c>
      <c r="J6" s="1003">
        <v>31957</v>
      </c>
      <c r="K6" s="1003">
        <v>61651</v>
      </c>
    </row>
    <row r="7" spans="1:12" ht="15" hidden="1" customHeight="1">
      <c r="A7" s="948" t="s">
        <v>175</v>
      </c>
      <c r="B7" s="948" t="s">
        <v>176</v>
      </c>
      <c r="C7" s="948" t="s">
        <v>172</v>
      </c>
      <c r="D7" s="948" t="s">
        <v>177</v>
      </c>
      <c r="E7" s="948">
        <v>2201</v>
      </c>
      <c r="F7" s="948" t="s">
        <v>177</v>
      </c>
      <c r="G7" s="948">
        <v>2201</v>
      </c>
      <c r="H7" s="1029">
        <v>19113</v>
      </c>
      <c r="I7" s="1003">
        <v>13535</v>
      </c>
      <c r="J7" s="1003">
        <v>16767</v>
      </c>
      <c r="K7" s="1003">
        <v>30302</v>
      </c>
    </row>
    <row r="8" spans="1:12" ht="15" hidden="1" customHeight="1">
      <c r="A8" s="948" t="s">
        <v>178</v>
      </c>
      <c r="B8" s="948" t="s">
        <v>179</v>
      </c>
      <c r="C8" s="948" t="s">
        <v>172</v>
      </c>
      <c r="D8" s="948" t="s">
        <v>180</v>
      </c>
      <c r="E8" s="948">
        <v>3001</v>
      </c>
      <c r="F8" s="948" t="s">
        <v>179</v>
      </c>
      <c r="G8" s="948">
        <v>3101</v>
      </c>
      <c r="H8" s="1029">
        <v>6032</v>
      </c>
      <c r="I8" s="1003">
        <v>6689</v>
      </c>
      <c r="J8" s="1003">
        <v>6691</v>
      </c>
      <c r="K8" s="1003">
        <v>13380</v>
      </c>
    </row>
    <row r="9" spans="1:12" ht="15" hidden="1" customHeight="1">
      <c r="A9" s="948" t="s">
        <v>178</v>
      </c>
      <c r="B9" s="948" t="s">
        <v>179</v>
      </c>
      <c r="C9" s="948" t="s">
        <v>172</v>
      </c>
      <c r="D9" s="948" t="s">
        <v>180</v>
      </c>
      <c r="E9" s="948">
        <v>3001</v>
      </c>
      <c r="F9" s="948" t="s">
        <v>181</v>
      </c>
      <c r="G9" s="948">
        <v>3103</v>
      </c>
      <c r="H9" s="1029">
        <v>544</v>
      </c>
      <c r="I9" s="1003" t="s">
        <v>526</v>
      </c>
      <c r="J9" s="1003" t="s">
        <v>526</v>
      </c>
      <c r="K9" s="1003" t="s">
        <v>526</v>
      </c>
    </row>
    <row r="10" spans="1:12" ht="15" hidden="1" customHeight="1">
      <c r="A10" s="948" t="s">
        <v>178</v>
      </c>
      <c r="B10" s="948" t="s">
        <v>182</v>
      </c>
      <c r="C10" s="948" t="s">
        <v>172</v>
      </c>
      <c r="D10" s="948" t="s">
        <v>183</v>
      </c>
      <c r="E10" s="948">
        <v>3301</v>
      </c>
      <c r="F10" s="948" t="s">
        <v>183</v>
      </c>
      <c r="G10" s="948">
        <v>3301</v>
      </c>
      <c r="H10" s="1029">
        <v>925</v>
      </c>
      <c r="I10" s="1003" t="s">
        <v>526</v>
      </c>
      <c r="J10" s="1003" t="s">
        <v>526</v>
      </c>
      <c r="K10" s="1003" t="s">
        <v>526</v>
      </c>
    </row>
    <row r="11" spans="1:12" ht="15" hidden="1" customHeight="1">
      <c r="A11" s="948" t="s">
        <v>184</v>
      </c>
      <c r="B11" s="948" t="s">
        <v>185</v>
      </c>
      <c r="C11" s="948" t="s">
        <v>172</v>
      </c>
      <c r="D11" s="948" t="s">
        <v>186</v>
      </c>
      <c r="E11" s="948">
        <v>4001</v>
      </c>
      <c r="F11" s="948" t="s">
        <v>187</v>
      </c>
      <c r="G11" s="948">
        <v>4101</v>
      </c>
      <c r="H11" s="1029">
        <v>5489</v>
      </c>
      <c r="I11" s="1003">
        <v>6092</v>
      </c>
      <c r="J11" s="1003">
        <v>6051</v>
      </c>
      <c r="K11" s="1003">
        <v>12143</v>
      </c>
    </row>
    <row r="12" spans="1:12" ht="15" hidden="1" customHeight="1">
      <c r="A12" s="948" t="s">
        <v>184</v>
      </c>
      <c r="B12" s="948" t="s">
        <v>185</v>
      </c>
      <c r="C12" s="948" t="s">
        <v>172</v>
      </c>
      <c r="D12" s="948" t="s">
        <v>186</v>
      </c>
      <c r="E12" s="948">
        <v>4001</v>
      </c>
      <c r="F12" s="948" t="s">
        <v>184</v>
      </c>
      <c r="G12" s="948">
        <v>4102</v>
      </c>
      <c r="H12" s="1029">
        <v>5445</v>
      </c>
      <c r="I12" s="1003">
        <v>6309</v>
      </c>
      <c r="J12" s="1003">
        <v>5535</v>
      </c>
      <c r="K12" s="1003">
        <v>11844</v>
      </c>
    </row>
    <row r="13" spans="1:12" ht="15" hidden="1" customHeight="1">
      <c r="A13" s="948" t="s">
        <v>184</v>
      </c>
      <c r="B13" s="948" t="s">
        <v>188</v>
      </c>
      <c r="C13" s="948" t="s">
        <v>172</v>
      </c>
      <c r="D13" s="948" t="s">
        <v>189</v>
      </c>
      <c r="E13" s="948">
        <v>4301</v>
      </c>
      <c r="F13" s="948" t="s">
        <v>189</v>
      </c>
      <c r="G13" s="948">
        <v>4301</v>
      </c>
      <c r="H13" s="1029">
        <v>1419</v>
      </c>
      <c r="I13" s="1003" t="s">
        <v>526</v>
      </c>
      <c r="J13" s="1003" t="s">
        <v>526</v>
      </c>
      <c r="K13" s="1003" t="s">
        <v>526</v>
      </c>
    </row>
    <row r="14" spans="1:12" ht="15" hidden="1" customHeight="1">
      <c r="A14" s="948" t="s">
        <v>190</v>
      </c>
      <c r="B14" s="948" t="s">
        <v>190</v>
      </c>
      <c r="C14" s="948" t="s">
        <v>191</v>
      </c>
      <c r="D14" s="948" t="s">
        <v>191</v>
      </c>
      <c r="E14" s="948">
        <v>5001</v>
      </c>
      <c r="F14" s="948" t="s">
        <v>190</v>
      </c>
      <c r="G14" s="948">
        <v>5101</v>
      </c>
      <c r="H14" s="1029">
        <v>6087</v>
      </c>
      <c r="I14" s="1003">
        <v>7655</v>
      </c>
      <c r="J14" s="1003">
        <v>6659</v>
      </c>
      <c r="K14" s="1003">
        <v>14314</v>
      </c>
    </row>
    <row r="15" spans="1:12" ht="15" hidden="1" customHeight="1">
      <c r="A15" s="948" t="s">
        <v>190</v>
      </c>
      <c r="B15" s="948" t="s">
        <v>190</v>
      </c>
      <c r="C15" s="948" t="s">
        <v>191</v>
      </c>
      <c r="D15" s="948" t="s">
        <v>191</v>
      </c>
      <c r="E15" s="948">
        <v>5001</v>
      </c>
      <c r="F15" s="948" t="s">
        <v>192</v>
      </c>
      <c r="G15" s="948">
        <v>5102</v>
      </c>
      <c r="H15" s="1029">
        <v>487</v>
      </c>
      <c r="I15" s="1003" t="s">
        <v>526</v>
      </c>
      <c r="J15" s="1003" t="s">
        <v>526</v>
      </c>
      <c r="K15" s="1003" t="s">
        <v>526</v>
      </c>
    </row>
    <row r="16" spans="1:12" ht="15" hidden="1" customHeight="1">
      <c r="A16" s="948" t="s">
        <v>190</v>
      </c>
      <c r="B16" s="948" t="s">
        <v>190</v>
      </c>
      <c r="C16" s="948" t="s">
        <v>191</v>
      </c>
      <c r="D16" s="948" t="s">
        <v>191</v>
      </c>
      <c r="E16" s="948">
        <v>5001</v>
      </c>
      <c r="F16" s="948" t="s">
        <v>193</v>
      </c>
      <c r="G16" s="948">
        <v>5103</v>
      </c>
      <c r="H16" s="1029">
        <v>1786</v>
      </c>
      <c r="I16" s="1003" t="s">
        <v>526</v>
      </c>
      <c r="J16" s="1003" t="s">
        <v>526</v>
      </c>
      <c r="K16" s="1003" t="s">
        <v>526</v>
      </c>
    </row>
    <row r="17" spans="1:11" ht="15" hidden="1" customHeight="1">
      <c r="A17" s="948" t="s">
        <v>190</v>
      </c>
      <c r="B17" s="948" t="s">
        <v>190</v>
      </c>
      <c r="C17" s="948" t="s">
        <v>191</v>
      </c>
      <c r="D17" s="948" t="s">
        <v>191</v>
      </c>
      <c r="E17" s="948">
        <v>5001</v>
      </c>
      <c r="F17" s="948" t="s">
        <v>194</v>
      </c>
      <c r="G17" s="948">
        <v>5105</v>
      </c>
      <c r="H17" s="1029">
        <v>401</v>
      </c>
      <c r="I17" s="1003" t="s">
        <v>526</v>
      </c>
      <c r="J17" s="1003" t="s">
        <v>526</v>
      </c>
      <c r="K17" s="1003" t="s">
        <v>526</v>
      </c>
    </row>
    <row r="18" spans="1:11" ht="15" hidden="1" customHeight="1">
      <c r="A18" s="948" t="s">
        <v>190</v>
      </c>
      <c r="B18" s="948" t="s">
        <v>190</v>
      </c>
      <c r="C18" s="948" t="s">
        <v>191</v>
      </c>
      <c r="D18" s="948" t="s">
        <v>191</v>
      </c>
      <c r="E18" s="948">
        <v>5001</v>
      </c>
      <c r="F18" s="948" t="s">
        <v>195</v>
      </c>
      <c r="G18" s="948">
        <v>5107</v>
      </c>
      <c r="H18" s="1029">
        <v>745</v>
      </c>
      <c r="I18" s="1003" t="s">
        <v>526</v>
      </c>
      <c r="J18" s="1003" t="s">
        <v>526</v>
      </c>
      <c r="K18" s="1003" t="s">
        <v>526</v>
      </c>
    </row>
    <row r="19" spans="1:11" ht="15" hidden="1" customHeight="1">
      <c r="A19" s="948" t="s">
        <v>190</v>
      </c>
      <c r="B19" s="948" t="s">
        <v>190</v>
      </c>
      <c r="C19" s="948" t="s">
        <v>191</v>
      </c>
      <c r="D19" s="948" t="s">
        <v>191</v>
      </c>
      <c r="E19" s="948">
        <v>5001</v>
      </c>
      <c r="F19" s="948" t="s">
        <v>196</v>
      </c>
      <c r="G19" s="948">
        <v>5109</v>
      </c>
      <c r="H19" s="1029">
        <v>9897</v>
      </c>
      <c r="I19" s="1003">
        <v>10134</v>
      </c>
      <c r="J19" s="1003">
        <v>10211</v>
      </c>
      <c r="K19" s="1003">
        <v>20345</v>
      </c>
    </row>
    <row r="20" spans="1:11" ht="15" hidden="1" customHeight="1">
      <c r="A20" s="948" t="s">
        <v>190</v>
      </c>
      <c r="B20" s="948" t="s">
        <v>197</v>
      </c>
      <c r="C20" s="948" t="s">
        <v>172</v>
      </c>
      <c r="D20" s="948" t="s">
        <v>198</v>
      </c>
      <c r="E20" s="948">
        <v>5301</v>
      </c>
      <c r="F20" s="948" t="s">
        <v>197</v>
      </c>
      <c r="G20" s="948">
        <v>5301</v>
      </c>
      <c r="H20" s="1029">
        <v>1642</v>
      </c>
      <c r="I20" s="1003" t="s">
        <v>526</v>
      </c>
      <c r="J20" s="1003" t="s">
        <v>526</v>
      </c>
      <c r="K20" s="1003" t="s">
        <v>526</v>
      </c>
    </row>
    <row r="21" spans="1:11" ht="15" hidden="1" customHeight="1">
      <c r="A21" s="948" t="s">
        <v>190</v>
      </c>
      <c r="B21" s="948" t="s">
        <v>197</v>
      </c>
      <c r="C21" s="948" t="s">
        <v>172</v>
      </c>
      <c r="D21" s="948" t="s">
        <v>198</v>
      </c>
      <c r="E21" s="948">
        <v>5301</v>
      </c>
      <c r="F21" s="948" t="s">
        <v>199</v>
      </c>
      <c r="G21" s="948">
        <v>5304</v>
      </c>
      <c r="H21" s="1029">
        <v>235</v>
      </c>
      <c r="I21" s="1003" t="s">
        <v>526</v>
      </c>
      <c r="J21" s="1003" t="s">
        <v>526</v>
      </c>
      <c r="K21" s="1003" t="s">
        <v>526</v>
      </c>
    </row>
    <row r="22" spans="1:11" ht="15" hidden="1" customHeight="1">
      <c r="A22" s="948" t="s">
        <v>190</v>
      </c>
      <c r="B22" s="948" t="s">
        <v>200</v>
      </c>
      <c r="C22" s="948" t="s">
        <v>172</v>
      </c>
      <c r="D22" s="948" t="s">
        <v>201</v>
      </c>
      <c r="E22" s="948">
        <v>5501</v>
      </c>
      <c r="F22" s="948" t="s">
        <v>200</v>
      </c>
      <c r="G22" s="948">
        <v>5501</v>
      </c>
      <c r="H22" s="1029">
        <v>1850</v>
      </c>
      <c r="I22" s="1003" t="s">
        <v>526</v>
      </c>
      <c r="J22" s="1003" t="s">
        <v>526</v>
      </c>
      <c r="K22" s="1003" t="s">
        <v>526</v>
      </c>
    </row>
    <row r="23" spans="1:11" ht="15" hidden="1" customHeight="1">
      <c r="A23" s="948" t="s">
        <v>190</v>
      </c>
      <c r="B23" s="948" t="s">
        <v>200</v>
      </c>
      <c r="C23" s="948" t="s">
        <v>172</v>
      </c>
      <c r="D23" s="948" t="s">
        <v>201</v>
      </c>
      <c r="E23" s="948">
        <v>5501</v>
      </c>
      <c r="F23" s="948" t="s">
        <v>202</v>
      </c>
      <c r="G23" s="948">
        <v>5502</v>
      </c>
      <c r="H23" s="1029">
        <v>983</v>
      </c>
      <c r="I23" s="1003" t="s">
        <v>526</v>
      </c>
      <c r="J23" s="1003" t="s">
        <v>526</v>
      </c>
      <c r="K23" s="1003" t="s">
        <v>526</v>
      </c>
    </row>
    <row r="24" spans="1:11" ht="15" hidden="1" customHeight="1">
      <c r="A24" s="948" t="s">
        <v>190</v>
      </c>
      <c r="B24" s="948" t="s">
        <v>200</v>
      </c>
      <c r="C24" s="948" t="s">
        <v>172</v>
      </c>
      <c r="D24" s="948" t="s">
        <v>201</v>
      </c>
      <c r="E24" s="948">
        <v>5501</v>
      </c>
      <c r="F24" s="948" t="s">
        <v>203</v>
      </c>
      <c r="G24" s="948">
        <v>5503</v>
      </c>
      <c r="H24" s="1029">
        <v>279</v>
      </c>
      <c r="I24" s="1003" t="s">
        <v>526</v>
      </c>
      <c r="J24" s="1003" t="s">
        <v>526</v>
      </c>
      <c r="K24" s="1003" t="s">
        <v>526</v>
      </c>
    </row>
    <row r="25" spans="1:11" ht="15" hidden="1" customHeight="1">
      <c r="A25" s="948" t="s">
        <v>190</v>
      </c>
      <c r="B25" s="948" t="s">
        <v>200</v>
      </c>
      <c r="C25" s="948" t="s">
        <v>172</v>
      </c>
      <c r="D25" s="948" t="s">
        <v>201</v>
      </c>
      <c r="E25" s="948">
        <v>5501</v>
      </c>
      <c r="F25" s="948" t="s">
        <v>204</v>
      </c>
      <c r="G25" s="948">
        <v>5504</v>
      </c>
      <c r="H25" s="1029">
        <v>462</v>
      </c>
      <c r="I25" s="1003" t="s">
        <v>526</v>
      </c>
      <c r="J25" s="1003" t="s">
        <v>526</v>
      </c>
      <c r="K25" s="1003" t="s">
        <v>526</v>
      </c>
    </row>
    <row r="26" spans="1:11" ht="15" hidden="1" customHeight="1">
      <c r="A26" s="948" t="s">
        <v>190</v>
      </c>
      <c r="B26" s="948" t="s">
        <v>205</v>
      </c>
      <c r="C26" s="948" t="s">
        <v>172</v>
      </c>
      <c r="D26" s="948" t="s">
        <v>206</v>
      </c>
      <c r="E26" s="948">
        <v>5601</v>
      </c>
      <c r="F26" s="948" t="s">
        <v>205</v>
      </c>
      <c r="G26" s="948">
        <v>5601</v>
      </c>
      <c r="H26" s="1029">
        <v>1606</v>
      </c>
      <c r="I26" s="1003" t="s">
        <v>526</v>
      </c>
      <c r="J26" s="1003" t="s">
        <v>526</v>
      </c>
      <c r="K26" s="1003" t="s">
        <v>526</v>
      </c>
    </row>
    <row r="27" spans="1:11" ht="15" hidden="1" customHeight="1">
      <c r="A27" s="948" t="s">
        <v>190</v>
      </c>
      <c r="B27" s="948" t="s">
        <v>205</v>
      </c>
      <c r="C27" s="948" t="s">
        <v>172</v>
      </c>
      <c r="D27" s="948" t="s">
        <v>206</v>
      </c>
      <c r="E27" s="948">
        <v>5601</v>
      </c>
      <c r="F27" s="948" t="s">
        <v>207</v>
      </c>
      <c r="G27" s="948">
        <v>5603</v>
      </c>
      <c r="H27" s="1029">
        <v>376</v>
      </c>
      <c r="I27" s="1003" t="s">
        <v>526</v>
      </c>
      <c r="J27" s="1003" t="s">
        <v>526</v>
      </c>
      <c r="K27" s="1003" t="s">
        <v>526</v>
      </c>
    </row>
    <row r="28" spans="1:11" ht="15" hidden="1" customHeight="1">
      <c r="A28" s="948" t="s">
        <v>190</v>
      </c>
      <c r="B28" s="948" t="s">
        <v>205</v>
      </c>
      <c r="C28" s="948" t="s">
        <v>172</v>
      </c>
      <c r="D28" s="948" t="s">
        <v>206</v>
      </c>
      <c r="E28" s="948">
        <v>5601</v>
      </c>
      <c r="F28" s="948" t="s">
        <v>208</v>
      </c>
      <c r="G28" s="948">
        <v>5606</v>
      </c>
      <c r="H28" s="1029">
        <v>288</v>
      </c>
      <c r="I28" s="1003" t="s">
        <v>526</v>
      </c>
      <c r="J28" s="1003" t="s">
        <v>526</v>
      </c>
      <c r="K28" s="1003" t="s">
        <v>526</v>
      </c>
    </row>
    <row r="29" spans="1:11" ht="15" hidden="1" customHeight="1">
      <c r="A29" s="948" t="s">
        <v>190</v>
      </c>
      <c r="B29" s="948" t="s">
        <v>209</v>
      </c>
      <c r="C29" s="948" t="s">
        <v>172</v>
      </c>
      <c r="D29" s="948" t="s">
        <v>210</v>
      </c>
      <c r="E29" s="948">
        <v>5701</v>
      </c>
      <c r="F29" s="948" t="s">
        <v>210</v>
      </c>
      <c r="G29" s="948">
        <v>5701</v>
      </c>
      <c r="H29" s="1029">
        <v>2858</v>
      </c>
      <c r="I29" s="1003" t="s">
        <v>526</v>
      </c>
      <c r="J29" s="1003" t="s">
        <v>526</v>
      </c>
      <c r="K29" s="1003" t="s">
        <v>526</v>
      </c>
    </row>
    <row r="30" spans="1:11" ht="15" hidden="1" customHeight="1">
      <c r="A30" s="948" t="s">
        <v>190</v>
      </c>
      <c r="B30" s="948" t="s">
        <v>211</v>
      </c>
      <c r="C30" s="948" t="s">
        <v>191</v>
      </c>
      <c r="D30" s="948" t="s">
        <v>191</v>
      </c>
      <c r="E30" s="948">
        <v>5001</v>
      </c>
      <c r="F30" s="948" t="s">
        <v>212</v>
      </c>
      <c r="G30" s="948">
        <v>5801</v>
      </c>
      <c r="H30" s="1029">
        <v>2852</v>
      </c>
      <c r="I30" s="1003" t="s">
        <v>526</v>
      </c>
      <c r="J30" s="1003" t="s">
        <v>526</v>
      </c>
      <c r="K30" s="1003" t="s">
        <v>526</v>
      </c>
    </row>
    <row r="31" spans="1:11" ht="15" hidden="1" customHeight="1">
      <c r="A31" s="948" t="s">
        <v>190</v>
      </c>
      <c r="B31" s="948" t="s">
        <v>211</v>
      </c>
      <c r="C31" s="948" t="s">
        <v>191</v>
      </c>
      <c r="D31" s="948" t="s">
        <v>191</v>
      </c>
      <c r="E31" s="948">
        <v>5001</v>
      </c>
      <c r="F31" s="948" t="s">
        <v>213</v>
      </c>
      <c r="G31" s="948">
        <v>5802</v>
      </c>
      <c r="H31" s="1029">
        <v>687</v>
      </c>
      <c r="I31" s="1003" t="s">
        <v>526</v>
      </c>
      <c r="J31" s="1003" t="s">
        <v>526</v>
      </c>
      <c r="K31" s="1003" t="s">
        <v>526</v>
      </c>
    </row>
    <row r="32" spans="1:11" ht="15" hidden="1" customHeight="1">
      <c r="A32" s="948" t="s">
        <v>190</v>
      </c>
      <c r="B32" s="948" t="s">
        <v>211</v>
      </c>
      <c r="C32" s="948" t="s">
        <v>191</v>
      </c>
      <c r="D32" s="948" t="s">
        <v>191</v>
      </c>
      <c r="E32" s="948">
        <v>5001</v>
      </c>
      <c r="F32" s="948" t="s">
        <v>214</v>
      </c>
      <c r="G32" s="948">
        <v>5803</v>
      </c>
      <c r="H32" s="1029">
        <v>303</v>
      </c>
      <c r="I32" s="1003" t="s">
        <v>526</v>
      </c>
      <c r="J32" s="1003" t="s">
        <v>526</v>
      </c>
      <c r="K32" s="1003" t="s">
        <v>526</v>
      </c>
    </row>
    <row r="33" spans="1:11" ht="15" hidden="1" customHeight="1">
      <c r="A33" s="948" t="s">
        <v>190</v>
      </c>
      <c r="B33" s="948" t="s">
        <v>211</v>
      </c>
      <c r="C33" s="948" t="s">
        <v>191</v>
      </c>
      <c r="D33" s="948" t="s">
        <v>191</v>
      </c>
      <c r="E33" s="948">
        <v>5001</v>
      </c>
      <c r="F33" s="948" t="s">
        <v>215</v>
      </c>
      <c r="G33" s="948">
        <v>5804</v>
      </c>
      <c r="H33" s="1029">
        <v>1997</v>
      </c>
      <c r="I33" s="1003" t="s">
        <v>526</v>
      </c>
      <c r="J33" s="1003" t="s">
        <v>526</v>
      </c>
      <c r="K33" s="1003" t="s">
        <v>526</v>
      </c>
    </row>
    <row r="34" spans="1:11" ht="15" hidden="1" customHeight="1">
      <c r="A34" s="948" t="s">
        <v>216</v>
      </c>
      <c r="B34" s="948" t="s">
        <v>217</v>
      </c>
      <c r="C34" s="948" t="s">
        <v>172</v>
      </c>
      <c r="D34" s="948" t="s">
        <v>218</v>
      </c>
      <c r="E34" s="948">
        <v>6001</v>
      </c>
      <c r="F34" s="948" t="s">
        <v>219</v>
      </c>
      <c r="G34" s="948">
        <v>6101</v>
      </c>
      <c r="H34" s="1029">
        <v>5077</v>
      </c>
      <c r="I34" s="1003">
        <v>7575</v>
      </c>
      <c r="J34" s="1003">
        <v>6629</v>
      </c>
      <c r="K34" s="1003">
        <v>14204</v>
      </c>
    </row>
    <row r="35" spans="1:11" ht="15" hidden="1" customHeight="1">
      <c r="A35" s="948" t="s">
        <v>216</v>
      </c>
      <c r="B35" s="948" t="s">
        <v>217</v>
      </c>
      <c r="C35" s="948" t="s">
        <v>172</v>
      </c>
      <c r="D35" s="948" t="s">
        <v>218</v>
      </c>
      <c r="E35" s="948">
        <v>6001</v>
      </c>
      <c r="F35" s="948" t="s">
        <v>220</v>
      </c>
      <c r="G35" s="948">
        <v>6108</v>
      </c>
      <c r="H35" s="1029">
        <v>1212</v>
      </c>
      <c r="I35" s="1003" t="s">
        <v>526</v>
      </c>
      <c r="J35" s="1003" t="s">
        <v>526</v>
      </c>
      <c r="K35" s="1003" t="s">
        <v>526</v>
      </c>
    </row>
    <row r="36" spans="1:11" ht="15" hidden="1" customHeight="1">
      <c r="A36" s="948" t="s">
        <v>216</v>
      </c>
      <c r="B36" s="948" t="s">
        <v>217</v>
      </c>
      <c r="C36" s="948" t="s">
        <v>172</v>
      </c>
      <c r="D36" s="948" t="s">
        <v>221</v>
      </c>
      <c r="E36" s="948">
        <v>6115</v>
      </c>
      <c r="F36" s="948" t="s">
        <v>221</v>
      </c>
      <c r="G36" s="948">
        <v>6115</v>
      </c>
      <c r="H36" s="1029">
        <v>675</v>
      </c>
      <c r="I36" s="1003" t="s">
        <v>526</v>
      </c>
      <c r="J36" s="1003" t="s">
        <v>526</v>
      </c>
      <c r="K36" s="1003" t="s">
        <v>526</v>
      </c>
    </row>
    <row r="37" spans="1:11" ht="15" hidden="1" customHeight="1">
      <c r="A37" s="948" t="s">
        <v>216</v>
      </c>
      <c r="B37" s="948" t="s">
        <v>222</v>
      </c>
      <c r="C37" s="948" t="s">
        <v>172</v>
      </c>
      <c r="D37" s="948" t="s">
        <v>223</v>
      </c>
      <c r="E37" s="948">
        <v>6301</v>
      </c>
      <c r="F37" s="948" t="s">
        <v>223</v>
      </c>
      <c r="G37" s="948">
        <v>6301</v>
      </c>
      <c r="H37" s="1029">
        <v>983</v>
      </c>
      <c r="I37" s="1003" t="s">
        <v>526</v>
      </c>
      <c r="J37" s="1003" t="s">
        <v>526</v>
      </c>
      <c r="K37" s="1003" t="s">
        <v>526</v>
      </c>
    </row>
    <row r="38" spans="1:11" ht="15" hidden="1" customHeight="1">
      <c r="A38" s="948" t="s">
        <v>224</v>
      </c>
      <c r="B38" s="948" t="s">
        <v>225</v>
      </c>
      <c r="C38" s="948" t="s">
        <v>172</v>
      </c>
      <c r="D38" s="948" t="s">
        <v>226</v>
      </c>
      <c r="E38" s="948">
        <v>7001</v>
      </c>
      <c r="F38" s="948" t="s">
        <v>225</v>
      </c>
      <c r="G38" s="948">
        <v>7101</v>
      </c>
      <c r="H38" s="1029">
        <v>4062</v>
      </c>
      <c r="I38" s="1003">
        <v>7884</v>
      </c>
      <c r="J38" s="1003">
        <v>6521</v>
      </c>
      <c r="K38" s="1003">
        <v>14405</v>
      </c>
    </row>
    <row r="39" spans="1:11" ht="15" hidden="1" customHeight="1">
      <c r="A39" s="948" t="s">
        <v>224</v>
      </c>
      <c r="B39" s="948" t="s">
        <v>225</v>
      </c>
      <c r="C39" s="948" t="s">
        <v>172</v>
      </c>
      <c r="D39" s="948" t="s">
        <v>227</v>
      </c>
      <c r="E39" s="948">
        <v>7102</v>
      </c>
      <c r="F39" s="948" t="s">
        <v>227</v>
      </c>
      <c r="G39" s="948">
        <v>7102</v>
      </c>
      <c r="H39" s="1029">
        <v>307</v>
      </c>
      <c r="I39" s="1003" t="s">
        <v>526</v>
      </c>
      <c r="J39" s="1003" t="s">
        <v>526</v>
      </c>
      <c r="K39" s="1003" t="s">
        <v>526</v>
      </c>
    </row>
    <row r="40" spans="1:11" ht="15" hidden="1" customHeight="1">
      <c r="A40" s="948" t="s">
        <v>224</v>
      </c>
      <c r="B40" s="948" t="s">
        <v>225</v>
      </c>
      <c r="C40" s="948" t="s">
        <v>172</v>
      </c>
      <c r="D40" s="948" t="s">
        <v>226</v>
      </c>
      <c r="E40" s="948">
        <v>7001</v>
      </c>
      <c r="F40" s="948" t="s">
        <v>224</v>
      </c>
      <c r="G40" s="948">
        <v>7105</v>
      </c>
      <c r="H40" s="1029">
        <v>482</v>
      </c>
      <c r="I40" s="1003" t="s">
        <v>526</v>
      </c>
      <c r="J40" s="1003" t="s">
        <v>526</v>
      </c>
      <c r="K40" s="1003" t="s">
        <v>526</v>
      </c>
    </row>
    <row r="41" spans="1:11" ht="15" hidden="1" customHeight="1">
      <c r="A41" s="948" t="s">
        <v>224</v>
      </c>
      <c r="B41" s="948" t="s">
        <v>228</v>
      </c>
      <c r="C41" s="948" t="s">
        <v>172</v>
      </c>
      <c r="D41" s="948" t="s">
        <v>229</v>
      </c>
      <c r="E41" s="948">
        <v>7301</v>
      </c>
      <c r="F41" s="948" t="s">
        <v>228</v>
      </c>
      <c r="G41" s="948">
        <v>7301</v>
      </c>
      <c r="H41" s="1029">
        <v>2582</v>
      </c>
      <c r="I41" s="1003">
        <v>6699</v>
      </c>
      <c r="J41" s="1003">
        <v>5047</v>
      </c>
      <c r="K41" s="1003">
        <v>11746</v>
      </c>
    </row>
    <row r="42" spans="1:11" ht="15" hidden="1" customHeight="1">
      <c r="A42" s="948" t="s">
        <v>224</v>
      </c>
      <c r="B42" s="948" t="s">
        <v>228</v>
      </c>
      <c r="C42" s="948" t="s">
        <v>172</v>
      </c>
      <c r="D42" s="948" t="s">
        <v>229</v>
      </c>
      <c r="E42" s="948">
        <v>7301</v>
      </c>
      <c r="F42" s="948" t="s">
        <v>230</v>
      </c>
      <c r="G42" s="948">
        <v>7305</v>
      </c>
      <c r="H42" s="1029">
        <v>56</v>
      </c>
      <c r="I42" s="1003" t="s">
        <v>526</v>
      </c>
      <c r="J42" s="1003" t="s">
        <v>526</v>
      </c>
      <c r="K42" s="1003" t="s">
        <v>526</v>
      </c>
    </row>
    <row r="43" spans="1:11" ht="15" hidden="1" customHeight="1">
      <c r="A43" s="948" t="s">
        <v>224</v>
      </c>
      <c r="B43" s="948" t="s">
        <v>228</v>
      </c>
      <c r="C43" s="948" t="s">
        <v>172</v>
      </c>
      <c r="D43" s="948" t="s">
        <v>229</v>
      </c>
      <c r="E43" s="948">
        <v>7301</v>
      </c>
      <c r="F43" s="948" t="s">
        <v>231</v>
      </c>
      <c r="G43" s="948">
        <v>7306</v>
      </c>
      <c r="H43" s="1029">
        <v>109</v>
      </c>
      <c r="I43" s="1003" t="s">
        <v>526</v>
      </c>
      <c r="J43" s="1003" t="s">
        <v>526</v>
      </c>
      <c r="K43" s="1003" t="s">
        <v>526</v>
      </c>
    </row>
    <row r="44" spans="1:11" ht="15" hidden="1" customHeight="1">
      <c r="A44" s="948" t="s">
        <v>224</v>
      </c>
      <c r="B44" s="948" t="s">
        <v>232</v>
      </c>
      <c r="C44" s="948" t="s">
        <v>172</v>
      </c>
      <c r="D44" s="948" t="s">
        <v>232</v>
      </c>
      <c r="E44" s="948">
        <v>7401</v>
      </c>
      <c r="F44" s="948" t="s">
        <v>232</v>
      </c>
      <c r="G44" s="948">
        <v>7401</v>
      </c>
      <c r="H44" s="1029">
        <v>857</v>
      </c>
      <c r="I44" s="1003" t="s">
        <v>526</v>
      </c>
      <c r="J44" s="1003" t="s">
        <v>526</v>
      </c>
      <c r="K44" s="1003" t="s">
        <v>526</v>
      </c>
    </row>
    <row r="45" spans="1:11" ht="15" hidden="1" customHeight="1">
      <c r="A45" s="948" t="s">
        <v>233</v>
      </c>
      <c r="B45" s="948" t="s">
        <v>234</v>
      </c>
      <c r="C45" s="948" t="s">
        <v>235</v>
      </c>
      <c r="D45" s="948" t="s">
        <v>235</v>
      </c>
      <c r="E45" s="948">
        <v>8001</v>
      </c>
      <c r="F45" s="948" t="s">
        <v>234</v>
      </c>
      <c r="G45" s="948">
        <v>8101</v>
      </c>
      <c r="H45" s="1029">
        <v>4129</v>
      </c>
      <c r="I45" s="1003">
        <v>7247</v>
      </c>
      <c r="J45" s="1003">
        <v>6477</v>
      </c>
      <c r="K45" s="1003">
        <v>13724</v>
      </c>
    </row>
    <row r="46" spans="1:11" ht="15" hidden="1" customHeight="1">
      <c r="A46" s="948" t="s">
        <v>233</v>
      </c>
      <c r="B46" s="948" t="s">
        <v>234</v>
      </c>
      <c r="C46" s="948" t="s">
        <v>235</v>
      </c>
      <c r="D46" s="948" t="s">
        <v>235</v>
      </c>
      <c r="E46" s="948">
        <v>8001</v>
      </c>
      <c r="F46" s="948" t="s">
        <v>236</v>
      </c>
      <c r="G46" s="948">
        <v>8102</v>
      </c>
      <c r="H46" s="1029">
        <v>614</v>
      </c>
      <c r="I46" s="1003" t="s">
        <v>526</v>
      </c>
      <c r="J46" s="1003" t="s">
        <v>526</v>
      </c>
      <c r="K46" s="1003" t="s">
        <v>526</v>
      </c>
    </row>
    <row r="47" spans="1:11" ht="15" hidden="1" customHeight="1">
      <c r="A47" s="948" t="s">
        <v>233</v>
      </c>
      <c r="B47" s="948" t="s">
        <v>234</v>
      </c>
      <c r="C47" s="948" t="s">
        <v>235</v>
      </c>
      <c r="D47" s="948" t="s">
        <v>235</v>
      </c>
      <c r="E47" s="948">
        <v>8001</v>
      </c>
      <c r="F47" s="948" t="s">
        <v>237</v>
      </c>
      <c r="G47" s="948">
        <v>8103</v>
      </c>
      <c r="H47" s="1029">
        <v>683</v>
      </c>
      <c r="I47" s="1003" t="s">
        <v>526</v>
      </c>
      <c r="J47" s="1003" t="s">
        <v>526</v>
      </c>
      <c r="K47" s="1003" t="s">
        <v>526</v>
      </c>
    </row>
    <row r="48" spans="1:11" ht="15" hidden="1" customHeight="1">
      <c r="A48" s="948" t="s">
        <v>233</v>
      </c>
      <c r="B48" s="948" t="s">
        <v>234</v>
      </c>
      <c r="C48" s="948" t="s">
        <v>235</v>
      </c>
      <c r="D48" s="948" t="s">
        <v>235</v>
      </c>
      <c r="E48" s="948">
        <v>8001</v>
      </c>
      <c r="F48" s="948" t="s">
        <v>238</v>
      </c>
      <c r="G48" s="948">
        <v>8105</v>
      </c>
      <c r="H48" s="1029">
        <v>96</v>
      </c>
      <c r="I48" s="1003" t="s">
        <v>526</v>
      </c>
      <c r="J48" s="1003" t="s">
        <v>526</v>
      </c>
      <c r="K48" s="1003" t="s">
        <v>526</v>
      </c>
    </row>
    <row r="49" spans="1:11" ht="15" hidden="1" customHeight="1">
      <c r="A49" s="948" t="s">
        <v>233</v>
      </c>
      <c r="B49" s="948" t="s">
        <v>234</v>
      </c>
      <c r="C49" s="948" t="s">
        <v>235</v>
      </c>
      <c r="D49" s="948" t="s">
        <v>235</v>
      </c>
      <c r="E49" s="948">
        <v>8001</v>
      </c>
      <c r="F49" s="948" t="s">
        <v>239</v>
      </c>
      <c r="G49" s="948">
        <v>8106</v>
      </c>
      <c r="H49" s="1029">
        <v>195</v>
      </c>
      <c r="I49" s="1003" t="s">
        <v>526</v>
      </c>
      <c r="J49" s="1003" t="s">
        <v>526</v>
      </c>
      <c r="K49" s="1003" t="s">
        <v>526</v>
      </c>
    </row>
    <row r="50" spans="1:11" ht="15" hidden="1" customHeight="1">
      <c r="A50" s="948" t="s">
        <v>233</v>
      </c>
      <c r="B50" s="948" t="s">
        <v>234</v>
      </c>
      <c r="C50" s="948" t="s">
        <v>235</v>
      </c>
      <c r="D50" s="948" t="s">
        <v>235</v>
      </c>
      <c r="E50" s="948">
        <v>8001</v>
      </c>
      <c r="F50" s="948" t="s">
        <v>240</v>
      </c>
      <c r="G50" s="948">
        <v>8107</v>
      </c>
      <c r="H50" s="1029">
        <v>184</v>
      </c>
      <c r="I50" s="1003" t="s">
        <v>526</v>
      </c>
      <c r="J50" s="1003" t="s">
        <v>526</v>
      </c>
      <c r="K50" s="1003" t="s">
        <v>526</v>
      </c>
    </row>
    <row r="51" spans="1:11" ht="15" hidden="1" customHeight="1">
      <c r="A51" s="948" t="s">
        <v>233</v>
      </c>
      <c r="B51" s="948" t="s">
        <v>234</v>
      </c>
      <c r="C51" s="948" t="s">
        <v>235</v>
      </c>
      <c r="D51" s="948" t="s">
        <v>235</v>
      </c>
      <c r="E51" s="948">
        <v>8001</v>
      </c>
      <c r="F51" s="948" t="s">
        <v>241</v>
      </c>
      <c r="G51" s="948">
        <v>8108</v>
      </c>
      <c r="H51" s="1029">
        <v>1599</v>
      </c>
      <c r="I51" s="1003" t="s">
        <v>526</v>
      </c>
      <c r="J51" s="1003" t="s">
        <v>526</v>
      </c>
      <c r="K51" s="1003" t="s">
        <v>526</v>
      </c>
    </row>
    <row r="52" spans="1:11" ht="15" hidden="1" customHeight="1">
      <c r="A52" s="948" t="s">
        <v>233</v>
      </c>
      <c r="B52" s="948" t="s">
        <v>234</v>
      </c>
      <c r="C52" s="948" t="s">
        <v>235</v>
      </c>
      <c r="D52" s="948" t="s">
        <v>235</v>
      </c>
      <c r="E52" s="948">
        <v>8001</v>
      </c>
      <c r="F52" s="948" t="s">
        <v>242</v>
      </c>
      <c r="G52" s="948">
        <v>8109</v>
      </c>
      <c r="H52" s="1029">
        <v>24</v>
      </c>
      <c r="I52" s="1003" t="s">
        <v>526</v>
      </c>
      <c r="J52" s="1003" t="s">
        <v>526</v>
      </c>
      <c r="K52" s="1003" t="s">
        <v>526</v>
      </c>
    </row>
    <row r="53" spans="1:11" ht="15" hidden="1" customHeight="1">
      <c r="A53" s="948" t="s">
        <v>233</v>
      </c>
      <c r="B53" s="948" t="s">
        <v>234</v>
      </c>
      <c r="C53" s="948" t="s">
        <v>235</v>
      </c>
      <c r="D53" s="948" t="s">
        <v>235</v>
      </c>
      <c r="E53" s="948">
        <v>8001</v>
      </c>
      <c r="F53" s="948" t="s">
        <v>243</v>
      </c>
      <c r="G53" s="948">
        <v>8110</v>
      </c>
      <c r="H53" s="1029">
        <v>911</v>
      </c>
      <c r="I53" s="1003" t="s">
        <v>526</v>
      </c>
      <c r="J53" s="1003" t="s">
        <v>526</v>
      </c>
      <c r="K53" s="1003" t="s">
        <v>526</v>
      </c>
    </row>
    <row r="54" spans="1:11" ht="15" hidden="1" customHeight="1">
      <c r="A54" s="948" t="s">
        <v>233</v>
      </c>
      <c r="B54" s="948" t="s">
        <v>234</v>
      </c>
      <c r="C54" s="948" t="s">
        <v>235</v>
      </c>
      <c r="D54" s="948" t="s">
        <v>235</v>
      </c>
      <c r="E54" s="948">
        <v>8001</v>
      </c>
      <c r="F54" s="948" t="s">
        <v>244</v>
      </c>
      <c r="G54" s="948">
        <v>8111</v>
      </c>
      <c r="H54" s="1029">
        <v>270</v>
      </c>
      <c r="I54" s="1003" t="s">
        <v>526</v>
      </c>
      <c r="J54" s="1003" t="s">
        <v>526</v>
      </c>
      <c r="K54" s="1003" t="s">
        <v>526</v>
      </c>
    </row>
    <row r="55" spans="1:11" ht="15" hidden="1" customHeight="1">
      <c r="A55" s="948" t="s">
        <v>233</v>
      </c>
      <c r="B55" s="948" t="s">
        <v>234</v>
      </c>
      <c r="C55" s="948" t="s">
        <v>235</v>
      </c>
      <c r="D55" s="948" t="s">
        <v>235</v>
      </c>
      <c r="E55" s="948">
        <v>8001</v>
      </c>
      <c r="F55" s="948" t="s">
        <v>245</v>
      </c>
      <c r="G55" s="948">
        <v>8112</v>
      </c>
      <c r="H55" s="1029">
        <v>550</v>
      </c>
      <c r="I55" s="1003" t="s">
        <v>526</v>
      </c>
      <c r="J55" s="1003" t="s">
        <v>526</v>
      </c>
      <c r="K55" s="1003" t="s">
        <v>526</v>
      </c>
    </row>
    <row r="56" spans="1:11" ht="15" hidden="1" customHeight="1">
      <c r="A56" s="948" t="s">
        <v>233</v>
      </c>
      <c r="B56" s="948" t="s">
        <v>233</v>
      </c>
      <c r="C56" s="948" t="s">
        <v>172</v>
      </c>
      <c r="D56" s="948" t="s">
        <v>246</v>
      </c>
      <c r="E56" s="948">
        <v>8301</v>
      </c>
      <c r="F56" s="948" t="s">
        <v>247</v>
      </c>
      <c r="G56" s="948">
        <v>8301</v>
      </c>
      <c r="H56" s="1029">
        <v>1658</v>
      </c>
      <c r="I56" s="1003" t="s">
        <v>526</v>
      </c>
      <c r="J56" s="1003" t="s">
        <v>526</v>
      </c>
      <c r="K56" s="1003" t="s">
        <v>526</v>
      </c>
    </row>
    <row r="57" spans="1:11" ht="15" hidden="1" customHeight="1">
      <c r="A57" s="948" t="s">
        <v>233</v>
      </c>
      <c r="B57" s="948" t="s">
        <v>233</v>
      </c>
      <c r="C57" s="948" t="s">
        <v>172</v>
      </c>
      <c r="D57" s="948" t="s">
        <v>246</v>
      </c>
      <c r="E57" s="948">
        <v>8301</v>
      </c>
      <c r="F57" s="948" t="s">
        <v>248</v>
      </c>
      <c r="G57" s="948">
        <v>8306</v>
      </c>
      <c r="H57" s="1029">
        <v>63</v>
      </c>
      <c r="I57" s="1003" t="s">
        <v>526</v>
      </c>
      <c r="J57" s="1003" t="s">
        <v>526</v>
      </c>
      <c r="K57" s="1003" t="s">
        <v>526</v>
      </c>
    </row>
    <row r="58" spans="1:11" ht="15" hidden="1" customHeight="1">
      <c r="A58" s="948" t="s">
        <v>249</v>
      </c>
      <c r="B58" s="948" t="s">
        <v>250</v>
      </c>
      <c r="C58" s="948" t="s">
        <v>172</v>
      </c>
      <c r="D58" s="948" t="s">
        <v>251</v>
      </c>
      <c r="E58" s="948">
        <v>9001</v>
      </c>
      <c r="F58" s="948" t="s">
        <v>252</v>
      </c>
      <c r="G58" s="948">
        <v>9101</v>
      </c>
      <c r="H58" s="1029">
        <v>4584</v>
      </c>
      <c r="I58" s="1003">
        <v>5776</v>
      </c>
      <c r="J58" s="1003">
        <v>4730</v>
      </c>
      <c r="K58" s="1003">
        <v>10506</v>
      </c>
    </row>
    <row r="59" spans="1:11" ht="15" hidden="1" customHeight="1">
      <c r="A59" s="948" t="s">
        <v>249</v>
      </c>
      <c r="B59" s="948" t="s">
        <v>250</v>
      </c>
      <c r="C59" s="948" t="s">
        <v>172</v>
      </c>
      <c r="D59" s="948" t="s">
        <v>251</v>
      </c>
      <c r="E59" s="948">
        <v>9001</v>
      </c>
      <c r="F59" s="948" t="s">
        <v>253</v>
      </c>
      <c r="G59" s="948">
        <v>9112</v>
      </c>
      <c r="H59" s="1029">
        <v>623</v>
      </c>
      <c r="I59" s="1003" t="s">
        <v>526</v>
      </c>
      <c r="J59" s="1003" t="s">
        <v>526</v>
      </c>
      <c r="K59" s="1003" t="s">
        <v>526</v>
      </c>
    </row>
    <row r="60" spans="1:11" ht="15" hidden="1" customHeight="1">
      <c r="A60" s="948" t="s">
        <v>249</v>
      </c>
      <c r="B60" s="948" t="s">
        <v>250</v>
      </c>
      <c r="C60" s="948" t="s">
        <v>172</v>
      </c>
      <c r="D60" s="948" t="s">
        <v>254</v>
      </c>
      <c r="E60" s="948">
        <v>9120</v>
      </c>
      <c r="F60" s="948" t="s">
        <v>254</v>
      </c>
      <c r="G60" s="948">
        <v>9120</v>
      </c>
      <c r="H60" s="1029">
        <v>1101</v>
      </c>
      <c r="I60" s="1003" t="s">
        <v>526</v>
      </c>
      <c r="J60" s="1003" t="s">
        <v>526</v>
      </c>
      <c r="K60" s="1003" t="s">
        <v>526</v>
      </c>
    </row>
    <row r="61" spans="1:11" ht="15" hidden="1" customHeight="1">
      <c r="A61" s="948" t="s">
        <v>249</v>
      </c>
      <c r="B61" s="948" t="s">
        <v>255</v>
      </c>
      <c r="C61" s="948" t="s">
        <v>172</v>
      </c>
      <c r="D61" s="948" t="s">
        <v>256</v>
      </c>
      <c r="E61" s="948">
        <v>9201</v>
      </c>
      <c r="F61" s="948" t="s">
        <v>256</v>
      </c>
      <c r="G61" s="948">
        <v>9201</v>
      </c>
      <c r="H61" s="1029">
        <v>309</v>
      </c>
      <c r="I61" s="1003" t="s">
        <v>526</v>
      </c>
      <c r="J61" s="1003" t="s">
        <v>526</v>
      </c>
      <c r="K61" s="1003" t="s">
        <v>526</v>
      </c>
    </row>
    <row r="62" spans="1:11" ht="15" hidden="1" customHeight="1">
      <c r="A62" s="948" t="s">
        <v>257</v>
      </c>
      <c r="B62" s="948" t="s">
        <v>258</v>
      </c>
      <c r="C62" s="948" t="s">
        <v>172</v>
      </c>
      <c r="D62" s="948" t="s">
        <v>259</v>
      </c>
      <c r="E62" s="948">
        <v>10001</v>
      </c>
      <c r="F62" s="948" t="s">
        <v>260</v>
      </c>
      <c r="G62" s="948">
        <v>10101</v>
      </c>
      <c r="H62" s="1029">
        <v>3595</v>
      </c>
      <c r="I62" s="1003">
        <v>6896</v>
      </c>
      <c r="J62" s="1003">
        <v>5809</v>
      </c>
      <c r="K62" s="1003">
        <v>12705</v>
      </c>
    </row>
    <row r="63" spans="1:11" ht="15" hidden="1" customHeight="1">
      <c r="A63" s="948" t="s">
        <v>257</v>
      </c>
      <c r="B63" s="948" t="s">
        <v>258</v>
      </c>
      <c r="C63" s="948" t="s">
        <v>172</v>
      </c>
      <c r="D63" s="948" t="s">
        <v>259</v>
      </c>
      <c r="E63" s="948">
        <v>10001</v>
      </c>
      <c r="F63" s="948" t="s">
        <v>261</v>
      </c>
      <c r="G63" s="948">
        <v>10109</v>
      </c>
      <c r="H63" s="1029">
        <v>1017</v>
      </c>
      <c r="I63" s="1003" t="s">
        <v>526</v>
      </c>
      <c r="J63" s="1003" t="s">
        <v>526</v>
      </c>
      <c r="K63" s="1003" t="s">
        <v>526</v>
      </c>
    </row>
    <row r="64" spans="1:11" ht="15" hidden="1" customHeight="1">
      <c r="A64" s="948" t="s">
        <v>257</v>
      </c>
      <c r="B64" s="948" t="s">
        <v>262</v>
      </c>
      <c r="C64" s="948" t="s">
        <v>172</v>
      </c>
      <c r="D64" s="948" t="s">
        <v>263</v>
      </c>
      <c r="E64" s="948">
        <v>10201</v>
      </c>
      <c r="F64" s="948" t="s">
        <v>263</v>
      </c>
      <c r="G64" s="948">
        <v>10201</v>
      </c>
      <c r="H64" s="1029">
        <v>722</v>
      </c>
      <c r="I64" s="1003" t="s">
        <v>526</v>
      </c>
      <c r="J64" s="1003" t="s">
        <v>526</v>
      </c>
      <c r="K64" s="1003" t="s">
        <v>526</v>
      </c>
    </row>
    <row r="65" spans="1:11" ht="15" hidden="1" customHeight="1">
      <c r="A65" s="948" t="s">
        <v>257</v>
      </c>
      <c r="B65" s="948" t="s">
        <v>264</v>
      </c>
      <c r="C65" s="948" t="s">
        <v>172</v>
      </c>
      <c r="D65" s="948" t="s">
        <v>264</v>
      </c>
      <c r="E65" s="948">
        <v>10301</v>
      </c>
      <c r="F65" s="948" t="s">
        <v>264</v>
      </c>
      <c r="G65" s="948">
        <v>10301</v>
      </c>
      <c r="H65" s="1029">
        <v>1697</v>
      </c>
      <c r="I65" s="1003" t="s">
        <v>526</v>
      </c>
      <c r="J65" s="1003" t="s">
        <v>526</v>
      </c>
      <c r="K65" s="1003" t="s">
        <v>526</v>
      </c>
    </row>
    <row r="66" spans="1:11" ht="15" hidden="1" customHeight="1">
      <c r="A66" s="948" t="s">
        <v>265</v>
      </c>
      <c r="B66" s="948" t="s">
        <v>266</v>
      </c>
      <c r="C66" s="948" t="s">
        <v>172</v>
      </c>
      <c r="D66" s="948" t="s">
        <v>266</v>
      </c>
      <c r="E66" s="948">
        <v>11101</v>
      </c>
      <c r="F66" s="948" t="s">
        <v>266</v>
      </c>
      <c r="G66" s="948">
        <v>11101</v>
      </c>
      <c r="H66" s="1029">
        <v>1308</v>
      </c>
      <c r="I66" s="1003" t="s">
        <v>526</v>
      </c>
      <c r="J66" s="1003" t="s">
        <v>526</v>
      </c>
      <c r="K66" s="1003" t="s">
        <v>526</v>
      </c>
    </row>
    <row r="67" spans="1:11" ht="15" hidden="1" customHeight="1">
      <c r="A67" s="948" t="s">
        <v>267</v>
      </c>
      <c r="B67" s="948" t="s">
        <v>267</v>
      </c>
      <c r="C67" s="948" t="s">
        <v>172</v>
      </c>
      <c r="D67" s="948" t="s">
        <v>268</v>
      </c>
      <c r="E67" s="948">
        <v>12101</v>
      </c>
      <c r="F67" s="948" t="s">
        <v>268</v>
      </c>
      <c r="G67" s="948">
        <v>12101</v>
      </c>
      <c r="H67" s="1029">
        <v>3443</v>
      </c>
      <c r="I67" s="1003" t="s">
        <v>526</v>
      </c>
      <c r="J67" s="1003" t="s">
        <v>526</v>
      </c>
      <c r="K67" s="1003" t="s">
        <v>526</v>
      </c>
    </row>
    <row r="68" spans="1:11" ht="15" customHeight="1">
      <c r="A68" s="948" t="s">
        <v>269</v>
      </c>
      <c r="B68" s="948" t="s">
        <v>270</v>
      </c>
      <c r="C68" s="948" t="s">
        <v>271</v>
      </c>
      <c r="D68" s="948" t="s">
        <v>271</v>
      </c>
      <c r="E68" s="948">
        <v>13001</v>
      </c>
      <c r="F68" s="948" t="s">
        <v>270</v>
      </c>
      <c r="G68" s="948">
        <v>13101</v>
      </c>
      <c r="H68" s="1029">
        <v>112439</v>
      </c>
      <c r="I68" s="1003">
        <v>109533</v>
      </c>
      <c r="J68" s="1003">
        <v>110750</v>
      </c>
      <c r="K68" s="1003">
        <v>220283</v>
      </c>
    </row>
    <row r="69" spans="1:11" ht="15" customHeight="1">
      <c r="A69" s="948" t="s">
        <v>269</v>
      </c>
      <c r="B69" s="948" t="s">
        <v>270</v>
      </c>
      <c r="C69" s="948" t="s">
        <v>271</v>
      </c>
      <c r="D69" s="948" t="s">
        <v>271</v>
      </c>
      <c r="E69" s="948">
        <v>13001</v>
      </c>
      <c r="F69" s="948" t="s">
        <v>272</v>
      </c>
      <c r="G69" s="948">
        <v>13102</v>
      </c>
      <c r="H69" s="1029">
        <v>3947</v>
      </c>
      <c r="I69" s="1003" t="s">
        <v>526</v>
      </c>
      <c r="J69" s="1003" t="s">
        <v>526</v>
      </c>
      <c r="K69" s="1003" t="s">
        <v>526</v>
      </c>
    </row>
    <row r="70" spans="1:11" ht="15" customHeight="1">
      <c r="A70" s="948" t="s">
        <v>269</v>
      </c>
      <c r="B70" s="948" t="s">
        <v>270</v>
      </c>
      <c r="C70" s="948" t="s">
        <v>271</v>
      </c>
      <c r="D70" s="948" t="s">
        <v>271</v>
      </c>
      <c r="E70" s="948">
        <v>13001</v>
      </c>
      <c r="F70" s="948" t="s">
        <v>273</v>
      </c>
      <c r="G70" s="948">
        <v>13103</v>
      </c>
      <c r="H70" s="1029">
        <v>6670</v>
      </c>
      <c r="I70" s="1003">
        <v>6103</v>
      </c>
      <c r="J70" s="1003">
        <v>5575</v>
      </c>
      <c r="K70" s="1003">
        <v>11678</v>
      </c>
    </row>
    <row r="71" spans="1:11" ht="15" customHeight="1">
      <c r="A71" s="948" t="s">
        <v>269</v>
      </c>
      <c r="B71" s="948" t="s">
        <v>270</v>
      </c>
      <c r="C71" s="948" t="s">
        <v>271</v>
      </c>
      <c r="D71" s="948" t="s">
        <v>271</v>
      </c>
      <c r="E71" s="948">
        <v>13001</v>
      </c>
      <c r="F71" s="948" t="s">
        <v>274</v>
      </c>
      <c r="G71" s="948">
        <v>13104</v>
      </c>
      <c r="H71" s="1029">
        <v>9767</v>
      </c>
      <c r="I71" s="1003">
        <v>8254</v>
      </c>
      <c r="J71" s="1003">
        <v>7769</v>
      </c>
      <c r="K71" s="1003">
        <v>16023</v>
      </c>
    </row>
    <row r="72" spans="1:11" ht="15" customHeight="1">
      <c r="A72" s="948" t="s">
        <v>269</v>
      </c>
      <c r="B72" s="948" t="s">
        <v>270</v>
      </c>
      <c r="C72" s="948" t="s">
        <v>271</v>
      </c>
      <c r="D72" s="948" t="s">
        <v>271</v>
      </c>
      <c r="E72" s="948">
        <v>13001</v>
      </c>
      <c r="F72" s="948" t="s">
        <v>275</v>
      </c>
      <c r="G72" s="948">
        <v>13105</v>
      </c>
      <c r="H72" s="1029">
        <v>4130</v>
      </c>
      <c r="I72" s="1003" t="s">
        <v>526</v>
      </c>
      <c r="J72" s="1003" t="s">
        <v>526</v>
      </c>
      <c r="K72" s="1003" t="s">
        <v>526</v>
      </c>
    </row>
    <row r="73" spans="1:11" ht="15" customHeight="1">
      <c r="A73" s="948" t="s">
        <v>269</v>
      </c>
      <c r="B73" s="948" t="s">
        <v>270</v>
      </c>
      <c r="C73" s="948" t="s">
        <v>271</v>
      </c>
      <c r="D73" s="948" t="s">
        <v>271</v>
      </c>
      <c r="E73" s="948">
        <v>13001</v>
      </c>
      <c r="F73" s="948" t="s">
        <v>276</v>
      </c>
      <c r="G73" s="948">
        <v>13106</v>
      </c>
      <c r="H73" s="1029">
        <v>22935</v>
      </c>
      <c r="I73" s="1003">
        <v>27887</v>
      </c>
      <c r="J73" s="1003">
        <v>26228</v>
      </c>
      <c r="K73" s="1003">
        <v>54115</v>
      </c>
    </row>
    <row r="74" spans="1:11" ht="15" customHeight="1">
      <c r="A74" s="948" t="s">
        <v>269</v>
      </c>
      <c r="B74" s="948" t="s">
        <v>270</v>
      </c>
      <c r="C74" s="948" t="s">
        <v>271</v>
      </c>
      <c r="D74" s="948" t="s">
        <v>271</v>
      </c>
      <c r="E74" s="948">
        <v>13001</v>
      </c>
      <c r="F74" s="948" t="s">
        <v>277</v>
      </c>
      <c r="G74" s="948">
        <v>13107</v>
      </c>
      <c r="H74" s="1029">
        <v>5063</v>
      </c>
      <c r="I74" s="1003" t="s">
        <v>526</v>
      </c>
      <c r="J74" s="1003" t="s">
        <v>526</v>
      </c>
      <c r="K74" s="1003" t="s">
        <v>526</v>
      </c>
    </row>
    <row r="75" spans="1:11" ht="15" customHeight="1">
      <c r="A75" s="948" t="s">
        <v>269</v>
      </c>
      <c r="B75" s="948" t="s">
        <v>270</v>
      </c>
      <c r="C75" s="948" t="s">
        <v>271</v>
      </c>
      <c r="D75" s="948" t="s">
        <v>271</v>
      </c>
      <c r="E75" s="948">
        <v>13001</v>
      </c>
      <c r="F75" s="948" t="s">
        <v>278</v>
      </c>
      <c r="G75" s="948">
        <v>13108</v>
      </c>
      <c r="H75" s="1029">
        <v>30324</v>
      </c>
      <c r="I75" s="1003">
        <v>29100</v>
      </c>
      <c r="J75" s="1003">
        <v>28516</v>
      </c>
      <c r="K75" s="1003">
        <v>57616</v>
      </c>
    </row>
    <row r="76" spans="1:11" ht="15" customHeight="1">
      <c r="A76" s="948" t="s">
        <v>269</v>
      </c>
      <c r="B76" s="948" t="s">
        <v>270</v>
      </c>
      <c r="C76" s="948" t="s">
        <v>271</v>
      </c>
      <c r="D76" s="948" t="s">
        <v>271</v>
      </c>
      <c r="E76" s="948">
        <v>13001</v>
      </c>
      <c r="F76" s="948" t="s">
        <v>279</v>
      </c>
      <c r="G76" s="948">
        <v>13109</v>
      </c>
      <c r="H76" s="1029">
        <v>5034</v>
      </c>
      <c r="I76" s="1003">
        <v>6268</v>
      </c>
      <c r="J76" s="1003">
        <v>5774</v>
      </c>
      <c r="K76" s="1003">
        <v>12042</v>
      </c>
    </row>
    <row r="77" spans="1:11" ht="15" customHeight="1">
      <c r="A77" s="948" t="s">
        <v>269</v>
      </c>
      <c r="B77" s="948" t="s">
        <v>270</v>
      </c>
      <c r="C77" s="948" t="s">
        <v>271</v>
      </c>
      <c r="D77" s="948" t="s">
        <v>271</v>
      </c>
      <c r="E77" s="948">
        <v>13001</v>
      </c>
      <c r="F77" s="948" t="s">
        <v>280</v>
      </c>
      <c r="G77" s="948">
        <v>13110</v>
      </c>
      <c r="H77" s="1029">
        <v>13775</v>
      </c>
      <c r="I77" s="1003">
        <v>13477</v>
      </c>
      <c r="J77" s="1003">
        <v>13695</v>
      </c>
      <c r="K77" s="1003">
        <v>27172</v>
      </c>
    </row>
    <row r="78" spans="1:11" ht="15" customHeight="1">
      <c r="A78" s="948" t="s">
        <v>269</v>
      </c>
      <c r="B78" s="948" t="s">
        <v>270</v>
      </c>
      <c r="C78" s="948" t="s">
        <v>271</v>
      </c>
      <c r="D78" s="948" t="s">
        <v>271</v>
      </c>
      <c r="E78" s="948">
        <v>13001</v>
      </c>
      <c r="F78" s="948" t="s">
        <v>281</v>
      </c>
      <c r="G78" s="948">
        <v>13111</v>
      </c>
      <c r="H78" s="1029">
        <v>3585</v>
      </c>
      <c r="I78" s="1003" t="s">
        <v>526</v>
      </c>
      <c r="J78" s="1003" t="s">
        <v>526</v>
      </c>
      <c r="K78" s="1003" t="s">
        <v>526</v>
      </c>
    </row>
    <row r="79" spans="1:11" ht="15" customHeight="1">
      <c r="A79" s="948" t="s">
        <v>269</v>
      </c>
      <c r="B79" s="948" t="s">
        <v>270</v>
      </c>
      <c r="C79" s="948" t="s">
        <v>271</v>
      </c>
      <c r="D79" s="948" t="s">
        <v>271</v>
      </c>
      <c r="E79" s="948">
        <v>13001</v>
      </c>
      <c r="F79" s="948" t="s">
        <v>282</v>
      </c>
      <c r="G79" s="948">
        <v>13112</v>
      </c>
      <c r="H79" s="1029">
        <v>2930</v>
      </c>
      <c r="I79" s="1003" t="s">
        <v>526</v>
      </c>
      <c r="J79" s="1003" t="s">
        <v>526</v>
      </c>
      <c r="K79" s="1003" t="s">
        <v>526</v>
      </c>
    </row>
    <row r="80" spans="1:11" ht="15" customHeight="1">
      <c r="A80" s="948" t="s">
        <v>269</v>
      </c>
      <c r="B80" s="948" t="s">
        <v>270</v>
      </c>
      <c r="C80" s="948" t="s">
        <v>271</v>
      </c>
      <c r="D80" s="948" t="s">
        <v>271</v>
      </c>
      <c r="E80" s="948">
        <v>13001</v>
      </c>
      <c r="F80" s="948" t="s">
        <v>283</v>
      </c>
      <c r="G80" s="948">
        <v>13113</v>
      </c>
      <c r="H80" s="1029">
        <v>5414</v>
      </c>
      <c r="I80" s="1003" t="s">
        <v>526</v>
      </c>
      <c r="J80" s="1003" t="s">
        <v>526</v>
      </c>
      <c r="K80" s="1003" t="s">
        <v>526</v>
      </c>
    </row>
    <row r="81" spans="1:11" ht="15" customHeight="1">
      <c r="A81" s="948" t="s">
        <v>269</v>
      </c>
      <c r="B81" s="948" t="s">
        <v>270</v>
      </c>
      <c r="C81" s="948" t="s">
        <v>271</v>
      </c>
      <c r="D81" s="948" t="s">
        <v>271</v>
      </c>
      <c r="E81" s="948">
        <v>13001</v>
      </c>
      <c r="F81" s="948" t="s">
        <v>284</v>
      </c>
      <c r="G81" s="948">
        <v>13114</v>
      </c>
      <c r="H81" s="1029">
        <v>31012</v>
      </c>
      <c r="I81" s="1003">
        <v>19391</v>
      </c>
      <c r="J81" s="1003">
        <v>21436</v>
      </c>
      <c r="K81" s="1003">
        <v>40827</v>
      </c>
    </row>
    <row r="82" spans="1:11" ht="15" customHeight="1">
      <c r="A82" s="948" t="s">
        <v>269</v>
      </c>
      <c r="B82" s="948" t="s">
        <v>270</v>
      </c>
      <c r="C82" s="948" t="s">
        <v>271</v>
      </c>
      <c r="D82" s="948" t="s">
        <v>271</v>
      </c>
      <c r="E82" s="948">
        <v>13001</v>
      </c>
      <c r="F82" s="948" t="s">
        <v>285</v>
      </c>
      <c r="G82" s="948">
        <v>13115</v>
      </c>
      <c r="H82" s="1029">
        <v>10846</v>
      </c>
      <c r="I82" s="1003">
        <v>5539</v>
      </c>
      <c r="J82" s="1003">
        <v>7662</v>
      </c>
      <c r="K82" s="1003">
        <v>13201</v>
      </c>
    </row>
    <row r="83" spans="1:11" ht="15" customHeight="1">
      <c r="A83" s="948" t="s">
        <v>269</v>
      </c>
      <c r="B83" s="948" t="s">
        <v>270</v>
      </c>
      <c r="C83" s="948" t="s">
        <v>271</v>
      </c>
      <c r="D83" s="948" t="s">
        <v>271</v>
      </c>
      <c r="E83" s="948">
        <v>13001</v>
      </c>
      <c r="F83" s="948" t="s">
        <v>286</v>
      </c>
      <c r="G83" s="948">
        <v>13116</v>
      </c>
      <c r="H83" s="1029">
        <v>3933</v>
      </c>
      <c r="I83" s="1003" t="s">
        <v>526</v>
      </c>
      <c r="J83" s="1003" t="s">
        <v>526</v>
      </c>
      <c r="K83" s="1003" t="s">
        <v>526</v>
      </c>
    </row>
    <row r="84" spans="1:11" ht="15" customHeight="1">
      <c r="A84" s="948" t="s">
        <v>269</v>
      </c>
      <c r="B84" s="948" t="s">
        <v>270</v>
      </c>
      <c r="C84" s="948" t="s">
        <v>271</v>
      </c>
      <c r="D84" s="948" t="s">
        <v>271</v>
      </c>
      <c r="E84" s="948">
        <v>13001</v>
      </c>
      <c r="F84" s="948" t="s">
        <v>287</v>
      </c>
      <c r="G84" s="948">
        <v>13117</v>
      </c>
      <c r="H84" s="1029">
        <v>6877</v>
      </c>
      <c r="I84" s="1003">
        <v>5690</v>
      </c>
      <c r="J84" s="1003">
        <v>5440</v>
      </c>
      <c r="K84" s="1003">
        <v>11130</v>
      </c>
    </row>
    <row r="85" spans="1:11" ht="15" customHeight="1">
      <c r="A85" s="948" t="s">
        <v>269</v>
      </c>
      <c r="B85" s="948" t="s">
        <v>270</v>
      </c>
      <c r="C85" s="948" t="s">
        <v>271</v>
      </c>
      <c r="D85" s="948" t="s">
        <v>271</v>
      </c>
      <c r="E85" s="948">
        <v>13001</v>
      </c>
      <c r="F85" s="948" t="s">
        <v>288</v>
      </c>
      <c r="G85" s="948">
        <v>13118</v>
      </c>
      <c r="H85" s="1029">
        <v>6562</v>
      </c>
      <c r="I85" s="1003">
        <v>6836</v>
      </c>
      <c r="J85" s="1003">
        <v>6947</v>
      </c>
      <c r="K85" s="1003">
        <v>13783</v>
      </c>
    </row>
    <row r="86" spans="1:11" ht="15" customHeight="1">
      <c r="A86" s="948" t="s">
        <v>269</v>
      </c>
      <c r="B86" s="948" t="s">
        <v>270</v>
      </c>
      <c r="C86" s="948" t="s">
        <v>271</v>
      </c>
      <c r="D86" s="948" t="s">
        <v>271</v>
      </c>
      <c r="E86" s="948">
        <v>13001</v>
      </c>
      <c r="F86" s="948" t="s">
        <v>289</v>
      </c>
      <c r="G86" s="948">
        <v>13119</v>
      </c>
      <c r="H86" s="1029">
        <v>13033</v>
      </c>
      <c r="I86" s="1003">
        <v>11497</v>
      </c>
      <c r="J86" s="1003">
        <v>11566</v>
      </c>
      <c r="K86" s="1003">
        <v>23063</v>
      </c>
    </row>
    <row r="87" spans="1:11" ht="15" customHeight="1">
      <c r="A87" s="948" t="s">
        <v>269</v>
      </c>
      <c r="B87" s="948" t="s">
        <v>270</v>
      </c>
      <c r="C87" s="948" t="s">
        <v>271</v>
      </c>
      <c r="D87" s="948" t="s">
        <v>271</v>
      </c>
      <c r="E87" s="948">
        <v>13001</v>
      </c>
      <c r="F87" s="948" t="s">
        <v>290</v>
      </c>
      <c r="G87" s="948">
        <v>13120</v>
      </c>
      <c r="H87" s="1029">
        <v>16289</v>
      </c>
      <c r="I87" s="1003">
        <v>13896</v>
      </c>
      <c r="J87" s="1003">
        <v>14855</v>
      </c>
      <c r="K87" s="1003">
        <v>28751</v>
      </c>
    </row>
    <row r="88" spans="1:11" ht="15" customHeight="1">
      <c r="A88" s="948" t="s">
        <v>269</v>
      </c>
      <c r="B88" s="948" t="s">
        <v>270</v>
      </c>
      <c r="C88" s="948" t="s">
        <v>271</v>
      </c>
      <c r="D88" s="948" t="s">
        <v>271</v>
      </c>
      <c r="E88" s="948">
        <v>13001</v>
      </c>
      <c r="F88" s="948" t="s">
        <v>291</v>
      </c>
      <c r="G88" s="948">
        <v>13121</v>
      </c>
      <c r="H88" s="1029">
        <v>5464</v>
      </c>
      <c r="I88" s="1003" t="s">
        <v>526</v>
      </c>
      <c r="J88" s="1003" t="s">
        <v>526</v>
      </c>
      <c r="K88" s="1003" t="s">
        <v>526</v>
      </c>
    </row>
    <row r="89" spans="1:11" ht="15" customHeight="1">
      <c r="A89" s="948" t="s">
        <v>269</v>
      </c>
      <c r="B89" s="948" t="s">
        <v>270</v>
      </c>
      <c r="C89" s="948" t="s">
        <v>271</v>
      </c>
      <c r="D89" s="948" t="s">
        <v>271</v>
      </c>
      <c r="E89" s="948">
        <v>13001</v>
      </c>
      <c r="F89" s="948" t="s">
        <v>292</v>
      </c>
      <c r="G89" s="948">
        <v>13122</v>
      </c>
      <c r="H89" s="1029">
        <v>10877</v>
      </c>
      <c r="I89" s="1003">
        <v>8151</v>
      </c>
      <c r="J89" s="1003">
        <v>8532</v>
      </c>
      <c r="K89" s="1003">
        <v>16683</v>
      </c>
    </row>
    <row r="90" spans="1:11" ht="15" customHeight="1">
      <c r="A90" s="948" t="s">
        <v>269</v>
      </c>
      <c r="B90" s="948" t="s">
        <v>270</v>
      </c>
      <c r="C90" s="948" t="s">
        <v>271</v>
      </c>
      <c r="D90" s="948" t="s">
        <v>271</v>
      </c>
      <c r="E90" s="948">
        <v>13001</v>
      </c>
      <c r="F90" s="948" t="s">
        <v>293</v>
      </c>
      <c r="G90" s="948">
        <v>13123</v>
      </c>
      <c r="H90" s="1029">
        <v>15755</v>
      </c>
      <c r="I90" s="1003">
        <v>11057</v>
      </c>
      <c r="J90" s="1003">
        <v>11482</v>
      </c>
      <c r="K90" s="1003">
        <v>22539</v>
      </c>
    </row>
    <row r="91" spans="1:11" ht="15" customHeight="1">
      <c r="A91" s="948" t="s">
        <v>269</v>
      </c>
      <c r="B91" s="948" t="s">
        <v>270</v>
      </c>
      <c r="C91" s="948" t="s">
        <v>271</v>
      </c>
      <c r="D91" s="948" t="s">
        <v>271</v>
      </c>
      <c r="E91" s="948">
        <v>13001</v>
      </c>
      <c r="F91" s="948" t="s">
        <v>294</v>
      </c>
      <c r="G91" s="948">
        <v>13124</v>
      </c>
      <c r="H91" s="1029">
        <v>6822</v>
      </c>
      <c r="I91" s="1003">
        <v>6220</v>
      </c>
      <c r="J91" s="1003">
        <v>6225</v>
      </c>
      <c r="K91" s="1003">
        <v>12445</v>
      </c>
    </row>
    <row r="92" spans="1:11" ht="15" customHeight="1">
      <c r="A92" s="948" t="s">
        <v>269</v>
      </c>
      <c r="B92" s="948" t="s">
        <v>270</v>
      </c>
      <c r="C92" s="948" t="s">
        <v>271</v>
      </c>
      <c r="D92" s="948" t="s">
        <v>271</v>
      </c>
      <c r="E92" s="948">
        <v>13001</v>
      </c>
      <c r="F92" s="948" t="s">
        <v>295</v>
      </c>
      <c r="G92" s="948">
        <v>13125</v>
      </c>
      <c r="H92" s="1029">
        <v>15752</v>
      </c>
      <c r="I92" s="1003">
        <v>14259</v>
      </c>
      <c r="J92" s="1003">
        <v>12680</v>
      </c>
      <c r="K92" s="1003">
        <v>26939</v>
      </c>
    </row>
    <row r="93" spans="1:11" ht="15" customHeight="1">
      <c r="A93" s="948" t="s">
        <v>269</v>
      </c>
      <c r="B93" s="948" t="s">
        <v>270</v>
      </c>
      <c r="C93" s="948" t="s">
        <v>271</v>
      </c>
      <c r="D93" s="948" t="s">
        <v>271</v>
      </c>
      <c r="E93" s="948">
        <v>13001</v>
      </c>
      <c r="F93" s="948" t="s">
        <v>296</v>
      </c>
      <c r="G93" s="948">
        <v>13126</v>
      </c>
      <c r="H93" s="1029">
        <v>12058</v>
      </c>
      <c r="I93" s="1003">
        <v>14374</v>
      </c>
      <c r="J93" s="1003">
        <v>13692</v>
      </c>
      <c r="K93" s="1003">
        <v>28066</v>
      </c>
    </row>
    <row r="94" spans="1:11" ht="15" customHeight="1">
      <c r="A94" s="948" t="s">
        <v>269</v>
      </c>
      <c r="B94" s="948" t="s">
        <v>270</v>
      </c>
      <c r="C94" s="948" t="s">
        <v>271</v>
      </c>
      <c r="D94" s="948" t="s">
        <v>271</v>
      </c>
      <c r="E94" s="948">
        <v>13001</v>
      </c>
      <c r="F94" s="948" t="s">
        <v>297</v>
      </c>
      <c r="G94" s="948">
        <v>13127</v>
      </c>
      <c r="H94" s="1029">
        <v>24065</v>
      </c>
      <c r="I94" s="1003">
        <v>19286</v>
      </c>
      <c r="J94" s="1003">
        <v>18184</v>
      </c>
      <c r="K94" s="1003">
        <v>37470</v>
      </c>
    </row>
    <row r="95" spans="1:11" ht="15" customHeight="1">
      <c r="A95" s="948" t="s">
        <v>269</v>
      </c>
      <c r="B95" s="948" t="s">
        <v>270</v>
      </c>
      <c r="C95" s="948" t="s">
        <v>271</v>
      </c>
      <c r="D95" s="948" t="s">
        <v>271</v>
      </c>
      <c r="E95" s="948">
        <v>13001</v>
      </c>
      <c r="F95" s="948" t="s">
        <v>298</v>
      </c>
      <c r="G95" s="948">
        <v>13128</v>
      </c>
      <c r="H95" s="1029">
        <v>5420</v>
      </c>
      <c r="I95" s="1003" t="s">
        <v>526</v>
      </c>
      <c r="J95" s="1003" t="s">
        <v>526</v>
      </c>
      <c r="K95" s="1003" t="s">
        <v>526</v>
      </c>
    </row>
    <row r="96" spans="1:11" ht="15" customHeight="1">
      <c r="A96" s="948" t="s">
        <v>269</v>
      </c>
      <c r="B96" s="948" t="s">
        <v>270</v>
      </c>
      <c r="C96" s="948" t="s">
        <v>271</v>
      </c>
      <c r="D96" s="948" t="s">
        <v>271</v>
      </c>
      <c r="E96" s="948">
        <v>13001</v>
      </c>
      <c r="F96" s="948" t="s">
        <v>299</v>
      </c>
      <c r="G96" s="948">
        <v>13129</v>
      </c>
      <c r="H96" s="1029">
        <v>5817</v>
      </c>
      <c r="I96" s="1003">
        <v>6294</v>
      </c>
      <c r="J96" s="1003">
        <v>5833</v>
      </c>
      <c r="K96" s="1003">
        <v>12127</v>
      </c>
    </row>
    <row r="97" spans="1:11" ht="15" customHeight="1">
      <c r="A97" s="948" t="s">
        <v>269</v>
      </c>
      <c r="B97" s="948" t="s">
        <v>270</v>
      </c>
      <c r="C97" s="948" t="s">
        <v>271</v>
      </c>
      <c r="D97" s="948" t="s">
        <v>271</v>
      </c>
      <c r="E97" s="948">
        <v>13001</v>
      </c>
      <c r="F97" s="948" t="s">
        <v>300</v>
      </c>
      <c r="G97" s="948">
        <v>13130</v>
      </c>
      <c r="H97" s="1029">
        <v>7840</v>
      </c>
      <c r="I97" s="1003">
        <v>11784</v>
      </c>
      <c r="J97" s="1003">
        <v>12301</v>
      </c>
      <c r="K97" s="1003">
        <v>24085</v>
      </c>
    </row>
    <row r="98" spans="1:11" ht="15" customHeight="1">
      <c r="A98" s="948" t="s">
        <v>269</v>
      </c>
      <c r="B98" s="948" t="s">
        <v>270</v>
      </c>
      <c r="C98" s="948" t="s">
        <v>271</v>
      </c>
      <c r="D98" s="948" t="s">
        <v>271</v>
      </c>
      <c r="E98" s="948">
        <v>13001</v>
      </c>
      <c r="F98" s="948" t="s">
        <v>301</v>
      </c>
      <c r="G98" s="948">
        <v>13131</v>
      </c>
      <c r="H98" s="1029">
        <v>2741</v>
      </c>
      <c r="I98" s="1003" t="s">
        <v>526</v>
      </c>
      <c r="J98" s="1003" t="s">
        <v>526</v>
      </c>
      <c r="K98" s="1003" t="s">
        <v>526</v>
      </c>
    </row>
    <row r="99" spans="1:11" ht="15" customHeight="1">
      <c r="A99" s="948" t="s">
        <v>269</v>
      </c>
      <c r="B99" s="948" t="s">
        <v>270</v>
      </c>
      <c r="C99" s="948" t="s">
        <v>271</v>
      </c>
      <c r="D99" s="948" t="s">
        <v>271</v>
      </c>
      <c r="E99" s="948">
        <v>13001</v>
      </c>
      <c r="F99" s="948" t="s">
        <v>302</v>
      </c>
      <c r="G99" s="948">
        <v>13132</v>
      </c>
      <c r="H99" s="1029">
        <v>9517</v>
      </c>
      <c r="I99" s="1003">
        <v>5072</v>
      </c>
      <c r="J99" s="1003">
        <v>6304</v>
      </c>
      <c r="K99" s="1003">
        <v>11376</v>
      </c>
    </row>
    <row r="100" spans="1:11" ht="15" customHeight="1">
      <c r="A100" s="948" t="s">
        <v>269</v>
      </c>
      <c r="B100" s="948" t="s">
        <v>303</v>
      </c>
      <c r="C100" s="948" t="s">
        <v>271</v>
      </c>
      <c r="D100" s="948" t="s">
        <v>271</v>
      </c>
      <c r="E100" s="948">
        <v>13001</v>
      </c>
      <c r="F100" s="948" t="s">
        <v>304</v>
      </c>
      <c r="G100" s="948">
        <v>13201</v>
      </c>
      <c r="H100" s="1029">
        <v>10390</v>
      </c>
      <c r="I100" s="1003">
        <v>11593</v>
      </c>
      <c r="J100" s="1003">
        <v>11734</v>
      </c>
      <c r="K100" s="1003">
        <v>23327</v>
      </c>
    </row>
    <row r="101" spans="1:11" ht="15" customHeight="1">
      <c r="A101" s="948" t="s">
        <v>269</v>
      </c>
      <c r="B101" s="948" t="s">
        <v>303</v>
      </c>
      <c r="C101" s="948" t="s">
        <v>271</v>
      </c>
      <c r="D101" s="948" t="s">
        <v>271</v>
      </c>
      <c r="E101" s="948">
        <v>13001</v>
      </c>
      <c r="F101" s="948" t="s">
        <v>305</v>
      </c>
      <c r="G101" s="948">
        <v>13202</v>
      </c>
      <c r="H101" s="1029">
        <v>550</v>
      </c>
      <c r="I101" s="1003" t="s">
        <v>526</v>
      </c>
      <c r="J101" s="1003" t="s">
        <v>526</v>
      </c>
      <c r="K101" s="1003" t="s">
        <v>526</v>
      </c>
    </row>
    <row r="102" spans="1:11" ht="15" customHeight="1">
      <c r="A102" s="948" t="s">
        <v>269</v>
      </c>
      <c r="B102" s="948" t="s">
        <v>303</v>
      </c>
      <c r="C102" s="948" t="s">
        <v>271</v>
      </c>
      <c r="D102" s="948" t="s">
        <v>271</v>
      </c>
      <c r="E102" s="948">
        <v>13001</v>
      </c>
      <c r="F102" s="948" t="s">
        <v>306</v>
      </c>
      <c r="G102" s="948">
        <v>13203</v>
      </c>
      <c r="H102" s="1029">
        <v>547</v>
      </c>
      <c r="I102" s="1003" t="s">
        <v>526</v>
      </c>
      <c r="J102" s="1003" t="s">
        <v>526</v>
      </c>
      <c r="K102" s="1003" t="s">
        <v>526</v>
      </c>
    </row>
    <row r="103" spans="1:11" ht="15" customHeight="1">
      <c r="A103" s="948" t="s">
        <v>269</v>
      </c>
      <c r="B103" s="948" t="s">
        <v>307</v>
      </c>
      <c r="C103" s="948" t="s">
        <v>271</v>
      </c>
      <c r="D103" s="948" t="s">
        <v>271</v>
      </c>
      <c r="E103" s="948">
        <v>13001</v>
      </c>
      <c r="F103" s="948" t="s">
        <v>308</v>
      </c>
      <c r="G103" s="948">
        <v>13301</v>
      </c>
      <c r="H103" s="1029">
        <v>10047</v>
      </c>
      <c r="I103" s="1003">
        <v>7963</v>
      </c>
      <c r="J103" s="1003">
        <v>8765</v>
      </c>
      <c r="K103" s="1003">
        <v>16728</v>
      </c>
    </row>
    <row r="104" spans="1:11" ht="15" customHeight="1">
      <c r="A104" s="948" t="s">
        <v>269</v>
      </c>
      <c r="B104" s="948" t="s">
        <v>307</v>
      </c>
      <c r="C104" s="948" t="s">
        <v>271</v>
      </c>
      <c r="D104" s="948" t="s">
        <v>271</v>
      </c>
      <c r="E104" s="948">
        <v>13001</v>
      </c>
      <c r="F104" s="948" t="s">
        <v>309</v>
      </c>
      <c r="G104" s="948">
        <v>13302</v>
      </c>
      <c r="H104" s="1029">
        <v>4056</v>
      </c>
      <c r="I104" s="1003" t="s">
        <v>526</v>
      </c>
      <c r="J104" s="1003" t="s">
        <v>526</v>
      </c>
      <c r="K104" s="1003" t="s">
        <v>526</v>
      </c>
    </row>
    <row r="105" spans="1:11" ht="15" customHeight="1">
      <c r="A105" s="948" t="s">
        <v>269</v>
      </c>
      <c r="B105" s="948" t="s">
        <v>307</v>
      </c>
      <c r="C105" s="948" t="s">
        <v>271</v>
      </c>
      <c r="D105" s="948" t="s">
        <v>271</v>
      </c>
      <c r="E105" s="948">
        <v>13001</v>
      </c>
      <c r="F105" s="948" t="s">
        <v>310</v>
      </c>
      <c r="G105" s="948">
        <v>13303</v>
      </c>
      <c r="H105" s="1029">
        <v>538</v>
      </c>
      <c r="I105" s="1003" t="s">
        <v>526</v>
      </c>
      <c r="J105" s="1003" t="s">
        <v>526</v>
      </c>
      <c r="K105" s="1003" t="s">
        <v>526</v>
      </c>
    </row>
    <row r="106" spans="1:11" ht="15" customHeight="1">
      <c r="A106" s="948" t="s">
        <v>269</v>
      </c>
      <c r="B106" s="948" t="s">
        <v>311</v>
      </c>
      <c r="C106" s="948" t="s">
        <v>271</v>
      </c>
      <c r="D106" s="948" t="s">
        <v>271</v>
      </c>
      <c r="E106" s="948">
        <v>13001</v>
      </c>
      <c r="F106" s="948" t="s">
        <v>312</v>
      </c>
      <c r="G106" s="948">
        <v>13401</v>
      </c>
      <c r="H106" s="1029">
        <v>8231</v>
      </c>
      <c r="I106" s="1003">
        <v>10588</v>
      </c>
      <c r="J106" s="1003">
        <v>8637</v>
      </c>
      <c r="K106" s="1003">
        <v>19225</v>
      </c>
    </row>
    <row r="107" spans="1:11" ht="15" customHeight="1">
      <c r="A107" s="948" t="s">
        <v>269</v>
      </c>
      <c r="B107" s="948" t="s">
        <v>311</v>
      </c>
      <c r="C107" s="948" t="s">
        <v>271</v>
      </c>
      <c r="D107" s="948" t="s">
        <v>271</v>
      </c>
      <c r="E107" s="948">
        <v>13001</v>
      </c>
      <c r="F107" s="948" t="s">
        <v>313</v>
      </c>
      <c r="G107" s="948">
        <v>13402</v>
      </c>
      <c r="H107" s="1029">
        <v>1892</v>
      </c>
      <c r="I107" s="1003" t="s">
        <v>526</v>
      </c>
      <c r="J107" s="1003" t="s">
        <v>526</v>
      </c>
      <c r="K107" s="1003" t="s">
        <v>526</v>
      </c>
    </row>
    <row r="108" spans="1:11" ht="15" customHeight="1">
      <c r="A108" s="948" t="s">
        <v>269</v>
      </c>
      <c r="B108" s="948" t="s">
        <v>311</v>
      </c>
      <c r="C108" s="948" t="s">
        <v>271</v>
      </c>
      <c r="D108" s="948" t="s">
        <v>271</v>
      </c>
      <c r="E108" s="948">
        <v>13001</v>
      </c>
      <c r="F108" s="948" t="s">
        <v>314</v>
      </c>
      <c r="G108" s="948">
        <v>13403</v>
      </c>
      <c r="H108" s="1029">
        <v>600</v>
      </c>
      <c r="I108" s="1003" t="s">
        <v>526</v>
      </c>
      <c r="J108" s="1003" t="s">
        <v>526</v>
      </c>
      <c r="K108" s="1003" t="s">
        <v>526</v>
      </c>
    </row>
    <row r="109" spans="1:11" ht="15" customHeight="1">
      <c r="A109" s="948" t="s">
        <v>269</v>
      </c>
      <c r="B109" s="948" t="s">
        <v>311</v>
      </c>
      <c r="C109" s="948" t="s">
        <v>271</v>
      </c>
      <c r="D109" s="948" t="s">
        <v>271</v>
      </c>
      <c r="E109" s="948">
        <v>13001</v>
      </c>
      <c r="F109" s="948" t="s">
        <v>315</v>
      </c>
      <c r="G109" s="948">
        <v>13404</v>
      </c>
      <c r="H109" s="1029">
        <v>2228</v>
      </c>
      <c r="I109" s="1003" t="s">
        <v>526</v>
      </c>
      <c r="J109" s="1003" t="s">
        <v>526</v>
      </c>
      <c r="K109" s="1003" t="s">
        <v>526</v>
      </c>
    </row>
    <row r="110" spans="1:11" ht="15" customHeight="1">
      <c r="A110" s="948" t="s">
        <v>269</v>
      </c>
      <c r="B110" s="948" t="s">
        <v>316</v>
      </c>
      <c r="C110" s="948" t="s">
        <v>172</v>
      </c>
      <c r="D110" s="948" t="s">
        <v>316</v>
      </c>
      <c r="E110" s="948">
        <v>13501</v>
      </c>
      <c r="F110" s="948" t="s">
        <v>316</v>
      </c>
      <c r="G110" s="948">
        <v>13501</v>
      </c>
      <c r="H110" s="1029">
        <v>3402</v>
      </c>
      <c r="I110" s="1003">
        <v>6948</v>
      </c>
      <c r="J110" s="1003">
        <v>4941</v>
      </c>
      <c r="K110" s="1003">
        <v>11889</v>
      </c>
    </row>
    <row r="111" spans="1:11" ht="15" customHeight="1">
      <c r="A111" s="948" t="s">
        <v>269</v>
      </c>
      <c r="B111" s="948" t="s">
        <v>317</v>
      </c>
      <c r="C111" s="948" t="s">
        <v>271</v>
      </c>
      <c r="D111" s="948" t="s">
        <v>271</v>
      </c>
      <c r="E111" s="948">
        <v>13001</v>
      </c>
      <c r="F111" s="948" t="s">
        <v>317</v>
      </c>
      <c r="G111" s="948">
        <v>13601</v>
      </c>
      <c r="H111" s="1029">
        <v>1564</v>
      </c>
      <c r="I111" s="1003" t="s">
        <v>526</v>
      </c>
      <c r="J111" s="1003" t="s">
        <v>526</v>
      </c>
      <c r="K111" s="1003" t="s">
        <v>526</v>
      </c>
    </row>
    <row r="112" spans="1:11" ht="15" customHeight="1">
      <c r="A112" s="948" t="s">
        <v>269</v>
      </c>
      <c r="B112" s="948" t="s">
        <v>317</v>
      </c>
      <c r="C112" s="948" t="s">
        <v>271</v>
      </c>
      <c r="D112" s="948" t="s">
        <v>271</v>
      </c>
      <c r="E112" s="948">
        <v>13001</v>
      </c>
      <c r="F112" s="948" t="s">
        <v>318</v>
      </c>
      <c r="G112" s="948">
        <v>13602</v>
      </c>
      <c r="H112" s="1029">
        <v>537</v>
      </c>
      <c r="I112" s="1003" t="s">
        <v>526</v>
      </c>
      <c r="J112" s="1003" t="s">
        <v>526</v>
      </c>
      <c r="K112" s="1003" t="s">
        <v>526</v>
      </c>
    </row>
    <row r="113" spans="1:11" ht="15" customHeight="1">
      <c r="A113" s="948" t="s">
        <v>269</v>
      </c>
      <c r="B113" s="948" t="s">
        <v>317</v>
      </c>
      <c r="C113" s="948" t="s">
        <v>271</v>
      </c>
      <c r="D113" s="948" t="s">
        <v>271</v>
      </c>
      <c r="E113" s="948">
        <v>13001</v>
      </c>
      <c r="F113" s="948" t="s">
        <v>319</v>
      </c>
      <c r="G113" s="948">
        <v>13603</v>
      </c>
      <c r="H113" s="1029">
        <v>593</v>
      </c>
      <c r="I113" s="1003" t="s">
        <v>526</v>
      </c>
      <c r="J113" s="1003" t="s">
        <v>526</v>
      </c>
      <c r="K113" s="1003" t="s">
        <v>526</v>
      </c>
    </row>
    <row r="114" spans="1:11" ht="15" customHeight="1">
      <c r="A114" s="948" t="s">
        <v>269</v>
      </c>
      <c r="B114" s="948" t="s">
        <v>317</v>
      </c>
      <c r="C114" s="948" t="s">
        <v>271</v>
      </c>
      <c r="D114" s="948" t="s">
        <v>271</v>
      </c>
      <c r="E114" s="948">
        <v>13001</v>
      </c>
      <c r="F114" s="948" t="s">
        <v>320</v>
      </c>
      <c r="G114" s="948">
        <v>13604</v>
      </c>
      <c r="H114" s="1029">
        <v>1669</v>
      </c>
      <c r="I114" s="1003" t="s">
        <v>526</v>
      </c>
      <c r="J114" s="1003" t="s">
        <v>526</v>
      </c>
      <c r="K114" s="1003" t="s">
        <v>526</v>
      </c>
    </row>
    <row r="115" spans="1:11" ht="15" customHeight="1">
      <c r="A115" s="948" t="s">
        <v>269</v>
      </c>
      <c r="B115" s="948" t="s">
        <v>317</v>
      </c>
      <c r="C115" s="948" t="s">
        <v>271</v>
      </c>
      <c r="D115" s="948" t="s">
        <v>271</v>
      </c>
      <c r="E115" s="948">
        <v>13001</v>
      </c>
      <c r="F115" s="948" t="s">
        <v>321</v>
      </c>
      <c r="G115" s="948">
        <v>13605</v>
      </c>
      <c r="H115" s="1029">
        <v>1573</v>
      </c>
      <c r="I115" s="1003" t="s">
        <v>526</v>
      </c>
      <c r="J115" s="1003" t="s">
        <v>526</v>
      </c>
      <c r="K115" s="1003" t="s">
        <v>526</v>
      </c>
    </row>
    <row r="116" spans="1:11" ht="15" hidden="1" customHeight="1">
      <c r="A116" s="948" t="s">
        <v>322</v>
      </c>
      <c r="B116" s="948" t="s">
        <v>323</v>
      </c>
      <c r="C116" s="948" t="s">
        <v>172</v>
      </c>
      <c r="D116" s="948" t="s">
        <v>323</v>
      </c>
      <c r="E116" s="948">
        <v>14101</v>
      </c>
      <c r="F116" s="948" t="s">
        <v>323</v>
      </c>
      <c r="G116" s="948">
        <v>14101</v>
      </c>
      <c r="H116" s="1029">
        <v>2370</v>
      </c>
      <c r="I116" s="1003" t="s">
        <v>526</v>
      </c>
      <c r="J116" s="1003" t="s">
        <v>526</v>
      </c>
      <c r="K116" s="1003" t="s">
        <v>526</v>
      </c>
    </row>
    <row r="117" spans="1:11" ht="15" hidden="1" customHeight="1">
      <c r="A117" s="948" t="s">
        <v>324</v>
      </c>
      <c r="B117" s="948" t="s">
        <v>325</v>
      </c>
      <c r="C117" s="948" t="s">
        <v>172</v>
      </c>
      <c r="D117" s="948" t="s">
        <v>325</v>
      </c>
      <c r="E117" s="948">
        <v>15101</v>
      </c>
      <c r="F117" s="948" t="s">
        <v>325</v>
      </c>
      <c r="G117" s="948">
        <v>15101</v>
      </c>
      <c r="H117" s="1029">
        <v>17561</v>
      </c>
      <c r="I117" s="1003">
        <v>13953</v>
      </c>
      <c r="J117" s="1003">
        <v>15154</v>
      </c>
      <c r="K117" s="1003">
        <v>29107</v>
      </c>
    </row>
    <row r="118" spans="1:11" ht="15" hidden="1" customHeight="1">
      <c r="A118" s="948" t="s">
        <v>326</v>
      </c>
      <c r="B118" s="948" t="s">
        <v>327</v>
      </c>
      <c r="C118" s="948" t="s">
        <v>172</v>
      </c>
      <c r="D118" s="948" t="s">
        <v>328</v>
      </c>
      <c r="E118" s="948">
        <v>16101</v>
      </c>
      <c r="F118" s="948" t="s">
        <v>329</v>
      </c>
      <c r="G118" s="948">
        <v>16101</v>
      </c>
      <c r="H118" s="1029">
        <v>2562</v>
      </c>
      <c r="I118" s="1003" t="s">
        <v>526</v>
      </c>
      <c r="J118" s="1003" t="s">
        <v>526</v>
      </c>
      <c r="K118" s="1003" t="s">
        <v>526</v>
      </c>
    </row>
    <row r="119" spans="1:11" ht="15" hidden="1" customHeight="1">
      <c r="A119" s="948" t="s">
        <v>326</v>
      </c>
      <c r="B119" s="948" t="s">
        <v>327</v>
      </c>
      <c r="C119" s="948" t="s">
        <v>172</v>
      </c>
      <c r="D119" s="948" t="s">
        <v>328</v>
      </c>
      <c r="E119" s="948">
        <v>16101</v>
      </c>
      <c r="F119" s="948" t="s">
        <v>330</v>
      </c>
      <c r="G119" s="948">
        <v>16103</v>
      </c>
      <c r="H119" s="1029">
        <v>210</v>
      </c>
      <c r="I119" s="1003" t="s">
        <v>526</v>
      </c>
      <c r="J119" s="1003" t="s">
        <v>526</v>
      </c>
      <c r="K119" s="1003" t="s">
        <v>526</v>
      </c>
    </row>
    <row r="120" spans="1:11" ht="15" hidden="1" customHeight="1">
      <c r="A120" s="948" t="s">
        <v>326</v>
      </c>
      <c r="B120" s="948" t="s">
        <v>331</v>
      </c>
      <c r="C120" s="948" t="s">
        <v>172</v>
      </c>
      <c r="D120" s="948" t="s">
        <v>332</v>
      </c>
      <c r="E120" s="948">
        <v>16301</v>
      </c>
      <c r="F120" s="948" t="s">
        <v>332</v>
      </c>
      <c r="G120" s="948">
        <v>16301</v>
      </c>
      <c r="H120" s="1029">
        <v>222</v>
      </c>
      <c r="I120" s="1003" t="s">
        <v>526</v>
      </c>
      <c r="J120" s="1003" t="s">
        <v>526</v>
      </c>
      <c r="K120" s="1003" t="s">
        <v>526</v>
      </c>
    </row>
  </sheetData>
  <autoFilter ref="A3:L120" xr:uid="{00000000-0001-0000-7D00-000000000000}">
    <filterColumn colId="0">
      <filters>
        <filter val="METROPOLITANA"/>
      </filters>
    </filterColumn>
  </autoFilter>
  <mergeCells count="2">
    <mergeCell ref="B1:K1"/>
    <mergeCell ref="H2:K2"/>
  </mergeCells>
  <hyperlinks>
    <hyperlink ref="L1" location="INDICE!A1" display="INDICE" xr:uid="{00000000-0004-0000-7D00-000000000000}"/>
    <hyperlink ref="L2" location="Matriz_Estadisticas!A1" display="ESTADÍSTICAS" xr:uid="{00000000-0004-0000-7D00-000001000000}"/>
    <hyperlink ref="A1" location="INDICE!C68" display="IS_200" xr:uid="{00000000-0004-0000-7D00-000002000000}"/>
  </hyperlinks>
  <pageMargins left="0.7" right="0.7" top="0.75" bottom="0.75" header="0.3" footer="0.3"/>
  <pageSetup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Hoja126"/>
  <dimension ref="A1:C38"/>
  <sheetViews>
    <sheetView workbookViewId="0"/>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1" t="s">
        <v>419</v>
      </c>
      <c r="B1" s="412" t="s">
        <v>1275</v>
      </c>
      <c r="C1" s="35" t="s">
        <v>137</v>
      </c>
    </row>
    <row r="2" spans="1:3" s="9" customFormat="1" ht="15" customHeight="1">
      <c r="A2" s="263" t="s">
        <v>6</v>
      </c>
      <c r="B2" s="259" t="s">
        <v>86</v>
      </c>
    </row>
    <row r="3" spans="1:3" s="9" customFormat="1" ht="15" customHeight="1">
      <c r="A3" s="263" t="s">
        <v>4</v>
      </c>
      <c r="B3" s="259" t="s">
        <v>75</v>
      </c>
    </row>
    <row r="4" spans="1:3" s="9" customFormat="1" ht="15" customHeight="1">
      <c r="A4" s="263" t="s">
        <v>388</v>
      </c>
      <c r="B4" s="171" t="s">
        <v>84</v>
      </c>
    </row>
    <row r="5" spans="1:3" s="9" customFormat="1" ht="15" customHeight="1">
      <c r="A5" s="263" t="s">
        <v>9</v>
      </c>
      <c r="B5" s="158" t="s">
        <v>1039</v>
      </c>
    </row>
    <row r="6" spans="1:3" s="9" customFormat="1" ht="15" customHeight="1">
      <c r="A6" s="263" t="s">
        <v>138</v>
      </c>
      <c r="B6" s="171" t="s">
        <v>421</v>
      </c>
    </row>
    <row r="7" spans="1:3" s="9" customFormat="1" ht="15" customHeight="1">
      <c r="A7" s="263" t="s">
        <v>7</v>
      </c>
      <c r="B7" s="217" t="s">
        <v>422</v>
      </c>
    </row>
    <row r="8" spans="1:3" s="9" customFormat="1" ht="15" customHeight="1">
      <c r="A8" s="263" t="s">
        <v>389</v>
      </c>
      <c r="B8" s="171">
        <v>2017</v>
      </c>
    </row>
    <row r="9" spans="1:3" s="9" customFormat="1" ht="15" customHeight="1">
      <c r="A9" s="263" t="s">
        <v>390</v>
      </c>
      <c r="B9" s="171" t="s">
        <v>470</v>
      </c>
    </row>
    <row r="10" spans="1:3" s="9" customFormat="1" ht="82.8">
      <c r="A10" s="100" t="s">
        <v>391</v>
      </c>
      <c r="B10" s="173" t="s">
        <v>1040</v>
      </c>
    </row>
    <row r="11" spans="1:3" s="9" customFormat="1" ht="15" customHeight="1">
      <c r="A11" s="263" t="s">
        <v>392</v>
      </c>
      <c r="B11" s="171" t="s">
        <v>472</v>
      </c>
    </row>
    <row r="12" spans="1:3" s="9" customFormat="1" ht="15" customHeight="1">
      <c r="A12" s="263" t="s">
        <v>393</v>
      </c>
      <c r="B12" s="259" t="s">
        <v>473</v>
      </c>
    </row>
    <row r="13" spans="1:3" s="9" customFormat="1" ht="15" customHeight="1">
      <c r="A13" s="263" t="s">
        <v>394</v>
      </c>
      <c r="B13" s="259" t="s">
        <v>474</v>
      </c>
    </row>
    <row r="14" spans="1:3" s="9" customFormat="1" ht="15" customHeight="1">
      <c r="A14" s="263" t="s">
        <v>139</v>
      </c>
      <c r="B14" s="171" t="s">
        <v>475</v>
      </c>
    </row>
    <row r="15" spans="1:3" s="9" customFormat="1" ht="15" customHeight="1">
      <c r="A15" s="263" t="s">
        <v>395</v>
      </c>
      <c r="B15" s="144">
        <v>43301</v>
      </c>
    </row>
    <row r="16" spans="1:3" s="9" customFormat="1" ht="15" customHeight="1">
      <c r="A16" s="263" t="s">
        <v>396</v>
      </c>
      <c r="B16" s="144">
        <v>43657</v>
      </c>
    </row>
    <row r="17" spans="1:2" s="9" customFormat="1" ht="15" customHeight="1">
      <c r="A17" s="263" t="s">
        <v>397</v>
      </c>
      <c r="B17" s="171" t="s">
        <v>476</v>
      </c>
    </row>
    <row r="18" spans="1:2" s="9" customFormat="1" ht="15" customHeight="1">
      <c r="A18" s="263" t="s">
        <v>398</v>
      </c>
      <c r="B18" s="171" t="s">
        <v>1041</v>
      </c>
    </row>
    <row r="19" spans="1:2" s="9" customFormat="1" ht="15" customHeight="1">
      <c r="A19" s="263" t="s">
        <v>399</v>
      </c>
      <c r="B19" s="171" t="s">
        <v>478</v>
      </c>
    </row>
    <row r="20" spans="1:2" s="9" customFormat="1" ht="15" customHeight="1">
      <c r="A20" s="263" t="s">
        <v>400</v>
      </c>
      <c r="B20" s="244" t="s">
        <v>479</v>
      </c>
    </row>
    <row r="21" spans="1:2" s="9" customFormat="1" ht="15" customHeight="1">
      <c r="A21" s="263" t="s">
        <v>403</v>
      </c>
      <c r="B21" s="257" t="s">
        <v>1042</v>
      </c>
    </row>
    <row r="22" spans="1:2" s="9" customFormat="1" ht="15" customHeight="1">
      <c r="A22" s="263" t="s">
        <v>404</v>
      </c>
      <c r="B22" s="257" t="s">
        <v>434</v>
      </c>
    </row>
    <row r="23" spans="1:2" s="9" customFormat="1" ht="15" customHeight="1">
      <c r="A23" s="263" t="s">
        <v>435</v>
      </c>
      <c r="B23" s="354" t="s">
        <v>1043</v>
      </c>
    </row>
    <row r="24" spans="1:2" s="9" customFormat="1" ht="15" customHeight="1">
      <c r="A24" s="263" t="s">
        <v>405</v>
      </c>
      <c r="B24" s="171">
        <v>2017</v>
      </c>
    </row>
    <row r="25" spans="1:2" s="9" customFormat="1" ht="15" customHeight="1">
      <c r="A25" s="263" t="s">
        <v>406</v>
      </c>
      <c r="B25" s="135" t="s">
        <v>482</v>
      </c>
    </row>
    <row r="26" spans="1:2" s="9" customFormat="1" ht="15" customHeight="1">
      <c r="A26" s="263" t="s">
        <v>407</v>
      </c>
      <c r="B26" s="101" t="s">
        <v>484</v>
      </c>
    </row>
    <row r="27" spans="1:2" s="9" customFormat="1" ht="15" customHeight="1">
      <c r="A27" s="263" t="s">
        <v>408</v>
      </c>
      <c r="B27" s="101" t="s">
        <v>485</v>
      </c>
    </row>
    <row r="28" spans="1:2" s="9" customFormat="1" ht="15" customHeight="1">
      <c r="A28" s="263" t="s">
        <v>439</v>
      </c>
      <c r="B28" s="101"/>
    </row>
    <row r="29" spans="1:2" s="9" customFormat="1" ht="15" customHeight="1">
      <c r="A29" s="263" t="s">
        <v>409</v>
      </c>
      <c r="B29" s="101"/>
    </row>
    <row r="30" spans="1:2" s="9" customFormat="1" ht="15" customHeight="1">
      <c r="A30" s="263" t="s">
        <v>410</v>
      </c>
      <c r="B30" s="101"/>
    </row>
    <row r="31" spans="1:2" s="9" customFormat="1" ht="15" customHeight="1">
      <c r="A31" s="263" t="s">
        <v>411</v>
      </c>
      <c r="B31" s="101"/>
    </row>
    <row r="32" spans="1:2" s="9" customFormat="1" ht="15" customHeight="1">
      <c r="A32" s="263" t="s">
        <v>412</v>
      </c>
      <c r="B32" s="101"/>
    </row>
    <row r="33" spans="1:2" s="9" customFormat="1" ht="15" customHeight="1">
      <c r="A33" s="263" t="s">
        <v>440</v>
      </c>
      <c r="B33" s="101"/>
    </row>
    <row r="34" spans="1:2" s="9" customFormat="1" ht="15" customHeight="1">
      <c r="A34" s="263" t="s">
        <v>413</v>
      </c>
      <c r="B34" s="101"/>
    </row>
    <row r="35" spans="1:2" s="9" customFormat="1" ht="15" customHeight="1">
      <c r="A35" s="263" t="s">
        <v>414</v>
      </c>
      <c r="B35" s="101"/>
    </row>
    <row r="36" spans="1:2" s="9" customFormat="1" ht="15" customHeight="1">
      <c r="A36" s="263" t="s">
        <v>401</v>
      </c>
      <c r="B36" s="134" t="s">
        <v>484</v>
      </c>
    </row>
    <row r="37" spans="1:2" s="9" customFormat="1" ht="15" customHeight="1">
      <c r="A37" s="420" t="s">
        <v>1267</v>
      </c>
      <c r="B37" s="1025" t="s">
        <v>17</v>
      </c>
    </row>
    <row r="38" spans="1:2" s="9" customFormat="1" ht="15" customHeight="1">
      <c r="A38" s="263" t="s">
        <v>402</v>
      </c>
      <c r="B38" s="171" t="s">
        <v>1044</v>
      </c>
    </row>
  </sheetData>
  <hyperlinks>
    <hyperlink ref="C1" location="INDICE!A1" display="INDICE" xr:uid="{00000000-0004-0000-7E00-000000000000}"/>
    <hyperlink ref="A1" location="INDICE!C61" display="COMPONENTE" xr:uid="{00000000-0004-0000-7E00-000001000000}"/>
  </hyperlinks>
  <pageMargins left="0.7" right="0.7" top="0.75" bottom="0.75" header="0.3" footer="0.3"/>
  <pageSetup orientation="portrait" horizontalDpi="4294967293" verticalDpi="4294967293"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Hoja127" filterMode="1">
    <tabColor rgb="FFFFFF00"/>
  </sheetPr>
  <dimension ref="A1:I120"/>
  <sheetViews>
    <sheetView workbookViewId="0">
      <selection activeCell="A3" sqref="A3:H115"/>
    </sheetView>
  </sheetViews>
  <sheetFormatPr baseColWidth="10" defaultColWidth="11.44140625" defaultRowHeight="14.4"/>
  <cols>
    <col min="1" max="1" width="20.109375" style="218" bestFit="1" customWidth="1"/>
    <col min="2" max="3" width="20.109375" style="218" customWidth="1"/>
    <col min="4" max="4" width="44.88671875" style="218" bestFit="1" customWidth="1"/>
    <col min="5" max="5" width="16.109375" style="218" bestFit="1" customWidth="1"/>
    <col min="6" max="6" width="19" style="218" bestFit="1" customWidth="1"/>
    <col min="7" max="7" width="9" style="218" bestFit="1" customWidth="1"/>
    <col min="8" max="8" width="36.109375" style="652" bestFit="1" customWidth="1"/>
    <col min="9" max="9" width="13.109375" style="527" bestFit="1" customWidth="1"/>
    <col min="10" max="16384" width="11.44140625" style="218"/>
  </cols>
  <sheetData>
    <row r="1" spans="1:9">
      <c r="A1" s="446" t="s">
        <v>86</v>
      </c>
      <c r="B1" s="1130" t="s">
        <v>1039</v>
      </c>
      <c r="C1" s="1131"/>
      <c r="D1" s="1131"/>
      <c r="E1" s="1131"/>
      <c r="F1" s="1131"/>
      <c r="G1" s="1131"/>
      <c r="H1" s="1101"/>
      <c r="I1" s="625" t="s">
        <v>137</v>
      </c>
    </row>
    <row r="2" spans="1:9">
      <c r="A2" s="450"/>
      <c r="B2" s="471"/>
      <c r="C2" s="471"/>
      <c r="D2" s="461"/>
      <c r="E2" s="451"/>
      <c r="F2" s="451"/>
      <c r="G2" s="451"/>
      <c r="H2" s="460" t="s">
        <v>1335</v>
      </c>
      <c r="I2" s="625" t="s">
        <v>449</v>
      </c>
    </row>
    <row r="3" spans="1:9">
      <c r="A3" s="452" t="s">
        <v>165</v>
      </c>
      <c r="B3" s="452" t="s">
        <v>166</v>
      </c>
      <c r="C3" s="452" t="s">
        <v>167</v>
      </c>
      <c r="D3" s="436" t="s">
        <v>168</v>
      </c>
      <c r="E3" s="453" t="s">
        <v>169</v>
      </c>
      <c r="F3" s="453" t="s">
        <v>11</v>
      </c>
      <c r="G3" s="453" t="s">
        <v>487</v>
      </c>
      <c r="H3" s="445" t="s">
        <v>1045</v>
      </c>
    </row>
    <row r="4" spans="1:9" s="429" customFormat="1" ht="15" hidden="1" customHeight="1">
      <c r="A4" s="447" t="s">
        <v>170</v>
      </c>
      <c r="B4" s="447" t="s">
        <v>171</v>
      </c>
      <c r="C4" s="448" t="s">
        <v>172</v>
      </c>
      <c r="D4" s="447" t="s">
        <v>173</v>
      </c>
      <c r="E4" s="449">
        <v>1001</v>
      </c>
      <c r="F4" s="447" t="s">
        <v>171</v>
      </c>
      <c r="G4" s="449">
        <v>1101</v>
      </c>
      <c r="H4" s="435">
        <v>9.92</v>
      </c>
      <c r="I4" s="626"/>
    </row>
    <row r="5" spans="1:9" s="429" customFormat="1" ht="15" hidden="1" customHeight="1">
      <c r="A5" s="421" t="s">
        <v>170</v>
      </c>
      <c r="B5" s="421" t="s">
        <v>171</v>
      </c>
      <c r="C5" s="95" t="s">
        <v>172</v>
      </c>
      <c r="D5" s="421" t="s">
        <v>173</v>
      </c>
      <c r="E5" s="312">
        <v>1001</v>
      </c>
      <c r="F5" s="421" t="s">
        <v>174</v>
      </c>
      <c r="G5" s="312">
        <v>1107</v>
      </c>
      <c r="H5" s="435">
        <v>15.32</v>
      </c>
      <c r="I5" s="626"/>
    </row>
    <row r="6" spans="1:9" s="429" customFormat="1" ht="15" hidden="1" customHeight="1">
      <c r="A6" s="421" t="s">
        <v>175</v>
      </c>
      <c r="B6" s="421" t="s">
        <v>175</v>
      </c>
      <c r="C6" s="95" t="s">
        <v>172</v>
      </c>
      <c r="D6" s="421" t="s">
        <v>175</v>
      </c>
      <c r="E6" s="312">
        <v>2101</v>
      </c>
      <c r="F6" s="421" t="s">
        <v>175</v>
      </c>
      <c r="G6" s="312">
        <v>2101</v>
      </c>
      <c r="H6" s="435">
        <v>7.73</v>
      </c>
      <c r="I6" s="626"/>
    </row>
    <row r="7" spans="1:9" s="429" customFormat="1" ht="15" hidden="1" customHeight="1">
      <c r="A7" s="421" t="s">
        <v>175</v>
      </c>
      <c r="B7" s="421" t="s">
        <v>176</v>
      </c>
      <c r="C7" s="95" t="s">
        <v>172</v>
      </c>
      <c r="D7" s="421" t="s">
        <v>177</v>
      </c>
      <c r="E7" s="312">
        <v>2201</v>
      </c>
      <c r="F7" s="421" t="s">
        <v>177</v>
      </c>
      <c r="G7" s="312">
        <v>2201</v>
      </c>
      <c r="H7" s="435">
        <v>10.29</v>
      </c>
      <c r="I7" s="626"/>
    </row>
    <row r="8" spans="1:9" s="429" customFormat="1" ht="15" hidden="1" customHeight="1">
      <c r="A8" s="421" t="s">
        <v>178</v>
      </c>
      <c r="B8" s="421" t="s">
        <v>179</v>
      </c>
      <c r="C8" s="95" t="s">
        <v>172</v>
      </c>
      <c r="D8" s="421" t="s">
        <v>180</v>
      </c>
      <c r="E8" s="312">
        <v>3001</v>
      </c>
      <c r="F8" s="421" t="s">
        <v>179</v>
      </c>
      <c r="G8" s="312">
        <v>3101</v>
      </c>
      <c r="H8" s="435">
        <v>7.76</v>
      </c>
      <c r="I8" s="626"/>
    </row>
    <row r="9" spans="1:9" s="429" customFormat="1" ht="15" hidden="1" customHeight="1">
      <c r="A9" s="421" t="s">
        <v>178</v>
      </c>
      <c r="B9" s="421" t="s">
        <v>179</v>
      </c>
      <c r="C9" s="95" t="s">
        <v>172</v>
      </c>
      <c r="D9" s="421" t="s">
        <v>180</v>
      </c>
      <c r="E9" s="312">
        <v>3001</v>
      </c>
      <c r="F9" s="421" t="s">
        <v>181</v>
      </c>
      <c r="G9" s="312">
        <v>3103</v>
      </c>
      <c r="H9" s="435">
        <v>11.67</v>
      </c>
      <c r="I9" s="626"/>
    </row>
    <row r="10" spans="1:9" s="429" customFormat="1" ht="15" hidden="1" customHeight="1">
      <c r="A10" s="421" t="s">
        <v>178</v>
      </c>
      <c r="B10" s="423" t="s">
        <v>182</v>
      </c>
      <c r="C10" s="95" t="s">
        <v>172</v>
      </c>
      <c r="D10" s="423" t="s">
        <v>183</v>
      </c>
      <c r="E10" s="312">
        <v>3301</v>
      </c>
      <c r="F10" s="423" t="s">
        <v>183</v>
      </c>
      <c r="G10" s="312">
        <v>3301</v>
      </c>
      <c r="H10" s="435">
        <v>6.93</v>
      </c>
      <c r="I10" s="626"/>
    </row>
    <row r="11" spans="1:9" s="429" customFormat="1" ht="15" hidden="1" customHeight="1">
      <c r="A11" s="421" t="s">
        <v>184</v>
      </c>
      <c r="B11" s="421" t="s">
        <v>185</v>
      </c>
      <c r="C11" s="95" t="s">
        <v>172</v>
      </c>
      <c r="D11" s="421" t="s">
        <v>186</v>
      </c>
      <c r="E11" s="312">
        <v>4001</v>
      </c>
      <c r="F11" s="421" t="s">
        <v>187</v>
      </c>
      <c r="G11" s="312">
        <v>4101</v>
      </c>
      <c r="H11" s="435">
        <v>4.82</v>
      </c>
      <c r="I11" s="626"/>
    </row>
    <row r="12" spans="1:9" s="429" customFormat="1" ht="15" hidden="1" customHeight="1">
      <c r="A12" s="421" t="s">
        <v>184</v>
      </c>
      <c r="B12" s="421" t="s">
        <v>185</v>
      </c>
      <c r="C12" s="95" t="s">
        <v>172</v>
      </c>
      <c r="D12" s="421" t="s">
        <v>186</v>
      </c>
      <c r="E12" s="312">
        <v>4001</v>
      </c>
      <c r="F12" s="421" t="s">
        <v>184</v>
      </c>
      <c r="G12" s="312">
        <v>4102</v>
      </c>
      <c r="H12" s="435">
        <v>6.17</v>
      </c>
      <c r="I12" s="626"/>
    </row>
    <row r="13" spans="1:9" s="429" customFormat="1" ht="15" hidden="1" customHeight="1">
      <c r="A13" s="421" t="s">
        <v>184</v>
      </c>
      <c r="B13" s="421" t="s">
        <v>188</v>
      </c>
      <c r="C13" s="95" t="s">
        <v>172</v>
      </c>
      <c r="D13" s="421" t="s">
        <v>189</v>
      </c>
      <c r="E13" s="312">
        <v>4301</v>
      </c>
      <c r="F13" s="424" t="s">
        <v>189</v>
      </c>
      <c r="G13" s="312">
        <v>4301</v>
      </c>
      <c r="H13" s="435">
        <v>6.43</v>
      </c>
      <c r="I13" s="626"/>
    </row>
    <row r="14" spans="1:9" s="429" customFormat="1" ht="15" hidden="1" customHeight="1">
      <c r="A14" s="421" t="s">
        <v>190</v>
      </c>
      <c r="B14" s="421" t="s">
        <v>190</v>
      </c>
      <c r="C14" s="95" t="s">
        <v>191</v>
      </c>
      <c r="D14" s="421" t="s">
        <v>191</v>
      </c>
      <c r="E14" s="312">
        <v>5001</v>
      </c>
      <c r="F14" s="421" t="s">
        <v>190</v>
      </c>
      <c r="G14" s="312">
        <v>5101</v>
      </c>
      <c r="H14" s="435">
        <v>6.32</v>
      </c>
      <c r="I14" s="626"/>
    </row>
    <row r="15" spans="1:9" s="429" customFormat="1" ht="15" hidden="1" customHeight="1">
      <c r="A15" s="421" t="s">
        <v>190</v>
      </c>
      <c r="B15" s="421" t="s">
        <v>190</v>
      </c>
      <c r="C15" s="95" t="s">
        <v>191</v>
      </c>
      <c r="D15" s="421" t="s">
        <v>191</v>
      </c>
      <c r="E15" s="312">
        <v>5001</v>
      </c>
      <c r="F15" s="421" t="s">
        <v>192</v>
      </c>
      <c r="G15" s="312">
        <v>5102</v>
      </c>
      <c r="H15" s="435">
        <v>5.53</v>
      </c>
      <c r="I15" s="626"/>
    </row>
    <row r="16" spans="1:9" s="429" customFormat="1" ht="15" hidden="1" customHeight="1">
      <c r="A16" s="421" t="s">
        <v>190</v>
      </c>
      <c r="B16" s="421" t="s">
        <v>190</v>
      </c>
      <c r="C16" s="95" t="s">
        <v>191</v>
      </c>
      <c r="D16" s="421" t="s">
        <v>191</v>
      </c>
      <c r="E16" s="312">
        <v>5001</v>
      </c>
      <c r="F16" s="421" t="s">
        <v>193</v>
      </c>
      <c r="G16" s="312">
        <v>5103</v>
      </c>
      <c r="H16" s="435">
        <v>4.41</v>
      </c>
      <c r="I16" s="626"/>
    </row>
    <row r="17" spans="1:9" s="429" customFormat="1" ht="15" hidden="1" customHeight="1">
      <c r="A17" s="421" t="s">
        <v>190</v>
      </c>
      <c r="B17" s="421" t="s">
        <v>190</v>
      </c>
      <c r="C17" s="95" t="s">
        <v>191</v>
      </c>
      <c r="D17" s="421" t="s">
        <v>191</v>
      </c>
      <c r="E17" s="312">
        <v>5001</v>
      </c>
      <c r="F17" s="421" t="s">
        <v>194</v>
      </c>
      <c r="G17" s="312">
        <v>5105</v>
      </c>
      <c r="H17" s="435">
        <v>6.59</v>
      </c>
      <c r="I17" s="626"/>
    </row>
    <row r="18" spans="1:9" s="429" customFormat="1" ht="15" hidden="1" customHeight="1">
      <c r="A18" s="421" t="s">
        <v>190</v>
      </c>
      <c r="B18" s="421" t="s">
        <v>190</v>
      </c>
      <c r="C18" s="95" t="s">
        <v>191</v>
      </c>
      <c r="D18" s="421" t="s">
        <v>191</v>
      </c>
      <c r="E18" s="312">
        <v>5001</v>
      </c>
      <c r="F18" s="421" t="s">
        <v>195</v>
      </c>
      <c r="G18" s="312">
        <v>5107</v>
      </c>
      <c r="H18" s="435">
        <v>7.1</v>
      </c>
      <c r="I18" s="626"/>
    </row>
    <row r="19" spans="1:9" s="429" customFormat="1" ht="15" hidden="1" customHeight="1">
      <c r="A19" s="421" t="s">
        <v>190</v>
      </c>
      <c r="B19" s="421" t="s">
        <v>190</v>
      </c>
      <c r="C19" s="95" t="s">
        <v>191</v>
      </c>
      <c r="D19" s="421" t="s">
        <v>191</v>
      </c>
      <c r="E19" s="312">
        <v>5001</v>
      </c>
      <c r="F19" s="421" t="s">
        <v>196</v>
      </c>
      <c r="G19" s="312">
        <v>5109</v>
      </c>
      <c r="H19" s="435">
        <v>4.68</v>
      </c>
      <c r="I19" s="626"/>
    </row>
    <row r="20" spans="1:9" s="429" customFormat="1" ht="15" hidden="1" customHeight="1">
      <c r="A20" s="421" t="s">
        <v>190</v>
      </c>
      <c r="B20" s="423" t="s">
        <v>197</v>
      </c>
      <c r="C20" s="95" t="s">
        <v>172</v>
      </c>
      <c r="D20" s="423" t="s">
        <v>198</v>
      </c>
      <c r="E20" s="312">
        <v>5301</v>
      </c>
      <c r="F20" s="425" t="s">
        <v>197</v>
      </c>
      <c r="G20" s="312">
        <v>5301</v>
      </c>
      <c r="H20" s="435">
        <v>4.8099999999999996</v>
      </c>
      <c r="I20" s="626"/>
    </row>
    <row r="21" spans="1:9" s="429" customFormat="1" ht="15" hidden="1" customHeight="1">
      <c r="A21" s="421" t="s">
        <v>190</v>
      </c>
      <c r="B21" s="423" t="s">
        <v>197</v>
      </c>
      <c r="C21" s="95" t="s">
        <v>172</v>
      </c>
      <c r="D21" s="423" t="s">
        <v>198</v>
      </c>
      <c r="E21" s="312">
        <v>5301</v>
      </c>
      <c r="F21" s="425" t="s">
        <v>199</v>
      </c>
      <c r="G21" s="312">
        <v>5304</v>
      </c>
      <c r="H21" s="435">
        <v>6.22</v>
      </c>
      <c r="I21" s="626"/>
    </row>
    <row r="22" spans="1:9" s="429" customFormat="1" ht="15" hidden="1" customHeight="1">
      <c r="A22" s="421" t="s">
        <v>190</v>
      </c>
      <c r="B22" s="423" t="s">
        <v>200</v>
      </c>
      <c r="C22" s="95" t="s">
        <v>172</v>
      </c>
      <c r="D22" s="423" t="s">
        <v>201</v>
      </c>
      <c r="E22" s="312">
        <v>5501</v>
      </c>
      <c r="F22" s="425" t="s">
        <v>200</v>
      </c>
      <c r="G22" s="312">
        <v>5501</v>
      </c>
      <c r="H22" s="435">
        <v>4.8899999999999997</v>
      </c>
      <c r="I22" s="626"/>
    </row>
    <row r="23" spans="1:9" s="429" customFormat="1" ht="15" hidden="1" customHeight="1">
      <c r="A23" s="421" t="s">
        <v>190</v>
      </c>
      <c r="B23" s="423" t="s">
        <v>200</v>
      </c>
      <c r="C23" s="95" t="s">
        <v>172</v>
      </c>
      <c r="D23" s="423" t="s">
        <v>201</v>
      </c>
      <c r="E23" s="312">
        <v>5501</v>
      </c>
      <c r="F23" s="425" t="s">
        <v>202</v>
      </c>
      <c r="G23" s="312">
        <v>5502</v>
      </c>
      <c r="H23" s="435">
        <v>7.25</v>
      </c>
      <c r="I23" s="626"/>
    </row>
    <row r="24" spans="1:9" s="429" customFormat="1" ht="15" hidden="1" customHeight="1">
      <c r="A24" s="421" t="s">
        <v>190</v>
      </c>
      <c r="B24" s="423" t="s">
        <v>200</v>
      </c>
      <c r="C24" s="95" t="s">
        <v>172</v>
      </c>
      <c r="D24" s="423" t="s">
        <v>201</v>
      </c>
      <c r="E24" s="312">
        <v>5501</v>
      </c>
      <c r="F24" s="425" t="s">
        <v>203</v>
      </c>
      <c r="G24" s="312">
        <v>5503</v>
      </c>
      <c r="H24" s="435">
        <v>7.56</v>
      </c>
      <c r="I24" s="626"/>
    </row>
    <row r="25" spans="1:9" s="429" customFormat="1" ht="15" hidden="1" customHeight="1">
      <c r="A25" s="421" t="s">
        <v>190</v>
      </c>
      <c r="B25" s="423" t="s">
        <v>200</v>
      </c>
      <c r="C25" s="95" t="s">
        <v>172</v>
      </c>
      <c r="D25" s="423" t="s">
        <v>201</v>
      </c>
      <c r="E25" s="312">
        <v>5501</v>
      </c>
      <c r="F25" s="425" t="s">
        <v>204</v>
      </c>
      <c r="G25" s="312">
        <v>5504</v>
      </c>
      <c r="H25" s="435">
        <v>4.21</v>
      </c>
      <c r="I25" s="626"/>
    </row>
    <row r="26" spans="1:9" s="429" customFormat="1" ht="15" hidden="1" customHeight="1">
      <c r="A26" s="421" t="s">
        <v>190</v>
      </c>
      <c r="B26" s="421" t="s">
        <v>205</v>
      </c>
      <c r="C26" s="95" t="s">
        <v>172</v>
      </c>
      <c r="D26" s="421" t="s">
        <v>206</v>
      </c>
      <c r="E26" s="312">
        <v>5601</v>
      </c>
      <c r="F26" s="424" t="s">
        <v>205</v>
      </c>
      <c r="G26" s="312">
        <v>5601</v>
      </c>
      <c r="H26" s="435">
        <v>6.91</v>
      </c>
      <c r="I26" s="626"/>
    </row>
    <row r="27" spans="1:9" s="429" customFormat="1" ht="15" hidden="1" customHeight="1">
      <c r="A27" s="421" t="s">
        <v>190</v>
      </c>
      <c r="B27" s="421" t="s">
        <v>205</v>
      </c>
      <c r="C27" s="95" t="s">
        <v>172</v>
      </c>
      <c r="D27" s="421" t="s">
        <v>206</v>
      </c>
      <c r="E27" s="312">
        <v>5601</v>
      </c>
      <c r="F27" s="424" t="s">
        <v>207</v>
      </c>
      <c r="G27" s="312">
        <v>5603</v>
      </c>
      <c r="H27" s="435">
        <v>8.52</v>
      </c>
      <c r="I27" s="626"/>
    </row>
    <row r="28" spans="1:9" s="429" customFormat="1" ht="15" hidden="1" customHeight="1">
      <c r="A28" s="421" t="s">
        <v>190</v>
      </c>
      <c r="B28" s="421" t="s">
        <v>205</v>
      </c>
      <c r="C28" s="95" t="s">
        <v>172</v>
      </c>
      <c r="D28" s="421" t="s">
        <v>206</v>
      </c>
      <c r="E28" s="312">
        <v>5601</v>
      </c>
      <c r="F28" s="424" t="s">
        <v>208</v>
      </c>
      <c r="G28" s="312">
        <v>5606</v>
      </c>
      <c r="H28" s="435">
        <v>3.71</v>
      </c>
      <c r="I28" s="626"/>
    </row>
    <row r="29" spans="1:9" s="429" customFormat="1" ht="15" hidden="1" customHeight="1">
      <c r="A29" s="421" t="s">
        <v>190</v>
      </c>
      <c r="B29" s="423" t="s">
        <v>209</v>
      </c>
      <c r="C29" s="95" t="s">
        <v>172</v>
      </c>
      <c r="D29" s="423" t="s">
        <v>210</v>
      </c>
      <c r="E29" s="312">
        <v>5701</v>
      </c>
      <c r="F29" s="425" t="s">
        <v>210</v>
      </c>
      <c r="G29" s="312">
        <v>5701</v>
      </c>
      <c r="H29" s="435">
        <v>6.29</v>
      </c>
      <c r="I29" s="626"/>
    </row>
    <row r="30" spans="1:9" s="429" customFormat="1" ht="15" hidden="1" customHeight="1">
      <c r="A30" s="421" t="s">
        <v>190</v>
      </c>
      <c r="B30" s="421" t="s">
        <v>211</v>
      </c>
      <c r="C30" s="95" t="s">
        <v>191</v>
      </c>
      <c r="D30" s="421" t="s">
        <v>191</v>
      </c>
      <c r="E30" s="312">
        <v>5001</v>
      </c>
      <c r="F30" s="421" t="s">
        <v>212</v>
      </c>
      <c r="G30" s="312">
        <v>5801</v>
      </c>
      <c r="H30" s="435">
        <v>4.12</v>
      </c>
      <c r="I30" s="626"/>
    </row>
    <row r="31" spans="1:9" s="429" customFormat="1" ht="15" hidden="1" customHeight="1">
      <c r="A31" s="421" t="s">
        <v>190</v>
      </c>
      <c r="B31" s="421" t="s">
        <v>211</v>
      </c>
      <c r="C31" s="95" t="s">
        <v>191</v>
      </c>
      <c r="D31" s="421" t="s">
        <v>191</v>
      </c>
      <c r="E31" s="312">
        <v>5001</v>
      </c>
      <c r="F31" s="421" t="s">
        <v>213</v>
      </c>
      <c r="G31" s="312">
        <v>5802</v>
      </c>
      <c r="H31" s="435">
        <v>6.51</v>
      </c>
      <c r="I31" s="626"/>
    </row>
    <row r="32" spans="1:9" s="429" customFormat="1" ht="15" hidden="1" customHeight="1">
      <c r="A32" s="421" t="s">
        <v>190</v>
      </c>
      <c r="B32" s="421" t="s">
        <v>211</v>
      </c>
      <c r="C32" s="95" t="s">
        <v>191</v>
      </c>
      <c r="D32" s="421" t="s">
        <v>191</v>
      </c>
      <c r="E32" s="312">
        <v>5001</v>
      </c>
      <c r="F32" s="421" t="s">
        <v>214</v>
      </c>
      <c r="G32" s="312">
        <v>5803</v>
      </c>
      <c r="H32" s="435">
        <v>6.46</v>
      </c>
      <c r="I32" s="626"/>
    </row>
    <row r="33" spans="1:9" s="429" customFormat="1" ht="15" hidden="1" customHeight="1">
      <c r="A33" s="421" t="s">
        <v>190</v>
      </c>
      <c r="B33" s="421" t="s">
        <v>211</v>
      </c>
      <c r="C33" s="95" t="s">
        <v>191</v>
      </c>
      <c r="D33" s="421" t="s">
        <v>191</v>
      </c>
      <c r="E33" s="312">
        <v>5001</v>
      </c>
      <c r="F33" s="421" t="s">
        <v>215</v>
      </c>
      <c r="G33" s="312">
        <v>5804</v>
      </c>
      <c r="H33" s="435">
        <v>4.4800000000000004</v>
      </c>
      <c r="I33" s="626"/>
    </row>
    <row r="34" spans="1:9" s="429" customFormat="1" ht="15" hidden="1" customHeight="1">
      <c r="A34" s="421" t="s">
        <v>216</v>
      </c>
      <c r="B34" s="421" t="s">
        <v>217</v>
      </c>
      <c r="C34" s="95" t="s">
        <v>172</v>
      </c>
      <c r="D34" s="421" t="s">
        <v>218</v>
      </c>
      <c r="E34" s="312">
        <v>6001</v>
      </c>
      <c r="F34" s="421" t="s">
        <v>219</v>
      </c>
      <c r="G34" s="312">
        <v>6101</v>
      </c>
      <c r="H34" s="435">
        <v>5.16</v>
      </c>
      <c r="I34" s="626"/>
    </row>
    <row r="35" spans="1:9" s="429" customFormat="1" ht="15" hidden="1" customHeight="1">
      <c r="A35" s="421" t="s">
        <v>216</v>
      </c>
      <c r="B35" s="421" t="s">
        <v>217</v>
      </c>
      <c r="C35" s="95" t="s">
        <v>172</v>
      </c>
      <c r="D35" s="421" t="s">
        <v>218</v>
      </c>
      <c r="E35" s="312">
        <v>6001</v>
      </c>
      <c r="F35" s="421" t="s">
        <v>220</v>
      </c>
      <c r="G35" s="312">
        <v>6108</v>
      </c>
      <c r="H35" s="435">
        <v>4.09</v>
      </c>
      <c r="I35" s="626"/>
    </row>
    <row r="36" spans="1:9" s="429" customFormat="1" ht="15" hidden="1" customHeight="1">
      <c r="A36" s="421" t="s">
        <v>216</v>
      </c>
      <c r="B36" s="423" t="s">
        <v>217</v>
      </c>
      <c r="C36" s="95" t="s">
        <v>172</v>
      </c>
      <c r="D36" s="423" t="s">
        <v>221</v>
      </c>
      <c r="E36" s="312">
        <v>6115</v>
      </c>
      <c r="F36" s="423" t="s">
        <v>221</v>
      </c>
      <c r="G36" s="312">
        <v>6115</v>
      </c>
      <c r="H36" s="435">
        <v>7.05</v>
      </c>
      <c r="I36" s="626"/>
    </row>
    <row r="37" spans="1:9" s="429" customFormat="1" ht="15" hidden="1" customHeight="1">
      <c r="A37" s="421" t="s">
        <v>216</v>
      </c>
      <c r="B37" s="423" t="s">
        <v>222</v>
      </c>
      <c r="C37" s="95" t="s">
        <v>172</v>
      </c>
      <c r="D37" s="423" t="s">
        <v>223</v>
      </c>
      <c r="E37" s="312">
        <v>6301</v>
      </c>
      <c r="F37" s="425" t="s">
        <v>223</v>
      </c>
      <c r="G37" s="312">
        <v>6301</v>
      </c>
      <c r="H37" s="435">
        <v>6.24</v>
      </c>
      <c r="I37" s="626"/>
    </row>
    <row r="38" spans="1:9" s="429" customFormat="1" ht="15" hidden="1" customHeight="1">
      <c r="A38" s="421" t="s">
        <v>224</v>
      </c>
      <c r="B38" s="421" t="s">
        <v>225</v>
      </c>
      <c r="C38" s="95" t="s">
        <v>172</v>
      </c>
      <c r="D38" s="421" t="s">
        <v>226</v>
      </c>
      <c r="E38" s="312">
        <v>7001</v>
      </c>
      <c r="F38" s="421" t="s">
        <v>225</v>
      </c>
      <c r="G38" s="312">
        <v>7101</v>
      </c>
      <c r="H38" s="435">
        <v>5.69</v>
      </c>
      <c r="I38" s="626"/>
    </row>
    <row r="39" spans="1:9" s="429" customFormat="1" ht="15" hidden="1" customHeight="1">
      <c r="A39" s="421" t="s">
        <v>224</v>
      </c>
      <c r="B39" s="423" t="s">
        <v>225</v>
      </c>
      <c r="C39" s="95" t="s">
        <v>172</v>
      </c>
      <c r="D39" s="423" t="s">
        <v>227</v>
      </c>
      <c r="E39" s="312">
        <v>7102</v>
      </c>
      <c r="F39" s="423" t="s">
        <v>227</v>
      </c>
      <c r="G39" s="312">
        <v>7102</v>
      </c>
      <c r="H39" s="435">
        <v>5.78</v>
      </c>
      <c r="I39" s="626"/>
    </row>
    <row r="40" spans="1:9" s="429" customFormat="1" ht="15" hidden="1" customHeight="1">
      <c r="A40" s="421" t="s">
        <v>224</v>
      </c>
      <c r="B40" s="421" t="s">
        <v>225</v>
      </c>
      <c r="C40" s="95" t="s">
        <v>172</v>
      </c>
      <c r="D40" s="421" t="s">
        <v>226</v>
      </c>
      <c r="E40" s="312">
        <v>7001</v>
      </c>
      <c r="F40" s="421" t="s">
        <v>224</v>
      </c>
      <c r="G40" s="312">
        <v>7105</v>
      </c>
      <c r="H40" s="435">
        <v>9.36</v>
      </c>
      <c r="I40" s="626"/>
    </row>
    <row r="41" spans="1:9" s="429" customFormat="1" ht="15" hidden="1" customHeight="1">
      <c r="A41" s="421" t="s">
        <v>224</v>
      </c>
      <c r="B41" s="421" t="s">
        <v>228</v>
      </c>
      <c r="C41" s="95" t="s">
        <v>172</v>
      </c>
      <c r="D41" s="421" t="s">
        <v>229</v>
      </c>
      <c r="E41" s="312">
        <v>7301</v>
      </c>
      <c r="F41" s="424" t="s">
        <v>228</v>
      </c>
      <c r="G41" s="312">
        <v>7301</v>
      </c>
      <c r="H41" s="435">
        <v>6.6</v>
      </c>
      <c r="I41" s="626"/>
    </row>
    <row r="42" spans="1:9" s="429" customFormat="1" ht="15" hidden="1" customHeight="1">
      <c r="A42" s="421" t="s">
        <v>224</v>
      </c>
      <c r="B42" s="421" t="s">
        <v>228</v>
      </c>
      <c r="C42" s="95" t="s">
        <v>172</v>
      </c>
      <c r="D42" s="421" t="s">
        <v>229</v>
      </c>
      <c r="E42" s="312">
        <v>7301</v>
      </c>
      <c r="F42" s="424" t="s">
        <v>230</v>
      </c>
      <c r="G42" s="312">
        <v>7305</v>
      </c>
      <c r="H42" s="435">
        <v>9.35</v>
      </c>
      <c r="I42" s="626"/>
    </row>
    <row r="43" spans="1:9" s="429" customFormat="1" ht="15" hidden="1" customHeight="1">
      <c r="A43" s="421" t="s">
        <v>224</v>
      </c>
      <c r="B43" s="421" t="s">
        <v>228</v>
      </c>
      <c r="C43" s="95" t="s">
        <v>172</v>
      </c>
      <c r="D43" s="421" t="s">
        <v>229</v>
      </c>
      <c r="E43" s="312">
        <v>7301</v>
      </c>
      <c r="F43" s="424" t="s">
        <v>231</v>
      </c>
      <c r="G43" s="312">
        <v>7306</v>
      </c>
      <c r="H43" s="435">
        <v>8.33</v>
      </c>
      <c r="I43" s="626"/>
    </row>
    <row r="44" spans="1:9" s="429" customFormat="1" ht="15" hidden="1" customHeight="1">
      <c r="A44" s="421" t="s">
        <v>224</v>
      </c>
      <c r="B44" s="423" t="s">
        <v>232</v>
      </c>
      <c r="C44" s="95" t="s">
        <v>172</v>
      </c>
      <c r="D44" s="423" t="s">
        <v>232</v>
      </c>
      <c r="E44" s="312">
        <v>7401</v>
      </c>
      <c r="F44" s="425" t="s">
        <v>232</v>
      </c>
      <c r="G44" s="312">
        <v>7401</v>
      </c>
      <c r="H44" s="435">
        <v>7.13</v>
      </c>
      <c r="I44" s="626"/>
    </row>
    <row r="45" spans="1:9" s="429" customFormat="1" ht="15" hidden="1" customHeight="1">
      <c r="A45" s="421" t="s">
        <v>233</v>
      </c>
      <c r="B45" s="421" t="s">
        <v>234</v>
      </c>
      <c r="C45" s="95" t="s">
        <v>235</v>
      </c>
      <c r="D45" s="421" t="s">
        <v>235</v>
      </c>
      <c r="E45" s="312">
        <v>8001</v>
      </c>
      <c r="F45" s="421" t="s">
        <v>234</v>
      </c>
      <c r="G45" s="312">
        <v>8101</v>
      </c>
      <c r="H45" s="435">
        <v>4.8</v>
      </c>
      <c r="I45" s="626"/>
    </row>
    <row r="46" spans="1:9" s="429" customFormat="1" ht="15" hidden="1" customHeight="1">
      <c r="A46" s="421" t="s">
        <v>233</v>
      </c>
      <c r="B46" s="421" t="s">
        <v>234</v>
      </c>
      <c r="C46" s="95" t="s">
        <v>235</v>
      </c>
      <c r="D46" s="421" t="s">
        <v>235</v>
      </c>
      <c r="E46" s="312">
        <v>8001</v>
      </c>
      <c r="F46" s="421" t="s">
        <v>236</v>
      </c>
      <c r="G46" s="312">
        <v>8102</v>
      </c>
      <c r="H46" s="435">
        <v>7.13</v>
      </c>
      <c r="I46" s="626"/>
    </row>
    <row r="47" spans="1:9" s="429" customFormat="1" ht="15" hidden="1" customHeight="1">
      <c r="A47" s="421" t="s">
        <v>233</v>
      </c>
      <c r="B47" s="421" t="s">
        <v>234</v>
      </c>
      <c r="C47" s="95" t="s">
        <v>235</v>
      </c>
      <c r="D47" s="421" t="s">
        <v>235</v>
      </c>
      <c r="E47" s="312">
        <v>8001</v>
      </c>
      <c r="F47" s="421" t="s">
        <v>237</v>
      </c>
      <c r="G47" s="312">
        <v>8103</v>
      </c>
      <c r="H47" s="435">
        <v>5.23</v>
      </c>
      <c r="I47" s="626"/>
    </row>
    <row r="48" spans="1:9" s="429" customFormat="1" ht="15" hidden="1" customHeight="1">
      <c r="A48" s="421" t="s">
        <v>233</v>
      </c>
      <c r="B48" s="421" t="s">
        <v>234</v>
      </c>
      <c r="C48" s="95" t="s">
        <v>235</v>
      </c>
      <c r="D48" s="421" t="s">
        <v>235</v>
      </c>
      <c r="E48" s="312">
        <v>8001</v>
      </c>
      <c r="F48" s="421" t="s">
        <v>238</v>
      </c>
      <c r="G48" s="312">
        <v>8105</v>
      </c>
      <c r="H48" s="435">
        <v>8.15</v>
      </c>
      <c r="I48" s="626"/>
    </row>
    <row r="49" spans="1:9" s="429" customFormat="1" ht="15" hidden="1" customHeight="1">
      <c r="A49" s="421" t="s">
        <v>233</v>
      </c>
      <c r="B49" s="421" t="s">
        <v>234</v>
      </c>
      <c r="C49" s="95" t="s">
        <v>235</v>
      </c>
      <c r="D49" s="421" t="s">
        <v>235</v>
      </c>
      <c r="E49" s="312">
        <v>8001</v>
      </c>
      <c r="F49" s="421" t="s">
        <v>239</v>
      </c>
      <c r="G49" s="312">
        <v>8106</v>
      </c>
      <c r="H49" s="435">
        <v>8.3699999999999992</v>
      </c>
      <c r="I49" s="626"/>
    </row>
    <row r="50" spans="1:9" s="429" customFormat="1" ht="15" hidden="1" customHeight="1">
      <c r="A50" s="421" t="s">
        <v>233</v>
      </c>
      <c r="B50" s="421" t="s">
        <v>234</v>
      </c>
      <c r="C50" s="95" t="s">
        <v>235</v>
      </c>
      <c r="D50" s="421" t="s">
        <v>235</v>
      </c>
      <c r="E50" s="312">
        <v>8001</v>
      </c>
      <c r="F50" s="421" t="s">
        <v>240</v>
      </c>
      <c r="G50" s="312">
        <v>8107</v>
      </c>
      <c r="H50" s="435">
        <v>8.17</v>
      </c>
      <c r="I50" s="626"/>
    </row>
    <row r="51" spans="1:9" s="429" customFormat="1" ht="15" hidden="1" customHeight="1">
      <c r="A51" s="421" t="s">
        <v>233</v>
      </c>
      <c r="B51" s="421" t="s">
        <v>234</v>
      </c>
      <c r="C51" s="95" t="s">
        <v>235</v>
      </c>
      <c r="D51" s="421" t="s">
        <v>235</v>
      </c>
      <c r="E51" s="312">
        <v>8001</v>
      </c>
      <c r="F51" s="421" t="s">
        <v>241</v>
      </c>
      <c r="G51" s="312">
        <v>8108</v>
      </c>
      <c r="H51" s="435">
        <v>6.25</v>
      </c>
      <c r="I51" s="626"/>
    </row>
    <row r="52" spans="1:9" s="429" customFormat="1" ht="15" hidden="1" customHeight="1">
      <c r="A52" s="421" t="s">
        <v>233</v>
      </c>
      <c r="B52" s="421" t="s">
        <v>234</v>
      </c>
      <c r="C52" s="95" t="s">
        <v>235</v>
      </c>
      <c r="D52" s="421" t="s">
        <v>235</v>
      </c>
      <c r="E52" s="312">
        <v>8001</v>
      </c>
      <c r="F52" s="421" t="s">
        <v>242</v>
      </c>
      <c r="G52" s="312">
        <v>8109</v>
      </c>
      <c r="H52" s="435">
        <v>6.5</v>
      </c>
      <c r="I52" s="626"/>
    </row>
    <row r="53" spans="1:9" s="429" customFormat="1" ht="15" hidden="1" customHeight="1">
      <c r="A53" s="421" t="s">
        <v>233</v>
      </c>
      <c r="B53" s="421" t="s">
        <v>234</v>
      </c>
      <c r="C53" s="95" t="s">
        <v>235</v>
      </c>
      <c r="D53" s="421" t="s">
        <v>235</v>
      </c>
      <c r="E53" s="312">
        <v>8001</v>
      </c>
      <c r="F53" s="421" t="s">
        <v>243</v>
      </c>
      <c r="G53" s="312">
        <v>8110</v>
      </c>
      <c r="H53" s="435">
        <v>5.88</v>
      </c>
      <c r="I53" s="626"/>
    </row>
    <row r="54" spans="1:9" s="429" customFormat="1" ht="15" hidden="1" customHeight="1">
      <c r="A54" s="421" t="s">
        <v>233</v>
      </c>
      <c r="B54" s="421" t="s">
        <v>234</v>
      </c>
      <c r="C54" s="95" t="s">
        <v>235</v>
      </c>
      <c r="D54" s="421" t="s">
        <v>235</v>
      </c>
      <c r="E54" s="312">
        <v>8001</v>
      </c>
      <c r="F54" s="421" t="s">
        <v>244</v>
      </c>
      <c r="G54" s="312">
        <v>8111</v>
      </c>
      <c r="H54" s="435">
        <v>6.08</v>
      </c>
      <c r="I54" s="626"/>
    </row>
    <row r="55" spans="1:9" s="429" customFormat="1" ht="15" hidden="1" customHeight="1">
      <c r="A55" s="421" t="s">
        <v>233</v>
      </c>
      <c r="B55" s="421" t="s">
        <v>234</v>
      </c>
      <c r="C55" s="95" t="s">
        <v>235</v>
      </c>
      <c r="D55" s="421" t="s">
        <v>235</v>
      </c>
      <c r="E55" s="312">
        <v>8001</v>
      </c>
      <c r="F55" s="421" t="s">
        <v>245</v>
      </c>
      <c r="G55" s="312">
        <v>8112</v>
      </c>
      <c r="H55" s="435">
        <v>5.76</v>
      </c>
      <c r="I55" s="626"/>
    </row>
    <row r="56" spans="1:9" s="429" customFormat="1" ht="15" hidden="1" customHeight="1">
      <c r="A56" s="421" t="s">
        <v>233</v>
      </c>
      <c r="B56" s="421" t="s">
        <v>233</v>
      </c>
      <c r="C56" s="95" t="s">
        <v>172</v>
      </c>
      <c r="D56" s="421" t="s">
        <v>246</v>
      </c>
      <c r="E56" s="312">
        <v>8301</v>
      </c>
      <c r="F56" s="421" t="s">
        <v>247</v>
      </c>
      <c r="G56" s="312">
        <v>8301</v>
      </c>
      <c r="H56" s="435">
        <v>6.76</v>
      </c>
      <c r="I56" s="626"/>
    </row>
    <row r="57" spans="1:9" s="429" customFormat="1" ht="15" hidden="1" customHeight="1">
      <c r="A57" s="421" t="s">
        <v>233</v>
      </c>
      <c r="B57" s="421" t="s">
        <v>233</v>
      </c>
      <c r="C57" s="95" t="s">
        <v>172</v>
      </c>
      <c r="D57" s="421" t="s">
        <v>246</v>
      </c>
      <c r="E57" s="312">
        <v>8301</v>
      </c>
      <c r="F57" s="424" t="s">
        <v>248</v>
      </c>
      <c r="G57" s="312">
        <v>8306</v>
      </c>
      <c r="H57" s="435">
        <v>7.65</v>
      </c>
      <c r="I57" s="626"/>
    </row>
    <row r="58" spans="1:9" s="429" customFormat="1" ht="15" hidden="1" customHeight="1">
      <c r="A58" s="421" t="s">
        <v>249</v>
      </c>
      <c r="B58" s="421" t="s">
        <v>250</v>
      </c>
      <c r="C58" s="95" t="s">
        <v>172</v>
      </c>
      <c r="D58" s="421" t="s">
        <v>251</v>
      </c>
      <c r="E58" s="312">
        <v>9001</v>
      </c>
      <c r="F58" s="421" t="s">
        <v>252</v>
      </c>
      <c r="G58" s="312">
        <v>9101</v>
      </c>
      <c r="H58" s="435">
        <v>6.29</v>
      </c>
      <c r="I58" s="626"/>
    </row>
    <row r="59" spans="1:9" s="429" customFormat="1" ht="15" hidden="1" customHeight="1">
      <c r="A59" s="421" t="s">
        <v>249</v>
      </c>
      <c r="B59" s="421" t="s">
        <v>250</v>
      </c>
      <c r="C59" s="95" t="s">
        <v>172</v>
      </c>
      <c r="D59" s="421" t="s">
        <v>251</v>
      </c>
      <c r="E59" s="312">
        <v>9001</v>
      </c>
      <c r="F59" s="421" t="s">
        <v>253</v>
      </c>
      <c r="G59" s="312">
        <v>9112</v>
      </c>
      <c r="H59" s="435">
        <v>7.26</v>
      </c>
      <c r="I59" s="626"/>
    </row>
    <row r="60" spans="1:9" s="429" customFormat="1" ht="15" hidden="1" customHeight="1">
      <c r="A60" s="421" t="s">
        <v>249</v>
      </c>
      <c r="B60" s="423" t="s">
        <v>250</v>
      </c>
      <c r="C60" s="95" t="s">
        <v>172</v>
      </c>
      <c r="D60" s="423" t="s">
        <v>254</v>
      </c>
      <c r="E60" s="312">
        <v>9120</v>
      </c>
      <c r="F60" s="423" t="s">
        <v>254</v>
      </c>
      <c r="G60" s="312">
        <v>9120</v>
      </c>
      <c r="H60" s="435">
        <v>8.4700000000000006</v>
      </c>
      <c r="I60" s="626"/>
    </row>
    <row r="61" spans="1:9" s="429" customFormat="1" ht="15" hidden="1" customHeight="1">
      <c r="A61" s="421" t="s">
        <v>249</v>
      </c>
      <c r="B61" s="423" t="s">
        <v>255</v>
      </c>
      <c r="C61" s="95" t="s">
        <v>172</v>
      </c>
      <c r="D61" s="423" t="s">
        <v>256</v>
      </c>
      <c r="E61" s="312">
        <v>9201</v>
      </c>
      <c r="F61" s="423" t="s">
        <v>256</v>
      </c>
      <c r="G61" s="312">
        <v>9201</v>
      </c>
      <c r="H61" s="435">
        <v>6.46</v>
      </c>
      <c r="I61" s="626"/>
    </row>
    <row r="62" spans="1:9" s="429" customFormat="1" ht="15" hidden="1" customHeight="1">
      <c r="A62" s="421" t="s">
        <v>257</v>
      </c>
      <c r="B62" s="421" t="s">
        <v>258</v>
      </c>
      <c r="C62" s="95" t="s">
        <v>172</v>
      </c>
      <c r="D62" s="421" t="s">
        <v>259</v>
      </c>
      <c r="E62" s="312">
        <v>10001</v>
      </c>
      <c r="F62" s="421" t="s">
        <v>260</v>
      </c>
      <c r="G62" s="312">
        <v>10101</v>
      </c>
      <c r="H62" s="435">
        <v>6.43</v>
      </c>
      <c r="I62" s="626"/>
    </row>
    <row r="63" spans="1:9" s="429" customFormat="1" ht="15" hidden="1" customHeight="1">
      <c r="A63" s="421" t="s">
        <v>257</v>
      </c>
      <c r="B63" s="421" t="s">
        <v>258</v>
      </c>
      <c r="C63" s="95" t="s">
        <v>172</v>
      </c>
      <c r="D63" s="421" t="s">
        <v>259</v>
      </c>
      <c r="E63" s="312">
        <v>10001</v>
      </c>
      <c r="F63" s="421" t="s">
        <v>261</v>
      </c>
      <c r="G63" s="312">
        <v>10109</v>
      </c>
      <c r="H63" s="435">
        <v>6.03</v>
      </c>
      <c r="I63" s="626"/>
    </row>
    <row r="64" spans="1:9" s="429" customFormat="1" ht="15" hidden="1" customHeight="1">
      <c r="A64" s="421" t="s">
        <v>257</v>
      </c>
      <c r="B64" s="423" t="s">
        <v>262</v>
      </c>
      <c r="C64" s="95" t="s">
        <v>172</v>
      </c>
      <c r="D64" s="423" t="s">
        <v>263</v>
      </c>
      <c r="E64" s="312">
        <v>10201</v>
      </c>
      <c r="F64" s="423" t="s">
        <v>263</v>
      </c>
      <c r="G64" s="312">
        <v>10201</v>
      </c>
      <c r="H64" s="435">
        <v>5.37</v>
      </c>
      <c r="I64" s="626"/>
    </row>
    <row r="65" spans="1:9" s="429" customFormat="1" ht="15" hidden="1" customHeight="1">
      <c r="A65" s="421" t="s">
        <v>257</v>
      </c>
      <c r="B65" s="421" t="s">
        <v>264</v>
      </c>
      <c r="C65" s="95" t="s">
        <v>172</v>
      </c>
      <c r="D65" s="421" t="s">
        <v>264</v>
      </c>
      <c r="E65" s="312">
        <v>10301</v>
      </c>
      <c r="F65" s="421" t="s">
        <v>264</v>
      </c>
      <c r="G65" s="312">
        <v>10301</v>
      </c>
      <c r="H65" s="435">
        <v>7.77</v>
      </c>
      <c r="I65" s="626"/>
    </row>
    <row r="66" spans="1:9" s="429" customFormat="1" ht="15" hidden="1" customHeight="1">
      <c r="A66" s="421" t="s">
        <v>265</v>
      </c>
      <c r="B66" s="423" t="s">
        <v>266</v>
      </c>
      <c r="C66" s="95" t="s">
        <v>172</v>
      </c>
      <c r="D66" s="423" t="s">
        <v>266</v>
      </c>
      <c r="E66" s="312">
        <v>11101</v>
      </c>
      <c r="F66" s="423" t="s">
        <v>266</v>
      </c>
      <c r="G66" s="312">
        <v>11101</v>
      </c>
      <c r="H66" s="435">
        <v>7.91</v>
      </c>
      <c r="I66" s="626"/>
    </row>
    <row r="67" spans="1:9" s="429" customFormat="1" ht="15" hidden="1" customHeight="1">
      <c r="A67" s="421" t="s">
        <v>267</v>
      </c>
      <c r="B67" s="421" t="s">
        <v>267</v>
      </c>
      <c r="C67" s="95" t="s">
        <v>172</v>
      </c>
      <c r="D67" s="421" t="s">
        <v>268</v>
      </c>
      <c r="E67" s="312">
        <v>12101</v>
      </c>
      <c r="F67" s="424" t="s">
        <v>268</v>
      </c>
      <c r="G67" s="312">
        <v>12101</v>
      </c>
      <c r="H67" s="435">
        <v>5.14</v>
      </c>
      <c r="I67" s="626"/>
    </row>
    <row r="68" spans="1:9" s="429" customFormat="1" ht="15" customHeight="1">
      <c r="A68" s="421" t="s">
        <v>269</v>
      </c>
      <c r="B68" s="421" t="s">
        <v>270</v>
      </c>
      <c r="C68" s="95" t="s">
        <v>271</v>
      </c>
      <c r="D68" s="421" t="s">
        <v>271</v>
      </c>
      <c r="E68" s="312">
        <v>13001</v>
      </c>
      <c r="F68" s="421" t="s">
        <v>270</v>
      </c>
      <c r="G68" s="312">
        <v>13101</v>
      </c>
      <c r="H68" s="435">
        <v>10.62</v>
      </c>
      <c r="I68" s="626"/>
    </row>
    <row r="69" spans="1:9" s="429" customFormat="1" ht="15" customHeight="1">
      <c r="A69" s="421" t="s">
        <v>269</v>
      </c>
      <c r="B69" s="421" t="s">
        <v>270</v>
      </c>
      <c r="C69" s="95" t="s">
        <v>271</v>
      </c>
      <c r="D69" s="421" t="s">
        <v>271</v>
      </c>
      <c r="E69" s="312">
        <v>13001</v>
      </c>
      <c r="F69" s="421" t="s">
        <v>272</v>
      </c>
      <c r="G69" s="312">
        <v>13102</v>
      </c>
      <c r="H69" s="435">
        <v>8.6999999999999993</v>
      </c>
      <c r="I69" s="626"/>
    </row>
    <row r="70" spans="1:9" s="429" customFormat="1" ht="15" customHeight="1">
      <c r="A70" s="421" t="s">
        <v>269</v>
      </c>
      <c r="B70" s="421" t="s">
        <v>270</v>
      </c>
      <c r="C70" s="95" t="s">
        <v>271</v>
      </c>
      <c r="D70" s="421" t="s">
        <v>271</v>
      </c>
      <c r="E70" s="312">
        <v>13001</v>
      </c>
      <c r="F70" s="421" t="s">
        <v>273</v>
      </c>
      <c r="G70" s="312">
        <v>13103</v>
      </c>
      <c r="H70" s="435">
        <v>12.84</v>
      </c>
      <c r="I70" s="626"/>
    </row>
    <row r="71" spans="1:9" s="429" customFormat="1" ht="15" customHeight="1">
      <c r="A71" s="421" t="s">
        <v>269</v>
      </c>
      <c r="B71" s="421" t="s">
        <v>270</v>
      </c>
      <c r="C71" s="95" t="s">
        <v>271</v>
      </c>
      <c r="D71" s="421" t="s">
        <v>271</v>
      </c>
      <c r="E71" s="312">
        <v>13001</v>
      </c>
      <c r="F71" s="421" t="s">
        <v>274</v>
      </c>
      <c r="G71" s="312">
        <v>13104</v>
      </c>
      <c r="H71" s="435">
        <v>10.44</v>
      </c>
      <c r="I71" s="626"/>
    </row>
    <row r="72" spans="1:9" s="429" customFormat="1" ht="15" customHeight="1">
      <c r="A72" s="421" t="s">
        <v>269</v>
      </c>
      <c r="B72" s="421" t="s">
        <v>270</v>
      </c>
      <c r="C72" s="95" t="s">
        <v>271</v>
      </c>
      <c r="D72" s="421" t="s">
        <v>271</v>
      </c>
      <c r="E72" s="312">
        <v>13001</v>
      </c>
      <c r="F72" s="421" t="s">
        <v>275</v>
      </c>
      <c r="G72" s="312">
        <v>13105</v>
      </c>
      <c r="H72" s="435">
        <v>10.220000000000001</v>
      </c>
      <c r="I72" s="626"/>
    </row>
    <row r="73" spans="1:9" s="429" customFormat="1" ht="15" customHeight="1">
      <c r="A73" s="421" t="s">
        <v>269</v>
      </c>
      <c r="B73" s="421" t="s">
        <v>270</v>
      </c>
      <c r="C73" s="95" t="s">
        <v>271</v>
      </c>
      <c r="D73" s="421" t="s">
        <v>271</v>
      </c>
      <c r="E73" s="312">
        <v>13001</v>
      </c>
      <c r="F73" s="421" t="s">
        <v>276</v>
      </c>
      <c r="G73" s="312">
        <v>13106</v>
      </c>
      <c r="H73" s="435">
        <v>11.87</v>
      </c>
      <c r="I73" s="626"/>
    </row>
    <row r="74" spans="1:9" s="429" customFormat="1" ht="15" customHeight="1">
      <c r="A74" s="421" t="s">
        <v>269</v>
      </c>
      <c r="B74" s="421" t="s">
        <v>270</v>
      </c>
      <c r="C74" s="95" t="s">
        <v>271</v>
      </c>
      <c r="D74" s="421" t="s">
        <v>271</v>
      </c>
      <c r="E74" s="312">
        <v>13001</v>
      </c>
      <c r="F74" s="421" t="s">
        <v>277</v>
      </c>
      <c r="G74" s="312">
        <v>13107</v>
      </c>
      <c r="H74" s="435">
        <v>8.08</v>
      </c>
      <c r="I74" s="626"/>
    </row>
    <row r="75" spans="1:9" s="429" customFormat="1" ht="15" customHeight="1">
      <c r="A75" s="421" t="s">
        <v>269</v>
      </c>
      <c r="B75" s="421" t="s">
        <v>270</v>
      </c>
      <c r="C75" s="95" t="s">
        <v>271</v>
      </c>
      <c r="D75" s="421" t="s">
        <v>271</v>
      </c>
      <c r="E75" s="312">
        <v>13001</v>
      </c>
      <c r="F75" s="421" t="s">
        <v>278</v>
      </c>
      <c r="G75" s="312">
        <v>13108</v>
      </c>
      <c r="H75" s="435">
        <v>13.56</v>
      </c>
      <c r="I75" s="626"/>
    </row>
    <row r="76" spans="1:9" s="429" customFormat="1" ht="15" customHeight="1">
      <c r="A76" s="421" t="s">
        <v>269</v>
      </c>
      <c r="B76" s="421" t="s">
        <v>270</v>
      </c>
      <c r="C76" s="95" t="s">
        <v>271</v>
      </c>
      <c r="D76" s="421" t="s">
        <v>271</v>
      </c>
      <c r="E76" s="312">
        <v>13001</v>
      </c>
      <c r="F76" s="421" t="s">
        <v>279</v>
      </c>
      <c r="G76" s="312">
        <v>13109</v>
      </c>
      <c r="H76" s="435">
        <v>6.35</v>
      </c>
      <c r="I76" s="626"/>
    </row>
    <row r="77" spans="1:9" s="429" customFormat="1" ht="15" customHeight="1">
      <c r="A77" s="421" t="s">
        <v>269</v>
      </c>
      <c r="B77" s="421" t="s">
        <v>270</v>
      </c>
      <c r="C77" s="95" t="s">
        <v>271</v>
      </c>
      <c r="D77" s="421" t="s">
        <v>271</v>
      </c>
      <c r="E77" s="312">
        <v>13001</v>
      </c>
      <c r="F77" s="421" t="s">
        <v>280</v>
      </c>
      <c r="G77" s="312">
        <v>13110</v>
      </c>
      <c r="H77" s="435">
        <v>5.59</v>
      </c>
      <c r="I77" s="626"/>
    </row>
    <row r="78" spans="1:9" s="429" customFormat="1" ht="15" customHeight="1">
      <c r="A78" s="421" t="s">
        <v>269</v>
      </c>
      <c r="B78" s="421" t="s">
        <v>270</v>
      </c>
      <c r="C78" s="95" t="s">
        <v>271</v>
      </c>
      <c r="D78" s="421" t="s">
        <v>271</v>
      </c>
      <c r="E78" s="312">
        <v>13001</v>
      </c>
      <c r="F78" s="421" t="s">
        <v>281</v>
      </c>
      <c r="G78" s="312">
        <v>13111</v>
      </c>
      <c r="H78" s="435">
        <v>10.54</v>
      </c>
      <c r="I78" s="626"/>
    </row>
    <row r="79" spans="1:9" s="429" customFormat="1" ht="15" customHeight="1">
      <c r="A79" s="421" t="s">
        <v>269</v>
      </c>
      <c r="B79" s="421" t="s">
        <v>270</v>
      </c>
      <c r="C79" s="95" t="s">
        <v>271</v>
      </c>
      <c r="D79" s="421" t="s">
        <v>271</v>
      </c>
      <c r="E79" s="312">
        <v>13001</v>
      </c>
      <c r="F79" s="421" t="s">
        <v>282</v>
      </c>
      <c r="G79" s="312">
        <v>13112</v>
      </c>
      <c r="H79" s="435">
        <v>13.15</v>
      </c>
      <c r="I79" s="626"/>
    </row>
    <row r="80" spans="1:9" s="429" customFormat="1" ht="15" customHeight="1">
      <c r="A80" s="421" t="s">
        <v>269</v>
      </c>
      <c r="B80" s="421" t="s">
        <v>270</v>
      </c>
      <c r="C80" s="95" t="s">
        <v>271</v>
      </c>
      <c r="D80" s="421" t="s">
        <v>271</v>
      </c>
      <c r="E80" s="312">
        <v>13001</v>
      </c>
      <c r="F80" s="421" t="s">
        <v>283</v>
      </c>
      <c r="G80" s="312">
        <v>13113</v>
      </c>
      <c r="H80" s="435">
        <v>3.21</v>
      </c>
      <c r="I80" s="626"/>
    </row>
    <row r="81" spans="1:9" s="429" customFormat="1" ht="15" customHeight="1">
      <c r="A81" s="421" t="s">
        <v>269</v>
      </c>
      <c r="B81" s="421" t="s">
        <v>270</v>
      </c>
      <c r="C81" s="95" t="s">
        <v>271</v>
      </c>
      <c r="D81" s="421" t="s">
        <v>271</v>
      </c>
      <c r="E81" s="312">
        <v>13001</v>
      </c>
      <c r="F81" s="421" t="s">
        <v>284</v>
      </c>
      <c r="G81" s="312">
        <v>13114</v>
      </c>
      <c r="H81" s="435">
        <v>1.71</v>
      </c>
      <c r="I81" s="626"/>
    </row>
    <row r="82" spans="1:9" s="429" customFormat="1" ht="15" customHeight="1">
      <c r="A82" s="421" t="s">
        <v>269</v>
      </c>
      <c r="B82" s="421" t="s">
        <v>270</v>
      </c>
      <c r="C82" s="95" t="s">
        <v>271</v>
      </c>
      <c r="D82" s="421" t="s">
        <v>271</v>
      </c>
      <c r="E82" s="312">
        <v>13001</v>
      </c>
      <c r="F82" s="421" t="s">
        <v>285</v>
      </c>
      <c r="G82" s="312">
        <v>13115</v>
      </c>
      <c r="H82" s="435">
        <v>3.39</v>
      </c>
      <c r="I82" s="626"/>
    </row>
    <row r="83" spans="1:9" s="429" customFormat="1" ht="15" customHeight="1">
      <c r="A83" s="421" t="s">
        <v>269</v>
      </c>
      <c r="B83" s="421" t="s">
        <v>270</v>
      </c>
      <c r="C83" s="95" t="s">
        <v>271</v>
      </c>
      <c r="D83" s="421" t="s">
        <v>271</v>
      </c>
      <c r="E83" s="312">
        <v>13001</v>
      </c>
      <c r="F83" s="421" t="s">
        <v>286</v>
      </c>
      <c r="G83" s="312">
        <v>13116</v>
      </c>
      <c r="H83" s="435">
        <v>12.07</v>
      </c>
      <c r="I83" s="626"/>
    </row>
    <row r="84" spans="1:9" s="429" customFormat="1" ht="15" customHeight="1">
      <c r="A84" s="421" t="s">
        <v>269</v>
      </c>
      <c r="B84" s="421" t="s">
        <v>270</v>
      </c>
      <c r="C84" s="95" t="s">
        <v>271</v>
      </c>
      <c r="D84" s="421" t="s">
        <v>271</v>
      </c>
      <c r="E84" s="312">
        <v>13001</v>
      </c>
      <c r="F84" s="421" t="s">
        <v>287</v>
      </c>
      <c r="G84" s="312">
        <v>13117</v>
      </c>
      <c r="H84" s="435">
        <v>11.34</v>
      </c>
      <c r="I84" s="626"/>
    </row>
    <row r="85" spans="1:9" s="429" customFormat="1" ht="15" customHeight="1">
      <c r="A85" s="421" t="s">
        <v>269</v>
      </c>
      <c r="B85" s="421" t="s">
        <v>270</v>
      </c>
      <c r="C85" s="95" t="s">
        <v>271</v>
      </c>
      <c r="D85" s="421" t="s">
        <v>271</v>
      </c>
      <c r="E85" s="312">
        <v>13001</v>
      </c>
      <c r="F85" s="421" t="s">
        <v>288</v>
      </c>
      <c r="G85" s="312">
        <v>13118</v>
      </c>
      <c r="H85" s="435">
        <v>5.97</v>
      </c>
      <c r="I85" s="626"/>
    </row>
    <row r="86" spans="1:9" s="429" customFormat="1" ht="15" customHeight="1">
      <c r="A86" s="421" t="s">
        <v>269</v>
      </c>
      <c r="B86" s="421" t="s">
        <v>270</v>
      </c>
      <c r="C86" s="95" t="s">
        <v>271</v>
      </c>
      <c r="D86" s="421" t="s">
        <v>271</v>
      </c>
      <c r="E86" s="312">
        <v>13001</v>
      </c>
      <c r="F86" s="421" t="s">
        <v>289</v>
      </c>
      <c r="G86" s="312">
        <v>13119</v>
      </c>
      <c r="H86" s="435">
        <v>4.8</v>
      </c>
      <c r="I86" s="626"/>
    </row>
    <row r="87" spans="1:9" s="429" customFormat="1" ht="15" customHeight="1">
      <c r="A87" s="421" t="s">
        <v>269</v>
      </c>
      <c r="B87" s="421" t="s">
        <v>270</v>
      </c>
      <c r="C87" s="95" t="s">
        <v>271</v>
      </c>
      <c r="D87" s="421" t="s">
        <v>271</v>
      </c>
      <c r="E87" s="312">
        <v>13001</v>
      </c>
      <c r="F87" s="421" t="s">
        <v>290</v>
      </c>
      <c r="G87" s="312">
        <v>13120</v>
      </c>
      <c r="H87" s="435">
        <v>2.6</v>
      </c>
      <c r="I87" s="626"/>
    </row>
    <row r="88" spans="1:9" s="429" customFormat="1" ht="15" customHeight="1">
      <c r="A88" s="421" t="s">
        <v>269</v>
      </c>
      <c r="B88" s="421" t="s">
        <v>270</v>
      </c>
      <c r="C88" s="95" t="s">
        <v>271</v>
      </c>
      <c r="D88" s="421" t="s">
        <v>271</v>
      </c>
      <c r="E88" s="312">
        <v>13001</v>
      </c>
      <c r="F88" s="421" t="s">
        <v>291</v>
      </c>
      <c r="G88" s="312">
        <v>13121</v>
      </c>
      <c r="H88" s="435">
        <v>10</v>
      </c>
      <c r="I88" s="626"/>
    </row>
    <row r="89" spans="1:9" s="429" customFormat="1" ht="15" customHeight="1">
      <c r="A89" s="421" t="s">
        <v>269</v>
      </c>
      <c r="B89" s="421" t="s">
        <v>270</v>
      </c>
      <c r="C89" s="95" t="s">
        <v>271</v>
      </c>
      <c r="D89" s="421" t="s">
        <v>271</v>
      </c>
      <c r="E89" s="312">
        <v>13001</v>
      </c>
      <c r="F89" s="421" t="s">
        <v>292</v>
      </c>
      <c r="G89" s="312">
        <v>13122</v>
      </c>
      <c r="H89" s="435">
        <v>8.4700000000000006</v>
      </c>
      <c r="I89" s="626"/>
    </row>
    <row r="90" spans="1:9" s="429" customFormat="1" ht="15" customHeight="1">
      <c r="A90" s="421" t="s">
        <v>269</v>
      </c>
      <c r="B90" s="421" t="s">
        <v>270</v>
      </c>
      <c r="C90" s="95" t="s">
        <v>271</v>
      </c>
      <c r="D90" s="421" t="s">
        <v>271</v>
      </c>
      <c r="E90" s="312">
        <v>13001</v>
      </c>
      <c r="F90" s="421" t="s">
        <v>293</v>
      </c>
      <c r="G90" s="312">
        <v>13123</v>
      </c>
      <c r="H90" s="435">
        <v>2.23</v>
      </c>
      <c r="I90" s="626"/>
    </row>
    <row r="91" spans="1:9" s="429" customFormat="1" ht="15" customHeight="1">
      <c r="A91" s="421" t="s">
        <v>269</v>
      </c>
      <c r="B91" s="421" t="s">
        <v>270</v>
      </c>
      <c r="C91" s="95" t="s">
        <v>271</v>
      </c>
      <c r="D91" s="421" t="s">
        <v>271</v>
      </c>
      <c r="E91" s="312">
        <v>13001</v>
      </c>
      <c r="F91" s="421" t="s">
        <v>294</v>
      </c>
      <c r="G91" s="312">
        <v>13124</v>
      </c>
      <c r="H91" s="435">
        <v>8.08</v>
      </c>
      <c r="I91" s="626"/>
    </row>
    <row r="92" spans="1:9" s="429" customFormat="1" ht="15" customHeight="1">
      <c r="A92" s="421" t="s">
        <v>269</v>
      </c>
      <c r="B92" s="421" t="s">
        <v>270</v>
      </c>
      <c r="C92" s="95" t="s">
        <v>271</v>
      </c>
      <c r="D92" s="421" t="s">
        <v>271</v>
      </c>
      <c r="E92" s="312">
        <v>13001</v>
      </c>
      <c r="F92" s="421" t="s">
        <v>295</v>
      </c>
      <c r="G92" s="312">
        <v>13125</v>
      </c>
      <c r="H92" s="435">
        <v>7.08</v>
      </c>
      <c r="I92" s="626"/>
    </row>
    <row r="93" spans="1:9" s="429" customFormat="1" ht="15" customHeight="1">
      <c r="A93" s="421" t="s">
        <v>269</v>
      </c>
      <c r="B93" s="421" t="s">
        <v>270</v>
      </c>
      <c r="C93" s="95" t="s">
        <v>271</v>
      </c>
      <c r="D93" s="421" t="s">
        <v>271</v>
      </c>
      <c r="E93" s="312">
        <v>13001</v>
      </c>
      <c r="F93" s="421" t="s">
        <v>296</v>
      </c>
      <c r="G93" s="312">
        <v>13126</v>
      </c>
      <c r="H93" s="435">
        <v>9.07</v>
      </c>
      <c r="I93" s="626"/>
    </row>
    <row r="94" spans="1:9" s="429" customFormat="1" ht="15" customHeight="1">
      <c r="A94" s="421" t="s">
        <v>269</v>
      </c>
      <c r="B94" s="421" t="s">
        <v>270</v>
      </c>
      <c r="C94" s="95" t="s">
        <v>271</v>
      </c>
      <c r="D94" s="421" t="s">
        <v>271</v>
      </c>
      <c r="E94" s="312">
        <v>13001</v>
      </c>
      <c r="F94" s="421" t="s">
        <v>297</v>
      </c>
      <c r="G94" s="312">
        <v>13127</v>
      </c>
      <c r="H94" s="435">
        <v>13.17</v>
      </c>
      <c r="I94" s="626"/>
    </row>
    <row r="95" spans="1:9" s="429" customFormat="1" ht="15" customHeight="1">
      <c r="A95" s="421" t="s">
        <v>269</v>
      </c>
      <c r="B95" s="421" t="s">
        <v>270</v>
      </c>
      <c r="C95" s="95" t="s">
        <v>271</v>
      </c>
      <c r="D95" s="421" t="s">
        <v>271</v>
      </c>
      <c r="E95" s="312">
        <v>13001</v>
      </c>
      <c r="F95" s="421" t="s">
        <v>298</v>
      </c>
      <c r="G95" s="312">
        <v>13128</v>
      </c>
      <c r="H95" s="435">
        <v>10.57</v>
      </c>
      <c r="I95" s="626"/>
    </row>
    <row r="96" spans="1:9" s="429" customFormat="1" ht="15" customHeight="1">
      <c r="A96" s="421" t="s">
        <v>269</v>
      </c>
      <c r="B96" s="421" t="s">
        <v>270</v>
      </c>
      <c r="C96" s="95" t="s">
        <v>271</v>
      </c>
      <c r="D96" s="421" t="s">
        <v>271</v>
      </c>
      <c r="E96" s="312">
        <v>13001</v>
      </c>
      <c r="F96" s="421" t="s">
        <v>299</v>
      </c>
      <c r="G96" s="312">
        <v>13129</v>
      </c>
      <c r="H96" s="435">
        <v>9.56</v>
      </c>
      <c r="I96" s="626"/>
    </row>
    <row r="97" spans="1:9" s="429" customFormat="1" ht="15" customHeight="1">
      <c r="A97" s="421" t="s">
        <v>269</v>
      </c>
      <c r="B97" s="421" t="s">
        <v>270</v>
      </c>
      <c r="C97" s="95" t="s">
        <v>271</v>
      </c>
      <c r="D97" s="421" t="s">
        <v>271</v>
      </c>
      <c r="E97" s="312">
        <v>13001</v>
      </c>
      <c r="F97" s="421" t="s">
        <v>300</v>
      </c>
      <c r="G97" s="312">
        <v>13130</v>
      </c>
      <c r="H97" s="435">
        <v>5.23</v>
      </c>
      <c r="I97" s="626"/>
    </row>
    <row r="98" spans="1:9" s="429" customFormat="1" ht="15" customHeight="1">
      <c r="A98" s="421" t="s">
        <v>269</v>
      </c>
      <c r="B98" s="421" t="s">
        <v>270</v>
      </c>
      <c r="C98" s="95" t="s">
        <v>271</v>
      </c>
      <c r="D98" s="421" t="s">
        <v>271</v>
      </c>
      <c r="E98" s="312">
        <v>13001</v>
      </c>
      <c r="F98" s="421" t="s">
        <v>301</v>
      </c>
      <c r="G98" s="312">
        <v>13131</v>
      </c>
      <c r="H98" s="435">
        <v>12.67</v>
      </c>
      <c r="I98" s="626"/>
    </row>
    <row r="99" spans="1:9" s="429" customFormat="1" ht="15" customHeight="1">
      <c r="A99" s="421" t="s">
        <v>269</v>
      </c>
      <c r="B99" s="421" t="s">
        <v>270</v>
      </c>
      <c r="C99" s="95" t="s">
        <v>271</v>
      </c>
      <c r="D99" s="421" t="s">
        <v>271</v>
      </c>
      <c r="E99" s="312">
        <v>13001</v>
      </c>
      <c r="F99" s="421" t="s">
        <v>302</v>
      </c>
      <c r="G99" s="312">
        <v>13132</v>
      </c>
      <c r="H99" s="435">
        <v>0.79</v>
      </c>
      <c r="I99" s="626"/>
    </row>
    <row r="100" spans="1:9" s="429" customFormat="1" ht="15" customHeight="1">
      <c r="A100" s="421" t="s">
        <v>269</v>
      </c>
      <c r="B100" s="421" t="s">
        <v>303</v>
      </c>
      <c r="C100" s="95" t="s">
        <v>271</v>
      </c>
      <c r="D100" s="421" t="s">
        <v>271</v>
      </c>
      <c r="E100" s="312">
        <v>13001</v>
      </c>
      <c r="F100" s="421" t="s">
        <v>304</v>
      </c>
      <c r="G100" s="312">
        <v>13201</v>
      </c>
      <c r="H100" s="435">
        <v>6.78</v>
      </c>
      <c r="I100" s="626"/>
    </row>
    <row r="101" spans="1:9" s="429" customFormat="1" ht="15" customHeight="1">
      <c r="A101" s="421" t="s">
        <v>269</v>
      </c>
      <c r="B101" s="421" t="s">
        <v>303</v>
      </c>
      <c r="C101" s="95" t="s">
        <v>271</v>
      </c>
      <c r="D101" s="421" t="s">
        <v>271</v>
      </c>
      <c r="E101" s="312">
        <v>13001</v>
      </c>
      <c r="F101" s="421" t="s">
        <v>305</v>
      </c>
      <c r="G101" s="312">
        <v>13202</v>
      </c>
      <c r="H101" s="435">
        <v>7.29</v>
      </c>
      <c r="I101" s="626"/>
    </row>
    <row r="102" spans="1:9" s="429" customFormat="1" ht="15" customHeight="1">
      <c r="A102" s="421" t="s">
        <v>269</v>
      </c>
      <c r="B102" s="421" t="s">
        <v>303</v>
      </c>
      <c r="C102" s="95" t="s">
        <v>271</v>
      </c>
      <c r="D102" s="421" t="s">
        <v>271</v>
      </c>
      <c r="E102" s="312">
        <v>13001</v>
      </c>
      <c r="F102" s="421" t="s">
        <v>306</v>
      </c>
      <c r="G102" s="312">
        <v>13203</v>
      </c>
      <c r="H102" s="435">
        <v>6.44</v>
      </c>
      <c r="I102" s="626"/>
    </row>
    <row r="103" spans="1:9" s="429" customFormat="1" ht="15" customHeight="1">
      <c r="A103" s="421" t="s">
        <v>269</v>
      </c>
      <c r="B103" s="421" t="s">
        <v>307</v>
      </c>
      <c r="C103" s="95" t="s">
        <v>271</v>
      </c>
      <c r="D103" s="421" t="s">
        <v>271</v>
      </c>
      <c r="E103" s="312">
        <v>13001</v>
      </c>
      <c r="F103" s="421" t="s">
        <v>308</v>
      </c>
      <c r="G103" s="312">
        <v>13301</v>
      </c>
      <c r="H103" s="435">
        <v>8.3000000000000007</v>
      </c>
      <c r="I103" s="626"/>
    </row>
    <row r="104" spans="1:9" s="429" customFormat="1" ht="15" customHeight="1">
      <c r="A104" s="421" t="s">
        <v>269</v>
      </c>
      <c r="B104" s="421" t="s">
        <v>307</v>
      </c>
      <c r="C104" s="95" t="s">
        <v>271</v>
      </c>
      <c r="D104" s="421" t="s">
        <v>271</v>
      </c>
      <c r="E104" s="312">
        <v>13001</v>
      </c>
      <c r="F104" s="421" t="s">
        <v>309</v>
      </c>
      <c r="G104" s="312">
        <v>13302</v>
      </c>
      <c r="H104" s="435">
        <v>8.68</v>
      </c>
      <c r="I104" s="626"/>
    </row>
    <row r="105" spans="1:9" s="429" customFormat="1" ht="15" customHeight="1">
      <c r="A105" s="421" t="s">
        <v>269</v>
      </c>
      <c r="B105" s="421" t="s">
        <v>307</v>
      </c>
      <c r="C105" s="95" t="s">
        <v>271</v>
      </c>
      <c r="D105" s="421" t="s">
        <v>271</v>
      </c>
      <c r="E105" s="312">
        <v>13001</v>
      </c>
      <c r="F105" s="421" t="s">
        <v>310</v>
      </c>
      <c r="G105" s="312">
        <v>13303</v>
      </c>
      <c r="H105" s="435">
        <v>6.85</v>
      </c>
      <c r="I105" s="626"/>
    </row>
    <row r="106" spans="1:9" s="429" customFormat="1" ht="15" customHeight="1">
      <c r="A106" s="421" t="s">
        <v>269</v>
      </c>
      <c r="B106" s="421" t="s">
        <v>311</v>
      </c>
      <c r="C106" s="95" t="s">
        <v>271</v>
      </c>
      <c r="D106" s="421" t="s">
        <v>271</v>
      </c>
      <c r="E106" s="312">
        <v>13001</v>
      </c>
      <c r="F106" s="421" t="s">
        <v>312</v>
      </c>
      <c r="G106" s="312">
        <v>13401</v>
      </c>
      <c r="H106" s="435">
        <v>9.44</v>
      </c>
      <c r="I106" s="626"/>
    </row>
    <row r="107" spans="1:9" s="429" customFormat="1" ht="15" customHeight="1">
      <c r="A107" s="421" t="s">
        <v>269</v>
      </c>
      <c r="B107" s="421" t="s">
        <v>311</v>
      </c>
      <c r="C107" s="95" t="s">
        <v>271</v>
      </c>
      <c r="D107" s="421" t="s">
        <v>271</v>
      </c>
      <c r="E107" s="312">
        <v>13001</v>
      </c>
      <c r="F107" s="421" t="s">
        <v>313</v>
      </c>
      <c r="G107" s="312">
        <v>13402</v>
      </c>
      <c r="H107" s="435">
        <v>7.55</v>
      </c>
      <c r="I107" s="626"/>
    </row>
    <row r="108" spans="1:9" s="429" customFormat="1" ht="15" customHeight="1">
      <c r="A108" s="421" t="s">
        <v>269</v>
      </c>
      <c r="B108" s="421" t="s">
        <v>311</v>
      </c>
      <c r="C108" s="95" t="s">
        <v>271</v>
      </c>
      <c r="D108" s="421" t="s">
        <v>271</v>
      </c>
      <c r="E108" s="312">
        <v>13001</v>
      </c>
      <c r="F108" s="421" t="s">
        <v>314</v>
      </c>
      <c r="G108" s="312">
        <v>13403</v>
      </c>
      <c r="H108" s="435">
        <v>9.3800000000000008</v>
      </c>
      <c r="I108" s="626"/>
    </row>
    <row r="109" spans="1:9" s="429" customFormat="1" ht="15" customHeight="1">
      <c r="A109" s="421" t="s">
        <v>269</v>
      </c>
      <c r="B109" s="421" t="s">
        <v>311</v>
      </c>
      <c r="C109" s="95" t="s">
        <v>271</v>
      </c>
      <c r="D109" s="421" t="s">
        <v>271</v>
      </c>
      <c r="E109" s="312">
        <v>13001</v>
      </c>
      <c r="F109" s="421" t="s">
        <v>315</v>
      </c>
      <c r="G109" s="312">
        <v>13404</v>
      </c>
      <c r="H109" s="435">
        <v>9.26</v>
      </c>
      <c r="I109" s="626"/>
    </row>
    <row r="110" spans="1:9" s="429" customFormat="1" ht="15" customHeight="1">
      <c r="A110" s="421" t="s">
        <v>269</v>
      </c>
      <c r="B110" s="421" t="s">
        <v>316</v>
      </c>
      <c r="C110" s="95" t="s">
        <v>172</v>
      </c>
      <c r="D110" s="421" t="s">
        <v>316</v>
      </c>
      <c r="E110" s="312">
        <v>13501</v>
      </c>
      <c r="F110" s="424" t="s">
        <v>316</v>
      </c>
      <c r="G110" s="312">
        <v>13501</v>
      </c>
      <c r="H110" s="435">
        <v>7.12</v>
      </c>
      <c r="I110" s="626"/>
    </row>
    <row r="111" spans="1:9" s="429" customFormat="1" ht="15" customHeight="1">
      <c r="A111" s="421" t="s">
        <v>269</v>
      </c>
      <c r="B111" s="421" t="s">
        <v>317</v>
      </c>
      <c r="C111" s="95" t="s">
        <v>271</v>
      </c>
      <c r="D111" s="421" t="s">
        <v>271</v>
      </c>
      <c r="E111" s="312">
        <v>13001</v>
      </c>
      <c r="F111" s="421" t="s">
        <v>317</v>
      </c>
      <c r="G111" s="312">
        <v>13601</v>
      </c>
      <c r="H111" s="435">
        <v>8.6</v>
      </c>
      <c r="I111" s="626"/>
    </row>
    <row r="112" spans="1:9" s="429" customFormat="1" ht="15" customHeight="1">
      <c r="A112" s="421" t="s">
        <v>269</v>
      </c>
      <c r="B112" s="421" t="s">
        <v>317</v>
      </c>
      <c r="C112" s="95" t="s">
        <v>271</v>
      </c>
      <c r="D112" s="421" t="s">
        <v>271</v>
      </c>
      <c r="E112" s="312">
        <v>13001</v>
      </c>
      <c r="F112" s="421" t="s">
        <v>318</v>
      </c>
      <c r="G112" s="312">
        <v>13602</v>
      </c>
      <c r="H112" s="435">
        <v>9.31</v>
      </c>
      <c r="I112" s="626"/>
    </row>
    <row r="113" spans="1:9" s="429" customFormat="1" ht="15" customHeight="1">
      <c r="A113" s="421" t="s">
        <v>269</v>
      </c>
      <c r="B113" s="421" t="s">
        <v>317</v>
      </c>
      <c r="C113" s="95" t="s">
        <v>271</v>
      </c>
      <c r="D113" s="421" t="s">
        <v>271</v>
      </c>
      <c r="E113" s="312">
        <v>13001</v>
      </c>
      <c r="F113" s="421" t="s">
        <v>319</v>
      </c>
      <c r="G113" s="312">
        <v>13603</v>
      </c>
      <c r="H113" s="435">
        <v>8.99</v>
      </c>
      <c r="I113" s="626"/>
    </row>
    <row r="114" spans="1:9" s="429" customFormat="1" ht="15" customHeight="1">
      <c r="A114" s="421" t="s">
        <v>269</v>
      </c>
      <c r="B114" s="421" t="s">
        <v>317</v>
      </c>
      <c r="C114" s="95" t="s">
        <v>271</v>
      </c>
      <c r="D114" s="421" t="s">
        <v>271</v>
      </c>
      <c r="E114" s="312">
        <v>13001</v>
      </c>
      <c r="F114" s="421" t="s">
        <v>320</v>
      </c>
      <c r="G114" s="312">
        <v>13604</v>
      </c>
      <c r="H114" s="435">
        <v>8.2100000000000009</v>
      </c>
      <c r="I114" s="626"/>
    </row>
    <row r="115" spans="1:9" s="429" customFormat="1" ht="15" customHeight="1">
      <c r="A115" s="421" t="s">
        <v>269</v>
      </c>
      <c r="B115" s="421" t="s">
        <v>317</v>
      </c>
      <c r="C115" s="95" t="s">
        <v>271</v>
      </c>
      <c r="D115" s="421" t="s">
        <v>271</v>
      </c>
      <c r="E115" s="312">
        <v>13001</v>
      </c>
      <c r="F115" s="421" t="s">
        <v>321</v>
      </c>
      <c r="G115" s="312">
        <v>13605</v>
      </c>
      <c r="H115" s="435">
        <v>7.82</v>
      </c>
      <c r="I115" s="626"/>
    </row>
    <row r="116" spans="1:9" s="429" customFormat="1" ht="15" hidden="1" customHeight="1">
      <c r="A116" s="421" t="s">
        <v>322</v>
      </c>
      <c r="B116" s="421" t="s">
        <v>323</v>
      </c>
      <c r="C116" s="95" t="s">
        <v>172</v>
      </c>
      <c r="D116" s="421" t="s">
        <v>323</v>
      </c>
      <c r="E116" s="312">
        <v>14101</v>
      </c>
      <c r="F116" s="421" t="s">
        <v>323</v>
      </c>
      <c r="G116" s="312">
        <v>14101</v>
      </c>
      <c r="H116" s="435">
        <v>5.87</v>
      </c>
      <c r="I116" s="626"/>
    </row>
    <row r="117" spans="1:9" s="429" customFormat="1" ht="15" hidden="1" customHeight="1">
      <c r="A117" s="421" t="s">
        <v>324</v>
      </c>
      <c r="B117" s="421" t="s">
        <v>325</v>
      </c>
      <c r="C117" s="95" t="s">
        <v>172</v>
      </c>
      <c r="D117" s="421" t="s">
        <v>325</v>
      </c>
      <c r="E117" s="312">
        <v>15101</v>
      </c>
      <c r="F117" s="421" t="s">
        <v>325</v>
      </c>
      <c r="G117" s="312">
        <v>15101</v>
      </c>
      <c r="H117" s="435">
        <v>8.15</v>
      </c>
      <c r="I117" s="626"/>
    </row>
    <row r="118" spans="1:9" s="429" customFormat="1" ht="15" hidden="1" customHeight="1">
      <c r="A118" s="421" t="s">
        <v>326</v>
      </c>
      <c r="B118" s="219" t="s">
        <v>327</v>
      </c>
      <c r="C118" s="95" t="s">
        <v>172</v>
      </c>
      <c r="D118" s="421" t="s">
        <v>328</v>
      </c>
      <c r="E118" s="312">
        <v>16101</v>
      </c>
      <c r="F118" s="421" t="s">
        <v>329</v>
      </c>
      <c r="G118" s="312">
        <v>16101</v>
      </c>
      <c r="H118" s="435">
        <v>5.43</v>
      </c>
      <c r="I118" s="626"/>
    </row>
    <row r="119" spans="1:9" s="429" customFormat="1" ht="15" hidden="1" customHeight="1">
      <c r="A119" s="421" t="s">
        <v>326</v>
      </c>
      <c r="B119" s="219" t="s">
        <v>327</v>
      </c>
      <c r="C119" s="95" t="s">
        <v>172</v>
      </c>
      <c r="D119" s="421" t="s">
        <v>328</v>
      </c>
      <c r="E119" s="312">
        <v>16101</v>
      </c>
      <c r="F119" s="421" t="s">
        <v>330</v>
      </c>
      <c r="G119" s="312">
        <v>16103</v>
      </c>
      <c r="H119" s="435">
        <v>6.61</v>
      </c>
      <c r="I119" s="626"/>
    </row>
    <row r="120" spans="1:9" s="429" customFormat="1" ht="15" hidden="1" customHeight="1">
      <c r="A120" s="421" t="s">
        <v>326</v>
      </c>
      <c r="B120" s="219" t="s">
        <v>331</v>
      </c>
      <c r="C120" s="95" t="s">
        <v>172</v>
      </c>
      <c r="D120" s="423" t="s">
        <v>332</v>
      </c>
      <c r="E120" s="312">
        <v>16301</v>
      </c>
      <c r="F120" s="423" t="s">
        <v>332</v>
      </c>
      <c r="G120" s="312">
        <v>16301</v>
      </c>
      <c r="H120" s="435">
        <v>6</v>
      </c>
      <c r="I120" s="626"/>
    </row>
  </sheetData>
  <autoFilter ref="A3:Q120" xr:uid="{00000000-0001-0000-7F00-000000000000}">
    <filterColumn colId="0">
      <filters>
        <filter val="METROPOLITANA"/>
      </filters>
    </filterColumn>
  </autoFilter>
  <mergeCells count="1">
    <mergeCell ref="B1:H1"/>
  </mergeCells>
  <hyperlinks>
    <hyperlink ref="I1" location="INDICE!A1" display="INDICE" xr:uid="{00000000-0004-0000-7F00-000000000000}"/>
    <hyperlink ref="I2" location="Matriz_Estadisticas!A1" display="ESTADÍSTICAS" xr:uid="{00000000-0004-0000-7F00-000001000000}"/>
    <hyperlink ref="A1" location="INDICE!C62" display="IS_33" xr:uid="{00000000-0004-0000-7F00-000002000000}"/>
  </hyperlinks>
  <pageMargins left="0.7" right="0.7" top="0.75" bottom="0.75" header="0.3" footer="0.3"/>
  <pageSetup orientation="portrait" horizontalDpi="4294967293" verticalDpi="4294967293"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Hoja128"/>
  <dimension ref="A1:C38"/>
  <sheetViews>
    <sheetView workbookViewId="0"/>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1" t="s">
        <v>419</v>
      </c>
      <c r="B1" s="412" t="s">
        <v>1275</v>
      </c>
      <c r="C1" s="35" t="s">
        <v>137</v>
      </c>
    </row>
    <row r="2" spans="1:3" s="9" customFormat="1" ht="15" customHeight="1">
      <c r="A2" s="263" t="s">
        <v>6</v>
      </c>
      <c r="B2" s="259" t="s">
        <v>87</v>
      </c>
    </row>
    <row r="3" spans="1:3" s="9" customFormat="1" ht="15" customHeight="1">
      <c r="A3" s="263" t="s">
        <v>4</v>
      </c>
      <c r="B3" s="259" t="s">
        <v>75</v>
      </c>
    </row>
    <row r="4" spans="1:3" s="9" customFormat="1" ht="15" customHeight="1">
      <c r="A4" s="263" t="s">
        <v>388</v>
      </c>
      <c r="B4" s="171" t="s">
        <v>84</v>
      </c>
    </row>
    <row r="5" spans="1:3" s="9" customFormat="1" ht="15" customHeight="1">
      <c r="A5" s="263" t="s">
        <v>9</v>
      </c>
      <c r="B5" s="158" t="s">
        <v>1046</v>
      </c>
    </row>
    <row r="6" spans="1:3" s="9" customFormat="1" ht="15" customHeight="1">
      <c r="A6" s="263" t="s">
        <v>138</v>
      </c>
      <c r="B6" s="171" t="s">
        <v>421</v>
      </c>
    </row>
    <row r="7" spans="1:3" s="9" customFormat="1" ht="15" customHeight="1">
      <c r="A7" s="263" t="s">
        <v>7</v>
      </c>
      <c r="B7" s="217" t="s">
        <v>422</v>
      </c>
    </row>
    <row r="8" spans="1:3" s="9" customFormat="1" ht="15" customHeight="1">
      <c r="A8" s="263" t="s">
        <v>389</v>
      </c>
      <c r="B8" s="171">
        <v>2017</v>
      </c>
    </row>
    <row r="9" spans="1:3" s="9" customFormat="1" ht="15" customHeight="1">
      <c r="A9" s="263" t="s">
        <v>390</v>
      </c>
      <c r="B9" s="171" t="s">
        <v>470</v>
      </c>
    </row>
    <row r="10" spans="1:3" s="9" customFormat="1" ht="55.2">
      <c r="A10" s="100" t="s">
        <v>391</v>
      </c>
      <c r="B10" s="173" t="s">
        <v>1047</v>
      </c>
    </row>
    <row r="11" spans="1:3" s="9" customFormat="1" ht="15" customHeight="1">
      <c r="A11" s="263" t="s">
        <v>392</v>
      </c>
      <c r="B11" s="171" t="s">
        <v>472</v>
      </c>
    </row>
    <row r="12" spans="1:3" s="9" customFormat="1" ht="15" customHeight="1">
      <c r="A12" s="263" t="s">
        <v>393</v>
      </c>
      <c r="B12" s="259" t="s">
        <v>473</v>
      </c>
    </row>
    <row r="13" spans="1:3" s="9" customFormat="1" ht="15" customHeight="1">
      <c r="A13" s="263" t="s">
        <v>394</v>
      </c>
      <c r="B13" s="259" t="s">
        <v>474</v>
      </c>
    </row>
    <row r="14" spans="1:3" s="9" customFormat="1" ht="15" customHeight="1">
      <c r="A14" s="263" t="s">
        <v>139</v>
      </c>
      <c r="B14" s="171" t="s">
        <v>475</v>
      </c>
    </row>
    <row r="15" spans="1:3" s="9" customFormat="1" ht="15" customHeight="1">
      <c r="A15" s="263" t="s">
        <v>395</v>
      </c>
      <c r="B15" s="144">
        <v>43301</v>
      </c>
    </row>
    <row r="16" spans="1:3" s="9" customFormat="1" ht="15" customHeight="1">
      <c r="A16" s="263" t="s">
        <v>396</v>
      </c>
      <c r="B16" s="144">
        <v>43657</v>
      </c>
    </row>
    <row r="17" spans="1:2" s="9" customFormat="1" ht="15" customHeight="1">
      <c r="A17" s="263" t="s">
        <v>397</v>
      </c>
      <c r="B17" s="171" t="s">
        <v>476</v>
      </c>
    </row>
    <row r="18" spans="1:2" s="9" customFormat="1" ht="15" customHeight="1">
      <c r="A18" s="263" t="s">
        <v>398</v>
      </c>
      <c r="B18" s="171" t="s">
        <v>1048</v>
      </c>
    </row>
    <row r="19" spans="1:2" s="9" customFormat="1" ht="15" customHeight="1">
      <c r="A19" s="263" t="s">
        <v>399</v>
      </c>
      <c r="B19" s="171" t="s">
        <v>478</v>
      </c>
    </row>
    <row r="20" spans="1:2" s="9" customFormat="1" ht="15" customHeight="1">
      <c r="A20" s="263" t="s">
        <v>400</v>
      </c>
      <c r="B20" s="134" t="s">
        <v>479</v>
      </c>
    </row>
    <row r="21" spans="1:2" s="9" customFormat="1" ht="15" customHeight="1">
      <c r="A21" s="263" t="s">
        <v>403</v>
      </c>
      <c r="B21" s="171" t="s">
        <v>1049</v>
      </c>
    </row>
    <row r="22" spans="1:2" s="9" customFormat="1" ht="15" customHeight="1">
      <c r="A22" s="263" t="s">
        <v>404</v>
      </c>
      <c r="B22" s="171" t="s">
        <v>434</v>
      </c>
    </row>
    <row r="23" spans="1:2" s="9" customFormat="1" ht="15" customHeight="1">
      <c r="A23" s="263" t="s">
        <v>435</v>
      </c>
      <c r="B23" s="354" t="s">
        <v>1050</v>
      </c>
    </row>
    <row r="24" spans="1:2" s="9" customFormat="1" ht="15" customHeight="1">
      <c r="A24" s="263" t="s">
        <v>405</v>
      </c>
      <c r="B24" s="171">
        <v>2017</v>
      </c>
    </row>
    <row r="25" spans="1:2" s="9" customFormat="1" ht="15" customHeight="1">
      <c r="A25" s="263" t="s">
        <v>406</v>
      </c>
      <c r="B25" s="135" t="s">
        <v>482</v>
      </c>
    </row>
    <row r="26" spans="1:2" s="9" customFormat="1" ht="15" customHeight="1">
      <c r="A26" s="278" t="s">
        <v>407</v>
      </c>
      <c r="B26" s="101"/>
    </row>
    <row r="27" spans="1:2" s="9" customFormat="1" ht="15" customHeight="1">
      <c r="A27" s="278" t="s">
        <v>408</v>
      </c>
      <c r="B27" s="101"/>
    </row>
    <row r="28" spans="1:2" s="9" customFormat="1" ht="15" customHeight="1">
      <c r="A28" s="278" t="s">
        <v>439</v>
      </c>
      <c r="B28" s="101"/>
    </row>
    <row r="29" spans="1:2" s="9" customFormat="1" ht="15" customHeight="1">
      <c r="A29" s="278" t="s">
        <v>409</v>
      </c>
      <c r="B29" s="262"/>
    </row>
    <row r="30" spans="1:2" s="9" customFormat="1" ht="15" customHeight="1">
      <c r="A30" s="278" t="s">
        <v>410</v>
      </c>
      <c r="B30" s="101"/>
    </row>
    <row r="31" spans="1:2" s="9" customFormat="1" ht="15" customHeight="1">
      <c r="A31" s="278" t="s">
        <v>411</v>
      </c>
      <c r="B31" s="101"/>
    </row>
    <row r="32" spans="1:2" s="9" customFormat="1" ht="15" customHeight="1">
      <c r="A32" s="278" t="s">
        <v>412</v>
      </c>
      <c r="B32" s="101"/>
    </row>
    <row r="33" spans="1:2" s="9" customFormat="1" ht="15" customHeight="1">
      <c r="A33" s="278" t="s">
        <v>440</v>
      </c>
      <c r="B33" s="101"/>
    </row>
    <row r="34" spans="1:2" s="9" customFormat="1" ht="15" customHeight="1">
      <c r="A34" s="278" t="s">
        <v>413</v>
      </c>
      <c r="B34" s="101"/>
    </row>
    <row r="35" spans="1:2" s="9" customFormat="1" ht="15" customHeight="1">
      <c r="A35" s="278" t="s">
        <v>414</v>
      </c>
      <c r="B35" s="101"/>
    </row>
    <row r="36" spans="1:2" s="9" customFormat="1" ht="15" customHeight="1">
      <c r="A36" s="278" t="s">
        <v>401</v>
      </c>
      <c r="B36" s="101" t="s">
        <v>484</v>
      </c>
    </row>
    <row r="37" spans="1:2" s="9" customFormat="1" ht="15" customHeight="1">
      <c r="A37" s="420" t="s">
        <v>1267</v>
      </c>
      <c r="B37" s="1025" t="s">
        <v>17</v>
      </c>
    </row>
    <row r="38" spans="1:2" s="9" customFormat="1" ht="15" customHeight="1">
      <c r="A38" s="278" t="s">
        <v>402</v>
      </c>
      <c r="B38" s="101" t="s">
        <v>485</v>
      </c>
    </row>
  </sheetData>
  <hyperlinks>
    <hyperlink ref="C1" location="INDICE!A1" display="INDICE" xr:uid="{00000000-0004-0000-8000-000000000000}"/>
    <hyperlink ref="A1" location="INDICE!C62" display="COMPONENTE" xr:uid="{00000000-0004-0000-8000-000001000000}"/>
  </hyperlinks>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pageSetUpPr fitToPage="1"/>
  </sheetPr>
  <dimension ref="A1:C38"/>
  <sheetViews>
    <sheetView zoomScaleNormal="100" workbookViewId="0"/>
  </sheetViews>
  <sheetFormatPr baseColWidth="10" defaultColWidth="96.44140625" defaultRowHeight="13.8"/>
  <cols>
    <col min="1" max="1" width="44.44140625" style="6" bestFit="1" customWidth="1"/>
    <col min="2" max="2" width="100.6640625" style="6" customWidth="1"/>
    <col min="3" max="3" width="7" style="6" bestFit="1" customWidth="1"/>
    <col min="4" max="16384" width="96.44140625" style="6"/>
  </cols>
  <sheetData>
    <row r="1" spans="1:3" ht="14.4">
      <c r="A1" s="441" t="s">
        <v>419</v>
      </c>
      <c r="B1" s="412" t="s">
        <v>1275</v>
      </c>
      <c r="C1" s="2" t="s">
        <v>137</v>
      </c>
    </row>
    <row r="2" spans="1:3" ht="15" customHeight="1">
      <c r="A2" s="278" t="s">
        <v>6</v>
      </c>
      <c r="B2" s="235" t="s">
        <v>26</v>
      </c>
    </row>
    <row r="3" spans="1:3" ht="15" customHeight="1">
      <c r="A3" s="263" t="s">
        <v>4</v>
      </c>
      <c r="B3" s="198" t="s">
        <v>13</v>
      </c>
    </row>
    <row r="4" spans="1:3" ht="15" customHeight="1">
      <c r="A4" s="263" t="s">
        <v>388</v>
      </c>
      <c r="B4" s="143" t="s">
        <v>24</v>
      </c>
    </row>
    <row r="5" spans="1:3" ht="15" customHeight="1">
      <c r="A5" s="263" t="s">
        <v>9</v>
      </c>
      <c r="B5" s="198" t="s">
        <v>673</v>
      </c>
    </row>
    <row r="6" spans="1:3" ht="15" customHeight="1">
      <c r="A6" s="263" t="s">
        <v>138</v>
      </c>
      <c r="B6" s="198" t="s">
        <v>421</v>
      </c>
    </row>
    <row r="7" spans="1:3" ht="15" customHeight="1">
      <c r="A7" s="263" t="s">
        <v>7</v>
      </c>
      <c r="B7" s="198" t="s">
        <v>422</v>
      </c>
    </row>
    <row r="8" spans="1:3" ht="15" customHeight="1">
      <c r="A8" s="263" t="s">
        <v>389</v>
      </c>
      <c r="B8" s="198">
        <v>2018</v>
      </c>
    </row>
    <row r="9" spans="1:3" ht="15" customHeight="1">
      <c r="A9" s="263" t="s">
        <v>390</v>
      </c>
      <c r="B9" s="198" t="s">
        <v>470</v>
      </c>
    </row>
    <row r="10" spans="1:3" ht="110.4">
      <c r="A10" s="100" t="s">
        <v>391</v>
      </c>
      <c r="B10" s="232" t="s">
        <v>674</v>
      </c>
    </row>
    <row r="11" spans="1:3" ht="15" customHeight="1">
      <c r="A11" s="263" t="s">
        <v>392</v>
      </c>
      <c r="B11" s="198" t="s">
        <v>675</v>
      </c>
    </row>
    <row r="12" spans="1:3" ht="15" customHeight="1">
      <c r="A12" s="263" t="s">
        <v>393</v>
      </c>
      <c r="B12" s="198" t="s">
        <v>474</v>
      </c>
    </row>
    <row r="13" spans="1:3" ht="15" customHeight="1">
      <c r="A13" s="263" t="s">
        <v>394</v>
      </c>
      <c r="B13" s="198" t="s">
        <v>474</v>
      </c>
    </row>
    <row r="14" spans="1:3" ht="15" customHeight="1">
      <c r="A14" s="263" t="s">
        <v>139</v>
      </c>
      <c r="B14" s="198" t="s">
        <v>676</v>
      </c>
    </row>
    <row r="15" spans="1:3" ht="15" customHeight="1">
      <c r="A15" s="263" t="s">
        <v>395</v>
      </c>
      <c r="B15" s="197">
        <v>43557</v>
      </c>
    </row>
    <row r="16" spans="1:3" ht="15" customHeight="1">
      <c r="A16" s="263" t="s">
        <v>396</v>
      </c>
      <c r="B16" s="195">
        <v>43689</v>
      </c>
    </row>
    <row r="17" spans="1:2" ht="15" customHeight="1">
      <c r="A17" s="279" t="s">
        <v>397</v>
      </c>
      <c r="B17" s="235" t="s">
        <v>798</v>
      </c>
    </row>
    <row r="18" spans="1:2" ht="15" customHeight="1">
      <c r="A18" s="278" t="s">
        <v>398</v>
      </c>
      <c r="B18" s="235" t="s">
        <v>677</v>
      </c>
    </row>
    <row r="19" spans="1:2" ht="15" customHeight="1">
      <c r="A19" s="278" t="s">
        <v>399</v>
      </c>
      <c r="B19" s="236" t="s">
        <v>678</v>
      </c>
    </row>
    <row r="20" spans="1:2" ht="15" customHeight="1">
      <c r="A20" s="278" t="s">
        <v>400</v>
      </c>
      <c r="B20" s="244" t="s">
        <v>479</v>
      </c>
    </row>
    <row r="21" spans="1:2" ht="15" customHeight="1">
      <c r="A21" s="278" t="s">
        <v>403</v>
      </c>
      <c r="B21" s="236" t="s">
        <v>679</v>
      </c>
    </row>
    <row r="22" spans="1:2" ht="15" customHeight="1">
      <c r="A22" s="278" t="s">
        <v>404</v>
      </c>
      <c r="B22" s="236" t="s">
        <v>680</v>
      </c>
    </row>
    <row r="23" spans="1:2" ht="15" customHeight="1">
      <c r="A23" s="278" t="s">
        <v>435</v>
      </c>
      <c r="B23" s="236" t="s">
        <v>836</v>
      </c>
    </row>
    <row r="24" spans="1:2" ht="15" customHeight="1">
      <c r="A24" s="278" t="s">
        <v>405</v>
      </c>
      <c r="B24" s="236">
        <v>2018</v>
      </c>
    </row>
    <row r="25" spans="1:2" ht="15" customHeight="1">
      <c r="A25" s="278" t="s">
        <v>406</v>
      </c>
      <c r="B25" s="236" t="s">
        <v>681</v>
      </c>
    </row>
    <row r="26" spans="1:2" ht="15" customHeight="1">
      <c r="A26" s="278" t="s">
        <v>407</v>
      </c>
      <c r="B26" s="237" t="s">
        <v>580</v>
      </c>
    </row>
    <row r="27" spans="1:2" ht="15" customHeight="1">
      <c r="A27" s="278" t="s">
        <v>408</v>
      </c>
      <c r="B27" s="237" t="s">
        <v>434</v>
      </c>
    </row>
    <row r="28" spans="1:2" ht="15" customHeight="1">
      <c r="A28" s="278" t="s">
        <v>439</v>
      </c>
      <c r="B28" s="364" t="s">
        <v>682</v>
      </c>
    </row>
    <row r="29" spans="1:2" ht="15" customHeight="1">
      <c r="A29" s="278" t="s">
        <v>409</v>
      </c>
      <c r="B29" s="237">
        <v>2017</v>
      </c>
    </row>
    <row r="30" spans="1:2" ht="15" customHeight="1">
      <c r="A30" s="278" t="s">
        <v>410</v>
      </c>
      <c r="B30" s="93" t="s">
        <v>482</v>
      </c>
    </row>
    <row r="31" spans="1:2" ht="15" customHeight="1">
      <c r="A31" s="278" t="s">
        <v>411</v>
      </c>
      <c r="B31" s="258"/>
    </row>
    <row r="32" spans="1:2" ht="15" customHeight="1">
      <c r="A32" s="278" t="s">
        <v>412</v>
      </c>
      <c r="B32" s="258"/>
    </row>
    <row r="33" spans="1:2" ht="15" customHeight="1">
      <c r="A33" s="278" t="s">
        <v>440</v>
      </c>
      <c r="B33" s="258"/>
    </row>
    <row r="34" spans="1:2" ht="15" customHeight="1">
      <c r="A34" s="278" t="s">
        <v>413</v>
      </c>
      <c r="B34" s="258"/>
    </row>
    <row r="35" spans="1:2" ht="15" customHeight="1">
      <c r="A35" s="278" t="s">
        <v>414</v>
      </c>
      <c r="B35" s="258"/>
    </row>
    <row r="36" spans="1:2" ht="55.2">
      <c r="A36" s="278" t="s">
        <v>401</v>
      </c>
      <c r="B36" s="234" t="s">
        <v>683</v>
      </c>
    </row>
    <row r="37" spans="1:2">
      <c r="A37" s="420" t="s">
        <v>1267</v>
      </c>
      <c r="B37" s="1025" t="s">
        <v>17</v>
      </c>
    </row>
    <row r="38" spans="1:2" ht="15" customHeight="1">
      <c r="A38" s="278" t="s">
        <v>402</v>
      </c>
      <c r="B38" s="235" t="s">
        <v>25</v>
      </c>
    </row>
  </sheetData>
  <hyperlinks>
    <hyperlink ref="C1" location="INDICE!A1" display="INDICE" xr:uid="{00000000-0004-0000-0C00-000000000000}"/>
    <hyperlink ref="A1" location="INDICE!C17" display="COMPONENTE" xr:uid="{00000000-0004-0000-0C00-000001000000}"/>
  </hyperlinks>
  <pageMargins left="0.7" right="0.7" top="0.75" bottom="0.75" header="0.3" footer="0.3"/>
  <pageSetup scale="71" fitToHeight="0" orientation="portrait" horizontalDpi="4294967293" verticalDpi="4294967293"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Hoja129" filterMode="1">
    <tabColor rgb="FFFFFF00"/>
  </sheetPr>
  <dimension ref="A1:I120"/>
  <sheetViews>
    <sheetView workbookViewId="0">
      <selection activeCell="A3" sqref="A3:H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31.88671875" style="218" bestFit="1" customWidth="1"/>
    <col min="9" max="9" width="13.109375" style="527" bestFit="1" customWidth="1"/>
    <col min="10" max="16384" width="11.44140625" style="218"/>
  </cols>
  <sheetData>
    <row r="1" spans="1:9">
      <c r="A1" s="446" t="s">
        <v>87</v>
      </c>
      <c r="B1" s="1109" t="s">
        <v>1046</v>
      </c>
      <c r="C1" s="1109"/>
      <c r="D1" s="1109"/>
      <c r="E1" s="1109"/>
      <c r="F1" s="1109"/>
      <c r="G1" s="1109"/>
      <c r="H1" s="1094"/>
      <c r="I1" s="625" t="s">
        <v>137</v>
      </c>
    </row>
    <row r="2" spans="1:9">
      <c r="A2" s="450"/>
      <c r="B2" s="470"/>
      <c r="C2" s="470"/>
      <c r="D2" s="481"/>
      <c r="E2" s="531"/>
      <c r="F2" s="531"/>
      <c r="G2" s="531"/>
      <c r="H2" s="460" t="s">
        <v>1335</v>
      </c>
      <c r="I2" s="625" t="s">
        <v>449</v>
      </c>
    </row>
    <row r="3" spans="1:9" ht="28.8">
      <c r="A3" s="474" t="s">
        <v>165</v>
      </c>
      <c r="B3" s="474" t="s">
        <v>166</v>
      </c>
      <c r="C3" s="474" t="s">
        <v>167</v>
      </c>
      <c r="D3" s="473" t="s">
        <v>168</v>
      </c>
      <c r="E3" s="472" t="s">
        <v>169</v>
      </c>
      <c r="F3" s="472" t="s">
        <v>11</v>
      </c>
      <c r="G3" s="472" t="s">
        <v>487</v>
      </c>
      <c r="H3" s="454" t="s">
        <v>1051</v>
      </c>
    </row>
    <row r="4" spans="1:9" s="429" customFormat="1" ht="15" hidden="1" customHeight="1">
      <c r="A4" s="447" t="s">
        <v>170</v>
      </c>
      <c r="B4" s="447" t="s">
        <v>171</v>
      </c>
      <c r="C4" s="448" t="s">
        <v>172</v>
      </c>
      <c r="D4" s="447" t="s">
        <v>173</v>
      </c>
      <c r="E4" s="449">
        <v>1001</v>
      </c>
      <c r="F4" s="447" t="s">
        <v>171</v>
      </c>
      <c r="G4" s="449">
        <v>1101</v>
      </c>
      <c r="H4" s="435">
        <v>4.4400000000000004</v>
      </c>
      <c r="I4" s="626"/>
    </row>
    <row r="5" spans="1:9" s="429" customFormat="1" ht="15" hidden="1" customHeight="1">
      <c r="A5" s="421" t="s">
        <v>170</v>
      </c>
      <c r="B5" s="421" t="s">
        <v>171</v>
      </c>
      <c r="C5" s="95" t="s">
        <v>172</v>
      </c>
      <c r="D5" s="421" t="s">
        <v>173</v>
      </c>
      <c r="E5" s="312">
        <v>1001</v>
      </c>
      <c r="F5" s="421" t="s">
        <v>174</v>
      </c>
      <c r="G5" s="312">
        <v>1107</v>
      </c>
      <c r="H5" s="435">
        <v>3.19</v>
      </c>
      <c r="I5" s="626"/>
    </row>
    <row r="6" spans="1:9" s="429" customFormat="1" ht="15" hidden="1" customHeight="1">
      <c r="A6" s="421" t="s">
        <v>175</v>
      </c>
      <c r="B6" s="421" t="s">
        <v>175</v>
      </c>
      <c r="C6" s="95" t="s">
        <v>172</v>
      </c>
      <c r="D6" s="421" t="s">
        <v>175</v>
      </c>
      <c r="E6" s="312">
        <v>2101</v>
      </c>
      <c r="F6" s="421" t="s">
        <v>175</v>
      </c>
      <c r="G6" s="312">
        <v>2101</v>
      </c>
      <c r="H6" s="435">
        <v>4.34</v>
      </c>
      <c r="I6" s="626"/>
    </row>
    <row r="7" spans="1:9" s="429" customFormat="1" ht="15" hidden="1" customHeight="1">
      <c r="A7" s="421" t="s">
        <v>175</v>
      </c>
      <c r="B7" s="421" t="s">
        <v>176</v>
      </c>
      <c r="C7" s="95" t="s">
        <v>172</v>
      </c>
      <c r="D7" s="421" t="s">
        <v>177</v>
      </c>
      <c r="E7" s="312">
        <v>2201</v>
      </c>
      <c r="F7" s="421" t="s">
        <v>177</v>
      </c>
      <c r="G7" s="312">
        <v>2201</v>
      </c>
      <c r="H7" s="435">
        <v>2.77</v>
      </c>
      <c r="I7" s="626"/>
    </row>
    <row r="8" spans="1:9" s="429" customFormat="1" ht="15" hidden="1" customHeight="1">
      <c r="A8" s="421" t="s">
        <v>178</v>
      </c>
      <c r="B8" s="421" t="s">
        <v>179</v>
      </c>
      <c r="C8" s="95" t="s">
        <v>172</v>
      </c>
      <c r="D8" s="421" t="s">
        <v>180</v>
      </c>
      <c r="E8" s="312">
        <v>3001</v>
      </c>
      <c r="F8" s="421" t="s">
        <v>179</v>
      </c>
      <c r="G8" s="312">
        <v>3101</v>
      </c>
      <c r="H8" s="435">
        <v>2.37</v>
      </c>
      <c r="I8" s="626"/>
    </row>
    <row r="9" spans="1:9" s="429" customFormat="1" ht="15" hidden="1" customHeight="1">
      <c r="A9" s="421" t="s">
        <v>178</v>
      </c>
      <c r="B9" s="421" t="s">
        <v>179</v>
      </c>
      <c r="C9" s="95" t="s">
        <v>172</v>
      </c>
      <c r="D9" s="421" t="s">
        <v>180</v>
      </c>
      <c r="E9" s="312">
        <v>3001</v>
      </c>
      <c r="F9" s="421" t="s">
        <v>181</v>
      </c>
      <c r="G9" s="312">
        <v>3103</v>
      </c>
      <c r="H9" s="435">
        <v>2.19</v>
      </c>
      <c r="I9" s="626"/>
    </row>
    <row r="10" spans="1:9" s="429" customFormat="1" ht="15" hidden="1" customHeight="1">
      <c r="A10" s="421" t="s">
        <v>178</v>
      </c>
      <c r="B10" s="423" t="s">
        <v>182</v>
      </c>
      <c r="C10" s="95" t="s">
        <v>172</v>
      </c>
      <c r="D10" s="423" t="s">
        <v>183</v>
      </c>
      <c r="E10" s="312">
        <v>3301</v>
      </c>
      <c r="F10" s="423" t="s">
        <v>183</v>
      </c>
      <c r="G10" s="312">
        <v>3301</v>
      </c>
      <c r="H10" s="435">
        <v>2.37</v>
      </c>
      <c r="I10" s="626"/>
    </row>
    <row r="11" spans="1:9" s="429" customFormat="1" ht="15" hidden="1" customHeight="1">
      <c r="A11" s="421" t="s">
        <v>184</v>
      </c>
      <c r="B11" s="421" t="s">
        <v>185</v>
      </c>
      <c r="C11" s="95" t="s">
        <v>172</v>
      </c>
      <c r="D11" s="421" t="s">
        <v>186</v>
      </c>
      <c r="E11" s="312">
        <v>4001</v>
      </c>
      <c r="F11" s="421" t="s">
        <v>187</v>
      </c>
      <c r="G11" s="312">
        <v>4101</v>
      </c>
      <c r="H11" s="435">
        <v>2.1</v>
      </c>
      <c r="I11" s="626"/>
    </row>
    <row r="12" spans="1:9" s="429" customFormat="1" ht="15" hidden="1" customHeight="1">
      <c r="A12" s="421" t="s">
        <v>184</v>
      </c>
      <c r="B12" s="421" t="s">
        <v>185</v>
      </c>
      <c r="C12" s="95" t="s">
        <v>172</v>
      </c>
      <c r="D12" s="421" t="s">
        <v>186</v>
      </c>
      <c r="E12" s="312">
        <v>4001</v>
      </c>
      <c r="F12" s="421" t="s">
        <v>184</v>
      </c>
      <c r="G12" s="312">
        <v>4102</v>
      </c>
      <c r="H12" s="435">
        <v>1.73</v>
      </c>
      <c r="I12" s="626"/>
    </row>
    <row r="13" spans="1:9" s="429" customFormat="1" ht="15" hidden="1" customHeight="1">
      <c r="A13" s="421" t="s">
        <v>184</v>
      </c>
      <c r="B13" s="421" t="s">
        <v>188</v>
      </c>
      <c r="C13" s="95" t="s">
        <v>172</v>
      </c>
      <c r="D13" s="421" t="s">
        <v>189</v>
      </c>
      <c r="E13" s="312">
        <v>4301</v>
      </c>
      <c r="F13" s="424" t="s">
        <v>189</v>
      </c>
      <c r="G13" s="312">
        <v>4301</v>
      </c>
      <c r="H13" s="435">
        <v>1.75</v>
      </c>
      <c r="I13" s="626"/>
    </row>
    <row r="14" spans="1:9" s="429" customFormat="1" ht="15" hidden="1" customHeight="1">
      <c r="A14" s="421" t="s">
        <v>190</v>
      </c>
      <c r="B14" s="421" t="s">
        <v>190</v>
      </c>
      <c r="C14" s="95" t="s">
        <v>191</v>
      </c>
      <c r="D14" s="421" t="s">
        <v>191</v>
      </c>
      <c r="E14" s="312">
        <v>5001</v>
      </c>
      <c r="F14" s="421" t="s">
        <v>190</v>
      </c>
      <c r="G14" s="312">
        <v>5101</v>
      </c>
      <c r="H14" s="435">
        <v>2.36</v>
      </c>
      <c r="I14" s="626"/>
    </row>
    <row r="15" spans="1:9" s="429" customFormat="1" ht="15" hidden="1" customHeight="1">
      <c r="A15" s="421" t="s">
        <v>190</v>
      </c>
      <c r="B15" s="421" t="s">
        <v>190</v>
      </c>
      <c r="C15" s="95" t="s">
        <v>191</v>
      </c>
      <c r="D15" s="421" t="s">
        <v>191</v>
      </c>
      <c r="E15" s="312">
        <v>5001</v>
      </c>
      <c r="F15" s="421" t="s">
        <v>192</v>
      </c>
      <c r="G15" s="312">
        <v>5102</v>
      </c>
      <c r="H15" s="435">
        <v>0.87</v>
      </c>
      <c r="I15" s="626"/>
    </row>
    <row r="16" spans="1:9" s="429" customFormat="1" ht="15" hidden="1" customHeight="1">
      <c r="A16" s="421" t="s">
        <v>190</v>
      </c>
      <c r="B16" s="421" t="s">
        <v>190</v>
      </c>
      <c r="C16" s="95" t="s">
        <v>191</v>
      </c>
      <c r="D16" s="421" t="s">
        <v>191</v>
      </c>
      <c r="E16" s="312">
        <v>5001</v>
      </c>
      <c r="F16" s="421" t="s">
        <v>193</v>
      </c>
      <c r="G16" s="312">
        <v>5103</v>
      </c>
      <c r="H16" s="435">
        <v>1.49</v>
      </c>
      <c r="I16" s="626"/>
    </row>
    <row r="17" spans="1:9" s="429" customFormat="1" ht="15" hidden="1" customHeight="1">
      <c r="A17" s="421" t="s">
        <v>190</v>
      </c>
      <c r="B17" s="421" t="s">
        <v>190</v>
      </c>
      <c r="C17" s="95" t="s">
        <v>191</v>
      </c>
      <c r="D17" s="421" t="s">
        <v>191</v>
      </c>
      <c r="E17" s="312">
        <v>5001</v>
      </c>
      <c r="F17" s="421" t="s">
        <v>194</v>
      </c>
      <c r="G17" s="312">
        <v>5105</v>
      </c>
      <c r="H17" s="435">
        <v>0.94</v>
      </c>
      <c r="I17" s="626"/>
    </row>
    <row r="18" spans="1:9" s="429" customFormat="1" ht="15" hidden="1" customHeight="1">
      <c r="A18" s="421" t="s">
        <v>190</v>
      </c>
      <c r="B18" s="421" t="s">
        <v>190</v>
      </c>
      <c r="C18" s="95" t="s">
        <v>191</v>
      </c>
      <c r="D18" s="421" t="s">
        <v>191</v>
      </c>
      <c r="E18" s="312">
        <v>5001</v>
      </c>
      <c r="F18" s="421" t="s">
        <v>195</v>
      </c>
      <c r="G18" s="312">
        <v>5107</v>
      </c>
      <c r="H18" s="435">
        <v>1.52</v>
      </c>
      <c r="I18" s="626"/>
    </row>
    <row r="19" spans="1:9" s="429" customFormat="1" ht="15" hidden="1" customHeight="1">
      <c r="A19" s="421" t="s">
        <v>190</v>
      </c>
      <c r="B19" s="421" t="s">
        <v>190</v>
      </c>
      <c r="C19" s="95" t="s">
        <v>191</v>
      </c>
      <c r="D19" s="421" t="s">
        <v>191</v>
      </c>
      <c r="E19" s="312">
        <v>5001</v>
      </c>
      <c r="F19" s="421" t="s">
        <v>196</v>
      </c>
      <c r="G19" s="312">
        <v>5109</v>
      </c>
      <c r="H19" s="435">
        <v>1.87</v>
      </c>
      <c r="I19" s="626"/>
    </row>
    <row r="20" spans="1:9" s="429" customFormat="1" ht="15" hidden="1" customHeight="1">
      <c r="A20" s="421" t="s">
        <v>190</v>
      </c>
      <c r="B20" s="423" t="s">
        <v>197</v>
      </c>
      <c r="C20" s="95" t="s">
        <v>172</v>
      </c>
      <c r="D20" s="423" t="s">
        <v>198</v>
      </c>
      <c r="E20" s="312">
        <v>5301</v>
      </c>
      <c r="F20" s="425" t="s">
        <v>197</v>
      </c>
      <c r="G20" s="312">
        <v>5301</v>
      </c>
      <c r="H20" s="435">
        <v>1.1299999999999999</v>
      </c>
      <c r="I20" s="626"/>
    </row>
    <row r="21" spans="1:9" s="429" customFormat="1" ht="15" hidden="1" customHeight="1">
      <c r="A21" s="421" t="s">
        <v>190</v>
      </c>
      <c r="B21" s="423" t="s">
        <v>197</v>
      </c>
      <c r="C21" s="95" t="s">
        <v>172</v>
      </c>
      <c r="D21" s="423" t="s">
        <v>198</v>
      </c>
      <c r="E21" s="312">
        <v>5301</v>
      </c>
      <c r="F21" s="425" t="s">
        <v>199</v>
      </c>
      <c r="G21" s="312">
        <v>5304</v>
      </c>
      <c r="H21" s="435">
        <v>0.99</v>
      </c>
      <c r="I21" s="626"/>
    </row>
    <row r="22" spans="1:9" s="429" customFormat="1" ht="15" hidden="1" customHeight="1">
      <c r="A22" s="421" t="s">
        <v>190</v>
      </c>
      <c r="B22" s="423" t="s">
        <v>200</v>
      </c>
      <c r="C22" s="95" t="s">
        <v>172</v>
      </c>
      <c r="D22" s="423" t="s">
        <v>201</v>
      </c>
      <c r="E22" s="312">
        <v>5501</v>
      </c>
      <c r="F22" s="425" t="s">
        <v>200</v>
      </c>
      <c r="G22" s="312">
        <v>5501</v>
      </c>
      <c r="H22" s="435">
        <v>1.8</v>
      </c>
      <c r="I22" s="626"/>
    </row>
    <row r="23" spans="1:9" s="429" customFormat="1" ht="15" hidden="1" customHeight="1">
      <c r="A23" s="421" t="s">
        <v>190</v>
      </c>
      <c r="B23" s="423" t="s">
        <v>200</v>
      </c>
      <c r="C23" s="95" t="s">
        <v>172</v>
      </c>
      <c r="D23" s="423" t="s">
        <v>201</v>
      </c>
      <c r="E23" s="312">
        <v>5501</v>
      </c>
      <c r="F23" s="425" t="s">
        <v>202</v>
      </c>
      <c r="G23" s="312">
        <v>5502</v>
      </c>
      <c r="H23" s="435">
        <v>1.33</v>
      </c>
      <c r="I23" s="626"/>
    </row>
    <row r="24" spans="1:9" s="429" customFormat="1" ht="15" hidden="1" customHeight="1">
      <c r="A24" s="421" t="s">
        <v>190</v>
      </c>
      <c r="B24" s="423" t="s">
        <v>200</v>
      </c>
      <c r="C24" s="95" t="s">
        <v>172</v>
      </c>
      <c r="D24" s="423" t="s">
        <v>201</v>
      </c>
      <c r="E24" s="312">
        <v>5501</v>
      </c>
      <c r="F24" s="425" t="s">
        <v>203</v>
      </c>
      <c r="G24" s="312">
        <v>5503</v>
      </c>
      <c r="H24" s="435">
        <v>2.13</v>
      </c>
      <c r="I24" s="626"/>
    </row>
    <row r="25" spans="1:9" s="429" customFormat="1" ht="15" hidden="1" customHeight="1">
      <c r="A25" s="421" t="s">
        <v>190</v>
      </c>
      <c r="B25" s="423" t="s">
        <v>200</v>
      </c>
      <c r="C25" s="95" t="s">
        <v>172</v>
      </c>
      <c r="D25" s="423" t="s">
        <v>201</v>
      </c>
      <c r="E25" s="312">
        <v>5501</v>
      </c>
      <c r="F25" s="425" t="s">
        <v>204</v>
      </c>
      <c r="G25" s="312">
        <v>5504</v>
      </c>
      <c r="H25" s="435">
        <v>0.48</v>
      </c>
      <c r="I25" s="626"/>
    </row>
    <row r="26" spans="1:9" s="429" customFormat="1" ht="15" hidden="1" customHeight="1">
      <c r="A26" s="421" t="s">
        <v>190</v>
      </c>
      <c r="B26" s="421" t="s">
        <v>205</v>
      </c>
      <c r="C26" s="95" t="s">
        <v>172</v>
      </c>
      <c r="D26" s="421" t="s">
        <v>206</v>
      </c>
      <c r="E26" s="312">
        <v>5601</v>
      </c>
      <c r="F26" s="424" t="s">
        <v>205</v>
      </c>
      <c r="G26" s="312">
        <v>5601</v>
      </c>
      <c r="H26" s="435">
        <v>1.2</v>
      </c>
      <c r="I26" s="626"/>
    </row>
    <row r="27" spans="1:9" s="429" customFormat="1" ht="15" hidden="1" customHeight="1">
      <c r="A27" s="421" t="s">
        <v>190</v>
      </c>
      <c r="B27" s="421" t="s">
        <v>205</v>
      </c>
      <c r="C27" s="95" t="s">
        <v>172</v>
      </c>
      <c r="D27" s="421" t="s">
        <v>206</v>
      </c>
      <c r="E27" s="312">
        <v>5601</v>
      </c>
      <c r="F27" s="424" t="s">
        <v>207</v>
      </c>
      <c r="G27" s="312">
        <v>5603</v>
      </c>
      <c r="H27" s="435">
        <v>1.29</v>
      </c>
      <c r="I27" s="626"/>
    </row>
    <row r="28" spans="1:9" s="429" customFormat="1" ht="15" hidden="1" customHeight="1">
      <c r="A28" s="421" t="s">
        <v>190</v>
      </c>
      <c r="B28" s="421" t="s">
        <v>205</v>
      </c>
      <c r="C28" s="95" t="s">
        <v>172</v>
      </c>
      <c r="D28" s="421" t="s">
        <v>206</v>
      </c>
      <c r="E28" s="312">
        <v>5601</v>
      </c>
      <c r="F28" s="424" t="s">
        <v>208</v>
      </c>
      <c r="G28" s="312">
        <v>5606</v>
      </c>
      <c r="H28" s="435">
        <v>1.04</v>
      </c>
      <c r="I28" s="626"/>
    </row>
    <row r="29" spans="1:9" s="429" customFormat="1" ht="15" hidden="1" customHeight="1">
      <c r="A29" s="421" t="s">
        <v>190</v>
      </c>
      <c r="B29" s="423" t="s">
        <v>209</v>
      </c>
      <c r="C29" s="95" t="s">
        <v>172</v>
      </c>
      <c r="D29" s="423" t="s">
        <v>210</v>
      </c>
      <c r="E29" s="312">
        <v>5701</v>
      </c>
      <c r="F29" s="425" t="s">
        <v>210</v>
      </c>
      <c r="G29" s="312">
        <v>5701</v>
      </c>
      <c r="H29" s="435">
        <v>1.94</v>
      </c>
      <c r="I29" s="626"/>
    </row>
    <row r="30" spans="1:9" s="429" customFormat="1" ht="15" hidden="1" customHeight="1">
      <c r="A30" s="421" t="s">
        <v>190</v>
      </c>
      <c r="B30" s="421" t="s">
        <v>211</v>
      </c>
      <c r="C30" s="95" t="s">
        <v>191</v>
      </c>
      <c r="D30" s="421" t="s">
        <v>191</v>
      </c>
      <c r="E30" s="312">
        <v>5001</v>
      </c>
      <c r="F30" s="421" t="s">
        <v>212</v>
      </c>
      <c r="G30" s="312">
        <v>5801</v>
      </c>
      <c r="H30" s="435">
        <v>1.1000000000000001</v>
      </c>
      <c r="I30" s="626"/>
    </row>
    <row r="31" spans="1:9" s="429" customFormat="1" ht="15" hidden="1" customHeight="1">
      <c r="A31" s="421" t="s">
        <v>190</v>
      </c>
      <c r="B31" s="421" t="s">
        <v>211</v>
      </c>
      <c r="C31" s="95" t="s">
        <v>191</v>
      </c>
      <c r="D31" s="421" t="s">
        <v>191</v>
      </c>
      <c r="E31" s="312">
        <v>5001</v>
      </c>
      <c r="F31" s="421" t="s">
        <v>213</v>
      </c>
      <c r="G31" s="312">
        <v>5802</v>
      </c>
      <c r="H31" s="435">
        <v>1.17</v>
      </c>
      <c r="I31" s="626"/>
    </row>
    <row r="32" spans="1:9" s="429" customFormat="1" ht="15" hidden="1" customHeight="1">
      <c r="A32" s="421" t="s">
        <v>190</v>
      </c>
      <c r="B32" s="421" t="s">
        <v>211</v>
      </c>
      <c r="C32" s="95" t="s">
        <v>191</v>
      </c>
      <c r="D32" s="421" t="s">
        <v>191</v>
      </c>
      <c r="E32" s="312">
        <v>5001</v>
      </c>
      <c r="F32" s="421" t="s">
        <v>214</v>
      </c>
      <c r="G32" s="312">
        <v>5803</v>
      </c>
      <c r="H32" s="435">
        <v>1.27</v>
      </c>
      <c r="I32" s="626"/>
    </row>
    <row r="33" spans="1:9" s="429" customFormat="1" ht="15" hidden="1" customHeight="1">
      <c r="A33" s="421" t="s">
        <v>190</v>
      </c>
      <c r="B33" s="421" t="s">
        <v>211</v>
      </c>
      <c r="C33" s="95" t="s">
        <v>191</v>
      </c>
      <c r="D33" s="421" t="s">
        <v>191</v>
      </c>
      <c r="E33" s="312">
        <v>5001</v>
      </c>
      <c r="F33" s="421" t="s">
        <v>215</v>
      </c>
      <c r="G33" s="312">
        <v>5804</v>
      </c>
      <c r="H33" s="435">
        <v>0.96</v>
      </c>
      <c r="I33" s="626"/>
    </row>
    <row r="34" spans="1:9" s="429" customFormat="1" ht="15" hidden="1" customHeight="1">
      <c r="A34" s="421" t="s">
        <v>216</v>
      </c>
      <c r="B34" s="421" t="s">
        <v>217</v>
      </c>
      <c r="C34" s="95" t="s">
        <v>172</v>
      </c>
      <c r="D34" s="421" t="s">
        <v>218</v>
      </c>
      <c r="E34" s="312">
        <v>6001</v>
      </c>
      <c r="F34" s="421" t="s">
        <v>219</v>
      </c>
      <c r="G34" s="312">
        <v>6101</v>
      </c>
      <c r="H34" s="435">
        <v>1.27</v>
      </c>
      <c r="I34" s="626"/>
    </row>
    <row r="35" spans="1:9" s="429" customFormat="1" ht="15" hidden="1" customHeight="1">
      <c r="A35" s="421" t="s">
        <v>216</v>
      </c>
      <c r="B35" s="421" t="s">
        <v>217</v>
      </c>
      <c r="C35" s="95" t="s">
        <v>172</v>
      </c>
      <c r="D35" s="421" t="s">
        <v>218</v>
      </c>
      <c r="E35" s="312">
        <v>6001</v>
      </c>
      <c r="F35" s="421" t="s">
        <v>220</v>
      </c>
      <c r="G35" s="312">
        <v>6108</v>
      </c>
      <c r="H35" s="435">
        <v>0.66</v>
      </c>
      <c r="I35" s="626"/>
    </row>
    <row r="36" spans="1:9" s="429" customFormat="1" ht="15" hidden="1" customHeight="1">
      <c r="A36" s="421" t="s">
        <v>216</v>
      </c>
      <c r="B36" s="423" t="s">
        <v>217</v>
      </c>
      <c r="C36" s="95" t="s">
        <v>172</v>
      </c>
      <c r="D36" s="423" t="s">
        <v>221</v>
      </c>
      <c r="E36" s="312">
        <v>6115</v>
      </c>
      <c r="F36" s="423" t="s">
        <v>221</v>
      </c>
      <c r="G36" s="312">
        <v>6115</v>
      </c>
      <c r="H36" s="435">
        <v>1.06</v>
      </c>
      <c r="I36" s="626"/>
    </row>
    <row r="37" spans="1:9" s="429" customFormat="1" ht="15" hidden="1" customHeight="1">
      <c r="A37" s="421" t="s">
        <v>216</v>
      </c>
      <c r="B37" s="423" t="s">
        <v>222</v>
      </c>
      <c r="C37" s="95" t="s">
        <v>172</v>
      </c>
      <c r="D37" s="423" t="s">
        <v>223</v>
      </c>
      <c r="E37" s="312">
        <v>6301</v>
      </c>
      <c r="F37" s="425" t="s">
        <v>223</v>
      </c>
      <c r="G37" s="312">
        <v>6301</v>
      </c>
      <c r="H37" s="435">
        <v>1.06</v>
      </c>
      <c r="I37" s="626"/>
    </row>
    <row r="38" spans="1:9" s="429" customFormat="1" ht="15" hidden="1" customHeight="1">
      <c r="A38" s="421" t="s">
        <v>224</v>
      </c>
      <c r="B38" s="421" t="s">
        <v>225</v>
      </c>
      <c r="C38" s="95" t="s">
        <v>172</v>
      </c>
      <c r="D38" s="421" t="s">
        <v>226</v>
      </c>
      <c r="E38" s="312">
        <v>7001</v>
      </c>
      <c r="F38" s="421" t="s">
        <v>225</v>
      </c>
      <c r="G38" s="312">
        <v>7101</v>
      </c>
      <c r="H38" s="435">
        <v>1.84</v>
      </c>
      <c r="I38" s="626"/>
    </row>
    <row r="39" spans="1:9" s="429" customFormat="1" ht="15" hidden="1" customHeight="1">
      <c r="A39" s="421" t="s">
        <v>224</v>
      </c>
      <c r="B39" s="423" t="s">
        <v>225</v>
      </c>
      <c r="C39" s="95" t="s">
        <v>172</v>
      </c>
      <c r="D39" s="423" t="s">
        <v>227</v>
      </c>
      <c r="E39" s="312">
        <v>7102</v>
      </c>
      <c r="F39" s="423" t="s">
        <v>227</v>
      </c>
      <c r="G39" s="312">
        <v>7102</v>
      </c>
      <c r="H39" s="435">
        <v>0.95</v>
      </c>
      <c r="I39" s="626"/>
    </row>
    <row r="40" spans="1:9" s="429" customFormat="1" ht="15" hidden="1" customHeight="1">
      <c r="A40" s="421" t="s">
        <v>224</v>
      </c>
      <c r="B40" s="421" t="s">
        <v>225</v>
      </c>
      <c r="C40" s="95" t="s">
        <v>172</v>
      </c>
      <c r="D40" s="421" t="s">
        <v>226</v>
      </c>
      <c r="E40" s="312">
        <v>7001</v>
      </c>
      <c r="F40" s="421" t="s">
        <v>224</v>
      </c>
      <c r="G40" s="312">
        <v>7105</v>
      </c>
      <c r="H40" s="435">
        <v>0.56000000000000005</v>
      </c>
      <c r="I40" s="626"/>
    </row>
    <row r="41" spans="1:9" s="429" customFormat="1" ht="15" hidden="1" customHeight="1">
      <c r="A41" s="421" t="s">
        <v>224</v>
      </c>
      <c r="B41" s="421" t="s">
        <v>228</v>
      </c>
      <c r="C41" s="95" t="s">
        <v>172</v>
      </c>
      <c r="D41" s="421" t="s">
        <v>229</v>
      </c>
      <c r="E41" s="312">
        <v>7301</v>
      </c>
      <c r="F41" s="424" t="s">
        <v>228</v>
      </c>
      <c r="G41" s="312">
        <v>7301</v>
      </c>
      <c r="H41" s="435">
        <v>1.39</v>
      </c>
      <c r="I41" s="626"/>
    </row>
    <row r="42" spans="1:9" s="429" customFormat="1" ht="15" hidden="1" customHeight="1">
      <c r="A42" s="421" t="s">
        <v>224</v>
      </c>
      <c r="B42" s="421" t="s">
        <v>228</v>
      </c>
      <c r="C42" s="95" t="s">
        <v>172</v>
      </c>
      <c r="D42" s="421" t="s">
        <v>229</v>
      </c>
      <c r="E42" s="312">
        <v>7301</v>
      </c>
      <c r="F42" s="424" t="s">
        <v>230</v>
      </c>
      <c r="G42" s="312">
        <v>7305</v>
      </c>
      <c r="H42" s="435">
        <v>0.86</v>
      </c>
      <c r="I42" s="626"/>
    </row>
    <row r="43" spans="1:9" s="429" customFormat="1" ht="15" hidden="1" customHeight="1">
      <c r="A43" s="421" t="s">
        <v>224</v>
      </c>
      <c r="B43" s="421" t="s">
        <v>228</v>
      </c>
      <c r="C43" s="95" t="s">
        <v>172</v>
      </c>
      <c r="D43" s="421" t="s">
        <v>229</v>
      </c>
      <c r="E43" s="312">
        <v>7301</v>
      </c>
      <c r="F43" s="424" t="s">
        <v>231</v>
      </c>
      <c r="G43" s="312">
        <v>7306</v>
      </c>
      <c r="H43" s="435">
        <v>1.36</v>
      </c>
      <c r="I43" s="626"/>
    </row>
    <row r="44" spans="1:9" s="429" customFormat="1" ht="15" hidden="1" customHeight="1">
      <c r="A44" s="421" t="s">
        <v>224</v>
      </c>
      <c r="B44" s="423" t="s">
        <v>232</v>
      </c>
      <c r="C44" s="95" t="s">
        <v>172</v>
      </c>
      <c r="D44" s="423" t="s">
        <v>232</v>
      </c>
      <c r="E44" s="312">
        <v>7401</v>
      </c>
      <c r="F44" s="425" t="s">
        <v>232</v>
      </c>
      <c r="G44" s="312">
        <v>7401</v>
      </c>
      <c r="H44" s="435">
        <v>1.21</v>
      </c>
      <c r="I44" s="626"/>
    </row>
    <row r="45" spans="1:9" s="429" customFormat="1" ht="15" hidden="1" customHeight="1">
      <c r="A45" s="421" t="s">
        <v>233</v>
      </c>
      <c r="B45" s="421" t="s">
        <v>234</v>
      </c>
      <c r="C45" s="95" t="s">
        <v>235</v>
      </c>
      <c r="D45" s="421" t="s">
        <v>235</v>
      </c>
      <c r="E45" s="312">
        <v>8001</v>
      </c>
      <c r="F45" s="421" t="s">
        <v>234</v>
      </c>
      <c r="G45" s="312">
        <v>8101</v>
      </c>
      <c r="H45" s="435">
        <v>2.88</v>
      </c>
      <c r="I45" s="626"/>
    </row>
    <row r="46" spans="1:9" s="429" customFormat="1" ht="15" hidden="1" customHeight="1">
      <c r="A46" s="421" t="s">
        <v>233</v>
      </c>
      <c r="B46" s="421" t="s">
        <v>234</v>
      </c>
      <c r="C46" s="95" t="s">
        <v>235</v>
      </c>
      <c r="D46" s="421" t="s">
        <v>235</v>
      </c>
      <c r="E46" s="312">
        <v>8001</v>
      </c>
      <c r="F46" s="421" t="s">
        <v>236</v>
      </c>
      <c r="G46" s="312">
        <v>8102</v>
      </c>
      <c r="H46" s="435">
        <v>0.75</v>
      </c>
      <c r="I46" s="626"/>
    </row>
    <row r="47" spans="1:9" s="429" customFormat="1" ht="15" hidden="1" customHeight="1">
      <c r="A47" s="421" t="s">
        <v>233</v>
      </c>
      <c r="B47" s="421" t="s">
        <v>234</v>
      </c>
      <c r="C47" s="95" t="s">
        <v>235</v>
      </c>
      <c r="D47" s="421" t="s">
        <v>235</v>
      </c>
      <c r="E47" s="312">
        <v>8001</v>
      </c>
      <c r="F47" s="421" t="s">
        <v>237</v>
      </c>
      <c r="G47" s="312">
        <v>8103</v>
      </c>
      <c r="H47" s="435">
        <v>1.02</v>
      </c>
      <c r="I47" s="626"/>
    </row>
    <row r="48" spans="1:9" s="429" customFormat="1" ht="15" hidden="1" customHeight="1">
      <c r="A48" s="421" t="s">
        <v>233</v>
      </c>
      <c r="B48" s="421" t="s">
        <v>234</v>
      </c>
      <c r="C48" s="95" t="s">
        <v>235</v>
      </c>
      <c r="D48" s="421" t="s">
        <v>235</v>
      </c>
      <c r="E48" s="312">
        <v>8001</v>
      </c>
      <c r="F48" s="421" t="s">
        <v>238</v>
      </c>
      <c r="G48" s="312">
        <v>8105</v>
      </c>
      <c r="H48" s="435">
        <v>1.03</v>
      </c>
      <c r="I48" s="626"/>
    </row>
    <row r="49" spans="1:9" s="429" customFormat="1" ht="15" hidden="1" customHeight="1">
      <c r="A49" s="421" t="s">
        <v>233</v>
      </c>
      <c r="B49" s="421" t="s">
        <v>234</v>
      </c>
      <c r="C49" s="95" t="s">
        <v>235</v>
      </c>
      <c r="D49" s="421" t="s">
        <v>235</v>
      </c>
      <c r="E49" s="312">
        <v>8001</v>
      </c>
      <c r="F49" s="421" t="s">
        <v>239</v>
      </c>
      <c r="G49" s="312">
        <v>8106</v>
      </c>
      <c r="H49" s="435">
        <v>1.08</v>
      </c>
      <c r="I49" s="626"/>
    </row>
    <row r="50" spans="1:9" s="429" customFormat="1" ht="15" hidden="1" customHeight="1">
      <c r="A50" s="421" t="s">
        <v>233</v>
      </c>
      <c r="B50" s="421" t="s">
        <v>234</v>
      </c>
      <c r="C50" s="95" t="s">
        <v>235</v>
      </c>
      <c r="D50" s="421" t="s">
        <v>235</v>
      </c>
      <c r="E50" s="312">
        <v>8001</v>
      </c>
      <c r="F50" s="421" t="s">
        <v>240</v>
      </c>
      <c r="G50" s="312">
        <v>8107</v>
      </c>
      <c r="H50" s="435">
        <v>1.08</v>
      </c>
      <c r="I50" s="626"/>
    </row>
    <row r="51" spans="1:9" s="429" customFormat="1" ht="15" hidden="1" customHeight="1">
      <c r="A51" s="421" t="s">
        <v>233</v>
      </c>
      <c r="B51" s="421" t="s">
        <v>234</v>
      </c>
      <c r="C51" s="95" t="s">
        <v>235</v>
      </c>
      <c r="D51" s="421" t="s">
        <v>235</v>
      </c>
      <c r="E51" s="312">
        <v>8001</v>
      </c>
      <c r="F51" s="421" t="s">
        <v>241</v>
      </c>
      <c r="G51" s="312">
        <v>8108</v>
      </c>
      <c r="H51" s="435">
        <v>0.72</v>
      </c>
      <c r="I51" s="626"/>
    </row>
    <row r="52" spans="1:9" s="429" customFormat="1" ht="15" hidden="1" customHeight="1">
      <c r="A52" s="421" t="s">
        <v>233</v>
      </c>
      <c r="B52" s="421" t="s">
        <v>234</v>
      </c>
      <c r="C52" s="95" t="s">
        <v>235</v>
      </c>
      <c r="D52" s="421" t="s">
        <v>235</v>
      </c>
      <c r="E52" s="312">
        <v>8001</v>
      </c>
      <c r="F52" s="421" t="s">
        <v>242</v>
      </c>
      <c r="G52" s="312">
        <v>8109</v>
      </c>
      <c r="H52" s="435">
        <v>0.51</v>
      </c>
      <c r="I52" s="626"/>
    </row>
    <row r="53" spans="1:9" s="429" customFormat="1" ht="15" hidden="1" customHeight="1">
      <c r="A53" s="421" t="s">
        <v>233</v>
      </c>
      <c r="B53" s="421" t="s">
        <v>234</v>
      </c>
      <c r="C53" s="95" t="s">
        <v>235</v>
      </c>
      <c r="D53" s="421" t="s">
        <v>235</v>
      </c>
      <c r="E53" s="312">
        <v>8001</v>
      </c>
      <c r="F53" s="421" t="s">
        <v>243</v>
      </c>
      <c r="G53" s="312">
        <v>8110</v>
      </c>
      <c r="H53" s="435">
        <v>1.59</v>
      </c>
      <c r="I53" s="626"/>
    </row>
    <row r="54" spans="1:9" s="429" customFormat="1" ht="15" hidden="1" customHeight="1">
      <c r="A54" s="421" t="s">
        <v>233</v>
      </c>
      <c r="B54" s="421" t="s">
        <v>234</v>
      </c>
      <c r="C54" s="95" t="s">
        <v>235</v>
      </c>
      <c r="D54" s="421" t="s">
        <v>235</v>
      </c>
      <c r="E54" s="312">
        <v>8001</v>
      </c>
      <c r="F54" s="421" t="s">
        <v>244</v>
      </c>
      <c r="G54" s="312">
        <v>8111</v>
      </c>
      <c r="H54" s="435">
        <v>0.98</v>
      </c>
      <c r="I54" s="626"/>
    </row>
    <row r="55" spans="1:9" s="429" customFormat="1" ht="15" hidden="1" customHeight="1">
      <c r="A55" s="421" t="s">
        <v>233</v>
      </c>
      <c r="B55" s="421" t="s">
        <v>234</v>
      </c>
      <c r="C55" s="95" t="s">
        <v>235</v>
      </c>
      <c r="D55" s="421" t="s">
        <v>235</v>
      </c>
      <c r="E55" s="312">
        <v>8001</v>
      </c>
      <c r="F55" s="421" t="s">
        <v>245</v>
      </c>
      <c r="G55" s="312">
        <v>8112</v>
      </c>
      <c r="H55" s="435">
        <v>1.67</v>
      </c>
      <c r="I55" s="626"/>
    </row>
    <row r="56" spans="1:9" s="429" customFormat="1" ht="15" hidden="1" customHeight="1">
      <c r="A56" s="421" t="s">
        <v>233</v>
      </c>
      <c r="B56" s="421" t="s">
        <v>233</v>
      </c>
      <c r="C56" s="95" t="s">
        <v>172</v>
      </c>
      <c r="D56" s="421" t="s">
        <v>246</v>
      </c>
      <c r="E56" s="312">
        <v>8301</v>
      </c>
      <c r="F56" s="421" t="s">
        <v>247</v>
      </c>
      <c r="G56" s="312">
        <v>8301</v>
      </c>
      <c r="H56" s="435">
        <v>0.91</v>
      </c>
      <c r="I56" s="626"/>
    </row>
    <row r="57" spans="1:9" s="429" customFormat="1" ht="15" hidden="1" customHeight="1">
      <c r="A57" s="421" t="s">
        <v>233</v>
      </c>
      <c r="B57" s="421" t="s">
        <v>233</v>
      </c>
      <c r="C57" s="95" t="s">
        <v>172</v>
      </c>
      <c r="D57" s="421" t="s">
        <v>246</v>
      </c>
      <c r="E57" s="312">
        <v>8301</v>
      </c>
      <c r="F57" s="424" t="s">
        <v>248</v>
      </c>
      <c r="G57" s="312">
        <v>8306</v>
      </c>
      <c r="H57" s="435">
        <v>0.75</v>
      </c>
      <c r="I57" s="626"/>
    </row>
    <row r="58" spans="1:9" s="429" customFormat="1" ht="15" hidden="1" customHeight="1">
      <c r="A58" s="421" t="s">
        <v>249</v>
      </c>
      <c r="B58" s="421" t="s">
        <v>250</v>
      </c>
      <c r="C58" s="95" t="s">
        <v>172</v>
      </c>
      <c r="D58" s="421" t="s">
        <v>251</v>
      </c>
      <c r="E58" s="312">
        <v>9001</v>
      </c>
      <c r="F58" s="421" t="s">
        <v>252</v>
      </c>
      <c r="G58" s="312">
        <v>9101</v>
      </c>
      <c r="H58" s="435">
        <v>1.84</v>
      </c>
      <c r="I58" s="626"/>
    </row>
    <row r="59" spans="1:9" s="429" customFormat="1" ht="15" hidden="1" customHeight="1">
      <c r="A59" s="421" t="s">
        <v>249</v>
      </c>
      <c r="B59" s="421" t="s">
        <v>250</v>
      </c>
      <c r="C59" s="95" t="s">
        <v>172</v>
      </c>
      <c r="D59" s="421" t="s">
        <v>251</v>
      </c>
      <c r="E59" s="312">
        <v>9001</v>
      </c>
      <c r="F59" s="421" t="s">
        <v>253</v>
      </c>
      <c r="G59" s="312">
        <v>9112</v>
      </c>
      <c r="H59" s="435">
        <v>1.02</v>
      </c>
      <c r="I59" s="626"/>
    </row>
    <row r="60" spans="1:9" s="429" customFormat="1" ht="15" hidden="1" customHeight="1">
      <c r="A60" s="421" t="s">
        <v>249</v>
      </c>
      <c r="B60" s="423" t="s">
        <v>250</v>
      </c>
      <c r="C60" s="95" t="s">
        <v>172</v>
      </c>
      <c r="D60" s="423" t="s">
        <v>254</v>
      </c>
      <c r="E60" s="312">
        <v>9120</v>
      </c>
      <c r="F60" s="423" t="s">
        <v>254</v>
      </c>
      <c r="G60" s="312">
        <v>9120</v>
      </c>
      <c r="H60" s="435">
        <v>1.17</v>
      </c>
      <c r="I60" s="626"/>
    </row>
    <row r="61" spans="1:9" s="429" customFormat="1" ht="15" hidden="1" customHeight="1">
      <c r="A61" s="421" t="s">
        <v>249</v>
      </c>
      <c r="B61" s="423" t="s">
        <v>255</v>
      </c>
      <c r="C61" s="95" t="s">
        <v>172</v>
      </c>
      <c r="D61" s="423" t="s">
        <v>256</v>
      </c>
      <c r="E61" s="312">
        <v>9201</v>
      </c>
      <c r="F61" s="423" t="s">
        <v>256</v>
      </c>
      <c r="G61" s="312">
        <v>9201</v>
      </c>
      <c r="H61" s="435">
        <v>1.22</v>
      </c>
      <c r="I61" s="626"/>
    </row>
    <row r="62" spans="1:9" s="429" customFormat="1" ht="15" hidden="1" customHeight="1">
      <c r="A62" s="421" t="s">
        <v>257</v>
      </c>
      <c r="B62" s="421" t="s">
        <v>258</v>
      </c>
      <c r="C62" s="95" t="s">
        <v>172</v>
      </c>
      <c r="D62" s="421" t="s">
        <v>259</v>
      </c>
      <c r="E62" s="312">
        <v>10001</v>
      </c>
      <c r="F62" s="421" t="s">
        <v>260</v>
      </c>
      <c r="G62" s="312">
        <v>10101</v>
      </c>
      <c r="H62" s="435">
        <v>1.1000000000000001</v>
      </c>
      <c r="I62" s="626"/>
    </row>
    <row r="63" spans="1:9" s="429" customFormat="1" ht="15" hidden="1" customHeight="1">
      <c r="A63" s="421" t="s">
        <v>257</v>
      </c>
      <c r="B63" s="421" t="s">
        <v>258</v>
      </c>
      <c r="C63" s="95" t="s">
        <v>172</v>
      </c>
      <c r="D63" s="421" t="s">
        <v>259</v>
      </c>
      <c r="E63" s="312">
        <v>10001</v>
      </c>
      <c r="F63" s="421" t="s">
        <v>261</v>
      </c>
      <c r="G63" s="312">
        <v>10109</v>
      </c>
      <c r="H63" s="435">
        <v>0.97</v>
      </c>
      <c r="I63" s="626"/>
    </row>
    <row r="64" spans="1:9" s="429" customFormat="1" ht="15" hidden="1" customHeight="1">
      <c r="A64" s="421" t="s">
        <v>257</v>
      </c>
      <c r="B64" s="423" t="s">
        <v>262</v>
      </c>
      <c r="C64" s="95" t="s">
        <v>172</v>
      </c>
      <c r="D64" s="423" t="s">
        <v>263</v>
      </c>
      <c r="E64" s="312">
        <v>10201</v>
      </c>
      <c r="F64" s="423" t="s">
        <v>263</v>
      </c>
      <c r="G64" s="312">
        <v>10201</v>
      </c>
      <c r="H64" s="435">
        <v>0.89</v>
      </c>
      <c r="I64" s="626"/>
    </row>
    <row r="65" spans="1:9" s="429" customFormat="1" ht="15" hidden="1" customHeight="1">
      <c r="A65" s="421" t="s">
        <v>257</v>
      </c>
      <c r="B65" s="421" t="s">
        <v>264</v>
      </c>
      <c r="C65" s="95" t="s">
        <v>172</v>
      </c>
      <c r="D65" s="421" t="s">
        <v>264</v>
      </c>
      <c r="E65" s="312">
        <v>10301</v>
      </c>
      <c r="F65" s="421" t="s">
        <v>264</v>
      </c>
      <c r="G65" s="312">
        <v>10301</v>
      </c>
      <c r="H65" s="435">
        <v>0.89</v>
      </c>
      <c r="I65" s="626"/>
    </row>
    <row r="66" spans="1:9" s="429" customFormat="1" ht="15" hidden="1" customHeight="1">
      <c r="A66" s="421" t="s">
        <v>265</v>
      </c>
      <c r="B66" s="423" t="s">
        <v>266</v>
      </c>
      <c r="C66" s="95" t="s">
        <v>172</v>
      </c>
      <c r="D66" s="423" t="s">
        <v>266</v>
      </c>
      <c r="E66" s="312">
        <v>11101</v>
      </c>
      <c r="F66" s="423" t="s">
        <v>266</v>
      </c>
      <c r="G66" s="312">
        <v>11101</v>
      </c>
      <c r="H66" s="435">
        <v>0.46</v>
      </c>
      <c r="I66" s="626"/>
    </row>
    <row r="67" spans="1:9" s="429" customFormat="1" ht="15" hidden="1" customHeight="1">
      <c r="A67" s="421" t="s">
        <v>267</v>
      </c>
      <c r="B67" s="421" t="s">
        <v>267</v>
      </c>
      <c r="C67" s="95" t="s">
        <v>172</v>
      </c>
      <c r="D67" s="421" t="s">
        <v>268</v>
      </c>
      <c r="E67" s="312">
        <v>12101</v>
      </c>
      <c r="F67" s="424" t="s">
        <v>268</v>
      </c>
      <c r="G67" s="312">
        <v>12101</v>
      </c>
      <c r="H67" s="435">
        <v>1.1399999999999999</v>
      </c>
      <c r="I67" s="626"/>
    </row>
    <row r="68" spans="1:9" s="429" customFormat="1" ht="15" customHeight="1">
      <c r="A68" s="421" t="s">
        <v>269</v>
      </c>
      <c r="B68" s="421" t="s">
        <v>270</v>
      </c>
      <c r="C68" s="95" t="s">
        <v>271</v>
      </c>
      <c r="D68" s="421" t="s">
        <v>271</v>
      </c>
      <c r="E68" s="312">
        <v>13001</v>
      </c>
      <c r="F68" s="421" t="s">
        <v>270</v>
      </c>
      <c r="G68" s="312">
        <v>13101</v>
      </c>
      <c r="H68" s="435">
        <v>3.37</v>
      </c>
      <c r="I68" s="626"/>
    </row>
    <row r="69" spans="1:9" s="429" customFormat="1" ht="15" customHeight="1">
      <c r="A69" s="421" t="s">
        <v>269</v>
      </c>
      <c r="B69" s="421" t="s">
        <v>270</v>
      </c>
      <c r="C69" s="95" t="s">
        <v>271</v>
      </c>
      <c r="D69" s="421" t="s">
        <v>271</v>
      </c>
      <c r="E69" s="312">
        <v>13001</v>
      </c>
      <c r="F69" s="421" t="s">
        <v>272</v>
      </c>
      <c r="G69" s="312">
        <v>13102</v>
      </c>
      <c r="H69" s="435">
        <v>2.35</v>
      </c>
      <c r="I69" s="626"/>
    </row>
    <row r="70" spans="1:9" s="429" customFormat="1" ht="15" customHeight="1">
      <c r="A70" s="421" t="s">
        <v>269</v>
      </c>
      <c r="B70" s="421" t="s">
        <v>270</v>
      </c>
      <c r="C70" s="95" t="s">
        <v>271</v>
      </c>
      <c r="D70" s="421" t="s">
        <v>271</v>
      </c>
      <c r="E70" s="312">
        <v>13001</v>
      </c>
      <c r="F70" s="421" t="s">
        <v>273</v>
      </c>
      <c r="G70" s="312">
        <v>13103</v>
      </c>
      <c r="H70" s="435">
        <v>4.4800000000000004</v>
      </c>
      <c r="I70" s="626"/>
    </row>
    <row r="71" spans="1:9" s="429" customFormat="1" ht="15" customHeight="1">
      <c r="A71" s="421" t="s">
        <v>269</v>
      </c>
      <c r="B71" s="421" t="s">
        <v>270</v>
      </c>
      <c r="C71" s="95" t="s">
        <v>271</v>
      </c>
      <c r="D71" s="421" t="s">
        <v>271</v>
      </c>
      <c r="E71" s="312">
        <v>13001</v>
      </c>
      <c r="F71" s="421" t="s">
        <v>274</v>
      </c>
      <c r="G71" s="312">
        <v>13104</v>
      </c>
      <c r="H71" s="435">
        <v>4.46</v>
      </c>
      <c r="I71" s="626"/>
    </row>
    <row r="72" spans="1:9" s="429" customFormat="1" ht="15" customHeight="1">
      <c r="A72" s="421" t="s">
        <v>269</v>
      </c>
      <c r="B72" s="421" t="s">
        <v>270</v>
      </c>
      <c r="C72" s="95" t="s">
        <v>271</v>
      </c>
      <c r="D72" s="421" t="s">
        <v>271</v>
      </c>
      <c r="E72" s="312">
        <v>13001</v>
      </c>
      <c r="F72" s="421" t="s">
        <v>275</v>
      </c>
      <c r="G72" s="312">
        <v>13105</v>
      </c>
      <c r="H72" s="435">
        <v>2.61</v>
      </c>
      <c r="I72" s="626"/>
    </row>
    <row r="73" spans="1:9" s="429" customFormat="1" ht="15" customHeight="1">
      <c r="A73" s="421" t="s">
        <v>269</v>
      </c>
      <c r="B73" s="421" t="s">
        <v>270</v>
      </c>
      <c r="C73" s="95" t="s">
        <v>271</v>
      </c>
      <c r="D73" s="421" t="s">
        <v>271</v>
      </c>
      <c r="E73" s="312">
        <v>13001</v>
      </c>
      <c r="F73" s="421" t="s">
        <v>276</v>
      </c>
      <c r="G73" s="312">
        <v>13106</v>
      </c>
      <c r="H73" s="435">
        <v>4.2</v>
      </c>
      <c r="I73" s="626"/>
    </row>
    <row r="74" spans="1:9" s="429" customFormat="1" ht="15" customHeight="1">
      <c r="A74" s="421" t="s">
        <v>269</v>
      </c>
      <c r="B74" s="421" t="s">
        <v>270</v>
      </c>
      <c r="C74" s="95" t="s">
        <v>271</v>
      </c>
      <c r="D74" s="421" t="s">
        <v>271</v>
      </c>
      <c r="E74" s="312">
        <v>13001</v>
      </c>
      <c r="F74" s="421" t="s">
        <v>277</v>
      </c>
      <c r="G74" s="312">
        <v>13107</v>
      </c>
      <c r="H74" s="435">
        <v>2.64</v>
      </c>
      <c r="I74" s="626"/>
    </row>
    <row r="75" spans="1:9" s="429" customFormat="1" ht="15" customHeight="1">
      <c r="A75" s="421" t="s">
        <v>269</v>
      </c>
      <c r="B75" s="421" t="s">
        <v>270</v>
      </c>
      <c r="C75" s="95" t="s">
        <v>271</v>
      </c>
      <c r="D75" s="421" t="s">
        <v>271</v>
      </c>
      <c r="E75" s="312">
        <v>13001</v>
      </c>
      <c r="F75" s="421" t="s">
        <v>278</v>
      </c>
      <c r="G75" s="312">
        <v>13108</v>
      </c>
      <c r="H75" s="435">
        <v>4.37</v>
      </c>
      <c r="I75" s="626"/>
    </row>
    <row r="76" spans="1:9" s="429" customFormat="1" ht="15" customHeight="1">
      <c r="A76" s="421" t="s">
        <v>269</v>
      </c>
      <c r="B76" s="421" t="s">
        <v>270</v>
      </c>
      <c r="C76" s="95" t="s">
        <v>271</v>
      </c>
      <c r="D76" s="421" t="s">
        <v>271</v>
      </c>
      <c r="E76" s="312">
        <v>13001</v>
      </c>
      <c r="F76" s="421" t="s">
        <v>279</v>
      </c>
      <c r="G76" s="312">
        <v>13109</v>
      </c>
      <c r="H76" s="435">
        <v>2.13</v>
      </c>
      <c r="I76" s="626"/>
    </row>
    <row r="77" spans="1:9" s="429" customFormat="1" ht="15" customHeight="1">
      <c r="A77" s="421" t="s">
        <v>269</v>
      </c>
      <c r="B77" s="421" t="s">
        <v>270</v>
      </c>
      <c r="C77" s="95" t="s">
        <v>271</v>
      </c>
      <c r="D77" s="421" t="s">
        <v>271</v>
      </c>
      <c r="E77" s="312">
        <v>13001</v>
      </c>
      <c r="F77" s="421" t="s">
        <v>280</v>
      </c>
      <c r="G77" s="312">
        <v>13110</v>
      </c>
      <c r="H77" s="435">
        <v>2.12</v>
      </c>
      <c r="I77" s="626"/>
    </row>
    <row r="78" spans="1:9" s="429" customFormat="1" ht="15" customHeight="1">
      <c r="A78" s="421" t="s">
        <v>269</v>
      </c>
      <c r="B78" s="421" t="s">
        <v>270</v>
      </c>
      <c r="C78" s="95" t="s">
        <v>271</v>
      </c>
      <c r="D78" s="421" t="s">
        <v>271</v>
      </c>
      <c r="E78" s="312">
        <v>13001</v>
      </c>
      <c r="F78" s="421" t="s">
        <v>281</v>
      </c>
      <c r="G78" s="312">
        <v>13111</v>
      </c>
      <c r="H78" s="435">
        <v>3.04</v>
      </c>
      <c r="I78" s="626"/>
    </row>
    <row r="79" spans="1:9" s="429" customFormat="1" ht="15" customHeight="1">
      <c r="A79" s="421" t="s">
        <v>269</v>
      </c>
      <c r="B79" s="421" t="s">
        <v>270</v>
      </c>
      <c r="C79" s="95" t="s">
        <v>271</v>
      </c>
      <c r="D79" s="421" t="s">
        <v>271</v>
      </c>
      <c r="E79" s="312">
        <v>13001</v>
      </c>
      <c r="F79" s="421" t="s">
        <v>282</v>
      </c>
      <c r="G79" s="312">
        <v>13112</v>
      </c>
      <c r="H79" s="435">
        <v>3.04</v>
      </c>
      <c r="I79" s="626"/>
    </row>
    <row r="80" spans="1:9" s="429" customFormat="1" ht="15" customHeight="1">
      <c r="A80" s="421" t="s">
        <v>269</v>
      </c>
      <c r="B80" s="421" t="s">
        <v>270</v>
      </c>
      <c r="C80" s="95" t="s">
        <v>271</v>
      </c>
      <c r="D80" s="421" t="s">
        <v>271</v>
      </c>
      <c r="E80" s="312">
        <v>13001</v>
      </c>
      <c r="F80" s="421" t="s">
        <v>283</v>
      </c>
      <c r="G80" s="312">
        <v>13113</v>
      </c>
      <c r="H80" s="435">
        <v>1.23</v>
      </c>
      <c r="I80" s="626"/>
    </row>
    <row r="81" spans="1:9" s="429" customFormat="1" ht="15" customHeight="1">
      <c r="A81" s="421" t="s">
        <v>269</v>
      </c>
      <c r="B81" s="421" t="s">
        <v>270</v>
      </c>
      <c r="C81" s="95" t="s">
        <v>271</v>
      </c>
      <c r="D81" s="421" t="s">
        <v>271</v>
      </c>
      <c r="E81" s="312">
        <v>13001</v>
      </c>
      <c r="F81" s="421" t="s">
        <v>284</v>
      </c>
      <c r="G81" s="312">
        <v>13114</v>
      </c>
      <c r="H81" s="435">
        <v>0.9</v>
      </c>
      <c r="I81" s="626"/>
    </row>
    <row r="82" spans="1:9" s="429" customFormat="1" ht="15" customHeight="1">
      <c r="A82" s="421" t="s">
        <v>269</v>
      </c>
      <c r="B82" s="421" t="s">
        <v>270</v>
      </c>
      <c r="C82" s="95" t="s">
        <v>271</v>
      </c>
      <c r="D82" s="421" t="s">
        <v>271</v>
      </c>
      <c r="E82" s="312">
        <v>13001</v>
      </c>
      <c r="F82" s="421" t="s">
        <v>285</v>
      </c>
      <c r="G82" s="312">
        <v>13115</v>
      </c>
      <c r="H82" s="435">
        <v>1.35</v>
      </c>
      <c r="I82" s="626"/>
    </row>
    <row r="83" spans="1:9" s="429" customFormat="1" ht="15" customHeight="1">
      <c r="A83" s="421" t="s">
        <v>269</v>
      </c>
      <c r="B83" s="421" t="s">
        <v>270</v>
      </c>
      <c r="C83" s="95" t="s">
        <v>271</v>
      </c>
      <c r="D83" s="421" t="s">
        <v>271</v>
      </c>
      <c r="E83" s="312">
        <v>13001</v>
      </c>
      <c r="F83" s="421" t="s">
        <v>286</v>
      </c>
      <c r="G83" s="312">
        <v>13116</v>
      </c>
      <c r="H83" s="435">
        <v>4.83</v>
      </c>
      <c r="I83" s="626"/>
    </row>
    <row r="84" spans="1:9" s="429" customFormat="1" ht="15" customHeight="1">
      <c r="A84" s="421" t="s">
        <v>269</v>
      </c>
      <c r="B84" s="421" t="s">
        <v>270</v>
      </c>
      <c r="C84" s="95" t="s">
        <v>271</v>
      </c>
      <c r="D84" s="421" t="s">
        <v>271</v>
      </c>
      <c r="E84" s="312">
        <v>13001</v>
      </c>
      <c r="F84" s="421" t="s">
        <v>287</v>
      </c>
      <c r="G84" s="312">
        <v>13117</v>
      </c>
      <c r="H84" s="435">
        <v>3.68</v>
      </c>
      <c r="I84" s="626"/>
    </row>
    <row r="85" spans="1:9" s="429" customFormat="1" ht="15" customHeight="1">
      <c r="A85" s="421" t="s">
        <v>269</v>
      </c>
      <c r="B85" s="421" t="s">
        <v>270</v>
      </c>
      <c r="C85" s="95" t="s">
        <v>271</v>
      </c>
      <c r="D85" s="421" t="s">
        <v>271</v>
      </c>
      <c r="E85" s="312">
        <v>13001</v>
      </c>
      <c r="F85" s="421" t="s">
        <v>288</v>
      </c>
      <c r="G85" s="312">
        <v>13118</v>
      </c>
      <c r="H85" s="435">
        <v>2.4900000000000002</v>
      </c>
      <c r="I85" s="626"/>
    </row>
    <row r="86" spans="1:9" s="429" customFormat="1" ht="15" customHeight="1">
      <c r="A86" s="421" t="s">
        <v>269</v>
      </c>
      <c r="B86" s="421" t="s">
        <v>270</v>
      </c>
      <c r="C86" s="95" t="s">
        <v>271</v>
      </c>
      <c r="D86" s="421" t="s">
        <v>271</v>
      </c>
      <c r="E86" s="312">
        <v>13001</v>
      </c>
      <c r="F86" s="421" t="s">
        <v>289</v>
      </c>
      <c r="G86" s="312">
        <v>13119</v>
      </c>
      <c r="H86" s="435">
        <v>1.69</v>
      </c>
      <c r="I86" s="626"/>
    </row>
    <row r="87" spans="1:9" s="429" customFormat="1" ht="15" customHeight="1">
      <c r="A87" s="421" t="s">
        <v>269</v>
      </c>
      <c r="B87" s="421" t="s">
        <v>270</v>
      </c>
      <c r="C87" s="95" t="s">
        <v>271</v>
      </c>
      <c r="D87" s="421" t="s">
        <v>271</v>
      </c>
      <c r="E87" s="312">
        <v>13001</v>
      </c>
      <c r="F87" s="421" t="s">
        <v>290</v>
      </c>
      <c r="G87" s="312">
        <v>13120</v>
      </c>
      <c r="H87" s="435">
        <v>1.02</v>
      </c>
      <c r="I87" s="626"/>
    </row>
    <row r="88" spans="1:9" s="429" customFormat="1" ht="15" customHeight="1">
      <c r="A88" s="421" t="s">
        <v>269</v>
      </c>
      <c r="B88" s="421" t="s">
        <v>270</v>
      </c>
      <c r="C88" s="95" t="s">
        <v>271</v>
      </c>
      <c r="D88" s="421" t="s">
        <v>271</v>
      </c>
      <c r="E88" s="312">
        <v>13001</v>
      </c>
      <c r="F88" s="421" t="s">
        <v>291</v>
      </c>
      <c r="G88" s="312">
        <v>13121</v>
      </c>
      <c r="H88" s="435">
        <v>4.18</v>
      </c>
      <c r="I88" s="626"/>
    </row>
    <row r="89" spans="1:9" s="429" customFormat="1" ht="15" customHeight="1">
      <c r="A89" s="421" t="s">
        <v>269</v>
      </c>
      <c r="B89" s="421" t="s">
        <v>270</v>
      </c>
      <c r="C89" s="95" t="s">
        <v>271</v>
      </c>
      <c r="D89" s="421" t="s">
        <v>271</v>
      </c>
      <c r="E89" s="312">
        <v>13001</v>
      </c>
      <c r="F89" s="421" t="s">
        <v>292</v>
      </c>
      <c r="G89" s="312">
        <v>13122</v>
      </c>
      <c r="H89" s="435">
        <v>2.84</v>
      </c>
      <c r="I89" s="626"/>
    </row>
    <row r="90" spans="1:9" s="429" customFormat="1" ht="15" customHeight="1">
      <c r="A90" s="421" t="s">
        <v>269</v>
      </c>
      <c r="B90" s="421" t="s">
        <v>270</v>
      </c>
      <c r="C90" s="95" t="s">
        <v>271</v>
      </c>
      <c r="D90" s="421" t="s">
        <v>271</v>
      </c>
      <c r="E90" s="312">
        <v>13001</v>
      </c>
      <c r="F90" s="421" t="s">
        <v>293</v>
      </c>
      <c r="G90" s="312">
        <v>13123</v>
      </c>
      <c r="H90" s="435">
        <v>1.34</v>
      </c>
      <c r="I90" s="626"/>
    </row>
    <row r="91" spans="1:9" s="429" customFormat="1" ht="15" customHeight="1">
      <c r="A91" s="421" t="s">
        <v>269</v>
      </c>
      <c r="B91" s="421" t="s">
        <v>270</v>
      </c>
      <c r="C91" s="95" t="s">
        <v>271</v>
      </c>
      <c r="D91" s="421" t="s">
        <v>271</v>
      </c>
      <c r="E91" s="312">
        <v>13001</v>
      </c>
      <c r="F91" s="421" t="s">
        <v>294</v>
      </c>
      <c r="G91" s="312">
        <v>13124</v>
      </c>
      <c r="H91" s="435">
        <v>2.64</v>
      </c>
      <c r="I91" s="626"/>
    </row>
    <row r="92" spans="1:9" s="429" customFormat="1" ht="15" customHeight="1">
      <c r="A92" s="421" t="s">
        <v>269</v>
      </c>
      <c r="B92" s="421" t="s">
        <v>270</v>
      </c>
      <c r="C92" s="95" t="s">
        <v>271</v>
      </c>
      <c r="D92" s="421" t="s">
        <v>271</v>
      </c>
      <c r="E92" s="312">
        <v>13001</v>
      </c>
      <c r="F92" s="421" t="s">
        <v>295</v>
      </c>
      <c r="G92" s="312">
        <v>13125</v>
      </c>
      <c r="H92" s="435">
        <v>1.71</v>
      </c>
      <c r="I92" s="626"/>
    </row>
    <row r="93" spans="1:9" s="429" customFormat="1" ht="15" customHeight="1">
      <c r="A93" s="421" t="s">
        <v>269</v>
      </c>
      <c r="B93" s="421" t="s">
        <v>270</v>
      </c>
      <c r="C93" s="95" t="s">
        <v>271</v>
      </c>
      <c r="D93" s="421" t="s">
        <v>271</v>
      </c>
      <c r="E93" s="312">
        <v>13001</v>
      </c>
      <c r="F93" s="421" t="s">
        <v>296</v>
      </c>
      <c r="G93" s="312">
        <v>13126</v>
      </c>
      <c r="H93" s="435">
        <v>3.63</v>
      </c>
      <c r="I93" s="626"/>
    </row>
    <row r="94" spans="1:9" s="429" customFormat="1" ht="15" customHeight="1">
      <c r="A94" s="421" t="s">
        <v>269</v>
      </c>
      <c r="B94" s="421" t="s">
        <v>270</v>
      </c>
      <c r="C94" s="95" t="s">
        <v>271</v>
      </c>
      <c r="D94" s="421" t="s">
        <v>271</v>
      </c>
      <c r="E94" s="312">
        <v>13001</v>
      </c>
      <c r="F94" s="421" t="s">
        <v>297</v>
      </c>
      <c r="G94" s="312">
        <v>13127</v>
      </c>
      <c r="H94" s="435">
        <v>4.4000000000000004</v>
      </c>
      <c r="I94" s="626"/>
    </row>
    <row r="95" spans="1:9" s="429" customFormat="1" ht="15" customHeight="1">
      <c r="A95" s="421" t="s">
        <v>269</v>
      </c>
      <c r="B95" s="421" t="s">
        <v>270</v>
      </c>
      <c r="C95" s="95" t="s">
        <v>271</v>
      </c>
      <c r="D95" s="421" t="s">
        <v>271</v>
      </c>
      <c r="E95" s="312">
        <v>13001</v>
      </c>
      <c r="F95" s="421" t="s">
        <v>298</v>
      </c>
      <c r="G95" s="312">
        <v>13128</v>
      </c>
      <c r="H95" s="435">
        <v>2.84</v>
      </c>
      <c r="I95" s="626"/>
    </row>
    <row r="96" spans="1:9" s="429" customFormat="1" ht="15" customHeight="1">
      <c r="A96" s="421" t="s">
        <v>269</v>
      </c>
      <c r="B96" s="421" t="s">
        <v>270</v>
      </c>
      <c r="C96" s="95" t="s">
        <v>271</v>
      </c>
      <c r="D96" s="421" t="s">
        <v>271</v>
      </c>
      <c r="E96" s="312">
        <v>13001</v>
      </c>
      <c r="F96" s="421" t="s">
        <v>299</v>
      </c>
      <c r="G96" s="312">
        <v>13129</v>
      </c>
      <c r="H96" s="435">
        <v>4.63</v>
      </c>
      <c r="I96" s="626"/>
    </row>
    <row r="97" spans="1:9" s="429" customFormat="1" ht="15" customHeight="1">
      <c r="A97" s="421" t="s">
        <v>269</v>
      </c>
      <c r="B97" s="421" t="s">
        <v>270</v>
      </c>
      <c r="C97" s="95" t="s">
        <v>271</v>
      </c>
      <c r="D97" s="421" t="s">
        <v>271</v>
      </c>
      <c r="E97" s="312">
        <v>13001</v>
      </c>
      <c r="F97" s="421" t="s">
        <v>300</v>
      </c>
      <c r="G97" s="312">
        <v>13130</v>
      </c>
      <c r="H97" s="435">
        <v>2.2799999999999998</v>
      </c>
      <c r="I97" s="626"/>
    </row>
    <row r="98" spans="1:9" s="429" customFormat="1" ht="15" customHeight="1">
      <c r="A98" s="421" t="s">
        <v>269</v>
      </c>
      <c r="B98" s="421" t="s">
        <v>270</v>
      </c>
      <c r="C98" s="95" t="s">
        <v>271</v>
      </c>
      <c r="D98" s="421" t="s">
        <v>271</v>
      </c>
      <c r="E98" s="312">
        <v>13001</v>
      </c>
      <c r="F98" s="421" t="s">
        <v>301</v>
      </c>
      <c r="G98" s="312">
        <v>13131</v>
      </c>
      <c r="H98" s="435">
        <v>4.5999999999999996</v>
      </c>
      <c r="I98" s="626"/>
    </row>
    <row r="99" spans="1:9" s="429" customFormat="1" ht="15" customHeight="1">
      <c r="A99" s="421" t="s">
        <v>269</v>
      </c>
      <c r="B99" s="421" t="s">
        <v>270</v>
      </c>
      <c r="C99" s="95" t="s">
        <v>271</v>
      </c>
      <c r="D99" s="421" t="s">
        <v>271</v>
      </c>
      <c r="E99" s="312">
        <v>13001</v>
      </c>
      <c r="F99" s="421" t="s">
        <v>302</v>
      </c>
      <c r="G99" s="312">
        <v>13132</v>
      </c>
      <c r="H99" s="435">
        <v>0.81</v>
      </c>
      <c r="I99" s="626"/>
    </row>
    <row r="100" spans="1:9" s="429" customFormat="1" ht="15" customHeight="1">
      <c r="A100" s="421" t="s">
        <v>269</v>
      </c>
      <c r="B100" s="421" t="s">
        <v>303</v>
      </c>
      <c r="C100" s="95" t="s">
        <v>271</v>
      </c>
      <c r="D100" s="421" t="s">
        <v>271</v>
      </c>
      <c r="E100" s="312">
        <v>13001</v>
      </c>
      <c r="F100" s="421" t="s">
        <v>304</v>
      </c>
      <c r="G100" s="312">
        <v>13201</v>
      </c>
      <c r="H100" s="435">
        <v>1.51</v>
      </c>
      <c r="I100" s="626"/>
    </row>
    <row r="101" spans="1:9" s="429" customFormat="1" ht="15" customHeight="1">
      <c r="A101" s="421" t="s">
        <v>269</v>
      </c>
      <c r="B101" s="421" t="s">
        <v>303</v>
      </c>
      <c r="C101" s="95" t="s">
        <v>271</v>
      </c>
      <c r="D101" s="421" t="s">
        <v>271</v>
      </c>
      <c r="E101" s="312">
        <v>13001</v>
      </c>
      <c r="F101" s="421" t="s">
        <v>305</v>
      </c>
      <c r="G101" s="312">
        <v>13202</v>
      </c>
      <c r="H101" s="435">
        <v>1.1200000000000001</v>
      </c>
      <c r="I101" s="626"/>
    </row>
    <row r="102" spans="1:9" s="429" customFormat="1" ht="15" customHeight="1">
      <c r="A102" s="421" t="s">
        <v>269</v>
      </c>
      <c r="B102" s="421" t="s">
        <v>303</v>
      </c>
      <c r="C102" s="95" t="s">
        <v>271</v>
      </c>
      <c r="D102" s="421" t="s">
        <v>271</v>
      </c>
      <c r="E102" s="312">
        <v>13001</v>
      </c>
      <c r="F102" s="421" t="s">
        <v>306</v>
      </c>
      <c r="G102" s="312">
        <v>13203</v>
      </c>
      <c r="H102" s="435">
        <v>1.59</v>
      </c>
      <c r="I102" s="626"/>
    </row>
    <row r="103" spans="1:9" s="429" customFormat="1" ht="15" customHeight="1">
      <c r="A103" s="421" t="s">
        <v>269</v>
      </c>
      <c r="B103" s="421" t="s">
        <v>307</v>
      </c>
      <c r="C103" s="95" t="s">
        <v>271</v>
      </c>
      <c r="D103" s="421" t="s">
        <v>271</v>
      </c>
      <c r="E103" s="312">
        <v>13001</v>
      </c>
      <c r="F103" s="421" t="s">
        <v>308</v>
      </c>
      <c r="G103" s="312">
        <v>13301</v>
      </c>
      <c r="H103" s="435">
        <v>1.34</v>
      </c>
      <c r="I103" s="626"/>
    </row>
    <row r="104" spans="1:9" s="429" customFormat="1" ht="15" customHeight="1">
      <c r="A104" s="421" t="s">
        <v>269</v>
      </c>
      <c r="B104" s="421" t="s">
        <v>307</v>
      </c>
      <c r="C104" s="95" t="s">
        <v>271</v>
      </c>
      <c r="D104" s="421" t="s">
        <v>271</v>
      </c>
      <c r="E104" s="312">
        <v>13001</v>
      </c>
      <c r="F104" s="421" t="s">
        <v>309</v>
      </c>
      <c r="G104" s="312">
        <v>13302</v>
      </c>
      <c r="H104" s="435">
        <v>1.96</v>
      </c>
      <c r="I104" s="626"/>
    </row>
    <row r="105" spans="1:9" s="429" customFormat="1" ht="15" customHeight="1">
      <c r="A105" s="421" t="s">
        <v>269</v>
      </c>
      <c r="B105" s="421" t="s">
        <v>307</v>
      </c>
      <c r="C105" s="95" t="s">
        <v>271</v>
      </c>
      <c r="D105" s="421" t="s">
        <v>271</v>
      </c>
      <c r="E105" s="312">
        <v>13001</v>
      </c>
      <c r="F105" s="421" t="s">
        <v>310</v>
      </c>
      <c r="G105" s="312">
        <v>13303</v>
      </c>
      <c r="H105" s="435">
        <v>2</v>
      </c>
      <c r="I105" s="626"/>
    </row>
    <row r="106" spans="1:9" s="429" customFormat="1" ht="15" customHeight="1">
      <c r="A106" s="421" t="s">
        <v>269</v>
      </c>
      <c r="B106" s="421" t="s">
        <v>311</v>
      </c>
      <c r="C106" s="95" t="s">
        <v>271</v>
      </c>
      <c r="D106" s="421" t="s">
        <v>271</v>
      </c>
      <c r="E106" s="312">
        <v>13001</v>
      </c>
      <c r="F106" s="421" t="s">
        <v>312</v>
      </c>
      <c r="G106" s="312">
        <v>13401</v>
      </c>
      <c r="H106" s="435">
        <v>2.14</v>
      </c>
      <c r="I106" s="626"/>
    </row>
    <row r="107" spans="1:9" s="429" customFormat="1" ht="15" customHeight="1">
      <c r="A107" s="421" t="s">
        <v>269</v>
      </c>
      <c r="B107" s="421" t="s">
        <v>311</v>
      </c>
      <c r="C107" s="95" t="s">
        <v>271</v>
      </c>
      <c r="D107" s="421" t="s">
        <v>271</v>
      </c>
      <c r="E107" s="312">
        <v>13001</v>
      </c>
      <c r="F107" s="421" t="s">
        <v>313</v>
      </c>
      <c r="G107" s="312">
        <v>13402</v>
      </c>
      <c r="H107" s="435">
        <v>1.6</v>
      </c>
      <c r="I107" s="626"/>
    </row>
    <row r="108" spans="1:9" s="429" customFormat="1" ht="15" customHeight="1">
      <c r="A108" s="421" t="s">
        <v>269</v>
      </c>
      <c r="B108" s="421" t="s">
        <v>311</v>
      </c>
      <c r="C108" s="95" t="s">
        <v>271</v>
      </c>
      <c r="D108" s="421" t="s">
        <v>271</v>
      </c>
      <c r="E108" s="312">
        <v>13001</v>
      </c>
      <c r="F108" s="421" t="s">
        <v>314</v>
      </c>
      <c r="G108" s="312">
        <v>13403</v>
      </c>
      <c r="H108" s="435">
        <v>1.49</v>
      </c>
      <c r="I108" s="626"/>
    </row>
    <row r="109" spans="1:9" s="429" customFormat="1" ht="15" customHeight="1">
      <c r="A109" s="421" t="s">
        <v>269</v>
      </c>
      <c r="B109" s="421" t="s">
        <v>311</v>
      </c>
      <c r="C109" s="95" t="s">
        <v>271</v>
      </c>
      <c r="D109" s="421" t="s">
        <v>271</v>
      </c>
      <c r="E109" s="312">
        <v>13001</v>
      </c>
      <c r="F109" s="421" t="s">
        <v>315</v>
      </c>
      <c r="G109" s="312">
        <v>13404</v>
      </c>
      <c r="H109" s="435">
        <v>1.59</v>
      </c>
      <c r="I109" s="626"/>
    </row>
    <row r="110" spans="1:9" s="429" customFormat="1" ht="15" customHeight="1">
      <c r="A110" s="421" t="s">
        <v>269</v>
      </c>
      <c r="B110" s="421" t="s">
        <v>316</v>
      </c>
      <c r="C110" s="95" t="s">
        <v>172</v>
      </c>
      <c r="D110" s="421" t="s">
        <v>316</v>
      </c>
      <c r="E110" s="312">
        <v>13501</v>
      </c>
      <c r="F110" s="424" t="s">
        <v>316</v>
      </c>
      <c r="G110" s="312">
        <v>13501</v>
      </c>
      <c r="H110" s="435">
        <v>1.53</v>
      </c>
      <c r="I110" s="626"/>
    </row>
    <row r="111" spans="1:9" s="429" customFormat="1" ht="15" customHeight="1">
      <c r="A111" s="421" t="s">
        <v>269</v>
      </c>
      <c r="B111" s="421" t="s">
        <v>317</v>
      </c>
      <c r="C111" s="95" t="s">
        <v>271</v>
      </c>
      <c r="D111" s="421" t="s">
        <v>271</v>
      </c>
      <c r="E111" s="312">
        <v>13001</v>
      </c>
      <c r="F111" s="421" t="s">
        <v>317</v>
      </c>
      <c r="G111" s="312">
        <v>13601</v>
      </c>
      <c r="H111" s="435">
        <v>1.64</v>
      </c>
      <c r="I111" s="626"/>
    </row>
    <row r="112" spans="1:9" s="429" customFormat="1" ht="15" customHeight="1">
      <c r="A112" s="421" t="s">
        <v>269</v>
      </c>
      <c r="B112" s="421" t="s">
        <v>317</v>
      </c>
      <c r="C112" s="95" t="s">
        <v>271</v>
      </c>
      <c r="D112" s="421" t="s">
        <v>271</v>
      </c>
      <c r="E112" s="312">
        <v>13001</v>
      </c>
      <c r="F112" s="421" t="s">
        <v>318</v>
      </c>
      <c r="G112" s="312">
        <v>13602</v>
      </c>
      <c r="H112" s="435">
        <v>2.0699999999999998</v>
      </c>
      <c r="I112" s="626"/>
    </row>
    <row r="113" spans="1:9" s="429" customFormat="1" ht="15" customHeight="1">
      <c r="A113" s="421" t="s">
        <v>269</v>
      </c>
      <c r="B113" s="421" t="s">
        <v>317</v>
      </c>
      <c r="C113" s="95" t="s">
        <v>271</v>
      </c>
      <c r="D113" s="421" t="s">
        <v>271</v>
      </c>
      <c r="E113" s="312">
        <v>13001</v>
      </c>
      <c r="F113" s="421" t="s">
        <v>319</v>
      </c>
      <c r="G113" s="312">
        <v>13603</v>
      </c>
      <c r="H113" s="435">
        <v>1.73</v>
      </c>
      <c r="I113" s="626"/>
    </row>
    <row r="114" spans="1:9" s="429" customFormat="1" ht="15" customHeight="1">
      <c r="A114" s="421" t="s">
        <v>269</v>
      </c>
      <c r="B114" s="421" t="s">
        <v>317</v>
      </c>
      <c r="C114" s="95" t="s">
        <v>271</v>
      </c>
      <c r="D114" s="421" t="s">
        <v>271</v>
      </c>
      <c r="E114" s="312">
        <v>13001</v>
      </c>
      <c r="F114" s="421" t="s">
        <v>320</v>
      </c>
      <c r="G114" s="312">
        <v>13604</v>
      </c>
      <c r="H114" s="435">
        <v>1.88</v>
      </c>
      <c r="I114" s="626"/>
    </row>
    <row r="115" spans="1:9" s="429" customFormat="1" ht="15" customHeight="1">
      <c r="A115" s="421" t="s">
        <v>269</v>
      </c>
      <c r="B115" s="421" t="s">
        <v>317</v>
      </c>
      <c r="C115" s="95" t="s">
        <v>271</v>
      </c>
      <c r="D115" s="421" t="s">
        <v>271</v>
      </c>
      <c r="E115" s="312">
        <v>13001</v>
      </c>
      <c r="F115" s="421" t="s">
        <v>321</v>
      </c>
      <c r="G115" s="312">
        <v>13605</v>
      </c>
      <c r="H115" s="435">
        <v>1.77</v>
      </c>
      <c r="I115" s="626"/>
    </row>
    <row r="116" spans="1:9" s="429" customFormat="1" ht="15" hidden="1" customHeight="1">
      <c r="A116" s="421" t="s">
        <v>322</v>
      </c>
      <c r="B116" s="421" t="s">
        <v>323</v>
      </c>
      <c r="C116" s="95" t="s">
        <v>172</v>
      </c>
      <c r="D116" s="421" t="s">
        <v>323</v>
      </c>
      <c r="E116" s="312">
        <v>14101</v>
      </c>
      <c r="F116" s="421" t="s">
        <v>323</v>
      </c>
      <c r="G116" s="312">
        <v>14101</v>
      </c>
      <c r="H116" s="435">
        <v>1.76</v>
      </c>
      <c r="I116" s="626"/>
    </row>
    <row r="117" spans="1:9" s="429" customFormat="1" ht="15" hidden="1" customHeight="1">
      <c r="A117" s="421" t="s">
        <v>324</v>
      </c>
      <c r="B117" s="421" t="s">
        <v>325</v>
      </c>
      <c r="C117" s="95" t="s">
        <v>172</v>
      </c>
      <c r="D117" s="421" t="s">
        <v>325</v>
      </c>
      <c r="E117" s="312">
        <v>15101</v>
      </c>
      <c r="F117" s="421" t="s">
        <v>325</v>
      </c>
      <c r="G117" s="312">
        <v>15101</v>
      </c>
      <c r="H117" s="435">
        <v>4.12</v>
      </c>
      <c r="I117" s="626"/>
    </row>
    <row r="118" spans="1:9" s="429" customFormat="1" ht="15" hidden="1" customHeight="1">
      <c r="A118" s="421" t="s">
        <v>326</v>
      </c>
      <c r="B118" s="219" t="s">
        <v>327</v>
      </c>
      <c r="C118" s="95" t="s">
        <v>172</v>
      </c>
      <c r="D118" s="421" t="s">
        <v>328</v>
      </c>
      <c r="E118" s="312">
        <v>16101</v>
      </c>
      <c r="F118" s="421" t="s">
        <v>329</v>
      </c>
      <c r="G118" s="312">
        <v>16101</v>
      </c>
      <c r="H118" s="435">
        <v>1.37</v>
      </c>
      <c r="I118" s="626"/>
    </row>
    <row r="119" spans="1:9" s="429" customFormat="1" ht="15" hidden="1" customHeight="1">
      <c r="A119" s="421" t="s">
        <v>326</v>
      </c>
      <c r="B119" s="219" t="s">
        <v>327</v>
      </c>
      <c r="C119" s="95" t="s">
        <v>172</v>
      </c>
      <c r="D119" s="421" t="s">
        <v>328</v>
      </c>
      <c r="E119" s="312">
        <v>16101</v>
      </c>
      <c r="F119" s="421" t="s">
        <v>330</v>
      </c>
      <c r="G119" s="312">
        <v>16103</v>
      </c>
      <c r="H119" s="435">
        <v>0.73</v>
      </c>
      <c r="I119" s="626"/>
    </row>
    <row r="120" spans="1:9" s="429" customFormat="1" ht="15" hidden="1" customHeight="1">
      <c r="A120" s="421" t="s">
        <v>326</v>
      </c>
      <c r="B120" s="219" t="s">
        <v>331</v>
      </c>
      <c r="C120" s="95" t="s">
        <v>172</v>
      </c>
      <c r="D120" s="423" t="s">
        <v>332</v>
      </c>
      <c r="E120" s="312">
        <v>16301</v>
      </c>
      <c r="F120" s="423" t="s">
        <v>332</v>
      </c>
      <c r="G120" s="312">
        <v>16301</v>
      </c>
      <c r="H120" s="435">
        <v>0.81</v>
      </c>
      <c r="I120" s="626"/>
    </row>
  </sheetData>
  <autoFilter ref="A3:Q120" xr:uid="{00000000-0001-0000-8100-000000000000}">
    <filterColumn colId="0">
      <filters>
        <filter val="METROPOLITANA"/>
      </filters>
    </filterColumn>
  </autoFilter>
  <mergeCells count="1">
    <mergeCell ref="B1:H1"/>
  </mergeCells>
  <hyperlinks>
    <hyperlink ref="I1" location="INDICE!A1" display="INDICE" xr:uid="{00000000-0004-0000-8100-000000000000}"/>
    <hyperlink ref="I2" location="Matriz_Estadisticas!A1" display="ESTADÍSTICAS" xr:uid="{00000000-0004-0000-8100-000001000000}"/>
    <hyperlink ref="A1" location="INDICE!C63" display="IS_34" xr:uid="{00000000-0004-0000-8100-000002000000}"/>
  </hyperlinks>
  <pageMargins left="0.7" right="0.7" top="0.75" bottom="0.75" header="0.3" footer="0.3"/>
  <pageSetup orientation="portrait" horizontalDpi="4294967293" verticalDpi="4294967293"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Hoja130">
    <tabColor rgb="FFFFFF00"/>
  </sheetPr>
  <dimension ref="A1:C38"/>
  <sheetViews>
    <sheetView workbookViewId="0">
      <selection activeCell="B10" sqref="B10"/>
    </sheetView>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1" t="s">
        <v>419</v>
      </c>
      <c r="B1" s="412" t="s">
        <v>1275</v>
      </c>
      <c r="C1" s="35" t="s">
        <v>137</v>
      </c>
    </row>
    <row r="2" spans="1:3" s="9" customFormat="1" ht="15" customHeight="1">
      <c r="A2" s="263" t="s">
        <v>6</v>
      </c>
      <c r="B2" s="259" t="s">
        <v>85</v>
      </c>
    </row>
    <row r="3" spans="1:3" s="9" customFormat="1" ht="15" customHeight="1">
      <c r="A3" s="263" t="s">
        <v>4</v>
      </c>
      <c r="B3" s="259" t="s">
        <v>75</v>
      </c>
    </row>
    <row r="4" spans="1:3" s="9" customFormat="1" ht="15" customHeight="1">
      <c r="A4" s="263" t="s">
        <v>388</v>
      </c>
      <c r="B4" s="171" t="s">
        <v>84</v>
      </c>
    </row>
    <row r="5" spans="1:3" s="9" customFormat="1" ht="15" customHeight="1">
      <c r="A5" s="263" t="s">
        <v>9</v>
      </c>
      <c r="B5" s="171" t="s">
        <v>1052</v>
      </c>
    </row>
    <row r="6" spans="1:3" s="9" customFormat="1" ht="15" customHeight="1">
      <c r="A6" s="263" t="s">
        <v>138</v>
      </c>
      <c r="B6" s="171" t="s">
        <v>468</v>
      </c>
    </row>
    <row r="7" spans="1:3" s="9" customFormat="1" ht="15" customHeight="1">
      <c r="A7" s="263" t="s">
        <v>7</v>
      </c>
      <c r="B7" s="171" t="s">
        <v>422</v>
      </c>
    </row>
    <row r="8" spans="1:3" s="9" customFormat="1" ht="15" customHeight="1">
      <c r="A8" s="263" t="s">
        <v>389</v>
      </c>
      <c r="B8" s="171">
        <v>2017</v>
      </c>
    </row>
    <row r="9" spans="1:3" s="9" customFormat="1" ht="15" customHeight="1">
      <c r="A9" s="263" t="s">
        <v>390</v>
      </c>
      <c r="B9" s="171" t="s">
        <v>470</v>
      </c>
    </row>
    <row r="10" spans="1:3" s="9" customFormat="1" ht="96.6">
      <c r="A10" s="100" t="s">
        <v>391</v>
      </c>
      <c r="B10" s="173" t="s">
        <v>1053</v>
      </c>
    </row>
    <row r="11" spans="1:3" s="9" customFormat="1" ht="15" customHeight="1">
      <c r="A11" s="263" t="s">
        <v>392</v>
      </c>
      <c r="B11" s="171" t="s">
        <v>472</v>
      </c>
    </row>
    <row r="12" spans="1:3" s="9" customFormat="1" ht="15" customHeight="1">
      <c r="A12" s="263" t="s">
        <v>393</v>
      </c>
      <c r="B12" s="259" t="s">
        <v>473</v>
      </c>
    </row>
    <row r="13" spans="1:3" s="9" customFormat="1" ht="15" customHeight="1">
      <c r="A13" s="263" t="s">
        <v>394</v>
      </c>
      <c r="B13" s="259" t="s">
        <v>474</v>
      </c>
    </row>
    <row r="14" spans="1:3" s="9" customFormat="1" ht="15" customHeight="1">
      <c r="A14" s="263" t="s">
        <v>139</v>
      </c>
      <c r="B14" s="171" t="s">
        <v>1054</v>
      </c>
    </row>
    <row r="15" spans="1:3" s="9" customFormat="1" ht="15" customHeight="1">
      <c r="A15" s="263" t="s">
        <v>395</v>
      </c>
      <c r="B15" s="144">
        <v>43301</v>
      </c>
    </row>
    <row r="16" spans="1:3" s="9" customFormat="1" ht="15" customHeight="1">
      <c r="A16" s="263" t="s">
        <v>396</v>
      </c>
      <c r="B16" s="144">
        <v>43657</v>
      </c>
    </row>
    <row r="17" spans="1:2" s="9" customFormat="1" ht="15" customHeight="1">
      <c r="A17" s="263" t="s">
        <v>397</v>
      </c>
      <c r="B17" s="259" t="s">
        <v>476</v>
      </c>
    </row>
    <row r="18" spans="1:2" s="9" customFormat="1" ht="15" customHeight="1">
      <c r="A18" s="278" t="s">
        <v>398</v>
      </c>
      <c r="B18" s="171" t="s">
        <v>1055</v>
      </c>
    </row>
    <row r="19" spans="1:2" s="9" customFormat="1" ht="15" customHeight="1">
      <c r="A19" s="278" t="s">
        <v>399</v>
      </c>
      <c r="B19" s="171" t="s">
        <v>478</v>
      </c>
    </row>
    <row r="20" spans="1:2" s="9" customFormat="1" ht="15" customHeight="1">
      <c r="A20" s="278" t="s">
        <v>400</v>
      </c>
      <c r="B20" s="259" t="s">
        <v>479</v>
      </c>
    </row>
    <row r="21" spans="1:2" s="9" customFormat="1" ht="15" customHeight="1">
      <c r="A21" s="278" t="s">
        <v>403</v>
      </c>
      <c r="B21" s="171" t="s">
        <v>1056</v>
      </c>
    </row>
    <row r="22" spans="1:2" s="9" customFormat="1" ht="15" customHeight="1">
      <c r="A22" s="278" t="s">
        <v>404</v>
      </c>
      <c r="B22" s="257" t="s">
        <v>434</v>
      </c>
    </row>
    <row r="23" spans="1:2" s="9" customFormat="1" ht="15" customHeight="1">
      <c r="A23" s="278" t="s">
        <v>435</v>
      </c>
      <c r="B23" s="380" t="s">
        <v>1057</v>
      </c>
    </row>
    <row r="24" spans="1:2" s="9" customFormat="1" ht="15" customHeight="1">
      <c r="A24" s="278" t="s">
        <v>405</v>
      </c>
      <c r="B24" s="257">
        <v>2017</v>
      </c>
    </row>
    <row r="25" spans="1:2" s="9" customFormat="1" ht="15" customHeight="1">
      <c r="A25" s="278" t="s">
        <v>406</v>
      </c>
      <c r="B25" s="133" t="s">
        <v>482</v>
      </c>
    </row>
    <row r="26" spans="1:2" s="9" customFormat="1" ht="15" customHeight="1">
      <c r="A26" s="278" t="s">
        <v>407</v>
      </c>
      <c r="B26" s="257" t="s">
        <v>1058</v>
      </c>
    </row>
    <row r="27" spans="1:2" s="9" customFormat="1" ht="15" customHeight="1">
      <c r="A27" s="278" t="s">
        <v>408</v>
      </c>
      <c r="B27" s="257" t="s">
        <v>434</v>
      </c>
    </row>
    <row r="28" spans="1:2" s="9" customFormat="1" ht="15" customHeight="1">
      <c r="A28" s="278" t="s">
        <v>439</v>
      </c>
      <c r="B28" s="380" t="s">
        <v>1057</v>
      </c>
    </row>
    <row r="29" spans="1:2" s="9" customFormat="1" ht="15" customHeight="1">
      <c r="A29" s="278" t="s">
        <v>409</v>
      </c>
      <c r="B29" s="257">
        <v>2017</v>
      </c>
    </row>
    <row r="30" spans="1:2" s="9" customFormat="1" ht="15" customHeight="1">
      <c r="A30" s="278" t="s">
        <v>410</v>
      </c>
      <c r="B30" s="133" t="s">
        <v>482</v>
      </c>
    </row>
    <row r="31" spans="1:2" s="9" customFormat="1" ht="15" customHeight="1">
      <c r="A31" s="278" t="s">
        <v>411</v>
      </c>
      <c r="B31" s="257" t="s">
        <v>1059</v>
      </c>
    </row>
    <row r="32" spans="1:2" s="9" customFormat="1" ht="15" customHeight="1">
      <c r="A32" s="278" t="s">
        <v>412</v>
      </c>
      <c r="B32" s="257" t="s">
        <v>434</v>
      </c>
    </row>
    <row r="33" spans="1:2" s="9" customFormat="1" ht="15" customHeight="1">
      <c r="A33" s="278" t="s">
        <v>440</v>
      </c>
      <c r="B33" s="380" t="s">
        <v>1057</v>
      </c>
    </row>
    <row r="34" spans="1:2" s="9" customFormat="1" ht="15" customHeight="1">
      <c r="A34" s="278" t="s">
        <v>413</v>
      </c>
      <c r="B34" s="257">
        <v>2017</v>
      </c>
    </row>
    <row r="35" spans="1:2" s="9" customFormat="1" ht="15" customHeight="1">
      <c r="A35" s="278" t="s">
        <v>414</v>
      </c>
      <c r="B35" s="133" t="s">
        <v>482</v>
      </c>
    </row>
    <row r="36" spans="1:2" s="9" customFormat="1" ht="15" customHeight="1">
      <c r="A36" s="278" t="s">
        <v>401</v>
      </c>
      <c r="B36" s="132" t="s">
        <v>484</v>
      </c>
    </row>
    <row r="37" spans="1:2" s="9" customFormat="1" ht="15" customHeight="1">
      <c r="A37" s="420" t="s">
        <v>1267</v>
      </c>
      <c r="B37" s="1025" t="s">
        <v>17</v>
      </c>
    </row>
    <row r="38" spans="1:2" s="9" customFormat="1" ht="15" customHeight="1">
      <c r="A38" s="278" t="s">
        <v>402</v>
      </c>
      <c r="B38" s="134" t="s">
        <v>485</v>
      </c>
    </row>
  </sheetData>
  <hyperlinks>
    <hyperlink ref="C1" location="INDICE!A1" display="INDICE" xr:uid="{00000000-0004-0000-8200-000000000000}"/>
    <hyperlink ref="A1" location="INDICE!C60" display="COMPONENTE" xr:uid="{00000000-0004-0000-8200-000001000000}"/>
  </hyperlinks>
  <pageMargins left="0.7" right="0.7" top="0.75" bottom="0.75" header="0.3" footer="0.3"/>
  <pageSetup orientation="portrait" horizontalDpi="4294967293" verticalDpi="4294967293"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Hoja131" filterMode="1">
    <tabColor rgb="FFFFFF00"/>
  </sheetPr>
  <dimension ref="A1:I120"/>
  <sheetViews>
    <sheetView workbookViewId="0">
      <selection activeCell="H3" sqref="H3"/>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46" style="218" bestFit="1" customWidth="1"/>
    <col min="9" max="9" width="13.109375" style="527" bestFit="1" customWidth="1"/>
    <col min="10" max="16384" width="11.44140625" style="218"/>
  </cols>
  <sheetData>
    <row r="1" spans="1:9">
      <c r="A1" s="624" t="s">
        <v>85</v>
      </c>
      <c r="B1" s="1109" t="s">
        <v>1052</v>
      </c>
      <c r="C1" s="1109"/>
      <c r="D1" s="1109"/>
      <c r="E1" s="1109"/>
      <c r="F1" s="1109"/>
      <c r="G1" s="1109"/>
      <c r="H1" s="1094"/>
      <c r="I1" s="625" t="s">
        <v>137</v>
      </c>
    </row>
    <row r="2" spans="1:9">
      <c r="A2" s="450"/>
      <c r="B2" s="471"/>
      <c r="C2" s="471"/>
      <c r="D2" s="461"/>
      <c r="E2" s="451"/>
      <c r="F2" s="451"/>
      <c r="G2" s="451"/>
      <c r="H2" s="460" t="s">
        <v>1335</v>
      </c>
      <c r="I2" s="625" t="s">
        <v>449</v>
      </c>
    </row>
    <row r="3" spans="1:9">
      <c r="A3" s="452" t="s">
        <v>165</v>
      </c>
      <c r="B3" s="452" t="s">
        <v>166</v>
      </c>
      <c r="C3" s="452" t="s">
        <v>167</v>
      </c>
      <c r="D3" s="436" t="s">
        <v>168</v>
      </c>
      <c r="E3" s="453" t="s">
        <v>169</v>
      </c>
      <c r="F3" s="453" t="s">
        <v>11</v>
      </c>
      <c r="G3" s="453" t="s">
        <v>487</v>
      </c>
      <c r="H3" s="445" t="s">
        <v>1060</v>
      </c>
    </row>
    <row r="4" spans="1:9" s="429" customFormat="1" ht="15" hidden="1" customHeight="1">
      <c r="A4" s="447" t="s">
        <v>170</v>
      </c>
      <c r="B4" s="447" t="s">
        <v>171</v>
      </c>
      <c r="C4" s="448" t="s">
        <v>172</v>
      </c>
      <c r="D4" s="447" t="s">
        <v>173</v>
      </c>
      <c r="E4" s="449">
        <v>1001</v>
      </c>
      <c r="F4" s="447" t="s">
        <v>171</v>
      </c>
      <c r="G4" s="449">
        <v>1101</v>
      </c>
      <c r="H4" s="329">
        <v>6949</v>
      </c>
      <c r="I4" s="626"/>
    </row>
    <row r="5" spans="1:9" s="429" customFormat="1" ht="15" hidden="1" customHeight="1">
      <c r="A5" s="421" t="s">
        <v>170</v>
      </c>
      <c r="B5" s="421" t="s">
        <v>171</v>
      </c>
      <c r="C5" s="95" t="s">
        <v>172</v>
      </c>
      <c r="D5" s="421" t="s">
        <v>173</v>
      </c>
      <c r="E5" s="312">
        <v>1001</v>
      </c>
      <c r="F5" s="421" t="s">
        <v>174</v>
      </c>
      <c r="G5" s="312">
        <v>1107</v>
      </c>
      <c r="H5" s="329">
        <v>4978</v>
      </c>
      <c r="I5" s="626"/>
    </row>
    <row r="6" spans="1:9" s="429" customFormat="1" ht="15" hidden="1" customHeight="1">
      <c r="A6" s="421" t="s">
        <v>175</v>
      </c>
      <c r="B6" s="421" t="s">
        <v>175</v>
      </c>
      <c r="C6" s="95" t="s">
        <v>172</v>
      </c>
      <c r="D6" s="421" t="s">
        <v>175</v>
      </c>
      <c r="E6" s="312">
        <v>2101</v>
      </c>
      <c r="F6" s="421" t="s">
        <v>175</v>
      </c>
      <c r="G6" s="312">
        <v>2101</v>
      </c>
      <c r="H6" s="329">
        <v>13240</v>
      </c>
      <c r="I6" s="626"/>
    </row>
    <row r="7" spans="1:9" s="429" customFormat="1" ht="15" hidden="1" customHeight="1">
      <c r="A7" s="421" t="s">
        <v>175</v>
      </c>
      <c r="B7" s="421" t="s">
        <v>176</v>
      </c>
      <c r="C7" s="95" t="s">
        <v>172</v>
      </c>
      <c r="D7" s="421" t="s">
        <v>177</v>
      </c>
      <c r="E7" s="312">
        <v>2201</v>
      </c>
      <c r="F7" s="421" t="s">
        <v>177</v>
      </c>
      <c r="G7" s="312">
        <v>2201</v>
      </c>
      <c r="H7" s="329">
        <v>4884</v>
      </c>
      <c r="I7" s="626"/>
    </row>
    <row r="8" spans="1:9" s="429" customFormat="1" ht="15" hidden="1" customHeight="1">
      <c r="A8" s="421" t="s">
        <v>178</v>
      </c>
      <c r="B8" s="421" t="s">
        <v>179</v>
      </c>
      <c r="C8" s="95" t="s">
        <v>172</v>
      </c>
      <c r="D8" s="421" t="s">
        <v>180</v>
      </c>
      <c r="E8" s="312">
        <v>3001</v>
      </c>
      <c r="F8" s="421" t="s">
        <v>179</v>
      </c>
      <c r="G8" s="312">
        <v>3101</v>
      </c>
      <c r="H8" s="329">
        <v>3609</v>
      </c>
      <c r="I8" s="626"/>
    </row>
    <row r="9" spans="1:9" s="429" customFormat="1" ht="15" hidden="1" customHeight="1">
      <c r="A9" s="421" t="s">
        <v>178</v>
      </c>
      <c r="B9" s="421" t="s">
        <v>179</v>
      </c>
      <c r="C9" s="95" t="s">
        <v>172</v>
      </c>
      <c r="D9" s="421" t="s">
        <v>180</v>
      </c>
      <c r="E9" s="312">
        <v>3001</v>
      </c>
      <c r="F9" s="421" t="s">
        <v>181</v>
      </c>
      <c r="G9" s="312">
        <v>3103</v>
      </c>
      <c r="H9" s="329">
        <v>243</v>
      </c>
      <c r="I9" s="626"/>
    </row>
    <row r="10" spans="1:9" s="429" customFormat="1" ht="15" hidden="1" customHeight="1">
      <c r="A10" s="421" t="s">
        <v>178</v>
      </c>
      <c r="B10" s="423" t="s">
        <v>182</v>
      </c>
      <c r="C10" s="95" t="s">
        <v>172</v>
      </c>
      <c r="D10" s="423" t="s">
        <v>183</v>
      </c>
      <c r="E10" s="312">
        <v>3301</v>
      </c>
      <c r="F10" s="423" t="s">
        <v>183</v>
      </c>
      <c r="G10" s="312">
        <v>3301</v>
      </c>
      <c r="H10" s="329">
        <v>1139</v>
      </c>
      <c r="I10" s="626"/>
    </row>
    <row r="11" spans="1:9" s="429" customFormat="1" ht="15" hidden="1" customHeight="1">
      <c r="A11" s="421" t="s">
        <v>184</v>
      </c>
      <c r="B11" s="421" t="s">
        <v>185</v>
      </c>
      <c r="C11" s="95" t="s">
        <v>172</v>
      </c>
      <c r="D11" s="421" t="s">
        <v>186</v>
      </c>
      <c r="E11" s="312">
        <v>4001</v>
      </c>
      <c r="F11" s="421" t="s">
        <v>187</v>
      </c>
      <c r="G11" s="312">
        <v>4101</v>
      </c>
      <c r="H11" s="329">
        <v>3127</v>
      </c>
      <c r="I11" s="626"/>
    </row>
    <row r="12" spans="1:9" s="429" customFormat="1" ht="15" hidden="1" customHeight="1">
      <c r="A12" s="421" t="s">
        <v>184</v>
      </c>
      <c r="B12" s="421" t="s">
        <v>185</v>
      </c>
      <c r="C12" s="95" t="s">
        <v>172</v>
      </c>
      <c r="D12" s="421" t="s">
        <v>186</v>
      </c>
      <c r="E12" s="312">
        <v>4001</v>
      </c>
      <c r="F12" s="421" t="s">
        <v>184</v>
      </c>
      <c r="G12" s="312">
        <v>4102</v>
      </c>
      <c r="H12" s="329">
        <v>3357</v>
      </c>
      <c r="I12" s="626"/>
    </row>
    <row r="13" spans="1:9" s="429" customFormat="1" ht="15" hidden="1" customHeight="1">
      <c r="A13" s="421" t="s">
        <v>184</v>
      </c>
      <c r="B13" s="421" t="s">
        <v>188</v>
      </c>
      <c r="C13" s="95" t="s">
        <v>172</v>
      </c>
      <c r="D13" s="421" t="s">
        <v>189</v>
      </c>
      <c r="E13" s="312">
        <v>4301</v>
      </c>
      <c r="F13" s="424" t="s">
        <v>189</v>
      </c>
      <c r="G13" s="312">
        <v>4301</v>
      </c>
      <c r="H13" s="329">
        <v>1592</v>
      </c>
      <c r="I13" s="626"/>
    </row>
    <row r="14" spans="1:9" s="429" customFormat="1" ht="15" hidden="1" customHeight="1">
      <c r="A14" s="421" t="s">
        <v>190</v>
      </c>
      <c r="B14" s="421" t="s">
        <v>190</v>
      </c>
      <c r="C14" s="95" t="s">
        <v>191</v>
      </c>
      <c r="D14" s="421" t="s">
        <v>191</v>
      </c>
      <c r="E14" s="312">
        <v>5001</v>
      </c>
      <c r="F14" s="421" t="s">
        <v>190</v>
      </c>
      <c r="G14" s="312">
        <v>5101</v>
      </c>
      <c r="H14" s="329">
        <v>8969</v>
      </c>
      <c r="I14" s="626"/>
    </row>
    <row r="15" spans="1:9" s="429" customFormat="1" ht="15" hidden="1" customHeight="1">
      <c r="A15" s="421" t="s">
        <v>190</v>
      </c>
      <c r="B15" s="421" t="s">
        <v>190</v>
      </c>
      <c r="C15" s="95" t="s">
        <v>191</v>
      </c>
      <c r="D15" s="421" t="s">
        <v>191</v>
      </c>
      <c r="E15" s="312">
        <v>5001</v>
      </c>
      <c r="F15" s="421" t="s">
        <v>192</v>
      </c>
      <c r="G15" s="312">
        <v>5102</v>
      </c>
      <c r="H15" s="329">
        <v>228</v>
      </c>
      <c r="I15" s="626"/>
    </row>
    <row r="16" spans="1:9" s="429" customFormat="1" ht="15" hidden="1" customHeight="1">
      <c r="A16" s="421" t="s">
        <v>190</v>
      </c>
      <c r="B16" s="421" t="s">
        <v>190</v>
      </c>
      <c r="C16" s="95" t="s">
        <v>191</v>
      </c>
      <c r="D16" s="421" t="s">
        <v>191</v>
      </c>
      <c r="E16" s="312">
        <v>5001</v>
      </c>
      <c r="F16" s="421" t="s">
        <v>193</v>
      </c>
      <c r="G16" s="312">
        <v>5103</v>
      </c>
      <c r="H16" s="329">
        <v>545</v>
      </c>
      <c r="I16" s="626"/>
    </row>
    <row r="17" spans="1:9" s="429" customFormat="1" ht="15" hidden="1" customHeight="1">
      <c r="A17" s="421" t="s">
        <v>190</v>
      </c>
      <c r="B17" s="421" t="s">
        <v>190</v>
      </c>
      <c r="C17" s="95" t="s">
        <v>191</v>
      </c>
      <c r="D17" s="421" t="s">
        <v>191</v>
      </c>
      <c r="E17" s="312">
        <v>5001</v>
      </c>
      <c r="F17" s="421" t="s">
        <v>194</v>
      </c>
      <c r="G17" s="312">
        <v>5105</v>
      </c>
      <c r="H17" s="329">
        <v>230</v>
      </c>
      <c r="I17" s="626"/>
    </row>
    <row r="18" spans="1:9" s="429" customFormat="1" ht="15" hidden="1" customHeight="1">
      <c r="A18" s="421" t="s">
        <v>190</v>
      </c>
      <c r="B18" s="421" t="s">
        <v>190</v>
      </c>
      <c r="C18" s="95" t="s">
        <v>191</v>
      </c>
      <c r="D18" s="421" t="s">
        <v>191</v>
      </c>
      <c r="E18" s="312">
        <v>5001</v>
      </c>
      <c r="F18" s="421" t="s">
        <v>195</v>
      </c>
      <c r="G18" s="312">
        <v>5107</v>
      </c>
      <c r="H18" s="329">
        <v>511</v>
      </c>
      <c r="I18" s="626"/>
    </row>
    <row r="19" spans="1:9" s="429" customFormat="1" ht="15" hidden="1" customHeight="1">
      <c r="A19" s="421" t="s">
        <v>190</v>
      </c>
      <c r="B19" s="421" t="s">
        <v>190</v>
      </c>
      <c r="C19" s="95" t="s">
        <v>191</v>
      </c>
      <c r="D19" s="421" t="s">
        <v>191</v>
      </c>
      <c r="E19" s="312">
        <v>5001</v>
      </c>
      <c r="F19" s="421" t="s">
        <v>196</v>
      </c>
      <c r="G19" s="312">
        <v>5109</v>
      </c>
      <c r="H19" s="329">
        <v>6573</v>
      </c>
      <c r="I19" s="626"/>
    </row>
    <row r="20" spans="1:9" s="429" customFormat="1" ht="15" hidden="1" customHeight="1">
      <c r="A20" s="421" t="s">
        <v>190</v>
      </c>
      <c r="B20" s="423" t="s">
        <v>197</v>
      </c>
      <c r="C20" s="95" t="s">
        <v>172</v>
      </c>
      <c r="D20" s="423" t="s">
        <v>198</v>
      </c>
      <c r="E20" s="312">
        <v>5301</v>
      </c>
      <c r="F20" s="425" t="s">
        <v>197</v>
      </c>
      <c r="G20" s="312">
        <v>5301</v>
      </c>
      <c r="H20" s="329">
        <v>656</v>
      </c>
      <c r="I20" s="626"/>
    </row>
    <row r="21" spans="1:9" s="429" customFormat="1" ht="15" hidden="1" customHeight="1">
      <c r="A21" s="421" t="s">
        <v>190</v>
      </c>
      <c r="B21" s="423" t="s">
        <v>197</v>
      </c>
      <c r="C21" s="95" t="s">
        <v>172</v>
      </c>
      <c r="D21" s="423" t="s">
        <v>198</v>
      </c>
      <c r="E21" s="312">
        <v>5301</v>
      </c>
      <c r="F21" s="425" t="s">
        <v>199</v>
      </c>
      <c r="G21" s="312">
        <v>5304</v>
      </c>
      <c r="H21" s="329">
        <v>124</v>
      </c>
      <c r="I21" s="626"/>
    </row>
    <row r="22" spans="1:9" s="429" customFormat="1" ht="15" hidden="1" customHeight="1">
      <c r="A22" s="421" t="s">
        <v>190</v>
      </c>
      <c r="B22" s="423" t="s">
        <v>200</v>
      </c>
      <c r="C22" s="95" t="s">
        <v>172</v>
      </c>
      <c r="D22" s="423" t="s">
        <v>201</v>
      </c>
      <c r="E22" s="312">
        <v>5501</v>
      </c>
      <c r="F22" s="425" t="s">
        <v>200</v>
      </c>
      <c r="G22" s="312">
        <v>5501</v>
      </c>
      <c r="H22" s="329">
        <v>1149</v>
      </c>
      <c r="I22" s="626"/>
    </row>
    <row r="23" spans="1:9" s="429" customFormat="1" ht="15" hidden="1" customHeight="1">
      <c r="A23" s="421" t="s">
        <v>190</v>
      </c>
      <c r="B23" s="423" t="s">
        <v>200</v>
      </c>
      <c r="C23" s="95" t="s">
        <v>172</v>
      </c>
      <c r="D23" s="423" t="s">
        <v>201</v>
      </c>
      <c r="E23" s="312">
        <v>5501</v>
      </c>
      <c r="F23" s="425" t="s">
        <v>202</v>
      </c>
      <c r="G23" s="312">
        <v>5502</v>
      </c>
      <c r="H23" s="329">
        <v>828</v>
      </c>
      <c r="I23" s="626"/>
    </row>
    <row r="24" spans="1:9" s="429" customFormat="1" ht="15" hidden="1" customHeight="1">
      <c r="A24" s="421" t="s">
        <v>190</v>
      </c>
      <c r="B24" s="423" t="s">
        <v>200</v>
      </c>
      <c r="C24" s="95" t="s">
        <v>172</v>
      </c>
      <c r="D24" s="423" t="s">
        <v>201</v>
      </c>
      <c r="E24" s="312">
        <v>5501</v>
      </c>
      <c r="F24" s="425" t="s">
        <v>203</v>
      </c>
      <c r="G24" s="312">
        <v>5503</v>
      </c>
      <c r="H24" s="329">
        <v>257</v>
      </c>
      <c r="I24" s="626"/>
    </row>
    <row r="25" spans="1:9" s="429" customFormat="1" ht="15" hidden="1" customHeight="1">
      <c r="A25" s="421" t="s">
        <v>190</v>
      </c>
      <c r="B25" s="423" t="s">
        <v>200</v>
      </c>
      <c r="C25" s="95" t="s">
        <v>172</v>
      </c>
      <c r="D25" s="423" t="s">
        <v>201</v>
      </c>
      <c r="E25" s="312">
        <v>5501</v>
      </c>
      <c r="F25" s="425" t="s">
        <v>204</v>
      </c>
      <c r="G25" s="312">
        <v>5504</v>
      </c>
      <c r="H25" s="329">
        <v>176</v>
      </c>
      <c r="I25" s="626"/>
    </row>
    <row r="26" spans="1:9" s="429" customFormat="1" ht="15" hidden="1" customHeight="1">
      <c r="A26" s="421" t="s">
        <v>190</v>
      </c>
      <c r="B26" s="421" t="s">
        <v>205</v>
      </c>
      <c r="C26" s="95" t="s">
        <v>172</v>
      </c>
      <c r="D26" s="421" t="s">
        <v>206</v>
      </c>
      <c r="E26" s="312">
        <v>5601</v>
      </c>
      <c r="F26" s="424" t="s">
        <v>205</v>
      </c>
      <c r="G26" s="312">
        <v>5601</v>
      </c>
      <c r="H26" s="329">
        <v>1381</v>
      </c>
      <c r="I26" s="626"/>
    </row>
    <row r="27" spans="1:9" s="429" customFormat="1" ht="15" hidden="1" customHeight="1">
      <c r="A27" s="421" t="s">
        <v>190</v>
      </c>
      <c r="B27" s="421" t="s">
        <v>205</v>
      </c>
      <c r="C27" s="95" t="s">
        <v>172</v>
      </c>
      <c r="D27" s="421" t="s">
        <v>206</v>
      </c>
      <c r="E27" s="312">
        <v>5601</v>
      </c>
      <c r="F27" s="424" t="s">
        <v>207</v>
      </c>
      <c r="G27" s="312">
        <v>5603</v>
      </c>
      <c r="H27" s="329">
        <v>444</v>
      </c>
      <c r="I27" s="626"/>
    </row>
    <row r="28" spans="1:9" s="429" customFormat="1" ht="15" hidden="1" customHeight="1">
      <c r="A28" s="421" t="s">
        <v>190</v>
      </c>
      <c r="B28" s="421" t="s">
        <v>205</v>
      </c>
      <c r="C28" s="95" t="s">
        <v>172</v>
      </c>
      <c r="D28" s="421" t="s">
        <v>206</v>
      </c>
      <c r="E28" s="312">
        <v>5601</v>
      </c>
      <c r="F28" s="424" t="s">
        <v>208</v>
      </c>
      <c r="G28" s="312">
        <v>5606</v>
      </c>
      <c r="H28" s="329">
        <v>64</v>
      </c>
      <c r="I28" s="626"/>
    </row>
    <row r="29" spans="1:9" s="429" customFormat="1" ht="15" hidden="1" customHeight="1">
      <c r="A29" s="421" t="s">
        <v>190</v>
      </c>
      <c r="B29" s="423" t="s">
        <v>209</v>
      </c>
      <c r="C29" s="95" t="s">
        <v>172</v>
      </c>
      <c r="D29" s="423" t="s">
        <v>210</v>
      </c>
      <c r="E29" s="312">
        <v>5701</v>
      </c>
      <c r="F29" s="425" t="s">
        <v>210</v>
      </c>
      <c r="G29" s="312">
        <v>5701</v>
      </c>
      <c r="H29" s="329">
        <v>1385</v>
      </c>
      <c r="I29" s="626"/>
    </row>
    <row r="30" spans="1:9" s="429" customFormat="1" ht="15" hidden="1" customHeight="1">
      <c r="A30" s="421" t="s">
        <v>190</v>
      </c>
      <c r="B30" s="421" t="s">
        <v>211</v>
      </c>
      <c r="C30" s="95" t="s">
        <v>191</v>
      </c>
      <c r="D30" s="421" t="s">
        <v>191</v>
      </c>
      <c r="E30" s="312">
        <v>5001</v>
      </c>
      <c r="F30" s="421" t="s">
        <v>212</v>
      </c>
      <c r="G30" s="312">
        <v>5801</v>
      </c>
      <c r="H30" s="329">
        <v>1992</v>
      </c>
      <c r="I30" s="626"/>
    </row>
    <row r="31" spans="1:9" s="429" customFormat="1" ht="15" hidden="1" customHeight="1">
      <c r="A31" s="421" t="s">
        <v>190</v>
      </c>
      <c r="B31" s="421" t="s">
        <v>211</v>
      </c>
      <c r="C31" s="95" t="s">
        <v>191</v>
      </c>
      <c r="D31" s="421" t="s">
        <v>191</v>
      </c>
      <c r="E31" s="312">
        <v>5001</v>
      </c>
      <c r="F31" s="421" t="s">
        <v>213</v>
      </c>
      <c r="G31" s="312">
        <v>5802</v>
      </c>
      <c r="H31" s="329">
        <v>600</v>
      </c>
      <c r="I31" s="626"/>
    </row>
    <row r="32" spans="1:9" s="429" customFormat="1" ht="15" hidden="1" customHeight="1">
      <c r="A32" s="421" t="s">
        <v>190</v>
      </c>
      <c r="B32" s="421" t="s">
        <v>211</v>
      </c>
      <c r="C32" s="95" t="s">
        <v>191</v>
      </c>
      <c r="D32" s="421" t="s">
        <v>191</v>
      </c>
      <c r="E32" s="312">
        <v>5001</v>
      </c>
      <c r="F32" s="421" t="s">
        <v>214</v>
      </c>
      <c r="G32" s="312">
        <v>5803</v>
      </c>
      <c r="H32" s="329">
        <v>309</v>
      </c>
      <c r="I32" s="626"/>
    </row>
    <row r="33" spans="1:9" s="429" customFormat="1" ht="15" hidden="1" customHeight="1">
      <c r="A33" s="421" t="s">
        <v>190</v>
      </c>
      <c r="B33" s="421" t="s">
        <v>211</v>
      </c>
      <c r="C33" s="95" t="s">
        <v>191</v>
      </c>
      <c r="D33" s="421" t="s">
        <v>191</v>
      </c>
      <c r="E33" s="312">
        <v>5001</v>
      </c>
      <c r="F33" s="421" t="s">
        <v>215</v>
      </c>
      <c r="G33" s="312">
        <v>5804</v>
      </c>
      <c r="H33" s="329">
        <v>1605</v>
      </c>
      <c r="I33" s="626"/>
    </row>
    <row r="34" spans="1:9" s="429" customFormat="1" ht="15" hidden="1" customHeight="1">
      <c r="A34" s="421" t="s">
        <v>216</v>
      </c>
      <c r="B34" s="421" t="s">
        <v>217</v>
      </c>
      <c r="C34" s="95" t="s">
        <v>172</v>
      </c>
      <c r="D34" s="421" t="s">
        <v>218</v>
      </c>
      <c r="E34" s="312">
        <v>6001</v>
      </c>
      <c r="F34" s="421" t="s">
        <v>219</v>
      </c>
      <c r="G34" s="312">
        <v>6101</v>
      </c>
      <c r="H34" s="329">
        <v>2920</v>
      </c>
      <c r="I34" s="626"/>
    </row>
    <row r="35" spans="1:9" s="429" customFormat="1" ht="15" hidden="1" customHeight="1">
      <c r="A35" s="421" t="s">
        <v>216</v>
      </c>
      <c r="B35" s="421" t="s">
        <v>217</v>
      </c>
      <c r="C35" s="95" t="s">
        <v>172</v>
      </c>
      <c r="D35" s="421" t="s">
        <v>218</v>
      </c>
      <c r="E35" s="312">
        <v>6001</v>
      </c>
      <c r="F35" s="421" t="s">
        <v>220</v>
      </c>
      <c r="G35" s="312">
        <v>6108</v>
      </c>
      <c r="H35" s="329">
        <v>532</v>
      </c>
      <c r="I35" s="626"/>
    </row>
    <row r="36" spans="1:9" s="429" customFormat="1" ht="15" hidden="1" customHeight="1">
      <c r="A36" s="421" t="s">
        <v>216</v>
      </c>
      <c r="B36" s="423" t="s">
        <v>217</v>
      </c>
      <c r="C36" s="95" t="s">
        <v>172</v>
      </c>
      <c r="D36" s="423" t="s">
        <v>221</v>
      </c>
      <c r="E36" s="312">
        <v>6115</v>
      </c>
      <c r="F36" s="423" t="s">
        <v>221</v>
      </c>
      <c r="G36" s="312">
        <v>6115</v>
      </c>
      <c r="H36" s="329">
        <v>770</v>
      </c>
      <c r="I36" s="626"/>
    </row>
    <row r="37" spans="1:9" s="429" customFormat="1" ht="15" hidden="1" customHeight="1">
      <c r="A37" s="421" t="s">
        <v>216</v>
      </c>
      <c r="B37" s="423" t="s">
        <v>222</v>
      </c>
      <c r="C37" s="95" t="s">
        <v>172</v>
      </c>
      <c r="D37" s="423" t="s">
        <v>223</v>
      </c>
      <c r="E37" s="312">
        <v>6301</v>
      </c>
      <c r="F37" s="425" t="s">
        <v>223</v>
      </c>
      <c r="G37" s="312">
        <v>6301</v>
      </c>
      <c r="H37" s="329">
        <v>784</v>
      </c>
      <c r="I37" s="626"/>
    </row>
    <row r="38" spans="1:9" s="429" customFormat="1" ht="15" hidden="1" customHeight="1">
      <c r="A38" s="421" t="s">
        <v>224</v>
      </c>
      <c r="B38" s="421" t="s">
        <v>225</v>
      </c>
      <c r="C38" s="95" t="s">
        <v>172</v>
      </c>
      <c r="D38" s="421" t="s">
        <v>226</v>
      </c>
      <c r="E38" s="312">
        <v>7001</v>
      </c>
      <c r="F38" s="421" t="s">
        <v>225</v>
      </c>
      <c r="G38" s="312">
        <v>7101</v>
      </c>
      <c r="H38" s="329">
        <v>3228</v>
      </c>
      <c r="I38" s="626"/>
    </row>
    <row r="39" spans="1:9" s="429" customFormat="1" ht="15" hidden="1" customHeight="1">
      <c r="A39" s="421" t="s">
        <v>224</v>
      </c>
      <c r="B39" s="423" t="s">
        <v>225</v>
      </c>
      <c r="C39" s="95" t="s">
        <v>172</v>
      </c>
      <c r="D39" s="423" t="s">
        <v>227</v>
      </c>
      <c r="E39" s="312">
        <v>7102</v>
      </c>
      <c r="F39" s="423" t="s">
        <v>227</v>
      </c>
      <c r="G39" s="312">
        <v>7102</v>
      </c>
      <c r="H39" s="329">
        <v>491</v>
      </c>
      <c r="I39" s="626"/>
    </row>
    <row r="40" spans="1:9" s="429" customFormat="1" ht="15" hidden="1" customHeight="1">
      <c r="A40" s="421" t="s">
        <v>224</v>
      </c>
      <c r="B40" s="421" t="s">
        <v>225</v>
      </c>
      <c r="C40" s="95" t="s">
        <v>172</v>
      </c>
      <c r="D40" s="421" t="s">
        <v>226</v>
      </c>
      <c r="E40" s="312">
        <v>7001</v>
      </c>
      <c r="F40" s="421" t="s">
        <v>224</v>
      </c>
      <c r="G40" s="312">
        <v>7105</v>
      </c>
      <c r="H40" s="329">
        <v>351</v>
      </c>
      <c r="I40" s="626"/>
    </row>
    <row r="41" spans="1:9" s="429" customFormat="1" ht="15" hidden="1" customHeight="1">
      <c r="A41" s="421" t="s">
        <v>224</v>
      </c>
      <c r="B41" s="421" t="s">
        <v>228</v>
      </c>
      <c r="C41" s="95" t="s">
        <v>172</v>
      </c>
      <c r="D41" s="421" t="s">
        <v>229</v>
      </c>
      <c r="E41" s="312">
        <v>7301</v>
      </c>
      <c r="F41" s="424" t="s">
        <v>228</v>
      </c>
      <c r="G41" s="312">
        <v>7301</v>
      </c>
      <c r="H41" s="329">
        <v>1923</v>
      </c>
      <c r="I41" s="626"/>
    </row>
    <row r="42" spans="1:9" s="429" customFormat="1" ht="15" hidden="1" customHeight="1">
      <c r="A42" s="421" t="s">
        <v>224</v>
      </c>
      <c r="B42" s="421" t="s">
        <v>228</v>
      </c>
      <c r="C42" s="95" t="s">
        <v>172</v>
      </c>
      <c r="D42" s="421" t="s">
        <v>229</v>
      </c>
      <c r="E42" s="312">
        <v>7301</v>
      </c>
      <c r="F42" s="424" t="s">
        <v>230</v>
      </c>
      <c r="G42" s="312">
        <v>7305</v>
      </c>
      <c r="H42" s="329">
        <v>53</v>
      </c>
      <c r="I42" s="626"/>
    </row>
    <row r="43" spans="1:9" s="429" customFormat="1" ht="15" hidden="1" customHeight="1">
      <c r="A43" s="421" t="s">
        <v>224</v>
      </c>
      <c r="B43" s="421" t="s">
        <v>228</v>
      </c>
      <c r="C43" s="95" t="s">
        <v>172</v>
      </c>
      <c r="D43" s="421" t="s">
        <v>229</v>
      </c>
      <c r="E43" s="312">
        <v>7301</v>
      </c>
      <c r="F43" s="424" t="s">
        <v>231</v>
      </c>
      <c r="G43" s="312">
        <v>7306</v>
      </c>
      <c r="H43" s="329">
        <v>100</v>
      </c>
      <c r="I43" s="626"/>
    </row>
    <row r="44" spans="1:9" s="429" customFormat="1" ht="15" hidden="1" customHeight="1">
      <c r="A44" s="421" t="s">
        <v>224</v>
      </c>
      <c r="B44" s="423" t="s">
        <v>232</v>
      </c>
      <c r="C44" s="95" t="s">
        <v>172</v>
      </c>
      <c r="D44" s="423" t="s">
        <v>232</v>
      </c>
      <c r="E44" s="312">
        <v>7401</v>
      </c>
      <c r="F44" s="425" t="s">
        <v>232</v>
      </c>
      <c r="G44" s="312">
        <v>7401</v>
      </c>
      <c r="H44" s="329">
        <v>972</v>
      </c>
      <c r="I44" s="626"/>
    </row>
    <row r="45" spans="1:9" s="429" customFormat="1" ht="15" hidden="1" customHeight="1">
      <c r="A45" s="421" t="s">
        <v>233</v>
      </c>
      <c r="B45" s="421" t="s">
        <v>234</v>
      </c>
      <c r="C45" s="95" t="s">
        <v>235</v>
      </c>
      <c r="D45" s="421" t="s">
        <v>235</v>
      </c>
      <c r="E45" s="312">
        <v>8001</v>
      </c>
      <c r="F45" s="421" t="s">
        <v>234</v>
      </c>
      <c r="G45" s="312">
        <v>8101</v>
      </c>
      <c r="H45" s="329">
        <v>5567</v>
      </c>
      <c r="I45" s="626"/>
    </row>
    <row r="46" spans="1:9" s="429" customFormat="1" ht="15" hidden="1" customHeight="1">
      <c r="A46" s="421" t="s">
        <v>233</v>
      </c>
      <c r="B46" s="421" t="s">
        <v>234</v>
      </c>
      <c r="C46" s="95" t="s">
        <v>235</v>
      </c>
      <c r="D46" s="421" t="s">
        <v>235</v>
      </c>
      <c r="E46" s="312">
        <v>8001</v>
      </c>
      <c r="F46" s="421" t="s">
        <v>236</v>
      </c>
      <c r="G46" s="312">
        <v>8102</v>
      </c>
      <c r="H46" s="329">
        <v>1219</v>
      </c>
      <c r="I46" s="626"/>
    </row>
    <row r="47" spans="1:9" s="429" customFormat="1" ht="15" hidden="1" customHeight="1">
      <c r="A47" s="421" t="s">
        <v>233</v>
      </c>
      <c r="B47" s="421" t="s">
        <v>234</v>
      </c>
      <c r="C47" s="95" t="s">
        <v>235</v>
      </c>
      <c r="D47" s="421" t="s">
        <v>235</v>
      </c>
      <c r="E47" s="312">
        <v>8001</v>
      </c>
      <c r="F47" s="421" t="s">
        <v>237</v>
      </c>
      <c r="G47" s="312">
        <v>8103</v>
      </c>
      <c r="H47" s="329">
        <v>1089</v>
      </c>
      <c r="I47" s="626"/>
    </row>
    <row r="48" spans="1:9" s="429" customFormat="1" ht="15" hidden="1" customHeight="1">
      <c r="A48" s="421" t="s">
        <v>233</v>
      </c>
      <c r="B48" s="421" t="s">
        <v>234</v>
      </c>
      <c r="C48" s="95" t="s">
        <v>235</v>
      </c>
      <c r="D48" s="421" t="s">
        <v>235</v>
      </c>
      <c r="E48" s="312">
        <v>8001</v>
      </c>
      <c r="F48" s="421" t="s">
        <v>238</v>
      </c>
      <c r="G48" s="312">
        <v>8105</v>
      </c>
      <c r="H48" s="329">
        <v>357</v>
      </c>
      <c r="I48" s="626"/>
    </row>
    <row r="49" spans="1:9" s="429" customFormat="1" ht="15" hidden="1" customHeight="1">
      <c r="A49" s="421" t="s">
        <v>233</v>
      </c>
      <c r="B49" s="421" t="s">
        <v>234</v>
      </c>
      <c r="C49" s="95" t="s">
        <v>235</v>
      </c>
      <c r="D49" s="421" t="s">
        <v>235</v>
      </c>
      <c r="E49" s="312">
        <v>8001</v>
      </c>
      <c r="F49" s="421" t="s">
        <v>239</v>
      </c>
      <c r="G49" s="312">
        <v>8106</v>
      </c>
      <c r="H49" s="329">
        <v>913</v>
      </c>
      <c r="I49" s="626"/>
    </row>
    <row r="50" spans="1:9" s="429" customFormat="1" ht="15" hidden="1" customHeight="1">
      <c r="A50" s="421" t="s">
        <v>233</v>
      </c>
      <c r="B50" s="421" t="s">
        <v>234</v>
      </c>
      <c r="C50" s="95" t="s">
        <v>235</v>
      </c>
      <c r="D50" s="421" t="s">
        <v>235</v>
      </c>
      <c r="E50" s="312">
        <v>8001</v>
      </c>
      <c r="F50" s="421" t="s">
        <v>240</v>
      </c>
      <c r="G50" s="312">
        <v>8107</v>
      </c>
      <c r="H50" s="329">
        <v>914</v>
      </c>
      <c r="I50" s="626"/>
    </row>
    <row r="51" spans="1:9" s="429" customFormat="1" ht="15" hidden="1" customHeight="1">
      <c r="A51" s="421" t="s">
        <v>233</v>
      </c>
      <c r="B51" s="421" t="s">
        <v>234</v>
      </c>
      <c r="C51" s="95" t="s">
        <v>235</v>
      </c>
      <c r="D51" s="421" t="s">
        <v>235</v>
      </c>
      <c r="E51" s="312">
        <v>8001</v>
      </c>
      <c r="F51" s="421" t="s">
        <v>241</v>
      </c>
      <c r="G51" s="312">
        <v>8108</v>
      </c>
      <c r="H51" s="329">
        <v>1198</v>
      </c>
      <c r="I51" s="626"/>
    </row>
    <row r="52" spans="1:9" s="429" customFormat="1" ht="15" hidden="1" customHeight="1">
      <c r="A52" s="421" t="s">
        <v>233</v>
      </c>
      <c r="B52" s="421" t="s">
        <v>234</v>
      </c>
      <c r="C52" s="95" t="s">
        <v>235</v>
      </c>
      <c r="D52" s="421" t="s">
        <v>235</v>
      </c>
      <c r="E52" s="312">
        <v>8001</v>
      </c>
      <c r="F52" s="421" t="s">
        <v>242</v>
      </c>
      <c r="G52" s="312">
        <v>8109</v>
      </c>
      <c r="H52" s="329">
        <v>85</v>
      </c>
      <c r="I52" s="626"/>
    </row>
    <row r="53" spans="1:9" s="429" customFormat="1" ht="15" hidden="1" customHeight="1">
      <c r="A53" s="421" t="s">
        <v>233</v>
      </c>
      <c r="B53" s="421" t="s">
        <v>234</v>
      </c>
      <c r="C53" s="95" t="s">
        <v>235</v>
      </c>
      <c r="D53" s="421" t="s">
        <v>235</v>
      </c>
      <c r="E53" s="312">
        <v>8001</v>
      </c>
      <c r="F53" s="421" t="s">
        <v>243</v>
      </c>
      <c r="G53" s="312">
        <v>8110</v>
      </c>
      <c r="H53" s="329">
        <v>2547</v>
      </c>
      <c r="I53" s="626"/>
    </row>
    <row r="54" spans="1:9" s="429" customFormat="1" ht="15" hidden="1" customHeight="1">
      <c r="A54" s="421" t="s">
        <v>233</v>
      </c>
      <c r="B54" s="421" t="s">
        <v>234</v>
      </c>
      <c r="C54" s="95" t="s">
        <v>235</v>
      </c>
      <c r="D54" s="421" t="s">
        <v>235</v>
      </c>
      <c r="E54" s="312">
        <v>8001</v>
      </c>
      <c r="F54" s="421" t="s">
        <v>244</v>
      </c>
      <c r="G54" s="312">
        <v>8111</v>
      </c>
      <c r="H54" s="329">
        <v>908</v>
      </c>
      <c r="I54" s="626"/>
    </row>
    <row r="55" spans="1:9" s="429" customFormat="1" ht="15" hidden="1" customHeight="1">
      <c r="A55" s="421" t="s">
        <v>233</v>
      </c>
      <c r="B55" s="421" t="s">
        <v>234</v>
      </c>
      <c r="C55" s="95" t="s">
        <v>235</v>
      </c>
      <c r="D55" s="421" t="s">
        <v>235</v>
      </c>
      <c r="E55" s="312">
        <v>8001</v>
      </c>
      <c r="F55" s="421" t="s">
        <v>245</v>
      </c>
      <c r="G55" s="312">
        <v>8112</v>
      </c>
      <c r="H55" s="329">
        <v>1205</v>
      </c>
      <c r="I55" s="626"/>
    </row>
    <row r="56" spans="1:9" s="429" customFormat="1" ht="15" hidden="1" customHeight="1">
      <c r="A56" s="421" t="s">
        <v>233</v>
      </c>
      <c r="B56" s="421" t="s">
        <v>233</v>
      </c>
      <c r="C56" s="95" t="s">
        <v>172</v>
      </c>
      <c r="D56" s="421" t="s">
        <v>246</v>
      </c>
      <c r="E56" s="312">
        <v>8301</v>
      </c>
      <c r="F56" s="421" t="s">
        <v>247</v>
      </c>
      <c r="G56" s="312">
        <v>8301</v>
      </c>
      <c r="H56" s="329">
        <v>1796</v>
      </c>
      <c r="I56" s="626"/>
    </row>
    <row r="57" spans="1:9" s="429" customFormat="1" ht="15" hidden="1" customHeight="1">
      <c r="A57" s="421" t="s">
        <v>233</v>
      </c>
      <c r="B57" s="421" t="s">
        <v>233</v>
      </c>
      <c r="C57" s="95" t="s">
        <v>172</v>
      </c>
      <c r="D57" s="421" t="s">
        <v>246</v>
      </c>
      <c r="E57" s="312">
        <v>8301</v>
      </c>
      <c r="F57" s="424" t="s">
        <v>248</v>
      </c>
      <c r="G57" s="312">
        <v>8306</v>
      </c>
      <c r="H57" s="329">
        <v>318</v>
      </c>
      <c r="I57" s="626"/>
    </row>
    <row r="58" spans="1:9" s="429" customFormat="1" ht="15" hidden="1" customHeight="1">
      <c r="A58" s="421" t="s">
        <v>249</v>
      </c>
      <c r="B58" s="421" t="s">
        <v>250</v>
      </c>
      <c r="C58" s="95" t="s">
        <v>172</v>
      </c>
      <c r="D58" s="421" t="s">
        <v>251</v>
      </c>
      <c r="E58" s="312">
        <v>9001</v>
      </c>
      <c r="F58" s="421" t="s">
        <v>252</v>
      </c>
      <c r="G58" s="312">
        <v>9101</v>
      </c>
      <c r="H58" s="329">
        <v>5051</v>
      </c>
      <c r="I58" s="626"/>
    </row>
    <row r="59" spans="1:9" s="429" customFormat="1" ht="15" hidden="1" customHeight="1">
      <c r="A59" s="421" t="s">
        <v>249</v>
      </c>
      <c r="B59" s="421" t="s">
        <v>250</v>
      </c>
      <c r="C59" s="95" t="s">
        <v>172</v>
      </c>
      <c r="D59" s="421" t="s">
        <v>251</v>
      </c>
      <c r="E59" s="312">
        <v>9001</v>
      </c>
      <c r="F59" s="421" t="s">
        <v>253</v>
      </c>
      <c r="G59" s="312">
        <v>9112</v>
      </c>
      <c r="H59" s="329">
        <v>619</v>
      </c>
      <c r="I59" s="626"/>
    </row>
    <row r="60" spans="1:9" s="429" customFormat="1" ht="15" hidden="1" customHeight="1">
      <c r="A60" s="421" t="s">
        <v>249</v>
      </c>
      <c r="B60" s="423" t="s">
        <v>250</v>
      </c>
      <c r="C60" s="95" t="s">
        <v>172</v>
      </c>
      <c r="D60" s="423" t="s">
        <v>254</v>
      </c>
      <c r="E60" s="312">
        <v>9120</v>
      </c>
      <c r="F60" s="423" t="s">
        <v>254</v>
      </c>
      <c r="G60" s="312">
        <v>9120</v>
      </c>
      <c r="H60" s="329">
        <v>814</v>
      </c>
      <c r="I60" s="626"/>
    </row>
    <row r="61" spans="1:9" s="429" customFormat="1" ht="15" hidden="1" customHeight="1">
      <c r="A61" s="421" t="s">
        <v>249</v>
      </c>
      <c r="B61" s="423" t="s">
        <v>255</v>
      </c>
      <c r="C61" s="95" t="s">
        <v>172</v>
      </c>
      <c r="D61" s="423" t="s">
        <v>256</v>
      </c>
      <c r="E61" s="312">
        <v>9201</v>
      </c>
      <c r="F61" s="423" t="s">
        <v>256</v>
      </c>
      <c r="G61" s="312">
        <v>9201</v>
      </c>
      <c r="H61" s="329">
        <v>819</v>
      </c>
      <c r="I61" s="626"/>
    </row>
    <row r="62" spans="1:9" s="429" customFormat="1" ht="15" hidden="1" customHeight="1">
      <c r="A62" s="421" t="s">
        <v>257</v>
      </c>
      <c r="B62" s="421" t="s">
        <v>258</v>
      </c>
      <c r="C62" s="95" t="s">
        <v>172</v>
      </c>
      <c r="D62" s="421" t="s">
        <v>259</v>
      </c>
      <c r="E62" s="312">
        <v>10001</v>
      </c>
      <c r="F62" s="421" t="s">
        <v>260</v>
      </c>
      <c r="G62" s="312">
        <v>10101</v>
      </c>
      <c r="H62" s="329">
        <v>6032</v>
      </c>
      <c r="I62" s="626"/>
    </row>
    <row r="63" spans="1:9" s="429" customFormat="1" ht="15" hidden="1" customHeight="1">
      <c r="A63" s="421" t="s">
        <v>257</v>
      </c>
      <c r="B63" s="421" t="s">
        <v>258</v>
      </c>
      <c r="C63" s="95" t="s">
        <v>172</v>
      </c>
      <c r="D63" s="421" t="s">
        <v>259</v>
      </c>
      <c r="E63" s="312">
        <v>10001</v>
      </c>
      <c r="F63" s="421" t="s">
        <v>261</v>
      </c>
      <c r="G63" s="312">
        <v>10109</v>
      </c>
      <c r="H63" s="329">
        <v>914</v>
      </c>
      <c r="I63" s="626"/>
    </row>
    <row r="64" spans="1:9" s="429" customFormat="1" ht="15" hidden="1" customHeight="1">
      <c r="A64" s="421" t="s">
        <v>257</v>
      </c>
      <c r="B64" s="423" t="s">
        <v>262</v>
      </c>
      <c r="C64" s="95" t="s">
        <v>172</v>
      </c>
      <c r="D64" s="423" t="s">
        <v>263</v>
      </c>
      <c r="E64" s="312">
        <v>10201</v>
      </c>
      <c r="F64" s="423" t="s">
        <v>263</v>
      </c>
      <c r="G64" s="312">
        <v>10201</v>
      </c>
      <c r="H64" s="329">
        <v>1257</v>
      </c>
      <c r="I64" s="626"/>
    </row>
    <row r="65" spans="1:9" s="429" customFormat="1" ht="15" hidden="1" customHeight="1">
      <c r="A65" s="421" t="s">
        <v>257</v>
      </c>
      <c r="B65" s="421" t="s">
        <v>264</v>
      </c>
      <c r="C65" s="95" t="s">
        <v>172</v>
      </c>
      <c r="D65" s="421" t="s">
        <v>264</v>
      </c>
      <c r="E65" s="312">
        <v>10301</v>
      </c>
      <c r="F65" s="421" t="s">
        <v>264</v>
      </c>
      <c r="G65" s="312">
        <v>10301</v>
      </c>
      <c r="H65" s="329">
        <v>3639</v>
      </c>
      <c r="I65" s="626"/>
    </row>
    <row r="66" spans="1:9" s="429" customFormat="1" ht="15" hidden="1" customHeight="1">
      <c r="A66" s="421" t="s">
        <v>265</v>
      </c>
      <c r="B66" s="423" t="s">
        <v>266</v>
      </c>
      <c r="C66" s="95" t="s">
        <v>172</v>
      </c>
      <c r="D66" s="423" t="s">
        <v>266</v>
      </c>
      <c r="E66" s="312">
        <v>11101</v>
      </c>
      <c r="F66" s="423" t="s">
        <v>266</v>
      </c>
      <c r="G66" s="312">
        <v>11101</v>
      </c>
      <c r="H66" s="329">
        <v>690</v>
      </c>
      <c r="I66" s="626"/>
    </row>
    <row r="67" spans="1:9" s="429" customFormat="1" ht="15" hidden="1" customHeight="1">
      <c r="A67" s="421" t="s">
        <v>267</v>
      </c>
      <c r="B67" s="421" t="s">
        <v>267</v>
      </c>
      <c r="C67" s="95" t="s">
        <v>172</v>
      </c>
      <c r="D67" s="421" t="s">
        <v>268</v>
      </c>
      <c r="E67" s="312">
        <v>12101</v>
      </c>
      <c r="F67" s="424" t="s">
        <v>268</v>
      </c>
      <c r="G67" s="312">
        <v>12101</v>
      </c>
      <c r="H67" s="329">
        <v>2677</v>
      </c>
      <c r="I67" s="626"/>
    </row>
    <row r="68" spans="1:9" s="429" customFormat="1" ht="15" customHeight="1">
      <c r="A68" s="421" t="s">
        <v>269</v>
      </c>
      <c r="B68" s="421" t="s">
        <v>270</v>
      </c>
      <c r="C68" s="95" t="s">
        <v>271</v>
      </c>
      <c r="D68" s="421" t="s">
        <v>271</v>
      </c>
      <c r="E68" s="312">
        <v>13001</v>
      </c>
      <c r="F68" s="421" t="s">
        <v>270</v>
      </c>
      <c r="G68" s="312">
        <v>13101</v>
      </c>
      <c r="H68" s="329">
        <v>14405</v>
      </c>
      <c r="I68" s="626"/>
    </row>
    <row r="69" spans="1:9" s="429" customFormat="1" ht="15" customHeight="1">
      <c r="A69" s="421" t="s">
        <v>269</v>
      </c>
      <c r="B69" s="421" t="s">
        <v>270</v>
      </c>
      <c r="C69" s="95" t="s">
        <v>271</v>
      </c>
      <c r="D69" s="421" t="s">
        <v>271</v>
      </c>
      <c r="E69" s="312">
        <v>13001</v>
      </c>
      <c r="F69" s="421" t="s">
        <v>272</v>
      </c>
      <c r="G69" s="312">
        <v>13102</v>
      </c>
      <c r="H69" s="329">
        <v>1847</v>
      </c>
      <c r="I69" s="626"/>
    </row>
    <row r="70" spans="1:9" s="429" customFormat="1" ht="15" customHeight="1">
      <c r="A70" s="421" t="s">
        <v>269</v>
      </c>
      <c r="B70" s="421" t="s">
        <v>270</v>
      </c>
      <c r="C70" s="95" t="s">
        <v>271</v>
      </c>
      <c r="D70" s="421" t="s">
        <v>271</v>
      </c>
      <c r="E70" s="312">
        <v>13001</v>
      </c>
      <c r="F70" s="421" t="s">
        <v>273</v>
      </c>
      <c r="G70" s="312">
        <v>13103</v>
      </c>
      <c r="H70" s="329">
        <v>4872</v>
      </c>
      <c r="I70" s="626"/>
    </row>
    <row r="71" spans="1:9" s="429" customFormat="1" ht="15" customHeight="1">
      <c r="A71" s="421" t="s">
        <v>269</v>
      </c>
      <c r="B71" s="421" t="s">
        <v>270</v>
      </c>
      <c r="C71" s="95" t="s">
        <v>271</v>
      </c>
      <c r="D71" s="421" t="s">
        <v>271</v>
      </c>
      <c r="E71" s="312">
        <v>13001</v>
      </c>
      <c r="F71" s="421" t="s">
        <v>274</v>
      </c>
      <c r="G71" s="312">
        <v>13104</v>
      </c>
      <c r="H71" s="329">
        <v>4409</v>
      </c>
      <c r="I71" s="626"/>
    </row>
    <row r="72" spans="1:9" s="429" customFormat="1" ht="15" customHeight="1">
      <c r="A72" s="421" t="s">
        <v>269</v>
      </c>
      <c r="B72" s="421" t="s">
        <v>270</v>
      </c>
      <c r="C72" s="95" t="s">
        <v>271</v>
      </c>
      <c r="D72" s="421" t="s">
        <v>271</v>
      </c>
      <c r="E72" s="312">
        <v>13001</v>
      </c>
      <c r="F72" s="421" t="s">
        <v>275</v>
      </c>
      <c r="G72" s="312">
        <v>13105</v>
      </c>
      <c r="H72" s="329">
        <v>4084</v>
      </c>
      <c r="I72" s="626"/>
    </row>
    <row r="73" spans="1:9" s="429" customFormat="1" ht="15" customHeight="1">
      <c r="A73" s="421" t="s">
        <v>269</v>
      </c>
      <c r="B73" s="421" t="s">
        <v>270</v>
      </c>
      <c r="C73" s="95" t="s">
        <v>271</v>
      </c>
      <c r="D73" s="421" t="s">
        <v>271</v>
      </c>
      <c r="E73" s="312">
        <v>13001</v>
      </c>
      <c r="F73" s="421" t="s">
        <v>276</v>
      </c>
      <c r="G73" s="312">
        <v>13106</v>
      </c>
      <c r="H73" s="329">
        <v>5574</v>
      </c>
      <c r="I73" s="626"/>
    </row>
    <row r="74" spans="1:9" s="429" customFormat="1" ht="15" customHeight="1">
      <c r="A74" s="421" t="s">
        <v>269</v>
      </c>
      <c r="B74" s="421" t="s">
        <v>270</v>
      </c>
      <c r="C74" s="95" t="s">
        <v>271</v>
      </c>
      <c r="D74" s="421" t="s">
        <v>271</v>
      </c>
      <c r="E74" s="312">
        <v>13001</v>
      </c>
      <c r="F74" s="421" t="s">
        <v>277</v>
      </c>
      <c r="G74" s="312">
        <v>13107</v>
      </c>
      <c r="H74" s="329">
        <v>2331</v>
      </c>
      <c r="I74" s="626"/>
    </row>
    <row r="75" spans="1:9" s="429" customFormat="1" ht="15" customHeight="1">
      <c r="A75" s="421" t="s">
        <v>269</v>
      </c>
      <c r="B75" s="421" t="s">
        <v>270</v>
      </c>
      <c r="C75" s="95" t="s">
        <v>271</v>
      </c>
      <c r="D75" s="421" t="s">
        <v>271</v>
      </c>
      <c r="E75" s="312">
        <v>13001</v>
      </c>
      <c r="F75" s="421" t="s">
        <v>278</v>
      </c>
      <c r="G75" s="312">
        <v>13108</v>
      </c>
      <c r="H75" s="329">
        <v>4403</v>
      </c>
      <c r="I75" s="626"/>
    </row>
    <row r="76" spans="1:9" s="429" customFormat="1" ht="15" customHeight="1">
      <c r="A76" s="421" t="s">
        <v>269</v>
      </c>
      <c r="B76" s="421" t="s">
        <v>270</v>
      </c>
      <c r="C76" s="95" t="s">
        <v>271</v>
      </c>
      <c r="D76" s="421" t="s">
        <v>271</v>
      </c>
      <c r="E76" s="312">
        <v>13001</v>
      </c>
      <c r="F76" s="421" t="s">
        <v>279</v>
      </c>
      <c r="G76" s="312">
        <v>13109</v>
      </c>
      <c r="H76" s="329">
        <v>1800</v>
      </c>
      <c r="I76" s="626"/>
    </row>
    <row r="77" spans="1:9" s="429" customFormat="1" ht="15" customHeight="1">
      <c r="A77" s="421" t="s">
        <v>269</v>
      </c>
      <c r="B77" s="421" t="s">
        <v>270</v>
      </c>
      <c r="C77" s="95" t="s">
        <v>271</v>
      </c>
      <c r="D77" s="421" t="s">
        <v>271</v>
      </c>
      <c r="E77" s="312">
        <v>13001</v>
      </c>
      <c r="F77" s="421" t="s">
        <v>280</v>
      </c>
      <c r="G77" s="312">
        <v>13110</v>
      </c>
      <c r="H77" s="329">
        <v>6098</v>
      </c>
      <c r="I77" s="626"/>
    </row>
    <row r="78" spans="1:9" s="429" customFormat="1" ht="15" customHeight="1">
      <c r="A78" s="421" t="s">
        <v>269</v>
      </c>
      <c r="B78" s="421" t="s">
        <v>270</v>
      </c>
      <c r="C78" s="95" t="s">
        <v>271</v>
      </c>
      <c r="D78" s="421" t="s">
        <v>271</v>
      </c>
      <c r="E78" s="312">
        <v>13001</v>
      </c>
      <c r="F78" s="421" t="s">
        <v>281</v>
      </c>
      <c r="G78" s="312">
        <v>13111</v>
      </c>
      <c r="H78" s="329">
        <v>3497</v>
      </c>
      <c r="I78" s="626"/>
    </row>
    <row r="79" spans="1:9" s="429" customFormat="1" ht="15" customHeight="1">
      <c r="A79" s="421" t="s">
        <v>269</v>
      </c>
      <c r="B79" s="421" t="s">
        <v>270</v>
      </c>
      <c r="C79" s="95" t="s">
        <v>271</v>
      </c>
      <c r="D79" s="421" t="s">
        <v>271</v>
      </c>
      <c r="E79" s="312">
        <v>13001</v>
      </c>
      <c r="F79" s="421" t="s">
        <v>282</v>
      </c>
      <c r="G79" s="312">
        <v>13112</v>
      </c>
      <c r="H79" s="329">
        <v>4680</v>
      </c>
      <c r="I79" s="626"/>
    </row>
    <row r="80" spans="1:9" s="429" customFormat="1" ht="15" customHeight="1">
      <c r="A80" s="421" t="s">
        <v>269</v>
      </c>
      <c r="B80" s="421" t="s">
        <v>270</v>
      </c>
      <c r="C80" s="95" t="s">
        <v>271</v>
      </c>
      <c r="D80" s="421" t="s">
        <v>271</v>
      </c>
      <c r="E80" s="312">
        <v>13001</v>
      </c>
      <c r="F80" s="421" t="s">
        <v>283</v>
      </c>
      <c r="G80" s="312">
        <v>13113</v>
      </c>
      <c r="H80" s="329">
        <v>1106</v>
      </c>
      <c r="I80" s="626"/>
    </row>
    <row r="81" spans="1:9" s="429" customFormat="1" ht="15" customHeight="1">
      <c r="A81" s="421" t="s">
        <v>269</v>
      </c>
      <c r="B81" s="421" t="s">
        <v>270</v>
      </c>
      <c r="C81" s="95" t="s">
        <v>271</v>
      </c>
      <c r="D81" s="421" t="s">
        <v>271</v>
      </c>
      <c r="E81" s="312">
        <v>13001</v>
      </c>
      <c r="F81" s="421" t="s">
        <v>284</v>
      </c>
      <c r="G81" s="312">
        <v>13114</v>
      </c>
      <c r="H81" s="329">
        <v>2301</v>
      </c>
      <c r="I81" s="626"/>
    </row>
    <row r="82" spans="1:9" s="429" customFormat="1" ht="15" customHeight="1">
      <c r="A82" s="421" t="s">
        <v>269</v>
      </c>
      <c r="B82" s="421" t="s">
        <v>270</v>
      </c>
      <c r="C82" s="95" t="s">
        <v>271</v>
      </c>
      <c r="D82" s="421" t="s">
        <v>271</v>
      </c>
      <c r="E82" s="312">
        <v>13001</v>
      </c>
      <c r="F82" s="421" t="s">
        <v>285</v>
      </c>
      <c r="G82" s="312">
        <v>13115</v>
      </c>
      <c r="H82" s="329">
        <v>1127</v>
      </c>
      <c r="I82" s="626"/>
    </row>
    <row r="83" spans="1:9" s="429" customFormat="1" ht="15" customHeight="1">
      <c r="A83" s="421" t="s">
        <v>269</v>
      </c>
      <c r="B83" s="421" t="s">
        <v>270</v>
      </c>
      <c r="C83" s="95" t="s">
        <v>271</v>
      </c>
      <c r="D83" s="421" t="s">
        <v>271</v>
      </c>
      <c r="E83" s="312">
        <v>13001</v>
      </c>
      <c r="F83" s="421" t="s">
        <v>286</v>
      </c>
      <c r="G83" s="312">
        <v>13116</v>
      </c>
      <c r="H83" s="329">
        <v>3524</v>
      </c>
      <c r="I83" s="626"/>
    </row>
    <row r="84" spans="1:9" s="429" customFormat="1" ht="15" customHeight="1">
      <c r="A84" s="421" t="s">
        <v>269</v>
      </c>
      <c r="B84" s="421" t="s">
        <v>270</v>
      </c>
      <c r="C84" s="95" t="s">
        <v>271</v>
      </c>
      <c r="D84" s="421" t="s">
        <v>271</v>
      </c>
      <c r="E84" s="312">
        <v>13001</v>
      </c>
      <c r="F84" s="421" t="s">
        <v>287</v>
      </c>
      <c r="G84" s="312">
        <v>13117</v>
      </c>
      <c r="H84" s="329">
        <v>3168</v>
      </c>
      <c r="I84" s="626"/>
    </row>
    <row r="85" spans="1:9" s="429" customFormat="1" ht="15" customHeight="1">
      <c r="A85" s="421" t="s">
        <v>269</v>
      </c>
      <c r="B85" s="421" t="s">
        <v>270</v>
      </c>
      <c r="C85" s="95" t="s">
        <v>271</v>
      </c>
      <c r="D85" s="421" t="s">
        <v>271</v>
      </c>
      <c r="E85" s="312">
        <v>13001</v>
      </c>
      <c r="F85" s="421" t="s">
        <v>288</v>
      </c>
      <c r="G85" s="312">
        <v>13118</v>
      </c>
      <c r="H85" s="329">
        <v>2523</v>
      </c>
      <c r="I85" s="626"/>
    </row>
    <row r="86" spans="1:9" s="429" customFormat="1" ht="15" customHeight="1">
      <c r="A86" s="421" t="s">
        <v>269</v>
      </c>
      <c r="B86" s="421" t="s">
        <v>270</v>
      </c>
      <c r="C86" s="95" t="s">
        <v>271</v>
      </c>
      <c r="D86" s="421" t="s">
        <v>271</v>
      </c>
      <c r="E86" s="312">
        <v>13001</v>
      </c>
      <c r="F86" s="421" t="s">
        <v>289</v>
      </c>
      <c r="G86" s="312">
        <v>13119</v>
      </c>
      <c r="H86" s="329">
        <v>6715</v>
      </c>
      <c r="I86" s="626"/>
    </row>
    <row r="87" spans="1:9" s="429" customFormat="1" ht="15" customHeight="1">
      <c r="A87" s="421" t="s">
        <v>269</v>
      </c>
      <c r="B87" s="421" t="s">
        <v>270</v>
      </c>
      <c r="C87" s="95" t="s">
        <v>271</v>
      </c>
      <c r="D87" s="421" t="s">
        <v>271</v>
      </c>
      <c r="E87" s="312">
        <v>13001</v>
      </c>
      <c r="F87" s="421" t="s">
        <v>290</v>
      </c>
      <c r="G87" s="312">
        <v>13120</v>
      </c>
      <c r="H87" s="329">
        <v>2313</v>
      </c>
      <c r="I87" s="626"/>
    </row>
    <row r="88" spans="1:9" s="429" customFormat="1" ht="15" customHeight="1">
      <c r="A88" s="421" t="s">
        <v>269</v>
      </c>
      <c r="B88" s="421" t="s">
        <v>270</v>
      </c>
      <c r="C88" s="95" t="s">
        <v>271</v>
      </c>
      <c r="D88" s="421" t="s">
        <v>271</v>
      </c>
      <c r="E88" s="312">
        <v>13001</v>
      </c>
      <c r="F88" s="421" t="s">
        <v>291</v>
      </c>
      <c r="G88" s="312">
        <v>13121</v>
      </c>
      <c r="H88" s="329">
        <v>3257</v>
      </c>
      <c r="I88" s="626"/>
    </row>
    <row r="89" spans="1:9" s="429" customFormat="1" ht="15" customHeight="1">
      <c r="A89" s="421" t="s">
        <v>269</v>
      </c>
      <c r="B89" s="421" t="s">
        <v>270</v>
      </c>
      <c r="C89" s="95" t="s">
        <v>271</v>
      </c>
      <c r="D89" s="421" t="s">
        <v>271</v>
      </c>
      <c r="E89" s="312">
        <v>13001</v>
      </c>
      <c r="F89" s="421" t="s">
        <v>292</v>
      </c>
      <c r="G89" s="312">
        <v>13122</v>
      </c>
      <c r="H89" s="329">
        <v>5910</v>
      </c>
      <c r="I89" s="626"/>
    </row>
    <row r="90" spans="1:9" s="429" customFormat="1" ht="15" customHeight="1">
      <c r="A90" s="421" t="s">
        <v>269</v>
      </c>
      <c r="B90" s="421" t="s">
        <v>270</v>
      </c>
      <c r="C90" s="95" t="s">
        <v>271</v>
      </c>
      <c r="D90" s="421" t="s">
        <v>271</v>
      </c>
      <c r="E90" s="312">
        <v>13001</v>
      </c>
      <c r="F90" s="421" t="s">
        <v>293</v>
      </c>
      <c r="G90" s="312">
        <v>13123</v>
      </c>
      <c r="H90" s="329">
        <v>2344</v>
      </c>
      <c r="I90" s="626"/>
    </row>
    <row r="91" spans="1:9" s="429" customFormat="1" ht="15" customHeight="1">
      <c r="A91" s="421" t="s">
        <v>269</v>
      </c>
      <c r="B91" s="421" t="s">
        <v>270</v>
      </c>
      <c r="C91" s="95" t="s">
        <v>271</v>
      </c>
      <c r="D91" s="421" t="s">
        <v>271</v>
      </c>
      <c r="E91" s="312">
        <v>13001</v>
      </c>
      <c r="F91" s="421" t="s">
        <v>294</v>
      </c>
      <c r="G91" s="312">
        <v>13124</v>
      </c>
      <c r="H91" s="329">
        <v>4718</v>
      </c>
      <c r="I91" s="626"/>
    </row>
    <row r="92" spans="1:9" s="429" customFormat="1" ht="15" customHeight="1">
      <c r="A92" s="421" t="s">
        <v>269</v>
      </c>
      <c r="B92" s="421" t="s">
        <v>270</v>
      </c>
      <c r="C92" s="95" t="s">
        <v>271</v>
      </c>
      <c r="D92" s="421" t="s">
        <v>271</v>
      </c>
      <c r="E92" s="312">
        <v>13001</v>
      </c>
      <c r="F92" s="421" t="s">
        <v>295</v>
      </c>
      <c r="G92" s="312">
        <v>13125</v>
      </c>
      <c r="H92" s="329">
        <v>3467</v>
      </c>
      <c r="I92" s="626"/>
    </row>
    <row r="93" spans="1:9" s="429" customFormat="1" ht="15" customHeight="1">
      <c r="A93" s="421" t="s">
        <v>269</v>
      </c>
      <c r="B93" s="421" t="s">
        <v>270</v>
      </c>
      <c r="C93" s="95" t="s">
        <v>271</v>
      </c>
      <c r="D93" s="421" t="s">
        <v>271</v>
      </c>
      <c r="E93" s="312">
        <v>13001</v>
      </c>
      <c r="F93" s="421" t="s">
        <v>296</v>
      </c>
      <c r="G93" s="312">
        <v>13126</v>
      </c>
      <c r="H93" s="329">
        <v>3376</v>
      </c>
      <c r="I93" s="626"/>
    </row>
    <row r="94" spans="1:9" s="429" customFormat="1" ht="15" customHeight="1">
      <c r="A94" s="421" t="s">
        <v>269</v>
      </c>
      <c r="B94" s="421" t="s">
        <v>270</v>
      </c>
      <c r="C94" s="95" t="s">
        <v>271</v>
      </c>
      <c r="D94" s="421" t="s">
        <v>271</v>
      </c>
      <c r="E94" s="312">
        <v>13001</v>
      </c>
      <c r="F94" s="421" t="s">
        <v>297</v>
      </c>
      <c r="G94" s="312">
        <v>13127</v>
      </c>
      <c r="H94" s="329">
        <v>6234</v>
      </c>
      <c r="I94" s="626"/>
    </row>
    <row r="95" spans="1:9" s="429" customFormat="1" ht="15" customHeight="1">
      <c r="A95" s="421" t="s">
        <v>269</v>
      </c>
      <c r="B95" s="421" t="s">
        <v>270</v>
      </c>
      <c r="C95" s="95" t="s">
        <v>271</v>
      </c>
      <c r="D95" s="421" t="s">
        <v>271</v>
      </c>
      <c r="E95" s="312">
        <v>13001</v>
      </c>
      <c r="F95" s="421" t="s">
        <v>298</v>
      </c>
      <c r="G95" s="312">
        <v>13128</v>
      </c>
      <c r="H95" s="329">
        <v>3787</v>
      </c>
      <c r="I95" s="626"/>
    </row>
    <row r="96" spans="1:9" s="429" customFormat="1" ht="15" customHeight="1">
      <c r="A96" s="421" t="s">
        <v>269</v>
      </c>
      <c r="B96" s="421" t="s">
        <v>270</v>
      </c>
      <c r="C96" s="95" t="s">
        <v>271</v>
      </c>
      <c r="D96" s="421" t="s">
        <v>271</v>
      </c>
      <c r="E96" s="312">
        <v>13001</v>
      </c>
      <c r="F96" s="421" t="s">
        <v>299</v>
      </c>
      <c r="G96" s="312">
        <v>13129</v>
      </c>
      <c r="H96" s="329">
        <v>3068</v>
      </c>
      <c r="I96" s="626"/>
    </row>
    <row r="97" spans="1:9" s="429" customFormat="1" ht="15" customHeight="1">
      <c r="A97" s="421" t="s">
        <v>269</v>
      </c>
      <c r="B97" s="421" t="s">
        <v>270</v>
      </c>
      <c r="C97" s="95" t="s">
        <v>271</v>
      </c>
      <c r="D97" s="421" t="s">
        <v>271</v>
      </c>
      <c r="E97" s="312">
        <v>13001</v>
      </c>
      <c r="F97" s="421" t="s">
        <v>300</v>
      </c>
      <c r="G97" s="312">
        <v>13130</v>
      </c>
      <c r="H97" s="329">
        <v>2072</v>
      </c>
      <c r="I97" s="626"/>
    </row>
    <row r="98" spans="1:9" s="429" customFormat="1" ht="15" customHeight="1">
      <c r="A98" s="421" t="s">
        <v>269</v>
      </c>
      <c r="B98" s="421" t="s">
        <v>270</v>
      </c>
      <c r="C98" s="95" t="s">
        <v>271</v>
      </c>
      <c r="D98" s="421" t="s">
        <v>271</v>
      </c>
      <c r="E98" s="312">
        <v>13001</v>
      </c>
      <c r="F98" s="421" t="s">
        <v>301</v>
      </c>
      <c r="G98" s="312">
        <v>13131</v>
      </c>
      <c r="H98" s="329">
        <v>3146</v>
      </c>
      <c r="I98" s="626"/>
    </row>
    <row r="99" spans="1:9" s="429" customFormat="1" ht="15" customHeight="1">
      <c r="A99" s="421" t="s">
        <v>269</v>
      </c>
      <c r="B99" s="421" t="s">
        <v>270</v>
      </c>
      <c r="C99" s="95" t="s">
        <v>271</v>
      </c>
      <c r="D99" s="421" t="s">
        <v>271</v>
      </c>
      <c r="E99" s="312">
        <v>13001</v>
      </c>
      <c r="F99" s="421" t="s">
        <v>302</v>
      </c>
      <c r="G99" s="312">
        <v>13132</v>
      </c>
      <c r="H99" s="329">
        <v>301</v>
      </c>
      <c r="I99" s="626"/>
    </row>
    <row r="100" spans="1:9" s="429" customFormat="1" ht="15" customHeight="1">
      <c r="A100" s="421" t="s">
        <v>269</v>
      </c>
      <c r="B100" s="421" t="s">
        <v>303</v>
      </c>
      <c r="C100" s="95" t="s">
        <v>271</v>
      </c>
      <c r="D100" s="421" t="s">
        <v>271</v>
      </c>
      <c r="E100" s="312">
        <v>13001</v>
      </c>
      <c r="F100" s="421" t="s">
        <v>304</v>
      </c>
      <c r="G100" s="312">
        <v>13201</v>
      </c>
      <c r="H100" s="329">
        <v>7593</v>
      </c>
      <c r="I100" s="626"/>
    </row>
    <row r="101" spans="1:9" s="429" customFormat="1" ht="15" customHeight="1">
      <c r="A101" s="421" t="s">
        <v>269</v>
      </c>
      <c r="B101" s="421" t="s">
        <v>303</v>
      </c>
      <c r="C101" s="95" t="s">
        <v>271</v>
      </c>
      <c r="D101" s="421" t="s">
        <v>271</v>
      </c>
      <c r="E101" s="312">
        <v>13001</v>
      </c>
      <c r="F101" s="421" t="s">
        <v>305</v>
      </c>
      <c r="G101" s="312">
        <v>13202</v>
      </c>
      <c r="H101" s="329">
        <v>206</v>
      </c>
      <c r="I101" s="626"/>
    </row>
    <row r="102" spans="1:9" s="429" customFormat="1" ht="15" customHeight="1">
      <c r="A102" s="421" t="s">
        <v>269</v>
      </c>
      <c r="B102" s="421" t="s">
        <v>303</v>
      </c>
      <c r="C102" s="95" t="s">
        <v>271</v>
      </c>
      <c r="D102" s="421" t="s">
        <v>271</v>
      </c>
      <c r="E102" s="312">
        <v>13001</v>
      </c>
      <c r="F102" s="421" t="s">
        <v>306</v>
      </c>
      <c r="G102" s="312">
        <v>13203</v>
      </c>
      <c r="H102" s="329">
        <v>234</v>
      </c>
      <c r="I102" s="626"/>
    </row>
    <row r="103" spans="1:9" s="429" customFormat="1" ht="15" customHeight="1">
      <c r="A103" s="421" t="s">
        <v>269</v>
      </c>
      <c r="B103" s="421" t="s">
        <v>307</v>
      </c>
      <c r="C103" s="95" t="s">
        <v>271</v>
      </c>
      <c r="D103" s="421" t="s">
        <v>271</v>
      </c>
      <c r="E103" s="312">
        <v>13001</v>
      </c>
      <c r="F103" s="421" t="s">
        <v>308</v>
      </c>
      <c r="G103" s="312">
        <v>13301</v>
      </c>
      <c r="H103" s="329">
        <v>1830</v>
      </c>
      <c r="I103" s="626"/>
    </row>
    <row r="104" spans="1:9" s="429" customFormat="1" ht="15" customHeight="1">
      <c r="A104" s="421" t="s">
        <v>269</v>
      </c>
      <c r="B104" s="421" t="s">
        <v>307</v>
      </c>
      <c r="C104" s="95" t="s">
        <v>271</v>
      </c>
      <c r="D104" s="421" t="s">
        <v>271</v>
      </c>
      <c r="E104" s="312">
        <v>13001</v>
      </c>
      <c r="F104" s="421" t="s">
        <v>309</v>
      </c>
      <c r="G104" s="312">
        <v>13302</v>
      </c>
      <c r="H104" s="329">
        <v>1519</v>
      </c>
      <c r="I104" s="626"/>
    </row>
    <row r="105" spans="1:9" s="429" customFormat="1" ht="15" customHeight="1">
      <c r="A105" s="421" t="s">
        <v>269</v>
      </c>
      <c r="B105" s="421" t="s">
        <v>307</v>
      </c>
      <c r="C105" s="95" t="s">
        <v>271</v>
      </c>
      <c r="D105" s="421" t="s">
        <v>271</v>
      </c>
      <c r="E105" s="312">
        <v>13001</v>
      </c>
      <c r="F105" s="421" t="s">
        <v>310</v>
      </c>
      <c r="G105" s="312">
        <v>13303</v>
      </c>
      <c r="H105" s="329">
        <v>251</v>
      </c>
      <c r="I105" s="626"/>
    </row>
    <row r="106" spans="1:9" s="429" customFormat="1" ht="15" customHeight="1">
      <c r="A106" s="421" t="s">
        <v>269</v>
      </c>
      <c r="B106" s="421" t="s">
        <v>311</v>
      </c>
      <c r="C106" s="95" t="s">
        <v>271</v>
      </c>
      <c r="D106" s="421" t="s">
        <v>271</v>
      </c>
      <c r="E106" s="312">
        <v>13001</v>
      </c>
      <c r="F106" s="421" t="s">
        <v>312</v>
      </c>
      <c r="G106" s="312">
        <v>13401</v>
      </c>
      <c r="H106" s="329">
        <v>6355</v>
      </c>
      <c r="I106" s="626"/>
    </row>
    <row r="107" spans="1:9" s="429" customFormat="1" ht="15" customHeight="1">
      <c r="A107" s="421" t="s">
        <v>269</v>
      </c>
      <c r="B107" s="421" t="s">
        <v>311</v>
      </c>
      <c r="C107" s="95" t="s">
        <v>271</v>
      </c>
      <c r="D107" s="421" t="s">
        <v>271</v>
      </c>
      <c r="E107" s="312">
        <v>13001</v>
      </c>
      <c r="F107" s="421" t="s">
        <v>313</v>
      </c>
      <c r="G107" s="312">
        <v>13402</v>
      </c>
      <c r="H107" s="329">
        <v>1553</v>
      </c>
      <c r="I107" s="626"/>
    </row>
    <row r="108" spans="1:9" s="429" customFormat="1" ht="15" customHeight="1">
      <c r="A108" s="421" t="s">
        <v>269</v>
      </c>
      <c r="B108" s="421" t="s">
        <v>311</v>
      </c>
      <c r="C108" s="95" t="s">
        <v>271</v>
      </c>
      <c r="D108" s="421" t="s">
        <v>271</v>
      </c>
      <c r="E108" s="312">
        <v>13001</v>
      </c>
      <c r="F108" s="421" t="s">
        <v>314</v>
      </c>
      <c r="G108" s="312">
        <v>13403</v>
      </c>
      <c r="H108" s="329">
        <v>294</v>
      </c>
      <c r="I108" s="626"/>
    </row>
    <row r="109" spans="1:9" s="429" customFormat="1" ht="15" customHeight="1">
      <c r="A109" s="421" t="s">
        <v>269</v>
      </c>
      <c r="B109" s="421" t="s">
        <v>311</v>
      </c>
      <c r="C109" s="95" t="s">
        <v>271</v>
      </c>
      <c r="D109" s="421" t="s">
        <v>271</v>
      </c>
      <c r="E109" s="312">
        <v>13001</v>
      </c>
      <c r="F109" s="421" t="s">
        <v>315</v>
      </c>
      <c r="G109" s="312">
        <v>13404</v>
      </c>
      <c r="H109" s="329">
        <v>1005</v>
      </c>
      <c r="I109" s="626"/>
    </row>
    <row r="110" spans="1:9" s="429" customFormat="1" ht="15" customHeight="1">
      <c r="A110" s="421" t="s">
        <v>269</v>
      </c>
      <c r="B110" s="421" t="s">
        <v>316</v>
      </c>
      <c r="C110" s="95" t="s">
        <v>172</v>
      </c>
      <c r="D110" s="421" t="s">
        <v>316</v>
      </c>
      <c r="E110" s="312">
        <v>13501</v>
      </c>
      <c r="F110" s="424" t="s">
        <v>316</v>
      </c>
      <c r="G110" s="312">
        <v>13501</v>
      </c>
      <c r="H110" s="329">
        <v>1350</v>
      </c>
      <c r="I110" s="626"/>
    </row>
    <row r="111" spans="1:9" s="429" customFormat="1" ht="15" customHeight="1">
      <c r="A111" s="421" t="s">
        <v>269</v>
      </c>
      <c r="B111" s="421" t="s">
        <v>317</v>
      </c>
      <c r="C111" s="95" t="s">
        <v>271</v>
      </c>
      <c r="D111" s="421" t="s">
        <v>271</v>
      </c>
      <c r="E111" s="312">
        <v>13001</v>
      </c>
      <c r="F111" s="421" t="s">
        <v>317</v>
      </c>
      <c r="G111" s="312">
        <v>13601</v>
      </c>
      <c r="H111" s="329">
        <v>907</v>
      </c>
      <c r="I111" s="626"/>
    </row>
    <row r="112" spans="1:9" s="429" customFormat="1" ht="15" customHeight="1">
      <c r="A112" s="421" t="s">
        <v>269</v>
      </c>
      <c r="B112" s="421" t="s">
        <v>317</v>
      </c>
      <c r="C112" s="95" t="s">
        <v>271</v>
      </c>
      <c r="D112" s="421" t="s">
        <v>271</v>
      </c>
      <c r="E112" s="312">
        <v>13001</v>
      </c>
      <c r="F112" s="421" t="s">
        <v>318</v>
      </c>
      <c r="G112" s="312">
        <v>13602</v>
      </c>
      <c r="H112" s="329">
        <v>459</v>
      </c>
      <c r="I112" s="626"/>
    </row>
    <row r="113" spans="1:9" s="429" customFormat="1" ht="15" customHeight="1">
      <c r="A113" s="421" t="s">
        <v>269</v>
      </c>
      <c r="B113" s="421" t="s">
        <v>317</v>
      </c>
      <c r="C113" s="95" t="s">
        <v>271</v>
      </c>
      <c r="D113" s="421" t="s">
        <v>271</v>
      </c>
      <c r="E113" s="312">
        <v>13001</v>
      </c>
      <c r="F113" s="421" t="s">
        <v>319</v>
      </c>
      <c r="G113" s="312">
        <v>13603</v>
      </c>
      <c r="H113" s="329">
        <v>474</v>
      </c>
      <c r="I113" s="626"/>
    </row>
    <row r="114" spans="1:9" s="429" customFormat="1" ht="15" customHeight="1">
      <c r="A114" s="421" t="s">
        <v>269</v>
      </c>
      <c r="B114" s="421" t="s">
        <v>317</v>
      </c>
      <c r="C114" s="95" t="s">
        <v>271</v>
      </c>
      <c r="D114" s="421" t="s">
        <v>271</v>
      </c>
      <c r="E114" s="312">
        <v>13001</v>
      </c>
      <c r="F114" s="421" t="s">
        <v>320</v>
      </c>
      <c r="G114" s="312">
        <v>13604</v>
      </c>
      <c r="H114" s="329">
        <v>1154</v>
      </c>
      <c r="I114" s="626"/>
    </row>
    <row r="115" spans="1:9" s="429" customFormat="1" ht="15" customHeight="1">
      <c r="A115" s="421" t="s">
        <v>269</v>
      </c>
      <c r="B115" s="421" t="s">
        <v>317</v>
      </c>
      <c r="C115" s="95" t="s">
        <v>271</v>
      </c>
      <c r="D115" s="421" t="s">
        <v>271</v>
      </c>
      <c r="E115" s="312">
        <v>13001</v>
      </c>
      <c r="F115" s="421" t="s">
        <v>321</v>
      </c>
      <c r="G115" s="312">
        <v>13605</v>
      </c>
      <c r="H115" s="329">
        <v>1223</v>
      </c>
      <c r="I115" s="626"/>
    </row>
    <row r="116" spans="1:9" s="429" customFormat="1" ht="15" hidden="1" customHeight="1">
      <c r="A116" s="421" t="s">
        <v>322</v>
      </c>
      <c r="B116" s="421" t="s">
        <v>323</v>
      </c>
      <c r="C116" s="95" t="s">
        <v>172</v>
      </c>
      <c r="D116" s="421" t="s">
        <v>323</v>
      </c>
      <c r="E116" s="312">
        <v>14101</v>
      </c>
      <c r="F116" s="421" t="s">
        <v>323</v>
      </c>
      <c r="G116" s="312">
        <v>14101</v>
      </c>
      <c r="H116" s="329">
        <v>5332</v>
      </c>
      <c r="I116" s="626"/>
    </row>
    <row r="117" spans="1:9" s="429" customFormat="1" ht="15" hidden="1" customHeight="1">
      <c r="A117" s="421" t="s">
        <v>324</v>
      </c>
      <c r="B117" s="421" t="s">
        <v>325</v>
      </c>
      <c r="C117" s="95" t="s">
        <v>172</v>
      </c>
      <c r="D117" s="421" t="s">
        <v>325</v>
      </c>
      <c r="E117" s="312">
        <v>15101</v>
      </c>
      <c r="F117" s="421" t="s">
        <v>325</v>
      </c>
      <c r="G117" s="312">
        <v>15101</v>
      </c>
      <c r="H117" s="329">
        <v>6561</v>
      </c>
      <c r="I117" s="626"/>
    </row>
    <row r="118" spans="1:9" s="429" customFormat="1" ht="15" hidden="1" customHeight="1">
      <c r="A118" s="421" t="s">
        <v>326</v>
      </c>
      <c r="B118" s="219" t="s">
        <v>327</v>
      </c>
      <c r="C118" s="95" t="s">
        <v>172</v>
      </c>
      <c r="D118" s="421" t="s">
        <v>328</v>
      </c>
      <c r="E118" s="312">
        <v>16101</v>
      </c>
      <c r="F118" s="421" t="s">
        <v>329</v>
      </c>
      <c r="G118" s="312">
        <v>16101</v>
      </c>
      <c r="H118" s="330">
        <v>2339</v>
      </c>
      <c r="I118" s="626"/>
    </row>
    <row r="119" spans="1:9" s="429" customFormat="1" ht="15" hidden="1" customHeight="1">
      <c r="A119" s="421" t="s">
        <v>326</v>
      </c>
      <c r="B119" s="219" t="s">
        <v>327</v>
      </c>
      <c r="C119" s="95" t="s">
        <v>172</v>
      </c>
      <c r="D119" s="421" t="s">
        <v>328</v>
      </c>
      <c r="E119" s="312">
        <v>16101</v>
      </c>
      <c r="F119" s="421" t="s">
        <v>330</v>
      </c>
      <c r="G119" s="312">
        <v>16103</v>
      </c>
      <c r="H119" s="330">
        <v>382</v>
      </c>
      <c r="I119" s="626"/>
    </row>
    <row r="120" spans="1:9" s="429" customFormat="1" ht="15" hidden="1" customHeight="1">
      <c r="A120" s="421" t="s">
        <v>326</v>
      </c>
      <c r="B120" s="219" t="s">
        <v>331</v>
      </c>
      <c r="C120" s="95" t="s">
        <v>172</v>
      </c>
      <c r="D120" s="423" t="s">
        <v>332</v>
      </c>
      <c r="E120" s="312">
        <v>16301</v>
      </c>
      <c r="F120" s="423" t="s">
        <v>332</v>
      </c>
      <c r="G120" s="312">
        <v>16301</v>
      </c>
      <c r="H120" s="330">
        <v>373</v>
      </c>
      <c r="I120" s="626"/>
    </row>
  </sheetData>
  <autoFilter ref="A3:Q120" xr:uid="{00000000-0001-0000-8300-000000000000}">
    <filterColumn colId="0">
      <filters>
        <filter val="METROPOLITANA"/>
      </filters>
    </filterColumn>
  </autoFilter>
  <mergeCells count="1">
    <mergeCell ref="B1:H1"/>
  </mergeCells>
  <hyperlinks>
    <hyperlink ref="I1" location="INDICE!A1" display="INDICE" xr:uid="{00000000-0004-0000-8300-000000000000}"/>
    <hyperlink ref="I2" location="Matriz_Estadisticas!A1" display="ESTADÍSTICAS" xr:uid="{00000000-0004-0000-8300-000001000000}"/>
    <hyperlink ref="A1" location="INDICE!C61" display="IS_32" xr:uid="{00000000-0004-0000-8300-000002000000}"/>
  </hyperlinks>
  <pageMargins left="0.7" right="0.7" top="0.75" bottom="0.75" header="0.3" footer="0.3"/>
  <pageSetup orientation="portrait" horizontalDpi="4294967293" verticalDpi="4294967293"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Hoja132">
    <tabColor rgb="FFFFFF00"/>
    <pageSetUpPr fitToPage="1"/>
  </sheetPr>
  <dimension ref="A1:E38"/>
  <sheetViews>
    <sheetView zoomScaleNormal="100" workbookViewId="0">
      <selection activeCell="B5" sqref="B5"/>
    </sheetView>
  </sheetViews>
  <sheetFormatPr baseColWidth="10" defaultColWidth="96.44140625" defaultRowHeight="13.8"/>
  <cols>
    <col min="1" max="1" width="44.44140625" style="6" bestFit="1" customWidth="1"/>
    <col min="2" max="4" width="100.6640625" style="6" customWidth="1"/>
    <col min="5" max="5" width="7" style="6" bestFit="1" customWidth="1"/>
    <col min="6" max="16384" width="96.44140625" style="6"/>
  </cols>
  <sheetData>
    <row r="1" spans="1:5" ht="14.4">
      <c r="A1" s="442" t="s">
        <v>419</v>
      </c>
      <c r="B1" s="480" t="s">
        <v>1275</v>
      </c>
      <c r="C1" s="552" t="s">
        <v>1276</v>
      </c>
      <c r="D1" s="552" t="s">
        <v>1757</v>
      </c>
      <c r="E1" s="550" t="s">
        <v>137</v>
      </c>
    </row>
    <row r="2" spans="1:5" ht="15" customHeight="1">
      <c r="A2" s="263" t="s">
        <v>6</v>
      </c>
      <c r="B2" s="259" t="s">
        <v>77</v>
      </c>
      <c r="C2" s="259" t="s">
        <v>77</v>
      </c>
      <c r="D2" s="259" t="s">
        <v>77</v>
      </c>
    </row>
    <row r="3" spans="1:5" ht="15" customHeight="1">
      <c r="A3" s="263" t="s">
        <v>4</v>
      </c>
      <c r="B3" s="259" t="s">
        <v>75</v>
      </c>
      <c r="C3" s="259" t="s">
        <v>75</v>
      </c>
      <c r="D3" s="259" t="s">
        <v>75</v>
      </c>
    </row>
    <row r="4" spans="1:5" ht="15" customHeight="1">
      <c r="A4" s="263" t="s">
        <v>388</v>
      </c>
      <c r="B4" s="259" t="s">
        <v>1061</v>
      </c>
      <c r="C4" s="259" t="s">
        <v>1061</v>
      </c>
      <c r="D4" s="259" t="s">
        <v>1061</v>
      </c>
    </row>
    <row r="5" spans="1:5" ht="15" customHeight="1">
      <c r="A5" s="263" t="s">
        <v>9</v>
      </c>
      <c r="B5" s="259" t="s">
        <v>1062</v>
      </c>
      <c r="C5" s="259" t="s">
        <v>1062</v>
      </c>
      <c r="D5" s="259" t="s">
        <v>1062</v>
      </c>
    </row>
    <row r="6" spans="1:5" ht="15" customHeight="1">
      <c r="A6" s="263" t="s">
        <v>138</v>
      </c>
      <c r="B6" s="259" t="s">
        <v>421</v>
      </c>
      <c r="C6" s="259" t="s">
        <v>421</v>
      </c>
      <c r="D6" s="259" t="s">
        <v>421</v>
      </c>
    </row>
    <row r="7" spans="1:5" ht="15" customHeight="1">
      <c r="A7" s="263" t="s">
        <v>7</v>
      </c>
      <c r="B7" s="217" t="s">
        <v>422</v>
      </c>
      <c r="C7" s="217" t="s">
        <v>422</v>
      </c>
      <c r="D7" s="217" t="s">
        <v>422</v>
      </c>
    </row>
    <row r="8" spans="1:5" ht="15" customHeight="1">
      <c r="A8" s="263" t="s">
        <v>389</v>
      </c>
      <c r="B8" s="171">
        <v>2018</v>
      </c>
      <c r="C8" s="171">
        <v>2019</v>
      </c>
      <c r="D8" s="171">
        <v>2020</v>
      </c>
    </row>
    <row r="9" spans="1:5" ht="15" customHeight="1">
      <c r="A9" s="263" t="s">
        <v>390</v>
      </c>
      <c r="B9" s="259" t="s">
        <v>470</v>
      </c>
      <c r="C9" s="259" t="s">
        <v>470</v>
      </c>
      <c r="D9" s="259" t="s">
        <v>470</v>
      </c>
    </row>
    <row r="10" spans="1:5" ht="110.4">
      <c r="A10" s="100" t="s">
        <v>391</v>
      </c>
      <c r="B10" s="173" t="s">
        <v>1063</v>
      </c>
      <c r="C10" s="173" t="s">
        <v>1453</v>
      </c>
      <c r="D10" s="173" t="s">
        <v>1771</v>
      </c>
    </row>
    <row r="11" spans="1:5" ht="15" customHeight="1">
      <c r="A11" s="263" t="s">
        <v>392</v>
      </c>
      <c r="B11" s="259" t="s">
        <v>729</v>
      </c>
      <c r="C11" s="259" t="s">
        <v>729</v>
      </c>
      <c r="D11" s="259" t="s">
        <v>729</v>
      </c>
    </row>
    <row r="12" spans="1:5" ht="15" customHeight="1">
      <c r="A12" s="263" t="s">
        <v>393</v>
      </c>
      <c r="B12" s="259" t="s">
        <v>542</v>
      </c>
      <c r="C12" s="259" t="s">
        <v>542</v>
      </c>
      <c r="D12" s="259" t="s">
        <v>542</v>
      </c>
    </row>
    <row r="13" spans="1:5" ht="15" customHeight="1">
      <c r="A13" s="263" t="s">
        <v>394</v>
      </c>
      <c r="B13" s="259" t="s">
        <v>542</v>
      </c>
      <c r="C13" s="259" t="s">
        <v>542</v>
      </c>
      <c r="D13" s="259" t="s">
        <v>542</v>
      </c>
    </row>
    <row r="14" spans="1:5" ht="15" customHeight="1">
      <c r="A14" s="263" t="s">
        <v>139</v>
      </c>
      <c r="B14" s="259" t="s">
        <v>1064</v>
      </c>
      <c r="C14" s="259" t="s">
        <v>1064</v>
      </c>
      <c r="D14" s="259" t="s">
        <v>1064</v>
      </c>
    </row>
    <row r="15" spans="1:5" ht="15" customHeight="1">
      <c r="A15" s="263" t="s">
        <v>395</v>
      </c>
      <c r="B15" s="144">
        <v>43088</v>
      </c>
      <c r="C15" s="144">
        <v>43088</v>
      </c>
      <c r="D15" s="144">
        <v>43088</v>
      </c>
    </row>
    <row r="16" spans="1:5" ht="15" customHeight="1">
      <c r="A16" s="263" t="s">
        <v>396</v>
      </c>
      <c r="B16" s="144">
        <v>43685</v>
      </c>
      <c r="C16" s="144">
        <v>44217</v>
      </c>
      <c r="D16" s="144">
        <v>44391</v>
      </c>
    </row>
    <row r="17" spans="1:4" ht="15" customHeight="1">
      <c r="A17" s="263" t="s">
        <v>397</v>
      </c>
      <c r="B17" s="259" t="s">
        <v>429</v>
      </c>
      <c r="C17" s="259" t="s">
        <v>429</v>
      </c>
      <c r="D17" s="259" t="s">
        <v>429</v>
      </c>
    </row>
    <row r="18" spans="1:4" ht="15" customHeight="1">
      <c r="A18" s="263" t="s">
        <v>398</v>
      </c>
      <c r="B18" s="259" t="s">
        <v>1065</v>
      </c>
      <c r="C18" s="259" t="s">
        <v>1065</v>
      </c>
      <c r="D18" s="259" t="s">
        <v>1065</v>
      </c>
    </row>
    <row r="19" spans="1:4" ht="15" customHeight="1">
      <c r="A19" s="263" t="s">
        <v>399</v>
      </c>
      <c r="B19" s="259" t="s">
        <v>1066</v>
      </c>
      <c r="C19" s="259" t="s">
        <v>1066</v>
      </c>
      <c r="D19" s="259" t="s">
        <v>1066</v>
      </c>
    </row>
    <row r="20" spans="1:4" ht="15" customHeight="1">
      <c r="A20" s="263" t="s">
        <v>400</v>
      </c>
      <c r="B20" s="259" t="s">
        <v>479</v>
      </c>
      <c r="C20" s="259" t="s">
        <v>479</v>
      </c>
      <c r="D20" s="259" t="s">
        <v>479</v>
      </c>
    </row>
    <row r="21" spans="1:4" ht="15" customHeight="1">
      <c r="A21" s="263" t="s">
        <v>403</v>
      </c>
      <c r="B21" s="259" t="s">
        <v>1067</v>
      </c>
      <c r="C21" s="259" t="s">
        <v>1067</v>
      </c>
      <c r="D21" s="259" t="s">
        <v>1067</v>
      </c>
    </row>
    <row r="22" spans="1:4" ht="15" customHeight="1">
      <c r="A22" s="263" t="s">
        <v>404</v>
      </c>
      <c r="B22" s="259" t="s">
        <v>1068</v>
      </c>
      <c r="C22" s="259" t="s">
        <v>1068</v>
      </c>
      <c r="D22" s="259" t="s">
        <v>1068</v>
      </c>
    </row>
    <row r="23" spans="1:4" ht="15" customHeight="1">
      <c r="A23" s="263" t="s">
        <v>435</v>
      </c>
      <c r="B23" s="259" t="s">
        <v>548</v>
      </c>
      <c r="C23" s="259" t="s">
        <v>548</v>
      </c>
      <c r="D23" s="383" t="s">
        <v>1772</v>
      </c>
    </row>
    <row r="24" spans="1:4" ht="15" customHeight="1">
      <c r="A24" s="263" t="s">
        <v>405</v>
      </c>
      <c r="B24" s="171">
        <v>2018</v>
      </c>
      <c r="C24" s="171">
        <v>2019</v>
      </c>
      <c r="D24" s="171">
        <v>2020</v>
      </c>
    </row>
    <row r="25" spans="1:4" ht="15" customHeight="1">
      <c r="A25" s="263" t="s">
        <v>406</v>
      </c>
      <c r="B25" s="259" t="s">
        <v>470</v>
      </c>
      <c r="C25" s="259" t="s">
        <v>470</v>
      </c>
      <c r="D25" s="259" t="s">
        <v>470</v>
      </c>
    </row>
    <row r="26" spans="1:4" ht="15" customHeight="1">
      <c r="A26" s="263" t="s">
        <v>407</v>
      </c>
      <c r="B26" s="259" t="s">
        <v>1069</v>
      </c>
      <c r="C26" s="259" t="s">
        <v>1265</v>
      </c>
      <c r="D26" s="259" t="s">
        <v>1773</v>
      </c>
    </row>
    <row r="27" spans="1:4" ht="15" customHeight="1">
      <c r="A27" s="263" t="s">
        <v>408</v>
      </c>
      <c r="B27" s="244" t="s">
        <v>434</v>
      </c>
      <c r="C27" s="244" t="s">
        <v>434</v>
      </c>
      <c r="D27" s="244" t="s">
        <v>434</v>
      </c>
    </row>
    <row r="28" spans="1:4" ht="15" customHeight="1">
      <c r="A28" s="263" t="s">
        <v>439</v>
      </c>
      <c r="B28" s="383" t="s">
        <v>1050</v>
      </c>
      <c r="C28" s="199" t="s">
        <v>1714</v>
      </c>
      <c r="D28" s="244" t="s">
        <v>1714</v>
      </c>
    </row>
    <row r="29" spans="1:4" ht="15" customHeight="1">
      <c r="A29" s="263" t="s">
        <v>409</v>
      </c>
      <c r="B29" s="257">
        <v>2017</v>
      </c>
      <c r="C29" s="257">
        <v>2018</v>
      </c>
      <c r="D29" s="257">
        <v>2019</v>
      </c>
    </row>
    <row r="30" spans="1:4" ht="15" customHeight="1">
      <c r="A30" s="263" t="s">
        <v>410</v>
      </c>
      <c r="B30" s="259" t="s">
        <v>470</v>
      </c>
      <c r="C30" s="259" t="s">
        <v>470</v>
      </c>
      <c r="D30" s="259" t="s">
        <v>470</v>
      </c>
    </row>
    <row r="31" spans="1:4" ht="15" customHeight="1">
      <c r="A31" s="263" t="s">
        <v>411</v>
      </c>
      <c r="B31" s="258"/>
      <c r="C31" s="258"/>
      <c r="D31" s="258"/>
    </row>
    <row r="32" spans="1:4" ht="15" customHeight="1">
      <c r="A32" s="263" t="s">
        <v>412</v>
      </c>
      <c r="B32" s="258"/>
      <c r="C32" s="109"/>
      <c r="D32" s="258"/>
    </row>
    <row r="33" spans="1:4" ht="15" customHeight="1">
      <c r="A33" s="263" t="s">
        <v>440</v>
      </c>
      <c r="B33" s="258"/>
      <c r="C33" s="258"/>
      <c r="D33" s="258"/>
    </row>
    <row r="34" spans="1:4" ht="15" customHeight="1">
      <c r="A34" s="263" t="s">
        <v>413</v>
      </c>
      <c r="B34" s="258"/>
      <c r="C34" s="258"/>
      <c r="D34" s="258"/>
    </row>
    <row r="35" spans="1:4" ht="15" customHeight="1">
      <c r="A35" s="263" t="s">
        <v>414</v>
      </c>
      <c r="B35" s="258"/>
      <c r="C35" s="258"/>
      <c r="D35" s="258"/>
    </row>
    <row r="36" spans="1:4" ht="27.6">
      <c r="A36" s="263" t="s">
        <v>401</v>
      </c>
      <c r="B36" s="258" t="s">
        <v>1921</v>
      </c>
      <c r="C36" s="258" t="s">
        <v>1921</v>
      </c>
      <c r="D36" s="258" t="s">
        <v>1921</v>
      </c>
    </row>
    <row r="37" spans="1:4" ht="27.6">
      <c r="A37" s="278" t="s">
        <v>1267</v>
      </c>
      <c r="B37" s="262" t="s">
        <v>17</v>
      </c>
      <c r="C37" s="259" t="s">
        <v>1454</v>
      </c>
      <c r="D37" s="258" t="s">
        <v>1774</v>
      </c>
    </row>
    <row r="38" spans="1:4" ht="15" customHeight="1">
      <c r="A38" s="263" t="s">
        <v>402</v>
      </c>
      <c r="B38" s="258" t="s">
        <v>485</v>
      </c>
      <c r="C38" s="259" t="s">
        <v>485</v>
      </c>
      <c r="D38" s="258" t="s">
        <v>485</v>
      </c>
    </row>
  </sheetData>
  <hyperlinks>
    <hyperlink ref="E1" location="INDICE!A1" display="INDICE" xr:uid="{00000000-0004-0000-8400-000000000000}"/>
    <hyperlink ref="A1" location="INDICE!C55" display="COMPONENTE" xr:uid="{00000000-0004-0000-8400-000001000000}"/>
    <hyperlink ref="D23" r:id="rId1" xr:uid="{00000000-0004-0000-8400-000002000000}"/>
  </hyperlinks>
  <pageMargins left="0.7" right="0.7" top="0.75" bottom="0.75" header="0.3" footer="0.3"/>
  <pageSetup scale="71" fitToHeight="0" orientation="portrait" horizontalDpi="4294967293" verticalDpi="4294967293"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Hoja133" filterMode="1"/>
  <dimension ref="A1:Q120"/>
  <sheetViews>
    <sheetView topLeftCell="E1" workbookViewId="0">
      <selection activeCell="A3" sqref="A3:P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7.6640625" style="218" bestFit="1" customWidth="1"/>
    <col min="9" max="9" width="12.44140625" style="218" customWidth="1"/>
    <col min="10" max="10" width="25.88671875" style="218" customWidth="1"/>
    <col min="11" max="11" width="17.6640625" style="218" bestFit="1" customWidth="1"/>
    <col min="12" max="12" width="11.44140625" style="218" bestFit="1" customWidth="1"/>
    <col min="13" max="13" width="25.6640625" style="218" bestFit="1" customWidth="1"/>
    <col min="14" max="14" width="17.6640625" style="218" bestFit="1" customWidth="1"/>
    <col min="15" max="15" width="11.44140625" style="218" bestFit="1" customWidth="1"/>
    <col min="16" max="16" width="25.6640625" style="218" customWidth="1"/>
    <col min="17" max="17" width="13.109375" style="527" bestFit="1" customWidth="1"/>
    <col min="18" max="16384" width="11.44140625" style="218"/>
  </cols>
  <sheetData>
    <row r="1" spans="1:17">
      <c r="A1" s="446" t="s">
        <v>77</v>
      </c>
      <c r="B1" s="1099" t="s">
        <v>1070</v>
      </c>
      <c r="C1" s="1100"/>
      <c r="D1" s="1100"/>
      <c r="E1" s="1100"/>
      <c r="F1" s="1100"/>
      <c r="G1" s="1100"/>
      <c r="H1" s="1100"/>
      <c r="I1" s="1100"/>
      <c r="J1" s="1100"/>
      <c r="K1" s="1100"/>
      <c r="L1" s="1100"/>
      <c r="M1" s="1100"/>
      <c r="N1" s="1100"/>
      <c r="O1" s="1100"/>
      <c r="P1" s="1101"/>
      <c r="Q1" s="625" t="s">
        <v>137</v>
      </c>
    </row>
    <row r="2" spans="1:17">
      <c r="A2" s="450"/>
      <c r="B2" s="471"/>
      <c r="C2" s="471"/>
      <c r="D2" s="461"/>
      <c r="E2" s="451"/>
      <c r="F2" s="451"/>
      <c r="G2" s="451"/>
      <c r="H2" s="1091" t="s">
        <v>1274</v>
      </c>
      <c r="I2" s="1091"/>
      <c r="J2" s="1092"/>
      <c r="K2" s="1093" t="s">
        <v>1269</v>
      </c>
      <c r="L2" s="1091"/>
      <c r="M2" s="1092"/>
      <c r="N2" s="1093" t="s">
        <v>1760</v>
      </c>
      <c r="O2" s="1091"/>
      <c r="P2" s="1092"/>
      <c r="Q2" s="625" t="s">
        <v>449</v>
      </c>
    </row>
    <row r="3" spans="1:17" s="438" customFormat="1" ht="28.8">
      <c r="A3" s="474" t="s">
        <v>165</v>
      </c>
      <c r="B3" s="474" t="s">
        <v>166</v>
      </c>
      <c r="C3" s="474" t="s">
        <v>167</v>
      </c>
      <c r="D3" s="473" t="s">
        <v>168</v>
      </c>
      <c r="E3" s="472" t="s">
        <v>169</v>
      </c>
      <c r="F3" s="472" t="s">
        <v>11</v>
      </c>
      <c r="G3" s="472" t="s">
        <v>487</v>
      </c>
      <c r="H3" s="454" t="s">
        <v>1071</v>
      </c>
      <c r="I3" s="428" t="s">
        <v>1072</v>
      </c>
      <c r="J3" s="428" t="s">
        <v>1073</v>
      </c>
      <c r="K3" s="401" t="s">
        <v>1071</v>
      </c>
      <c r="L3" s="401" t="s">
        <v>1072</v>
      </c>
      <c r="M3" s="401" t="s">
        <v>1073</v>
      </c>
      <c r="N3" s="401" t="s">
        <v>1071</v>
      </c>
      <c r="O3" s="401" t="s">
        <v>1072</v>
      </c>
      <c r="P3" s="401" t="s">
        <v>1073</v>
      </c>
      <c r="Q3" s="699"/>
    </row>
    <row r="4" spans="1:17" s="429" customFormat="1" ht="15" hidden="1" customHeight="1">
      <c r="A4" s="447" t="s">
        <v>170</v>
      </c>
      <c r="B4" s="447" t="s">
        <v>171</v>
      </c>
      <c r="C4" s="448" t="s">
        <v>172</v>
      </c>
      <c r="D4" s="447" t="s">
        <v>173</v>
      </c>
      <c r="E4" s="449">
        <v>1001</v>
      </c>
      <c r="F4" s="447" t="s">
        <v>171</v>
      </c>
      <c r="G4" s="449">
        <v>1101</v>
      </c>
      <c r="H4" s="69">
        <v>41857</v>
      </c>
      <c r="I4" s="70">
        <v>65030</v>
      </c>
      <c r="J4" s="71">
        <v>643.66</v>
      </c>
      <c r="K4" s="69">
        <v>42116</v>
      </c>
      <c r="L4" s="70">
        <v>66945</v>
      </c>
      <c r="M4" s="71">
        <v>629.11</v>
      </c>
      <c r="N4" s="69">
        <v>44686</v>
      </c>
      <c r="O4" s="70">
        <v>67329</v>
      </c>
      <c r="P4" s="651">
        <v>663.7</v>
      </c>
      <c r="Q4" s="626"/>
    </row>
    <row r="5" spans="1:17" s="429" customFormat="1" ht="15" hidden="1" customHeight="1">
      <c r="A5" s="421" t="s">
        <v>170</v>
      </c>
      <c r="B5" s="421" t="s">
        <v>171</v>
      </c>
      <c r="C5" s="95" t="s">
        <v>172</v>
      </c>
      <c r="D5" s="421" t="s">
        <v>173</v>
      </c>
      <c r="E5" s="312">
        <v>1001</v>
      </c>
      <c r="F5" s="421" t="s">
        <v>174</v>
      </c>
      <c r="G5" s="312">
        <v>1107</v>
      </c>
      <c r="H5" s="69">
        <v>9122</v>
      </c>
      <c r="I5" s="70">
        <v>32398</v>
      </c>
      <c r="J5" s="71">
        <v>281.56</v>
      </c>
      <c r="K5" s="69">
        <v>12028</v>
      </c>
      <c r="L5" s="70">
        <v>33632</v>
      </c>
      <c r="M5" s="71">
        <v>357.64</v>
      </c>
      <c r="N5" s="69">
        <v>14996</v>
      </c>
      <c r="O5" s="70">
        <v>35733</v>
      </c>
      <c r="P5" s="651">
        <v>419.67</v>
      </c>
      <c r="Q5" s="626"/>
    </row>
    <row r="6" spans="1:17" s="429" customFormat="1" ht="15" hidden="1" customHeight="1">
      <c r="A6" s="421" t="s">
        <v>175</v>
      </c>
      <c r="B6" s="421" t="s">
        <v>175</v>
      </c>
      <c r="C6" s="95" t="s">
        <v>172</v>
      </c>
      <c r="D6" s="421" t="s">
        <v>175</v>
      </c>
      <c r="E6" s="312">
        <v>2101</v>
      </c>
      <c r="F6" s="421" t="s">
        <v>175</v>
      </c>
      <c r="G6" s="312">
        <v>2101</v>
      </c>
      <c r="H6" s="69">
        <v>80750</v>
      </c>
      <c r="I6" s="70">
        <v>109996</v>
      </c>
      <c r="J6" s="71">
        <v>734.12</v>
      </c>
      <c r="K6" s="69">
        <v>84667</v>
      </c>
      <c r="L6" s="70">
        <v>113768</v>
      </c>
      <c r="M6" s="71">
        <v>744.21</v>
      </c>
      <c r="N6" s="69">
        <v>94103</v>
      </c>
      <c r="O6" s="70">
        <v>116235</v>
      </c>
      <c r="P6" s="651">
        <v>809.59</v>
      </c>
      <c r="Q6" s="626"/>
    </row>
    <row r="7" spans="1:17" s="429" customFormat="1" ht="15" hidden="1" customHeight="1">
      <c r="A7" s="421" t="s">
        <v>175</v>
      </c>
      <c r="B7" s="421" t="s">
        <v>176</v>
      </c>
      <c r="C7" s="95" t="s">
        <v>172</v>
      </c>
      <c r="D7" s="421" t="s">
        <v>177</v>
      </c>
      <c r="E7" s="312">
        <v>2201</v>
      </c>
      <c r="F7" s="421" t="s">
        <v>177</v>
      </c>
      <c r="G7" s="312">
        <v>2201</v>
      </c>
      <c r="H7" s="69">
        <v>34564</v>
      </c>
      <c r="I7" s="70">
        <v>52515</v>
      </c>
      <c r="J7" s="71">
        <v>658.17</v>
      </c>
      <c r="K7" s="69">
        <v>35550</v>
      </c>
      <c r="L7" s="70">
        <v>53011</v>
      </c>
      <c r="M7" s="71">
        <v>670.62</v>
      </c>
      <c r="N7" s="69">
        <v>38293</v>
      </c>
      <c r="O7" s="70">
        <v>53028</v>
      </c>
      <c r="P7" s="651">
        <v>722.13</v>
      </c>
      <c r="Q7" s="626"/>
    </row>
    <row r="8" spans="1:17" s="429" customFormat="1" ht="15" hidden="1" customHeight="1">
      <c r="A8" s="421" t="s">
        <v>178</v>
      </c>
      <c r="B8" s="421" t="s">
        <v>179</v>
      </c>
      <c r="C8" s="95" t="s">
        <v>172</v>
      </c>
      <c r="D8" s="421" t="s">
        <v>180</v>
      </c>
      <c r="E8" s="312">
        <v>3001</v>
      </c>
      <c r="F8" s="421" t="s">
        <v>179</v>
      </c>
      <c r="G8" s="312">
        <v>3101</v>
      </c>
      <c r="H8" s="69">
        <v>30988</v>
      </c>
      <c r="I8" s="70">
        <v>53514</v>
      </c>
      <c r="J8" s="71">
        <v>579.05999999999995</v>
      </c>
      <c r="K8" s="69">
        <v>32562</v>
      </c>
      <c r="L8" s="70">
        <v>54587</v>
      </c>
      <c r="M8" s="71">
        <v>596.52</v>
      </c>
      <c r="N8" s="69">
        <v>35706</v>
      </c>
      <c r="O8" s="70">
        <v>54876</v>
      </c>
      <c r="P8" s="651">
        <v>650.66999999999996</v>
      </c>
      <c r="Q8" s="626"/>
    </row>
    <row r="9" spans="1:17" s="429" customFormat="1" ht="15" hidden="1" customHeight="1">
      <c r="A9" s="421" t="s">
        <v>178</v>
      </c>
      <c r="B9" s="421" t="s">
        <v>179</v>
      </c>
      <c r="C9" s="95" t="s">
        <v>172</v>
      </c>
      <c r="D9" s="421" t="s">
        <v>180</v>
      </c>
      <c r="E9" s="312">
        <v>3001</v>
      </c>
      <c r="F9" s="421" t="s">
        <v>181</v>
      </c>
      <c r="G9" s="312">
        <v>3103</v>
      </c>
      <c r="H9" s="69">
        <v>401</v>
      </c>
      <c r="I9" s="70">
        <v>3201</v>
      </c>
      <c r="J9" s="71">
        <v>125.27</v>
      </c>
      <c r="K9" s="69">
        <v>396</v>
      </c>
      <c r="L9" s="70">
        <v>3218</v>
      </c>
      <c r="M9" s="71">
        <v>123.06</v>
      </c>
      <c r="N9" s="69">
        <v>348</v>
      </c>
      <c r="O9" s="70">
        <v>3390</v>
      </c>
      <c r="P9" s="651">
        <v>102.65</v>
      </c>
      <c r="Q9" s="626"/>
    </row>
    <row r="10" spans="1:17" s="429" customFormat="1" ht="15" hidden="1" customHeight="1">
      <c r="A10" s="421" t="s">
        <v>178</v>
      </c>
      <c r="B10" s="423" t="s">
        <v>182</v>
      </c>
      <c r="C10" s="95" t="s">
        <v>172</v>
      </c>
      <c r="D10" s="423" t="s">
        <v>183</v>
      </c>
      <c r="E10" s="312">
        <v>3301</v>
      </c>
      <c r="F10" s="423" t="s">
        <v>183</v>
      </c>
      <c r="G10" s="312">
        <v>3301</v>
      </c>
      <c r="H10" s="69">
        <v>5609</v>
      </c>
      <c r="I10" s="70">
        <v>15849</v>
      </c>
      <c r="J10" s="71">
        <v>353.9</v>
      </c>
      <c r="K10" s="69">
        <v>5757</v>
      </c>
      <c r="L10" s="70">
        <v>16508</v>
      </c>
      <c r="M10" s="71">
        <v>348.74</v>
      </c>
      <c r="N10" s="69">
        <v>6918</v>
      </c>
      <c r="O10" s="70">
        <v>16508</v>
      </c>
      <c r="P10" s="651">
        <v>419.07</v>
      </c>
      <c r="Q10" s="626"/>
    </row>
    <row r="11" spans="1:17" s="429" customFormat="1" ht="15" hidden="1" customHeight="1">
      <c r="A11" s="421" t="s">
        <v>184</v>
      </c>
      <c r="B11" s="421" t="s">
        <v>185</v>
      </c>
      <c r="C11" s="95" t="s">
        <v>172</v>
      </c>
      <c r="D11" s="421" t="s">
        <v>186</v>
      </c>
      <c r="E11" s="312">
        <v>4001</v>
      </c>
      <c r="F11" s="421" t="s">
        <v>187</v>
      </c>
      <c r="G11" s="312">
        <v>4101</v>
      </c>
      <c r="H11" s="69">
        <v>51299</v>
      </c>
      <c r="I11" s="70">
        <v>78375</v>
      </c>
      <c r="J11" s="71">
        <v>654.53</v>
      </c>
      <c r="K11" s="69">
        <v>53562</v>
      </c>
      <c r="L11" s="70">
        <v>83921</v>
      </c>
      <c r="M11" s="71">
        <v>638.24</v>
      </c>
      <c r="N11" s="69">
        <v>54364</v>
      </c>
      <c r="O11" s="70">
        <v>85431</v>
      </c>
      <c r="P11" s="651">
        <v>636.35</v>
      </c>
      <c r="Q11" s="626"/>
    </row>
    <row r="12" spans="1:17" s="429" customFormat="1" ht="15" hidden="1" customHeight="1">
      <c r="A12" s="421" t="s">
        <v>184</v>
      </c>
      <c r="B12" s="421" t="s">
        <v>185</v>
      </c>
      <c r="C12" s="95" t="s">
        <v>172</v>
      </c>
      <c r="D12" s="421" t="s">
        <v>186</v>
      </c>
      <c r="E12" s="312">
        <v>4001</v>
      </c>
      <c r="F12" s="421" t="s">
        <v>184</v>
      </c>
      <c r="G12" s="312">
        <v>4102</v>
      </c>
      <c r="H12" s="69">
        <v>40351</v>
      </c>
      <c r="I12" s="70">
        <v>80908</v>
      </c>
      <c r="J12" s="71">
        <v>498.73</v>
      </c>
      <c r="K12" s="69">
        <v>42932</v>
      </c>
      <c r="L12" s="70">
        <v>84733</v>
      </c>
      <c r="M12" s="71">
        <v>506.67</v>
      </c>
      <c r="N12" s="69">
        <v>53965</v>
      </c>
      <c r="O12" s="70">
        <v>86929</v>
      </c>
      <c r="P12" s="651">
        <v>620.79</v>
      </c>
      <c r="Q12" s="626"/>
    </row>
    <row r="13" spans="1:17" s="429" customFormat="1" ht="15" hidden="1" customHeight="1">
      <c r="A13" s="421" t="s">
        <v>184</v>
      </c>
      <c r="B13" s="421" t="s">
        <v>188</v>
      </c>
      <c r="C13" s="95" t="s">
        <v>172</v>
      </c>
      <c r="D13" s="421" t="s">
        <v>189</v>
      </c>
      <c r="E13" s="312">
        <v>4301</v>
      </c>
      <c r="F13" s="424" t="s">
        <v>189</v>
      </c>
      <c r="G13" s="312">
        <v>4301</v>
      </c>
      <c r="H13" s="69">
        <v>7530</v>
      </c>
      <c r="I13" s="70">
        <v>30529</v>
      </c>
      <c r="J13" s="71">
        <v>246.65</v>
      </c>
      <c r="K13" s="69">
        <v>8659</v>
      </c>
      <c r="L13" s="70">
        <v>31821</v>
      </c>
      <c r="M13" s="71">
        <v>272.12</v>
      </c>
      <c r="N13" s="69">
        <v>12547</v>
      </c>
      <c r="O13" s="70">
        <v>32769</v>
      </c>
      <c r="P13" s="651">
        <v>382.89</v>
      </c>
      <c r="Q13" s="626"/>
    </row>
    <row r="14" spans="1:17" s="429" customFormat="1" ht="15" hidden="1" customHeight="1">
      <c r="A14" s="421" t="s">
        <v>190</v>
      </c>
      <c r="B14" s="421" t="s">
        <v>190</v>
      </c>
      <c r="C14" s="95" t="s">
        <v>191</v>
      </c>
      <c r="D14" s="421" t="s">
        <v>191</v>
      </c>
      <c r="E14" s="312">
        <v>5001</v>
      </c>
      <c r="F14" s="421" t="s">
        <v>190</v>
      </c>
      <c r="G14" s="312">
        <v>5101</v>
      </c>
      <c r="H14" s="69">
        <v>59732</v>
      </c>
      <c r="I14" s="70">
        <v>115438</v>
      </c>
      <c r="J14" s="71">
        <v>517.44000000000005</v>
      </c>
      <c r="K14" s="69">
        <v>63028</v>
      </c>
      <c r="L14" s="70">
        <v>116467</v>
      </c>
      <c r="M14" s="71">
        <v>541.16999999999996</v>
      </c>
      <c r="N14" s="69">
        <v>65991</v>
      </c>
      <c r="O14" s="70">
        <v>118518</v>
      </c>
      <c r="P14" s="651">
        <v>556.79999999999995</v>
      </c>
      <c r="Q14" s="626"/>
    </row>
    <row r="15" spans="1:17" s="429" customFormat="1" ht="15" hidden="1" customHeight="1">
      <c r="A15" s="421" t="s">
        <v>190</v>
      </c>
      <c r="B15" s="421" t="s">
        <v>190</v>
      </c>
      <c r="C15" s="95" t="s">
        <v>191</v>
      </c>
      <c r="D15" s="421" t="s">
        <v>191</v>
      </c>
      <c r="E15" s="312">
        <v>5001</v>
      </c>
      <c r="F15" s="421" t="s">
        <v>192</v>
      </c>
      <c r="G15" s="312">
        <v>5102</v>
      </c>
      <c r="H15" s="69">
        <v>1545</v>
      </c>
      <c r="I15" s="70">
        <v>6222</v>
      </c>
      <c r="J15" s="71">
        <v>248.31</v>
      </c>
      <c r="K15" s="69">
        <v>1494</v>
      </c>
      <c r="L15" s="70">
        <v>6277</v>
      </c>
      <c r="M15" s="71">
        <v>238.01</v>
      </c>
      <c r="N15" s="69">
        <v>2868</v>
      </c>
      <c r="O15" s="70">
        <v>6890</v>
      </c>
      <c r="P15" s="651">
        <v>416.26</v>
      </c>
      <c r="Q15" s="626"/>
    </row>
    <row r="16" spans="1:17" s="429" customFormat="1" ht="15" hidden="1" customHeight="1">
      <c r="A16" s="421" t="s">
        <v>190</v>
      </c>
      <c r="B16" s="421" t="s">
        <v>190</v>
      </c>
      <c r="C16" s="95" t="s">
        <v>191</v>
      </c>
      <c r="D16" s="421" t="s">
        <v>191</v>
      </c>
      <c r="E16" s="312">
        <v>5001</v>
      </c>
      <c r="F16" s="421" t="s">
        <v>193</v>
      </c>
      <c r="G16" s="312">
        <v>5103</v>
      </c>
      <c r="H16" s="69">
        <v>11420</v>
      </c>
      <c r="I16" s="70">
        <v>19177</v>
      </c>
      <c r="J16" s="71">
        <v>595.51</v>
      </c>
      <c r="K16" s="69">
        <v>12013</v>
      </c>
      <c r="L16" s="70">
        <v>20336</v>
      </c>
      <c r="M16" s="71">
        <v>590.73</v>
      </c>
      <c r="N16" s="69">
        <v>13872</v>
      </c>
      <c r="O16" s="70">
        <v>21053</v>
      </c>
      <c r="P16" s="651">
        <v>658.91</v>
      </c>
      <c r="Q16" s="626"/>
    </row>
    <row r="17" spans="1:17" s="429" customFormat="1" ht="15" hidden="1" customHeight="1">
      <c r="A17" s="421" t="s">
        <v>190</v>
      </c>
      <c r="B17" s="421" t="s">
        <v>190</v>
      </c>
      <c r="C17" s="95" t="s">
        <v>191</v>
      </c>
      <c r="D17" s="421" t="s">
        <v>191</v>
      </c>
      <c r="E17" s="312">
        <v>5001</v>
      </c>
      <c r="F17" s="421" t="s">
        <v>194</v>
      </c>
      <c r="G17" s="312">
        <v>5105</v>
      </c>
      <c r="H17" s="69">
        <v>823</v>
      </c>
      <c r="I17" s="70">
        <v>15496</v>
      </c>
      <c r="J17" s="71">
        <v>53.11</v>
      </c>
      <c r="K17" s="69">
        <v>798</v>
      </c>
      <c r="L17" s="70">
        <v>15550</v>
      </c>
      <c r="M17" s="71">
        <v>51.32</v>
      </c>
      <c r="N17" s="69">
        <v>664</v>
      </c>
      <c r="O17" s="70">
        <v>15771</v>
      </c>
      <c r="P17" s="651">
        <v>42.1</v>
      </c>
      <c r="Q17" s="626"/>
    </row>
    <row r="18" spans="1:17" s="429" customFormat="1" ht="15" hidden="1" customHeight="1">
      <c r="A18" s="421" t="s">
        <v>190</v>
      </c>
      <c r="B18" s="421" t="s">
        <v>190</v>
      </c>
      <c r="C18" s="95" t="s">
        <v>191</v>
      </c>
      <c r="D18" s="421" t="s">
        <v>191</v>
      </c>
      <c r="E18" s="312">
        <v>5001</v>
      </c>
      <c r="F18" s="421" t="s">
        <v>195</v>
      </c>
      <c r="G18" s="312">
        <v>5107</v>
      </c>
      <c r="H18" s="69">
        <v>2111</v>
      </c>
      <c r="I18" s="70">
        <v>14745</v>
      </c>
      <c r="J18" s="71">
        <v>143.16999999999999</v>
      </c>
      <c r="K18" s="69">
        <v>2049</v>
      </c>
      <c r="L18" s="70">
        <v>15057</v>
      </c>
      <c r="M18" s="71">
        <v>136.08000000000001</v>
      </c>
      <c r="N18" s="69">
        <v>3518</v>
      </c>
      <c r="O18" s="70">
        <v>15392</v>
      </c>
      <c r="P18" s="651">
        <v>228.56</v>
      </c>
      <c r="Q18" s="626"/>
    </row>
    <row r="19" spans="1:17" s="429" customFormat="1" ht="15" hidden="1" customHeight="1">
      <c r="A19" s="421" t="s">
        <v>190</v>
      </c>
      <c r="B19" s="421" t="s">
        <v>190</v>
      </c>
      <c r="C19" s="95" t="s">
        <v>191</v>
      </c>
      <c r="D19" s="421" t="s">
        <v>191</v>
      </c>
      <c r="E19" s="312">
        <v>5001</v>
      </c>
      <c r="F19" s="421" t="s">
        <v>196</v>
      </c>
      <c r="G19" s="312">
        <v>5109</v>
      </c>
      <c r="H19" s="69">
        <v>82631</v>
      </c>
      <c r="I19" s="70">
        <v>146444</v>
      </c>
      <c r="J19" s="71">
        <v>564.25</v>
      </c>
      <c r="K19" s="69">
        <v>87966</v>
      </c>
      <c r="L19" s="70">
        <v>149844</v>
      </c>
      <c r="M19" s="71">
        <v>587.04999999999995</v>
      </c>
      <c r="N19" s="69">
        <v>91831</v>
      </c>
      <c r="O19" s="70">
        <v>151100</v>
      </c>
      <c r="P19" s="651">
        <v>607.75</v>
      </c>
      <c r="Q19" s="626"/>
    </row>
    <row r="20" spans="1:17" s="429" customFormat="1" ht="15" hidden="1" customHeight="1">
      <c r="A20" s="421" t="s">
        <v>190</v>
      </c>
      <c r="B20" s="423" t="s">
        <v>197</v>
      </c>
      <c r="C20" s="95" t="s">
        <v>172</v>
      </c>
      <c r="D20" s="423" t="s">
        <v>198</v>
      </c>
      <c r="E20" s="312">
        <v>5301</v>
      </c>
      <c r="F20" s="425" t="s">
        <v>197</v>
      </c>
      <c r="G20" s="312">
        <v>5301</v>
      </c>
      <c r="H20" s="69">
        <v>13562</v>
      </c>
      <c r="I20" s="70">
        <v>22037</v>
      </c>
      <c r="J20" s="71">
        <v>615.41999999999996</v>
      </c>
      <c r="K20" s="69">
        <v>13904</v>
      </c>
      <c r="L20" s="70">
        <v>22439</v>
      </c>
      <c r="M20" s="71">
        <v>619.64</v>
      </c>
      <c r="N20" s="69">
        <v>15299</v>
      </c>
      <c r="O20" s="70">
        <v>23149</v>
      </c>
      <c r="P20" s="651">
        <v>660.89</v>
      </c>
      <c r="Q20" s="626"/>
    </row>
    <row r="21" spans="1:17" s="429" customFormat="1" ht="15" hidden="1" customHeight="1">
      <c r="A21" s="421" t="s">
        <v>190</v>
      </c>
      <c r="B21" s="423" t="s">
        <v>197</v>
      </c>
      <c r="C21" s="95" t="s">
        <v>172</v>
      </c>
      <c r="D21" s="423" t="s">
        <v>198</v>
      </c>
      <c r="E21" s="312">
        <v>5301</v>
      </c>
      <c r="F21" s="425" t="s">
        <v>199</v>
      </c>
      <c r="G21" s="312">
        <v>5304</v>
      </c>
      <c r="H21" s="69">
        <v>1925</v>
      </c>
      <c r="I21" s="70">
        <v>4037</v>
      </c>
      <c r="J21" s="71">
        <v>476.84</v>
      </c>
      <c r="K21" s="69">
        <v>2005</v>
      </c>
      <c r="L21" s="70">
        <v>4329</v>
      </c>
      <c r="M21" s="71">
        <v>463.16</v>
      </c>
      <c r="N21" s="69">
        <v>2417</v>
      </c>
      <c r="O21" s="70">
        <v>4322</v>
      </c>
      <c r="P21" s="651">
        <v>559.23</v>
      </c>
      <c r="Q21" s="626"/>
    </row>
    <row r="22" spans="1:17" s="429" customFormat="1" ht="15" hidden="1" customHeight="1">
      <c r="A22" s="421" t="s">
        <v>190</v>
      </c>
      <c r="B22" s="423" t="s">
        <v>200</v>
      </c>
      <c r="C22" s="95" t="s">
        <v>172</v>
      </c>
      <c r="D22" s="423" t="s">
        <v>201</v>
      </c>
      <c r="E22" s="312">
        <v>5501</v>
      </c>
      <c r="F22" s="425" t="s">
        <v>200</v>
      </c>
      <c r="G22" s="312">
        <v>5501</v>
      </c>
      <c r="H22" s="69">
        <v>16038</v>
      </c>
      <c r="I22" s="70">
        <v>28513</v>
      </c>
      <c r="J22" s="71">
        <v>562.48</v>
      </c>
      <c r="K22" s="69">
        <v>17869</v>
      </c>
      <c r="L22" s="70">
        <v>29419</v>
      </c>
      <c r="M22" s="71">
        <v>607.4</v>
      </c>
      <c r="N22" s="69">
        <v>19605</v>
      </c>
      <c r="O22" s="70">
        <v>29979</v>
      </c>
      <c r="P22" s="651">
        <v>653.96</v>
      </c>
      <c r="Q22" s="626"/>
    </row>
    <row r="23" spans="1:17" s="429" customFormat="1" ht="15" hidden="1" customHeight="1">
      <c r="A23" s="421" t="s">
        <v>190</v>
      </c>
      <c r="B23" s="423" t="s">
        <v>200</v>
      </c>
      <c r="C23" s="95" t="s">
        <v>172</v>
      </c>
      <c r="D23" s="423" t="s">
        <v>201</v>
      </c>
      <c r="E23" s="312">
        <v>5501</v>
      </c>
      <c r="F23" s="425" t="s">
        <v>202</v>
      </c>
      <c r="G23" s="312">
        <v>5502</v>
      </c>
      <c r="H23" s="69">
        <v>7772</v>
      </c>
      <c r="I23" s="70">
        <v>17383</v>
      </c>
      <c r="J23" s="71">
        <v>447.1</v>
      </c>
      <c r="K23" s="69">
        <v>9560</v>
      </c>
      <c r="L23" s="70">
        <v>17865</v>
      </c>
      <c r="M23" s="71">
        <v>535.12</v>
      </c>
      <c r="N23" s="69">
        <v>11066</v>
      </c>
      <c r="O23" s="70">
        <v>18064</v>
      </c>
      <c r="P23" s="651">
        <v>612.6</v>
      </c>
      <c r="Q23" s="626"/>
    </row>
    <row r="24" spans="1:17" s="429" customFormat="1" ht="15" hidden="1" customHeight="1">
      <c r="A24" s="421" t="s">
        <v>190</v>
      </c>
      <c r="B24" s="423" t="s">
        <v>200</v>
      </c>
      <c r="C24" s="95" t="s">
        <v>172</v>
      </c>
      <c r="D24" s="423" t="s">
        <v>201</v>
      </c>
      <c r="E24" s="312">
        <v>5501</v>
      </c>
      <c r="F24" s="425" t="s">
        <v>203</v>
      </c>
      <c r="G24" s="312">
        <v>5503</v>
      </c>
      <c r="H24" s="69">
        <v>503</v>
      </c>
      <c r="I24" s="70">
        <v>4020</v>
      </c>
      <c r="J24" s="71">
        <v>125.12</v>
      </c>
      <c r="K24" s="69">
        <v>503</v>
      </c>
      <c r="L24" s="70">
        <v>4171</v>
      </c>
      <c r="M24" s="71">
        <v>120.59</v>
      </c>
      <c r="N24" s="69">
        <v>418</v>
      </c>
      <c r="O24" s="70">
        <v>4172</v>
      </c>
      <c r="P24" s="651">
        <v>100.19</v>
      </c>
      <c r="Q24" s="626"/>
    </row>
    <row r="25" spans="1:17" s="429" customFormat="1" ht="15" hidden="1" customHeight="1">
      <c r="A25" s="421" t="s">
        <v>190</v>
      </c>
      <c r="B25" s="423" t="s">
        <v>200</v>
      </c>
      <c r="C25" s="95" t="s">
        <v>172</v>
      </c>
      <c r="D25" s="423" t="s">
        <v>201</v>
      </c>
      <c r="E25" s="312">
        <v>5501</v>
      </c>
      <c r="F25" s="425" t="s">
        <v>204</v>
      </c>
      <c r="G25" s="312">
        <v>5504</v>
      </c>
      <c r="H25" s="69">
        <v>3438</v>
      </c>
      <c r="I25" s="70">
        <v>7059</v>
      </c>
      <c r="J25" s="71">
        <v>487.04</v>
      </c>
      <c r="K25" s="69">
        <v>3880</v>
      </c>
      <c r="L25" s="70">
        <v>7552</v>
      </c>
      <c r="M25" s="71">
        <v>513.77</v>
      </c>
      <c r="N25" s="69">
        <v>4759</v>
      </c>
      <c r="O25" s="70">
        <v>7937</v>
      </c>
      <c r="P25" s="651">
        <v>599.6</v>
      </c>
      <c r="Q25" s="626"/>
    </row>
    <row r="26" spans="1:17" s="429" customFormat="1" ht="15" hidden="1" customHeight="1">
      <c r="A26" s="421" t="s">
        <v>190</v>
      </c>
      <c r="B26" s="421" t="s">
        <v>205</v>
      </c>
      <c r="C26" s="95" t="s">
        <v>172</v>
      </c>
      <c r="D26" s="421" t="s">
        <v>206</v>
      </c>
      <c r="E26" s="312">
        <v>5601</v>
      </c>
      <c r="F26" s="424" t="s">
        <v>205</v>
      </c>
      <c r="G26" s="312">
        <v>5601</v>
      </c>
      <c r="H26" s="69">
        <v>12349</v>
      </c>
      <c r="I26" s="70">
        <v>29862</v>
      </c>
      <c r="J26" s="71">
        <v>413.54</v>
      </c>
      <c r="K26" s="69">
        <v>12421</v>
      </c>
      <c r="L26" s="70">
        <v>30690</v>
      </c>
      <c r="M26" s="71">
        <v>404.72</v>
      </c>
      <c r="N26" s="69">
        <v>16823</v>
      </c>
      <c r="O26" s="70">
        <v>31632</v>
      </c>
      <c r="P26" s="651">
        <v>531.83000000000004</v>
      </c>
      <c r="Q26" s="626"/>
    </row>
    <row r="27" spans="1:17" s="429" customFormat="1" ht="15" hidden="1" customHeight="1">
      <c r="A27" s="421" t="s">
        <v>190</v>
      </c>
      <c r="B27" s="421" t="s">
        <v>205</v>
      </c>
      <c r="C27" s="95" t="s">
        <v>172</v>
      </c>
      <c r="D27" s="421" t="s">
        <v>206</v>
      </c>
      <c r="E27" s="312">
        <v>5601</v>
      </c>
      <c r="F27" s="424" t="s">
        <v>207</v>
      </c>
      <c r="G27" s="312">
        <v>5603</v>
      </c>
      <c r="H27" s="69">
        <v>1133</v>
      </c>
      <c r="I27" s="70">
        <v>14914</v>
      </c>
      <c r="J27" s="71">
        <v>75.97</v>
      </c>
      <c r="K27" s="69">
        <v>1123</v>
      </c>
      <c r="L27" s="70">
        <v>15130</v>
      </c>
      <c r="M27" s="71">
        <v>74.22</v>
      </c>
      <c r="N27" s="69">
        <v>3484</v>
      </c>
      <c r="O27" s="70">
        <v>15150</v>
      </c>
      <c r="P27" s="651">
        <v>229.97</v>
      </c>
      <c r="Q27" s="626"/>
    </row>
    <row r="28" spans="1:17" s="429" customFormat="1" ht="15" hidden="1" customHeight="1">
      <c r="A28" s="421" t="s">
        <v>190</v>
      </c>
      <c r="B28" s="421" t="s">
        <v>205</v>
      </c>
      <c r="C28" s="95" t="s">
        <v>172</v>
      </c>
      <c r="D28" s="421" t="s">
        <v>206</v>
      </c>
      <c r="E28" s="312">
        <v>5601</v>
      </c>
      <c r="F28" s="424" t="s">
        <v>208</v>
      </c>
      <c r="G28" s="312">
        <v>5606</v>
      </c>
      <c r="H28" s="69">
        <v>1407</v>
      </c>
      <c r="I28" s="70">
        <v>4358</v>
      </c>
      <c r="J28" s="71">
        <v>322.85000000000002</v>
      </c>
      <c r="K28" s="69">
        <v>1517</v>
      </c>
      <c r="L28" s="70">
        <v>4442</v>
      </c>
      <c r="M28" s="71">
        <v>341.51</v>
      </c>
      <c r="N28" s="69">
        <v>2182</v>
      </c>
      <c r="O28" s="70">
        <v>4443</v>
      </c>
      <c r="P28" s="651">
        <v>491.11</v>
      </c>
      <c r="Q28" s="626"/>
    </row>
    <row r="29" spans="1:17" s="429" customFormat="1" ht="15" hidden="1" customHeight="1">
      <c r="A29" s="421" t="s">
        <v>190</v>
      </c>
      <c r="B29" s="423" t="s">
        <v>209</v>
      </c>
      <c r="C29" s="95" t="s">
        <v>172</v>
      </c>
      <c r="D29" s="423" t="s">
        <v>210</v>
      </c>
      <c r="E29" s="312">
        <v>5701</v>
      </c>
      <c r="F29" s="425" t="s">
        <v>210</v>
      </c>
      <c r="G29" s="312">
        <v>5701</v>
      </c>
      <c r="H29" s="69">
        <v>12752</v>
      </c>
      <c r="I29" s="70">
        <v>24995</v>
      </c>
      <c r="J29" s="71">
        <v>510.18</v>
      </c>
      <c r="K29" s="69">
        <v>13909</v>
      </c>
      <c r="L29" s="70">
        <v>26078</v>
      </c>
      <c r="M29" s="71">
        <v>533.36</v>
      </c>
      <c r="N29" s="69">
        <v>15290</v>
      </c>
      <c r="O29" s="70">
        <v>26262</v>
      </c>
      <c r="P29" s="651">
        <v>582.21</v>
      </c>
      <c r="Q29" s="626"/>
    </row>
    <row r="30" spans="1:17" s="429" customFormat="1" ht="15" hidden="1" customHeight="1">
      <c r="A30" s="421" t="s">
        <v>190</v>
      </c>
      <c r="B30" s="421" t="s">
        <v>211</v>
      </c>
      <c r="C30" s="95" t="s">
        <v>191</v>
      </c>
      <c r="D30" s="421" t="s">
        <v>191</v>
      </c>
      <c r="E30" s="312">
        <v>5001</v>
      </c>
      <c r="F30" s="421" t="s">
        <v>212</v>
      </c>
      <c r="G30" s="312">
        <v>5801</v>
      </c>
      <c r="H30" s="69">
        <v>38246</v>
      </c>
      <c r="I30" s="70">
        <v>54815</v>
      </c>
      <c r="J30" s="71">
        <v>697.73</v>
      </c>
      <c r="K30" s="69">
        <v>40837</v>
      </c>
      <c r="L30" s="70">
        <v>56373</v>
      </c>
      <c r="M30" s="71">
        <v>724.41</v>
      </c>
      <c r="N30" s="69">
        <v>44510</v>
      </c>
      <c r="O30" s="70">
        <v>57136</v>
      </c>
      <c r="P30" s="651">
        <v>779.02</v>
      </c>
      <c r="Q30" s="626"/>
    </row>
    <row r="31" spans="1:17" s="429" customFormat="1" ht="15" hidden="1" customHeight="1">
      <c r="A31" s="421" t="s">
        <v>190</v>
      </c>
      <c r="B31" s="421" t="s">
        <v>211</v>
      </c>
      <c r="C31" s="95" t="s">
        <v>191</v>
      </c>
      <c r="D31" s="421" t="s">
        <v>191</v>
      </c>
      <c r="E31" s="312">
        <v>5001</v>
      </c>
      <c r="F31" s="421" t="s">
        <v>213</v>
      </c>
      <c r="G31" s="312">
        <v>5802</v>
      </c>
      <c r="H31" s="69">
        <v>6287</v>
      </c>
      <c r="I31" s="70">
        <v>13822</v>
      </c>
      <c r="J31" s="71">
        <v>454.85</v>
      </c>
      <c r="K31" s="69">
        <v>6745</v>
      </c>
      <c r="L31" s="70">
        <v>14555</v>
      </c>
      <c r="M31" s="71">
        <v>463.41</v>
      </c>
      <c r="N31" s="69">
        <v>9107</v>
      </c>
      <c r="O31" s="70">
        <v>14688</v>
      </c>
      <c r="P31" s="651">
        <v>620.03</v>
      </c>
      <c r="Q31" s="626"/>
    </row>
    <row r="32" spans="1:17" s="429" customFormat="1" ht="15" hidden="1" customHeight="1">
      <c r="A32" s="421" t="s">
        <v>190</v>
      </c>
      <c r="B32" s="421" t="s">
        <v>211</v>
      </c>
      <c r="C32" s="95" t="s">
        <v>191</v>
      </c>
      <c r="D32" s="421" t="s">
        <v>191</v>
      </c>
      <c r="E32" s="312">
        <v>5001</v>
      </c>
      <c r="F32" s="421" t="s">
        <v>214</v>
      </c>
      <c r="G32" s="312">
        <v>5803</v>
      </c>
      <c r="H32" s="69">
        <v>773</v>
      </c>
      <c r="I32" s="70">
        <v>5756</v>
      </c>
      <c r="J32" s="71">
        <v>134.29</v>
      </c>
      <c r="K32" s="69">
        <v>726</v>
      </c>
      <c r="L32" s="70">
        <v>5782</v>
      </c>
      <c r="M32" s="71">
        <v>125.56</v>
      </c>
      <c r="N32" s="69">
        <v>844</v>
      </c>
      <c r="O32" s="70">
        <v>5782</v>
      </c>
      <c r="P32" s="651">
        <v>145.97</v>
      </c>
      <c r="Q32" s="626"/>
    </row>
    <row r="33" spans="1:17" s="429" customFormat="1" ht="15" hidden="1" customHeight="1">
      <c r="A33" s="421" t="s">
        <v>190</v>
      </c>
      <c r="B33" s="421" t="s">
        <v>211</v>
      </c>
      <c r="C33" s="95" t="s">
        <v>191</v>
      </c>
      <c r="D33" s="421" t="s">
        <v>191</v>
      </c>
      <c r="E33" s="312">
        <v>5001</v>
      </c>
      <c r="F33" s="421" t="s">
        <v>215</v>
      </c>
      <c r="G33" s="312">
        <v>5804</v>
      </c>
      <c r="H33" s="69">
        <v>24223</v>
      </c>
      <c r="I33" s="70">
        <v>44356</v>
      </c>
      <c r="J33" s="71">
        <v>546.1</v>
      </c>
      <c r="K33" s="69">
        <v>27803</v>
      </c>
      <c r="L33" s="70">
        <v>45235</v>
      </c>
      <c r="M33" s="71">
        <v>614.63</v>
      </c>
      <c r="N33" s="69">
        <v>31532</v>
      </c>
      <c r="O33" s="70">
        <v>46655</v>
      </c>
      <c r="P33" s="651">
        <v>675.85</v>
      </c>
      <c r="Q33" s="626"/>
    </row>
    <row r="34" spans="1:17" s="429" customFormat="1" ht="15" hidden="1" customHeight="1">
      <c r="A34" s="421" t="s">
        <v>216</v>
      </c>
      <c r="B34" s="421" t="s">
        <v>217</v>
      </c>
      <c r="C34" s="95" t="s">
        <v>172</v>
      </c>
      <c r="D34" s="421" t="s">
        <v>218</v>
      </c>
      <c r="E34" s="312">
        <v>6001</v>
      </c>
      <c r="F34" s="421" t="s">
        <v>219</v>
      </c>
      <c r="G34" s="312">
        <v>6101</v>
      </c>
      <c r="H34" s="69">
        <v>48809</v>
      </c>
      <c r="I34" s="70">
        <v>87659</v>
      </c>
      <c r="J34" s="71">
        <v>556.80999999999995</v>
      </c>
      <c r="K34" s="69">
        <v>56419</v>
      </c>
      <c r="L34" s="70">
        <v>91452</v>
      </c>
      <c r="M34" s="71">
        <v>616.91999999999996</v>
      </c>
      <c r="N34" s="69">
        <v>63123</v>
      </c>
      <c r="O34" s="70">
        <v>92139</v>
      </c>
      <c r="P34" s="651">
        <v>685.08</v>
      </c>
      <c r="Q34" s="626"/>
    </row>
    <row r="35" spans="1:17" s="429" customFormat="1" ht="15" hidden="1" customHeight="1">
      <c r="A35" s="421" t="s">
        <v>216</v>
      </c>
      <c r="B35" s="421" t="s">
        <v>217</v>
      </c>
      <c r="C35" s="95" t="s">
        <v>172</v>
      </c>
      <c r="D35" s="421" t="s">
        <v>218</v>
      </c>
      <c r="E35" s="312">
        <v>6001</v>
      </c>
      <c r="F35" s="421" t="s">
        <v>220</v>
      </c>
      <c r="G35" s="312">
        <v>6108</v>
      </c>
      <c r="H35" s="69">
        <v>8678</v>
      </c>
      <c r="I35" s="70">
        <v>19001</v>
      </c>
      <c r="J35" s="71">
        <v>456.71</v>
      </c>
      <c r="K35" s="69">
        <v>9781</v>
      </c>
      <c r="L35" s="70">
        <v>19699</v>
      </c>
      <c r="M35" s="71">
        <v>496.52</v>
      </c>
      <c r="N35" s="69">
        <v>13386</v>
      </c>
      <c r="O35" s="70">
        <v>19952</v>
      </c>
      <c r="P35" s="651">
        <v>670.91</v>
      </c>
      <c r="Q35" s="626"/>
    </row>
    <row r="36" spans="1:17" s="429" customFormat="1" ht="15" hidden="1" customHeight="1">
      <c r="A36" s="421" t="s">
        <v>216</v>
      </c>
      <c r="B36" s="423" t="s">
        <v>217</v>
      </c>
      <c r="C36" s="95" t="s">
        <v>172</v>
      </c>
      <c r="D36" s="423" t="s">
        <v>221</v>
      </c>
      <c r="E36" s="312">
        <v>6115</v>
      </c>
      <c r="F36" s="423" t="s">
        <v>221</v>
      </c>
      <c r="G36" s="312">
        <v>6115</v>
      </c>
      <c r="H36" s="69">
        <v>5255</v>
      </c>
      <c r="I36" s="70">
        <v>16011</v>
      </c>
      <c r="J36" s="71">
        <v>328.21</v>
      </c>
      <c r="K36" s="69">
        <v>6366</v>
      </c>
      <c r="L36" s="70">
        <v>17775</v>
      </c>
      <c r="M36" s="71">
        <v>358.14</v>
      </c>
      <c r="N36" s="69">
        <v>8287</v>
      </c>
      <c r="O36" s="70">
        <v>18215</v>
      </c>
      <c r="P36" s="651">
        <v>454.95</v>
      </c>
      <c r="Q36" s="626"/>
    </row>
    <row r="37" spans="1:17" s="429" customFormat="1" ht="15" hidden="1" customHeight="1">
      <c r="A37" s="421" t="s">
        <v>216</v>
      </c>
      <c r="B37" s="423" t="s">
        <v>222</v>
      </c>
      <c r="C37" s="95" t="s">
        <v>172</v>
      </c>
      <c r="D37" s="423" t="s">
        <v>223</v>
      </c>
      <c r="E37" s="312">
        <v>6301</v>
      </c>
      <c r="F37" s="425" t="s">
        <v>223</v>
      </c>
      <c r="G37" s="312">
        <v>6301</v>
      </c>
      <c r="H37" s="69">
        <v>9273</v>
      </c>
      <c r="I37" s="70">
        <v>24141</v>
      </c>
      <c r="J37" s="897">
        <v>384.12</v>
      </c>
      <c r="K37" s="69">
        <v>11354</v>
      </c>
      <c r="L37" s="70">
        <v>25445</v>
      </c>
      <c r="M37" s="71">
        <v>446.22</v>
      </c>
      <c r="N37" s="69">
        <v>13638</v>
      </c>
      <c r="O37" s="70">
        <v>25195</v>
      </c>
      <c r="P37" s="651">
        <v>541.29999999999995</v>
      </c>
      <c r="Q37" s="626"/>
    </row>
    <row r="38" spans="1:17" s="429" customFormat="1" ht="15" hidden="1" customHeight="1">
      <c r="A38" s="421" t="s">
        <v>224</v>
      </c>
      <c r="B38" s="421" t="s">
        <v>225</v>
      </c>
      <c r="C38" s="95" t="s">
        <v>172</v>
      </c>
      <c r="D38" s="421" t="s">
        <v>226</v>
      </c>
      <c r="E38" s="312">
        <v>7001</v>
      </c>
      <c r="F38" s="421" t="s">
        <v>225</v>
      </c>
      <c r="G38" s="312">
        <v>7101</v>
      </c>
      <c r="H38" s="69">
        <v>48231</v>
      </c>
      <c r="I38" s="70">
        <v>76790</v>
      </c>
      <c r="J38" s="71">
        <v>628.09</v>
      </c>
      <c r="K38" s="69">
        <v>52925</v>
      </c>
      <c r="L38" s="70">
        <v>81005</v>
      </c>
      <c r="M38" s="71">
        <v>653.35</v>
      </c>
      <c r="N38" s="69">
        <v>58240</v>
      </c>
      <c r="O38" s="70">
        <v>83957</v>
      </c>
      <c r="P38" s="651">
        <v>693.69</v>
      </c>
      <c r="Q38" s="626"/>
    </row>
    <row r="39" spans="1:17" s="429" customFormat="1" ht="15" hidden="1" customHeight="1">
      <c r="A39" s="421" t="s">
        <v>224</v>
      </c>
      <c r="B39" s="423" t="s">
        <v>225</v>
      </c>
      <c r="C39" s="95" t="s">
        <v>172</v>
      </c>
      <c r="D39" s="423" t="s">
        <v>227</v>
      </c>
      <c r="E39" s="312">
        <v>7102</v>
      </c>
      <c r="F39" s="423" t="s">
        <v>227</v>
      </c>
      <c r="G39" s="312">
        <v>7102</v>
      </c>
      <c r="H39" s="69">
        <v>2903</v>
      </c>
      <c r="I39" s="70">
        <v>15028</v>
      </c>
      <c r="J39" s="71">
        <v>193.17</v>
      </c>
      <c r="K39" s="69">
        <v>2912</v>
      </c>
      <c r="L39" s="70">
        <v>15308</v>
      </c>
      <c r="M39" s="71">
        <v>190.23</v>
      </c>
      <c r="N39" s="69">
        <v>3225</v>
      </c>
      <c r="O39" s="70">
        <v>15438</v>
      </c>
      <c r="P39" s="651">
        <v>208.9</v>
      </c>
      <c r="Q39" s="626"/>
    </row>
    <row r="40" spans="1:17" s="429" customFormat="1" ht="15" hidden="1" customHeight="1">
      <c r="A40" s="421" t="s">
        <v>224</v>
      </c>
      <c r="B40" s="421" t="s">
        <v>225</v>
      </c>
      <c r="C40" s="95" t="s">
        <v>172</v>
      </c>
      <c r="D40" s="421" t="s">
        <v>226</v>
      </c>
      <c r="E40" s="312">
        <v>7001</v>
      </c>
      <c r="F40" s="421" t="s">
        <v>224</v>
      </c>
      <c r="G40" s="312">
        <v>7105</v>
      </c>
      <c r="H40" s="69">
        <v>1919</v>
      </c>
      <c r="I40" s="70">
        <v>14443</v>
      </c>
      <c r="J40" s="71">
        <v>132.87</v>
      </c>
      <c r="K40" s="69">
        <v>1865</v>
      </c>
      <c r="L40" s="70">
        <v>15184</v>
      </c>
      <c r="M40" s="71">
        <v>122.83</v>
      </c>
      <c r="N40" s="69">
        <v>3261</v>
      </c>
      <c r="O40" s="70">
        <v>15910</v>
      </c>
      <c r="P40" s="651">
        <v>204.97</v>
      </c>
      <c r="Q40" s="626"/>
    </row>
    <row r="41" spans="1:17" s="429" customFormat="1" ht="15" hidden="1" customHeight="1">
      <c r="A41" s="421" t="s">
        <v>224</v>
      </c>
      <c r="B41" s="421" t="s">
        <v>228</v>
      </c>
      <c r="C41" s="95" t="s">
        <v>172</v>
      </c>
      <c r="D41" s="421" t="s">
        <v>229</v>
      </c>
      <c r="E41" s="312">
        <v>7301</v>
      </c>
      <c r="F41" s="424" t="s">
        <v>228</v>
      </c>
      <c r="G41" s="312">
        <v>7301</v>
      </c>
      <c r="H41" s="69">
        <v>26923</v>
      </c>
      <c r="I41" s="70">
        <v>47727</v>
      </c>
      <c r="J41" s="71">
        <v>564.1</v>
      </c>
      <c r="K41" s="69">
        <v>29275</v>
      </c>
      <c r="L41" s="70">
        <v>49861</v>
      </c>
      <c r="M41" s="71">
        <v>587.13</v>
      </c>
      <c r="N41" s="69">
        <v>34573</v>
      </c>
      <c r="O41" s="70">
        <v>51091</v>
      </c>
      <c r="P41" s="651">
        <v>676.69</v>
      </c>
      <c r="Q41" s="626"/>
    </row>
    <row r="42" spans="1:17" s="429" customFormat="1" ht="15" hidden="1" customHeight="1">
      <c r="A42" s="421" t="s">
        <v>224</v>
      </c>
      <c r="B42" s="421" t="s">
        <v>228</v>
      </c>
      <c r="C42" s="95" t="s">
        <v>172</v>
      </c>
      <c r="D42" s="421" t="s">
        <v>229</v>
      </c>
      <c r="E42" s="312">
        <v>7301</v>
      </c>
      <c r="F42" s="424" t="s">
        <v>230</v>
      </c>
      <c r="G42" s="312">
        <v>7305</v>
      </c>
      <c r="H42" s="69">
        <v>142</v>
      </c>
      <c r="I42" s="70">
        <v>2022</v>
      </c>
      <c r="J42" s="71">
        <v>70.23</v>
      </c>
      <c r="K42" s="69">
        <v>427</v>
      </c>
      <c r="L42" s="70">
        <v>2022</v>
      </c>
      <c r="M42" s="71">
        <v>211.18</v>
      </c>
      <c r="N42" s="69">
        <v>856</v>
      </c>
      <c r="O42" s="70">
        <v>2022</v>
      </c>
      <c r="P42" s="651">
        <v>423.34</v>
      </c>
      <c r="Q42" s="626"/>
    </row>
    <row r="43" spans="1:17" s="429" customFormat="1" ht="15" hidden="1" customHeight="1">
      <c r="A43" s="421" t="s">
        <v>224</v>
      </c>
      <c r="B43" s="421" t="s">
        <v>228</v>
      </c>
      <c r="C43" s="95" t="s">
        <v>172</v>
      </c>
      <c r="D43" s="421" t="s">
        <v>229</v>
      </c>
      <c r="E43" s="312">
        <v>7301</v>
      </c>
      <c r="F43" s="424" t="s">
        <v>231</v>
      </c>
      <c r="G43" s="312">
        <v>7306</v>
      </c>
      <c r="H43" s="69">
        <v>577</v>
      </c>
      <c r="I43" s="70">
        <v>2211</v>
      </c>
      <c r="J43" s="71">
        <v>260.97000000000003</v>
      </c>
      <c r="K43" s="69">
        <v>723</v>
      </c>
      <c r="L43" s="70">
        <v>2506</v>
      </c>
      <c r="M43" s="71">
        <v>288.51</v>
      </c>
      <c r="N43" s="69">
        <v>981</v>
      </c>
      <c r="O43" s="70">
        <v>2920</v>
      </c>
      <c r="P43" s="651">
        <v>335.96</v>
      </c>
      <c r="Q43" s="626"/>
    </row>
    <row r="44" spans="1:17" s="429" customFormat="1" ht="15" hidden="1" customHeight="1">
      <c r="A44" s="421" t="s">
        <v>224</v>
      </c>
      <c r="B44" s="423" t="s">
        <v>232</v>
      </c>
      <c r="C44" s="95" t="s">
        <v>172</v>
      </c>
      <c r="D44" s="423" t="s">
        <v>232</v>
      </c>
      <c r="E44" s="312">
        <v>7401</v>
      </c>
      <c r="F44" s="425" t="s">
        <v>232</v>
      </c>
      <c r="G44" s="312">
        <v>7401</v>
      </c>
      <c r="H44" s="69">
        <v>14131</v>
      </c>
      <c r="I44" s="70">
        <v>28073</v>
      </c>
      <c r="J44" s="71">
        <v>503.37</v>
      </c>
      <c r="K44" s="69">
        <v>12818</v>
      </c>
      <c r="L44" s="70">
        <v>28773</v>
      </c>
      <c r="M44" s="71">
        <v>445.49</v>
      </c>
      <c r="N44" s="69">
        <v>14263</v>
      </c>
      <c r="O44" s="70">
        <v>29218</v>
      </c>
      <c r="P44" s="651">
        <v>488.16</v>
      </c>
      <c r="Q44" s="626"/>
    </row>
    <row r="45" spans="1:17" s="429" customFormat="1" ht="15" hidden="1" customHeight="1">
      <c r="A45" s="421" t="s">
        <v>233</v>
      </c>
      <c r="B45" s="421" t="s">
        <v>234</v>
      </c>
      <c r="C45" s="95" t="s">
        <v>235</v>
      </c>
      <c r="D45" s="421" t="s">
        <v>235</v>
      </c>
      <c r="E45" s="312">
        <v>8001</v>
      </c>
      <c r="F45" s="421" t="s">
        <v>234</v>
      </c>
      <c r="G45" s="312">
        <v>8101</v>
      </c>
      <c r="H45" s="69">
        <v>59090</v>
      </c>
      <c r="I45" s="70">
        <v>83417</v>
      </c>
      <c r="J45" s="71">
        <v>708.37</v>
      </c>
      <c r="K45" s="69">
        <v>59241</v>
      </c>
      <c r="L45" s="70">
        <v>87783</v>
      </c>
      <c r="M45" s="71">
        <v>674.86</v>
      </c>
      <c r="N45" s="69">
        <v>60306</v>
      </c>
      <c r="O45" s="70">
        <v>89518</v>
      </c>
      <c r="P45" s="651">
        <v>673.67</v>
      </c>
      <c r="Q45" s="626"/>
    </row>
    <row r="46" spans="1:17" s="429" customFormat="1" ht="15" hidden="1" customHeight="1">
      <c r="A46" s="421" t="s">
        <v>233</v>
      </c>
      <c r="B46" s="421" t="s">
        <v>234</v>
      </c>
      <c r="C46" s="95" t="s">
        <v>235</v>
      </c>
      <c r="D46" s="421" t="s">
        <v>235</v>
      </c>
      <c r="E46" s="312">
        <v>8001</v>
      </c>
      <c r="F46" s="421" t="s">
        <v>236</v>
      </c>
      <c r="G46" s="312">
        <v>8102</v>
      </c>
      <c r="H46" s="69">
        <v>22695</v>
      </c>
      <c r="I46" s="70">
        <v>38797</v>
      </c>
      <c r="J46" s="71">
        <v>584.97</v>
      </c>
      <c r="K46" s="69">
        <v>24307</v>
      </c>
      <c r="L46" s="70">
        <v>42087</v>
      </c>
      <c r="M46" s="71">
        <v>577.54</v>
      </c>
      <c r="N46" s="69">
        <v>28709</v>
      </c>
      <c r="O46" s="70">
        <v>42813</v>
      </c>
      <c r="P46" s="651">
        <v>670.57</v>
      </c>
      <c r="Q46" s="626"/>
    </row>
    <row r="47" spans="1:17" s="429" customFormat="1" ht="15" hidden="1" customHeight="1">
      <c r="A47" s="421" t="s">
        <v>233</v>
      </c>
      <c r="B47" s="421" t="s">
        <v>234</v>
      </c>
      <c r="C47" s="95" t="s">
        <v>235</v>
      </c>
      <c r="D47" s="421" t="s">
        <v>235</v>
      </c>
      <c r="E47" s="312">
        <v>8001</v>
      </c>
      <c r="F47" s="421" t="s">
        <v>237</v>
      </c>
      <c r="G47" s="312">
        <v>8103</v>
      </c>
      <c r="H47" s="69">
        <v>19104</v>
      </c>
      <c r="I47" s="70">
        <v>28813</v>
      </c>
      <c r="J47" s="71">
        <v>663.03</v>
      </c>
      <c r="K47" s="69">
        <v>19916</v>
      </c>
      <c r="L47" s="70">
        <v>29624</v>
      </c>
      <c r="M47" s="71">
        <v>672.29</v>
      </c>
      <c r="N47" s="69">
        <v>22453</v>
      </c>
      <c r="O47" s="70">
        <v>30107</v>
      </c>
      <c r="P47" s="651">
        <v>745.77</v>
      </c>
      <c r="Q47" s="626"/>
    </row>
    <row r="48" spans="1:17" s="429" customFormat="1" ht="15" hidden="1" customHeight="1">
      <c r="A48" s="421" t="s">
        <v>233</v>
      </c>
      <c r="B48" s="421" t="s">
        <v>234</v>
      </c>
      <c r="C48" s="95" t="s">
        <v>235</v>
      </c>
      <c r="D48" s="421" t="s">
        <v>235</v>
      </c>
      <c r="E48" s="312">
        <v>8001</v>
      </c>
      <c r="F48" s="421" t="s">
        <v>238</v>
      </c>
      <c r="G48" s="312">
        <v>8105</v>
      </c>
      <c r="H48" s="69">
        <v>2882</v>
      </c>
      <c r="I48" s="70">
        <v>6973</v>
      </c>
      <c r="J48" s="71">
        <v>413.31</v>
      </c>
      <c r="K48" s="69">
        <v>3215</v>
      </c>
      <c r="L48" s="70">
        <v>7577</v>
      </c>
      <c r="M48" s="71">
        <v>424.31</v>
      </c>
      <c r="N48" s="69">
        <v>3734</v>
      </c>
      <c r="O48" s="70">
        <v>7651</v>
      </c>
      <c r="P48" s="651">
        <v>488.04</v>
      </c>
      <c r="Q48" s="626"/>
    </row>
    <row r="49" spans="1:17" s="429" customFormat="1" ht="15" hidden="1" customHeight="1">
      <c r="A49" s="421" t="s">
        <v>233</v>
      </c>
      <c r="B49" s="421" t="s">
        <v>234</v>
      </c>
      <c r="C49" s="95" t="s">
        <v>235</v>
      </c>
      <c r="D49" s="421" t="s">
        <v>235</v>
      </c>
      <c r="E49" s="312">
        <v>8001</v>
      </c>
      <c r="F49" s="421" t="s">
        <v>239</v>
      </c>
      <c r="G49" s="312">
        <v>8106</v>
      </c>
      <c r="H49" s="69">
        <v>7640</v>
      </c>
      <c r="I49" s="70">
        <v>15320</v>
      </c>
      <c r="J49" s="71">
        <v>498.69</v>
      </c>
      <c r="K49" s="69">
        <v>7445</v>
      </c>
      <c r="L49" s="70">
        <v>15320</v>
      </c>
      <c r="M49" s="71">
        <v>485.97</v>
      </c>
      <c r="N49" s="69">
        <v>8459</v>
      </c>
      <c r="O49" s="70">
        <v>15320</v>
      </c>
      <c r="P49" s="651">
        <v>552.15</v>
      </c>
      <c r="Q49" s="626"/>
    </row>
    <row r="50" spans="1:17" s="429" customFormat="1" ht="15" hidden="1" customHeight="1">
      <c r="A50" s="421" t="s">
        <v>233</v>
      </c>
      <c r="B50" s="421" t="s">
        <v>234</v>
      </c>
      <c r="C50" s="95" t="s">
        <v>235</v>
      </c>
      <c r="D50" s="421" t="s">
        <v>235</v>
      </c>
      <c r="E50" s="312">
        <v>8001</v>
      </c>
      <c r="F50" s="421" t="s">
        <v>240</v>
      </c>
      <c r="G50" s="312">
        <v>8107</v>
      </c>
      <c r="H50" s="69">
        <v>7257</v>
      </c>
      <c r="I50" s="70">
        <v>15395</v>
      </c>
      <c r="J50" s="71">
        <v>471.39</v>
      </c>
      <c r="K50" s="69">
        <v>7779</v>
      </c>
      <c r="L50" s="70">
        <v>16215</v>
      </c>
      <c r="M50" s="71">
        <v>479.74</v>
      </c>
      <c r="N50" s="69">
        <v>9664</v>
      </c>
      <c r="O50" s="70">
        <v>16609</v>
      </c>
      <c r="P50" s="651">
        <v>581.85</v>
      </c>
      <c r="Q50" s="626"/>
    </row>
    <row r="51" spans="1:17" s="429" customFormat="1" ht="15" hidden="1" customHeight="1">
      <c r="A51" s="421" t="s">
        <v>233</v>
      </c>
      <c r="B51" s="421" t="s">
        <v>234</v>
      </c>
      <c r="C51" s="95" t="s">
        <v>235</v>
      </c>
      <c r="D51" s="421" t="s">
        <v>235</v>
      </c>
      <c r="E51" s="312">
        <v>8001</v>
      </c>
      <c r="F51" s="421" t="s">
        <v>241</v>
      </c>
      <c r="G51" s="312">
        <v>8108</v>
      </c>
      <c r="H51" s="69">
        <v>32086</v>
      </c>
      <c r="I51" s="70">
        <v>47384</v>
      </c>
      <c r="J51" s="71">
        <v>677.15</v>
      </c>
      <c r="K51" s="69">
        <v>34310</v>
      </c>
      <c r="L51" s="70">
        <v>50617</v>
      </c>
      <c r="M51" s="71">
        <v>677.84</v>
      </c>
      <c r="N51" s="69">
        <v>38619</v>
      </c>
      <c r="O51" s="70">
        <v>51577</v>
      </c>
      <c r="P51" s="651">
        <v>748.76</v>
      </c>
      <c r="Q51" s="626"/>
    </row>
    <row r="52" spans="1:17" s="429" customFormat="1" ht="15" hidden="1" customHeight="1">
      <c r="A52" s="421" t="s">
        <v>233</v>
      </c>
      <c r="B52" s="421" t="s">
        <v>234</v>
      </c>
      <c r="C52" s="95" t="s">
        <v>235</v>
      </c>
      <c r="D52" s="421" t="s">
        <v>235</v>
      </c>
      <c r="E52" s="312">
        <v>8001</v>
      </c>
      <c r="F52" s="421" t="s">
        <v>242</v>
      </c>
      <c r="G52" s="312">
        <v>8109</v>
      </c>
      <c r="H52" s="69">
        <v>258</v>
      </c>
      <c r="I52" s="70">
        <v>3565</v>
      </c>
      <c r="J52" s="71">
        <v>72.37</v>
      </c>
      <c r="K52" s="69">
        <v>251</v>
      </c>
      <c r="L52" s="70">
        <v>3562</v>
      </c>
      <c r="M52" s="71">
        <v>70.47</v>
      </c>
      <c r="N52" s="69">
        <v>957</v>
      </c>
      <c r="O52" s="70">
        <v>3561</v>
      </c>
      <c r="P52" s="651">
        <v>268.74</v>
      </c>
      <c r="Q52" s="626"/>
    </row>
    <row r="53" spans="1:17" s="429" customFormat="1" ht="15" hidden="1" customHeight="1">
      <c r="A53" s="421" t="s">
        <v>233</v>
      </c>
      <c r="B53" s="421" t="s">
        <v>234</v>
      </c>
      <c r="C53" s="95" t="s">
        <v>235</v>
      </c>
      <c r="D53" s="421" t="s">
        <v>235</v>
      </c>
      <c r="E53" s="312">
        <v>8001</v>
      </c>
      <c r="F53" s="421" t="s">
        <v>243</v>
      </c>
      <c r="G53" s="312">
        <v>8110</v>
      </c>
      <c r="H53" s="69">
        <v>40906</v>
      </c>
      <c r="I53" s="70">
        <v>50243</v>
      </c>
      <c r="J53" s="71">
        <v>814.16</v>
      </c>
      <c r="K53" s="69">
        <v>41438</v>
      </c>
      <c r="L53" s="70">
        <v>51101</v>
      </c>
      <c r="M53" s="71">
        <v>810.9</v>
      </c>
      <c r="N53" s="69">
        <v>46070</v>
      </c>
      <c r="O53" s="70">
        <v>51871</v>
      </c>
      <c r="P53" s="651">
        <v>888.16</v>
      </c>
      <c r="Q53" s="626"/>
    </row>
    <row r="54" spans="1:17" s="429" customFormat="1" ht="15" hidden="1" customHeight="1">
      <c r="A54" s="421" t="s">
        <v>233</v>
      </c>
      <c r="B54" s="421" t="s">
        <v>234</v>
      </c>
      <c r="C54" s="95" t="s">
        <v>235</v>
      </c>
      <c r="D54" s="421" t="s">
        <v>235</v>
      </c>
      <c r="E54" s="312">
        <v>8001</v>
      </c>
      <c r="F54" s="421" t="s">
        <v>244</v>
      </c>
      <c r="G54" s="312">
        <v>8111</v>
      </c>
      <c r="H54" s="69">
        <v>9126</v>
      </c>
      <c r="I54" s="70">
        <v>20147</v>
      </c>
      <c r="J54" s="71">
        <v>452.97</v>
      </c>
      <c r="K54" s="69">
        <v>9144</v>
      </c>
      <c r="L54" s="70">
        <v>20155</v>
      </c>
      <c r="M54" s="71">
        <v>453.68</v>
      </c>
      <c r="N54" s="69">
        <v>10729</v>
      </c>
      <c r="O54" s="70">
        <v>20155</v>
      </c>
      <c r="P54" s="651">
        <v>532.32000000000005</v>
      </c>
      <c r="Q54" s="626"/>
    </row>
    <row r="55" spans="1:17" s="429" customFormat="1" ht="15" hidden="1" customHeight="1">
      <c r="A55" s="421" t="s">
        <v>233</v>
      </c>
      <c r="B55" s="421" t="s">
        <v>234</v>
      </c>
      <c r="C55" s="95" t="s">
        <v>235</v>
      </c>
      <c r="D55" s="421" t="s">
        <v>235</v>
      </c>
      <c r="E55" s="312">
        <v>8001</v>
      </c>
      <c r="F55" s="421" t="s">
        <v>245</v>
      </c>
      <c r="G55" s="312">
        <v>8112</v>
      </c>
      <c r="H55" s="69">
        <v>13135</v>
      </c>
      <c r="I55" s="70">
        <v>30371</v>
      </c>
      <c r="J55" s="71">
        <v>432.48</v>
      </c>
      <c r="K55" s="69">
        <v>13230</v>
      </c>
      <c r="L55" s="70">
        <v>30556</v>
      </c>
      <c r="M55" s="71">
        <v>432.98</v>
      </c>
      <c r="N55" s="69">
        <v>12661</v>
      </c>
      <c r="O55" s="70">
        <v>31313</v>
      </c>
      <c r="P55" s="651">
        <v>404.34</v>
      </c>
      <c r="Q55" s="626"/>
    </row>
    <row r="56" spans="1:17" s="429" customFormat="1" ht="15" hidden="1" customHeight="1">
      <c r="A56" s="421" t="s">
        <v>233</v>
      </c>
      <c r="B56" s="421" t="s">
        <v>233</v>
      </c>
      <c r="C56" s="95" t="s">
        <v>172</v>
      </c>
      <c r="D56" s="421" t="s">
        <v>246</v>
      </c>
      <c r="E56" s="312">
        <v>8301</v>
      </c>
      <c r="F56" s="421" t="s">
        <v>247</v>
      </c>
      <c r="G56" s="312">
        <v>8301</v>
      </c>
      <c r="H56" s="69">
        <v>27132</v>
      </c>
      <c r="I56" s="70">
        <v>54763</v>
      </c>
      <c r="J56" s="71">
        <v>495.44</v>
      </c>
      <c r="K56" s="69">
        <v>28430</v>
      </c>
      <c r="L56" s="70">
        <v>58963</v>
      </c>
      <c r="M56" s="71">
        <v>482.17</v>
      </c>
      <c r="N56" s="69">
        <v>34305</v>
      </c>
      <c r="O56" s="70">
        <v>59786</v>
      </c>
      <c r="P56" s="651">
        <v>573.79999999999995</v>
      </c>
      <c r="Q56" s="626"/>
    </row>
    <row r="57" spans="1:17" s="429" customFormat="1" ht="15" hidden="1" customHeight="1">
      <c r="A57" s="421" t="s">
        <v>233</v>
      </c>
      <c r="B57" s="421" t="s">
        <v>233</v>
      </c>
      <c r="C57" s="95" t="s">
        <v>172</v>
      </c>
      <c r="D57" s="421" t="s">
        <v>246</v>
      </c>
      <c r="E57" s="312">
        <v>8301</v>
      </c>
      <c r="F57" s="424" t="s">
        <v>248</v>
      </c>
      <c r="G57" s="312">
        <v>8306</v>
      </c>
      <c r="H57" s="69">
        <v>3011</v>
      </c>
      <c r="I57" s="70">
        <v>8116</v>
      </c>
      <c r="J57" s="71">
        <v>371</v>
      </c>
      <c r="K57" s="69">
        <v>3018</v>
      </c>
      <c r="L57" s="70">
        <v>8131</v>
      </c>
      <c r="M57" s="71">
        <v>371.17</v>
      </c>
      <c r="N57" s="69">
        <v>3865</v>
      </c>
      <c r="O57" s="70">
        <v>8128</v>
      </c>
      <c r="P57" s="651">
        <v>475.52</v>
      </c>
      <c r="Q57" s="626"/>
    </row>
    <row r="58" spans="1:17" s="429" customFormat="1" ht="15" hidden="1" customHeight="1">
      <c r="A58" s="421" t="s">
        <v>249</v>
      </c>
      <c r="B58" s="421" t="s">
        <v>250</v>
      </c>
      <c r="C58" s="95" t="s">
        <v>172</v>
      </c>
      <c r="D58" s="421" t="s">
        <v>251</v>
      </c>
      <c r="E58" s="312">
        <v>9001</v>
      </c>
      <c r="F58" s="421" t="s">
        <v>252</v>
      </c>
      <c r="G58" s="312">
        <v>9101</v>
      </c>
      <c r="H58" s="69">
        <v>64178</v>
      </c>
      <c r="I58" s="70">
        <v>96739</v>
      </c>
      <c r="J58" s="71">
        <v>663.41</v>
      </c>
      <c r="K58" s="69">
        <v>65019</v>
      </c>
      <c r="L58" s="70">
        <v>102110</v>
      </c>
      <c r="M58" s="71">
        <v>636.75</v>
      </c>
      <c r="N58" s="69">
        <v>67526</v>
      </c>
      <c r="O58" s="70">
        <v>104648</v>
      </c>
      <c r="P58" s="651">
        <v>645.27</v>
      </c>
      <c r="Q58" s="626"/>
    </row>
    <row r="59" spans="1:17" s="429" customFormat="1" ht="15" hidden="1" customHeight="1">
      <c r="A59" s="421" t="s">
        <v>249</v>
      </c>
      <c r="B59" s="421" t="s">
        <v>250</v>
      </c>
      <c r="C59" s="95" t="s">
        <v>172</v>
      </c>
      <c r="D59" s="421" t="s">
        <v>251</v>
      </c>
      <c r="E59" s="312">
        <v>9001</v>
      </c>
      <c r="F59" s="421" t="s">
        <v>253</v>
      </c>
      <c r="G59" s="312">
        <v>9112</v>
      </c>
      <c r="H59" s="69">
        <v>3542</v>
      </c>
      <c r="I59" s="70">
        <v>15981</v>
      </c>
      <c r="J59" s="71">
        <v>221.64</v>
      </c>
      <c r="K59" s="69">
        <v>3681</v>
      </c>
      <c r="L59" s="70">
        <v>16098</v>
      </c>
      <c r="M59" s="71">
        <v>228.66</v>
      </c>
      <c r="N59" s="69">
        <v>4288</v>
      </c>
      <c r="O59" s="70">
        <v>16923</v>
      </c>
      <c r="P59" s="651">
        <v>253.38</v>
      </c>
      <c r="Q59" s="626"/>
    </row>
    <row r="60" spans="1:17" s="429" customFormat="1" ht="15" hidden="1" customHeight="1">
      <c r="A60" s="421" t="s">
        <v>249</v>
      </c>
      <c r="B60" s="423" t="s">
        <v>250</v>
      </c>
      <c r="C60" s="95" t="s">
        <v>172</v>
      </c>
      <c r="D60" s="423" t="s">
        <v>254</v>
      </c>
      <c r="E60" s="312">
        <v>9120</v>
      </c>
      <c r="F60" s="423" t="s">
        <v>254</v>
      </c>
      <c r="G60" s="312">
        <v>9120</v>
      </c>
      <c r="H60" s="69">
        <v>3328</v>
      </c>
      <c r="I60" s="70">
        <v>16010</v>
      </c>
      <c r="J60" s="71">
        <v>207.87</v>
      </c>
      <c r="K60" s="69">
        <v>3868</v>
      </c>
      <c r="L60" s="70">
        <v>17191</v>
      </c>
      <c r="M60" s="71">
        <v>225</v>
      </c>
      <c r="N60" s="69">
        <v>6084</v>
      </c>
      <c r="O60" s="70">
        <v>17756</v>
      </c>
      <c r="P60" s="651">
        <v>342.64</v>
      </c>
      <c r="Q60" s="626"/>
    </row>
    <row r="61" spans="1:17" s="429" customFormat="1" ht="15" hidden="1" customHeight="1">
      <c r="A61" s="421" t="s">
        <v>249</v>
      </c>
      <c r="B61" s="423" t="s">
        <v>255</v>
      </c>
      <c r="C61" s="95" t="s">
        <v>172</v>
      </c>
      <c r="D61" s="423" t="s">
        <v>256</v>
      </c>
      <c r="E61" s="312">
        <v>9201</v>
      </c>
      <c r="F61" s="423" t="s">
        <v>256</v>
      </c>
      <c r="G61" s="312">
        <v>9201</v>
      </c>
      <c r="H61" s="69">
        <v>5696</v>
      </c>
      <c r="I61" s="70">
        <v>17337</v>
      </c>
      <c r="J61" s="71">
        <v>328.55</v>
      </c>
      <c r="K61" s="69">
        <v>5467</v>
      </c>
      <c r="L61" s="70">
        <v>18062</v>
      </c>
      <c r="M61" s="71">
        <v>302.68</v>
      </c>
      <c r="N61" s="69">
        <v>8821</v>
      </c>
      <c r="O61" s="70">
        <v>18226</v>
      </c>
      <c r="P61" s="651">
        <v>483.98</v>
      </c>
      <c r="Q61" s="626"/>
    </row>
    <row r="62" spans="1:17" s="429" customFormat="1" ht="15" hidden="1" customHeight="1">
      <c r="A62" s="421" t="s">
        <v>257</v>
      </c>
      <c r="B62" s="421" t="s">
        <v>258</v>
      </c>
      <c r="C62" s="95" t="s">
        <v>172</v>
      </c>
      <c r="D62" s="421" t="s">
        <v>259</v>
      </c>
      <c r="E62" s="312">
        <v>10001</v>
      </c>
      <c r="F62" s="421" t="s">
        <v>260</v>
      </c>
      <c r="G62" s="312">
        <v>10101</v>
      </c>
      <c r="H62" s="69">
        <v>39793</v>
      </c>
      <c r="I62" s="70">
        <v>81157</v>
      </c>
      <c r="J62" s="71">
        <v>490.32</v>
      </c>
      <c r="K62" s="69">
        <v>41608</v>
      </c>
      <c r="L62" s="70">
        <v>84710</v>
      </c>
      <c r="M62" s="71">
        <v>491.18</v>
      </c>
      <c r="N62" s="69">
        <v>44859</v>
      </c>
      <c r="O62" s="70">
        <v>86674</v>
      </c>
      <c r="P62" s="651">
        <v>517.55999999999995</v>
      </c>
      <c r="Q62" s="626"/>
    </row>
    <row r="63" spans="1:17" s="429" customFormat="1" ht="15" hidden="1" customHeight="1">
      <c r="A63" s="421" t="s">
        <v>257</v>
      </c>
      <c r="B63" s="421" t="s">
        <v>258</v>
      </c>
      <c r="C63" s="95" t="s">
        <v>172</v>
      </c>
      <c r="D63" s="421" t="s">
        <v>259</v>
      </c>
      <c r="E63" s="312">
        <v>10001</v>
      </c>
      <c r="F63" s="421" t="s">
        <v>261</v>
      </c>
      <c r="G63" s="312">
        <v>10109</v>
      </c>
      <c r="H63" s="69">
        <v>7810</v>
      </c>
      <c r="I63" s="70">
        <v>11823</v>
      </c>
      <c r="J63" s="71">
        <v>660.58</v>
      </c>
      <c r="K63" s="69">
        <v>8164</v>
      </c>
      <c r="L63" s="70">
        <v>12955</v>
      </c>
      <c r="M63" s="71">
        <v>630.17999999999995</v>
      </c>
      <c r="N63" s="69">
        <v>9414</v>
      </c>
      <c r="O63" s="70">
        <v>13546</v>
      </c>
      <c r="P63" s="651">
        <v>694.97</v>
      </c>
      <c r="Q63" s="626"/>
    </row>
    <row r="64" spans="1:17" s="429" customFormat="1" ht="15" hidden="1" customHeight="1">
      <c r="A64" s="421" t="s">
        <v>257</v>
      </c>
      <c r="B64" s="423" t="s">
        <v>262</v>
      </c>
      <c r="C64" s="95" t="s">
        <v>172</v>
      </c>
      <c r="D64" s="423" t="s">
        <v>263</v>
      </c>
      <c r="E64" s="312">
        <v>10201</v>
      </c>
      <c r="F64" s="423" t="s">
        <v>263</v>
      </c>
      <c r="G64" s="312">
        <v>10201</v>
      </c>
      <c r="H64" s="69">
        <v>7590</v>
      </c>
      <c r="I64" s="70">
        <v>13021</v>
      </c>
      <c r="J64" s="71">
        <v>582.9</v>
      </c>
      <c r="K64" s="69">
        <v>7484</v>
      </c>
      <c r="L64" s="70">
        <v>13942</v>
      </c>
      <c r="M64" s="71">
        <v>536.79999999999995</v>
      </c>
      <c r="N64" s="69">
        <v>7789</v>
      </c>
      <c r="O64" s="70">
        <v>13953</v>
      </c>
      <c r="P64" s="651">
        <v>558.23</v>
      </c>
      <c r="Q64" s="626"/>
    </row>
    <row r="65" spans="1:17" s="429" customFormat="1" ht="15" hidden="1" customHeight="1">
      <c r="A65" s="421" t="s">
        <v>257</v>
      </c>
      <c r="B65" s="421" t="s">
        <v>264</v>
      </c>
      <c r="C65" s="95" t="s">
        <v>172</v>
      </c>
      <c r="D65" s="421" t="s">
        <v>264</v>
      </c>
      <c r="E65" s="312">
        <v>10301</v>
      </c>
      <c r="F65" s="421" t="s">
        <v>264</v>
      </c>
      <c r="G65" s="312">
        <v>10301</v>
      </c>
      <c r="H65" s="69">
        <v>33441</v>
      </c>
      <c r="I65" s="70">
        <v>54638</v>
      </c>
      <c r="J65" s="71">
        <v>612.04999999999995</v>
      </c>
      <c r="K65" s="69">
        <v>33135</v>
      </c>
      <c r="L65" s="70">
        <v>56868</v>
      </c>
      <c r="M65" s="71">
        <v>582.66999999999996</v>
      </c>
      <c r="N65" s="69">
        <v>35721</v>
      </c>
      <c r="O65" s="70">
        <v>58453</v>
      </c>
      <c r="P65" s="651">
        <v>611.11</v>
      </c>
      <c r="Q65" s="626"/>
    </row>
    <row r="66" spans="1:17" s="429" customFormat="1" ht="15" hidden="1" customHeight="1">
      <c r="A66" s="421" t="s">
        <v>265</v>
      </c>
      <c r="B66" s="423" t="s">
        <v>266</v>
      </c>
      <c r="C66" s="95" t="s">
        <v>172</v>
      </c>
      <c r="D66" s="423" t="s">
        <v>266</v>
      </c>
      <c r="E66" s="312">
        <v>11101</v>
      </c>
      <c r="F66" s="423" t="s">
        <v>266</v>
      </c>
      <c r="G66" s="312">
        <v>11101</v>
      </c>
      <c r="H66" s="69">
        <v>10846</v>
      </c>
      <c r="I66" s="70">
        <v>18753</v>
      </c>
      <c r="J66" s="71">
        <v>578.36</v>
      </c>
      <c r="K66" s="69">
        <v>10794</v>
      </c>
      <c r="L66" s="70">
        <v>18848</v>
      </c>
      <c r="M66" s="71">
        <v>572.69000000000005</v>
      </c>
      <c r="N66" s="69">
        <v>11384</v>
      </c>
      <c r="O66" s="70">
        <v>19020</v>
      </c>
      <c r="P66" s="651">
        <v>598.53</v>
      </c>
      <c r="Q66" s="626"/>
    </row>
    <row r="67" spans="1:17" s="429" customFormat="1" ht="15" hidden="1" customHeight="1">
      <c r="A67" s="421" t="s">
        <v>267</v>
      </c>
      <c r="B67" s="421" t="s">
        <v>267</v>
      </c>
      <c r="C67" s="95" t="s">
        <v>172</v>
      </c>
      <c r="D67" s="421" t="s">
        <v>268</v>
      </c>
      <c r="E67" s="312">
        <v>12101</v>
      </c>
      <c r="F67" s="424" t="s">
        <v>268</v>
      </c>
      <c r="G67" s="312">
        <v>12101</v>
      </c>
      <c r="H67" s="69">
        <v>28679</v>
      </c>
      <c r="I67" s="70">
        <v>46257</v>
      </c>
      <c r="J67" s="71">
        <v>619.99</v>
      </c>
      <c r="K67" s="69">
        <v>28827</v>
      </c>
      <c r="L67" s="70">
        <v>47082</v>
      </c>
      <c r="M67" s="71">
        <v>612.27</v>
      </c>
      <c r="N67" s="69">
        <v>30578</v>
      </c>
      <c r="O67" s="70">
        <v>49081</v>
      </c>
      <c r="P67" s="651">
        <v>623.01</v>
      </c>
      <c r="Q67" s="626"/>
    </row>
    <row r="68" spans="1:17" s="429" customFormat="1" ht="15" customHeight="1">
      <c r="A68" s="421" t="s">
        <v>269</v>
      </c>
      <c r="B68" s="421" t="s">
        <v>270</v>
      </c>
      <c r="C68" s="95" t="s">
        <v>271</v>
      </c>
      <c r="D68" s="421" t="s">
        <v>271</v>
      </c>
      <c r="E68" s="312">
        <v>13001</v>
      </c>
      <c r="F68" s="421" t="s">
        <v>270</v>
      </c>
      <c r="G68" s="312">
        <v>13101</v>
      </c>
      <c r="H68" s="69">
        <v>124895</v>
      </c>
      <c r="I68" s="70">
        <v>192851</v>
      </c>
      <c r="J68" s="71">
        <v>647.62</v>
      </c>
      <c r="K68" s="69">
        <v>127479</v>
      </c>
      <c r="L68" s="70">
        <v>200426</v>
      </c>
      <c r="M68" s="71">
        <v>636.04</v>
      </c>
      <c r="N68" s="69">
        <v>119956</v>
      </c>
      <c r="O68" s="70">
        <v>203581</v>
      </c>
      <c r="P68" s="651">
        <v>589.23</v>
      </c>
      <c r="Q68" s="626"/>
    </row>
    <row r="69" spans="1:17" s="429" customFormat="1" ht="15" customHeight="1">
      <c r="A69" s="421" t="s">
        <v>269</v>
      </c>
      <c r="B69" s="421" t="s">
        <v>270</v>
      </c>
      <c r="C69" s="95" t="s">
        <v>271</v>
      </c>
      <c r="D69" s="421" t="s">
        <v>271</v>
      </c>
      <c r="E69" s="312">
        <v>13001</v>
      </c>
      <c r="F69" s="421" t="s">
        <v>272</v>
      </c>
      <c r="G69" s="312">
        <v>13102</v>
      </c>
      <c r="H69" s="69">
        <v>12764</v>
      </c>
      <c r="I69" s="70">
        <v>24508</v>
      </c>
      <c r="J69" s="71">
        <v>520.80999999999995</v>
      </c>
      <c r="K69" s="69">
        <v>14158</v>
      </c>
      <c r="L69" s="70">
        <v>24927</v>
      </c>
      <c r="M69" s="71">
        <v>567.98</v>
      </c>
      <c r="N69" s="69">
        <v>17316</v>
      </c>
      <c r="O69" s="70">
        <v>24979</v>
      </c>
      <c r="P69" s="651">
        <v>693.22</v>
      </c>
      <c r="Q69" s="626"/>
    </row>
    <row r="70" spans="1:17" s="429" customFormat="1" ht="15" customHeight="1">
      <c r="A70" s="421" t="s">
        <v>269</v>
      </c>
      <c r="B70" s="421" t="s">
        <v>270</v>
      </c>
      <c r="C70" s="95" t="s">
        <v>271</v>
      </c>
      <c r="D70" s="421" t="s">
        <v>271</v>
      </c>
      <c r="E70" s="312">
        <v>13001</v>
      </c>
      <c r="F70" s="421" t="s">
        <v>273</v>
      </c>
      <c r="G70" s="312">
        <v>13103</v>
      </c>
      <c r="H70" s="69">
        <v>8548</v>
      </c>
      <c r="I70" s="70">
        <v>37959</v>
      </c>
      <c r="J70" s="71">
        <v>225.19</v>
      </c>
      <c r="K70" s="69">
        <v>11044</v>
      </c>
      <c r="L70" s="70">
        <v>37959</v>
      </c>
      <c r="M70" s="71">
        <v>290.95</v>
      </c>
      <c r="N70" s="69">
        <v>19495</v>
      </c>
      <c r="O70" s="70">
        <v>38185</v>
      </c>
      <c r="P70" s="651">
        <v>510.54</v>
      </c>
      <c r="Q70" s="626"/>
    </row>
    <row r="71" spans="1:17" s="429" customFormat="1" ht="15" customHeight="1">
      <c r="A71" s="421" t="s">
        <v>269</v>
      </c>
      <c r="B71" s="421" t="s">
        <v>270</v>
      </c>
      <c r="C71" s="95" t="s">
        <v>271</v>
      </c>
      <c r="D71" s="421" t="s">
        <v>271</v>
      </c>
      <c r="E71" s="312">
        <v>13001</v>
      </c>
      <c r="F71" s="421" t="s">
        <v>274</v>
      </c>
      <c r="G71" s="312">
        <v>13104</v>
      </c>
      <c r="H71" s="69">
        <v>19548</v>
      </c>
      <c r="I71" s="70">
        <v>37697</v>
      </c>
      <c r="J71" s="71">
        <v>518.55999999999995</v>
      </c>
      <c r="K71" s="69">
        <v>21213</v>
      </c>
      <c r="L71" s="70">
        <v>37697</v>
      </c>
      <c r="M71" s="71">
        <v>562.72</v>
      </c>
      <c r="N71" s="69">
        <v>25733</v>
      </c>
      <c r="O71" s="70">
        <v>37762</v>
      </c>
      <c r="P71" s="651">
        <v>681.45</v>
      </c>
      <c r="Q71" s="626"/>
    </row>
    <row r="72" spans="1:17" s="429" customFormat="1" ht="15" customHeight="1">
      <c r="A72" s="421" t="s">
        <v>269</v>
      </c>
      <c r="B72" s="421" t="s">
        <v>270</v>
      </c>
      <c r="C72" s="95" t="s">
        <v>271</v>
      </c>
      <c r="D72" s="421" t="s">
        <v>271</v>
      </c>
      <c r="E72" s="312">
        <v>13001</v>
      </c>
      <c r="F72" s="421" t="s">
        <v>275</v>
      </c>
      <c r="G72" s="312">
        <v>13105</v>
      </c>
      <c r="H72" s="69">
        <v>21608</v>
      </c>
      <c r="I72" s="70">
        <v>47863</v>
      </c>
      <c r="J72" s="71">
        <v>451.46</v>
      </c>
      <c r="K72" s="69">
        <v>27210</v>
      </c>
      <c r="L72" s="70">
        <v>47863</v>
      </c>
      <c r="M72" s="71">
        <v>568.5</v>
      </c>
      <c r="N72" s="69">
        <v>31292</v>
      </c>
      <c r="O72" s="70">
        <v>48745</v>
      </c>
      <c r="P72" s="651">
        <v>641.95000000000005</v>
      </c>
      <c r="Q72" s="626"/>
    </row>
    <row r="73" spans="1:17" s="429" customFormat="1" ht="15" customHeight="1">
      <c r="A73" s="421" t="s">
        <v>269</v>
      </c>
      <c r="B73" s="421" t="s">
        <v>270</v>
      </c>
      <c r="C73" s="95" t="s">
        <v>271</v>
      </c>
      <c r="D73" s="421" t="s">
        <v>271</v>
      </c>
      <c r="E73" s="312">
        <v>13001</v>
      </c>
      <c r="F73" s="421" t="s">
        <v>276</v>
      </c>
      <c r="G73" s="312">
        <v>13106</v>
      </c>
      <c r="H73" s="69">
        <v>29287</v>
      </c>
      <c r="I73" s="70">
        <v>52328</v>
      </c>
      <c r="J73" s="71">
        <v>559.67999999999995</v>
      </c>
      <c r="K73" s="69">
        <v>32661</v>
      </c>
      <c r="L73" s="70">
        <v>58032</v>
      </c>
      <c r="M73" s="71">
        <v>562.80999999999995</v>
      </c>
      <c r="N73" s="69">
        <v>39749</v>
      </c>
      <c r="O73" s="70">
        <v>59076</v>
      </c>
      <c r="P73" s="651">
        <v>672.85</v>
      </c>
      <c r="Q73" s="626"/>
    </row>
    <row r="74" spans="1:17" s="429" customFormat="1" ht="15" customHeight="1">
      <c r="A74" s="421" t="s">
        <v>269</v>
      </c>
      <c r="B74" s="421" t="s">
        <v>270</v>
      </c>
      <c r="C74" s="95" t="s">
        <v>271</v>
      </c>
      <c r="D74" s="421" t="s">
        <v>271</v>
      </c>
      <c r="E74" s="312">
        <v>13001</v>
      </c>
      <c r="F74" s="421" t="s">
        <v>277</v>
      </c>
      <c r="G74" s="312">
        <v>13107</v>
      </c>
      <c r="H74" s="69">
        <v>17791</v>
      </c>
      <c r="I74" s="70">
        <v>28900</v>
      </c>
      <c r="J74" s="71">
        <v>615.61</v>
      </c>
      <c r="K74" s="69">
        <v>18693</v>
      </c>
      <c r="L74" s="70">
        <v>29394</v>
      </c>
      <c r="M74" s="71">
        <v>635.95000000000005</v>
      </c>
      <c r="N74" s="69">
        <v>20568</v>
      </c>
      <c r="O74" s="70">
        <v>29795</v>
      </c>
      <c r="P74" s="651">
        <v>690.32</v>
      </c>
      <c r="Q74" s="626"/>
    </row>
    <row r="75" spans="1:17" s="429" customFormat="1" ht="15" customHeight="1">
      <c r="A75" s="421" t="s">
        <v>269</v>
      </c>
      <c r="B75" s="421" t="s">
        <v>270</v>
      </c>
      <c r="C75" s="95" t="s">
        <v>271</v>
      </c>
      <c r="D75" s="421" t="s">
        <v>271</v>
      </c>
      <c r="E75" s="312">
        <v>13001</v>
      </c>
      <c r="F75" s="421" t="s">
        <v>278</v>
      </c>
      <c r="G75" s="312">
        <v>13108</v>
      </c>
      <c r="H75" s="69">
        <v>24404</v>
      </c>
      <c r="I75" s="70">
        <v>36557</v>
      </c>
      <c r="J75" s="71">
        <v>667.56</v>
      </c>
      <c r="K75" s="69">
        <v>25565</v>
      </c>
      <c r="L75" s="70">
        <v>39814</v>
      </c>
      <c r="M75" s="71">
        <v>642.11</v>
      </c>
      <c r="N75" s="69">
        <v>27559</v>
      </c>
      <c r="O75" s="70">
        <v>41649</v>
      </c>
      <c r="P75" s="651">
        <v>661.7</v>
      </c>
      <c r="Q75" s="626"/>
    </row>
    <row r="76" spans="1:17" s="429" customFormat="1" ht="15" customHeight="1">
      <c r="A76" s="421" t="s">
        <v>269</v>
      </c>
      <c r="B76" s="421" t="s">
        <v>270</v>
      </c>
      <c r="C76" s="95" t="s">
        <v>271</v>
      </c>
      <c r="D76" s="421" t="s">
        <v>271</v>
      </c>
      <c r="E76" s="312">
        <v>13001</v>
      </c>
      <c r="F76" s="421" t="s">
        <v>279</v>
      </c>
      <c r="G76" s="312">
        <v>13109</v>
      </c>
      <c r="H76" s="69">
        <v>20609</v>
      </c>
      <c r="I76" s="70">
        <v>31336</v>
      </c>
      <c r="J76" s="71">
        <v>657.68</v>
      </c>
      <c r="K76" s="69">
        <v>21039</v>
      </c>
      <c r="L76" s="70">
        <v>32003</v>
      </c>
      <c r="M76" s="71">
        <v>657.41</v>
      </c>
      <c r="N76" s="69">
        <v>24045</v>
      </c>
      <c r="O76" s="70">
        <v>33996</v>
      </c>
      <c r="P76" s="651">
        <v>707.29</v>
      </c>
      <c r="Q76" s="626"/>
    </row>
    <row r="77" spans="1:17" s="429" customFormat="1" ht="15" customHeight="1">
      <c r="A77" s="421" t="s">
        <v>269</v>
      </c>
      <c r="B77" s="421" t="s">
        <v>270</v>
      </c>
      <c r="C77" s="95" t="s">
        <v>271</v>
      </c>
      <c r="D77" s="421" t="s">
        <v>271</v>
      </c>
      <c r="E77" s="312">
        <v>13001</v>
      </c>
      <c r="F77" s="421" t="s">
        <v>280</v>
      </c>
      <c r="G77" s="312">
        <v>13110</v>
      </c>
      <c r="H77" s="69">
        <v>88163</v>
      </c>
      <c r="I77" s="70">
        <v>119789</v>
      </c>
      <c r="J77" s="71">
        <v>735.99</v>
      </c>
      <c r="K77" s="69">
        <v>92447</v>
      </c>
      <c r="L77" s="70">
        <v>123229</v>
      </c>
      <c r="M77" s="71">
        <v>750.2</v>
      </c>
      <c r="N77" s="69">
        <v>100602</v>
      </c>
      <c r="O77" s="70">
        <v>124052</v>
      </c>
      <c r="P77" s="651">
        <v>810.97</v>
      </c>
      <c r="Q77" s="626"/>
    </row>
    <row r="78" spans="1:17" s="429" customFormat="1" ht="15" customHeight="1">
      <c r="A78" s="421" t="s">
        <v>269</v>
      </c>
      <c r="B78" s="421" t="s">
        <v>270</v>
      </c>
      <c r="C78" s="95" t="s">
        <v>271</v>
      </c>
      <c r="D78" s="421" t="s">
        <v>271</v>
      </c>
      <c r="E78" s="312">
        <v>13001</v>
      </c>
      <c r="F78" s="421" t="s">
        <v>281</v>
      </c>
      <c r="G78" s="312">
        <v>13111</v>
      </c>
      <c r="H78" s="69">
        <v>13984</v>
      </c>
      <c r="I78" s="70">
        <v>34323</v>
      </c>
      <c r="J78" s="71">
        <v>407.42</v>
      </c>
      <c r="K78" s="69">
        <v>14707</v>
      </c>
      <c r="L78" s="70">
        <v>34993</v>
      </c>
      <c r="M78" s="71">
        <v>420.28</v>
      </c>
      <c r="N78" s="69">
        <v>20843</v>
      </c>
      <c r="O78" s="70">
        <v>35123</v>
      </c>
      <c r="P78" s="651">
        <v>593.42999999999995</v>
      </c>
      <c r="Q78" s="626"/>
    </row>
    <row r="79" spans="1:17" s="429" customFormat="1" ht="15" customHeight="1">
      <c r="A79" s="421" t="s">
        <v>269</v>
      </c>
      <c r="B79" s="421" t="s">
        <v>270</v>
      </c>
      <c r="C79" s="95" t="s">
        <v>271</v>
      </c>
      <c r="D79" s="421" t="s">
        <v>271</v>
      </c>
      <c r="E79" s="312">
        <v>13001</v>
      </c>
      <c r="F79" s="421" t="s">
        <v>282</v>
      </c>
      <c r="G79" s="312">
        <v>13112</v>
      </c>
      <c r="H79" s="69">
        <v>7245</v>
      </c>
      <c r="I79" s="70">
        <v>49626</v>
      </c>
      <c r="J79" s="331">
        <v>145.99</v>
      </c>
      <c r="K79" s="69">
        <v>13982</v>
      </c>
      <c r="L79" s="70">
        <v>50396</v>
      </c>
      <c r="M79" s="71">
        <v>277.44</v>
      </c>
      <c r="N79" s="69">
        <v>15725</v>
      </c>
      <c r="O79" s="70">
        <v>50718</v>
      </c>
      <c r="P79" s="651">
        <v>310.05</v>
      </c>
      <c r="Q79" s="626"/>
    </row>
    <row r="80" spans="1:17" s="429" customFormat="1" ht="15" customHeight="1">
      <c r="A80" s="421" t="s">
        <v>269</v>
      </c>
      <c r="B80" s="421" t="s">
        <v>270</v>
      </c>
      <c r="C80" s="95" t="s">
        <v>271</v>
      </c>
      <c r="D80" s="421" t="s">
        <v>271</v>
      </c>
      <c r="E80" s="312">
        <v>13001</v>
      </c>
      <c r="F80" s="421" t="s">
        <v>283</v>
      </c>
      <c r="G80" s="312">
        <v>13113</v>
      </c>
      <c r="H80" s="69">
        <v>22385</v>
      </c>
      <c r="I80" s="70">
        <v>29702</v>
      </c>
      <c r="J80" s="71">
        <v>753.65</v>
      </c>
      <c r="K80" s="69">
        <v>22907</v>
      </c>
      <c r="L80" s="70">
        <v>30103</v>
      </c>
      <c r="M80" s="71">
        <v>760.95</v>
      </c>
      <c r="N80" s="69">
        <v>24707</v>
      </c>
      <c r="O80" s="70">
        <v>30491</v>
      </c>
      <c r="P80" s="651">
        <v>810.3</v>
      </c>
      <c r="Q80" s="626"/>
    </row>
    <row r="81" spans="1:17" s="429" customFormat="1" ht="15" customHeight="1">
      <c r="A81" s="421" t="s">
        <v>269</v>
      </c>
      <c r="B81" s="421" t="s">
        <v>270</v>
      </c>
      <c r="C81" s="95" t="s">
        <v>271</v>
      </c>
      <c r="D81" s="421" t="s">
        <v>271</v>
      </c>
      <c r="E81" s="312">
        <v>13001</v>
      </c>
      <c r="F81" s="421" t="s">
        <v>284</v>
      </c>
      <c r="G81" s="312">
        <v>13114</v>
      </c>
      <c r="H81" s="69">
        <v>94970</v>
      </c>
      <c r="I81" s="70">
        <v>117773</v>
      </c>
      <c r="J81" s="71">
        <v>806.38</v>
      </c>
      <c r="K81" s="69">
        <v>97742</v>
      </c>
      <c r="L81" s="70">
        <v>121007</v>
      </c>
      <c r="M81" s="71">
        <v>807.74</v>
      </c>
      <c r="N81" s="69">
        <v>102864</v>
      </c>
      <c r="O81" s="70">
        <v>122568</v>
      </c>
      <c r="P81" s="651">
        <v>839.24</v>
      </c>
      <c r="Q81" s="626"/>
    </row>
    <row r="82" spans="1:17" s="429" customFormat="1" ht="15" customHeight="1">
      <c r="A82" s="421" t="s">
        <v>269</v>
      </c>
      <c r="B82" s="421" t="s">
        <v>270</v>
      </c>
      <c r="C82" s="95" t="s">
        <v>271</v>
      </c>
      <c r="D82" s="421" t="s">
        <v>271</v>
      </c>
      <c r="E82" s="312">
        <v>13001</v>
      </c>
      <c r="F82" s="421" t="s">
        <v>285</v>
      </c>
      <c r="G82" s="312">
        <v>13115</v>
      </c>
      <c r="H82" s="69">
        <v>20307</v>
      </c>
      <c r="I82" s="70">
        <v>28981</v>
      </c>
      <c r="J82" s="71">
        <v>700.7</v>
      </c>
      <c r="K82" s="69">
        <v>20879</v>
      </c>
      <c r="L82" s="70">
        <v>30591</v>
      </c>
      <c r="M82" s="71">
        <v>682.52</v>
      </c>
      <c r="N82" s="69">
        <v>22590</v>
      </c>
      <c r="O82" s="70">
        <v>30855</v>
      </c>
      <c r="P82" s="651">
        <v>732.13</v>
      </c>
      <c r="Q82" s="626"/>
    </row>
    <row r="83" spans="1:17" s="429" customFormat="1" ht="15" customHeight="1">
      <c r="A83" s="421" t="s">
        <v>269</v>
      </c>
      <c r="B83" s="421" t="s">
        <v>270</v>
      </c>
      <c r="C83" s="95" t="s">
        <v>271</v>
      </c>
      <c r="D83" s="421" t="s">
        <v>271</v>
      </c>
      <c r="E83" s="312">
        <v>13001</v>
      </c>
      <c r="F83" s="421" t="s">
        <v>286</v>
      </c>
      <c r="G83" s="312">
        <v>13116</v>
      </c>
      <c r="H83" s="69">
        <v>7898</v>
      </c>
      <c r="I83" s="70">
        <v>26732</v>
      </c>
      <c r="J83" s="71">
        <v>295.45</v>
      </c>
      <c r="K83" s="69">
        <v>11024</v>
      </c>
      <c r="L83" s="70">
        <v>26732</v>
      </c>
      <c r="M83" s="71">
        <v>412.39</v>
      </c>
      <c r="N83" s="69">
        <v>14247</v>
      </c>
      <c r="O83" s="70">
        <v>26731</v>
      </c>
      <c r="P83" s="651">
        <v>532.98</v>
      </c>
      <c r="Q83" s="626"/>
    </row>
    <row r="84" spans="1:17" s="429" customFormat="1" ht="15" customHeight="1">
      <c r="A84" s="421" t="s">
        <v>269</v>
      </c>
      <c r="B84" s="421" t="s">
        <v>270</v>
      </c>
      <c r="C84" s="95" t="s">
        <v>271</v>
      </c>
      <c r="D84" s="421" t="s">
        <v>271</v>
      </c>
      <c r="E84" s="312">
        <v>13001</v>
      </c>
      <c r="F84" s="421" t="s">
        <v>287</v>
      </c>
      <c r="G84" s="312">
        <v>13117</v>
      </c>
      <c r="H84" s="69">
        <v>10478</v>
      </c>
      <c r="I84" s="70">
        <v>29407</v>
      </c>
      <c r="J84" s="71">
        <v>356.31</v>
      </c>
      <c r="K84" s="69">
        <v>12353</v>
      </c>
      <c r="L84" s="70">
        <v>29407</v>
      </c>
      <c r="M84" s="71">
        <v>420.07</v>
      </c>
      <c r="N84" s="69">
        <v>16525</v>
      </c>
      <c r="O84" s="70">
        <v>29404</v>
      </c>
      <c r="P84" s="651">
        <v>562</v>
      </c>
      <c r="Q84" s="626"/>
    </row>
    <row r="85" spans="1:17" s="429" customFormat="1" ht="15" customHeight="1">
      <c r="A85" s="421" t="s">
        <v>269</v>
      </c>
      <c r="B85" s="421" t="s">
        <v>270</v>
      </c>
      <c r="C85" s="95" t="s">
        <v>271</v>
      </c>
      <c r="D85" s="421" t="s">
        <v>271</v>
      </c>
      <c r="E85" s="312">
        <v>13001</v>
      </c>
      <c r="F85" s="421" t="s">
        <v>288</v>
      </c>
      <c r="G85" s="312">
        <v>13118</v>
      </c>
      <c r="H85" s="69">
        <v>26804</v>
      </c>
      <c r="I85" s="70">
        <v>42963</v>
      </c>
      <c r="J85" s="71">
        <v>623.89</v>
      </c>
      <c r="K85" s="69">
        <v>26983</v>
      </c>
      <c r="L85" s="70">
        <v>44333</v>
      </c>
      <c r="M85" s="71">
        <v>608.64</v>
      </c>
      <c r="N85" s="69">
        <v>32141</v>
      </c>
      <c r="O85" s="70">
        <v>45030</v>
      </c>
      <c r="P85" s="651">
        <v>713.77</v>
      </c>
      <c r="Q85" s="626"/>
    </row>
    <row r="86" spans="1:17" s="429" customFormat="1" ht="15" customHeight="1">
      <c r="A86" s="421" t="s">
        <v>269</v>
      </c>
      <c r="B86" s="421" t="s">
        <v>270</v>
      </c>
      <c r="C86" s="95" t="s">
        <v>271</v>
      </c>
      <c r="D86" s="421" t="s">
        <v>271</v>
      </c>
      <c r="E86" s="312">
        <v>13001</v>
      </c>
      <c r="F86" s="421" t="s">
        <v>289</v>
      </c>
      <c r="G86" s="312">
        <v>13119</v>
      </c>
      <c r="H86" s="69">
        <v>118924</v>
      </c>
      <c r="I86" s="70">
        <v>160074</v>
      </c>
      <c r="J86" s="71">
        <v>742.93</v>
      </c>
      <c r="K86" s="69">
        <v>125001</v>
      </c>
      <c r="L86" s="70">
        <v>162011</v>
      </c>
      <c r="M86" s="71">
        <v>771.56</v>
      </c>
      <c r="N86" s="69">
        <v>137744</v>
      </c>
      <c r="O86" s="70">
        <v>163368</v>
      </c>
      <c r="P86" s="651">
        <v>843.15</v>
      </c>
      <c r="Q86" s="626"/>
    </row>
    <row r="87" spans="1:17" s="429" customFormat="1" ht="15" customHeight="1">
      <c r="A87" s="421" t="s">
        <v>269</v>
      </c>
      <c r="B87" s="421" t="s">
        <v>270</v>
      </c>
      <c r="C87" s="95" t="s">
        <v>271</v>
      </c>
      <c r="D87" s="421" t="s">
        <v>271</v>
      </c>
      <c r="E87" s="312">
        <v>13001</v>
      </c>
      <c r="F87" s="421" t="s">
        <v>290</v>
      </c>
      <c r="G87" s="312">
        <v>13120</v>
      </c>
      <c r="H87" s="69">
        <v>65082</v>
      </c>
      <c r="I87" s="70">
        <v>92053</v>
      </c>
      <c r="J87" s="71">
        <v>707.01</v>
      </c>
      <c r="K87" s="69">
        <v>68024</v>
      </c>
      <c r="L87" s="70">
        <v>96977</v>
      </c>
      <c r="M87" s="71">
        <v>701.44</v>
      </c>
      <c r="N87" s="69">
        <v>80310</v>
      </c>
      <c r="O87" s="70">
        <v>101542</v>
      </c>
      <c r="P87" s="651">
        <v>790.9</v>
      </c>
      <c r="Q87" s="626"/>
    </row>
    <row r="88" spans="1:17" s="429" customFormat="1" ht="15" customHeight="1">
      <c r="A88" s="421" t="s">
        <v>269</v>
      </c>
      <c r="B88" s="421" t="s">
        <v>270</v>
      </c>
      <c r="C88" s="95" t="s">
        <v>271</v>
      </c>
      <c r="D88" s="421" t="s">
        <v>271</v>
      </c>
      <c r="E88" s="312">
        <v>13001</v>
      </c>
      <c r="F88" s="421" t="s">
        <v>291</v>
      </c>
      <c r="G88" s="312">
        <v>13121</v>
      </c>
      <c r="H88" s="69">
        <v>17305</v>
      </c>
      <c r="I88" s="70">
        <v>29858</v>
      </c>
      <c r="J88" s="71">
        <v>579.58000000000004</v>
      </c>
      <c r="K88" s="69">
        <v>20039</v>
      </c>
      <c r="L88" s="70">
        <v>29858</v>
      </c>
      <c r="M88" s="71">
        <v>671.14</v>
      </c>
      <c r="N88" s="69">
        <v>20983</v>
      </c>
      <c r="O88" s="70">
        <v>29852</v>
      </c>
      <c r="P88" s="651">
        <v>702.9</v>
      </c>
      <c r="Q88" s="626"/>
    </row>
    <row r="89" spans="1:17" s="429" customFormat="1" ht="15" customHeight="1">
      <c r="A89" s="421" t="s">
        <v>269</v>
      </c>
      <c r="B89" s="421" t="s">
        <v>270</v>
      </c>
      <c r="C89" s="95" t="s">
        <v>271</v>
      </c>
      <c r="D89" s="421" t="s">
        <v>271</v>
      </c>
      <c r="E89" s="312">
        <v>13001</v>
      </c>
      <c r="F89" s="421" t="s">
        <v>292</v>
      </c>
      <c r="G89" s="312">
        <v>13122</v>
      </c>
      <c r="H89" s="69">
        <v>37235</v>
      </c>
      <c r="I89" s="70">
        <v>70305</v>
      </c>
      <c r="J89" s="71">
        <v>529.62</v>
      </c>
      <c r="K89" s="69">
        <v>38599</v>
      </c>
      <c r="L89" s="70">
        <v>71050</v>
      </c>
      <c r="M89" s="71">
        <v>543.27</v>
      </c>
      <c r="N89" s="69">
        <v>48588</v>
      </c>
      <c r="O89" s="70">
        <v>72153</v>
      </c>
      <c r="P89" s="651">
        <v>673.4</v>
      </c>
      <c r="Q89" s="626"/>
    </row>
    <row r="90" spans="1:17" s="429" customFormat="1" ht="15" customHeight="1">
      <c r="A90" s="421" t="s">
        <v>269</v>
      </c>
      <c r="B90" s="421" t="s">
        <v>270</v>
      </c>
      <c r="C90" s="95" t="s">
        <v>271</v>
      </c>
      <c r="D90" s="421" t="s">
        <v>271</v>
      </c>
      <c r="E90" s="312">
        <v>13001</v>
      </c>
      <c r="F90" s="421" t="s">
        <v>293</v>
      </c>
      <c r="G90" s="312">
        <v>13123</v>
      </c>
      <c r="H90" s="69">
        <v>59573</v>
      </c>
      <c r="I90" s="70">
        <v>70699</v>
      </c>
      <c r="J90" s="71">
        <v>842.63</v>
      </c>
      <c r="K90" s="69">
        <v>60565</v>
      </c>
      <c r="L90" s="70">
        <v>72353</v>
      </c>
      <c r="M90" s="71">
        <v>837.08</v>
      </c>
      <c r="N90" s="69">
        <v>54069</v>
      </c>
      <c r="O90" s="70">
        <v>73247</v>
      </c>
      <c r="P90" s="651">
        <v>738.17</v>
      </c>
      <c r="Q90" s="626"/>
    </row>
    <row r="91" spans="1:17" s="429" customFormat="1" ht="15" customHeight="1">
      <c r="A91" s="421" t="s">
        <v>269</v>
      </c>
      <c r="B91" s="421" t="s">
        <v>270</v>
      </c>
      <c r="C91" s="95" t="s">
        <v>271</v>
      </c>
      <c r="D91" s="421" t="s">
        <v>271</v>
      </c>
      <c r="E91" s="312">
        <v>13001</v>
      </c>
      <c r="F91" s="421" t="s">
        <v>294</v>
      </c>
      <c r="G91" s="312">
        <v>13124</v>
      </c>
      <c r="H91" s="69">
        <v>40939</v>
      </c>
      <c r="I91" s="70">
        <v>67447</v>
      </c>
      <c r="J91" s="71">
        <v>606.98</v>
      </c>
      <c r="K91" s="69">
        <v>46481</v>
      </c>
      <c r="L91" s="70">
        <v>69065</v>
      </c>
      <c r="M91" s="71">
        <v>673</v>
      </c>
      <c r="N91" s="69">
        <v>50433</v>
      </c>
      <c r="O91" s="70">
        <v>69163</v>
      </c>
      <c r="P91" s="651">
        <v>729.19</v>
      </c>
      <c r="Q91" s="626"/>
    </row>
    <row r="92" spans="1:17" s="429" customFormat="1" ht="15" customHeight="1">
      <c r="A92" s="421" t="s">
        <v>269</v>
      </c>
      <c r="B92" s="421" t="s">
        <v>270</v>
      </c>
      <c r="C92" s="95" t="s">
        <v>271</v>
      </c>
      <c r="D92" s="421" t="s">
        <v>271</v>
      </c>
      <c r="E92" s="312">
        <v>13001</v>
      </c>
      <c r="F92" s="421" t="s">
        <v>295</v>
      </c>
      <c r="G92" s="312">
        <v>13125</v>
      </c>
      <c r="H92" s="69">
        <v>39206</v>
      </c>
      <c r="I92" s="70">
        <v>62219</v>
      </c>
      <c r="J92" s="71">
        <v>630.13</v>
      </c>
      <c r="K92" s="69">
        <v>41427</v>
      </c>
      <c r="L92" s="70">
        <v>62624</v>
      </c>
      <c r="M92" s="71">
        <v>661.52</v>
      </c>
      <c r="N92" s="69">
        <v>46778</v>
      </c>
      <c r="O92" s="70">
        <v>62976</v>
      </c>
      <c r="P92" s="651">
        <v>742.79</v>
      </c>
      <c r="Q92" s="626"/>
    </row>
    <row r="93" spans="1:17" s="429" customFormat="1" ht="15" customHeight="1">
      <c r="A93" s="421" t="s">
        <v>269</v>
      </c>
      <c r="B93" s="421" t="s">
        <v>270</v>
      </c>
      <c r="C93" s="95" t="s">
        <v>271</v>
      </c>
      <c r="D93" s="421" t="s">
        <v>271</v>
      </c>
      <c r="E93" s="312">
        <v>13001</v>
      </c>
      <c r="F93" s="421" t="s">
        <v>296</v>
      </c>
      <c r="G93" s="312">
        <v>13126</v>
      </c>
      <c r="H93" s="69">
        <v>27123</v>
      </c>
      <c r="I93" s="70">
        <v>38878</v>
      </c>
      <c r="J93" s="71">
        <v>697.64</v>
      </c>
      <c r="K93" s="69">
        <v>27737</v>
      </c>
      <c r="L93" s="70">
        <v>41535</v>
      </c>
      <c r="M93" s="71">
        <v>667.8</v>
      </c>
      <c r="N93" s="69">
        <v>28983</v>
      </c>
      <c r="O93" s="70">
        <v>44098</v>
      </c>
      <c r="P93" s="651">
        <v>657.24</v>
      </c>
      <c r="Q93" s="626"/>
    </row>
    <row r="94" spans="1:17" s="429" customFormat="1" ht="15" customHeight="1">
      <c r="A94" s="421" t="s">
        <v>269</v>
      </c>
      <c r="B94" s="421" t="s">
        <v>270</v>
      </c>
      <c r="C94" s="95" t="s">
        <v>271</v>
      </c>
      <c r="D94" s="421" t="s">
        <v>271</v>
      </c>
      <c r="E94" s="312">
        <v>13001</v>
      </c>
      <c r="F94" s="421" t="s">
        <v>297</v>
      </c>
      <c r="G94" s="312">
        <v>13127</v>
      </c>
      <c r="H94" s="69">
        <v>24969</v>
      </c>
      <c r="I94" s="70">
        <v>50071</v>
      </c>
      <c r="J94" s="71">
        <v>498.67</v>
      </c>
      <c r="K94" s="69">
        <v>25134</v>
      </c>
      <c r="L94" s="70">
        <v>50370</v>
      </c>
      <c r="M94" s="71">
        <v>498.99</v>
      </c>
      <c r="N94" s="69">
        <v>30347</v>
      </c>
      <c r="O94" s="70">
        <v>50576</v>
      </c>
      <c r="P94" s="651">
        <v>600.03</v>
      </c>
      <c r="Q94" s="626"/>
    </row>
    <row r="95" spans="1:17" s="429" customFormat="1" ht="15" customHeight="1">
      <c r="A95" s="421" t="s">
        <v>269</v>
      </c>
      <c r="B95" s="421" t="s">
        <v>270</v>
      </c>
      <c r="C95" s="95" t="s">
        <v>271</v>
      </c>
      <c r="D95" s="421" t="s">
        <v>271</v>
      </c>
      <c r="E95" s="312">
        <v>13001</v>
      </c>
      <c r="F95" s="421" t="s">
        <v>298</v>
      </c>
      <c r="G95" s="312">
        <v>13128</v>
      </c>
      <c r="H95" s="69">
        <v>17422</v>
      </c>
      <c r="I95" s="70">
        <v>43119</v>
      </c>
      <c r="J95" s="71">
        <v>404.04</v>
      </c>
      <c r="K95" s="69">
        <v>21972</v>
      </c>
      <c r="L95" s="70">
        <v>43515</v>
      </c>
      <c r="M95" s="71">
        <v>504.93</v>
      </c>
      <c r="N95" s="69">
        <v>25926</v>
      </c>
      <c r="O95" s="70">
        <v>44047</v>
      </c>
      <c r="P95" s="651">
        <v>588.6</v>
      </c>
      <c r="Q95" s="626"/>
    </row>
    <row r="96" spans="1:17" s="429" customFormat="1" ht="15" customHeight="1">
      <c r="A96" s="421" t="s">
        <v>269</v>
      </c>
      <c r="B96" s="421" t="s">
        <v>270</v>
      </c>
      <c r="C96" s="95" t="s">
        <v>271</v>
      </c>
      <c r="D96" s="421" t="s">
        <v>271</v>
      </c>
      <c r="E96" s="312">
        <v>13001</v>
      </c>
      <c r="F96" s="421" t="s">
        <v>299</v>
      </c>
      <c r="G96" s="312">
        <v>13129</v>
      </c>
      <c r="H96" s="69">
        <v>14675</v>
      </c>
      <c r="I96" s="70">
        <v>30029</v>
      </c>
      <c r="J96" s="71">
        <v>488.69</v>
      </c>
      <c r="K96" s="69">
        <v>14871</v>
      </c>
      <c r="L96" s="70">
        <v>31449</v>
      </c>
      <c r="M96" s="71">
        <v>472.86</v>
      </c>
      <c r="N96" s="69">
        <v>18129</v>
      </c>
      <c r="O96" s="70">
        <v>32246</v>
      </c>
      <c r="P96" s="651">
        <v>562.21</v>
      </c>
      <c r="Q96" s="626"/>
    </row>
    <row r="97" spans="1:17" s="429" customFormat="1" ht="15" customHeight="1">
      <c r="A97" s="421" t="s">
        <v>269</v>
      </c>
      <c r="B97" s="421" t="s">
        <v>270</v>
      </c>
      <c r="C97" s="95" t="s">
        <v>271</v>
      </c>
      <c r="D97" s="421" t="s">
        <v>271</v>
      </c>
      <c r="E97" s="312">
        <v>13001</v>
      </c>
      <c r="F97" s="421" t="s">
        <v>300</v>
      </c>
      <c r="G97" s="312">
        <v>13130</v>
      </c>
      <c r="H97" s="69">
        <v>34236</v>
      </c>
      <c r="I97" s="70">
        <v>42838</v>
      </c>
      <c r="J97" s="71">
        <v>799.2</v>
      </c>
      <c r="K97" s="69">
        <v>37731</v>
      </c>
      <c r="L97" s="70">
        <v>50413</v>
      </c>
      <c r="M97" s="71">
        <v>748.44</v>
      </c>
      <c r="N97" s="69">
        <v>44202</v>
      </c>
      <c r="O97" s="70">
        <v>55262</v>
      </c>
      <c r="P97" s="651">
        <v>799.86</v>
      </c>
      <c r="Q97" s="626"/>
    </row>
    <row r="98" spans="1:17" s="429" customFormat="1" ht="15" customHeight="1">
      <c r="A98" s="421" t="s">
        <v>269</v>
      </c>
      <c r="B98" s="421" t="s">
        <v>270</v>
      </c>
      <c r="C98" s="95" t="s">
        <v>271</v>
      </c>
      <c r="D98" s="421" t="s">
        <v>271</v>
      </c>
      <c r="E98" s="312">
        <v>13001</v>
      </c>
      <c r="F98" s="421" t="s">
        <v>301</v>
      </c>
      <c r="G98" s="312">
        <v>13131</v>
      </c>
      <c r="H98" s="69">
        <v>10585</v>
      </c>
      <c r="I98" s="70">
        <v>23731</v>
      </c>
      <c r="J98" s="71">
        <v>446.04</v>
      </c>
      <c r="K98" s="69">
        <v>11836</v>
      </c>
      <c r="L98" s="70">
        <v>23731</v>
      </c>
      <c r="M98" s="71">
        <v>498.76</v>
      </c>
      <c r="N98" s="69">
        <v>13046</v>
      </c>
      <c r="O98" s="70">
        <v>23731</v>
      </c>
      <c r="P98" s="651">
        <v>549.75</v>
      </c>
      <c r="Q98" s="626"/>
    </row>
    <row r="99" spans="1:17" s="429" customFormat="1" ht="15" customHeight="1">
      <c r="A99" s="421" t="s">
        <v>269</v>
      </c>
      <c r="B99" s="421" t="s">
        <v>270</v>
      </c>
      <c r="C99" s="95" t="s">
        <v>271</v>
      </c>
      <c r="D99" s="421" t="s">
        <v>271</v>
      </c>
      <c r="E99" s="312">
        <v>13001</v>
      </c>
      <c r="F99" s="421" t="s">
        <v>302</v>
      </c>
      <c r="G99" s="312">
        <v>13132</v>
      </c>
      <c r="H99" s="69">
        <v>26006</v>
      </c>
      <c r="I99" s="70">
        <v>31721</v>
      </c>
      <c r="J99" s="71">
        <v>819.84</v>
      </c>
      <c r="K99" s="69">
        <v>26830</v>
      </c>
      <c r="L99" s="70">
        <v>32721</v>
      </c>
      <c r="M99" s="71">
        <v>819.96</v>
      </c>
      <c r="N99" s="69">
        <v>28732</v>
      </c>
      <c r="O99" s="70">
        <v>33265</v>
      </c>
      <c r="P99" s="651">
        <v>863.73</v>
      </c>
      <c r="Q99" s="626"/>
    </row>
    <row r="100" spans="1:17" s="429" customFormat="1" ht="15" customHeight="1">
      <c r="A100" s="421" t="s">
        <v>269</v>
      </c>
      <c r="B100" s="421" t="s">
        <v>303</v>
      </c>
      <c r="C100" s="95" t="s">
        <v>271</v>
      </c>
      <c r="D100" s="421" t="s">
        <v>271</v>
      </c>
      <c r="E100" s="312">
        <v>13001</v>
      </c>
      <c r="F100" s="421" t="s">
        <v>304</v>
      </c>
      <c r="G100" s="312">
        <v>13201</v>
      </c>
      <c r="H100" s="69">
        <v>105518</v>
      </c>
      <c r="I100" s="70">
        <v>170478</v>
      </c>
      <c r="J100" s="71">
        <v>618.95000000000005</v>
      </c>
      <c r="K100" s="69">
        <v>120285</v>
      </c>
      <c r="L100" s="70">
        <v>172788</v>
      </c>
      <c r="M100" s="71">
        <v>696.14</v>
      </c>
      <c r="N100" s="69">
        <v>139372</v>
      </c>
      <c r="O100" s="70">
        <v>174153</v>
      </c>
      <c r="P100" s="651">
        <v>800.28</v>
      </c>
      <c r="Q100" s="626"/>
    </row>
    <row r="101" spans="1:17" s="429" customFormat="1" ht="15" customHeight="1">
      <c r="A101" s="421" t="s">
        <v>269</v>
      </c>
      <c r="B101" s="421" t="s">
        <v>303</v>
      </c>
      <c r="C101" s="95" t="s">
        <v>271</v>
      </c>
      <c r="D101" s="421" t="s">
        <v>271</v>
      </c>
      <c r="E101" s="312">
        <v>13001</v>
      </c>
      <c r="F101" s="421" t="s">
        <v>305</v>
      </c>
      <c r="G101" s="312">
        <v>13202</v>
      </c>
      <c r="H101" s="69">
        <v>814</v>
      </c>
      <c r="I101" s="70">
        <v>3483</v>
      </c>
      <c r="J101" s="71">
        <v>233.71</v>
      </c>
      <c r="K101" s="69">
        <v>515</v>
      </c>
      <c r="L101" s="70">
        <v>3663</v>
      </c>
      <c r="M101" s="71">
        <v>140.6</v>
      </c>
      <c r="N101" s="69">
        <v>342</v>
      </c>
      <c r="O101" s="70">
        <v>3663</v>
      </c>
      <c r="P101" s="651">
        <v>93.37</v>
      </c>
      <c r="Q101" s="626"/>
    </row>
    <row r="102" spans="1:17" s="429" customFormat="1" ht="15" customHeight="1">
      <c r="A102" s="421" t="s">
        <v>269</v>
      </c>
      <c r="B102" s="421" t="s">
        <v>303</v>
      </c>
      <c r="C102" s="95" t="s">
        <v>271</v>
      </c>
      <c r="D102" s="421" t="s">
        <v>271</v>
      </c>
      <c r="E102" s="312">
        <v>13001</v>
      </c>
      <c r="F102" s="421" t="s">
        <v>306</v>
      </c>
      <c r="G102" s="312">
        <v>13203</v>
      </c>
      <c r="H102" s="69">
        <v>1267</v>
      </c>
      <c r="I102" s="70">
        <v>3959</v>
      </c>
      <c r="J102" s="71">
        <v>320.02999999999997</v>
      </c>
      <c r="K102" s="69">
        <v>1064</v>
      </c>
      <c r="L102" s="70">
        <v>3959</v>
      </c>
      <c r="M102" s="71">
        <v>268.75</v>
      </c>
      <c r="N102" s="69">
        <v>470</v>
      </c>
      <c r="O102" s="70">
        <v>3959</v>
      </c>
      <c r="P102" s="651">
        <v>118.72</v>
      </c>
      <c r="Q102" s="626"/>
    </row>
    <row r="103" spans="1:17" s="429" customFormat="1" ht="15" customHeight="1">
      <c r="A103" s="421" t="s">
        <v>269</v>
      </c>
      <c r="B103" s="421" t="s">
        <v>307</v>
      </c>
      <c r="C103" s="95" t="s">
        <v>271</v>
      </c>
      <c r="D103" s="421" t="s">
        <v>271</v>
      </c>
      <c r="E103" s="312">
        <v>13001</v>
      </c>
      <c r="F103" s="421" t="s">
        <v>308</v>
      </c>
      <c r="G103" s="312">
        <v>13301</v>
      </c>
      <c r="H103" s="69">
        <v>16064</v>
      </c>
      <c r="I103" s="70">
        <v>35204</v>
      </c>
      <c r="J103" s="71">
        <v>456.31</v>
      </c>
      <c r="K103" s="69">
        <v>23914</v>
      </c>
      <c r="L103" s="70">
        <v>37639</v>
      </c>
      <c r="M103" s="71">
        <v>635.35</v>
      </c>
      <c r="N103" s="69">
        <v>27893</v>
      </c>
      <c r="O103" s="70">
        <v>39015</v>
      </c>
      <c r="P103" s="651">
        <v>714.93</v>
      </c>
      <c r="Q103" s="626"/>
    </row>
    <row r="104" spans="1:17" s="429" customFormat="1" ht="15" customHeight="1">
      <c r="A104" s="421" t="s">
        <v>269</v>
      </c>
      <c r="B104" s="421" t="s">
        <v>307</v>
      </c>
      <c r="C104" s="95" t="s">
        <v>271</v>
      </c>
      <c r="D104" s="421" t="s">
        <v>271</v>
      </c>
      <c r="E104" s="312">
        <v>13001</v>
      </c>
      <c r="F104" s="421" t="s">
        <v>309</v>
      </c>
      <c r="G104" s="312">
        <v>13302</v>
      </c>
      <c r="H104" s="69">
        <v>11960</v>
      </c>
      <c r="I104" s="70">
        <v>26321</v>
      </c>
      <c r="J104" s="71">
        <v>454.39</v>
      </c>
      <c r="K104" s="69">
        <v>13587</v>
      </c>
      <c r="L104" s="70">
        <v>29713</v>
      </c>
      <c r="M104" s="71">
        <v>457.27</v>
      </c>
      <c r="N104" s="69">
        <v>17353</v>
      </c>
      <c r="O104" s="70">
        <v>31313</v>
      </c>
      <c r="P104" s="651">
        <v>554.17999999999995</v>
      </c>
      <c r="Q104" s="626"/>
    </row>
    <row r="105" spans="1:17" s="429" customFormat="1" ht="15" customHeight="1">
      <c r="A105" s="421" t="s">
        <v>269</v>
      </c>
      <c r="B105" s="421" t="s">
        <v>307</v>
      </c>
      <c r="C105" s="95" t="s">
        <v>271</v>
      </c>
      <c r="D105" s="421" t="s">
        <v>271</v>
      </c>
      <c r="E105" s="312">
        <v>13001</v>
      </c>
      <c r="F105" s="421" t="s">
        <v>310</v>
      </c>
      <c r="G105" s="312">
        <v>13303</v>
      </c>
      <c r="H105" s="69">
        <v>1379</v>
      </c>
      <c r="I105" s="70">
        <v>4315</v>
      </c>
      <c r="J105" s="71">
        <v>319.58</v>
      </c>
      <c r="K105" s="69">
        <v>1281</v>
      </c>
      <c r="L105" s="70">
        <v>4315</v>
      </c>
      <c r="M105" s="71">
        <v>296.87</v>
      </c>
      <c r="N105" s="69">
        <v>1388</v>
      </c>
      <c r="O105" s="70">
        <v>4555</v>
      </c>
      <c r="P105" s="651">
        <v>304.72000000000003</v>
      </c>
      <c r="Q105" s="626"/>
    </row>
    <row r="106" spans="1:17" s="429" customFormat="1" ht="15" customHeight="1">
      <c r="A106" s="421" t="s">
        <v>269</v>
      </c>
      <c r="B106" s="421" t="s">
        <v>311</v>
      </c>
      <c r="C106" s="95" t="s">
        <v>271</v>
      </c>
      <c r="D106" s="421" t="s">
        <v>271</v>
      </c>
      <c r="E106" s="312">
        <v>13001</v>
      </c>
      <c r="F106" s="421" t="s">
        <v>312</v>
      </c>
      <c r="G106" s="312">
        <v>13401</v>
      </c>
      <c r="H106" s="69">
        <v>40897</v>
      </c>
      <c r="I106" s="70">
        <v>88379</v>
      </c>
      <c r="J106" s="71">
        <v>462.75</v>
      </c>
      <c r="K106" s="69">
        <v>48356</v>
      </c>
      <c r="L106" s="70">
        <v>90618</v>
      </c>
      <c r="M106" s="71">
        <v>533.62</v>
      </c>
      <c r="N106" s="69">
        <v>56286</v>
      </c>
      <c r="O106" s="70">
        <v>92110</v>
      </c>
      <c r="P106" s="651">
        <v>611.07000000000005</v>
      </c>
      <c r="Q106" s="626"/>
    </row>
    <row r="107" spans="1:17" s="429" customFormat="1" ht="15" customHeight="1">
      <c r="A107" s="421" t="s">
        <v>269</v>
      </c>
      <c r="B107" s="421" t="s">
        <v>311</v>
      </c>
      <c r="C107" s="95" t="s">
        <v>271</v>
      </c>
      <c r="D107" s="421" t="s">
        <v>271</v>
      </c>
      <c r="E107" s="312">
        <v>13001</v>
      </c>
      <c r="F107" s="421" t="s">
        <v>313</v>
      </c>
      <c r="G107" s="312">
        <v>13402</v>
      </c>
      <c r="H107" s="69">
        <v>12980</v>
      </c>
      <c r="I107" s="70">
        <v>26701</v>
      </c>
      <c r="J107" s="71">
        <v>486.12</v>
      </c>
      <c r="K107" s="69">
        <v>14091</v>
      </c>
      <c r="L107" s="70">
        <v>31252</v>
      </c>
      <c r="M107" s="71">
        <v>450.88</v>
      </c>
      <c r="N107" s="69">
        <v>18262</v>
      </c>
      <c r="O107" s="70">
        <v>32095</v>
      </c>
      <c r="P107" s="651">
        <v>569</v>
      </c>
      <c r="Q107" s="626"/>
    </row>
    <row r="108" spans="1:17" s="429" customFormat="1" ht="15" customHeight="1">
      <c r="A108" s="421" t="s">
        <v>269</v>
      </c>
      <c r="B108" s="421" t="s">
        <v>311</v>
      </c>
      <c r="C108" s="95" t="s">
        <v>271</v>
      </c>
      <c r="D108" s="421" t="s">
        <v>271</v>
      </c>
      <c r="E108" s="312">
        <v>13001</v>
      </c>
      <c r="F108" s="421" t="s">
        <v>314</v>
      </c>
      <c r="G108" s="312">
        <v>13403</v>
      </c>
      <c r="H108" s="69">
        <v>2231</v>
      </c>
      <c r="I108" s="70">
        <v>3491</v>
      </c>
      <c r="J108" s="71">
        <v>639.07000000000005</v>
      </c>
      <c r="K108" s="69">
        <v>2145</v>
      </c>
      <c r="L108" s="70">
        <v>3671</v>
      </c>
      <c r="M108" s="71">
        <v>584.30999999999995</v>
      </c>
      <c r="N108" s="69">
        <v>2173</v>
      </c>
      <c r="O108" s="70">
        <v>3671</v>
      </c>
      <c r="P108" s="651">
        <v>591.94000000000005</v>
      </c>
      <c r="Q108" s="626"/>
    </row>
    <row r="109" spans="1:17" s="429" customFormat="1" ht="15" customHeight="1">
      <c r="A109" s="421" t="s">
        <v>269</v>
      </c>
      <c r="B109" s="421" t="s">
        <v>311</v>
      </c>
      <c r="C109" s="95" t="s">
        <v>271</v>
      </c>
      <c r="D109" s="421" t="s">
        <v>271</v>
      </c>
      <c r="E109" s="312">
        <v>13001</v>
      </c>
      <c r="F109" s="421" t="s">
        <v>315</v>
      </c>
      <c r="G109" s="312">
        <v>13404</v>
      </c>
      <c r="H109" s="69">
        <v>4761</v>
      </c>
      <c r="I109" s="70">
        <v>14405</v>
      </c>
      <c r="J109" s="71">
        <v>330.51</v>
      </c>
      <c r="K109" s="69">
        <v>4177</v>
      </c>
      <c r="L109" s="70">
        <v>14683</v>
      </c>
      <c r="M109" s="71">
        <v>284.48</v>
      </c>
      <c r="N109" s="69">
        <v>5100</v>
      </c>
      <c r="O109" s="70">
        <v>14683</v>
      </c>
      <c r="P109" s="651">
        <v>347.34</v>
      </c>
      <c r="Q109" s="626"/>
    </row>
    <row r="110" spans="1:17" s="429" customFormat="1" ht="15" customHeight="1">
      <c r="A110" s="421" t="s">
        <v>269</v>
      </c>
      <c r="B110" s="421" t="s">
        <v>316</v>
      </c>
      <c r="C110" s="95" t="s">
        <v>172</v>
      </c>
      <c r="D110" s="421" t="s">
        <v>316</v>
      </c>
      <c r="E110" s="312">
        <v>13501</v>
      </c>
      <c r="F110" s="424" t="s">
        <v>316</v>
      </c>
      <c r="G110" s="312">
        <v>13501</v>
      </c>
      <c r="H110" s="69">
        <v>7845</v>
      </c>
      <c r="I110" s="70">
        <v>28679</v>
      </c>
      <c r="J110" s="71">
        <v>273.55</v>
      </c>
      <c r="K110" s="69">
        <v>8197</v>
      </c>
      <c r="L110" s="70">
        <v>29235</v>
      </c>
      <c r="M110" s="71">
        <v>280.38</v>
      </c>
      <c r="N110" s="69">
        <v>12952</v>
      </c>
      <c r="O110" s="70">
        <v>29509</v>
      </c>
      <c r="P110" s="651">
        <v>438.92</v>
      </c>
      <c r="Q110" s="626"/>
    </row>
    <row r="111" spans="1:17" s="429" customFormat="1" ht="15" customHeight="1">
      <c r="A111" s="421" t="s">
        <v>269</v>
      </c>
      <c r="B111" s="421" t="s">
        <v>317</v>
      </c>
      <c r="C111" s="95" t="s">
        <v>271</v>
      </c>
      <c r="D111" s="421" t="s">
        <v>271</v>
      </c>
      <c r="E111" s="312">
        <v>13001</v>
      </c>
      <c r="F111" s="421" t="s">
        <v>317</v>
      </c>
      <c r="G111" s="312">
        <v>13601</v>
      </c>
      <c r="H111" s="69">
        <v>8487</v>
      </c>
      <c r="I111" s="70">
        <v>18299</v>
      </c>
      <c r="J111" s="71">
        <v>463.8</v>
      </c>
      <c r="K111" s="69">
        <v>9607</v>
      </c>
      <c r="L111" s="70">
        <v>19237</v>
      </c>
      <c r="M111" s="71">
        <v>499.4</v>
      </c>
      <c r="N111" s="69">
        <v>11310</v>
      </c>
      <c r="O111" s="70">
        <v>19513</v>
      </c>
      <c r="P111" s="651">
        <v>579.61</v>
      </c>
      <c r="Q111" s="626"/>
    </row>
    <row r="112" spans="1:17" s="429" customFormat="1" ht="15" customHeight="1">
      <c r="A112" s="421" t="s">
        <v>269</v>
      </c>
      <c r="B112" s="421" t="s">
        <v>317</v>
      </c>
      <c r="C112" s="95" t="s">
        <v>271</v>
      </c>
      <c r="D112" s="421" t="s">
        <v>271</v>
      </c>
      <c r="E112" s="312">
        <v>13001</v>
      </c>
      <c r="F112" s="421" t="s">
        <v>318</v>
      </c>
      <c r="G112" s="312">
        <v>13602</v>
      </c>
      <c r="H112" s="69">
        <v>1559</v>
      </c>
      <c r="I112" s="70">
        <v>9753</v>
      </c>
      <c r="J112" s="71">
        <v>159.85</v>
      </c>
      <c r="K112" s="69">
        <v>1950</v>
      </c>
      <c r="L112" s="70">
        <v>10432</v>
      </c>
      <c r="M112" s="71">
        <v>186.92</v>
      </c>
      <c r="N112" s="69">
        <v>4823</v>
      </c>
      <c r="O112" s="70">
        <v>10433</v>
      </c>
      <c r="P112" s="651">
        <v>462.28</v>
      </c>
      <c r="Q112" s="626"/>
    </row>
    <row r="113" spans="1:17" s="429" customFormat="1" ht="15" customHeight="1">
      <c r="A113" s="421" t="s">
        <v>269</v>
      </c>
      <c r="B113" s="421" t="s">
        <v>317</v>
      </c>
      <c r="C113" s="95" t="s">
        <v>271</v>
      </c>
      <c r="D113" s="421" t="s">
        <v>271</v>
      </c>
      <c r="E113" s="312">
        <v>13001</v>
      </c>
      <c r="F113" s="421" t="s">
        <v>319</v>
      </c>
      <c r="G113" s="312">
        <v>13603</v>
      </c>
      <c r="H113" s="69">
        <v>1528</v>
      </c>
      <c r="I113" s="70">
        <v>8557</v>
      </c>
      <c r="J113" s="71">
        <v>178.57</v>
      </c>
      <c r="K113" s="69">
        <v>1708</v>
      </c>
      <c r="L113" s="70">
        <v>8892</v>
      </c>
      <c r="M113" s="71">
        <v>192.08</v>
      </c>
      <c r="N113" s="69">
        <v>3296</v>
      </c>
      <c r="O113" s="70">
        <v>8854</v>
      </c>
      <c r="P113" s="651">
        <v>372.26</v>
      </c>
      <c r="Q113" s="626"/>
    </row>
    <row r="114" spans="1:17" s="429" customFormat="1" ht="15" customHeight="1">
      <c r="A114" s="421" t="s">
        <v>269</v>
      </c>
      <c r="B114" s="421" t="s">
        <v>317</v>
      </c>
      <c r="C114" s="95" t="s">
        <v>271</v>
      </c>
      <c r="D114" s="421" t="s">
        <v>271</v>
      </c>
      <c r="E114" s="312">
        <v>13001</v>
      </c>
      <c r="F114" s="421" t="s">
        <v>320</v>
      </c>
      <c r="G114" s="312">
        <v>13604</v>
      </c>
      <c r="H114" s="69">
        <v>8155</v>
      </c>
      <c r="I114" s="70">
        <v>18177</v>
      </c>
      <c r="J114" s="71">
        <v>448.64</v>
      </c>
      <c r="K114" s="69">
        <v>10506</v>
      </c>
      <c r="L114" s="70">
        <v>19981</v>
      </c>
      <c r="M114" s="71">
        <v>525.79999999999995</v>
      </c>
      <c r="N114" s="69">
        <v>14734</v>
      </c>
      <c r="O114" s="70">
        <v>21571</v>
      </c>
      <c r="P114" s="651">
        <v>683.05</v>
      </c>
      <c r="Q114" s="626"/>
    </row>
    <row r="115" spans="1:17" s="429" customFormat="1" ht="15" customHeight="1">
      <c r="A115" s="421" t="s">
        <v>269</v>
      </c>
      <c r="B115" s="421" t="s">
        <v>317</v>
      </c>
      <c r="C115" s="95" t="s">
        <v>271</v>
      </c>
      <c r="D115" s="421" t="s">
        <v>271</v>
      </c>
      <c r="E115" s="312">
        <v>13001</v>
      </c>
      <c r="F115" s="421" t="s">
        <v>321</v>
      </c>
      <c r="G115" s="312">
        <v>13605</v>
      </c>
      <c r="H115" s="69">
        <v>14066</v>
      </c>
      <c r="I115" s="70">
        <v>26305</v>
      </c>
      <c r="J115" s="71">
        <v>534.73</v>
      </c>
      <c r="K115" s="69">
        <v>15758</v>
      </c>
      <c r="L115" s="70">
        <v>27605</v>
      </c>
      <c r="M115" s="71">
        <v>570.84</v>
      </c>
      <c r="N115" s="69">
        <v>19063</v>
      </c>
      <c r="O115" s="70">
        <v>28189</v>
      </c>
      <c r="P115" s="651">
        <v>676.26</v>
      </c>
      <c r="Q115" s="626"/>
    </row>
    <row r="116" spans="1:17" s="429" customFormat="1" ht="15" hidden="1" customHeight="1">
      <c r="A116" s="421" t="s">
        <v>322</v>
      </c>
      <c r="B116" s="421" t="s">
        <v>323</v>
      </c>
      <c r="C116" s="95" t="s">
        <v>172</v>
      </c>
      <c r="D116" s="421" t="s">
        <v>323</v>
      </c>
      <c r="E116" s="312">
        <v>14101</v>
      </c>
      <c r="F116" s="421" t="s">
        <v>323</v>
      </c>
      <c r="G116" s="312">
        <v>14101</v>
      </c>
      <c r="H116" s="69">
        <v>37488</v>
      </c>
      <c r="I116" s="70">
        <v>55665</v>
      </c>
      <c r="J116" s="71">
        <v>673.46</v>
      </c>
      <c r="K116" s="69">
        <v>37037</v>
      </c>
      <c r="L116" s="70">
        <v>57078</v>
      </c>
      <c r="M116" s="71">
        <v>648.88</v>
      </c>
      <c r="N116" s="69">
        <v>38708</v>
      </c>
      <c r="O116" s="70">
        <v>57812</v>
      </c>
      <c r="P116" s="651">
        <v>669.55</v>
      </c>
      <c r="Q116" s="626"/>
    </row>
    <row r="117" spans="1:17" s="429" customFormat="1" ht="15" hidden="1" customHeight="1">
      <c r="A117" s="421" t="s">
        <v>324</v>
      </c>
      <c r="B117" s="421" t="s">
        <v>325</v>
      </c>
      <c r="C117" s="95" t="s">
        <v>172</v>
      </c>
      <c r="D117" s="421" t="s">
        <v>325</v>
      </c>
      <c r="E117" s="312">
        <v>15101</v>
      </c>
      <c r="F117" s="421" t="s">
        <v>325</v>
      </c>
      <c r="G117" s="312">
        <v>15101</v>
      </c>
      <c r="H117" s="69">
        <v>40705</v>
      </c>
      <c r="I117" s="70">
        <v>66002</v>
      </c>
      <c r="J117" s="71">
        <v>616.72</v>
      </c>
      <c r="K117" s="69">
        <v>42773</v>
      </c>
      <c r="L117" s="70">
        <v>67720</v>
      </c>
      <c r="M117" s="71">
        <v>631.62</v>
      </c>
      <c r="N117" s="69">
        <v>48675</v>
      </c>
      <c r="O117" s="70">
        <v>68227</v>
      </c>
      <c r="P117" s="651">
        <v>713.43</v>
      </c>
      <c r="Q117" s="626"/>
    </row>
    <row r="118" spans="1:17" s="429" customFormat="1" ht="15" hidden="1" customHeight="1">
      <c r="A118" s="421" t="s">
        <v>326</v>
      </c>
      <c r="B118" s="219" t="s">
        <v>327</v>
      </c>
      <c r="C118" s="95" t="s">
        <v>172</v>
      </c>
      <c r="D118" s="421" t="s">
        <v>328</v>
      </c>
      <c r="E118" s="312">
        <v>16101</v>
      </c>
      <c r="F118" s="421" t="s">
        <v>329</v>
      </c>
      <c r="G118" s="312">
        <v>16101</v>
      </c>
      <c r="H118" s="69">
        <v>36414</v>
      </c>
      <c r="I118" s="70">
        <v>61186</v>
      </c>
      <c r="J118" s="71">
        <v>595.14</v>
      </c>
      <c r="K118" s="69">
        <v>38183</v>
      </c>
      <c r="L118" s="70">
        <v>66110</v>
      </c>
      <c r="M118" s="71">
        <v>577.57000000000005</v>
      </c>
      <c r="N118" s="908">
        <v>42916</v>
      </c>
      <c r="O118" s="70">
        <v>67356</v>
      </c>
      <c r="P118" s="651">
        <v>637.15</v>
      </c>
      <c r="Q118" s="626"/>
    </row>
    <row r="119" spans="1:17" s="429" customFormat="1" ht="15" hidden="1" customHeight="1">
      <c r="A119" s="421" t="s">
        <v>326</v>
      </c>
      <c r="B119" s="219" t="s">
        <v>327</v>
      </c>
      <c r="C119" s="95" t="s">
        <v>172</v>
      </c>
      <c r="D119" s="421" t="s">
        <v>328</v>
      </c>
      <c r="E119" s="312">
        <v>16101</v>
      </c>
      <c r="F119" s="421" t="s">
        <v>330</v>
      </c>
      <c r="G119" s="312">
        <v>16103</v>
      </c>
      <c r="H119" s="69">
        <v>3085</v>
      </c>
      <c r="I119" s="70">
        <v>9688</v>
      </c>
      <c r="J119" s="71">
        <v>318.44</v>
      </c>
      <c r="K119" s="69">
        <v>3203</v>
      </c>
      <c r="L119" s="70">
        <v>10206</v>
      </c>
      <c r="M119" s="71">
        <v>313.83</v>
      </c>
      <c r="N119" s="908">
        <v>4169</v>
      </c>
      <c r="O119" s="70">
        <v>10211</v>
      </c>
      <c r="P119" s="651">
        <v>408.29</v>
      </c>
      <c r="Q119" s="626"/>
    </row>
    <row r="120" spans="1:17" s="429" customFormat="1" ht="15" hidden="1" customHeight="1">
      <c r="A120" s="421" t="s">
        <v>326</v>
      </c>
      <c r="B120" s="219" t="s">
        <v>331</v>
      </c>
      <c r="C120" s="95" t="s">
        <v>172</v>
      </c>
      <c r="D120" s="423" t="s">
        <v>332</v>
      </c>
      <c r="E120" s="312">
        <v>16301</v>
      </c>
      <c r="F120" s="423" t="s">
        <v>332</v>
      </c>
      <c r="G120" s="312">
        <v>16301</v>
      </c>
      <c r="H120" s="69">
        <v>4327</v>
      </c>
      <c r="I120" s="70">
        <v>12707</v>
      </c>
      <c r="J120" s="71">
        <v>340.52</v>
      </c>
      <c r="K120" s="69">
        <v>4348</v>
      </c>
      <c r="L120" s="70">
        <v>13143</v>
      </c>
      <c r="M120" s="71">
        <v>330.82</v>
      </c>
      <c r="N120" s="908">
        <v>5422</v>
      </c>
      <c r="O120" s="70">
        <v>13295</v>
      </c>
      <c r="P120" s="651">
        <v>407.82</v>
      </c>
      <c r="Q120" s="626"/>
    </row>
  </sheetData>
  <autoFilter ref="A3:S120" xr:uid="{00000000-0001-0000-8500-000000000000}">
    <filterColumn colId="0">
      <filters>
        <filter val="METROPOLITANA"/>
      </filters>
    </filterColumn>
  </autoFilter>
  <mergeCells count="4">
    <mergeCell ref="H2:J2"/>
    <mergeCell ref="K2:M2"/>
    <mergeCell ref="N2:P2"/>
    <mergeCell ref="B1:P1"/>
  </mergeCells>
  <hyperlinks>
    <hyperlink ref="Q1" location="INDICE!A1" display="INDICE" xr:uid="{00000000-0004-0000-8500-000000000000}"/>
    <hyperlink ref="Q2" location="Matriz_Estadisticas!A1" display="ESTADÍSTICAS" xr:uid="{00000000-0004-0000-8500-000001000000}"/>
    <hyperlink ref="A1" location="INDICE!C56" display="BPU_24" xr:uid="{00000000-0004-0000-8500-000002000000}"/>
  </hyperlinks>
  <pageMargins left="0.7" right="0.7" top="0.75" bottom="0.75" header="0.3" footer="0.3"/>
  <pageSetup orientation="portrait" horizontalDpi="4294967293" verticalDpi="4294967293"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Hoja134">
    <tabColor theme="0"/>
  </sheetPr>
  <dimension ref="A1:T38"/>
  <sheetViews>
    <sheetView workbookViewId="0"/>
  </sheetViews>
  <sheetFormatPr baseColWidth="10" defaultColWidth="11.44140625" defaultRowHeight="13.8"/>
  <cols>
    <col min="1" max="1" width="44.44140625" style="25" bestFit="1" customWidth="1"/>
    <col min="2" max="2" width="100.6640625" style="27" customWidth="1"/>
    <col min="3" max="3" width="100.6640625" style="26" customWidth="1"/>
    <col min="4" max="16384" width="11.44140625" style="26"/>
  </cols>
  <sheetData>
    <row r="1" spans="1:20" ht="14.4">
      <c r="A1" s="442" t="s">
        <v>419</v>
      </c>
      <c r="B1" s="480" t="s">
        <v>1275</v>
      </c>
      <c r="C1" s="552" t="s">
        <v>1276</v>
      </c>
      <c r="D1" s="550" t="s">
        <v>137</v>
      </c>
      <c r="E1" s="25"/>
      <c r="F1" s="25"/>
      <c r="G1" s="25"/>
      <c r="H1" s="25"/>
      <c r="I1" s="25"/>
      <c r="J1" s="25"/>
      <c r="K1" s="25"/>
      <c r="L1" s="25"/>
      <c r="M1" s="25"/>
      <c r="N1" s="25"/>
      <c r="O1" s="25"/>
      <c r="P1" s="25"/>
      <c r="Q1" s="25"/>
      <c r="R1" s="25"/>
      <c r="S1" s="25"/>
      <c r="T1" s="25"/>
    </row>
    <row r="2" spans="1:20" ht="15" customHeight="1">
      <c r="A2" s="191" t="s">
        <v>6</v>
      </c>
      <c r="B2" s="201" t="s">
        <v>66</v>
      </c>
      <c r="C2" s="201" t="s">
        <v>66</v>
      </c>
      <c r="D2" s="27"/>
      <c r="E2" s="27"/>
      <c r="F2" s="27"/>
    </row>
    <row r="3" spans="1:20" ht="15" customHeight="1">
      <c r="A3" s="100" t="s">
        <v>4</v>
      </c>
      <c r="B3" s="172" t="s">
        <v>503</v>
      </c>
      <c r="C3" s="172" t="s">
        <v>55</v>
      </c>
      <c r="D3" s="27"/>
      <c r="E3" s="27"/>
      <c r="F3" s="27"/>
      <c r="G3" s="27"/>
      <c r="H3" s="27"/>
      <c r="I3" s="27"/>
      <c r="J3" s="27"/>
      <c r="K3" s="27"/>
      <c r="L3" s="27"/>
      <c r="M3" s="27"/>
      <c r="N3" s="27"/>
      <c r="O3" s="27"/>
      <c r="P3" s="27"/>
      <c r="Q3" s="27"/>
      <c r="R3" s="27"/>
      <c r="S3" s="27"/>
      <c r="T3" s="27"/>
    </row>
    <row r="4" spans="1:20" ht="15" customHeight="1">
      <c r="A4" s="100" t="s">
        <v>388</v>
      </c>
      <c r="B4" s="172" t="s">
        <v>64</v>
      </c>
      <c r="C4" s="172" t="s">
        <v>64</v>
      </c>
      <c r="D4" s="27"/>
      <c r="E4" s="27"/>
      <c r="F4" s="27"/>
      <c r="G4" s="27"/>
      <c r="H4" s="27"/>
      <c r="I4" s="27"/>
      <c r="J4" s="27"/>
      <c r="K4" s="27"/>
      <c r="L4" s="27"/>
      <c r="M4" s="27"/>
      <c r="N4" s="27"/>
      <c r="O4" s="27"/>
      <c r="P4" s="27"/>
      <c r="Q4" s="27"/>
      <c r="R4" s="27"/>
      <c r="S4" s="27"/>
      <c r="T4" s="27"/>
    </row>
    <row r="5" spans="1:20" ht="15" customHeight="1">
      <c r="A5" s="100" t="s">
        <v>9</v>
      </c>
      <c r="B5" s="172" t="s">
        <v>1074</v>
      </c>
      <c r="C5" s="172" t="s">
        <v>1074</v>
      </c>
      <c r="D5" s="27"/>
      <c r="E5" s="27"/>
      <c r="F5" s="27"/>
      <c r="G5" s="27"/>
      <c r="H5" s="27"/>
      <c r="I5" s="27"/>
      <c r="J5" s="27"/>
      <c r="K5" s="27"/>
      <c r="L5" s="27"/>
      <c r="M5" s="27"/>
      <c r="N5" s="27"/>
      <c r="O5" s="27"/>
      <c r="P5" s="27"/>
      <c r="Q5" s="27"/>
      <c r="R5" s="27"/>
      <c r="S5" s="27"/>
      <c r="T5" s="27"/>
    </row>
    <row r="6" spans="1:20" ht="15" customHeight="1">
      <c r="A6" s="100" t="s">
        <v>138</v>
      </c>
      <c r="B6" s="264" t="s">
        <v>421</v>
      </c>
      <c r="C6" s="264" t="s">
        <v>421</v>
      </c>
      <c r="D6" s="27"/>
      <c r="E6" s="27"/>
      <c r="F6" s="27"/>
      <c r="G6" s="27"/>
      <c r="H6" s="27"/>
      <c r="I6" s="27"/>
      <c r="J6" s="27"/>
      <c r="K6" s="27"/>
      <c r="L6" s="27"/>
      <c r="M6" s="27"/>
      <c r="N6" s="27"/>
      <c r="O6" s="27"/>
      <c r="P6" s="27"/>
      <c r="Q6" s="27"/>
      <c r="R6" s="27"/>
      <c r="S6" s="27"/>
      <c r="T6" s="27"/>
    </row>
    <row r="7" spans="1:20" ht="15" customHeight="1">
      <c r="A7" s="100" t="s">
        <v>7</v>
      </c>
      <c r="B7" s="264" t="s">
        <v>422</v>
      </c>
      <c r="C7" s="264" t="s">
        <v>422</v>
      </c>
      <c r="D7" s="27"/>
      <c r="E7" s="27"/>
      <c r="F7" s="27"/>
      <c r="G7" s="27"/>
      <c r="H7" s="27"/>
      <c r="I7" s="27"/>
      <c r="J7" s="27"/>
      <c r="K7" s="27"/>
      <c r="L7" s="27"/>
      <c r="M7" s="27"/>
      <c r="N7" s="27"/>
      <c r="O7" s="27"/>
      <c r="P7" s="27"/>
      <c r="Q7" s="27"/>
      <c r="R7" s="27"/>
      <c r="S7" s="27"/>
      <c r="T7" s="27"/>
    </row>
    <row r="8" spans="1:20" ht="15" customHeight="1">
      <c r="A8" s="100" t="s">
        <v>389</v>
      </c>
      <c r="B8" s="264">
        <v>2018</v>
      </c>
      <c r="C8" s="264">
        <v>2019</v>
      </c>
      <c r="D8" s="25"/>
      <c r="E8" s="25"/>
      <c r="F8" s="25"/>
    </row>
    <row r="9" spans="1:20" ht="15" customHeight="1">
      <c r="A9" s="100" t="s">
        <v>390</v>
      </c>
      <c r="B9" s="264" t="s">
        <v>470</v>
      </c>
      <c r="C9" s="264" t="s">
        <v>470</v>
      </c>
      <c r="D9" s="27"/>
      <c r="E9" s="27"/>
      <c r="F9" s="27"/>
    </row>
    <row r="10" spans="1:20" ht="82.8">
      <c r="A10" s="100" t="s">
        <v>391</v>
      </c>
      <c r="B10" s="173" t="s">
        <v>1075</v>
      </c>
      <c r="C10" s="173" t="s">
        <v>1738</v>
      </c>
      <c r="D10" s="27"/>
      <c r="E10" s="27"/>
      <c r="F10" s="27"/>
    </row>
    <row r="11" spans="1:20" ht="15" customHeight="1">
      <c r="A11" s="100" t="s">
        <v>392</v>
      </c>
      <c r="B11" s="264" t="s">
        <v>472</v>
      </c>
      <c r="C11" s="264" t="s">
        <v>472</v>
      </c>
    </row>
    <row r="12" spans="1:20" ht="15" customHeight="1">
      <c r="A12" s="100" t="s">
        <v>393</v>
      </c>
      <c r="B12" s="264" t="s">
        <v>542</v>
      </c>
      <c r="C12" s="264" t="s">
        <v>542</v>
      </c>
    </row>
    <row r="13" spans="1:20" ht="15" customHeight="1">
      <c r="A13" s="100" t="s">
        <v>394</v>
      </c>
      <c r="B13" s="264" t="s">
        <v>1076</v>
      </c>
      <c r="C13" s="264" t="s">
        <v>1394</v>
      </c>
    </row>
    <row r="14" spans="1:20" ht="15" customHeight="1">
      <c r="A14" s="100" t="s">
        <v>139</v>
      </c>
      <c r="B14" s="201" t="s">
        <v>1077</v>
      </c>
      <c r="C14" s="201" t="s">
        <v>1077</v>
      </c>
    </row>
    <row r="15" spans="1:20" ht="15" customHeight="1">
      <c r="A15" s="100" t="s">
        <v>395</v>
      </c>
      <c r="B15" s="156">
        <v>43790</v>
      </c>
      <c r="C15" s="156">
        <v>43790</v>
      </c>
    </row>
    <row r="16" spans="1:20" ht="15" customHeight="1">
      <c r="A16" s="100" t="s">
        <v>396</v>
      </c>
      <c r="B16" s="156">
        <v>43791</v>
      </c>
      <c r="C16" s="156">
        <v>44168</v>
      </c>
    </row>
    <row r="17" spans="1:3" ht="15" customHeight="1">
      <c r="A17" s="100" t="s">
        <v>397</v>
      </c>
      <c r="B17" s="264" t="s">
        <v>429</v>
      </c>
      <c r="C17" s="264" t="s">
        <v>429</v>
      </c>
    </row>
    <row r="18" spans="1:3" ht="15" customHeight="1">
      <c r="A18" s="191" t="s">
        <v>398</v>
      </c>
      <c r="B18" s="264" t="s">
        <v>1078</v>
      </c>
      <c r="C18" s="264" t="s">
        <v>1078</v>
      </c>
    </row>
    <row r="19" spans="1:3" ht="15" customHeight="1">
      <c r="A19" s="191" t="s">
        <v>399</v>
      </c>
      <c r="B19" s="201" t="s">
        <v>545</v>
      </c>
      <c r="C19" s="201" t="s">
        <v>545</v>
      </c>
    </row>
    <row r="20" spans="1:3" ht="15" customHeight="1">
      <c r="A20" s="191" t="s">
        <v>400</v>
      </c>
      <c r="B20" s="264" t="s">
        <v>479</v>
      </c>
      <c r="C20" s="264" t="s">
        <v>479</v>
      </c>
    </row>
    <row r="21" spans="1:3" ht="15" customHeight="1">
      <c r="A21" s="191" t="s">
        <v>403</v>
      </c>
      <c r="B21" s="264" t="s">
        <v>1079</v>
      </c>
      <c r="C21" s="264" t="s">
        <v>1079</v>
      </c>
    </row>
    <row r="22" spans="1:3" ht="15" customHeight="1">
      <c r="A22" s="191" t="s">
        <v>404</v>
      </c>
      <c r="B22" s="264" t="s">
        <v>1080</v>
      </c>
      <c r="C22" s="264" t="s">
        <v>1080</v>
      </c>
    </row>
    <row r="23" spans="1:3" ht="15" customHeight="1">
      <c r="A23" s="191" t="s">
        <v>435</v>
      </c>
      <c r="B23" s="155" t="s">
        <v>1935</v>
      </c>
      <c r="C23" s="155" t="s">
        <v>1935</v>
      </c>
    </row>
    <row r="24" spans="1:3" ht="15" customHeight="1">
      <c r="A24" s="191" t="s">
        <v>405</v>
      </c>
      <c r="B24" s="264">
        <v>2018</v>
      </c>
      <c r="C24" s="264">
        <v>2019</v>
      </c>
    </row>
    <row r="25" spans="1:3" ht="15" customHeight="1">
      <c r="A25" s="191" t="s">
        <v>406</v>
      </c>
      <c r="B25" s="201" t="s">
        <v>470</v>
      </c>
      <c r="C25" s="201" t="s">
        <v>470</v>
      </c>
    </row>
    <row r="26" spans="1:3" ht="15" customHeight="1">
      <c r="A26" s="191" t="s">
        <v>407</v>
      </c>
      <c r="B26" s="134" t="s">
        <v>1966</v>
      </c>
      <c r="C26" s="134" t="s">
        <v>1966</v>
      </c>
    </row>
    <row r="27" spans="1:3" ht="15" customHeight="1">
      <c r="A27" s="191" t="s">
        <v>408</v>
      </c>
      <c r="B27" s="201" t="s">
        <v>434</v>
      </c>
      <c r="C27" s="201" t="s">
        <v>434</v>
      </c>
    </row>
    <row r="28" spans="1:3" ht="15" customHeight="1">
      <c r="A28" s="191" t="s">
        <v>439</v>
      </c>
      <c r="B28" s="356" t="s">
        <v>763</v>
      </c>
      <c r="C28" s="356" t="s">
        <v>763</v>
      </c>
    </row>
    <row r="29" spans="1:3" ht="15" customHeight="1">
      <c r="A29" s="191" t="s">
        <v>409</v>
      </c>
      <c r="B29" s="201">
        <v>2017</v>
      </c>
      <c r="C29" s="201">
        <v>2019</v>
      </c>
    </row>
    <row r="30" spans="1:3" ht="15" customHeight="1">
      <c r="A30" s="191" t="s">
        <v>410</v>
      </c>
      <c r="B30" s="201" t="s">
        <v>470</v>
      </c>
      <c r="C30" s="201" t="s">
        <v>470</v>
      </c>
    </row>
    <row r="31" spans="1:3" ht="15" customHeight="1">
      <c r="A31" s="191" t="s">
        <v>411</v>
      </c>
      <c r="B31" s="388"/>
      <c r="C31" s="388"/>
    </row>
    <row r="32" spans="1:3" ht="15" customHeight="1">
      <c r="A32" s="278" t="s">
        <v>412</v>
      </c>
      <c r="B32" s="388"/>
      <c r="C32" s="388"/>
    </row>
    <row r="33" spans="1:3" ht="15" customHeight="1">
      <c r="A33" s="278" t="s">
        <v>440</v>
      </c>
      <c r="B33" s="388"/>
      <c r="C33" s="388"/>
    </row>
    <row r="34" spans="1:3" ht="15" customHeight="1">
      <c r="A34" s="278" t="s">
        <v>413</v>
      </c>
      <c r="B34" s="388"/>
      <c r="C34" s="388"/>
    </row>
    <row r="35" spans="1:3" ht="15" customHeight="1">
      <c r="A35" s="278" t="s">
        <v>414</v>
      </c>
      <c r="B35" s="388"/>
      <c r="C35" s="388"/>
    </row>
    <row r="36" spans="1:3" ht="82.8">
      <c r="A36" s="278" t="s">
        <v>401</v>
      </c>
      <c r="B36" s="265" t="s">
        <v>1082</v>
      </c>
      <c r="C36" s="265" t="s">
        <v>1739</v>
      </c>
    </row>
    <row r="37" spans="1:3" ht="69">
      <c r="A37" s="278" t="s">
        <v>1267</v>
      </c>
      <c r="B37" s="262" t="s">
        <v>17</v>
      </c>
      <c r="C37" s="258" t="s">
        <v>1395</v>
      </c>
    </row>
    <row r="38" spans="1:3" ht="15" customHeight="1">
      <c r="A38" s="278" t="s">
        <v>402</v>
      </c>
      <c r="B38" s="285" t="s">
        <v>65</v>
      </c>
      <c r="C38" s="285" t="s">
        <v>65</v>
      </c>
    </row>
  </sheetData>
  <hyperlinks>
    <hyperlink ref="D1" location="INDICE!A1" display="INDICE" xr:uid="{00000000-0004-0000-8600-000000000000}"/>
    <hyperlink ref="A1" location="INDICE!C46" display="COMPONENTE" xr:uid="{00000000-0004-0000-8600-000001000000}"/>
    <hyperlink ref="C28" r:id="rId1" xr:uid="{00000000-0004-0000-8600-000002000000}"/>
  </hyperlinks>
  <pageMargins left="0.7" right="0.7" top="0.75" bottom="0.75" header="0.3" footer="0.3"/>
  <pageSetup orientation="portrait" horizontalDpi="300" verticalDpi="300"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Hoja135" filterMode="1"/>
  <dimension ref="A1:AC120"/>
  <sheetViews>
    <sheetView topLeftCell="D1" workbookViewId="0">
      <selection activeCell="F68" sqref="F68:F115"/>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14.44140625" style="850" bestFit="1" customWidth="1"/>
    <col min="9" max="9" width="13.44140625" style="850" bestFit="1" customWidth="1"/>
    <col min="10" max="10" width="31" style="218" bestFit="1" customWidth="1"/>
    <col min="11" max="11" width="14.6640625" style="218" bestFit="1" customWidth="1"/>
    <col min="12" max="12" width="14.44140625" style="850" bestFit="1" customWidth="1"/>
    <col min="13" max="13" width="18.109375" style="850" bestFit="1" customWidth="1"/>
    <col min="14" max="14" width="31" style="218" bestFit="1" customWidth="1"/>
    <col min="15" max="15" width="13.109375" style="527" bestFit="1" customWidth="1"/>
    <col min="16" max="17" width="13.109375" style="527" customWidth="1"/>
    <col min="18" max="16384" width="11.44140625" style="218"/>
  </cols>
  <sheetData>
    <row r="1" spans="1:21">
      <c r="A1" s="446" t="s">
        <v>66</v>
      </c>
      <c r="B1" s="1099" t="s">
        <v>1074</v>
      </c>
      <c r="C1" s="1100"/>
      <c r="D1" s="1100"/>
      <c r="E1" s="1100"/>
      <c r="F1" s="1100"/>
      <c r="G1" s="1100"/>
      <c r="H1" s="1100"/>
      <c r="I1" s="1100"/>
      <c r="J1" s="1100"/>
      <c r="K1" s="1100"/>
      <c r="L1" s="1100"/>
      <c r="M1" s="1100"/>
      <c r="N1" s="1101"/>
      <c r="O1" s="625" t="s">
        <v>137</v>
      </c>
      <c r="P1" s="625"/>
      <c r="Q1" s="625"/>
    </row>
    <row r="2" spans="1:21">
      <c r="A2" s="470"/>
      <c r="B2" s="471"/>
      <c r="C2" s="471"/>
      <c r="D2" s="461"/>
      <c r="E2" s="451"/>
      <c r="F2" s="451"/>
      <c r="G2" s="451"/>
      <c r="H2" s="1091" t="s">
        <v>1335</v>
      </c>
      <c r="I2" s="1091"/>
      <c r="J2" s="1092"/>
      <c r="K2" s="1093" t="s">
        <v>1269</v>
      </c>
      <c r="L2" s="1091"/>
      <c r="M2" s="1091"/>
      <c r="N2" s="1092"/>
      <c r="O2" s="625" t="s">
        <v>449</v>
      </c>
      <c r="P2" s="625"/>
      <c r="Q2" s="625"/>
    </row>
    <row r="3" spans="1:21" s="429" customFormat="1" ht="30" customHeight="1">
      <c r="A3" s="474" t="s">
        <v>165</v>
      </c>
      <c r="B3" s="474" t="s">
        <v>166</v>
      </c>
      <c r="C3" s="474" t="s">
        <v>167</v>
      </c>
      <c r="D3" s="473" t="s">
        <v>168</v>
      </c>
      <c r="E3" s="472" t="s">
        <v>169</v>
      </c>
      <c r="F3" s="472" t="s">
        <v>11</v>
      </c>
      <c r="G3" s="472" t="s">
        <v>487</v>
      </c>
      <c r="H3" s="855" t="s">
        <v>1083</v>
      </c>
      <c r="I3" s="849" t="s">
        <v>1965</v>
      </c>
      <c r="J3" s="428" t="s">
        <v>1084</v>
      </c>
      <c r="K3" s="428" t="s">
        <v>1396</v>
      </c>
      <c r="L3" s="849" t="s">
        <v>1397</v>
      </c>
      <c r="M3" s="849" t="s">
        <v>1965</v>
      </c>
      <c r="N3" s="428" t="s">
        <v>1084</v>
      </c>
      <c r="O3" s="527"/>
      <c r="P3" s="527"/>
      <c r="Q3" s="527"/>
      <c r="R3" s="218"/>
      <c r="S3" s="218"/>
      <c r="T3" s="218"/>
      <c r="U3" s="218"/>
    </row>
    <row r="4" spans="1:21" s="429" customFormat="1" ht="15" hidden="1" customHeight="1">
      <c r="A4" s="447" t="s">
        <v>170</v>
      </c>
      <c r="B4" s="614" t="s">
        <v>171</v>
      </c>
      <c r="C4" s="448" t="s">
        <v>172</v>
      </c>
      <c r="D4" s="614" t="s">
        <v>173</v>
      </c>
      <c r="E4" s="615">
        <v>1001</v>
      </c>
      <c r="F4" s="614" t="s">
        <v>171</v>
      </c>
      <c r="G4" s="615">
        <v>1101</v>
      </c>
      <c r="H4" s="69">
        <v>254</v>
      </c>
      <c r="I4" s="69">
        <v>209409</v>
      </c>
      <c r="J4" s="167">
        <v>12.13</v>
      </c>
      <c r="K4" s="64" t="s">
        <v>526</v>
      </c>
      <c r="L4" s="70" t="s">
        <v>526</v>
      </c>
      <c r="M4" s="70">
        <v>216514</v>
      </c>
      <c r="N4" s="95" t="s">
        <v>526</v>
      </c>
      <c r="O4" s="626"/>
      <c r="P4" s="626"/>
      <c r="Q4" s="626"/>
      <c r="R4" s="1110" t="s">
        <v>1085</v>
      </c>
      <c r="S4" s="1110"/>
      <c r="T4" s="1110"/>
      <c r="U4" s="895"/>
    </row>
    <row r="5" spans="1:21" s="429" customFormat="1" ht="15" hidden="1" customHeight="1">
      <c r="A5" s="421" t="s">
        <v>170</v>
      </c>
      <c r="B5" s="149" t="s">
        <v>171</v>
      </c>
      <c r="C5" s="95" t="s">
        <v>172</v>
      </c>
      <c r="D5" s="149" t="s">
        <v>173</v>
      </c>
      <c r="E5" s="64">
        <v>1001</v>
      </c>
      <c r="F5" s="149" t="s">
        <v>174</v>
      </c>
      <c r="G5" s="64">
        <v>1107</v>
      </c>
      <c r="H5" s="322" t="s">
        <v>1086</v>
      </c>
      <c r="I5" s="69">
        <v>118379</v>
      </c>
      <c r="J5" s="73" t="s">
        <v>1086</v>
      </c>
      <c r="K5" s="64" t="s">
        <v>526</v>
      </c>
      <c r="L5" s="70">
        <v>26</v>
      </c>
      <c r="M5" s="70">
        <v>124150</v>
      </c>
      <c r="N5" s="314">
        <v>2.09</v>
      </c>
      <c r="O5" s="626"/>
      <c r="P5" s="626"/>
      <c r="Q5" s="626"/>
      <c r="R5" s="1110"/>
      <c r="S5" s="1110"/>
      <c r="T5" s="1110"/>
      <c r="U5" s="895"/>
    </row>
    <row r="6" spans="1:21" s="429" customFormat="1" ht="15" hidden="1" customHeight="1">
      <c r="A6" s="421" t="s">
        <v>175</v>
      </c>
      <c r="B6" s="149" t="s">
        <v>175</v>
      </c>
      <c r="C6" s="95" t="s">
        <v>172</v>
      </c>
      <c r="D6" s="149" t="s">
        <v>175</v>
      </c>
      <c r="E6" s="64">
        <v>2101</v>
      </c>
      <c r="F6" s="149" t="s">
        <v>175</v>
      </c>
      <c r="G6" s="64">
        <v>2101</v>
      </c>
      <c r="H6" s="322" t="s">
        <v>1086</v>
      </c>
      <c r="I6" s="69">
        <v>395387</v>
      </c>
      <c r="J6" s="73" t="s">
        <v>1086</v>
      </c>
      <c r="K6" s="64" t="s">
        <v>526</v>
      </c>
      <c r="L6" s="70" t="s">
        <v>526</v>
      </c>
      <c r="M6" s="70">
        <v>410618</v>
      </c>
      <c r="N6" s="314" t="s">
        <v>526</v>
      </c>
      <c r="O6" s="626"/>
      <c r="P6" s="626"/>
      <c r="Q6" s="626"/>
      <c r="R6" s="1110"/>
      <c r="S6" s="1110"/>
      <c r="T6" s="1110"/>
      <c r="U6" s="895"/>
    </row>
    <row r="7" spans="1:21" s="429" customFormat="1" ht="15" hidden="1" customHeight="1">
      <c r="A7" s="421" t="s">
        <v>175</v>
      </c>
      <c r="B7" s="149" t="s">
        <v>176</v>
      </c>
      <c r="C7" s="95" t="s">
        <v>172</v>
      </c>
      <c r="D7" s="149" t="s">
        <v>177</v>
      </c>
      <c r="E7" s="64">
        <v>2201</v>
      </c>
      <c r="F7" s="149" t="s">
        <v>177</v>
      </c>
      <c r="G7" s="64">
        <v>2201</v>
      </c>
      <c r="H7" s="322" t="s">
        <v>1086</v>
      </c>
      <c r="I7" s="69">
        <v>177642</v>
      </c>
      <c r="J7" s="73" t="s">
        <v>1086</v>
      </c>
      <c r="K7" s="64">
        <v>2018</v>
      </c>
      <c r="L7" s="70">
        <v>21</v>
      </c>
      <c r="M7" s="70">
        <v>184036</v>
      </c>
      <c r="N7" s="314">
        <v>1.1399999999999999</v>
      </c>
      <c r="O7" s="626"/>
      <c r="P7" s="626"/>
      <c r="Q7" s="626"/>
      <c r="U7" s="895"/>
    </row>
    <row r="8" spans="1:21" s="429" customFormat="1" ht="15" hidden="1" customHeight="1">
      <c r="A8" s="421" t="s">
        <v>178</v>
      </c>
      <c r="B8" s="149" t="s">
        <v>179</v>
      </c>
      <c r="C8" s="95" t="s">
        <v>172</v>
      </c>
      <c r="D8" s="149" t="s">
        <v>180</v>
      </c>
      <c r="E8" s="64">
        <v>3001</v>
      </c>
      <c r="F8" s="149" t="s">
        <v>179</v>
      </c>
      <c r="G8" s="64">
        <v>3101</v>
      </c>
      <c r="H8" s="322" t="s">
        <v>1086</v>
      </c>
      <c r="I8" s="69">
        <v>167242</v>
      </c>
      <c r="J8" s="73" t="s">
        <v>1086</v>
      </c>
      <c r="K8" s="64" t="s">
        <v>526</v>
      </c>
      <c r="L8" s="70" t="s">
        <v>526</v>
      </c>
      <c r="M8" s="70">
        <v>169528</v>
      </c>
      <c r="N8" s="314" t="s">
        <v>526</v>
      </c>
      <c r="O8" s="626"/>
      <c r="P8" s="626"/>
      <c r="Q8" s="626"/>
      <c r="U8" s="895"/>
    </row>
    <row r="9" spans="1:21" s="429" customFormat="1" ht="15" hidden="1" customHeight="1">
      <c r="A9" s="421" t="s">
        <v>178</v>
      </c>
      <c r="B9" s="149" t="s">
        <v>179</v>
      </c>
      <c r="C9" s="95" t="s">
        <v>172</v>
      </c>
      <c r="D9" s="149" t="s">
        <v>180</v>
      </c>
      <c r="E9" s="64">
        <v>3001</v>
      </c>
      <c r="F9" s="149" t="s">
        <v>181</v>
      </c>
      <c r="G9" s="64">
        <v>3103</v>
      </c>
      <c r="H9" s="322" t="s">
        <v>1086</v>
      </c>
      <c r="I9" s="69">
        <v>14060</v>
      </c>
      <c r="J9" s="73" t="s">
        <v>1086</v>
      </c>
      <c r="K9" s="64" t="s">
        <v>526</v>
      </c>
      <c r="L9" s="70" t="s">
        <v>526</v>
      </c>
      <c r="M9" s="70">
        <v>14187</v>
      </c>
      <c r="N9" s="314" t="s">
        <v>526</v>
      </c>
      <c r="O9" s="626"/>
      <c r="P9" s="626"/>
      <c r="Q9" s="626"/>
      <c r="U9" s="895"/>
    </row>
    <row r="10" spans="1:21" s="429" customFormat="1" ht="15" hidden="1" customHeight="1">
      <c r="A10" s="421" t="s">
        <v>178</v>
      </c>
      <c r="B10" s="150" t="s">
        <v>182</v>
      </c>
      <c r="C10" s="95" t="s">
        <v>172</v>
      </c>
      <c r="D10" s="150" t="s">
        <v>183</v>
      </c>
      <c r="E10" s="64">
        <v>3301</v>
      </c>
      <c r="F10" s="150" t="s">
        <v>183</v>
      </c>
      <c r="G10" s="64">
        <v>3301</v>
      </c>
      <c r="H10" s="322" t="s">
        <v>1086</v>
      </c>
      <c r="I10" s="69">
        <v>56064</v>
      </c>
      <c r="J10" s="73" t="s">
        <v>1086</v>
      </c>
      <c r="K10" s="64">
        <v>2019</v>
      </c>
      <c r="L10" s="70">
        <v>14</v>
      </c>
      <c r="M10" s="70">
        <v>56544</v>
      </c>
      <c r="N10" s="314">
        <v>2.48</v>
      </c>
      <c r="O10" s="626"/>
      <c r="P10" s="626"/>
      <c r="Q10" s="626"/>
      <c r="U10" s="895"/>
    </row>
    <row r="11" spans="1:21" s="429" customFormat="1" ht="15" hidden="1" customHeight="1">
      <c r="A11" s="421" t="s">
        <v>184</v>
      </c>
      <c r="B11" s="149" t="s">
        <v>185</v>
      </c>
      <c r="C11" s="95" t="s">
        <v>172</v>
      </c>
      <c r="D11" s="149" t="s">
        <v>186</v>
      </c>
      <c r="E11" s="64">
        <v>4001</v>
      </c>
      <c r="F11" s="149" t="s">
        <v>187</v>
      </c>
      <c r="G11" s="64">
        <v>4101</v>
      </c>
      <c r="H11" s="322" t="s">
        <v>1086</v>
      </c>
      <c r="I11" s="69">
        <v>238659</v>
      </c>
      <c r="J11" s="73" t="s">
        <v>1086</v>
      </c>
      <c r="K11" s="64" t="s">
        <v>526</v>
      </c>
      <c r="L11" s="70" t="s">
        <v>526</v>
      </c>
      <c r="M11" s="70">
        <v>244170</v>
      </c>
      <c r="N11" s="314" t="s">
        <v>526</v>
      </c>
      <c r="O11" s="626"/>
      <c r="P11" s="626"/>
      <c r="Q11" s="626"/>
      <c r="U11" s="895"/>
    </row>
    <row r="12" spans="1:21" s="429" customFormat="1" ht="15" hidden="1" customHeight="1">
      <c r="A12" s="421" t="s">
        <v>184</v>
      </c>
      <c r="B12" s="149" t="s">
        <v>185</v>
      </c>
      <c r="C12" s="95" t="s">
        <v>172</v>
      </c>
      <c r="D12" s="149" t="s">
        <v>186</v>
      </c>
      <c r="E12" s="64">
        <v>4001</v>
      </c>
      <c r="F12" s="149" t="s">
        <v>184</v>
      </c>
      <c r="G12" s="64">
        <v>4102</v>
      </c>
      <c r="H12" s="322" t="s">
        <v>1086</v>
      </c>
      <c r="I12" s="69">
        <v>245142</v>
      </c>
      <c r="J12" s="73" t="s">
        <v>1086</v>
      </c>
      <c r="K12" s="64" t="s">
        <v>526</v>
      </c>
      <c r="L12" s="70" t="s">
        <v>526</v>
      </c>
      <c r="M12" s="70">
        <v>250947</v>
      </c>
      <c r="N12" s="314" t="s">
        <v>526</v>
      </c>
      <c r="O12" s="626"/>
      <c r="P12" s="626"/>
      <c r="Q12" s="626"/>
      <c r="U12" s="895"/>
    </row>
    <row r="13" spans="1:21" s="429" customFormat="1" ht="15" hidden="1" customHeight="1">
      <c r="A13" s="421" t="s">
        <v>184</v>
      </c>
      <c r="B13" s="149" t="s">
        <v>188</v>
      </c>
      <c r="C13" s="95" t="s">
        <v>172</v>
      </c>
      <c r="D13" s="149" t="s">
        <v>189</v>
      </c>
      <c r="E13" s="64">
        <v>4301</v>
      </c>
      <c r="F13" s="66" t="s">
        <v>189</v>
      </c>
      <c r="G13" s="64">
        <v>4301</v>
      </c>
      <c r="H13" s="69">
        <v>202</v>
      </c>
      <c r="I13" s="69">
        <v>118563</v>
      </c>
      <c r="J13" s="167">
        <v>17.04</v>
      </c>
      <c r="K13" s="64">
        <v>2019</v>
      </c>
      <c r="L13" s="70">
        <v>18</v>
      </c>
      <c r="M13" s="70">
        <v>119936</v>
      </c>
      <c r="N13" s="314">
        <v>1.5</v>
      </c>
      <c r="O13" s="626"/>
      <c r="P13" s="626"/>
      <c r="Q13" s="626"/>
      <c r="U13" s="895"/>
    </row>
    <row r="14" spans="1:21" s="429" customFormat="1" ht="15" hidden="1" customHeight="1">
      <c r="A14" s="421" t="s">
        <v>190</v>
      </c>
      <c r="B14" s="149" t="s">
        <v>190</v>
      </c>
      <c r="C14" s="95" t="s">
        <v>191</v>
      </c>
      <c r="D14" s="149" t="s">
        <v>191</v>
      </c>
      <c r="E14" s="64">
        <v>5001</v>
      </c>
      <c r="F14" s="149" t="s">
        <v>190</v>
      </c>
      <c r="G14" s="64">
        <v>5101</v>
      </c>
      <c r="H14" s="322" t="s">
        <v>1086</v>
      </c>
      <c r="I14" s="69">
        <v>310570</v>
      </c>
      <c r="J14" s="73" t="s">
        <v>1086</v>
      </c>
      <c r="K14" s="64" t="s">
        <v>526</v>
      </c>
      <c r="L14" s="70" t="s">
        <v>526</v>
      </c>
      <c r="M14" s="70">
        <v>313185</v>
      </c>
      <c r="N14" s="314" t="s">
        <v>526</v>
      </c>
      <c r="O14" s="626"/>
      <c r="P14" s="626"/>
      <c r="Q14" s="626"/>
      <c r="U14" s="895"/>
    </row>
    <row r="15" spans="1:21" s="429" customFormat="1" ht="15" hidden="1" customHeight="1">
      <c r="A15" s="421" t="s">
        <v>190</v>
      </c>
      <c r="B15" s="149" t="s">
        <v>190</v>
      </c>
      <c r="C15" s="95" t="s">
        <v>191</v>
      </c>
      <c r="D15" s="149" t="s">
        <v>191</v>
      </c>
      <c r="E15" s="64">
        <v>5001</v>
      </c>
      <c r="F15" s="149" t="s">
        <v>192</v>
      </c>
      <c r="G15" s="64">
        <v>5102</v>
      </c>
      <c r="H15" s="322" t="s">
        <v>1086</v>
      </c>
      <c r="I15" s="69">
        <v>28257</v>
      </c>
      <c r="J15" s="73" t="s">
        <v>1086</v>
      </c>
      <c r="K15" s="64" t="s">
        <v>526</v>
      </c>
      <c r="L15" s="70" t="s">
        <v>526</v>
      </c>
      <c r="M15" s="70">
        <v>28722</v>
      </c>
      <c r="N15" s="314" t="s">
        <v>526</v>
      </c>
      <c r="O15" s="626"/>
      <c r="P15" s="626"/>
      <c r="Q15" s="626"/>
      <c r="U15" s="895"/>
    </row>
    <row r="16" spans="1:21" s="429" customFormat="1" ht="15" hidden="1" customHeight="1">
      <c r="A16" s="421" t="s">
        <v>190</v>
      </c>
      <c r="B16" s="149" t="s">
        <v>190</v>
      </c>
      <c r="C16" s="95" t="s">
        <v>191</v>
      </c>
      <c r="D16" s="149" t="s">
        <v>191</v>
      </c>
      <c r="E16" s="64">
        <v>5001</v>
      </c>
      <c r="F16" s="149" t="s">
        <v>193</v>
      </c>
      <c r="G16" s="64">
        <v>5103</v>
      </c>
      <c r="H16" s="322" t="s">
        <v>1086</v>
      </c>
      <c r="I16" s="69">
        <v>44335</v>
      </c>
      <c r="J16" s="73" t="s">
        <v>1086</v>
      </c>
      <c r="K16" s="64" t="s">
        <v>526</v>
      </c>
      <c r="L16" s="70">
        <v>0</v>
      </c>
      <c r="M16" s="70">
        <v>45121</v>
      </c>
      <c r="N16" s="314">
        <v>0</v>
      </c>
      <c r="O16" s="626"/>
      <c r="P16" s="626"/>
      <c r="Q16" s="626"/>
      <c r="U16" s="895"/>
    </row>
    <row r="17" spans="1:21" s="429" customFormat="1" ht="15" hidden="1" customHeight="1">
      <c r="A17" s="421" t="s">
        <v>190</v>
      </c>
      <c r="B17" s="149" t="s">
        <v>190</v>
      </c>
      <c r="C17" s="95" t="s">
        <v>191</v>
      </c>
      <c r="D17" s="149" t="s">
        <v>191</v>
      </c>
      <c r="E17" s="64">
        <v>5001</v>
      </c>
      <c r="F17" s="149" t="s">
        <v>194</v>
      </c>
      <c r="G17" s="64">
        <v>5105</v>
      </c>
      <c r="H17" s="322" t="s">
        <v>1086</v>
      </c>
      <c r="I17" s="69">
        <v>19306</v>
      </c>
      <c r="J17" s="73" t="s">
        <v>1086</v>
      </c>
      <c r="K17" s="64">
        <v>2018</v>
      </c>
      <c r="L17" s="70">
        <v>72</v>
      </c>
      <c r="M17" s="70">
        <v>19688</v>
      </c>
      <c r="N17" s="314">
        <v>36.57</v>
      </c>
      <c r="O17" s="626"/>
      <c r="P17" s="626"/>
      <c r="Q17" s="626"/>
      <c r="U17" s="895"/>
    </row>
    <row r="18" spans="1:21" s="429" customFormat="1" ht="15" hidden="1" customHeight="1">
      <c r="A18" s="421" t="s">
        <v>190</v>
      </c>
      <c r="B18" s="149" t="s">
        <v>190</v>
      </c>
      <c r="C18" s="95" t="s">
        <v>191</v>
      </c>
      <c r="D18" s="149" t="s">
        <v>191</v>
      </c>
      <c r="E18" s="64">
        <v>5001</v>
      </c>
      <c r="F18" s="149" t="s">
        <v>195</v>
      </c>
      <c r="G18" s="64">
        <v>5107</v>
      </c>
      <c r="H18" s="69">
        <v>9</v>
      </c>
      <c r="I18" s="69">
        <v>34527</v>
      </c>
      <c r="J18" s="167">
        <v>2.61</v>
      </c>
      <c r="K18" s="64">
        <v>2020</v>
      </c>
      <c r="L18" s="70">
        <v>17</v>
      </c>
      <c r="M18" s="70">
        <v>35341</v>
      </c>
      <c r="N18" s="314">
        <v>4.8099999999999996</v>
      </c>
      <c r="O18" s="626"/>
      <c r="P18" s="626"/>
      <c r="Q18" s="626"/>
      <c r="U18" s="895"/>
    </row>
    <row r="19" spans="1:21" s="429" customFormat="1" ht="15" hidden="1" customHeight="1">
      <c r="A19" s="421" t="s">
        <v>190</v>
      </c>
      <c r="B19" s="149" t="s">
        <v>190</v>
      </c>
      <c r="C19" s="95" t="s">
        <v>191</v>
      </c>
      <c r="D19" s="149" t="s">
        <v>191</v>
      </c>
      <c r="E19" s="64">
        <v>5001</v>
      </c>
      <c r="F19" s="149" t="s">
        <v>196</v>
      </c>
      <c r="G19" s="64">
        <v>5109</v>
      </c>
      <c r="H19" s="322" t="s">
        <v>1086</v>
      </c>
      <c r="I19" s="69">
        <v>353000</v>
      </c>
      <c r="J19" s="73" t="s">
        <v>1086</v>
      </c>
      <c r="K19" s="64" t="s">
        <v>526</v>
      </c>
      <c r="L19" s="70" t="s">
        <v>526</v>
      </c>
      <c r="M19" s="70">
        <v>357228</v>
      </c>
      <c r="N19" s="314" t="s">
        <v>526</v>
      </c>
      <c r="O19" s="626"/>
      <c r="P19" s="626"/>
      <c r="Q19" s="626"/>
      <c r="U19" s="895"/>
    </row>
    <row r="20" spans="1:21" s="429" customFormat="1" ht="15" hidden="1" customHeight="1">
      <c r="A20" s="421" t="s">
        <v>190</v>
      </c>
      <c r="B20" s="150" t="s">
        <v>197</v>
      </c>
      <c r="C20" s="95" t="s">
        <v>172</v>
      </c>
      <c r="D20" s="150" t="s">
        <v>198</v>
      </c>
      <c r="E20" s="64">
        <v>5301</v>
      </c>
      <c r="F20" s="65" t="s">
        <v>197</v>
      </c>
      <c r="G20" s="64">
        <v>5301</v>
      </c>
      <c r="H20" s="322" t="s">
        <v>1086</v>
      </c>
      <c r="I20" s="69">
        <v>67071</v>
      </c>
      <c r="J20" s="73" t="s">
        <v>1086</v>
      </c>
      <c r="K20" s="64">
        <v>2019</v>
      </c>
      <c r="L20" s="70">
        <v>4</v>
      </c>
      <c r="M20" s="70">
        <v>67583</v>
      </c>
      <c r="N20" s="314">
        <v>0.59</v>
      </c>
      <c r="O20" s="626"/>
      <c r="P20" s="626"/>
      <c r="Q20" s="626"/>
      <c r="U20" s="895"/>
    </row>
    <row r="21" spans="1:21" s="429" customFormat="1" ht="15" hidden="1" customHeight="1">
      <c r="A21" s="421" t="s">
        <v>190</v>
      </c>
      <c r="B21" s="150" t="s">
        <v>197</v>
      </c>
      <c r="C21" s="95" t="s">
        <v>172</v>
      </c>
      <c r="D21" s="150" t="s">
        <v>198</v>
      </c>
      <c r="E21" s="64">
        <v>5301</v>
      </c>
      <c r="F21" s="65" t="s">
        <v>199</v>
      </c>
      <c r="G21" s="64">
        <v>5304</v>
      </c>
      <c r="H21" s="69">
        <v>5</v>
      </c>
      <c r="I21" s="69">
        <v>19905</v>
      </c>
      <c r="J21" s="167">
        <v>2.5099999999999998</v>
      </c>
      <c r="K21" s="64">
        <v>2019</v>
      </c>
      <c r="L21" s="70">
        <v>4</v>
      </c>
      <c r="M21" s="70">
        <v>20276</v>
      </c>
      <c r="N21" s="314">
        <v>1.97</v>
      </c>
      <c r="O21" s="626"/>
      <c r="P21" s="626"/>
      <c r="Q21" s="626"/>
      <c r="U21" s="895"/>
    </row>
    <row r="22" spans="1:21" s="429" customFormat="1" ht="15" hidden="1" customHeight="1">
      <c r="A22" s="421" t="s">
        <v>190</v>
      </c>
      <c r="B22" s="150" t="s">
        <v>200</v>
      </c>
      <c r="C22" s="95" t="s">
        <v>172</v>
      </c>
      <c r="D22" s="150" t="s">
        <v>201</v>
      </c>
      <c r="E22" s="64">
        <v>5501</v>
      </c>
      <c r="F22" s="65" t="s">
        <v>200</v>
      </c>
      <c r="G22" s="64">
        <v>5501</v>
      </c>
      <c r="H22" s="322" t="s">
        <v>1086</v>
      </c>
      <c r="I22" s="69">
        <v>95032</v>
      </c>
      <c r="J22" s="73" t="s">
        <v>1086</v>
      </c>
      <c r="K22" s="64" t="s">
        <v>526</v>
      </c>
      <c r="L22" s="70" t="s">
        <v>526</v>
      </c>
      <c r="M22" s="70">
        <v>96310</v>
      </c>
      <c r="N22" s="314" t="s">
        <v>526</v>
      </c>
      <c r="O22" s="626"/>
      <c r="P22" s="626"/>
      <c r="Q22" s="626"/>
      <c r="U22" s="895"/>
    </row>
    <row r="23" spans="1:21" s="429" customFormat="1" ht="15" hidden="1" customHeight="1">
      <c r="A23" s="421" t="s">
        <v>190</v>
      </c>
      <c r="B23" s="150" t="s">
        <v>200</v>
      </c>
      <c r="C23" s="95" t="s">
        <v>172</v>
      </c>
      <c r="D23" s="150" t="s">
        <v>201</v>
      </c>
      <c r="E23" s="64">
        <v>5501</v>
      </c>
      <c r="F23" s="65" t="s">
        <v>202</v>
      </c>
      <c r="G23" s="64">
        <v>5502</v>
      </c>
      <c r="H23" s="322" t="s">
        <v>1086</v>
      </c>
      <c r="I23" s="69">
        <v>52996</v>
      </c>
      <c r="J23" s="73" t="s">
        <v>1086</v>
      </c>
      <c r="K23" s="64" t="s">
        <v>526</v>
      </c>
      <c r="L23" s="70" t="s">
        <v>526</v>
      </c>
      <c r="M23" s="70">
        <v>53298</v>
      </c>
      <c r="N23" s="314" t="s">
        <v>526</v>
      </c>
      <c r="O23" s="626"/>
      <c r="P23" s="626"/>
      <c r="Q23" s="626"/>
      <c r="U23" s="895"/>
    </row>
    <row r="24" spans="1:21" s="429" customFormat="1" ht="15" hidden="1" customHeight="1">
      <c r="A24" s="421" t="s">
        <v>190</v>
      </c>
      <c r="B24" s="150" t="s">
        <v>200</v>
      </c>
      <c r="C24" s="95" t="s">
        <v>172</v>
      </c>
      <c r="D24" s="150" t="s">
        <v>201</v>
      </c>
      <c r="E24" s="64">
        <v>5501</v>
      </c>
      <c r="F24" s="65" t="s">
        <v>203</v>
      </c>
      <c r="G24" s="64">
        <v>5503</v>
      </c>
      <c r="H24" s="322" t="s">
        <v>1086</v>
      </c>
      <c r="I24" s="69">
        <v>18745</v>
      </c>
      <c r="J24" s="73" t="s">
        <v>1086</v>
      </c>
      <c r="K24" s="64" t="s">
        <v>526</v>
      </c>
      <c r="L24" s="70" t="s">
        <v>526</v>
      </c>
      <c r="M24" s="70">
        <v>18924</v>
      </c>
      <c r="N24" s="314" t="s">
        <v>526</v>
      </c>
      <c r="O24" s="626"/>
      <c r="P24" s="626"/>
      <c r="Q24" s="626"/>
      <c r="U24" s="895"/>
    </row>
    <row r="25" spans="1:21" s="429" customFormat="1" ht="15" hidden="1" customHeight="1">
      <c r="A25" s="421" t="s">
        <v>190</v>
      </c>
      <c r="B25" s="150" t="s">
        <v>200</v>
      </c>
      <c r="C25" s="95" t="s">
        <v>172</v>
      </c>
      <c r="D25" s="150" t="s">
        <v>201</v>
      </c>
      <c r="E25" s="64">
        <v>5501</v>
      </c>
      <c r="F25" s="65" t="s">
        <v>204</v>
      </c>
      <c r="G25" s="64">
        <v>5504</v>
      </c>
      <c r="H25" s="322" t="s">
        <v>1086</v>
      </c>
      <c r="I25" s="69">
        <v>23803</v>
      </c>
      <c r="J25" s="73" t="s">
        <v>1086</v>
      </c>
      <c r="K25" s="64" t="s">
        <v>526</v>
      </c>
      <c r="L25" s="70" t="s">
        <v>526</v>
      </c>
      <c r="M25" s="70">
        <v>24564</v>
      </c>
      <c r="N25" s="314" t="s">
        <v>526</v>
      </c>
      <c r="O25" s="626"/>
      <c r="P25" s="626"/>
      <c r="Q25" s="626"/>
      <c r="U25" s="895"/>
    </row>
    <row r="26" spans="1:21" s="429" customFormat="1" ht="15" hidden="1" customHeight="1">
      <c r="A26" s="421" t="s">
        <v>190</v>
      </c>
      <c r="B26" s="149" t="s">
        <v>205</v>
      </c>
      <c r="C26" s="95" t="s">
        <v>172</v>
      </c>
      <c r="D26" s="149" t="s">
        <v>206</v>
      </c>
      <c r="E26" s="64">
        <v>5601</v>
      </c>
      <c r="F26" s="66" t="s">
        <v>205</v>
      </c>
      <c r="G26" s="64">
        <v>5601</v>
      </c>
      <c r="H26" s="69">
        <v>20</v>
      </c>
      <c r="I26" s="69">
        <v>95130</v>
      </c>
      <c r="J26" s="167">
        <v>2.1</v>
      </c>
      <c r="K26" s="64" t="s">
        <v>526</v>
      </c>
      <c r="L26" s="70" t="s">
        <v>526</v>
      </c>
      <c r="M26" s="70">
        <v>95946</v>
      </c>
      <c r="N26" s="314" t="s">
        <v>526</v>
      </c>
      <c r="O26" s="626"/>
      <c r="P26" s="626"/>
      <c r="Q26" s="626"/>
      <c r="U26" s="895"/>
    </row>
    <row r="27" spans="1:21" s="429" customFormat="1" ht="15" hidden="1" customHeight="1">
      <c r="A27" s="421" t="s">
        <v>190</v>
      </c>
      <c r="B27" s="149" t="s">
        <v>205</v>
      </c>
      <c r="C27" s="95" t="s">
        <v>172</v>
      </c>
      <c r="D27" s="149" t="s">
        <v>206</v>
      </c>
      <c r="E27" s="64">
        <v>5601</v>
      </c>
      <c r="F27" s="66" t="s">
        <v>207</v>
      </c>
      <c r="G27" s="64">
        <v>5603</v>
      </c>
      <c r="H27" s="322" t="s">
        <v>1086</v>
      </c>
      <c r="I27" s="69">
        <v>24307</v>
      </c>
      <c r="J27" s="73" t="s">
        <v>1086</v>
      </c>
      <c r="K27" s="64" t="s">
        <v>526</v>
      </c>
      <c r="L27" s="70" t="s">
        <v>526</v>
      </c>
      <c r="M27" s="70">
        <v>24832</v>
      </c>
      <c r="N27" s="314" t="s">
        <v>526</v>
      </c>
      <c r="O27" s="626"/>
      <c r="P27" s="626"/>
      <c r="Q27" s="626"/>
      <c r="U27" s="895"/>
    </row>
    <row r="28" spans="1:21" s="429" customFormat="1" ht="15" hidden="1" customHeight="1">
      <c r="A28" s="421" t="s">
        <v>190</v>
      </c>
      <c r="B28" s="149" t="s">
        <v>205</v>
      </c>
      <c r="C28" s="95" t="s">
        <v>172</v>
      </c>
      <c r="D28" s="149" t="s">
        <v>206</v>
      </c>
      <c r="E28" s="64">
        <v>5601</v>
      </c>
      <c r="F28" s="66" t="s">
        <v>208</v>
      </c>
      <c r="G28" s="64">
        <v>5606</v>
      </c>
      <c r="H28" s="322" t="s">
        <v>1086</v>
      </c>
      <c r="I28" s="69">
        <v>11467</v>
      </c>
      <c r="J28" s="73" t="s">
        <v>1086</v>
      </c>
      <c r="K28" s="64" t="s">
        <v>526</v>
      </c>
      <c r="L28" s="70" t="s">
        <v>526</v>
      </c>
      <c r="M28" s="70">
        <v>11703</v>
      </c>
      <c r="N28" s="314" t="s">
        <v>526</v>
      </c>
      <c r="O28" s="626"/>
      <c r="P28" s="626"/>
      <c r="Q28" s="626"/>
      <c r="U28" s="895"/>
    </row>
    <row r="29" spans="1:21" s="429" customFormat="1" ht="15" hidden="1" customHeight="1">
      <c r="A29" s="421" t="s">
        <v>190</v>
      </c>
      <c r="B29" s="150" t="s">
        <v>209</v>
      </c>
      <c r="C29" s="95" t="s">
        <v>172</v>
      </c>
      <c r="D29" s="150" t="s">
        <v>210</v>
      </c>
      <c r="E29" s="64">
        <v>5701</v>
      </c>
      <c r="F29" s="65" t="s">
        <v>210</v>
      </c>
      <c r="G29" s="64">
        <v>5701</v>
      </c>
      <c r="H29" s="69">
        <v>0</v>
      </c>
      <c r="I29" s="69">
        <v>81120</v>
      </c>
      <c r="J29" s="167">
        <v>0</v>
      </c>
      <c r="K29" s="64">
        <v>2019</v>
      </c>
      <c r="L29" s="70">
        <v>13</v>
      </c>
      <c r="M29" s="70">
        <v>82312</v>
      </c>
      <c r="N29" s="314">
        <v>1.58</v>
      </c>
      <c r="O29" s="626"/>
      <c r="P29" s="626"/>
      <c r="Q29" s="626"/>
      <c r="U29" s="895"/>
    </row>
    <row r="30" spans="1:21" s="429" customFormat="1" ht="15" hidden="1" customHeight="1">
      <c r="A30" s="421" t="s">
        <v>190</v>
      </c>
      <c r="B30" s="149" t="s">
        <v>211</v>
      </c>
      <c r="C30" s="95" t="s">
        <v>191</v>
      </c>
      <c r="D30" s="149" t="s">
        <v>191</v>
      </c>
      <c r="E30" s="64">
        <v>5001</v>
      </c>
      <c r="F30" s="149" t="s">
        <v>212</v>
      </c>
      <c r="G30" s="64">
        <v>5801</v>
      </c>
      <c r="H30" s="69">
        <v>0</v>
      </c>
      <c r="I30" s="69">
        <v>162464</v>
      </c>
      <c r="J30" s="167">
        <v>0</v>
      </c>
      <c r="K30" s="64">
        <v>2019</v>
      </c>
      <c r="L30" s="70">
        <v>207</v>
      </c>
      <c r="M30" s="70">
        <v>164783</v>
      </c>
      <c r="N30" s="314">
        <v>12.56</v>
      </c>
      <c r="O30" s="626"/>
      <c r="P30" s="626"/>
      <c r="Q30" s="626"/>
      <c r="U30" s="895"/>
    </row>
    <row r="31" spans="1:21" s="429" customFormat="1" ht="15" hidden="1" customHeight="1">
      <c r="A31" s="421" t="s">
        <v>190</v>
      </c>
      <c r="B31" s="149" t="s">
        <v>211</v>
      </c>
      <c r="C31" s="95" t="s">
        <v>191</v>
      </c>
      <c r="D31" s="149" t="s">
        <v>191</v>
      </c>
      <c r="E31" s="64">
        <v>5001</v>
      </c>
      <c r="F31" s="149" t="s">
        <v>213</v>
      </c>
      <c r="G31" s="64">
        <v>5802</v>
      </c>
      <c r="H31" s="69">
        <v>2</v>
      </c>
      <c r="I31" s="69">
        <v>48633</v>
      </c>
      <c r="J31" s="167">
        <v>0.41</v>
      </c>
      <c r="K31" s="64" t="s">
        <v>526</v>
      </c>
      <c r="L31" s="70" t="s">
        <v>526</v>
      </c>
      <c r="M31" s="70">
        <v>49285</v>
      </c>
      <c r="N31" s="314" t="s">
        <v>526</v>
      </c>
      <c r="O31" s="626"/>
      <c r="P31" s="626"/>
      <c r="Q31" s="626"/>
      <c r="U31" s="895"/>
    </row>
    <row r="32" spans="1:21" s="429" customFormat="1" ht="15" hidden="1" customHeight="1">
      <c r="A32" s="421" t="s">
        <v>190</v>
      </c>
      <c r="B32" s="149" t="s">
        <v>211</v>
      </c>
      <c r="C32" s="95" t="s">
        <v>191</v>
      </c>
      <c r="D32" s="149" t="s">
        <v>191</v>
      </c>
      <c r="E32" s="64">
        <v>5001</v>
      </c>
      <c r="F32" s="149" t="s">
        <v>214</v>
      </c>
      <c r="G32" s="64">
        <v>5803</v>
      </c>
      <c r="H32" s="322" t="s">
        <v>1086</v>
      </c>
      <c r="I32" s="69">
        <v>18625</v>
      </c>
      <c r="J32" s="73" t="s">
        <v>1086</v>
      </c>
      <c r="K32" s="64" t="s">
        <v>526</v>
      </c>
      <c r="L32" s="70" t="s">
        <v>526</v>
      </c>
      <c r="M32" s="70">
        <v>18946</v>
      </c>
      <c r="N32" s="314" t="s">
        <v>526</v>
      </c>
      <c r="O32" s="626"/>
      <c r="P32" s="626"/>
      <c r="Q32" s="626"/>
      <c r="U32" s="895"/>
    </row>
    <row r="33" spans="1:21" s="429" customFormat="1" ht="15" hidden="1" customHeight="1">
      <c r="A33" s="421" t="s">
        <v>190</v>
      </c>
      <c r="B33" s="149" t="s">
        <v>211</v>
      </c>
      <c r="C33" s="95" t="s">
        <v>191</v>
      </c>
      <c r="D33" s="149" t="s">
        <v>191</v>
      </c>
      <c r="E33" s="64">
        <v>5001</v>
      </c>
      <c r="F33" s="149" t="s">
        <v>215</v>
      </c>
      <c r="G33" s="64">
        <v>5804</v>
      </c>
      <c r="H33" s="69">
        <v>14</v>
      </c>
      <c r="I33" s="69">
        <v>134099</v>
      </c>
      <c r="J33" s="167">
        <v>1.04</v>
      </c>
      <c r="K33" s="64" t="s">
        <v>526</v>
      </c>
      <c r="L33" s="70" t="s">
        <v>526</v>
      </c>
      <c r="M33" s="70">
        <v>136711</v>
      </c>
      <c r="N33" s="314" t="s">
        <v>526</v>
      </c>
      <c r="O33" s="626"/>
      <c r="P33" s="626"/>
      <c r="Q33" s="626"/>
      <c r="U33" s="895"/>
    </row>
    <row r="34" spans="1:21" s="429" customFormat="1" ht="15" hidden="1" customHeight="1">
      <c r="A34" s="421" t="s">
        <v>216</v>
      </c>
      <c r="B34" s="149" t="s">
        <v>217</v>
      </c>
      <c r="C34" s="95" t="s">
        <v>172</v>
      </c>
      <c r="D34" s="149" t="s">
        <v>218</v>
      </c>
      <c r="E34" s="64">
        <v>6001</v>
      </c>
      <c r="F34" s="149" t="s">
        <v>219</v>
      </c>
      <c r="G34" s="64">
        <v>6101</v>
      </c>
      <c r="H34" s="69">
        <v>0</v>
      </c>
      <c r="I34" s="69">
        <v>258738</v>
      </c>
      <c r="J34" s="167">
        <v>0</v>
      </c>
      <c r="K34" s="64">
        <v>2020</v>
      </c>
      <c r="L34" s="70">
        <v>97</v>
      </c>
      <c r="M34" s="70">
        <v>261992</v>
      </c>
      <c r="N34" s="314">
        <v>3.7</v>
      </c>
      <c r="O34" s="626"/>
      <c r="P34" s="626"/>
      <c r="Q34" s="626"/>
      <c r="U34" s="895"/>
    </row>
    <row r="35" spans="1:21" s="429" customFormat="1" ht="15" hidden="1" customHeight="1">
      <c r="A35" s="421" t="s">
        <v>216</v>
      </c>
      <c r="B35" s="149" t="s">
        <v>217</v>
      </c>
      <c r="C35" s="95" t="s">
        <v>172</v>
      </c>
      <c r="D35" s="149" t="s">
        <v>218</v>
      </c>
      <c r="E35" s="64">
        <v>6001</v>
      </c>
      <c r="F35" s="149" t="s">
        <v>220</v>
      </c>
      <c r="G35" s="64">
        <v>6108</v>
      </c>
      <c r="H35" s="69">
        <v>31</v>
      </c>
      <c r="I35" s="69">
        <v>56839</v>
      </c>
      <c r="J35" s="167">
        <v>5.45</v>
      </c>
      <c r="K35" s="64">
        <v>2019</v>
      </c>
      <c r="L35" s="70">
        <v>24</v>
      </c>
      <c r="M35" s="70">
        <v>58398</v>
      </c>
      <c r="N35" s="314">
        <v>4.1100000000000003</v>
      </c>
      <c r="O35" s="626"/>
      <c r="P35" s="626"/>
      <c r="Q35" s="626"/>
      <c r="U35" s="895"/>
    </row>
    <row r="36" spans="1:21" s="429" customFormat="1" ht="15" hidden="1" customHeight="1">
      <c r="A36" s="421" t="s">
        <v>216</v>
      </c>
      <c r="B36" s="150" t="s">
        <v>217</v>
      </c>
      <c r="C36" s="95" t="s">
        <v>172</v>
      </c>
      <c r="D36" s="150" t="s">
        <v>221</v>
      </c>
      <c r="E36" s="64">
        <v>6115</v>
      </c>
      <c r="F36" s="150" t="s">
        <v>221</v>
      </c>
      <c r="G36" s="64">
        <v>6115</v>
      </c>
      <c r="H36" s="322" t="s">
        <v>1086</v>
      </c>
      <c r="I36" s="69">
        <v>62193</v>
      </c>
      <c r="J36" s="73" t="s">
        <v>1086</v>
      </c>
      <c r="K36" s="64" t="s">
        <v>526</v>
      </c>
      <c r="L36" s="70" t="s">
        <v>526</v>
      </c>
      <c r="M36" s="70">
        <v>62958</v>
      </c>
      <c r="N36" s="314" t="s">
        <v>526</v>
      </c>
      <c r="O36" s="626"/>
      <c r="P36" s="626"/>
      <c r="Q36" s="626"/>
      <c r="U36" s="895"/>
    </row>
    <row r="37" spans="1:21" s="429" customFormat="1" ht="15" hidden="1" customHeight="1">
      <c r="A37" s="421" t="s">
        <v>216</v>
      </c>
      <c r="B37" s="150" t="s">
        <v>222</v>
      </c>
      <c r="C37" s="95" t="s">
        <v>172</v>
      </c>
      <c r="D37" s="150" t="s">
        <v>223</v>
      </c>
      <c r="E37" s="64">
        <v>6301</v>
      </c>
      <c r="F37" s="65" t="s">
        <v>223</v>
      </c>
      <c r="G37" s="64">
        <v>6301</v>
      </c>
      <c r="H37" s="322" t="s">
        <v>1086</v>
      </c>
      <c r="I37" s="69">
        <v>76875</v>
      </c>
      <c r="J37" s="73" t="s">
        <v>1086</v>
      </c>
      <c r="K37" s="64" t="s">
        <v>526</v>
      </c>
      <c r="L37" s="70" t="s">
        <v>526</v>
      </c>
      <c r="M37" s="70">
        <v>77763</v>
      </c>
      <c r="N37" s="314" t="s">
        <v>526</v>
      </c>
      <c r="O37" s="626"/>
      <c r="P37" s="626"/>
      <c r="Q37" s="626"/>
      <c r="U37" s="895"/>
    </row>
    <row r="38" spans="1:21" s="429" customFormat="1" ht="15" hidden="1" customHeight="1">
      <c r="A38" s="421" t="s">
        <v>224</v>
      </c>
      <c r="B38" s="149" t="s">
        <v>225</v>
      </c>
      <c r="C38" s="95" t="s">
        <v>172</v>
      </c>
      <c r="D38" s="149" t="s">
        <v>226</v>
      </c>
      <c r="E38" s="64">
        <v>7001</v>
      </c>
      <c r="F38" s="149" t="s">
        <v>225</v>
      </c>
      <c r="G38" s="64">
        <v>7101</v>
      </c>
      <c r="H38" s="69">
        <v>0</v>
      </c>
      <c r="I38" s="69">
        <v>232672</v>
      </c>
      <c r="J38" s="167">
        <v>0</v>
      </c>
      <c r="K38" s="64" t="s">
        <v>526</v>
      </c>
      <c r="L38" s="70" t="s">
        <v>526</v>
      </c>
      <c r="M38" s="70">
        <v>234717</v>
      </c>
      <c r="N38" s="314" t="s">
        <v>526</v>
      </c>
      <c r="O38" s="626"/>
      <c r="P38" s="626"/>
      <c r="Q38" s="626"/>
      <c r="U38" s="895"/>
    </row>
    <row r="39" spans="1:21" s="429" customFormat="1" ht="15" hidden="1" customHeight="1">
      <c r="A39" s="421" t="s">
        <v>224</v>
      </c>
      <c r="B39" s="150" t="s">
        <v>225</v>
      </c>
      <c r="C39" s="95" t="s">
        <v>172</v>
      </c>
      <c r="D39" s="150" t="s">
        <v>227</v>
      </c>
      <c r="E39" s="64">
        <v>7102</v>
      </c>
      <c r="F39" s="150" t="s">
        <v>227</v>
      </c>
      <c r="G39" s="64">
        <v>7102</v>
      </c>
      <c r="H39" s="322" t="s">
        <v>1086</v>
      </c>
      <c r="I39" s="69">
        <v>49932</v>
      </c>
      <c r="J39" s="73" t="s">
        <v>1086</v>
      </c>
      <c r="K39" s="64" t="s">
        <v>526</v>
      </c>
      <c r="L39" s="70" t="s">
        <v>526</v>
      </c>
      <c r="M39" s="70">
        <v>50148</v>
      </c>
      <c r="N39" s="314" t="s">
        <v>526</v>
      </c>
      <c r="O39" s="626"/>
      <c r="P39" s="626"/>
      <c r="Q39" s="626"/>
      <c r="U39" s="895"/>
    </row>
    <row r="40" spans="1:21" s="429" customFormat="1" ht="15" hidden="1" customHeight="1">
      <c r="A40" s="421" t="s">
        <v>224</v>
      </c>
      <c r="B40" s="149" t="s">
        <v>225</v>
      </c>
      <c r="C40" s="95" t="s">
        <v>172</v>
      </c>
      <c r="D40" s="149" t="s">
        <v>226</v>
      </c>
      <c r="E40" s="64">
        <v>7001</v>
      </c>
      <c r="F40" s="149" t="s">
        <v>224</v>
      </c>
      <c r="G40" s="64">
        <v>7105</v>
      </c>
      <c r="H40" s="322" t="s">
        <v>1086</v>
      </c>
      <c r="I40" s="69">
        <v>54841</v>
      </c>
      <c r="J40" s="73" t="s">
        <v>1086</v>
      </c>
      <c r="K40" s="64" t="s">
        <v>526</v>
      </c>
      <c r="L40" s="70" t="s">
        <v>526</v>
      </c>
      <c r="M40" s="70">
        <v>57447</v>
      </c>
      <c r="N40" s="314" t="s">
        <v>526</v>
      </c>
      <c r="O40" s="626"/>
      <c r="P40" s="626"/>
      <c r="Q40" s="626"/>
      <c r="U40" s="895"/>
    </row>
    <row r="41" spans="1:21" s="429" customFormat="1" ht="15" hidden="1" customHeight="1">
      <c r="A41" s="421" t="s">
        <v>224</v>
      </c>
      <c r="B41" s="149" t="s">
        <v>228</v>
      </c>
      <c r="C41" s="95" t="s">
        <v>172</v>
      </c>
      <c r="D41" s="149" t="s">
        <v>229</v>
      </c>
      <c r="E41" s="64">
        <v>7301</v>
      </c>
      <c r="F41" s="66" t="s">
        <v>228</v>
      </c>
      <c r="G41" s="64">
        <v>7301</v>
      </c>
      <c r="H41" s="69">
        <v>11</v>
      </c>
      <c r="I41" s="69">
        <v>158795</v>
      </c>
      <c r="J41" s="167">
        <v>0.69</v>
      </c>
      <c r="K41" s="64">
        <v>2019</v>
      </c>
      <c r="L41" s="70">
        <v>14</v>
      </c>
      <c r="M41" s="70">
        <v>161223</v>
      </c>
      <c r="N41" s="314">
        <v>0.87</v>
      </c>
      <c r="O41" s="626"/>
      <c r="P41" s="626"/>
      <c r="Q41" s="626"/>
      <c r="U41" s="895"/>
    </row>
    <row r="42" spans="1:21" s="429" customFormat="1" ht="15" hidden="1" customHeight="1">
      <c r="A42" s="421" t="s">
        <v>224</v>
      </c>
      <c r="B42" s="149" t="s">
        <v>228</v>
      </c>
      <c r="C42" s="95" t="s">
        <v>172</v>
      </c>
      <c r="D42" s="149" t="s">
        <v>229</v>
      </c>
      <c r="E42" s="64">
        <v>7301</v>
      </c>
      <c r="F42" s="66" t="s">
        <v>230</v>
      </c>
      <c r="G42" s="64">
        <v>7305</v>
      </c>
      <c r="H42" s="69">
        <v>3</v>
      </c>
      <c r="I42" s="69">
        <v>10940</v>
      </c>
      <c r="J42" s="167">
        <v>2.74</v>
      </c>
      <c r="K42" s="64">
        <v>2019</v>
      </c>
      <c r="L42" s="70">
        <v>5</v>
      </c>
      <c r="M42" s="70">
        <v>11094</v>
      </c>
      <c r="N42" s="314">
        <v>4.51</v>
      </c>
      <c r="O42" s="626"/>
      <c r="P42" s="626"/>
      <c r="Q42" s="626"/>
      <c r="U42" s="895"/>
    </row>
    <row r="43" spans="1:21" s="429" customFormat="1" ht="15" hidden="1" customHeight="1">
      <c r="A43" s="421" t="s">
        <v>224</v>
      </c>
      <c r="B43" s="149" t="s">
        <v>228</v>
      </c>
      <c r="C43" s="95" t="s">
        <v>172</v>
      </c>
      <c r="D43" s="149" t="s">
        <v>229</v>
      </c>
      <c r="E43" s="64">
        <v>7301</v>
      </c>
      <c r="F43" s="66" t="s">
        <v>231</v>
      </c>
      <c r="G43" s="64">
        <v>7306</v>
      </c>
      <c r="H43" s="69">
        <v>0</v>
      </c>
      <c r="I43" s="69">
        <v>15721</v>
      </c>
      <c r="J43" s="167">
        <v>0</v>
      </c>
      <c r="K43" s="64" t="s">
        <v>526</v>
      </c>
      <c r="L43" s="70" t="s">
        <v>526</v>
      </c>
      <c r="M43" s="70">
        <v>15946</v>
      </c>
      <c r="N43" s="314" t="s">
        <v>526</v>
      </c>
      <c r="O43" s="626"/>
      <c r="P43" s="626"/>
      <c r="Q43" s="626"/>
      <c r="U43" s="895"/>
    </row>
    <row r="44" spans="1:21" s="429" customFormat="1" ht="15" hidden="1" customHeight="1">
      <c r="A44" s="421" t="s">
        <v>224</v>
      </c>
      <c r="B44" s="150" t="s">
        <v>232</v>
      </c>
      <c r="C44" s="95" t="s">
        <v>172</v>
      </c>
      <c r="D44" s="150" t="s">
        <v>232</v>
      </c>
      <c r="E44" s="64">
        <v>7401</v>
      </c>
      <c r="F44" s="65" t="s">
        <v>232</v>
      </c>
      <c r="G44" s="64">
        <v>7401</v>
      </c>
      <c r="H44" s="69">
        <v>0</v>
      </c>
      <c r="I44" s="69">
        <v>99056</v>
      </c>
      <c r="J44" s="167">
        <v>0</v>
      </c>
      <c r="K44" s="64" t="s">
        <v>526</v>
      </c>
      <c r="L44" s="70" t="s">
        <v>526</v>
      </c>
      <c r="M44" s="70">
        <v>100077</v>
      </c>
      <c r="N44" s="314" t="s">
        <v>526</v>
      </c>
      <c r="O44" s="626"/>
      <c r="P44" s="626"/>
      <c r="Q44" s="626"/>
      <c r="U44" s="895"/>
    </row>
    <row r="45" spans="1:21" s="429" customFormat="1" ht="15" hidden="1" customHeight="1">
      <c r="A45" s="421" t="s">
        <v>233</v>
      </c>
      <c r="B45" s="149" t="s">
        <v>234</v>
      </c>
      <c r="C45" s="95" t="s">
        <v>235</v>
      </c>
      <c r="D45" s="149" t="s">
        <v>235</v>
      </c>
      <c r="E45" s="64">
        <v>8001</v>
      </c>
      <c r="F45" s="149" t="s">
        <v>234</v>
      </c>
      <c r="G45" s="64">
        <v>8101</v>
      </c>
      <c r="H45" s="322" t="s">
        <v>1086</v>
      </c>
      <c r="I45" s="69">
        <v>236400</v>
      </c>
      <c r="J45" s="73" t="s">
        <v>1086</v>
      </c>
      <c r="K45" s="64" t="s">
        <v>526</v>
      </c>
      <c r="L45" s="70" t="s">
        <v>526</v>
      </c>
      <c r="M45" s="70">
        <v>237257</v>
      </c>
      <c r="N45" s="314" t="s">
        <v>526</v>
      </c>
      <c r="O45" s="626"/>
      <c r="P45" s="626"/>
      <c r="Q45" s="626"/>
      <c r="U45" s="895"/>
    </row>
    <row r="46" spans="1:21" s="429" customFormat="1" ht="15" hidden="1" customHeight="1">
      <c r="A46" s="421" t="s">
        <v>233</v>
      </c>
      <c r="B46" s="149" t="s">
        <v>234</v>
      </c>
      <c r="C46" s="95" t="s">
        <v>235</v>
      </c>
      <c r="D46" s="149" t="s">
        <v>235</v>
      </c>
      <c r="E46" s="64">
        <v>8001</v>
      </c>
      <c r="F46" s="149" t="s">
        <v>236</v>
      </c>
      <c r="G46" s="64">
        <v>8102</v>
      </c>
      <c r="H46" s="322" t="s">
        <v>1086</v>
      </c>
      <c r="I46" s="69">
        <v>123634</v>
      </c>
      <c r="J46" s="73" t="s">
        <v>1086</v>
      </c>
      <c r="K46" s="64" t="s">
        <v>526</v>
      </c>
      <c r="L46" s="70" t="s">
        <v>526</v>
      </c>
      <c r="M46" s="70">
        <v>124753</v>
      </c>
      <c r="N46" s="314" t="s">
        <v>526</v>
      </c>
      <c r="O46" s="626"/>
      <c r="P46" s="626"/>
      <c r="Q46" s="626"/>
      <c r="U46" s="895"/>
    </row>
    <row r="47" spans="1:21" s="429" customFormat="1" ht="15" hidden="1" customHeight="1">
      <c r="A47" s="421" t="s">
        <v>233</v>
      </c>
      <c r="B47" s="149" t="s">
        <v>234</v>
      </c>
      <c r="C47" s="95" t="s">
        <v>235</v>
      </c>
      <c r="D47" s="149" t="s">
        <v>235</v>
      </c>
      <c r="E47" s="64">
        <v>8001</v>
      </c>
      <c r="F47" s="149" t="s">
        <v>237</v>
      </c>
      <c r="G47" s="64">
        <v>8103</v>
      </c>
      <c r="H47" s="69">
        <v>0</v>
      </c>
      <c r="I47" s="69">
        <v>90438</v>
      </c>
      <c r="J47" s="167">
        <v>0</v>
      </c>
      <c r="K47" s="64" t="s">
        <v>526</v>
      </c>
      <c r="L47" s="70" t="s">
        <v>526</v>
      </c>
      <c r="M47" s="70">
        <v>90815</v>
      </c>
      <c r="N47" s="314" t="s">
        <v>526</v>
      </c>
      <c r="O47" s="626"/>
      <c r="P47" s="626"/>
      <c r="Q47" s="626"/>
      <c r="U47" s="895"/>
    </row>
    <row r="48" spans="1:21" s="429" customFormat="1" ht="15" hidden="1" customHeight="1">
      <c r="A48" s="421" t="s">
        <v>233</v>
      </c>
      <c r="B48" s="149" t="s">
        <v>234</v>
      </c>
      <c r="C48" s="95" t="s">
        <v>235</v>
      </c>
      <c r="D48" s="149" t="s">
        <v>235</v>
      </c>
      <c r="E48" s="64">
        <v>8001</v>
      </c>
      <c r="F48" s="149" t="s">
        <v>238</v>
      </c>
      <c r="G48" s="64">
        <v>8105</v>
      </c>
      <c r="H48" s="322" t="s">
        <v>1086</v>
      </c>
      <c r="I48" s="69">
        <v>25778</v>
      </c>
      <c r="J48" s="73" t="s">
        <v>1086</v>
      </c>
      <c r="K48" s="64">
        <v>2019</v>
      </c>
      <c r="L48" s="70">
        <v>21</v>
      </c>
      <c r="M48" s="70">
        <v>25997</v>
      </c>
      <c r="N48" s="314">
        <v>8.08</v>
      </c>
      <c r="O48" s="626"/>
      <c r="P48" s="626"/>
      <c r="Q48" s="626"/>
      <c r="U48" s="895"/>
    </row>
    <row r="49" spans="1:21" s="429" customFormat="1" ht="15" hidden="1" customHeight="1">
      <c r="A49" s="421" t="s">
        <v>233</v>
      </c>
      <c r="B49" s="149" t="s">
        <v>234</v>
      </c>
      <c r="C49" s="95" t="s">
        <v>235</v>
      </c>
      <c r="D49" s="149" t="s">
        <v>235</v>
      </c>
      <c r="E49" s="64">
        <v>8001</v>
      </c>
      <c r="F49" s="149" t="s">
        <v>239</v>
      </c>
      <c r="G49" s="64">
        <v>8106</v>
      </c>
      <c r="H49" s="322" t="s">
        <v>1086</v>
      </c>
      <c r="I49" s="69">
        <v>45845</v>
      </c>
      <c r="J49" s="73" t="s">
        <v>1086</v>
      </c>
      <c r="K49" s="64">
        <v>2019</v>
      </c>
      <c r="L49" s="70">
        <v>4</v>
      </c>
      <c r="M49" s="70">
        <v>45791</v>
      </c>
      <c r="N49" s="314">
        <v>0.87</v>
      </c>
      <c r="O49" s="626"/>
      <c r="P49" s="626"/>
      <c r="Q49" s="626"/>
      <c r="U49" s="895"/>
    </row>
    <row r="50" spans="1:21" s="429" customFormat="1" ht="15" hidden="1" customHeight="1">
      <c r="A50" s="421" t="s">
        <v>233</v>
      </c>
      <c r="B50" s="149" t="s">
        <v>234</v>
      </c>
      <c r="C50" s="95" t="s">
        <v>235</v>
      </c>
      <c r="D50" s="149" t="s">
        <v>235</v>
      </c>
      <c r="E50" s="64">
        <v>8001</v>
      </c>
      <c r="F50" s="149" t="s">
        <v>240</v>
      </c>
      <c r="G50" s="64">
        <v>8107</v>
      </c>
      <c r="H50" s="69">
        <v>0</v>
      </c>
      <c r="I50" s="69">
        <v>49531</v>
      </c>
      <c r="J50" s="167">
        <v>0</v>
      </c>
      <c r="K50" s="64">
        <v>2018</v>
      </c>
      <c r="L50" s="70">
        <v>10</v>
      </c>
      <c r="M50" s="70">
        <v>49700</v>
      </c>
      <c r="N50" s="314">
        <v>2.0099999999999998</v>
      </c>
      <c r="O50" s="626"/>
      <c r="P50" s="626"/>
      <c r="Q50" s="626"/>
      <c r="U50" s="895"/>
    </row>
    <row r="51" spans="1:21" s="429" customFormat="1" ht="15" hidden="1" customHeight="1">
      <c r="A51" s="421" t="s">
        <v>233</v>
      </c>
      <c r="B51" s="149" t="s">
        <v>234</v>
      </c>
      <c r="C51" s="95" t="s">
        <v>235</v>
      </c>
      <c r="D51" s="149" t="s">
        <v>235</v>
      </c>
      <c r="E51" s="64">
        <v>8001</v>
      </c>
      <c r="F51" s="149" t="s">
        <v>241</v>
      </c>
      <c r="G51" s="64">
        <v>8108</v>
      </c>
      <c r="H51" s="69">
        <v>0</v>
      </c>
      <c r="I51" s="69">
        <v>140877</v>
      </c>
      <c r="J51" s="167">
        <v>0</v>
      </c>
      <c r="K51" s="64">
        <v>2019</v>
      </c>
      <c r="L51" s="70">
        <v>62</v>
      </c>
      <c r="M51" s="70">
        <v>143458</v>
      </c>
      <c r="N51" s="314">
        <v>4.32</v>
      </c>
      <c r="O51" s="626"/>
      <c r="P51" s="626"/>
      <c r="Q51" s="626"/>
      <c r="U51" s="895"/>
    </row>
    <row r="52" spans="1:21" s="429" customFormat="1" ht="15" hidden="1" customHeight="1">
      <c r="A52" s="421" t="s">
        <v>233</v>
      </c>
      <c r="B52" s="149" t="s">
        <v>234</v>
      </c>
      <c r="C52" s="95" t="s">
        <v>235</v>
      </c>
      <c r="D52" s="149" t="s">
        <v>235</v>
      </c>
      <c r="E52" s="64">
        <v>8001</v>
      </c>
      <c r="F52" s="149" t="s">
        <v>242</v>
      </c>
      <c r="G52" s="64">
        <v>8109</v>
      </c>
      <c r="H52" s="69">
        <v>0</v>
      </c>
      <c r="I52" s="69">
        <v>14662</v>
      </c>
      <c r="J52" s="167">
        <v>0</v>
      </c>
      <c r="K52" s="64">
        <v>2020</v>
      </c>
      <c r="L52" s="70">
        <v>8</v>
      </c>
      <c r="M52" s="70">
        <v>14723</v>
      </c>
      <c r="N52" s="314">
        <v>5.43</v>
      </c>
      <c r="O52" s="626"/>
      <c r="P52" s="626"/>
      <c r="Q52" s="626"/>
      <c r="U52" s="895"/>
    </row>
    <row r="53" spans="1:21" s="429" customFormat="1" ht="15" hidden="1" customHeight="1">
      <c r="A53" s="421" t="s">
        <v>233</v>
      </c>
      <c r="B53" s="149" t="s">
        <v>234</v>
      </c>
      <c r="C53" s="95" t="s">
        <v>235</v>
      </c>
      <c r="D53" s="149" t="s">
        <v>235</v>
      </c>
      <c r="E53" s="64">
        <v>8001</v>
      </c>
      <c r="F53" s="149" t="s">
        <v>243</v>
      </c>
      <c r="G53" s="64">
        <v>8110</v>
      </c>
      <c r="H53" s="322" t="s">
        <v>1086</v>
      </c>
      <c r="I53" s="69">
        <v>158087</v>
      </c>
      <c r="J53" s="73" t="s">
        <v>1086</v>
      </c>
      <c r="K53" s="64" t="s">
        <v>526</v>
      </c>
      <c r="L53" s="70">
        <v>0</v>
      </c>
      <c r="M53" s="70">
        <v>158203</v>
      </c>
      <c r="N53" s="314">
        <v>0</v>
      </c>
      <c r="O53" s="626"/>
      <c r="P53" s="626"/>
      <c r="Q53" s="626"/>
      <c r="U53" s="895"/>
    </row>
    <row r="54" spans="1:21" s="429" customFormat="1" ht="15" hidden="1" customHeight="1">
      <c r="A54" s="421" t="s">
        <v>233</v>
      </c>
      <c r="B54" s="149" t="s">
        <v>234</v>
      </c>
      <c r="C54" s="95" t="s">
        <v>235</v>
      </c>
      <c r="D54" s="149" t="s">
        <v>235</v>
      </c>
      <c r="E54" s="64">
        <v>8001</v>
      </c>
      <c r="F54" s="149" t="s">
        <v>244</v>
      </c>
      <c r="G54" s="64">
        <v>8111</v>
      </c>
      <c r="H54" s="69">
        <v>28</v>
      </c>
      <c r="I54" s="69">
        <v>58294</v>
      </c>
      <c r="J54" s="167">
        <v>4.8</v>
      </c>
      <c r="K54" s="64">
        <v>2018</v>
      </c>
      <c r="L54" s="70">
        <v>28</v>
      </c>
      <c r="M54" s="70">
        <v>58516</v>
      </c>
      <c r="N54" s="314">
        <v>4.79</v>
      </c>
      <c r="O54" s="626"/>
      <c r="P54" s="626"/>
      <c r="Q54" s="626"/>
      <c r="U54" s="895"/>
    </row>
    <row r="55" spans="1:21" s="429" customFormat="1" ht="15" hidden="1" customHeight="1">
      <c r="A55" s="421" t="s">
        <v>233</v>
      </c>
      <c r="B55" s="149" t="s">
        <v>234</v>
      </c>
      <c r="C55" s="95" t="s">
        <v>235</v>
      </c>
      <c r="D55" s="149" t="s">
        <v>235</v>
      </c>
      <c r="E55" s="64">
        <v>8001</v>
      </c>
      <c r="F55" s="149" t="s">
        <v>245</v>
      </c>
      <c r="G55" s="64">
        <v>8112</v>
      </c>
      <c r="H55" s="322" t="s">
        <v>1086</v>
      </c>
      <c r="I55" s="69">
        <v>96499</v>
      </c>
      <c r="J55" s="73" t="s">
        <v>1086</v>
      </c>
      <c r="K55" s="64">
        <v>2020</v>
      </c>
      <c r="L55" s="70">
        <v>21</v>
      </c>
      <c r="M55" s="70">
        <v>96894</v>
      </c>
      <c r="N55" s="314">
        <v>2.17</v>
      </c>
      <c r="O55" s="626"/>
      <c r="P55" s="626"/>
      <c r="Q55" s="626"/>
      <c r="U55" s="895"/>
    </row>
    <row r="56" spans="1:21" s="429" customFormat="1" ht="15" hidden="1" customHeight="1">
      <c r="A56" s="421" t="s">
        <v>233</v>
      </c>
      <c r="B56" s="149" t="s">
        <v>233</v>
      </c>
      <c r="C56" s="95" t="s">
        <v>172</v>
      </c>
      <c r="D56" s="149" t="s">
        <v>246</v>
      </c>
      <c r="E56" s="64">
        <v>8301</v>
      </c>
      <c r="F56" s="149" t="s">
        <v>247</v>
      </c>
      <c r="G56" s="64">
        <v>8301</v>
      </c>
      <c r="H56" s="322" t="s">
        <v>1086</v>
      </c>
      <c r="I56" s="69">
        <v>214799</v>
      </c>
      <c r="J56" s="73" t="s">
        <v>1086</v>
      </c>
      <c r="K56" s="64" t="s">
        <v>526</v>
      </c>
      <c r="L56" s="70" t="s">
        <v>526</v>
      </c>
      <c r="M56" s="70">
        <v>216695</v>
      </c>
      <c r="N56" s="314" t="s">
        <v>526</v>
      </c>
      <c r="O56" s="626"/>
      <c r="P56" s="626"/>
      <c r="Q56" s="626"/>
      <c r="U56" s="895"/>
    </row>
    <row r="57" spans="1:21" s="429" customFormat="1" ht="15" hidden="1" customHeight="1">
      <c r="A57" s="421" t="s">
        <v>233</v>
      </c>
      <c r="B57" s="149" t="s">
        <v>233</v>
      </c>
      <c r="C57" s="95" t="s">
        <v>172</v>
      </c>
      <c r="D57" s="149" t="s">
        <v>246</v>
      </c>
      <c r="E57" s="64">
        <v>8301</v>
      </c>
      <c r="F57" s="66" t="s">
        <v>248</v>
      </c>
      <c r="G57" s="64">
        <v>8306</v>
      </c>
      <c r="H57" s="69">
        <v>0</v>
      </c>
      <c r="I57" s="69">
        <v>27814</v>
      </c>
      <c r="J57" s="167">
        <v>0</v>
      </c>
      <c r="K57" s="64">
        <v>2017</v>
      </c>
      <c r="L57" s="70">
        <v>7</v>
      </c>
      <c r="M57" s="70">
        <v>27880</v>
      </c>
      <c r="N57" s="314">
        <v>2.5099999999999998</v>
      </c>
      <c r="O57" s="626"/>
      <c r="P57" s="626"/>
      <c r="Q57" s="626"/>
      <c r="U57" s="895"/>
    </row>
    <row r="58" spans="1:21" s="429" customFormat="1" ht="15" hidden="1" customHeight="1">
      <c r="A58" s="421" t="s">
        <v>249</v>
      </c>
      <c r="B58" s="149" t="s">
        <v>250</v>
      </c>
      <c r="C58" s="95" t="s">
        <v>172</v>
      </c>
      <c r="D58" s="149" t="s">
        <v>251</v>
      </c>
      <c r="E58" s="64">
        <v>9001</v>
      </c>
      <c r="F58" s="149" t="s">
        <v>252</v>
      </c>
      <c r="G58" s="64">
        <v>9101</v>
      </c>
      <c r="H58" s="69">
        <v>187</v>
      </c>
      <c r="I58" s="69">
        <v>298239</v>
      </c>
      <c r="J58" s="167">
        <v>6.27</v>
      </c>
      <c r="K58" s="64">
        <v>2019</v>
      </c>
      <c r="L58" s="70">
        <v>187</v>
      </c>
      <c r="M58" s="70">
        <v>300618</v>
      </c>
      <c r="N58" s="314">
        <v>6.22</v>
      </c>
      <c r="O58" s="626"/>
      <c r="P58" s="626"/>
      <c r="Q58" s="626"/>
      <c r="U58" s="895"/>
    </row>
    <row r="59" spans="1:21" s="429" customFormat="1" ht="15" hidden="1" customHeight="1">
      <c r="A59" s="421" t="s">
        <v>249</v>
      </c>
      <c r="B59" s="149" t="s">
        <v>250</v>
      </c>
      <c r="C59" s="95" t="s">
        <v>172</v>
      </c>
      <c r="D59" s="149" t="s">
        <v>251</v>
      </c>
      <c r="E59" s="64">
        <v>9001</v>
      </c>
      <c r="F59" s="149" t="s">
        <v>253</v>
      </c>
      <c r="G59" s="64">
        <v>9112</v>
      </c>
      <c r="H59" s="69">
        <v>5</v>
      </c>
      <c r="I59" s="69">
        <v>80067</v>
      </c>
      <c r="J59" s="167">
        <v>0.62</v>
      </c>
      <c r="K59" s="64">
        <v>2020</v>
      </c>
      <c r="L59" s="70">
        <v>23</v>
      </c>
      <c r="M59" s="70">
        <v>81101</v>
      </c>
      <c r="N59" s="314">
        <v>2.84</v>
      </c>
      <c r="O59" s="626"/>
      <c r="P59" s="626"/>
      <c r="Q59" s="626"/>
      <c r="U59" s="895"/>
    </row>
    <row r="60" spans="1:21" s="429" customFormat="1" ht="15" hidden="1" customHeight="1">
      <c r="A60" s="421" t="s">
        <v>249</v>
      </c>
      <c r="B60" s="150" t="s">
        <v>250</v>
      </c>
      <c r="C60" s="95" t="s">
        <v>172</v>
      </c>
      <c r="D60" s="150" t="s">
        <v>254</v>
      </c>
      <c r="E60" s="64">
        <v>9120</v>
      </c>
      <c r="F60" s="150" t="s">
        <v>254</v>
      </c>
      <c r="G60" s="64">
        <v>9120</v>
      </c>
      <c r="H60" s="322" t="s">
        <v>1086</v>
      </c>
      <c r="I60" s="69">
        <v>58025</v>
      </c>
      <c r="J60" s="73" t="s">
        <v>1086</v>
      </c>
      <c r="K60" s="64" t="s">
        <v>526</v>
      </c>
      <c r="L60" s="70" t="s">
        <v>526</v>
      </c>
      <c r="M60" s="70">
        <v>58574</v>
      </c>
      <c r="N60" s="314" t="s">
        <v>526</v>
      </c>
      <c r="O60" s="626"/>
      <c r="P60" s="626"/>
      <c r="Q60" s="626"/>
      <c r="U60" s="895"/>
    </row>
    <row r="61" spans="1:21" s="429" customFormat="1" ht="15" hidden="1" customHeight="1">
      <c r="A61" s="421" t="s">
        <v>249</v>
      </c>
      <c r="B61" s="150" t="s">
        <v>255</v>
      </c>
      <c r="C61" s="95" t="s">
        <v>172</v>
      </c>
      <c r="D61" s="150" t="s">
        <v>256</v>
      </c>
      <c r="E61" s="64">
        <v>9201</v>
      </c>
      <c r="F61" s="150" t="s">
        <v>256</v>
      </c>
      <c r="G61" s="64">
        <v>9201</v>
      </c>
      <c r="H61" s="322" t="s">
        <v>1086</v>
      </c>
      <c r="I61" s="69">
        <v>55451</v>
      </c>
      <c r="J61" s="73" t="s">
        <v>1086</v>
      </c>
      <c r="K61" s="64" t="s">
        <v>526</v>
      </c>
      <c r="L61" s="70" t="s">
        <v>526</v>
      </c>
      <c r="M61" s="70">
        <v>55761</v>
      </c>
      <c r="N61" s="314" t="s">
        <v>526</v>
      </c>
      <c r="O61" s="626"/>
      <c r="P61" s="626"/>
      <c r="Q61" s="626"/>
      <c r="U61" s="895"/>
    </row>
    <row r="62" spans="1:21" s="429" customFormat="1" ht="15" hidden="1" customHeight="1">
      <c r="A62" s="421" t="s">
        <v>257</v>
      </c>
      <c r="B62" s="149" t="s">
        <v>258</v>
      </c>
      <c r="C62" s="95" t="s">
        <v>172</v>
      </c>
      <c r="D62" s="149" t="s">
        <v>259</v>
      </c>
      <c r="E62" s="64">
        <v>10001</v>
      </c>
      <c r="F62" s="149" t="s">
        <v>260</v>
      </c>
      <c r="G62" s="64">
        <v>10101</v>
      </c>
      <c r="H62" s="69">
        <v>1</v>
      </c>
      <c r="I62" s="69">
        <v>262245</v>
      </c>
      <c r="J62" s="167">
        <v>0.04</v>
      </c>
      <c r="K62" s="64" t="s">
        <v>526</v>
      </c>
      <c r="L62" s="70">
        <v>4</v>
      </c>
      <c r="M62" s="70">
        <v>265863</v>
      </c>
      <c r="N62" s="314">
        <v>0.15</v>
      </c>
      <c r="O62" s="626"/>
      <c r="P62" s="626"/>
      <c r="Q62" s="626"/>
      <c r="U62" s="895"/>
    </row>
    <row r="63" spans="1:21" s="429" customFormat="1" ht="15" hidden="1" customHeight="1">
      <c r="A63" s="421" t="s">
        <v>257</v>
      </c>
      <c r="B63" s="149" t="s">
        <v>258</v>
      </c>
      <c r="C63" s="95" t="s">
        <v>172</v>
      </c>
      <c r="D63" s="149" t="s">
        <v>259</v>
      </c>
      <c r="E63" s="64">
        <v>10001</v>
      </c>
      <c r="F63" s="149" t="s">
        <v>261</v>
      </c>
      <c r="G63" s="64">
        <v>10109</v>
      </c>
      <c r="H63" s="322" t="s">
        <v>1086</v>
      </c>
      <c r="I63" s="69">
        <v>47063</v>
      </c>
      <c r="J63" s="73" t="s">
        <v>1086</v>
      </c>
      <c r="K63" s="64">
        <v>2018</v>
      </c>
      <c r="L63" s="70">
        <v>24</v>
      </c>
      <c r="M63" s="70">
        <v>47845</v>
      </c>
      <c r="N63" s="314">
        <v>5.0199999999999996</v>
      </c>
      <c r="O63" s="626"/>
      <c r="P63" s="626"/>
      <c r="Q63" s="626"/>
      <c r="U63" s="895"/>
    </row>
    <row r="64" spans="1:21" s="429" customFormat="1" ht="15" hidden="1" customHeight="1">
      <c r="A64" s="421" t="s">
        <v>257</v>
      </c>
      <c r="B64" s="150" t="s">
        <v>262</v>
      </c>
      <c r="C64" s="95" t="s">
        <v>172</v>
      </c>
      <c r="D64" s="150" t="s">
        <v>263</v>
      </c>
      <c r="E64" s="64">
        <v>10201</v>
      </c>
      <c r="F64" s="150" t="s">
        <v>263</v>
      </c>
      <c r="G64" s="64">
        <v>10201</v>
      </c>
      <c r="H64" s="322" t="s">
        <v>1086</v>
      </c>
      <c r="I64" s="69">
        <v>46805</v>
      </c>
      <c r="J64" s="73" t="s">
        <v>1086</v>
      </c>
      <c r="K64" s="64" t="s">
        <v>526</v>
      </c>
      <c r="L64" s="70" t="s">
        <v>526</v>
      </c>
      <c r="M64" s="70">
        <v>47214</v>
      </c>
      <c r="N64" s="314" t="s">
        <v>526</v>
      </c>
      <c r="O64" s="626"/>
      <c r="P64" s="626"/>
      <c r="Q64" s="626"/>
      <c r="U64" s="895"/>
    </row>
    <row r="65" spans="1:29" s="429" customFormat="1" ht="15" hidden="1" customHeight="1">
      <c r="A65" s="421" t="s">
        <v>257</v>
      </c>
      <c r="B65" s="149" t="s">
        <v>264</v>
      </c>
      <c r="C65" s="95" t="s">
        <v>172</v>
      </c>
      <c r="D65" s="149" t="s">
        <v>264</v>
      </c>
      <c r="E65" s="64">
        <v>10301</v>
      </c>
      <c r="F65" s="149" t="s">
        <v>264</v>
      </c>
      <c r="G65" s="64">
        <v>10301</v>
      </c>
      <c r="H65" s="69">
        <v>120</v>
      </c>
      <c r="I65" s="69">
        <v>171233</v>
      </c>
      <c r="J65" s="167">
        <v>7.01</v>
      </c>
      <c r="K65" s="64" t="s">
        <v>526</v>
      </c>
      <c r="L65" s="70" t="s">
        <v>526</v>
      </c>
      <c r="M65" s="70">
        <v>172336</v>
      </c>
      <c r="N65" s="314" t="s">
        <v>526</v>
      </c>
      <c r="O65" s="626"/>
      <c r="P65" s="626"/>
      <c r="Q65" s="626"/>
      <c r="U65" s="895"/>
    </row>
    <row r="66" spans="1:29" s="429" customFormat="1" ht="15" hidden="1" customHeight="1">
      <c r="A66" s="421" t="s">
        <v>265</v>
      </c>
      <c r="B66" s="150" t="s">
        <v>266</v>
      </c>
      <c r="C66" s="95" t="s">
        <v>172</v>
      </c>
      <c r="D66" s="150" t="s">
        <v>266</v>
      </c>
      <c r="E66" s="64">
        <v>11101</v>
      </c>
      <c r="F66" s="150" t="s">
        <v>266</v>
      </c>
      <c r="G66" s="64">
        <v>11101</v>
      </c>
      <c r="H66" s="322" t="s">
        <v>1086</v>
      </c>
      <c r="I66" s="69">
        <v>60410</v>
      </c>
      <c r="J66" s="73" t="s">
        <v>1086</v>
      </c>
      <c r="K66" s="64" t="s">
        <v>526</v>
      </c>
      <c r="L66" s="70" t="s">
        <v>526</v>
      </c>
      <c r="M66" s="70">
        <v>60822</v>
      </c>
      <c r="N66" s="314" t="s">
        <v>526</v>
      </c>
      <c r="O66" s="626"/>
      <c r="P66" s="626"/>
      <c r="Q66" s="626"/>
      <c r="U66" s="895"/>
    </row>
    <row r="67" spans="1:29" s="429" customFormat="1" ht="15" hidden="1" customHeight="1">
      <c r="A67" s="421" t="s">
        <v>267</v>
      </c>
      <c r="B67" s="149" t="s">
        <v>267</v>
      </c>
      <c r="C67" s="95" t="s">
        <v>172</v>
      </c>
      <c r="D67" s="149" t="s">
        <v>268</v>
      </c>
      <c r="E67" s="64">
        <v>12101</v>
      </c>
      <c r="F67" s="66" t="s">
        <v>268</v>
      </c>
      <c r="G67" s="64">
        <v>12101</v>
      </c>
      <c r="H67" s="69">
        <v>15</v>
      </c>
      <c r="I67" s="69">
        <v>138248</v>
      </c>
      <c r="J67" s="167">
        <v>1.0900000000000001</v>
      </c>
      <c r="K67" s="64">
        <v>2020</v>
      </c>
      <c r="L67" s="70">
        <v>35</v>
      </c>
      <c r="M67" s="70">
        <v>140132</v>
      </c>
      <c r="N67" s="314">
        <v>2.5</v>
      </c>
      <c r="O67" s="626"/>
      <c r="P67" s="626"/>
      <c r="Q67" s="626"/>
      <c r="U67" s="895"/>
      <c r="V67" s="218"/>
      <c r="W67" s="218"/>
      <c r="X67" s="218"/>
      <c r="Y67" s="218"/>
      <c r="Z67" s="218"/>
      <c r="AA67" s="218"/>
      <c r="AB67" s="218"/>
      <c r="AC67" s="218"/>
    </row>
    <row r="68" spans="1:29" s="429" customFormat="1" ht="15" hidden="1" customHeight="1">
      <c r="A68" s="421" t="s">
        <v>269</v>
      </c>
      <c r="B68" s="149" t="s">
        <v>270</v>
      </c>
      <c r="C68" s="95" t="s">
        <v>271</v>
      </c>
      <c r="D68" s="149" t="s">
        <v>271</v>
      </c>
      <c r="E68" s="64">
        <v>13001</v>
      </c>
      <c r="F68" s="149" t="s">
        <v>270</v>
      </c>
      <c r="G68" s="64">
        <v>13101</v>
      </c>
      <c r="H68" s="69">
        <v>1</v>
      </c>
      <c r="I68" s="69">
        <v>467865</v>
      </c>
      <c r="J68" s="167">
        <v>0.02</v>
      </c>
      <c r="K68" s="64" t="s">
        <v>526</v>
      </c>
      <c r="L68" s="70">
        <v>0</v>
      </c>
      <c r="M68" s="70">
        <v>486838</v>
      </c>
      <c r="N68" s="314">
        <v>0</v>
      </c>
      <c r="O68" s="626"/>
      <c r="P68" s="626"/>
      <c r="Q68" s="626"/>
      <c r="U68" s="895"/>
    </row>
    <row r="69" spans="1:29" s="429" customFormat="1" ht="15" customHeight="1">
      <c r="A69" s="421" t="s">
        <v>269</v>
      </c>
      <c r="B69" s="149" t="s">
        <v>270</v>
      </c>
      <c r="C69" s="95" t="s">
        <v>271</v>
      </c>
      <c r="D69" s="149" t="s">
        <v>271</v>
      </c>
      <c r="E69" s="64">
        <v>13001</v>
      </c>
      <c r="F69" s="149" t="s">
        <v>272</v>
      </c>
      <c r="G69" s="64">
        <v>13102</v>
      </c>
      <c r="H69" s="69">
        <v>0</v>
      </c>
      <c r="I69" s="69">
        <v>86451</v>
      </c>
      <c r="J69" s="167">
        <v>0</v>
      </c>
      <c r="K69" s="617" t="s">
        <v>526</v>
      </c>
      <c r="L69" s="70" t="s">
        <v>526</v>
      </c>
      <c r="M69" s="70">
        <v>88016</v>
      </c>
      <c r="N69" s="314" t="s">
        <v>526</v>
      </c>
      <c r="O69" s="626"/>
      <c r="P69" s="626"/>
      <c r="Q69" s="626"/>
      <c r="U69" s="895"/>
    </row>
    <row r="70" spans="1:29" s="429" customFormat="1" ht="15" hidden="1" customHeight="1">
      <c r="A70" s="421" t="s">
        <v>269</v>
      </c>
      <c r="B70" s="149" t="s">
        <v>270</v>
      </c>
      <c r="C70" s="95" t="s">
        <v>271</v>
      </c>
      <c r="D70" s="149" t="s">
        <v>271</v>
      </c>
      <c r="E70" s="64">
        <v>13001</v>
      </c>
      <c r="F70" s="149" t="s">
        <v>273</v>
      </c>
      <c r="G70" s="64">
        <v>13103</v>
      </c>
      <c r="H70" s="322" t="s">
        <v>1086</v>
      </c>
      <c r="I70" s="69">
        <v>140355</v>
      </c>
      <c r="J70" s="73" t="s">
        <v>1086</v>
      </c>
      <c r="K70" s="64">
        <v>2018</v>
      </c>
      <c r="L70" s="70">
        <v>42</v>
      </c>
      <c r="M70" s="70">
        <v>141402</v>
      </c>
      <c r="N70" s="314">
        <v>2.97</v>
      </c>
      <c r="O70" s="626"/>
      <c r="P70" s="626"/>
      <c r="Q70" s="626"/>
      <c r="U70" s="895"/>
    </row>
    <row r="71" spans="1:29" s="429" customFormat="1" ht="15" customHeight="1">
      <c r="A71" s="421" t="s">
        <v>269</v>
      </c>
      <c r="B71" s="149" t="s">
        <v>270</v>
      </c>
      <c r="C71" s="95" t="s">
        <v>271</v>
      </c>
      <c r="D71" s="149" t="s">
        <v>271</v>
      </c>
      <c r="E71" s="64">
        <v>13001</v>
      </c>
      <c r="F71" s="149" t="s">
        <v>274</v>
      </c>
      <c r="G71" s="64">
        <v>13104</v>
      </c>
      <c r="H71" s="322" t="s">
        <v>1086</v>
      </c>
      <c r="I71" s="69">
        <v>135099</v>
      </c>
      <c r="J71" s="73" t="s">
        <v>1086</v>
      </c>
      <c r="K71" s="64" t="s">
        <v>526</v>
      </c>
      <c r="L71" s="70" t="s">
        <v>526</v>
      </c>
      <c r="M71" s="70">
        <v>137162</v>
      </c>
      <c r="N71" s="314" t="s">
        <v>526</v>
      </c>
      <c r="O71" s="626"/>
      <c r="P71" s="626"/>
      <c r="Q71" s="626"/>
      <c r="U71" s="895"/>
    </row>
    <row r="72" spans="1:29" s="429" customFormat="1" ht="15" hidden="1" customHeight="1">
      <c r="A72" s="421" t="s">
        <v>269</v>
      </c>
      <c r="B72" s="149" t="s">
        <v>270</v>
      </c>
      <c r="C72" s="95" t="s">
        <v>271</v>
      </c>
      <c r="D72" s="149" t="s">
        <v>271</v>
      </c>
      <c r="E72" s="64">
        <v>13001</v>
      </c>
      <c r="F72" s="149" t="s">
        <v>275</v>
      </c>
      <c r="G72" s="64">
        <v>13105</v>
      </c>
      <c r="H72" s="322" t="s">
        <v>1086</v>
      </c>
      <c r="I72" s="69">
        <v>171032</v>
      </c>
      <c r="J72" s="73" t="s">
        <v>1086</v>
      </c>
      <c r="K72" s="64">
        <v>2018</v>
      </c>
      <c r="L72" s="70">
        <v>47</v>
      </c>
      <c r="M72" s="70">
        <v>171487</v>
      </c>
      <c r="N72" s="314">
        <v>2.74</v>
      </c>
      <c r="O72" s="626"/>
      <c r="P72" s="626"/>
      <c r="Q72" s="626"/>
      <c r="U72" s="895"/>
    </row>
    <row r="73" spans="1:29" s="429" customFormat="1" ht="15" hidden="1" customHeight="1">
      <c r="A73" s="421" t="s">
        <v>269</v>
      </c>
      <c r="B73" s="149" t="s">
        <v>270</v>
      </c>
      <c r="C73" s="95" t="s">
        <v>271</v>
      </c>
      <c r="D73" s="149" t="s">
        <v>271</v>
      </c>
      <c r="E73" s="64">
        <v>13001</v>
      </c>
      <c r="F73" s="149" t="s">
        <v>276</v>
      </c>
      <c r="G73" s="64">
        <v>13106</v>
      </c>
      <c r="H73" s="69">
        <v>28</v>
      </c>
      <c r="I73" s="69">
        <v>166174</v>
      </c>
      <c r="J73" s="167">
        <v>1.68</v>
      </c>
      <c r="K73" s="64">
        <v>2019</v>
      </c>
      <c r="L73" s="70">
        <v>26</v>
      </c>
      <c r="M73" s="70">
        <v>186426</v>
      </c>
      <c r="N73" s="314">
        <v>1.39</v>
      </c>
      <c r="O73" s="626"/>
      <c r="P73" s="626"/>
      <c r="Q73" s="626"/>
      <c r="U73" s="895"/>
    </row>
    <row r="74" spans="1:29" s="429" customFormat="1" ht="15" hidden="1" customHeight="1">
      <c r="A74" s="421" t="s">
        <v>269</v>
      </c>
      <c r="B74" s="149" t="s">
        <v>270</v>
      </c>
      <c r="C74" s="95" t="s">
        <v>271</v>
      </c>
      <c r="D74" s="149" t="s">
        <v>271</v>
      </c>
      <c r="E74" s="64">
        <v>13001</v>
      </c>
      <c r="F74" s="149" t="s">
        <v>277</v>
      </c>
      <c r="G74" s="64">
        <v>13107</v>
      </c>
      <c r="H74" s="69">
        <v>0</v>
      </c>
      <c r="I74" s="69">
        <v>106706</v>
      </c>
      <c r="J74" s="167">
        <v>0</v>
      </c>
      <c r="K74" s="64" t="s">
        <v>526</v>
      </c>
      <c r="L74" s="70">
        <v>0</v>
      </c>
      <c r="M74" s="70">
        <v>109630</v>
      </c>
      <c r="N74" s="314">
        <v>0</v>
      </c>
      <c r="O74" s="626"/>
      <c r="P74" s="626"/>
      <c r="Q74" s="626"/>
      <c r="U74" s="895"/>
    </row>
    <row r="75" spans="1:29" s="429" customFormat="1" ht="15" customHeight="1">
      <c r="A75" s="421" t="s">
        <v>269</v>
      </c>
      <c r="B75" s="149" t="s">
        <v>270</v>
      </c>
      <c r="C75" s="95" t="s">
        <v>271</v>
      </c>
      <c r="D75" s="149" t="s">
        <v>271</v>
      </c>
      <c r="E75" s="64">
        <v>13001</v>
      </c>
      <c r="F75" s="149" t="s">
        <v>278</v>
      </c>
      <c r="G75" s="64">
        <v>13108</v>
      </c>
      <c r="H75" s="322" t="s">
        <v>1086</v>
      </c>
      <c r="I75" s="69">
        <v>117277</v>
      </c>
      <c r="J75" s="73" t="s">
        <v>1086</v>
      </c>
      <c r="K75" s="64" t="s">
        <v>526</v>
      </c>
      <c r="L75" s="70" t="s">
        <v>526</v>
      </c>
      <c r="M75" s="70">
        <v>129691</v>
      </c>
      <c r="N75" s="314" t="s">
        <v>526</v>
      </c>
      <c r="O75" s="626"/>
      <c r="P75" s="626"/>
      <c r="Q75" s="626"/>
      <c r="U75" s="895"/>
    </row>
    <row r="76" spans="1:29" s="429" customFormat="1" ht="15" hidden="1" customHeight="1">
      <c r="A76" s="421" t="s">
        <v>269</v>
      </c>
      <c r="B76" s="149" t="s">
        <v>270</v>
      </c>
      <c r="C76" s="95" t="s">
        <v>271</v>
      </c>
      <c r="D76" s="149" t="s">
        <v>271</v>
      </c>
      <c r="E76" s="64">
        <v>13001</v>
      </c>
      <c r="F76" s="149" t="s">
        <v>279</v>
      </c>
      <c r="G76" s="64">
        <v>13109</v>
      </c>
      <c r="H76" s="322" t="s">
        <v>1086</v>
      </c>
      <c r="I76" s="69">
        <v>97125</v>
      </c>
      <c r="J76" s="73" t="s">
        <v>1086</v>
      </c>
      <c r="K76" s="64">
        <v>2015</v>
      </c>
      <c r="L76" s="70">
        <v>16</v>
      </c>
      <c r="M76" s="70">
        <v>98790</v>
      </c>
      <c r="N76" s="314">
        <v>1.62</v>
      </c>
      <c r="O76" s="626"/>
      <c r="P76" s="626"/>
      <c r="Q76" s="626"/>
      <c r="U76" s="895"/>
    </row>
    <row r="77" spans="1:29" s="429" customFormat="1" ht="15" customHeight="1">
      <c r="A77" s="421" t="s">
        <v>269</v>
      </c>
      <c r="B77" s="149" t="s">
        <v>270</v>
      </c>
      <c r="C77" s="95" t="s">
        <v>271</v>
      </c>
      <c r="D77" s="149" t="s">
        <v>271</v>
      </c>
      <c r="E77" s="64">
        <v>13001</v>
      </c>
      <c r="F77" s="149" t="s">
        <v>280</v>
      </c>
      <c r="G77" s="64">
        <v>13110</v>
      </c>
      <c r="H77" s="69">
        <v>21</v>
      </c>
      <c r="I77" s="69">
        <v>390218</v>
      </c>
      <c r="J77" s="167">
        <v>0.54</v>
      </c>
      <c r="K77" s="64" t="s">
        <v>526</v>
      </c>
      <c r="L77" s="70" t="s">
        <v>526</v>
      </c>
      <c r="M77" s="70">
        <v>396781</v>
      </c>
      <c r="N77" s="314" t="s">
        <v>526</v>
      </c>
      <c r="O77" s="626"/>
      <c r="P77" s="626"/>
      <c r="Q77" s="626"/>
      <c r="U77" s="895"/>
    </row>
    <row r="78" spans="1:29" s="429" customFormat="1" ht="15" customHeight="1">
      <c r="A78" s="421" t="s">
        <v>269</v>
      </c>
      <c r="B78" s="149" t="s">
        <v>270</v>
      </c>
      <c r="C78" s="95" t="s">
        <v>271</v>
      </c>
      <c r="D78" s="149" t="s">
        <v>271</v>
      </c>
      <c r="E78" s="64">
        <v>13001</v>
      </c>
      <c r="F78" s="149" t="s">
        <v>281</v>
      </c>
      <c r="G78" s="64">
        <v>13111</v>
      </c>
      <c r="H78" s="69">
        <v>8</v>
      </c>
      <c r="I78" s="69">
        <v>122392</v>
      </c>
      <c r="J78" s="167">
        <v>0.65</v>
      </c>
      <c r="K78" s="64" t="s">
        <v>526</v>
      </c>
      <c r="L78" s="70" t="s">
        <v>526</v>
      </c>
      <c r="M78" s="70">
        <v>122454</v>
      </c>
      <c r="N78" s="314" t="s">
        <v>526</v>
      </c>
      <c r="O78" s="626"/>
      <c r="P78" s="626"/>
      <c r="Q78" s="626"/>
      <c r="U78" s="895"/>
    </row>
    <row r="79" spans="1:29" s="429" customFormat="1" ht="15" customHeight="1">
      <c r="A79" s="421" t="s">
        <v>269</v>
      </c>
      <c r="B79" s="149" t="s">
        <v>270</v>
      </c>
      <c r="C79" s="95" t="s">
        <v>271</v>
      </c>
      <c r="D79" s="149" t="s">
        <v>271</v>
      </c>
      <c r="E79" s="64">
        <v>13001</v>
      </c>
      <c r="F79" s="149" t="s">
        <v>282</v>
      </c>
      <c r="G79" s="64">
        <v>13112</v>
      </c>
      <c r="H79" s="69">
        <v>78</v>
      </c>
      <c r="I79" s="69">
        <v>188255</v>
      </c>
      <c r="J79" s="167">
        <v>4.1399999999999997</v>
      </c>
      <c r="K79" s="64" t="s">
        <v>526</v>
      </c>
      <c r="L79" s="70" t="s">
        <v>526</v>
      </c>
      <c r="M79" s="70">
        <v>188748</v>
      </c>
      <c r="N79" s="314" t="s">
        <v>526</v>
      </c>
      <c r="O79" s="626"/>
      <c r="P79" s="626"/>
      <c r="Q79" s="626"/>
      <c r="U79" s="895"/>
    </row>
    <row r="80" spans="1:29" s="429" customFormat="1" ht="15" customHeight="1">
      <c r="A80" s="421" t="s">
        <v>269</v>
      </c>
      <c r="B80" s="149" t="s">
        <v>270</v>
      </c>
      <c r="C80" s="95" t="s">
        <v>271</v>
      </c>
      <c r="D80" s="149" t="s">
        <v>271</v>
      </c>
      <c r="E80" s="64">
        <v>13001</v>
      </c>
      <c r="F80" s="149" t="s">
        <v>283</v>
      </c>
      <c r="G80" s="64">
        <v>13113</v>
      </c>
      <c r="H80" s="69">
        <v>0</v>
      </c>
      <c r="I80" s="69">
        <v>97810</v>
      </c>
      <c r="J80" s="167">
        <v>0</v>
      </c>
      <c r="K80" s="64" t="s">
        <v>526</v>
      </c>
      <c r="L80" s="70" t="s">
        <v>526</v>
      </c>
      <c r="M80" s="70">
        <v>99033</v>
      </c>
      <c r="N80" s="314" t="s">
        <v>526</v>
      </c>
      <c r="O80" s="626"/>
      <c r="P80" s="626"/>
      <c r="Q80" s="626"/>
      <c r="U80" s="895"/>
    </row>
    <row r="81" spans="1:21" s="429" customFormat="1" ht="15" customHeight="1">
      <c r="A81" s="421" t="s">
        <v>269</v>
      </c>
      <c r="B81" s="149" t="s">
        <v>270</v>
      </c>
      <c r="C81" s="95" t="s">
        <v>271</v>
      </c>
      <c r="D81" s="149" t="s">
        <v>271</v>
      </c>
      <c r="E81" s="64">
        <v>13001</v>
      </c>
      <c r="F81" s="149" t="s">
        <v>284</v>
      </c>
      <c r="G81" s="64">
        <v>13114</v>
      </c>
      <c r="H81" s="69">
        <v>0</v>
      </c>
      <c r="I81" s="69">
        <v>315183</v>
      </c>
      <c r="J81" s="167">
        <v>0</v>
      </c>
      <c r="K81" s="64" t="s">
        <v>526</v>
      </c>
      <c r="L81" s="70" t="s">
        <v>526</v>
      </c>
      <c r="M81" s="70">
        <v>323309</v>
      </c>
      <c r="N81" s="314" t="s">
        <v>526</v>
      </c>
      <c r="O81" s="626"/>
      <c r="P81" s="626"/>
      <c r="Q81" s="626"/>
      <c r="U81" s="895"/>
    </row>
    <row r="82" spans="1:21" s="429" customFormat="1" ht="15" customHeight="1">
      <c r="A82" s="421" t="s">
        <v>269</v>
      </c>
      <c r="B82" s="149" t="s">
        <v>270</v>
      </c>
      <c r="C82" s="95" t="s">
        <v>271</v>
      </c>
      <c r="D82" s="149" t="s">
        <v>271</v>
      </c>
      <c r="E82" s="64">
        <v>13001</v>
      </c>
      <c r="F82" s="149" t="s">
        <v>285</v>
      </c>
      <c r="G82" s="64">
        <v>13115</v>
      </c>
      <c r="H82" s="69">
        <v>0</v>
      </c>
      <c r="I82" s="69">
        <v>114322</v>
      </c>
      <c r="J82" s="167">
        <v>0</v>
      </c>
      <c r="K82" s="64" t="s">
        <v>526</v>
      </c>
      <c r="L82" s="70" t="s">
        <v>526</v>
      </c>
      <c r="M82" s="70">
        <v>119240</v>
      </c>
      <c r="N82" s="314" t="s">
        <v>526</v>
      </c>
      <c r="O82" s="626"/>
      <c r="P82" s="626"/>
      <c r="Q82" s="626"/>
      <c r="U82" s="895"/>
    </row>
    <row r="83" spans="1:21" s="429" customFormat="1" ht="15" customHeight="1">
      <c r="A83" s="421" t="s">
        <v>269</v>
      </c>
      <c r="B83" s="149" t="s">
        <v>270</v>
      </c>
      <c r="C83" s="95" t="s">
        <v>271</v>
      </c>
      <c r="D83" s="149" t="s">
        <v>271</v>
      </c>
      <c r="E83" s="64">
        <v>13001</v>
      </c>
      <c r="F83" s="149" t="s">
        <v>286</v>
      </c>
      <c r="G83" s="64">
        <v>13116</v>
      </c>
      <c r="H83" s="69">
        <v>0</v>
      </c>
      <c r="I83" s="69">
        <v>103454</v>
      </c>
      <c r="J83" s="167">
        <v>0</v>
      </c>
      <c r="K83" s="64" t="s">
        <v>526</v>
      </c>
      <c r="L83" s="70" t="s">
        <v>526</v>
      </c>
      <c r="M83" s="70">
        <v>103643</v>
      </c>
      <c r="N83" s="314" t="s">
        <v>526</v>
      </c>
      <c r="O83" s="626"/>
      <c r="P83" s="626"/>
      <c r="Q83" s="626"/>
      <c r="U83" s="895"/>
    </row>
    <row r="84" spans="1:21" s="429" customFormat="1" ht="15" hidden="1" customHeight="1">
      <c r="A84" s="421" t="s">
        <v>269</v>
      </c>
      <c r="B84" s="149" t="s">
        <v>270</v>
      </c>
      <c r="C84" s="95" t="s">
        <v>271</v>
      </c>
      <c r="D84" s="149" t="s">
        <v>271</v>
      </c>
      <c r="E84" s="64">
        <v>13001</v>
      </c>
      <c r="F84" s="149" t="s">
        <v>287</v>
      </c>
      <c r="G84" s="64">
        <v>13117</v>
      </c>
      <c r="H84" s="322" t="s">
        <v>1086</v>
      </c>
      <c r="I84" s="69">
        <v>101803</v>
      </c>
      <c r="J84" s="73" t="s">
        <v>1086</v>
      </c>
      <c r="K84" s="64">
        <v>2019</v>
      </c>
      <c r="L84" s="70">
        <v>18</v>
      </c>
      <c r="M84" s="70">
        <v>103111</v>
      </c>
      <c r="N84" s="314">
        <v>1.75</v>
      </c>
      <c r="O84" s="626"/>
      <c r="P84" s="626"/>
      <c r="Q84" s="626"/>
      <c r="U84" s="895"/>
    </row>
    <row r="85" spans="1:21" s="429" customFormat="1" ht="15" customHeight="1">
      <c r="A85" s="421" t="s">
        <v>269</v>
      </c>
      <c r="B85" s="149" t="s">
        <v>270</v>
      </c>
      <c r="C85" s="95" t="s">
        <v>271</v>
      </c>
      <c r="D85" s="149" t="s">
        <v>271</v>
      </c>
      <c r="E85" s="64">
        <v>13001</v>
      </c>
      <c r="F85" s="149" t="s">
        <v>288</v>
      </c>
      <c r="G85" s="64">
        <v>13118</v>
      </c>
      <c r="H85" s="69">
        <v>44</v>
      </c>
      <c r="I85" s="69">
        <v>126804</v>
      </c>
      <c r="J85" s="167">
        <v>3.47</v>
      </c>
      <c r="K85" s="64" t="s">
        <v>526</v>
      </c>
      <c r="L85" s="70" t="s">
        <v>526</v>
      </c>
      <c r="M85" s="70">
        <v>130467</v>
      </c>
      <c r="N85" s="314" t="s">
        <v>526</v>
      </c>
      <c r="O85" s="626"/>
      <c r="P85" s="626"/>
      <c r="Q85" s="626"/>
      <c r="U85" s="895"/>
    </row>
    <row r="86" spans="1:21" s="429" customFormat="1" ht="15" hidden="1" customHeight="1">
      <c r="A86" s="421" t="s">
        <v>269</v>
      </c>
      <c r="B86" s="149" t="s">
        <v>270</v>
      </c>
      <c r="C86" s="95" t="s">
        <v>271</v>
      </c>
      <c r="D86" s="149" t="s">
        <v>271</v>
      </c>
      <c r="E86" s="64">
        <v>13001</v>
      </c>
      <c r="F86" s="149" t="s">
        <v>289</v>
      </c>
      <c r="G86" s="64">
        <v>13119</v>
      </c>
      <c r="H86" s="69">
        <v>45</v>
      </c>
      <c r="I86" s="69">
        <v>556715</v>
      </c>
      <c r="J86" s="167">
        <v>0.81</v>
      </c>
      <c r="K86" s="64">
        <v>2020</v>
      </c>
      <c r="L86" s="70">
        <v>44</v>
      </c>
      <c r="M86" s="70">
        <v>566664</v>
      </c>
      <c r="N86" s="314">
        <v>0.78</v>
      </c>
      <c r="O86" s="626"/>
      <c r="P86" s="626"/>
      <c r="Q86" s="626"/>
      <c r="U86" s="895"/>
    </row>
    <row r="87" spans="1:21" s="429" customFormat="1" ht="15" customHeight="1">
      <c r="A87" s="421" t="s">
        <v>269</v>
      </c>
      <c r="B87" s="149" t="s">
        <v>270</v>
      </c>
      <c r="C87" s="95" t="s">
        <v>271</v>
      </c>
      <c r="D87" s="149" t="s">
        <v>271</v>
      </c>
      <c r="E87" s="64">
        <v>13001</v>
      </c>
      <c r="F87" s="149" t="s">
        <v>290</v>
      </c>
      <c r="G87" s="64">
        <v>13120</v>
      </c>
      <c r="H87" s="322" t="s">
        <v>1086</v>
      </c>
      <c r="I87" s="69">
        <v>230808</v>
      </c>
      <c r="J87" s="73" t="s">
        <v>1086</v>
      </c>
      <c r="K87" s="64" t="s">
        <v>526</v>
      </c>
      <c r="L87" s="70" t="s">
        <v>526</v>
      </c>
      <c r="M87" s="70">
        <v>240753</v>
      </c>
      <c r="N87" s="314" t="s">
        <v>526</v>
      </c>
      <c r="O87" s="626"/>
      <c r="P87" s="626"/>
      <c r="Q87" s="626"/>
      <c r="U87" s="895"/>
    </row>
    <row r="88" spans="1:21" s="429" customFormat="1" ht="15" customHeight="1">
      <c r="A88" s="421" t="s">
        <v>269</v>
      </c>
      <c r="B88" s="149" t="s">
        <v>270</v>
      </c>
      <c r="C88" s="95" t="s">
        <v>271</v>
      </c>
      <c r="D88" s="149" t="s">
        <v>271</v>
      </c>
      <c r="E88" s="64">
        <v>13001</v>
      </c>
      <c r="F88" s="149" t="s">
        <v>291</v>
      </c>
      <c r="G88" s="64">
        <v>13121</v>
      </c>
      <c r="H88" s="69">
        <v>0</v>
      </c>
      <c r="I88" s="69">
        <v>106605</v>
      </c>
      <c r="J88" s="167">
        <v>0</v>
      </c>
      <c r="K88" s="64" t="s">
        <v>526</v>
      </c>
      <c r="L88" s="70" t="s">
        <v>526</v>
      </c>
      <c r="M88" s="70">
        <v>107205</v>
      </c>
      <c r="N88" s="314" t="s">
        <v>526</v>
      </c>
      <c r="O88" s="626"/>
      <c r="P88" s="626"/>
      <c r="Q88" s="626"/>
      <c r="U88" s="895"/>
    </row>
    <row r="89" spans="1:21" s="429" customFormat="1" ht="15" hidden="1" customHeight="1">
      <c r="A89" s="421" t="s">
        <v>269</v>
      </c>
      <c r="B89" s="149" t="s">
        <v>270</v>
      </c>
      <c r="C89" s="95" t="s">
        <v>271</v>
      </c>
      <c r="D89" s="149" t="s">
        <v>271</v>
      </c>
      <c r="E89" s="64">
        <v>13001</v>
      </c>
      <c r="F89" s="149" t="s">
        <v>292</v>
      </c>
      <c r="G89" s="64">
        <v>13122</v>
      </c>
      <c r="H89" s="322" t="s">
        <v>1086</v>
      </c>
      <c r="I89" s="69">
        <v>257714</v>
      </c>
      <c r="J89" s="73" t="s">
        <v>1086</v>
      </c>
      <c r="K89" s="64">
        <v>2019</v>
      </c>
      <c r="L89" s="70">
        <v>80</v>
      </c>
      <c r="M89" s="70">
        <v>262268</v>
      </c>
      <c r="N89" s="314">
        <v>3.05</v>
      </c>
      <c r="O89" s="626"/>
      <c r="P89" s="626"/>
      <c r="Q89" s="626"/>
      <c r="U89" s="895"/>
    </row>
    <row r="90" spans="1:21" s="429" customFormat="1" ht="15" customHeight="1">
      <c r="A90" s="421" t="s">
        <v>269</v>
      </c>
      <c r="B90" s="149" t="s">
        <v>270</v>
      </c>
      <c r="C90" s="95" t="s">
        <v>271</v>
      </c>
      <c r="D90" s="149" t="s">
        <v>271</v>
      </c>
      <c r="E90" s="64">
        <v>13001</v>
      </c>
      <c r="F90" s="149" t="s">
        <v>293</v>
      </c>
      <c r="G90" s="64">
        <v>13123</v>
      </c>
      <c r="H90" s="69">
        <v>0</v>
      </c>
      <c r="I90" s="69">
        <v>151042</v>
      </c>
      <c r="J90" s="167">
        <v>0</v>
      </c>
      <c r="K90" s="64" t="s">
        <v>526</v>
      </c>
      <c r="L90" s="70" t="s">
        <v>526</v>
      </c>
      <c r="M90" s="70">
        <v>154446</v>
      </c>
      <c r="N90" s="314" t="s">
        <v>526</v>
      </c>
      <c r="O90" s="626"/>
      <c r="P90" s="626"/>
      <c r="Q90" s="626"/>
      <c r="U90" s="895"/>
    </row>
    <row r="91" spans="1:21" s="429" customFormat="1" ht="15" hidden="1" customHeight="1">
      <c r="A91" s="421" t="s">
        <v>269</v>
      </c>
      <c r="B91" s="149" t="s">
        <v>270</v>
      </c>
      <c r="C91" s="95" t="s">
        <v>271</v>
      </c>
      <c r="D91" s="149" t="s">
        <v>271</v>
      </c>
      <c r="E91" s="64">
        <v>13001</v>
      </c>
      <c r="F91" s="149" t="s">
        <v>294</v>
      </c>
      <c r="G91" s="64">
        <v>13124</v>
      </c>
      <c r="H91" s="322" t="s">
        <v>1086</v>
      </c>
      <c r="I91" s="69">
        <v>244526</v>
      </c>
      <c r="J91" s="73" t="s">
        <v>1086</v>
      </c>
      <c r="K91" s="64">
        <v>2020</v>
      </c>
      <c r="L91" s="70">
        <v>50</v>
      </c>
      <c r="M91" s="70">
        <v>248347</v>
      </c>
      <c r="N91" s="314">
        <v>2.0099999999999998</v>
      </c>
      <c r="O91" s="626"/>
      <c r="P91" s="626"/>
      <c r="Q91" s="626"/>
      <c r="U91" s="895"/>
    </row>
    <row r="92" spans="1:21" s="429" customFormat="1" ht="15" customHeight="1">
      <c r="A92" s="421" t="s">
        <v>269</v>
      </c>
      <c r="B92" s="149" t="s">
        <v>270</v>
      </c>
      <c r="C92" s="95" t="s">
        <v>271</v>
      </c>
      <c r="D92" s="149" t="s">
        <v>271</v>
      </c>
      <c r="E92" s="64">
        <v>13001</v>
      </c>
      <c r="F92" s="149" t="s">
        <v>295</v>
      </c>
      <c r="G92" s="64">
        <v>13125</v>
      </c>
      <c r="H92" s="69">
        <v>25</v>
      </c>
      <c r="I92" s="69">
        <v>232342</v>
      </c>
      <c r="J92" s="167">
        <v>1.08</v>
      </c>
      <c r="K92" s="64" t="s">
        <v>526</v>
      </c>
      <c r="L92" s="70" t="s">
        <v>526</v>
      </c>
      <c r="M92" s="70">
        <v>243112</v>
      </c>
      <c r="N92" s="314" t="s">
        <v>526</v>
      </c>
      <c r="O92" s="626"/>
      <c r="P92" s="626"/>
      <c r="Q92" s="626"/>
      <c r="U92" s="895"/>
    </row>
    <row r="93" spans="1:21" s="429" customFormat="1" ht="15" customHeight="1">
      <c r="A93" s="421" t="s">
        <v>269</v>
      </c>
      <c r="B93" s="149" t="s">
        <v>270</v>
      </c>
      <c r="C93" s="95" t="s">
        <v>271</v>
      </c>
      <c r="D93" s="149" t="s">
        <v>271</v>
      </c>
      <c r="E93" s="64">
        <v>13001</v>
      </c>
      <c r="F93" s="149" t="s">
        <v>296</v>
      </c>
      <c r="G93" s="64">
        <v>13126</v>
      </c>
      <c r="H93" s="69">
        <v>46</v>
      </c>
      <c r="I93" s="69">
        <v>123648</v>
      </c>
      <c r="J93" s="167">
        <v>3.72</v>
      </c>
      <c r="K93" s="64" t="s">
        <v>526</v>
      </c>
      <c r="L93" s="70" t="s">
        <v>526</v>
      </c>
      <c r="M93" s="70">
        <v>130284</v>
      </c>
      <c r="N93" s="314" t="s">
        <v>526</v>
      </c>
      <c r="O93" s="626"/>
      <c r="P93" s="626"/>
      <c r="Q93" s="626"/>
      <c r="U93" s="895"/>
    </row>
    <row r="94" spans="1:21" s="429" customFormat="1" ht="15" hidden="1" customHeight="1">
      <c r="A94" s="421" t="s">
        <v>269</v>
      </c>
      <c r="B94" s="149" t="s">
        <v>270</v>
      </c>
      <c r="C94" s="95" t="s">
        <v>271</v>
      </c>
      <c r="D94" s="149" t="s">
        <v>271</v>
      </c>
      <c r="E94" s="64">
        <v>13001</v>
      </c>
      <c r="F94" s="149" t="s">
        <v>297</v>
      </c>
      <c r="G94" s="64">
        <v>13127</v>
      </c>
      <c r="H94" s="69">
        <v>29</v>
      </c>
      <c r="I94" s="69">
        <v>173464</v>
      </c>
      <c r="J94" s="167">
        <v>1.67</v>
      </c>
      <c r="K94" s="64">
        <v>2019</v>
      </c>
      <c r="L94" s="70">
        <v>23</v>
      </c>
      <c r="M94" s="70">
        <v>182088</v>
      </c>
      <c r="N94" s="314">
        <v>1.26</v>
      </c>
      <c r="O94" s="626"/>
      <c r="P94" s="626"/>
      <c r="Q94" s="626"/>
      <c r="U94" s="895"/>
    </row>
    <row r="95" spans="1:21" s="429" customFormat="1" ht="15" customHeight="1">
      <c r="A95" s="421" t="s">
        <v>269</v>
      </c>
      <c r="B95" s="149" t="s">
        <v>270</v>
      </c>
      <c r="C95" s="95" t="s">
        <v>271</v>
      </c>
      <c r="D95" s="149" t="s">
        <v>271</v>
      </c>
      <c r="E95" s="64">
        <v>13001</v>
      </c>
      <c r="F95" s="149" t="s">
        <v>298</v>
      </c>
      <c r="G95" s="64">
        <v>13128</v>
      </c>
      <c r="H95" s="322" t="s">
        <v>1086</v>
      </c>
      <c r="I95" s="69">
        <v>156567</v>
      </c>
      <c r="J95" s="73" t="s">
        <v>1086</v>
      </c>
      <c r="K95" s="64" t="s">
        <v>526</v>
      </c>
      <c r="L95" s="70" t="s">
        <v>526</v>
      </c>
      <c r="M95" s="70">
        <v>158717</v>
      </c>
      <c r="N95" s="314" t="s">
        <v>526</v>
      </c>
      <c r="O95" s="626"/>
      <c r="P95" s="626"/>
      <c r="Q95" s="626"/>
      <c r="U95" s="895"/>
    </row>
    <row r="96" spans="1:21" s="429" customFormat="1" ht="15" hidden="1" customHeight="1">
      <c r="A96" s="421" t="s">
        <v>269</v>
      </c>
      <c r="B96" s="149" t="s">
        <v>270</v>
      </c>
      <c r="C96" s="95" t="s">
        <v>271</v>
      </c>
      <c r="D96" s="149" t="s">
        <v>271</v>
      </c>
      <c r="E96" s="64">
        <v>13001</v>
      </c>
      <c r="F96" s="149" t="s">
        <v>299</v>
      </c>
      <c r="G96" s="64">
        <v>13129</v>
      </c>
      <c r="H96" s="69">
        <v>1</v>
      </c>
      <c r="I96" s="69">
        <v>100566</v>
      </c>
      <c r="J96" s="167">
        <v>0.1</v>
      </c>
      <c r="K96" s="64">
        <v>2020</v>
      </c>
      <c r="L96" s="70">
        <v>5</v>
      </c>
      <c r="M96" s="70">
        <v>102027</v>
      </c>
      <c r="N96" s="314">
        <v>0.49</v>
      </c>
      <c r="O96" s="626"/>
      <c r="P96" s="626"/>
      <c r="Q96" s="626"/>
      <c r="U96" s="895"/>
    </row>
    <row r="97" spans="1:21" s="429" customFormat="1" ht="15" hidden="1" customHeight="1">
      <c r="A97" s="421" t="s">
        <v>269</v>
      </c>
      <c r="B97" s="149" t="s">
        <v>270</v>
      </c>
      <c r="C97" s="95" t="s">
        <v>271</v>
      </c>
      <c r="D97" s="149" t="s">
        <v>271</v>
      </c>
      <c r="E97" s="64">
        <v>13001</v>
      </c>
      <c r="F97" s="149" t="s">
        <v>300</v>
      </c>
      <c r="G97" s="64">
        <v>13130</v>
      </c>
      <c r="H97" s="69">
        <v>18</v>
      </c>
      <c r="I97" s="69">
        <v>120174</v>
      </c>
      <c r="J97" s="167">
        <v>1.5</v>
      </c>
      <c r="K97" s="64" t="s">
        <v>526</v>
      </c>
      <c r="L97" s="70">
        <v>35</v>
      </c>
      <c r="M97" s="70">
        <v>126088</v>
      </c>
      <c r="N97" s="314">
        <v>2.78</v>
      </c>
      <c r="O97" s="626"/>
      <c r="P97" s="626"/>
      <c r="Q97" s="626"/>
      <c r="U97" s="895"/>
    </row>
    <row r="98" spans="1:21" s="429" customFormat="1" ht="15" hidden="1" customHeight="1">
      <c r="A98" s="421" t="s">
        <v>269</v>
      </c>
      <c r="B98" s="149" t="s">
        <v>270</v>
      </c>
      <c r="C98" s="95" t="s">
        <v>271</v>
      </c>
      <c r="D98" s="149" t="s">
        <v>271</v>
      </c>
      <c r="E98" s="64">
        <v>13001</v>
      </c>
      <c r="F98" s="149" t="s">
        <v>301</v>
      </c>
      <c r="G98" s="64">
        <v>13131</v>
      </c>
      <c r="H98" s="322" t="s">
        <v>1086</v>
      </c>
      <c r="I98" s="69">
        <v>86575</v>
      </c>
      <c r="J98" s="73" t="s">
        <v>1086</v>
      </c>
      <c r="K98" s="64">
        <v>2018</v>
      </c>
      <c r="L98" s="70">
        <v>23</v>
      </c>
      <c r="M98" s="70">
        <v>86521</v>
      </c>
      <c r="N98" s="314">
        <v>2.66</v>
      </c>
      <c r="O98" s="626"/>
      <c r="P98" s="626"/>
      <c r="Q98" s="626"/>
      <c r="U98" s="895"/>
    </row>
    <row r="99" spans="1:21" s="429" customFormat="1" ht="15" customHeight="1">
      <c r="A99" s="421" t="s">
        <v>269</v>
      </c>
      <c r="B99" s="149" t="s">
        <v>270</v>
      </c>
      <c r="C99" s="95" t="s">
        <v>271</v>
      </c>
      <c r="D99" s="149" t="s">
        <v>271</v>
      </c>
      <c r="E99" s="64">
        <v>13001</v>
      </c>
      <c r="F99" s="149" t="s">
        <v>302</v>
      </c>
      <c r="G99" s="64">
        <v>13132</v>
      </c>
      <c r="H99" s="69">
        <v>0</v>
      </c>
      <c r="I99" s="69">
        <v>91198</v>
      </c>
      <c r="J99" s="167">
        <v>0</v>
      </c>
      <c r="K99" s="64" t="s">
        <v>526</v>
      </c>
      <c r="L99" s="70" t="s">
        <v>526</v>
      </c>
      <c r="M99" s="70">
        <v>94020</v>
      </c>
      <c r="N99" s="314" t="s">
        <v>526</v>
      </c>
      <c r="O99" s="626"/>
      <c r="P99" s="626"/>
      <c r="Q99" s="626"/>
      <c r="U99" s="895"/>
    </row>
    <row r="100" spans="1:21" s="429" customFormat="1" ht="15" customHeight="1">
      <c r="A100" s="421" t="s">
        <v>269</v>
      </c>
      <c r="B100" s="149" t="s">
        <v>303</v>
      </c>
      <c r="C100" s="95" t="s">
        <v>271</v>
      </c>
      <c r="D100" s="149" t="s">
        <v>271</v>
      </c>
      <c r="E100" s="64">
        <v>13001</v>
      </c>
      <c r="F100" s="149" t="s">
        <v>304</v>
      </c>
      <c r="G100" s="64">
        <v>13201</v>
      </c>
      <c r="H100" s="69">
        <v>143</v>
      </c>
      <c r="I100" s="69">
        <v>615557</v>
      </c>
      <c r="J100" s="167">
        <v>2.3199999999999998</v>
      </c>
      <c r="K100" s="64" t="s">
        <v>526</v>
      </c>
      <c r="L100" s="70" t="s">
        <v>526</v>
      </c>
      <c r="M100" s="70">
        <v>629743</v>
      </c>
      <c r="N100" s="314" t="s">
        <v>526</v>
      </c>
      <c r="O100" s="626"/>
      <c r="P100" s="626"/>
      <c r="Q100" s="626"/>
      <c r="U100" s="895"/>
    </row>
    <row r="101" spans="1:21" s="429" customFormat="1" ht="15" hidden="1" customHeight="1">
      <c r="A101" s="421" t="s">
        <v>269</v>
      </c>
      <c r="B101" s="149" t="s">
        <v>303</v>
      </c>
      <c r="C101" s="95" t="s">
        <v>271</v>
      </c>
      <c r="D101" s="149" t="s">
        <v>271</v>
      </c>
      <c r="E101" s="64">
        <v>13001</v>
      </c>
      <c r="F101" s="149" t="s">
        <v>305</v>
      </c>
      <c r="G101" s="64">
        <v>13202</v>
      </c>
      <c r="H101" s="69">
        <v>4</v>
      </c>
      <c r="I101" s="69">
        <v>28799</v>
      </c>
      <c r="J101" s="167">
        <v>1.39</v>
      </c>
      <c r="K101" s="64">
        <v>2019</v>
      </c>
      <c r="L101" s="70">
        <v>3</v>
      </c>
      <c r="M101" s="70">
        <v>29616</v>
      </c>
      <c r="N101" s="314">
        <v>1.01</v>
      </c>
      <c r="O101" s="626"/>
      <c r="P101" s="626"/>
      <c r="Q101" s="626"/>
      <c r="U101" s="895"/>
    </row>
    <row r="102" spans="1:21" s="429" customFormat="1" ht="15" customHeight="1">
      <c r="A102" s="421" t="s">
        <v>269</v>
      </c>
      <c r="B102" s="149" t="s">
        <v>303</v>
      </c>
      <c r="C102" s="95" t="s">
        <v>271</v>
      </c>
      <c r="D102" s="149" t="s">
        <v>271</v>
      </c>
      <c r="E102" s="64">
        <v>13001</v>
      </c>
      <c r="F102" s="149" t="s">
        <v>306</v>
      </c>
      <c r="G102" s="64">
        <v>13203</v>
      </c>
      <c r="H102" s="322" t="s">
        <v>1086</v>
      </c>
      <c r="I102" s="69">
        <v>17897</v>
      </c>
      <c r="J102" s="73" t="s">
        <v>1086</v>
      </c>
      <c r="K102" s="64" t="s">
        <v>526</v>
      </c>
      <c r="L102" s="70" t="s">
        <v>526</v>
      </c>
      <c r="M102" s="70">
        <v>18275</v>
      </c>
      <c r="N102" s="314" t="s">
        <v>526</v>
      </c>
      <c r="O102" s="626"/>
      <c r="P102" s="626"/>
      <c r="Q102" s="626"/>
      <c r="U102" s="895"/>
    </row>
    <row r="103" spans="1:21" s="429" customFormat="1" ht="15" hidden="1" customHeight="1">
      <c r="A103" s="421" t="s">
        <v>269</v>
      </c>
      <c r="B103" s="149" t="s">
        <v>307</v>
      </c>
      <c r="C103" s="95" t="s">
        <v>271</v>
      </c>
      <c r="D103" s="149" t="s">
        <v>271</v>
      </c>
      <c r="E103" s="64">
        <v>13001</v>
      </c>
      <c r="F103" s="149" t="s">
        <v>308</v>
      </c>
      <c r="G103" s="64">
        <v>13301</v>
      </c>
      <c r="H103" s="69">
        <v>11</v>
      </c>
      <c r="I103" s="69">
        <v>163779</v>
      </c>
      <c r="J103" s="167">
        <v>0.67</v>
      </c>
      <c r="K103" s="64">
        <v>2019</v>
      </c>
      <c r="L103" s="70">
        <v>11</v>
      </c>
      <c r="M103" s="70">
        <v>173119</v>
      </c>
      <c r="N103" s="314">
        <v>0.64</v>
      </c>
      <c r="O103" s="626"/>
      <c r="P103" s="626"/>
      <c r="Q103" s="626"/>
      <c r="U103" s="895"/>
    </row>
    <row r="104" spans="1:21" s="429" customFormat="1" ht="15" customHeight="1">
      <c r="A104" s="421" t="s">
        <v>269</v>
      </c>
      <c r="B104" s="149" t="s">
        <v>307</v>
      </c>
      <c r="C104" s="95" t="s">
        <v>271</v>
      </c>
      <c r="D104" s="149" t="s">
        <v>271</v>
      </c>
      <c r="E104" s="64">
        <v>13001</v>
      </c>
      <c r="F104" s="149" t="s">
        <v>309</v>
      </c>
      <c r="G104" s="64">
        <v>13302</v>
      </c>
      <c r="H104" s="69">
        <v>49</v>
      </c>
      <c r="I104" s="69">
        <v>115058</v>
      </c>
      <c r="J104" s="167">
        <v>4.26</v>
      </c>
      <c r="K104" s="64" t="s">
        <v>526</v>
      </c>
      <c r="L104" s="70" t="s">
        <v>526</v>
      </c>
      <c r="M104" s="70">
        <v>121528</v>
      </c>
      <c r="N104" s="314" t="s">
        <v>526</v>
      </c>
      <c r="O104" s="626"/>
      <c r="P104" s="626"/>
      <c r="Q104" s="626"/>
      <c r="U104" s="895"/>
    </row>
    <row r="105" spans="1:21" s="429" customFormat="1" ht="15" hidden="1" customHeight="1">
      <c r="A105" s="421" t="s">
        <v>269</v>
      </c>
      <c r="B105" s="149" t="s">
        <v>307</v>
      </c>
      <c r="C105" s="95" t="s">
        <v>271</v>
      </c>
      <c r="D105" s="149" t="s">
        <v>271</v>
      </c>
      <c r="E105" s="64">
        <v>13001</v>
      </c>
      <c r="F105" s="149" t="s">
        <v>310</v>
      </c>
      <c r="G105" s="64">
        <v>13303</v>
      </c>
      <c r="H105" s="69">
        <v>0</v>
      </c>
      <c r="I105" s="69">
        <v>20661</v>
      </c>
      <c r="J105" s="167">
        <v>0</v>
      </c>
      <c r="K105" s="64">
        <v>2019</v>
      </c>
      <c r="L105" s="70">
        <v>25</v>
      </c>
      <c r="M105" s="70">
        <v>21066</v>
      </c>
      <c r="N105" s="314">
        <v>11.87</v>
      </c>
      <c r="O105" s="626"/>
      <c r="P105" s="626"/>
      <c r="Q105" s="626"/>
      <c r="U105" s="895"/>
    </row>
    <row r="106" spans="1:21" s="429" customFormat="1" ht="15" hidden="1" customHeight="1">
      <c r="A106" s="421" t="s">
        <v>269</v>
      </c>
      <c r="B106" s="149" t="s">
        <v>311</v>
      </c>
      <c r="C106" s="95" t="s">
        <v>271</v>
      </c>
      <c r="D106" s="149" t="s">
        <v>271</v>
      </c>
      <c r="E106" s="64">
        <v>13001</v>
      </c>
      <c r="F106" s="149" t="s">
        <v>312</v>
      </c>
      <c r="G106" s="64">
        <v>13401</v>
      </c>
      <c r="H106" s="69">
        <v>68</v>
      </c>
      <c r="I106" s="69">
        <v>323415</v>
      </c>
      <c r="J106" s="167">
        <v>2.1</v>
      </c>
      <c r="K106" s="64">
        <v>2019</v>
      </c>
      <c r="L106" s="70">
        <v>57</v>
      </c>
      <c r="M106" s="70">
        <v>329121</v>
      </c>
      <c r="N106" s="314">
        <v>1.73</v>
      </c>
      <c r="O106" s="626"/>
      <c r="P106" s="626"/>
      <c r="Q106" s="626"/>
      <c r="U106" s="895"/>
    </row>
    <row r="107" spans="1:21" s="429" customFormat="1" ht="15" customHeight="1">
      <c r="A107" s="421" t="s">
        <v>269</v>
      </c>
      <c r="B107" s="149" t="s">
        <v>311</v>
      </c>
      <c r="C107" s="95" t="s">
        <v>271</v>
      </c>
      <c r="D107" s="149" t="s">
        <v>271</v>
      </c>
      <c r="E107" s="64">
        <v>13001</v>
      </c>
      <c r="F107" s="149" t="s">
        <v>313</v>
      </c>
      <c r="G107" s="64">
        <v>13402</v>
      </c>
      <c r="H107" s="322" t="s">
        <v>1086</v>
      </c>
      <c r="I107" s="69">
        <v>104338</v>
      </c>
      <c r="J107" s="73" t="s">
        <v>1086</v>
      </c>
      <c r="K107" s="64" t="s">
        <v>526</v>
      </c>
      <c r="L107" s="70" t="s">
        <v>526</v>
      </c>
      <c r="M107" s="70">
        <v>106986</v>
      </c>
      <c r="N107" s="314" t="s">
        <v>526</v>
      </c>
      <c r="O107" s="626"/>
      <c r="P107" s="626"/>
      <c r="Q107" s="626"/>
      <c r="U107" s="895"/>
    </row>
    <row r="108" spans="1:21" s="429" customFormat="1" ht="15" customHeight="1">
      <c r="A108" s="421" t="s">
        <v>269</v>
      </c>
      <c r="B108" s="149" t="s">
        <v>311</v>
      </c>
      <c r="C108" s="95" t="s">
        <v>271</v>
      </c>
      <c r="D108" s="149" t="s">
        <v>271</v>
      </c>
      <c r="E108" s="64">
        <v>13001</v>
      </c>
      <c r="F108" s="149" t="s">
        <v>314</v>
      </c>
      <c r="G108" s="64">
        <v>13403</v>
      </c>
      <c r="H108" s="322" t="s">
        <v>1086</v>
      </c>
      <c r="I108" s="69">
        <v>27309</v>
      </c>
      <c r="J108" s="73" t="s">
        <v>1086</v>
      </c>
      <c r="K108" s="64" t="s">
        <v>526</v>
      </c>
      <c r="L108" s="70" t="s">
        <v>526</v>
      </c>
      <c r="M108" s="70">
        <v>27913</v>
      </c>
      <c r="N108" s="314" t="s">
        <v>526</v>
      </c>
      <c r="O108" s="626"/>
      <c r="P108" s="626"/>
      <c r="Q108" s="626"/>
      <c r="U108" s="895"/>
    </row>
    <row r="109" spans="1:21" s="429" customFormat="1" ht="15" hidden="1" customHeight="1">
      <c r="A109" s="421" t="s">
        <v>269</v>
      </c>
      <c r="B109" s="149" t="s">
        <v>311</v>
      </c>
      <c r="C109" s="95" t="s">
        <v>271</v>
      </c>
      <c r="D109" s="149" t="s">
        <v>271</v>
      </c>
      <c r="E109" s="64">
        <v>13001</v>
      </c>
      <c r="F109" s="149" t="s">
        <v>315</v>
      </c>
      <c r="G109" s="64">
        <v>13404</v>
      </c>
      <c r="H109" s="69">
        <v>0</v>
      </c>
      <c r="I109" s="69">
        <v>78650</v>
      </c>
      <c r="J109" s="167">
        <v>0</v>
      </c>
      <c r="K109" s="64">
        <v>2019</v>
      </c>
      <c r="L109" s="70">
        <v>1015</v>
      </c>
      <c r="M109" s="70">
        <v>80711</v>
      </c>
      <c r="N109" s="314">
        <v>125.76</v>
      </c>
      <c r="O109" s="626"/>
      <c r="P109" s="626"/>
      <c r="Q109" s="626"/>
      <c r="U109" s="895"/>
    </row>
    <row r="110" spans="1:21" s="429" customFormat="1" ht="15" customHeight="1">
      <c r="A110" s="421" t="s">
        <v>269</v>
      </c>
      <c r="B110" s="149" t="s">
        <v>316</v>
      </c>
      <c r="C110" s="95" t="s">
        <v>172</v>
      </c>
      <c r="D110" s="149" t="s">
        <v>316</v>
      </c>
      <c r="E110" s="64">
        <v>13501</v>
      </c>
      <c r="F110" s="66" t="s">
        <v>316</v>
      </c>
      <c r="G110" s="64">
        <v>13501</v>
      </c>
      <c r="H110" s="69">
        <v>51</v>
      </c>
      <c r="I110" s="69">
        <v>135945</v>
      </c>
      <c r="J110" s="167">
        <v>3.75</v>
      </c>
      <c r="K110" s="64" t="s">
        <v>526</v>
      </c>
      <c r="L110" s="70" t="s">
        <v>526</v>
      </c>
      <c r="M110" s="70">
        <v>138793</v>
      </c>
      <c r="N110" s="314" t="s">
        <v>526</v>
      </c>
      <c r="O110" s="626"/>
      <c r="P110" s="626"/>
      <c r="Q110" s="626"/>
      <c r="U110" s="895"/>
    </row>
    <row r="111" spans="1:21" s="429" customFormat="1" ht="15" customHeight="1">
      <c r="A111" s="421" t="s">
        <v>269</v>
      </c>
      <c r="B111" s="149" t="s">
        <v>317</v>
      </c>
      <c r="C111" s="95" t="s">
        <v>271</v>
      </c>
      <c r="D111" s="149" t="s">
        <v>271</v>
      </c>
      <c r="E111" s="64">
        <v>13001</v>
      </c>
      <c r="F111" s="149" t="s">
        <v>317</v>
      </c>
      <c r="G111" s="64">
        <v>13601</v>
      </c>
      <c r="H111" s="69">
        <v>0</v>
      </c>
      <c r="I111" s="69">
        <v>79158</v>
      </c>
      <c r="J111" s="167">
        <v>0</v>
      </c>
      <c r="K111" s="64" t="s">
        <v>526</v>
      </c>
      <c r="L111" s="70" t="s">
        <v>526</v>
      </c>
      <c r="M111" s="70">
        <v>80489</v>
      </c>
      <c r="N111" s="314" t="s">
        <v>526</v>
      </c>
      <c r="O111" s="626"/>
      <c r="P111" s="626"/>
      <c r="Q111" s="626"/>
      <c r="U111" s="895"/>
    </row>
    <row r="112" spans="1:21" s="429" customFormat="1" ht="15" hidden="1" customHeight="1">
      <c r="A112" s="421" t="s">
        <v>269</v>
      </c>
      <c r="B112" s="149" t="s">
        <v>317</v>
      </c>
      <c r="C112" s="95" t="s">
        <v>271</v>
      </c>
      <c r="D112" s="149" t="s">
        <v>271</v>
      </c>
      <c r="E112" s="64">
        <v>13001</v>
      </c>
      <c r="F112" s="149" t="s">
        <v>318</v>
      </c>
      <c r="G112" s="64">
        <v>13602</v>
      </c>
      <c r="H112" s="69">
        <v>10</v>
      </c>
      <c r="I112" s="69">
        <v>38593</v>
      </c>
      <c r="J112" s="167">
        <v>2.59</v>
      </c>
      <c r="K112" s="64">
        <v>2019</v>
      </c>
      <c r="L112" s="70">
        <v>11</v>
      </c>
      <c r="M112" s="70">
        <v>39296</v>
      </c>
      <c r="N112" s="314">
        <v>2.8</v>
      </c>
      <c r="O112" s="626"/>
      <c r="P112" s="626"/>
      <c r="Q112" s="626"/>
      <c r="U112" s="895"/>
    </row>
    <row r="113" spans="1:29" s="429" customFormat="1" ht="15" hidden="1" customHeight="1">
      <c r="A113" s="421" t="s">
        <v>269</v>
      </c>
      <c r="B113" s="149" t="s">
        <v>317</v>
      </c>
      <c r="C113" s="95" t="s">
        <v>271</v>
      </c>
      <c r="D113" s="149" t="s">
        <v>271</v>
      </c>
      <c r="E113" s="64">
        <v>13001</v>
      </c>
      <c r="F113" s="149" t="s">
        <v>319</v>
      </c>
      <c r="G113" s="64">
        <v>13603</v>
      </c>
      <c r="H113" s="322" t="s">
        <v>1086</v>
      </c>
      <c r="I113" s="69">
        <v>38690</v>
      </c>
      <c r="J113" s="73" t="s">
        <v>1086</v>
      </c>
      <c r="K113" s="64" t="s">
        <v>526</v>
      </c>
      <c r="L113" s="70">
        <v>0</v>
      </c>
      <c r="M113" s="70">
        <v>39433</v>
      </c>
      <c r="N113" s="314">
        <v>0</v>
      </c>
      <c r="O113" s="626"/>
      <c r="P113" s="626"/>
      <c r="Q113" s="626"/>
      <c r="U113" s="895"/>
    </row>
    <row r="114" spans="1:29" s="429" customFormat="1" ht="15" hidden="1" customHeight="1">
      <c r="A114" s="421" t="s">
        <v>269</v>
      </c>
      <c r="B114" s="149" t="s">
        <v>317</v>
      </c>
      <c r="C114" s="95" t="s">
        <v>271</v>
      </c>
      <c r="D114" s="149" t="s">
        <v>271</v>
      </c>
      <c r="E114" s="64">
        <v>13001</v>
      </c>
      <c r="F114" s="149" t="s">
        <v>320</v>
      </c>
      <c r="G114" s="64">
        <v>13604</v>
      </c>
      <c r="H114" s="322" t="s">
        <v>1086</v>
      </c>
      <c r="I114" s="69">
        <v>69538</v>
      </c>
      <c r="J114" s="73" t="s">
        <v>1086</v>
      </c>
      <c r="K114" s="64" t="s">
        <v>526</v>
      </c>
      <c r="L114" s="70">
        <v>0</v>
      </c>
      <c r="M114" s="70">
        <v>71852</v>
      </c>
      <c r="N114" s="314">
        <v>0</v>
      </c>
      <c r="O114" s="626"/>
      <c r="P114" s="626"/>
      <c r="Q114" s="626"/>
      <c r="U114" s="895"/>
    </row>
    <row r="115" spans="1:29" s="429" customFormat="1" ht="15" hidden="1" customHeight="1">
      <c r="A115" s="421" t="s">
        <v>269</v>
      </c>
      <c r="B115" s="149" t="s">
        <v>317</v>
      </c>
      <c r="C115" s="95" t="s">
        <v>271</v>
      </c>
      <c r="D115" s="149" t="s">
        <v>271</v>
      </c>
      <c r="E115" s="64">
        <v>13001</v>
      </c>
      <c r="F115" s="149" t="s">
        <v>321</v>
      </c>
      <c r="G115" s="64">
        <v>13605</v>
      </c>
      <c r="H115" s="69">
        <v>11</v>
      </c>
      <c r="I115" s="69">
        <v>97255</v>
      </c>
      <c r="J115" s="167">
        <v>1.1299999999999999</v>
      </c>
      <c r="K115" s="64">
        <v>2019</v>
      </c>
      <c r="L115" s="70">
        <v>10</v>
      </c>
      <c r="M115" s="70">
        <v>99142</v>
      </c>
      <c r="N115" s="314">
        <v>1.01</v>
      </c>
      <c r="O115" s="626"/>
      <c r="P115" s="626"/>
      <c r="Q115" s="626"/>
      <c r="U115" s="895"/>
    </row>
    <row r="116" spans="1:29" s="429" customFormat="1" ht="15" hidden="1" customHeight="1">
      <c r="A116" s="421" t="s">
        <v>322</v>
      </c>
      <c r="B116" s="149" t="s">
        <v>323</v>
      </c>
      <c r="C116" s="95" t="s">
        <v>172</v>
      </c>
      <c r="D116" s="149" t="s">
        <v>323</v>
      </c>
      <c r="E116" s="64">
        <v>14101</v>
      </c>
      <c r="F116" s="149" t="s">
        <v>323</v>
      </c>
      <c r="G116" s="64">
        <v>14101</v>
      </c>
      <c r="H116" s="69">
        <v>23</v>
      </c>
      <c r="I116" s="69">
        <v>173420</v>
      </c>
      <c r="J116" s="167">
        <v>1.33</v>
      </c>
      <c r="K116" s="64">
        <v>2016</v>
      </c>
      <c r="L116" s="70">
        <v>23</v>
      </c>
      <c r="M116" s="70">
        <v>175117</v>
      </c>
      <c r="N116" s="314">
        <v>1.31</v>
      </c>
      <c r="O116" s="626"/>
      <c r="P116" s="626"/>
      <c r="Q116" s="626"/>
      <c r="U116" s="895"/>
    </row>
    <row r="117" spans="1:29" s="429" customFormat="1" ht="15" hidden="1" customHeight="1">
      <c r="A117" s="421" t="s">
        <v>324</v>
      </c>
      <c r="B117" s="149" t="s">
        <v>325</v>
      </c>
      <c r="C117" s="95" t="s">
        <v>172</v>
      </c>
      <c r="D117" s="149" t="s">
        <v>325</v>
      </c>
      <c r="E117" s="64">
        <v>15101</v>
      </c>
      <c r="F117" s="149" t="s">
        <v>325</v>
      </c>
      <c r="G117" s="64">
        <v>15101</v>
      </c>
      <c r="H117" s="69">
        <v>11</v>
      </c>
      <c r="I117" s="69">
        <v>237412</v>
      </c>
      <c r="J117" s="167">
        <v>0.46</v>
      </c>
      <c r="K117" s="64">
        <v>2019</v>
      </c>
      <c r="L117" s="70">
        <v>12</v>
      </c>
      <c r="M117" s="70">
        <v>242510</v>
      </c>
      <c r="N117" s="314">
        <v>0.49</v>
      </c>
      <c r="O117" s="626"/>
      <c r="P117" s="626"/>
      <c r="Q117" s="626"/>
      <c r="U117" s="895"/>
    </row>
    <row r="118" spans="1:29" s="429" customFormat="1" ht="15" hidden="1" customHeight="1">
      <c r="A118" s="421" t="s">
        <v>326</v>
      </c>
      <c r="B118" s="219" t="s">
        <v>327</v>
      </c>
      <c r="C118" s="95" t="s">
        <v>172</v>
      </c>
      <c r="D118" s="149" t="s">
        <v>328</v>
      </c>
      <c r="E118" s="64">
        <v>16101</v>
      </c>
      <c r="F118" s="149" t="s">
        <v>329</v>
      </c>
      <c r="G118" s="64">
        <v>16101</v>
      </c>
      <c r="H118" s="322" t="s">
        <v>1086</v>
      </c>
      <c r="I118" s="69">
        <v>195042</v>
      </c>
      <c r="J118" s="73" t="s">
        <v>1086</v>
      </c>
      <c r="K118" s="64">
        <v>2020</v>
      </c>
      <c r="L118" s="70">
        <v>11</v>
      </c>
      <c r="M118" s="70">
        <v>196853</v>
      </c>
      <c r="N118" s="314">
        <v>0.56000000000000005</v>
      </c>
      <c r="O118" s="626"/>
      <c r="P118" s="626"/>
      <c r="Q118" s="626"/>
      <c r="U118" s="895"/>
    </row>
    <row r="119" spans="1:29" s="429" customFormat="1" ht="15" hidden="1" customHeight="1">
      <c r="A119" s="421" t="s">
        <v>326</v>
      </c>
      <c r="B119" s="219" t="s">
        <v>327</v>
      </c>
      <c r="C119" s="95" t="s">
        <v>172</v>
      </c>
      <c r="D119" s="149" t="s">
        <v>328</v>
      </c>
      <c r="E119" s="64">
        <v>16101</v>
      </c>
      <c r="F119" s="149" t="s">
        <v>330</v>
      </c>
      <c r="G119" s="64">
        <v>16103</v>
      </c>
      <c r="H119" s="322" t="s">
        <v>1086</v>
      </c>
      <c r="I119" s="69">
        <v>32735</v>
      </c>
      <c r="J119" s="73" t="s">
        <v>1086</v>
      </c>
      <c r="K119" s="64">
        <v>2011</v>
      </c>
      <c r="L119" s="70">
        <v>11</v>
      </c>
      <c r="M119" s="70">
        <v>33291</v>
      </c>
      <c r="N119" s="314">
        <v>3.3</v>
      </c>
      <c r="O119" s="626"/>
      <c r="P119" s="626"/>
      <c r="Q119" s="626"/>
      <c r="U119" s="895"/>
    </row>
    <row r="120" spans="1:29" ht="15" hidden="1" customHeight="1">
      <c r="A120" s="421" t="s">
        <v>326</v>
      </c>
      <c r="B120" s="219" t="s">
        <v>331</v>
      </c>
      <c r="C120" s="95" t="s">
        <v>172</v>
      </c>
      <c r="D120" s="150" t="s">
        <v>332</v>
      </c>
      <c r="E120" s="64">
        <v>16301</v>
      </c>
      <c r="F120" s="150" t="s">
        <v>332</v>
      </c>
      <c r="G120" s="64">
        <v>16301</v>
      </c>
      <c r="H120" s="69">
        <v>0</v>
      </c>
      <c r="I120" s="69">
        <v>55608</v>
      </c>
      <c r="J120" s="167">
        <v>0</v>
      </c>
      <c r="K120" s="64" t="s">
        <v>526</v>
      </c>
      <c r="L120" s="70" t="s">
        <v>526</v>
      </c>
      <c r="M120" s="70">
        <v>55935</v>
      </c>
      <c r="N120" s="314" t="s">
        <v>526</v>
      </c>
      <c r="O120" s="626"/>
      <c r="P120" s="626"/>
      <c r="Q120" s="626"/>
      <c r="R120" s="429"/>
      <c r="S120" s="429"/>
      <c r="T120" s="429"/>
      <c r="U120" s="895"/>
      <c r="V120" s="429"/>
      <c r="W120" s="429"/>
      <c r="X120" s="429"/>
      <c r="Y120" s="429"/>
      <c r="Z120" s="429"/>
      <c r="AA120" s="429"/>
      <c r="AB120" s="429"/>
      <c r="AC120" s="429"/>
    </row>
  </sheetData>
  <autoFilter ref="A3:AC120" xr:uid="{00000000-0001-0000-8700-000000000000}">
    <filterColumn colId="0">
      <filters>
        <filter val="METROPOLITANA"/>
      </filters>
    </filterColumn>
    <filterColumn colId="13">
      <filters>
        <filter val="S/I"/>
      </filters>
    </filterColumn>
  </autoFilter>
  <mergeCells count="4">
    <mergeCell ref="R4:T6"/>
    <mergeCell ref="H2:J2"/>
    <mergeCell ref="K2:N2"/>
    <mergeCell ref="B1:N1"/>
  </mergeCells>
  <hyperlinks>
    <hyperlink ref="O1" location="INDICE!A1" display="INDICE" xr:uid="{00000000-0004-0000-8700-000000000000}"/>
    <hyperlink ref="O2" location="Matriz_Estadisticas!A1" display="ESTADÍSTICAS" xr:uid="{00000000-0004-0000-8700-000001000000}"/>
    <hyperlink ref="A1" location="INDICE!C49" display="EA_35" xr:uid="{00000000-0004-0000-8700-000002000000}"/>
  </hyperlinks>
  <pageMargins left="0.7" right="0.7" top="0.75" bottom="0.75" header="0.3" footer="0.3"/>
  <pageSetup paperSize="9" orientation="portrait" horizontalDpi="0" verticalDpi="0"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Hoja136"/>
  <dimension ref="A1:T38"/>
  <sheetViews>
    <sheetView workbookViewId="0"/>
  </sheetViews>
  <sheetFormatPr baseColWidth="10" defaultColWidth="11.44140625" defaultRowHeight="13.8"/>
  <cols>
    <col min="1" max="1" width="44.44140625" style="6" bestFit="1" customWidth="1"/>
    <col min="2" max="2" width="100.6640625" style="5" customWidth="1"/>
    <col min="3" max="3" width="100.6640625" style="24" customWidth="1"/>
    <col min="4" max="16384" width="11.44140625" style="24"/>
  </cols>
  <sheetData>
    <row r="1" spans="1:20" ht="14.4">
      <c r="A1" s="480" t="s">
        <v>419</v>
      </c>
      <c r="B1" s="480" t="s">
        <v>1275</v>
      </c>
      <c r="C1" s="552" t="s">
        <v>1276</v>
      </c>
      <c r="D1" s="550" t="s">
        <v>137</v>
      </c>
      <c r="E1" s="5"/>
      <c r="F1" s="5"/>
      <c r="G1" s="5"/>
      <c r="H1" s="5"/>
      <c r="I1" s="5"/>
      <c r="J1" s="5"/>
      <c r="K1" s="5"/>
      <c r="L1" s="5"/>
      <c r="M1" s="5"/>
      <c r="N1" s="5"/>
      <c r="O1" s="5"/>
      <c r="P1" s="5"/>
      <c r="Q1" s="5"/>
      <c r="R1" s="5"/>
      <c r="S1" s="5"/>
      <c r="T1" s="5"/>
    </row>
    <row r="2" spans="1:20" ht="15" customHeight="1">
      <c r="A2" s="278" t="s">
        <v>6</v>
      </c>
      <c r="B2" s="262" t="s">
        <v>65</v>
      </c>
      <c r="C2" s="171" t="s">
        <v>65</v>
      </c>
      <c r="D2" s="5"/>
      <c r="E2" s="5"/>
      <c r="F2" s="5"/>
    </row>
    <row r="3" spans="1:20" ht="15" customHeight="1">
      <c r="A3" s="263" t="s">
        <v>4</v>
      </c>
      <c r="B3" s="282" t="s">
        <v>503</v>
      </c>
      <c r="C3" s="207" t="s">
        <v>503</v>
      </c>
      <c r="D3" s="5"/>
      <c r="E3" s="5"/>
      <c r="F3" s="5"/>
      <c r="G3" s="5"/>
      <c r="H3" s="5"/>
      <c r="I3" s="5"/>
      <c r="J3" s="5"/>
      <c r="K3" s="5"/>
      <c r="L3" s="5"/>
      <c r="M3" s="5"/>
      <c r="N3" s="5"/>
      <c r="O3" s="5"/>
      <c r="P3" s="5"/>
      <c r="Q3" s="5"/>
      <c r="R3" s="5"/>
      <c r="S3" s="5"/>
      <c r="T3" s="5"/>
    </row>
    <row r="4" spans="1:20" ht="15" customHeight="1">
      <c r="A4" s="263" t="s">
        <v>388</v>
      </c>
      <c r="B4" s="282" t="s">
        <v>64</v>
      </c>
      <c r="C4" s="207" t="s">
        <v>64</v>
      </c>
      <c r="D4" s="5"/>
      <c r="E4" s="5"/>
      <c r="F4" s="5"/>
      <c r="G4" s="5"/>
      <c r="H4" s="5"/>
      <c r="I4" s="5"/>
      <c r="J4" s="5"/>
      <c r="K4" s="5"/>
      <c r="L4" s="5"/>
      <c r="M4" s="5"/>
      <c r="N4" s="5"/>
      <c r="O4" s="5"/>
      <c r="P4" s="5"/>
      <c r="Q4" s="5"/>
      <c r="R4" s="5"/>
      <c r="S4" s="5"/>
      <c r="T4" s="5"/>
    </row>
    <row r="5" spans="1:20" ht="15" customHeight="1">
      <c r="A5" s="263" t="s">
        <v>9</v>
      </c>
      <c r="B5" s="282" t="s">
        <v>1087</v>
      </c>
      <c r="C5" s="207" t="s">
        <v>1087</v>
      </c>
      <c r="D5" s="5"/>
      <c r="E5" s="5"/>
      <c r="F5" s="5"/>
      <c r="G5" s="5"/>
      <c r="H5" s="5"/>
      <c r="I5" s="5"/>
      <c r="J5" s="5"/>
      <c r="K5" s="5"/>
      <c r="L5" s="5"/>
      <c r="M5" s="5"/>
      <c r="N5" s="5"/>
      <c r="O5" s="5"/>
      <c r="P5" s="5"/>
      <c r="Q5" s="5"/>
      <c r="R5" s="5"/>
      <c r="S5" s="5"/>
      <c r="T5" s="5"/>
    </row>
    <row r="6" spans="1:20" ht="15" customHeight="1">
      <c r="A6" s="263" t="s">
        <v>138</v>
      </c>
      <c r="B6" s="258" t="s">
        <v>468</v>
      </c>
      <c r="C6" s="259" t="s">
        <v>468</v>
      </c>
      <c r="D6" s="5"/>
      <c r="E6" s="5"/>
      <c r="F6" s="5"/>
      <c r="G6" s="5"/>
      <c r="H6" s="5"/>
      <c r="I6" s="5"/>
      <c r="J6" s="5"/>
      <c r="K6" s="5"/>
      <c r="L6" s="5"/>
      <c r="M6" s="5"/>
      <c r="N6" s="5"/>
      <c r="O6" s="5"/>
      <c r="P6" s="5"/>
      <c r="Q6" s="5"/>
      <c r="R6" s="5"/>
      <c r="S6" s="5"/>
      <c r="T6" s="5"/>
    </row>
    <row r="7" spans="1:20" ht="15" customHeight="1">
      <c r="A7" s="263" t="s">
        <v>7</v>
      </c>
      <c r="B7" s="258" t="s">
        <v>1088</v>
      </c>
      <c r="C7" s="259" t="s">
        <v>1088</v>
      </c>
      <c r="D7" s="5"/>
      <c r="E7" s="5"/>
      <c r="F7" s="5"/>
      <c r="G7" s="5"/>
      <c r="H7" s="5"/>
      <c r="I7" s="5"/>
      <c r="J7" s="5"/>
      <c r="K7" s="5"/>
      <c r="L7" s="5"/>
      <c r="M7" s="5"/>
      <c r="N7" s="5"/>
      <c r="O7" s="5"/>
      <c r="P7" s="5"/>
      <c r="Q7" s="5"/>
      <c r="R7" s="5"/>
      <c r="S7" s="5"/>
      <c r="T7" s="5"/>
    </row>
    <row r="8" spans="1:20" ht="15" customHeight="1">
      <c r="A8" s="263" t="s">
        <v>389</v>
      </c>
      <c r="B8" s="262">
        <v>2018</v>
      </c>
      <c r="C8" s="171">
        <v>2019</v>
      </c>
      <c r="D8" s="6"/>
      <c r="E8" s="6"/>
      <c r="F8" s="6"/>
    </row>
    <row r="9" spans="1:20" ht="15" customHeight="1">
      <c r="A9" s="263" t="s">
        <v>390</v>
      </c>
      <c r="B9" s="147" t="s">
        <v>470</v>
      </c>
      <c r="C9" s="132" t="s">
        <v>470</v>
      </c>
      <c r="D9" s="5"/>
      <c r="E9" s="5"/>
      <c r="F9" s="5"/>
    </row>
    <row r="10" spans="1:20" ht="55.2">
      <c r="A10" s="100" t="s">
        <v>391</v>
      </c>
      <c r="B10" s="146" t="s">
        <v>1089</v>
      </c>
      <c r="C10" s="173" t="s">
        <v>1384</v>
      </c>
      <c r="D10" s="5"/>
      <c r="E10" s="5"/>
      <c r="F10" s="5"/>
    </row>
    <row r="11" spans="1:20" ht="15" customHeight="1">
      <c r="A11" s="263" t="s">
        <v>392</v>
      </c>
      <c r="B11" s="262" t="s">
        <v>1090</v>
      </c>
      <c r="C11" s="171" t="s">
        <v>1090</v>
      </c>
    </row>
    <row r="12" spans="1:20" ht="15" customHeight="1">
      <c r="A12" s="263" t="s">
        <v>393</v>
      </c>
      <c r="B12" s="262" t="s">
        <v>542</v>
      </c>
      <c r="C12" s="171" t="s">
        <v>542</v>
      </c>
    </row>
    <row r="13" spans="1:20" ht="15" customHeight="1">
      <c r="A13" s="263" t="s">
        <v>394</v>
      </c>
      <c r="B13" s="262" t="s">
        <v>542</v>
      </c>
      <c r="C13" s="171" t="s">
        <v>542</v>
      </c>
    </row>
    <row r="14" spans="1:20" ht="15" customHeight="1">
      <c r="A14" s="263" t="s">
        <v>139</v>
      </c>
      <c r="B14" s="262" t="s">
        <v>1091</v>
      </c>
      <c r="C14" s="171" t="s">
        <v>1091</v>
      </c>
    </row>
    <row r="15" spans="1:20" ht="15" customHeight="1">
      <c r="A15" s="263" t="s">
        <v>395</v>
      </c>
      <c r="B15" s="261">
        <v>43559</v>
      </c>
      <c r="C15" s="144">
        <v>43559</v>
      </c>
    </row>
    <row r="16" spans="1:20" ht="15" customHeight="1">
      <c r="A16" s="263" t="s">
        <v>396</v>
      </c>
      <c r="B16" s="153">
        <v>43667</v>
      </c>
      <c r="C16" s="233">
        <v>44214</v>
      </c>
    </row>
    <row r="17" spans="1:3" ht="15" customHeight="1">
      <c r="A17" s="263" t="s">
        <v>397</v>
      </c>
      <c r="B17" s="262" t="s">
        <v>429</v>
      </c>
      <c r="C17" s="171" t="s">
        <v>429</v>
      </c>
    </row>
    <row r="18" spans="1:3" ht="15" customHeight="1">
      <c r="A18" s="263" t="s">
        <v>398</v>
      </c>
      <c r="B18" s="262" t="s">
        <v>1092</v>
      </c>
      <c r="C18" s="171" t="s">
        <v>1385</v>
      </c>
    </row>
    <row r="19" spans="1:3" ht="15" customHeight="1">
      <c r="A19" s="278" t="s">
        <v>399</v>
      </c>
      <c r="B19" s="262" t="s">
        <v>545</v>
      </c>
      <c r="C19" s="171" t="s">
        <v>545</v>
      </c>
    </row>
    <row r="20" spans="1:3" ht="15" customHeight="1">
      <c r="A20" s="278" t="s">
        <v>400</v>
      </c>
      <c r="B20" s="262" t="s">
        <v>479</v>
      </c>
      <c r="C20" s="171" t="s">
        <v>479</v>
      </c>
    </row>
    <row r="21" spans="1:3" ht="15" customHeight="1">
      <c r="A21" s="278" t="s">
        <v>403</v>
      </c>
      <c r="B21" s="262" t="s">
        <v>1093</v>
      </c>
      <c r="C21" s="171" t="s">
        <v>1386</v>
      </c>
    </row>
    <row r="22" spans="1:3" ht="27.6">
      <c r="A22" s="278" t="s">
        <v>404</v>
      </c>
      <c r="B22" s="262" t="s">
        <v>1094</v>
      </c>
      <c r="C22" s="171" t="s">
        <v>1387</v>
      </c>
    </row>
    <row r="23" spans="1:3" ht="15" customHeight="1">
      <c r="A23" s="278" t="s">
        <v>435</v>
      </c>
      <c r="B23" s="845" t="s">
        <v>1095</v>
      </c>
      <c r="C23" s="437" t="s">
        <v>1388</v>
      </c>
    </row>
    <row r="24" spans="1:3" ht="15" customHeight="1">
      <c r="A24" s="278" t="s">
        <v>405</v>
      </c>
      <c r="B24" s="262">
        <v>2018</v>
      </c>
      <c r="C24" s="171">
        <v>2019</v>
      </c>
    </row>
    <row r="25" spans="1:3" ht="15" customHeight="1">
      <c r="A25" s="278" t="s">
        <v>406</v>
      </c>
      <c r="B25" s="262" t="s">
        <v>470</v>
      </c>
      <c r="C25" s="171" t="s">
        <v>470</v>
      </c>
    </row>
    <row r="26" spans="1:3" ht="15" customHeight="1">
      <c r="A26" s="278" t="s">
        <v>407</v>
      </c>
      <c r="B26" s="262" t="s">
        <v>1966</v>
      </c>
      <c r="C26" s="262" t="s">
        <v>1966</v>
      </c>
    </row>
    <row r="27" spans="1:3" ht="15" customHeight="1">
      <c r="A27" s="278" t="s">
        <v>408</v>
      </c>
      <c r="B27" s="189" t="s">
        <v>434</v>
      </c>
      <c r="C27" s="257" t="s">
        <v>434</v>
      </c>
    </row>
    <row r="28" spans="1:3" ht="15" customHeight="1">
      <c r="A28" s="278" t="s">
        <v>439</v>
      </c>
      <c r="B28" s="845" t="s">
        <v>763</v>
      </c>
      <c r="C28" s="611" t="s">
        <v>1389</v>
      </c>
    </row>
    <row r="29" spans="1:3" ht="15" customHeight="1">
      <c r="A29" s="278" t="s">
        <v>409</v>
      </c>
      <c r="B29" s="262">
        <v>2018</v>
      </c>
      <c r="C29" s="257">
        <v>2019</v>
      </c>
    </row>
    <row r="30" spans="1:3" ht="15" customHeight="1">
      <c r="A30" s="278" t="s">
        <v>410</v>
      </c>
      <c r="B30" s="258" t="s">
        <v>470</v>
      </c>
      <c r="C30" s="257" t="s">
        <v>470</v>
      </c>
    </row>
    <row r="31" spans="1:3" ht="15" customHeight="1">
      <c r="A31" s="278" t="s">
        <v>411</v>
      </c>
      <c r="B31" s="262"/>
      <c r="C31" s="171"/>
    </row>
    <row r="32" spans="1:3" ht="15" customHeight="1">
      <c r="A32" s="278" t="s">
        <v>412</v>
      </c>
      <c r="B32" s="262"/>
      <c r="C32" s="171"/>
    </row>
    <row r="33" spans="1:3" ht="15" customHeight="1">
      <c r="A33" s="278" t="s">
        <v>440</v>
      </c>
      <c r="B33" s="262"/>
      <c r="C33" s="171"/>
    </row>
    <row r="34" spans="1:3" ht="15" customHeight="1">
      <c r="A34" s="278" t="s">
        <v>413</v>
      </c>
      <c r="B34" s="262"/>
      <c r="C34" s="171"/>
    </row>
    <row r="35" spans="1:3" ht="15" customHeight="1">
      <c r="A35" s="278" t="s">
        <v>414</v>
      </c>
      <c r="B35" s="262"/>
      <c r="C35" s="171"/>
    </row>
    <row r="36" spans="1:3" ht="41.4">
      <c r="A36" s="278" t="s">
        <v>401</v>
      </c>
      <c r="B36" s="179" t="s">
        <v>1096</v>
      </c>
      <c r="C36" s="257" t="s">
        <v>1390</v>
      </c>
    </row>
    <row r="37" spans="1:3" ht="69">
      <c r="A37" s="278" t="s">
        <v>1267</v>
      </c>
      <c r="B37" s="262" t="s">
        <v>17</v>
      </c>
      <c r="C37" s="257" t="s">
        <v>1737</v>
      </c>
    </row>
    <row r="38" spans="1:3" ht="15" customHeight="1">
      <c r="A38" s="278" t="s">
        <v>402</v>
      </c>
      <c r="B38" s="284" t="s">
        <v>66</v>
      </c>
      <c r="C38" s="134" t="s">
        <v>1391</v>
      </c>
    </row>
  </sheetData>
  <hyperlinks>
    <hyperlink ref="D1" location="INDICE!A1" display="INDICE" xr:uid="{00000000-0004-0000-8800-000000000000}"/>
    <hyperlink ref="A1" location="INDICE!C44" display="COMPONENTE" xr:uid="{00000000-0004-0000-8800-000001000000}"/>
    <hyperlink ref="C23" r:id="rId1" xr:uid="{00000000-0004-0000-8800-000002000000}"/>
    <hyperlink ref="C28" r:id="rId2" xr:uid="{00000000-0004-0000-8800-000003000000}"/>
    <hyperlink ref="B28" r:id="rId3" xr:uid="{00000000-0004-0000-8800-000004000000}"/>
  </hyperlinks>
  <pageMargins left="0.7" right="0.7" top="0.75" bottom="0.75" header="0.3" footer="0.3"/>
  <pageSetup orientation="portrait" horizontalDpi="300" verticalDpi="300" r:id="rId4"/>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Hoja137"/>
  <dimension ref="A1:N120"/>
  <sheetViews>
    <sheetView topLeftCell="D83" zoomScaleNormal="100" workbookViewId="0"/>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20.6640625" style="218" customWidth="1"/>
    <col min="9" max="9" width="18.5546875" style="218" customWidth="1"/>
    <col min="10" max="10" width="22.88671875" style="218" customWidth="1"/>
    <col min="11" max="12" width="18.6640625" style="218" customWidth="1"/>
    <col min="13" max="13" width="22.6640625" style="218" customWidth="1"/>
    <col min="14" max="14" width="13.109375" style="527" bestFit="1" customWidth="1"/>
    <col min="15" max="16384" width="11.44140625" style="218"/>
  </cols>
  <sheetData>
    <row r="1" spans="1:14">
      <c r="A1" s="446" t="s">
        <v>65</v>
      </c>
      <c r="B1" s="1099" t="s">
        <v>1087</v>
      </c>
      <c r="C1" s="1100"/>
      <c r="D1" s="1100"/>
      <c r="E1" s="1100"/>
      <c r="F1" s="1100"/>
      <c r="G1" s="1100"/>
      <c r="H1" s="1100"/>
      <c r="I1" s="1100"/>
      <c r="J1" s="1100"/>
      <c r="K1" s="1100"/>
      <c r="L1" s="1100"/>
      <c r="M1" s="1101"/>
      <c r="N1" s="625" t="s">
        <v>137</v>
      </c>
    </row>
    <row r="2" spans="1:14">
      <c r="A2" s="470"/>
      <c r="B2" s="471"/>
      <c r="C2" s="471"/>
      <c r="D2" s="461"/>
      <c r="E2" s="451"/>
      <c r="F2" s="451"/>
      <c r="G2" s="451"/>
      <c r="H2" s="1091" t="s">
        <v>1335</v>
      </c>
      <c r="I2" s="1091"/>
      <c r="J2" s="1091"/>
      <c r="K2" s="1096" t="s">
        <v>1269</v>
      </c>
      <c r="L2" s="1096"/>
      <c r="M2" s="1096"/>
      <c r="N2" s="701" t="s">
        <v>449</v>
      </c>
    </row>
    <row r="3" spans="1:14" s="438" customFormat="1" ht="30" customHeight="1">
      <c r="A3" s="474" t="s">
        <v>165</v>
      </c>
      <c r="B3" s="474" t="s">
        <v>166</v>
      </c>
      <c r="C3" s="474" t="s">
        <v>167</v>
      </c>
      <c r="D3" s="473" t="s">
        <v>168</v>
      </c>
      <c r="E3" s="472" t="s">
        <v>169</v>
      </c>
      <c r="F3" s="472" t="s">
        <v>11</v>
      </c>
      <c r="G3" s="472" t="s">
        <v>487</v>
      </c>
      <c r="H3" s="428" t="s">
        <v>1097</v>
      </c>
      <c r="I3" s="428" t="s">
        <v>1964</v>
      </c>
      <c r="J3" s="428" t="s">
        <v>1098</v>
      </c>
      <c r="K3" s="428" t="s">
        <v>1392</v>
      </c>
      <c r="L3" s="428" t="s">
        <v>1964</v>
      </c>
      <c r="M3" s="428" t="s">
        <v>1393</v>
      </c>
      <c r="N3" s="699"/>
    </row>
    <row r="4" spans="1:14" s="429" customFormat="1" ht="15" customHeight="1">
      <c r="A4" s="447" t="s">
        <v>170</v>
      </c>
      <c r="B4" s="447" t="s">
        <v>171</v>
      </c>
      <c r="C4" s="448" t="s">
        <v>172</v>
      </c>
      <c r="D4" s="447" t="s">
        <v>173</v>
      </c>
      <c r="E4" s="449">
        <v>1001</v>
      </c>
      <c r="F4" s="447" t="s">
        <v>171</v>
      </c>
      <c r="G4" s="449">
        <v>1101</v>
      </c>
      <c r="H4" s="329">
        <v>123370000</v>
      </c>
      <c r="I4" s="329">
        <v>209409</v>
      </c>
      <c r="J4" s="455">
        <v>1.61</v>
      </c>
      <c r="K4" s="613">
        <v>124300000</v>
      </c>
      <c r="L4" s="613">
        <v>216514</v>
      </c>
      <c r="M4" s="513">
        <v>1.57</v>
      </c>
      <c r="N4" s="626"/>
    </row>
    <row r="5" spans="1:14" s="429" customFormat="1" ht="15" customHeight="1">
      <c r="A5" s="421" t="s">
        <v>170</v>
      </c>
      <c r="B5" s="421" t="s">
        <v>171</v>
      </c>
      <c r="C5" s="95" t="s">
        <v>172</v>
      </c>
      <c r="D5" s="421" t="s">
        <v>173</v>
      </c>
      <c r="E5" s="312">
        <v>1001</v>
      </c>
      <c r="F5" s="421" t="s">
        <v>174</v>
      </c>
      <c r="G5" s="312">
        <v>1107</v>
      </c>
      <c r="H5" s="329">
        <v>58524000</v>
      </c>
      <c r="I5" s="329">
        <v>118379</v>
      </c>
      <c r="J5" s="455">
        <v>1.35</v>
      </c>
      <c r="K5" s="613">
        <v>55312000</v>
      </c>
      <c r="L5" s="613">
        <v>124150</v>
      </c>
      <c r="M5" s="513">
        <v>1.22</v>
      </c>
      <c r="N5" s="626"/>
    </row>
    <row r="6" spans="1:14" s="429" customFormat="1" ht="15" customHeight="1">
      <c r="A6" s="421" t="s">
        <v>175</v>
      </c>
      <c r="B6" s="421" t="s">
        <v>175</v>
      </c>
      <c r="C6" s="95" t="s">
        <v>172</v>
      </c>
      <c r="D6" s="421" t="s">
        <v>175</v>
      </c>
      <c r="E6" s="312">
        <v>2101</v>
      </c>
      <c r="F6" s="421" t="s">
        <v>175</v>
      </c>
      <c r="G6" s="312">
        <v>2101</v>
      </c>
      <c r="H6" s="329">
        <v>179205000</v>
      </c>
      <c r="I6" s="329">
        <v>395387</v>
      </c>
      <c r="J6" s="455">
        <v>1.24</v>
      </c>
      <c r="K6" s="613">
        <v>161812000</v>
      </c>
      <c r="L6" s="613">
        <v>410618</v>
      </c>
      <c r="M6" s="513">
        <v>1.08</v>
      </c>
      <c r="N6" s="626"/>
    </row>
    <row r="7" spans="1:14" s="429" customFormat="1" ht="15" customHeight="1">
      <c r="A7" s="421" t="s">
        <v>175</v>
      </c>
      <c r="B7" s="421" t="s">
        <v>176</v>
      </c>
      <c r="C7" s="95" t="s">
        <v>172</v>
      </c>
      <c r="D7" s="421" t="s">
        <v>177</v>
      </c>
      <c r="E7" s="312">
        <v>2201</v>
      </c>
      <c r="F7" s="421" t="s">
        <v>177</v>
      </c>
      <c r="G7" s="312">
        <v>2201</v>
      </c>
      <c r="H7" s="329">
        <v>59260200</v>
      </c>
      <c r="I7" s="329">
        <v>177642</v>
      </c>
      <c r="J7" s="455">
        <v>0.91</v>
      </c>
      <c r="K7" s="613">
        <v>49739190</v>
      </c>
      <c r="L7" s="613">
        <v>184036</v>
      </c>
      <c r="M7" s="513">
        <v>0.74</v>
      </c>
      <c r="N7" s="626"/>
    </row>
    <row r="8" spans="1:14" s="429" customFormat="1" ht="15" customHeight="1">
      <c r="A8" s="421" t="s">
        <v>178</v>
      </c>
      <c r="B8" s="421" t="s">
        <v>179</v>
      </c>
      <c r="C8" s="95" t="s">
        <v>172</v>
      </c>
      <c r="D8" s="421" t="s">
        <v>180</v>
      </c>
      <c r="E8" s="312">
        <v>3001</v>
      </c>
      <c r="F8" s="421" t="s">
        <v>179</v>
      </c>
      <c r="G8" s="312">
        <v>3101</v>
      </c>
      <c r="H8" s="329">
        <v>87784340</v>
      </c>
      <c r="I8" s="329">
        <v>167242</v>
      </c>
      <c r="J8" s="455">
        <v>1.44</v>
      </c>
      <c r="K8" s="613">
        <v>58319650</v>
      </c>
      <c r="L8" s="613">
        <v>169528</v>
      </c>
      <c r="M8" s="513">
        <v>0.94</v>
      </c>
      <c r="N8" s="626"/>
    </row>
    <row r="9" spans="1:14" s="429" customFormat="1" ht="15" customHeight="1">
      <c r="A9" s="421" t="s">
        <v>178</v>
      </c>
      <c r="B9" s="421" t="s">
        <v>179</v>
      </c>
      <c r="C9" s="95" t="s">
        <v>172</v>
      </c>
      <c r="D9" s="421" t="s">
        <v>180</v>
      </c>
      <c r="E9" s="312">
        <v>3001</v>
      </c>
      <c r="F9" s="421" t="s">
        <v>181</v>
      </c>
      <c r="G9" s="312">
        <v>3103</v>
      </c>
      <c r="H9" s="423" t="s">
        <v>526</v>
      </c>
      <c r="I9" s="329">
        <v>14060</v>
      </c>
      <c r="J9" s="423" t="s">
        <v>526</v>
      </c>
      <c r="K9" s="613">
        <v>4094060</v>
      </c>
      <c r="L9" s="613">
        <v>14187</v>
      </c>
      <c r="M9" s="513">
        <v>0.79</v>
      </c>
      <c r="N9" s="626"/>
    </row>
    <row r="10" spans="1:14" s="429" customFormat="1" ht="15" customHeight="1">
      <c r="A10" s="421" t="s">
        <v>178</v>
      </c>
      <c r="B10" s="423" t="s">
        <v>182</v>
      </c>
      <c r="C10" s="95" t="s">
        <v>172</v>
      </c>
      <c r="D10" s="423" t="s">
        <v>183</v>
      </c>
      <c r="E10" s="312">
        <v>3301</v>
      </c>
      <c r="F10" s="423" t="s">
        <v>183</v>
      </c>
      <c r="G10" s="312">
        <v>3301</v>
      </c>
      <c r="H10" s="329">
        <v>24893160</v>
      </c>
      <c r="I10" s="329">
        <v>56064</v>
      </c>
      <c r="J10" s="455">
        <v>1.22</v>
      </c>
      <c r="K10" s="613">
        <v>31575570</v>
      </c>
      <c r="L10" s="613">
        <v>56544</v>
      </c>
      <c r="M10" s="513">
        <v>1.53</v>
      </c>
      <c r="N10" s="626"/>
    </row>
    <row r="11" spans="1:14" s="429" customFormat="1" ht="15" customHeight="1">
      <c r="A11" s="421" t="s">
        <v>184</v>
      </c>
      <c r="B11" s="421" t="s">
        <v>185</v>
      </c>
      <c r="C11" s="95" t="s">
        <v>172</v>
      </c>
      <c r="D11" s="421" t="s">
        <v>186</v>
      </c>
      <c r="E11" s="312">
        <v>4001</v>
      </c>
      <c r="F11" s="421" t="s">
        <v>187</v>
      </c>
      <c r="G11" s="312">
        <v>4101</v>
      </c>
      <c r="H11" s="329">
        <v>87997490</v>
      </c>
      <c r="I11" s="329">
        <v>238659</v>
      </c>
      <c r="J11" s="455">
        <v>1.01</v>
      </c>
      <c r="K11" s="613">
        <v>88817790</v>
      </c>
      <c r="L11" s="613">
        <v>244170</v>
      </c>
      <c r="M11" s="513">
        <v>1</v>
      </c>
      <c r="N11" s="626"/>
    </row>
    <row r="12" spans="1:14" s="429" customFormat="1" ht="15" customHeight="1">
      <c r="A12" s="421" t="s">
        <v>184</v>
      </c>
      <c r="B12" s="421" t="s">
        <v>185</v>
      </c>
      <c r="C12" s="95" t="s">
        <v>172</v>
      </c>
      <c r="D12" s="421" t="s">
        <v>186</v>
      </c>
      <c r="E12" s="312">
        <v>4001</v>
      </c>
      <c r="F12" s="421" t="s">
        <v>184</v>
      </c>
      <c r="G12" s="312">
        <v>4102</v>
      </c>
      <c r="H12" s="329">
        <v>110880000</v>
      </c>
      <c r="I12" s="329">
        <v>245142</v>
      </c>
      <c r="J12" s="455">
        <v>1.24</v>
      </c>
      <c r="K12" s="613">
        <v>101223000</v>
      </c>
      <c r="L12" s="613">
        <v>250947</v>
      </c>
      <c r="M12" s="513">
        <v>1.1100000000000001</v>
      </c>
      <c r="N12" s="626"/>
    </row>
    <row r="13" spans="1:14" s="429" customFormat="1" ht="15" customHeight="1">
      <c r="A13" s="421" t="s">
        <v>184</v>
      </c>
      <c r="B13" s="421" t="s">
        <v>188</v>
      </c>
      <c r="C13" s="95" t="s">
        <v>172</v>
      </c>
      <c r="D13" s="421" t="s">
        <v>189</v>
      </c>
      <c r="E13" s="312">
        <v>4301</v>
      </c>
      <c r="F13" s="424" t="s">
        <v>189</v>
      </c>
      <c r="G13" s="312">
        <v>4301</v>
      </c>
      <c r="H13" s="329">
        <v>61389430</v>
      </c>
      <c r="I13" s="329">
        <v>118563</v>
      </c>
      <c r="J13" s="455">
        <v>1.42</v>
      </c>
      <c r="K13" s="613">
        <v>67012710.000000007</v>
      </c>
      <c r="L13" s="613">
        <v>119936</v>
      </c>
      <c r="M13" s="513">
        <v>1.53</v>
      </c>
      <c r="N13" s="626"/>
    </row>
    <row r="14" spans="1:14" s="429" customFormat="1" ht="15" customHeight="1">
      <c r="A14" s="421" t="s">
        <v>190</v>
      </c>
      <c r="B14" s="421" t="s">
        <v>190</v>
      </c>
      <c r="C14" s="95" t="s">
        <v>191</v>
      </c>
      <c r="D14" s="421" t="s">
        <v>191</v>
      </c>
      <c r="E14" s="312">
        <v>5001</v>
      </c>
      <c r="F14" s="421" t="s">
        <v>190</v>
      </c>
      <c r="G14" s="312">
        <v>5101</v>
      </c>
      <c r="H14" s="329">
        <v>135906610</v>
      </c>
      <c r="I14" s="329">
        <v>310570</v>
      </c>
      <c r="J14" s="455">
        <v>1.2</v>
      </c>
      <c r="K14" s="613">
        <v>124358450</v>
      </c>
      <c r="L14" s="613">
        <v>313185</v>
      </c>
      <c r="M14" s="513">
        <v>1.0900000000000001</v>
      </c>
      <c r="N14" s="626"/>
    </row>
    <row r="15" spans="1:14" s="429" customFormat="1" ht="15" customHeight="1">
      <c r="A15" s="421" t="s">
        <v>190</v>
      </c>
      <c r="B15" s="421" t="s">
        <v>190</v>
      </c>
      <c r="C15" s="95" t="s">
        <v>191</v>
      </c>
      <c r="D15" s="421" t="s">
        <v>191</v>
      </c>
      <c r="E15" s="312">
        <v>5001</v>
      </c>
      <c r="F15" s="421" t="s">
        <v>192</v>
      </c>
      <c r="G15" s="312">
        <v>5102</v>
      </c>
      <c r="H15" s="329">
        <v>8929000</v>
      </c>
      <c r="I15" s="329">
        <v>28257</v>
      </c>
      <c r="J15" s="455">
        <v>0.87</v>
      </c>
      <c r="K15" s="613">
        <v>9860010</v>
      </c>
      <c r="L15" s="613">
        <v>28722</v>
      </c>
      <c r="M15" s="513">
        <v>0.94</v>
      </c>
      <c r="N15" s="626"/>
    </row>
    <row r="16" spans="1:14" s="429" customFormat="1" ht="15" customHeight="1">
      <c r="A16" s="421" t="s">
        <v>190</v>
      </c>
      <c r="B16" s="421" t="s">
        <v>190</v>
      </c>
      <c r="C16" s="95" t="s">
        <v>191</v>
      </c>
      <c r="D16" s="421" t="s">
        <v>191</v>
      </c>
      <c r="E16" s="312">
        <v>5001</v>
      </c>
      <c r="F16" s="421" t="s">
        <v>193</v>
      </c>
      <c r="G16" s="312">
        <v>5103</v>
      </c>
      <c r="H16" s="329">
        <v>19123120.000000004</v>
      </c>
      <c r="I16" s="329">
        <v>44335</v>
      </c>
      <c r="J16" s="455">
        <v>1.18</v>
      </c>
      <c r="K16" s="613">
        <v>18360210</v>
      </c>
      <c r="L16" s="613">
        <v>45121</v>
      </c>
      <c r="M16" s="513">
        <v>1.1100000000000001</v>
      </c>
      <c r="N16" s="626"/>
    </row>
    <row r="17" spans="1:14" s="429" customFormat="1" ht="15" customHeight="1">
      <c r="A17" s="421" t="s">
        <v>190</v>
      </c>
      <c r="B17" s="421" t="s">
        <v>190</v>
      </c>
      <c r="C17" s="95" t="s">
        <v>191</v>
      </c>
      <c r="D17" s="421" t="s">
        <v>191</v>
      </c>
      <c r="E17" s="312">
        <v>5001</v>
      </c>
      <c r="F17" s="421" t="s">
        <v>194</v>
      </c>
      <c r="G17" s="312">
        <v>5105</v>
      </c>
      <c r="H17" s="329">
        <v>9989930</v>
      </c>
      <c r="I17" s="329">
        <v>19306</v>
      </c>
      <c r="J17" s="455">
        <v>1.42</v>
      </c>
      <c r="K17" s="613">
        <v>10789810</v>
      </c>
      <c r="L17" s="613">
        <v>19688</v>
      </c>
      <c r="M17" s="513">
        <v>1.5</v>
      </c>
      <c r="N17" s="626"/>
    </row>
    <row r="18" spans="1:14" s="429" customFormat="1" ht="15" customHeight="1">
      <c r="A18" s="421" t="s">
        <v>190</v>
      </c>
      <c r="B18" s="421" t="s">
        <v>190</v>
      </c>
      <c r="C18" s="95" t="s">
        <v>191</v>
      </c>
      <c r="D18" s="421" t="s">
        <v>191</v>
      </c>
      <c r="E18" s="312">
        <v>5001</v>
      </c>
      <c r="F18" s="421" t="s">
        <v>195</v>
      </c>
      <c r="G18" s="312">
        <v>5107</v>
      </c>
      <c r="H18" s="329">
        <v>15223900</v>
      </c>
      <c r="I18" s="329">
        <v>34527</v>
      </c>
      <c r="J18" s="455">
        <v>1.21</v>
      </c>
      <c r="K18" s="613">
        <v>14064350</v>
      </c>
      <c r="L18" s="613">
        <v>35341</v>
      </c>
      <c r="M18" s="513">
        <v>1.0900000000000001</v>
      </c>
      <c r="N18" s="626"/>
    </row>
    <row r="19" spans="1:14" s="429" customFormat="1" ht="15" customHeight="1">
      <c r="A19" s="421" t="s">
        <v>190</v>
      </c>
      <c r="B19" s="421" t="s">
        <v>190</v>
      </c>
      <c r="C19" s="95" t="s">
        <v>191</v>
      </c>
      <c r="D19" s="421" t="s">
        <v>191</v>
      </c>
      <c r="E19" s="312">
        <v>5001</v>
      </c>
      <c r="F19" s="421" t="s">
        <v>196</v>
      </c>
      <c r="G19" s="312">
        <v>5109</v>
      </c>
      <c r="H19" s="329">
        <v>152079330</v>
      </c>
      <c r="I19" s="329">
        <v>353000</v>
      </c>
      <c r="J19" s="455">
        <v>1.18</v>
      </c>
      <c r="K19" s="613">
        <v>144207530</v>
      </c>
      <c r="L19" s="613">
        <v>357228</v>
      </c>
      <c r="M19" s="513">
        <v>1.1100000000000001</v>
      </c>
      <c r="N19" s="626"/>
    </row>
    <row r="20" spans="1:14" s="429" customFormat="1" ht="15" customHeight="1">
      <c r="A20" s="421" t="s">
        <v>190</v>
      </c>
      <c r="B20" s="423" t="s">
        <v>197</v>
      </c>
      <c r="C20" s="95" t="s">
        <v>172</v>
      </c>
      <c r="D20" s="423" t="s">
        <v>198</v>
      </c>
      <c r="E20" s="312">
        <v>5301</v>
      </c>
      <c r="F20" s="425" t="s">
        <v>197</v>
      </c>
      <c r="G20" s="312">
        <v>5301</v>
      </c>
      <c r="H20" s="329">
        <v>26061191</v>
      </c>
      <c r="I20" s="329">
        <v>67071</v>
      </c>
      <c r="J20" s="455">
        <v>1.06</v>
      </c>
      <c r="K20" s="613">
        <v>25351720</v>
      </c>
      <c r="L20" s="613">
        <v>67583</v>
      </c>
      <c r="M20" s="513">
        <v>1.03</v>
      </c>
      <c r="N20" s="626"/>
    </row>
    <row r="21" spans="1:14" s="429" customFormat="1" ht="15" customHeight="1">
      <c r="A21" s="421" t="s">
        <v>190</v>
      </c>
      <c r="B21" s="423" t="s">
        <v>197</v>
      </c>
      <c r="C21" s="95" t="s">
        <v>172</v>
      </c>
      <c r="D21" s="423" t="s">
        <v>198</v>
      </c>
      <c r="E21" s="312">
        <v>5301</v>
      </c>
      <c r="F21" s="425" t="s">
        <v>199</v>
      </c>
      <c r="G21" s="312">
        <v>5304</v>
      </c>
      <c r="H21" s="329">
        <v>5564000</v>
      </c>
      <c r="I21" s="329">
        <v>19905</v>
      </c>
      <c r="J21" s="455">
        <v>0.77</v>
      </c>
      <c r="K21" s="613">
        <v>7638390</v>
      </c>
      <c r="L21" s="613">
        <v>20276</v>
      </c>
      <c r="M21" s="513">
        <v>1.03</v>
      </c>
      <c r="N21" s="626"/>
    </row>
    <row r="22" spans="1:14" s="429" customFormat="1" ht="15" customHeight="1">
      <c r="A22" s="421" t="s">
        <v>190</v>
      </c>
      <c r="B22" s="423" t="s">
        <v>200</v>
      </c>
      <c r="C22" s="95" t="s">
        <v>172</v>
      </c>
      <c r="D22" s="423" t="s">
        <v>201</v>
      </c>
      <c r="E22" s="312">
        <v>5501</v>
      </c>
      <c r="F22" s="425" t="s">
        <v>200</v>
      </c>
      <c r="G22" s="312">
        <v>5501</v>
      </c>
      <c r="H22" s="329">
        <v>97190000</v>
      </c>
      <c r="I22" s="329">
        <v>95032</v>
      </c>
      <c r="J22" s="455">
        <v>2.8</v>
      </c>
      <c r="K22" s="613">
        <v>35004000</v>
      </c>
      <c r="L22" s="613">
        <v>96310</v>
      </c>
      <c r="M22" s="513">
        <v>1</v>
      </c>
      <c r="N22" s="626"/>
    </row>
    <row r="23" spans="1:14" s="429" customFormat="1" ht="15" customHeight="1">
      <c r="A23" s="421" t="s">
        <v>190</v>
      </c>
      <c r="B23" s="423" t="s">
        <v>200</v>
      </c>
      <c r="C23" s="95" t="s">
        <v>172</v>
      </c>
      <c r="D23" s="423" t="s">
        <v>201</v>
      </c>
      <c r="E23" s="312">
        <v>5501</v>
      </c>
      <c r="F23" s="425" t="s">
        <v>202</v>
      </c>
      <c r="G23" s="312">
        <v>5502</v>
      </c>
      <c r="H23" s="329">
        <v>19868000</v>
      </c>
      <c r="I23" s="329">
        <v>52996</v>
      </c>
      <c r="J23" s="455">
        <v>1.03</v>
      </c>
      <c r="K23" s="613">
        <v>20576000</v>
      </c>
      <c r="L23" s="613">
        <v>53298</v>
      </c>
      <c r="M23" s="513">
        <v>1.06</v>
      </c>
      <c r="N23" s="626"/>
    </row>
    <row r="24" spans="1:14" s="429" customFormat="1" ht="15" customHeight="1">
      <c r="A24" s="421" t="s">
        <v>190</v>
      </c>
      <c r="B24" s="423" t="s">
        <v>200</v>
      </c>
      <c r="C24" s="95" t="s">
        <v>172</v>
      </c>
      <c r="D24" s="423" t="s">
        <v>201</v>
      </c>
      <c r="E24" s="312">
        <v>5501</v>
      </c>
      <c r="F24" s="425" t="s">
        <v>203</v>
      </c>
      <c r="G24" s="312">
        <v>5503</v>
      </c>
      <c r="H24" s="329">
        <v>11330000</v>
      </c>
      <c r="I24" s="329">
        <v>18745</v>
      </c>
      <c r="J24" s="455">
        <v>1.66</v>
      </c>
      <c r="K24" s="613">
        <v>4686790</v>
      </c>
      <c r="L24" s="613">
        <v>18924</v>
      </c>
      <c r="M24" s="513">
        <v>0.68</v>
      </c>
      <c r="N24" s="626"/>
    </row>
    <row r="25" spans="1:14" s="429" customFormat="1" ht="15" customHeight="1">
      <c r="A25" s="421" t="s">
        <v>190</v>
      </c>
      <c r="B25" s="423" t="s">
        <v>200</v>
      </c>
      <c r="C25" s="95" t="s">
        <v>172</v>
      </c>
      <c r="D25" s="423" t="s">
        <v>201</v>
      </c>
      <c r="E25" s="312">
        <v>5501</v>
      </c>
      <c r="F25" s="425" t="s">
        <v>204</v>
      </c>
      <c r="G25" s="312">
        <v>5504</v>
      </c>
      <c r="H25" s="423" t="s">
        <v>526</v>
      </c>
      <c r="I25" s="329">
        <v>23803</v>
      </c>
      <c r="J25" s="423" t="s">
        <v>526</v>
      </c>
      <c r="K25" s="613">
        <v>9253770</v>
      </c>
      <c r="L25" s="613">
        <v>24564</v>
      </c>
      <c r="M25" s="513">
        <v>1.03</v>
      </c>
      <c r="N25" s="626"/>
    </row>
    <row r="26" spans="1:14" s="429" customFormat="1" ht="15" customHeight="1">
      <c r="A26" s="421" t="s">
        <v>190</v>
      </c>
      <c r="B26" s="421" t="s">
        <v>205</v>
      </c>
      <c r="C26" s="95" t="s">
        <v>172</v>
      </c>
      <c r="D26" s="421" t="s">
        <v>206</v>
      </c>
      <c r="E26" s="312">
        <v>5601</v>
      </c>
      <c r="F26" s="424" t="s">
        <v>205</v>
      </c>
      <c r="G26" s="312">
        <v>5601</v>
      </c>
      <c r="H26" s="329">
        <v>32114000</v>
      </c>
      <c r="I26" s="329">
        <v>95130</v>
      </c>
      <c r="J26" s="455">
        <v>0.92</v>
      </c>
      <c r="K26" s="613">
        <v>32982000</v>
      </c>
      <c r="L26" s="613">
        <v>95946</v>
      </c>
      <c r="M26" s="513">
        <v>0.94</v>
      </c>
      <c r="N26" s="626"/>
    </row>
    <row r="27" spans="1:14" s="429" customFormat="1" ht="15" customHeight="1">
      <c r="A27" s="421" t="s">
        <v>190</v>
      </c>
      <c r="B27" s="421" t="s">
        <v>205</v>
      </c>
      <c r="C27" s="95" t="s">
        <v>172</v>
      </c>
      <c r="D27" s="421" t="s">
        <v>206</v>
      </c>
      <c r="E27" s="312">
        <v>5601</v>
      </c>
      <c r="F27" s="424" t="s">
        <v>207</v>
      </c>
      <c r="G27" s="312">
        <v>5603</v>
      </c>
      <c r="H27" s="329">
        <v>16577800</v>
      </c>
      <c r="I27" s="329">
        <v>24307</v>
      </c>
      <c r="J27" s="455">
        <v>1.87</v>
      </c>
      <c r="K27" s="613">
        <v>16982000</v>
      </c>
      <c r="L27" s="613">
        <v>24832</v>
      </c>
      <c r="M27" s="513">
        <v>1.87</v>
      </c>
      <c r="N27" s="626"/>
    </row>
    <row r="28" spans="1:14" s="429" customFormat="1" ht="15" customHeight="1">
      <c r="A28" s="421" t="s">
        <v>190</v>
      </c>
      <c r="B28" s="421" t="s">
        <v>205</v>
      </c>
      <c r="C28" s="95" t="s">
        <v>172</v>
      </c>
      <c r="D28" s="421" t="s">
        <v>206</v>
      </c>
      <c r="E28" s="312">
        <v>5601</v>
      </c>
      <c r="F28" s="424" t="s">
        <v>208</v>
      </c>
      <c r="G28" s="312">
        <v>5606</v>
      </c>
      <c r="H28" s="329">
        <v>4596800</v>
      </c>
      <c r="I28" s="329">
        <v>11467</v>
      </c>
      <c r="J28" s="455">
        <v>1.1000000000000001</v>
      </c>
      <c r="K28" s="613">
        <v>5217700</v>
      </c>
      <c r="L28" s="613">
        <v>11703</v>
      </c>
      <c r="M28" s="513">
        <v>1.22</v>
      </c>
      <c r="N28" s="626"/>
    </row>
    <row r="29" spans="1:14" s="429" customFormat="1" ht="15" customHeight="1">
      <c r="A29" s="421" t="s">
        <v>190</v>
      </c>
      <c r="B29" s="423" t="s">
        <v>209</v>
      </c>
      <c r="C29" s="95" t="s">
        <v>172</v>
      </c>
      <c r="D29" s="423" t="s">
        <v>210</v>
      </c>
      <c r="E29" s="312">
        <v>5701</v>
      </c>
      <c r="F29" s="425" t="s">
        <v>210</v>
      </c>
      <c r="G29" s="312">
        <v>5701</v>
      </c>
      <c r="H29" s="423" t="s">
        <v>526</v>
      </c>
      <c r="I29" s="329">
        <v>81120</v>
      </c>
      <c r="J29" s="423" t="s">
        <v>526</v>
      </c>
      <c r="K29" s="613">
        <v>30151860</v>
      </c>
      <c r="L29" s="613">
        <v>82312</v>
      </c>
      <c r="M29" s="513">
        <v>1</v>
      </c>
      <c r="N29" s="626"/>
    </row>
    <row r="30" spans="1:14" s="429" customFormat="1" ht="15" customHeight="1">
      <c r="A30" s="421" t="s">
        <v>190</v>
      </c>
      <c r="B30" s="421" t="s">
        <v>211</v>
      </c>
      <c r="C30" s="95" t="s">
        <v>191</v>
      </c>
      <c r="D30" s="421" t="s">
        <v>191</v>
      </c>
      <c r="E30" s="312">
        <v>5001</v>
      </c>
      <c r="F30" s="421" t="s">
        <v>212</v>
      </c>
      <c r="G30" s="312">
        <v>5801</v>
      </c>
      <c r="H30" s="329">
        <v>56431000</v>
      </c>
      <c r="I30" s="329">
        <v>162464</v>
      </c>
      <c r="J30" s="455">
        <v>0.95</v>
      </c>
      <c r="K30" s="613">
        <v>53404900</v>
      </c>
      <c r="L30" s="613">
        <v>164783</v>
      </c>
      <c r="M30" s="513">
        <v>0.89</v>
      </c>
      <c r="N30" s="626"/>
    </row>
    <row r="31" spans="1:14" s="429" customFormat="1" ht="15" customHeight="1">
      <c r="A31" s="421" t="s">
        <v>190</v>
      </c>
      <c r="B31" s="421" t="s">
        <v>211</v>
      </c>
      <c r="C31" s="95" t="s">
        <v>191</v>
      </c>
      <c r="D31" s="421" t="s">
        <v>191</v>
      </c>
      <c r="E31" s="312">
        <v>5001</v>
      </c>
      <c r="F31" s="421" t="s">
        <v>213</v>
      </c>
      <c r="G31" s="312">
        <v>5802</v>
      </c>
      <c r="H31" s="329">
        <v>14920210</v>
      </c>
      <c r="I31" s="329">
        <v>48633</v>
      </c>
      <c r="J31" s="455">
        <v>0.84</v>
      </c>
      <c r="K31" s="613">
        <v>17994970</v>
      </c>
      <c r="L31" s="613">
        <v>49285</v>
      </c>
      <c r="M31" s="513">
        <v>1</v>
      </c>
      <c r="N31" s="626"/>
    </row>
    <row r="32" spans="1:14" s="429" customFormat="1" ht="15" customHeight="1">
      <c r="A32" s="421" t="s">
        <v>190</v>
      </c>
      <c r="B32" s="421" t="s">
        <v>211</v>
      </c>
      <c r="C32" s="95" t="s">
        <v>191</v>
      </c>
      <c r="D32" s="421" t="s">
        <v>191</v>
      </c>
      <c r="E32" s="312">
        <v>5001</v>
      </c>
      <c r="F32" s="421" t="s">
        <v>214</v>
      </c>
      <c r="G32" s="312">
        <v>5803</v>
      </c>
      <c r="H32" s="423" t="s">
        <v>526</v>
      </c>
      <c r="I32" s="329">
        <v>18625</v>
      </c>
      <c r="J32" s="423" t="s">
        <v>526</v>
      </c>
      <c r="K32" s="613">
        <v>6122690</v>
      </c>
      <c r="L32" s="613">
        <v>18946</v>
      </c>
      <c r="M32" s="513">
        <v>0.89</v>
      </c>
      <c r="N32" s="626"/>
    </row>
    <row r="33" spans="1:14" s="429" customFormat="1" ht="15" customHeight="1">
      <c r="A33" s="421" t="s">
        <v>190</v>
      </c>
      <c r="B33" s="421" t="s">
        <v>211</v>
      </c>
      <c r="C33" s="95" t="s">
        <v>191</v>
      </c>
      <c r="D33" s="421" t="s">
        <v>191</v>
      </c>
      <c r="E33" s="312">
        <v>5001</v>
      </c>
      <c r="F33" s="421" t="s">
        <v>215</v>
      </c>
      <c r="G33" s="312">
        <v>5804</v>
      </c>
      <c r="H33" s="329">
        <v>46363000</v>
      </c>
      <c r="I33" s="329">
        <v>134099</v>
      </c>
      <c r="J33" s="455">
        <v>0.95</v>
      </c>
      <c r="K33" s="613">
        <v>43165000</v>
      </c>
      <c r="L33" s="613">
        <v>136711</v>
      </c>
      <c r="M33" s="513">
        <v>0.87</v>
      </c>
      <c r="N33" s="626"/>
    </row>
    <row r="34" spans="1:14" s="429" customFormat="1" ht="15" customHeight="1">
      <c r="A34" s="421" t="s">
        <v>216</v>
      </c>
      <c r="B34" s="421" t="s">
        <v>217</v>
      </c>
      <c r="C34" s="95" t="s">
        <v>172</v>
      </c>
      <c r="D34" s="421" t="s">
        <v>218</v>
      </c>
      <c r="E34" s="312">
        <v>6001</v>
      </c>
      <c r="F34" s="421" t="s">
        <v>219</v>
      </c>
      <c r="G34" s="312">
        <v>6101</v>
      </c>
      <c r="H34" s="329">
        <v>102737000</v>
      </c>
      <c r="I34" s="329">
        <v>258738</v>
      </c>
      <c r="J34" s="455">
        <v>1.0900000000000001</v>
      </c>
      <c r="K34" s="613">
        <v>99210000</v>
      </c>
      <c r="L34" s="613">
        <v>261992</v>
      </c>
      <c r="M34" s="513">
        <v>1.04</v>
      </c>
      <c r="N34" s="626"/>
    </row>
    <row r="35" spans="1:14" s="429" customFormat="1" ht="15" customHeight="1">
      <c r="A35" s="421" t="s">
        <v>216</v>
      </c>
      <c r="B35" s="421" t="s">
        <v>217</v>
      </c>
      <c r="C35" s="95" t="s">
        <v>172</v>
      </c>
      <c r="D35" s="421" t="s">
        <v>218</v>
      </c>
      <c r="E35" s="312">
        <v>6001</v>
      </c>
      <c r="F35" s="421" t="s">
        <v>220</v>
      </c>
      <c r="G35" s="312">
        <v>6108</v>
      </c>
      <c r="H35" s="329">
        <v>21837800</v>
      </c>
      <c r="I35" s="329">
        <v>56839</v>
      </c>
      <c r="J35" s="455">
        <v>1.05</v>
      </c>
      <c r="K35" s="613">
        <v>21923500</v>
      </c>
      <c r="L35" s="613">
        <v>58398</v>
      </c>
      <c r="M35" s="513">
        <v>1.03</v>
      </c>
      <c r="N35" s="626"/>
    </row>
    <row r="36" spans="1:14" s="429" customFormat="1" ht="15" customHeight="1">
      <c r="A36" s="421" t="s">
        <v>216</v>
      </c>
      <c r="B36" s="423" t="s">
        <v>217</v>
      </c>
      <c r="C36" s="95" t="s">
        <v>172</v>
      </c>
      <c r="D36" s="423" t="s">
        <v>221</v>
      </c>
      <c r="E36" s="312">
        <v>6115</v>
      </c>
      <c r="F36" s="423" t="s">
        <v>221</v>
      </c>
      <c r="G36" s="312">
        <v>6115</v>
      </c>
      <c r="H36" s="329">
        <v>20809000</v>
      </c>
      <c r="I36" s="329">
        <v>62193</v>
      </c>
      <c r="J36" s="455">
        <v>0.92</v>
      </c>
      <c r="K36" s="613">
        <v>21278000</v>
      </c>
      <c r="L36" s="613">
        <v>62958</v>
      </c>
      <c r="M36" s="513">
        <v>0.93</v>
      </c>
      <c r="N36" s="626"/>
    </row>
    <row r="37" spans="1:14" s="429" customFormat="1" ht="15" customHeight="1">
      <c r="A37" s="421" t="s">
        <v>216</v>
      </c>
      <c r="B37" s="423" t="s">
        <v>222</v>
      </c>
      <c r="C37" s="95" t="s">
        <v>172</v>
      </c>
      <c r="D37" s="423" t="s">
        <v>223</v>
      </c>
      <c r="E37" s="312">
        <v>6301</v>
      </c>
      <c r="F37" s="425" t="s">
        <v>223</v>
      </c>
      <c r="G37" s="312">
        <v>6301</v>
      </c>
      <c r="H37" s="329">
        <v>28091000</v>
      </c>
      <c r="I37" s="329">
        <v>76875</v>
      </c>
      <c r="J37" s="455">
        <v>1</v>
      </c>
      <c r="K37" s="613">
        <v>28174000</v>
      </c>
      <c r="L37" s="613">
        <v>77763</v>
      </c>
      <c r="M37" s="513">
        <v>0.99</v>
      </c>
      <c r="N37" s="626"/>
    </row>
    <row r="38" spans="1:14" s="429" customFormat="1" ht="15" customHeight="1">
      <c r="A38" s="421" t="s">
        <v>224</v>
      </c>
      <c r="B38" s="421" t="s">
        <v>225</v>
      </c>
      <c r="C38" s="95" t="s">
        <v>172</v>
      </c>
      <c r="D38" s="421" t="s">
        <v>226</v>
      </c>
      <c r="E38" s="312">
        <v>7001</v>
      </c>
      <c r="F38" s="421" t="s">
        <v>225</v>
      </c>
      <c r="G38" s="312">
        <v>7101</v>
      </c>
      <c r="H38" s="329">
        <v>100848570</v>
      </c>
      <c r="I38" s="329">
        <v>232672</v>
      </c>
      <c r="J38" s="455">
        <v>1.19</v>
      </c>
      <c r="K38" s="613">
        <v>104463060</v>
      </c>
      <c r="L38" s="613">
        <v>234717</v>
      </c>
      <c r="M38" s="513">
        <v>1.22</v>
      </c>
      <c r="N38" s="626"/>
    </row>
    <row r="39" spans="1:14" s="429" customFormat="1" ht="15" customHeight="1">
      <c r="A39" s="421" t="s">
        <v>224</v>
      </c>
      <c r="B39" s="423" t="s">
        <v>225</v>
      </c>
      <c r="C39" s="95" t="s">
        <v>172</v>
      </c>
      <c r="D39" s="423" t="s">
        <v>227</v>
      </c>
      <c r="E39" s="312">
        <v>7102</v>
      </c>
      <c r="F39" s="423" t="s">
        <v>227</v>
      </c>
      <c r="G39" s="312">
        <v>7102</v>
      </c>
      <c r="H39" s="329">
        <v>19088780</v>
      </c>
      <c r="I39" s="329">
        <v>49932</v>
      </c>
      <c r="J39" s="455">
        <v>1.05</v>
      </c>
      <c r="K39" s="613">
        <v>17221200</v>
      </c>
      <c r="L39" s="613">
        <v>50148</v>
      </c>
      <c r="M39" s="513">
        <v>0.94</v>
      </c>
      <c r="N39" s="626"/>
    </row>
    <row r="40" spans="1:14" s="429" customFormat="1" ht="15" customHeight="1">
      <c r="A40" s="421" t="s">
        <v>224</v>
      </c>
      <c r="B40" s="421" t="s">
        <v>225</v>
      </c>
      <c r="C40" s="95" t="s">
        <v>172</v>
      </c>
      <c r="D40" s="421" t="s">
        <v>226</v>
      </c>
      <c r="E40" s="312">
        <v>7001</v>
      </c>
      <c r="F40" s="421" t="s">
        <v>224</v>
      </c>
      <c r="G40" s="312">
        <v>7105</v>
      </c>
      <c r="H40" s="329">
        <v>48161360</v>
      </c>
      <c r="I40" s="329">
        <v>54841</v>
      </c>
      <c r="J40" s="455">
        <v>2.41</v>
      </c>
      <c r="K40" s="613">
        <v>18876750</v>
      </c>
      <c r="L40" s="613">
        <v>57447</v>
      </c>
      <c r="M40" s="513">
        <v>0.9</v>
      </c>
      <c r="N40" s="626"/>
    </row>
    <row r="41" spans="1:14" s="429" customFormat="1" ht="15" customHeight="1">
      <c r="A41" s="421" t="s">
        <v>224</v>
      </c>
      <c r="B41" s="421" t="s">
        <v>228</v>
      </c>
      <c r="C41" s="95" t="s">
        <v>172</v>
      </c>
      <c r="D41" s="421" t="s">
        <v>229</v>
      </c>
      <c r="E41" s="312">
        <v>7301</v>
      </c>
      <c r="F41" s="424" t="s">
        <v>228</v>
      </c>
      <c r="G41" s="312">
        <v>7301</v>
      </c>
      <c r="H41" s="329">
        <v>63348840</v>
      </c>
      <c r="I41" s="329">
        <v>158795</v>
      </c>
      <c r="J41" s="455">
        <v>1.0900000000000001</v>
      </c>
      <c r="K41" s="613">
        <v>63072940</v>
      </c>
      <c r="L41" s="613">
        <v>161223</v>
      </c>
      <c r="M41" s="513">
        <v>1.07</v>
      </c>
      <c r="N41" s="626"/>
    </row>
    <row r="42" spans="1:14" s="429" customFormat="1" ht="15" customHeight="1">
      <c r="A42" s="421" t="s">
        <v>224</v>
      </c>
      <c r="B42" s="421" t="s">
        <v>228</v>
      </c>
      <c r="C42" s="95" t="s">
        <v>172</v>
      </c>
      <c r="D42" s="421" t="s">
        <v>229</v>
      </c>
      <c r="E42" s="312">
        <v>7301</v>
      </c>
      <c r="F42" s="424" t="s">
        <v>230</v>
      </c>
      <c r="G42" s="312">
        <v>7305</v>
      </c>
      <c r="H42" s="329">
        <v>3123510</v>
      </c>
      <c r="I42" s="329">
        <v>10940</v>
      </c>
      <c r="J42" s="455">
        <v>0.78</v>
      </c>
      <c r="K42" s="613">
        <v>3249330</v>
      </c>
      <c r="L42" s="613">
        <v>11094</v>
      </c>
      <c r="M42" s="513">
        <v>0.8</v>
      </c>
      <c r="N42" s="626"/>
    </row>
    <row r="43" spans="1:14" s="429" customFormat="1" ht="15" customHeight="1">
      <c r="A43" s="421" t="s">
        <v>224</v>
      </c>
      <c r="B43" s="421" t="s">
        <v>228</v>
      </c>
      <c r="C43" s="95" t="s">
        <v>172</v>
      </c>
      <c r="D43" s="421" t="s">
        <v>229</v>
      </c>
      <c r="E43" s="312">
        <v>7301</v>
      </c>
      <c r="F43" s="424" t="s">
        <v>231</v>
      </c>
      <c r="G43" s="312">
        <v>7306</v>
      </c>
      <c r="H43" s="329">
        <v>4108060.0000000005</v>
      </c>
      <c r="I43" s="329">
        <v>15721</v>
      </c>
      <c r="J43" s="455">
        <v>0.72</v>
      </c>
      <c r="K43" s="613">
        <v>4328070</v>
      </c>
      <c r="L43" s="613">
        <v>15946</v>
      </c>
      <c r="M43" s="513">
        <v>0.74</v>
      </c>
      <c r="N43" s="626"/>
    </row>
    <row r="44" spans="1:14" s="429" customFormat="1" ht="15" customHeight="1">
      <c r="A44" s="421" t="s">
        <v>224</v>
      </c>
      <c r="B44" s="423" t="s">
        <v>232</v>
      </c>
      <c r="C44" s="95" t="s">
        <v>172</v>
      </c>
      <c r="D44" s="423" t="s">
        <v>232</v>
      </c>
      <c r="E44" s="312">
        <v>7401</v>
      </c>
      <c r="F44" s="425" t="s">
        <v>232</v>
      </c>
      <c r="G44" s="312">
        <v>7401</v>
      </c>
      <c r="H44" s="329">
        <v>34813030</v>
      </c>
      <c r="I44" s="329">
        <v>99056</v>
      </c>
      <c r="J44" s="455">
        <v>0.96</v>
      </c>
      <c r="K44" s="613">
        <v>34938460</v>
      </c>
      <c r="L44" s="613">
        <v>100077</v>
      </c>
      <c r="M44" s="513">
        <v>0.96</v>
      </c>
      <c r="N44" s="626"/>
    </row>
    <row r="45" spans="1:14" s="429" customFormat="1" ht="15" customHeight="1">
      <c r="A45" s="421" t="s">
        <v>233</v>
      </c>
      <c r="B45" s="421" t="s">
        <v>234</v>
      </c>
      <c r="C45" s="95" t="s">
        <v>235</v>
      </c>
      <c r="D45" s="421" t="s">
        <v>235</v>
      </c>
      <c r="E45" s="312">
        <v>8001</v>
      </c>
      <c r="F45" s="421" t="s">
        <v>234</v>
      </c>
      <c r="G45" s="312">
        <v>8101</v>
      </c>
      <c r="H45" s="329">
        <v>97174000</v>
      </c>
      <c r="I45" s="329">
        <v>236400</v>
      </c>
      <c r="J45" s="455">
        <v>1.1299999999999999</v>
      </c>
      <c r="K45" s="613">
        <v>96180000</v>
      </c>
      <c r="L45" s="613">
        <v>237257</v>
      </c>
      <c r="M45" s="513">
        <v>1.1100000000000001</v>
      </c>
      <c r="N45" s="626"/>
    </row>
    <row r="46" spans="1:14" s="429" customFormat="1" ht="15" customHeight="1">
      <c r="A46" s="421" t="s">
        <v>233</v>
      </c>
      <c r="B46" s="421" t="s">
        <v>234</v>
      </c>
      <c r="C46" s="95" t="s">
        <v>235</v>
      </c>
      <c r="D46" s="421" t="s">
        <v>235</v>
      </c>
      <c r="E46" s="312">
        <v>8001</v>
      </c>
      <c r="F46" s="421" t="s">
        <v>236</v>
      </c>
      <c r="G46" s="312">
        <v>8102</v>
      </c>
      <c r="H46" s="329">
        <v>47152870</v>
      </c>
      <c r="I46" s="329">
        <v>123634</v>
      </c>
      <c r="J46" s="455">
        <v>1.04</v>
      </c>
      <c r="K46" s="613">
        <v>48242500</v>
      </c>
      <c r="L46" s="613">
        <v>124753</v>
      </c>
      <c r="M46" s="513">
        <v>1.06</v>
      </c>
      <c r="N46" s="626"/>
    </row>
    <row r="47" spans="1:14" s="429" customFormat="1" ht="15" customHeight="1">
      <c r="A47" s="421" t="s">
        <v>233</v>
      </c>
      <c r="B47" s="421" t="s">
        <v>234</v>
      </c>
      <c r="C47" s="95" t="s">
        <v>235</v>
      </c>
      <c r="D47" s="421" t="s">
        <v>235</v>
      </c>
      <c r="E47" s="312">
        <v>8001</v>
      </c>
      <c r="F47" s="421" t="s">
        <v>237</v>
      </c>
      <c r="G47" s="312">
        <v>8103</v>
      </c>
      <c r="H47" s="329">
        <v>33296000</v>
      </c>
      <c r="I47" s="329">
        <v>90438</v>
      </c>
      <c r="J47" s="455">
        <v>1.01</v>
      </c>
      <c r="K47" s="613">
        <v>33900000</v>
      </c>
      <c r="L47" s="613">
        <v>90815</v>
      </c>
      <c r="M47" s="513">
        <v>1.02</v>
      </c>
      <c r="N47" s="626"/>
    </row>
    <row r="48" spans="1:14" s="429" customFormat="1" ht="15" customHeight="1">
      <c r="A48" s="421" t="s">
        <v>233</v>
      </c>
      <c r="B48" s="421" t="s">
        <v>234</v>
      </c>
      <c r="C48" s="95" t="s">
        <v>235</v>
      </c>
      <c r="D48" s="421" t="s">
        <v>235</v>
      </c>
      <c r="E48" s="312">
        <v>8001</v>
      </c>
      <c r="F48" s="421" t="s">
        <v>238</v>
      </c>
      <c r="G48" s="312">
        <v>8105</v>
      </c>
      <c r="H48" s="329">
        <v>7481370</v>
      </c>
      <c r="I48" s="329">
        <v>25778</v>
      </c>
      <c r="J48" s="455">
        <v>0.8</v>
      </c>
      <c r="K48" s="613">
        <v>7815310</v>
      </c>
      <c r="L48" s="613">
        <v>25997</v>
      </c>
      <c r="M48" s="513">
        <v>0.82</v>
      </c>
      <c r="N48" s="626"/>
    </row>
    <row r="49" spans="1:14" s="429" customFormat="1" ht="15" customHeight="1">
      <c r="A49" s="421" t="s">
        <v>233</v>
      </c>
      <c r="B49" s="421" t="s">
        <v>234</v>
      </c>
      <c r="C49" s="95" t="s">
        <v>235</v>
      </c>
      <c r="D49" s="421" t="s">
        <v>235</v>
      </c>
      <c r="E49" s="312">
        <v>8001</v>
      </c>
      <c r="F49" s="421" t="s">
        <v>239</v>
      </c>
      <c r="G49" s="312">
        <v>8106</v>
      </c>
      <c r="H49" s="423" t="s">
        <v>526</v>
      </c>
      <c r="I49" s="329">
        <v>45845</v>
      </c>
      <c r="J49" s="423" t="s">
        <v>526</v>
      </c>
      <c r="K49" s="613">
        <v>16247380</v>
      </c>
      <c r="L49" s="613">
        <v>45791</v>
      </c>
      <c r="M49" s="513">
        <v>0.97</v>
      </c>
      <c r="N49" s="626"/>
    </row>
    <row r="50" spans="1:14" s="429" customFormat="1" ht="15" customHeight="1">
      <c r="A50" s="421" t="s">
        <v>233</v>
      </c>
      <c r="B50" s="421" t="s">
        <v>234</v>
      </c>
      <c r="C50" s="95" t="s">
        <v>235</v>
      </c>
      <c r="D50" s="421" t="s">
        <v>235</v>
      </c>
      <c r="E50" s="312">
        <v>8001</v>
      </c>
      <c r="F50" s="421" t="s">
        <v>240</v>
      </c>
      <c r="G50" s="312">
        <v>8107</v>
      </c>
      <c r="H50" s="329">
        <v>20846870</v>
      </c>
      <c r="I50" s="329">
        <v>49531</v>
      </c>
      <c r="J50" s="455">
        <v>1.1499999999999999</v>
      </c>
      <c r="K50" s="613">
        <v>19768490</v>
      </c>
      <c r="L50" s="613">
        <v>49700</v>
      </c>
      <c r="M50" s="513">
        <v>1.0900000000000001</v>
      </c>
      <c r="N50" s="626"/>
    </row>
    <row r="51" spans="1:14" s="429" customFormat="1" ht="15" customHeight="1">
      <c r="A51" s="421" t="s">
        <v>233</v>
      </c>
      <c r="B51" s="421" t="s">
        <v>234</v>
      </c>
      <c r="C51" s="95" t="s">
        <v>235</v>
      </c>
      <c r="D51" s="421" t="s">
        <v>235</v>
      </c>
      <c r="E51" s="312">
        <v>8001</v>
      </c>
      <c r="F51" s="421" t="s">
        <v>241</v>
      </c>
      <c r="G51" s="312">
        <v>8108</v>
      </c>
      <c r="H51" s="329">
        <v>45754360</v>
      </c>
      <c r="I51" s="329">
        <v>140877</v>
      </c>
      <c r="J51" s="455">
        <v>0.89</v>
      </c>
      <c r="K51" s="613">
        <v>44028520</v>
      </c>
      <c r="L51" s="613">
        <v>143458</v>
      </c>
      <c r="M51" s="513">
        <v>0.84</v>
      </c>
      <c r="N51" s="626"/>
    </row>
    <row r="52" spans="1:14" s="429" customFormat="1" ht="15" customHeight="1">
      <c r="A52" s="421" t="s">
        <v>233</v>
      </c>
      <c r="B52" s="421" t="s">
        <v>234</v>
      </c>
      <c r="C52" s="95" t="s">
        <v>235</v>
      </c>
      <c r="D52" s="421" t="s">
        <v>235</v>
      </c>
      <c r="E52" s="312">
        <v>8001</v>
      </c>
      <c r="F52" s="421" t="s">
        <v>242</v>
      </c>
      <c r="G52" s="312">
        <v>8109</v>
      </c>
      <c r="H52" s="329">
        <v>3659000</v>
      </c>
      <c r="I52" s="329">
        <v>14662</v>
      </c>
      <c r="J52" s="455">
        <v>0.68</v>
      </c>
      <c r="K52" s="613">
        <v>3365090</v>
      </c>
      <c r="L52" s="613">
        <v>14723</v>
      </c>
      <c r="M52" s="513">
        <v>0.63</v>
      </c>
      <c r="N52" s="626"/>
    </row>
    <row r="53" spans="1:14" s="429" customFormat="1" ht="15" customHeight="1">
      <c r="A53" s="421" t="s">
        <v>233</v>
      </c>
      <c r="B53" s="421" t="s">
        <v>234</v>
      </c>
      <c r="C53" s="95" t="s">
        <v>235</v>
      </c>
      <c r="D53" s="421" t="s">
        <v>235</v>
      </c>
      <c r="E53" s="312">
        <v>8001</v>
      </c>
      <c r="F53" s="421" t="s">
        <v>243</v>
      </c>
      <c r="G53" s="312">
        <v>8110</v>
      </c>
      <c r="H53" s="329">
        <v>62193690</v>
      </c>
      <c r="I53" s="329">
        <v>158087</v>
      </c>
      <c r="J53" s="455">
        <v>1.08</v>
      </c>
      <c r="K53" s="613">
        <v>63048850</v>
      </c>
      <c r="L53" s="613">
        <v>158203</v>
      </c>
      <c r="M53" s="513">
        <v>1.0900000000000001</v>
      </c>
      <c r="N53" s="626"/>
    </row>
    <row r="54" spans="1:14" s="429" customFormat="1" ht="15" customHeight="1">
      <c r="A54" s="421" t="s">
        <v>233</v>
      </c>
      <c r="B54" s="421" t="s">
        <v>234</v>
      </c>
      <c r="C54" s="95" t="s">
        <v>235</v>
      </c>
      <c r="D54" s="421" t="s">
        <v>235</v>
      </c>
      <c r="E54" s="312">
        <v>8001</v>
      </c>
      <c r="F54" s="421" t="s">
        <v>244</v>
      </c>
      <c r="G54" s="312">
        <v>8111</v>
      </c>
      <c r="H54" s="329">
        <v>18738000</v>
      </c>
      <c r="I54" s="329">
        <v>58294</v>
      </c>
      <c r="J54" s="455">
        <v>0.88</v>
      </c>
      <c r="K54" s="613">
        <v>20010000</v>
      </c>
      <c r="L54" s="613">
        <v>58516</v>
      </c>
      <c r="M54" s="513">
        <v>0.94</v>
      </c>
      <c r="N54" s="626"/>
    </row>
    <row r="55" spans="1:14" s="429" customFormat="1" ht="15" customHeight="1">
      <c r="A55" s="421" t="s">
        <v>233</v>
      </c>
      <c r="B55" s="421" t="s">
        <v>234</v>
      </c>
      <c r="C55" s="95" t="s">
        <v>235</v>
      </c>
      <c r="D55" s="421" t="s">
        <v>235</v>
      </c>
      <c r="E55" s="312">
        <v>8001</v>
      </c>
      <c r="F55" s="421" t="s">
        <v>245</v>
      </c>
      <c r="G55" s="312">
        <v>8112</v>
      </c>
      <c r="H55" s="329">
        <v>35325000</v>
      </c>
      <c r="I55" s="329">
        <v>96499</v>
      </c>
      <c r="J55" s="455">
        <v>1</v>
      </c>
      <c r="K55" s="613">
        <v>34531000</v>
      </c>
      <c r="L55" s="613">
        <v>96894</v>
      </c>
      <c r="M55" s="513">
        <v>0.98</v>
      </c>
      <c r="N55" s="626"/>
    </row>
    <row r="56" spans="1:14" s="429" customFormat="1" ht="15" customHeight="1">
      <c r="A56" s="421" t="s">
        <v>233</v>
      </c>
      <c r="B56" s="421" t="s">
        <v>233</v>
      </c>
      <c r="C56" s="95" t="s">
        <v>172</v>
      </c>
      <c r="D56" s="421" t="s">
        <v>246</v>
      </c>
      <c r="E56" s="312">
        <v>8301</v>
      </c>
      <c r="F56" s="421" t="s">
        <v>247</v>
      </c>
      <c r="G56" s="312">
        <v>8301</v>
      </c>
      <c r="H56" s="329">
        <v>88391440</v>
      </c>
      <c r="I56" s="329">
        <v>214799</v>
      </c>
      <c r="J56" s="455">
        <v>1.1299999999999999</v>
      </c>
      <c r="K56" s="613">
        <v>81788000</v>
      </c>
      <c r="L56" s="613">
        <v>216695</v>
      </c>
      <c r="M56" s="513">
        <v>1.03</v>
      </c>
      <c r="N56" s="626"/>
    </row>
    <row r="57" spans="1:14" s="429" customFormat="1" ht="15" customHeight="1">
      <c r="A57" s="421" t="s">
        <v>233</v>
      </c>
      <c r="B57" s="421" t="s">
        <v>233</v>
      </c>
      <c r="C57" s="95" t="s">
        <v>172</v>
      </c>
      <c r="D57" s="421" t="s">
        <v>246</v>
      </c>
      <c r="E57" s="312">
        <v>8301</v>
      </c>
      <c r="F57" s="424" t="s">
        <v>248</v>
      </c>
      <c r="G57" s="312">
        <v>8306</v>
      </c>
      <c r="H57" s="329">
        <v>7005380</v>
      </c>
      <c r="I57" s="329">
        <v>27814</v>
      </c>
      <c r="J57" s="455">
        <v>0.69</v>
      </c>
      <c r="K57" s="613">
        <v>6920000</v>
      </c>
      <c r="L57" s="613">
        <v>27880</v>
      </c>
      <c r="M57" s="513">
        <v>0.68</v>
      </c>
      <c r="N57" s="626"/>
    </row>
    <row r="58" spans="1:14" s="429" customFormat="1" ht="15" customHeight="1">
      <c r="A58" s="421" t="s">
        <v>249</v>
      </c>
      <c r="B58" s="421" t="s">
        <v>250</v>
      </c>
      <c r="C58" s="95" t="s">
        <v>172</v>
      </c>
      <c r="D58" s="421" t="s">
        <v>251</v>
      </c>
      <c r="E58" s="312">
        <v>9001</v>
      </c>
      <c r="F58" s="421" t="s">
        <v>252</v>
      </c>
      <c r="G58" s="312">
        <v>9101</v>
      </c>
      <c r="H58" s="329">
        <v>110681000</v>
      </c>
      <c r="I58" s="329">
        <v>298239</v>
      </c>
      <c r="J58" s="455">
        <v>1.02</v>
      </c>
      <c r="K58" s="613">
        <v>110458480</v>
      </c>
      <c r="L58" s="613">
        <v>300618</v>
      </c>
      <c r="M58" s="513">
        <v>1.01</v>
      </c>
      <c r="N58" s="626"/>
    </row>
    <row r="59" spans="1:14" s="429" customFormat="1" ht="15" customHeight="1">
      <c r="A59" s="421" t="s">
        <v>249</v>
      </c>
      <c r="B59" s="421" t="s">
        <v>250</v>
      </c>
      <c r="C59" s="95" t="s">
        <v>172</v>
      </c>
      <c r="D59" s="421" t="s">
        <v>251</v>
      </c>
      <c r="E59" s="312">
        <v>9001</v>
      </c>
      <c r="F59" s="421" t="s">
        <v>253</v>
      </c>
      <c r="G59" s="312">
        <v>9112</v>
      </c>
      <c r="H59" s="329">
        <v>17449420</v>
      </c>
      <c r="I59" s="329">
        <v>80067</v>
      </c>
      <c r="J59" s="455">
        <v>0.6</v>
      </c>
      <c r="K59" s="613">
        <v>17406150</v>
      </c>
      <c r="L59" s="613">
        <v>81101</v>
      </c>
      <c r="M59" s="513">
        <v>0.59</v>
      </c>
      <c r="N59" s="626"/>
    </row>
    <row r="60" spans="1:14" s="429" customFormat="1" ht="15" customHeight="1">
      <c r="A60" s="421" t="s">
        <v>249</v>
      </c>
      <c r="B60" s="423" t="s">
        <v>250</v>
      </c>
      <c r="C60" s="95" t="s">
        <v>172</v>
      </c>
      <c r="D60" s="423" t="s">
        <v>254</v>
      </c>
      <c r="E60" s="312">
        <v>9120</v>
      </c>
      <c r="F60" s="423" t="s">
        <v>254</v>
      </c>
      <c r="G60" s="312">
        <v>9120</v>
      </c>
      <c r="H60" s="329">
        <v>17212000</v>
      </c>
      <c r="I60" s="329">
        <v>58025</v>
      </c>
      <c r="J60" s="455">
        <v>0.81</v>
      </c>
      <c r="K60" s="613">
        <v>17394000</v>
      </c>
      <c r="L60" s="613">
        <v>58574</v>
      </c>
      <c r="M60" s="513">
        <v>0.81</v>
      </c>
      <c r="N60" s="626"/>
    </row>
    <row r="61" spans="1:14" s="429" customFormat="1" ht="15" customHeight="1">
      <c r="A61" s="421" t="s">
        <v>249</v>
      </c>
      <c r="B61" s="423" t="s">
        <v>255</v>
      </c>
      <c r="C61" s="95" t="s">
        <v>172</v>
      </c>
      <c r="D61" s="423" t="s">
        <v>256</v>
      </c>
      <c r="E61" s="312">
        <v>9201</v>
      </c>
      <c r="F61" s="423" t="s">
        <v>256</v>
      </c>
      <c r="G61" s="312">
        <v>9201</v>
      </c>
      <c r="H61" s="329">
        <v>25920000</v>
      </c>
      <c r="I61" s="329">
        <v>55451</v>
      </c>
      <c r="J61" s="455">
        <v>1.28</v>
      </c>
      <c r="K61" s="613">
        <v>15954830</v>
      </c>
      <c r="L61" s="613">
        <v>55761</v>
      </c>
      <c r="M61" s="513">
        <v>0.78</v>
      </c>
      <c r="N61" s="626"/>
    </row>
    <row r="62" spans="1:14" s="429" customFormat="1" ht="15" customHeight="1">
      <c r="A62" s="421" t="s">
        <v>257</v>
      </c>
      <c r="B62" s="421" t="s">
        <v>258</v>
      </c>
      <c r="C62" s="95" t="s">
        <v>172</v>
      </c>
      <c r="D62" s="421" t="s">
        <v>259</v>
      </c>
      <c r="E62" s="312">
        <v>10001</v>
      </c>
      <c r="F62" s="421" t="s">
        <v>260</v>
      </c>
      <c r="G62" s="312">
        <v>10101</v>
      </c>
      <c r="H62" s="329">
        <v>92393300</v>
      </c>
      <c r="I62" s="329">
        <v>262245</v>
      </c>
      <c r="J62" s="455">
        <v>0.97</v>
      </c>
      <c r="K62" s="613">
        <v>96782020</v>
      </c>
      <c r="L62" s="613">
        <v>265863</v>
      </c>
      <c r="M62" s="513">
        <v>1</v>
      </c>
      <c r="N62" s="626"/>
    </row>
    <row r="63" spans="1:14" s="429" customFormat="1" ht="15" customHeight="1">
      <c r="A63" s="421" t="s">
        <v>257</v>
      </c>
      <c r="B63" s="421" t="s">
        <v>258</v>
      </c>
      <c r="C63" s="95" t="s">
        <v>172</v>
      </c>
      <c r="D63" s="421" t="s">
        <v>259</v>
      </c>
      <c r="E63" s="312">
        <v>10001</v>
      </c>
      <c r="F63" s="421" t="s">
        <v>261</v>
      </c>
      <c r="G63" s="312">
        <v>10109</v>
      </c>
      <c r="H63" s="329">
        <v>16283900</v>
      </c>
      <c r="I63" s="329">
        <v>47063</v>
      </c>
      <c r="J63" s="455">
        <v>0.95</v>
      </c>
      <c r="K63" s="613">
        <v>17224200</v>
      </c>
      <c r="L63" s="613">
        <v>47845</v>
      </c>
      <c r="M63" s="513">
        <v>0.99</v>
      </c>
      <c r="N63" s="626"/>
    </row>
    <row r="64" spans="1:14" s="429" customFormat="1" ht="15" customHeight="1">
      <c r="A64" s="421" t="s">
        <v>257</v>
      </c>
      <c r="B64" s="423" t="s">
        <v>262</v>
      </c>
      <c r="C64" s="95" t="s">
        <v>172</v>
      </c>
      <c r="D64" s="423" t="s">
        <v>263</v>
      </c>
      <c r="E64" s="312">
        <v>10201</v>
      </c>
      <c r="F64" s="423" t="s">
        <v>263</v>
      </c>
      <c r="G64" s="312">
        <v>10201</v>
      </c>
      <c r="H64" s="329">
        <v>27563000</v>
      </c>
      <c r="I64" s="329">
        <v>46805</v>
      </c>
      <c r="J64" s="455">
        <v>1.61</v>
      </c>
      <c r="K64" s="613">
        <v>31221270</v>
      </c>
      <c r="L64" s="613">
        <v>47214</v>
      </c>
      <c r="M64" s="513">
        <v>1.81</v>
      </c>
      <c r="N64" s="626"/>
    </row>
    <row r="65" spans="1:14" s="429" customFormat="1" ht="15" customHeight="1">
      <c r="A65" s="421" t="s">
        <v>257</v>
      </c>
      <c r="B65" s="421" t="s">
        <v>264</v>
      </c>
      <c r="C65" s="95" t="s">
        <v>172</v>
      </c>
      <c r="D65" s="421" t="s">
        <v>264</v>
      </c>
      <c r="E65" s="312">
        <v>10301</v>
      </c>
      <c r="F65" s="421" t="s">
        <v>264</v>
      </c>
      <c r="G65" s="312">
        <v>10301</v>
      </c>
      <c r="H65" s="329">
        <v>80601000</v>
      </c>
      <c r="I65" s="329">
        <v>171233</v>
      </c>
      <c r="J65" s="455">
        <v>1.29</v>
      </c>
      <c r="K65" s="613">
        <v>103349000</v>
      </c>
      <c r="L65" s="613">
        <v>172336</v>
      </c>
      <c r="M65" s="513">
        <v>1.64</v>
      </c>
      <c r="N65" s="626"/>
    </row>
    <row r="66" spans="1:14" s="429" customFormat="1" ht="15" customHeight="1">
      <c r="A66" s="421" t="s">
        <v>265</v>
      </c>
      <c r="B66" s="423" t="s">
        <v>266</v>
      </c>
      <c r="C66" s="95" t="s">
        <v>172</v>
      </c>
      <c r="D66" s="423" t="s">
        <v>266</v>
      </c>
      <c r="E66" s="312">
        <v>11101</v>
      </c>
      <c r="F66" s="423" t="s">
        <v>266</v>
      </c>
      <c r="G66" s="312">
        <v>11101</v>
      </c>
      <c r="H66" s="329">
        <v>28973000</v>
      </c>
      <c r="I66" s="329">
        <v>60410</v>
      </c>
      <c r="J66" s="455">
        <v>1.31</v>
      </c>
      <c r="K66" s="613">
        <v>28889000</v>
      </c>
      <c r="L66" s="613">
        <v>60822</v>
      </c>
      <c r="M66" s="513">
        <v>1.3</v>
      </c>
      <c r="N66" s="626"/>
    </row>
    <row r="67" spans="1:14" s="429" customFormat="1" ht="15" customHeight="1">
      <c r="A67" s="421" t="s">
        <v>267</v>
      </c>
      <c r="B67" s="421" t="s">
        <v>267</v>
      </c>
      <c r="C67" s="95" t="s">
        <v>172</v>
      </c>
      <c r="D67" s="421" t="s">
        <v>268</v>
      </c>
      <c r="E67" s="312">
        <v>12101</v>
      </c>
      <c r="F67" s="424" t="s">
        <v>268</v>
      </c>
      <c r="G67" s="312">
        <v>12101</v>
      </c>
      <c r="H67" s="329">
        <v>61338000</v>
      </c>
      <c r="I67" s="329">
        <v>138248</v>
      </c>
      <c r="J67" s="455">
        <v>1.22</v>
      </c>
      <c r="K67" s="613">
        <v>67475000</v>
      </c>
      <c r="L67" s="613">
        <v>140132</v>
      </c>
      <c r="M67" s="513">
        <v>1.32</v>
      </c>
      <c r="N67" s="626"/>
    </row>
    <row r="68" spans="1:14" s="429" customFormat="1" ht="15" customHeight="1">
      <c r="A68" s="421" t="s">
        <v>269</v>
      </c>
      <c r="B68" s="421" t="s">
        <v>270</v>
      </c>
      <c r="C68" s="95" t="s">
        <v>271</v>
      </c>
      <c r="D68" s="421" t="s">
        <v>271</v>
      </c>
      <c r="E68" s="312">
        <v>13001</v>
      </c>
      <c r="F68" s="421" t="s">
        <v>270</v>
      </c>
      <c r="G68" s="312">
        <v>13101</v>
      </c>
      <c r="H68" s="329">
        <v>209408690</v>
      </c>
      <c r="I68" s="329">
        <v>467865</v>
      </c>
      <c r="J68" s="455">
        <v>1.23</v>
      </c>
      <c r="K68" s="613">
        <v>204132000</v>
      </c>
      <c r="L68" s="613">
        <v>486838</v>
      </c>
      <c r="M68" s="513">
        <v>1.1499999999999999</v>
      </c>
      <c r="N68" s="626"/>
    </row>
    <row r="69" spans="1:14" s="429" customFormat="1" ht="15" customHeight="1">
      <c r="A69" s="421" t="s">
        <v>269</v>
      </c>
      <c r="B69" s="421" t="s">
        <v>270</v>
      </c>
      <c r="C69" s="95" t="s">
        <v>271</v>
      </c>
      <c r="D69" s="421" t="s">
        <v>271</v>
      </c>
      <c r="E69" s="312">
        <v>13001</v>
      </c>
      <c r="F69" s="421" t="s">
        <v>272</v>
      </c>
      <c r="G69" s="312">
        <v>13102</v>
      </c>
      <c r="H69" s="329">
        <v>43702300</v>
      </c>
      <c r="I69" s="329">
        <v>86451</v>
      </c>
      <c r="J69" s="455">
        <v>1.38</v>
      </c>
      <c r="K69" s="613">
        <v>40645000</v>
      </c>
      <c r="L69" s="613">
        <v>88016</v>
      </c>
      <c r="M69" s="513">
        <v>1.27</v>
      </c>
      <c r="N69" s="626"/>
    </row>
    <row r="70" spans="1:14" s="429" customFormat="1" ht="15" customHeight="1">
      <c r="A70" s="421" t="s">
        <v>269</v>
      </c>
      <c r="B70" s="421" t="s">
        <v>270</v>
      </c>
      <c r="C70" s="95" t="s">
        <v>271</v>
      </c>
      <c r="D70" s="421" t="s">
        <v>271</v>
      </c>
      <c r="E70" s="312">
        <v>13001</v>
      </c>
      <c r="F70" s="421" t="s">
        <v>273</v>
      </c>
      <c r="G70" s="312">
        <v>13103</v>
      </c>
      <c r="H70" s="329">
        <v>68315000</v>
      </c>
      <c r="I70" s="329">
        <v>140355</v>
      </c>
      <c r="J70" s="455">
        <v>1.33</v>
      </c>
      <c r="K70" s="613">
        <v>65166000</v>
      </c>
      <c r="L70" s="613">
        <v>141402</v>
      </c>
      <c r="M70" s="513">
        <v>1.26</v>
      </c>
      <c r="N70" s="626"/>
    </row>
    <row r="71" spans="1:14" s="429" customFormat="1" ht="15" customHeight="1">
      <c r="A71" s="421" t="s">
        <v>269</v>
      </c>
      <c r="B71" s="421" t="s">
        <v>270</v>
      </c>
      <c r="C71" s="95" t="s">
        <v>271</v>
      </c>
      <c r="D71" s="421" t="s">
        <v>271</v>
      </c>
      <c r="E71" s="312">
        <v>13001</v>
      </c>
      <c r="F71" s="421" t="s">
        <v>274</v>
      </c>
      <c r="G71" s="312">
        <v>13104</v>
      </c>
      <c r="H71" s="329">
        <v>65389560.000000007</v>
      </c>
      <c r="I71" s="329">
        <v>135099</v>
      </c>
      <c r="J71" s="455">
        <v>1.33</v>
      </c>
      <c r="K71" s="613">
        <v>64500200</v>
      </c>
      <c r="L71" s="613">
        <v>137162</v>
      </c>
      <c r="M71" s="513">
        <v>1.29</v>
      </c>
      <c r="N71" s="626"/>
    </row>
    <row r="72" spans="1:14" s="429" customFormat="1" ht="15" customHeight="1">
      <c r="A72" s="421" t="s">
        <v>269</v>
      </c>
      <c r="B72" s="421" t="s">
        <v>270</v>
      </c>
      <c r="C72" s="95" t="s">
        <v>271</v>
      </c>
      <c r="D72" s="421" t="s">
        <v>271</v>
      </c>
      <c r="E72" s="312">
        <v>13001</v>
      </c>
      <c r="F72" s="421" t="s">
        <v>275</v>
      </c>
      <c r="G72" s="312">
        <v>13105</v>
      </c>
      <c r="H72" s="329">
        <v>81761210</v>
      </c>
      <c r="I72" s="329">
        <v>171032</v>
      </c>
      <c r="J72" s="455">
        <v>1.31</v>
      </c>
      <c r="K72" s="613">
        <v>80132610</v>
      </c>
      <c r="L72" s="613">
        <v>171487</v>
      </c>
      <c r="M72" s="513">
        <v>1.28</v>
      </c>
      <c r="N72" s="626"/>
    </row>
    <row r="73" spans="1:14" s="429" customFormat="1" ht="15" customHeight="1">
      <c r="A73" s="421" t="s">
        <v>269</v>
      </c>
      <c r="B73" s="421" t="s">
        <v>270</v>
      </c>
      <c r="C73" s="95" t="s">
        <v>271</v>
      </c>
      <c r="D73" s="421" t="s">
        <v>271</v>
      </c>
      <c r="E73" s="312">
        <v>13001</v>
      </c>
      <c r="F73" s="421" t="s">
        <v>276</v>
      </c>
      <c r="G73" s="312">
        <v>13106</v>
      </c>
      <c r="H73" s="329">
        <v>72547500</v>
      </c>
      <c r="I73" s="329">
        <v>166174</v>
      </c>
      <c r="J73" s="455">
        <v>1.2</v>
      </c>
      <c r="K73" s="613">
        <v>71688000</v>
      </c>
      <c r="L73" s="613">
        <v>186426</v>
      </c>
      <c r="M73" s="513">
        <v>1.05</v>
      </c>
      <c r="N73" s="626"/>
    </row>
    <row r="74" spans="1:14" s="429" customFormat="1" ht="15" customHeight="1">
      <c r="A74" s="421" t="s">
        <v>269</v>
      </c>
      <c r="B74" s="421" t="s">
        <v>270</v>
      </c>
      <c r="C74" s="95" t="s">
        <v>271</v>
      </c>
      <c r="D74" s="421" t="s">
        <v>271</v>
      </c>
      <c r="E74" s="312">
        <v>13001</v>
      </c>
      <c r="F74" s="421" t="s">
        <v>277</v>
      </c>
      <c r="G74" s="312">
        <v>13107</v>
      </c>
      <c r="H74" s="329">
        <v>53172000</v>
      </c>
      <c r="I74" s="329">
        <v>106706</v>
      </c>
      <c r="J74" s="455">
        <v>1.37</v>
      </c>
      <c r="K74" s="613">
        <v>52906280</v>
      </c>
      <c r="L74" s="613">
        <v>109630</v>
      </c>
      <c r="M74" s="513">
        <v>1.32</v>
      </c>
      <c r="N74" s="626"/>
    </row>
    <row r="75" spans="1:14" s="429" customFormat="1" ht="15" customHeight="1">
      <c r="A75" s="421" t="s">
        <v>269</v>
      </c>
      <c r="B75" s="421" t="s">
        <v>270</v>
      </c>
      <c r="C75" s="95" t="s">
        <v>271</v>
      </c>
      <c r="D75" s="421" t="s">
        <v>271</v>
      </c>
      <c r="E75" s="312">
        <v>13001</v>
      </c>
      <c r="F75" s="421" t="s">
        <v>278</v>
      </c>
      <c r="G75" s="312">
        <v>13108</v>
      </c>
      <c r="H75" s="329">
        <v>49472000</v>
      </c>
      <c r="I75" s="329">
        <v>117277</v>
      </c>
      <c r="J75" s="455">
        <v>1.1599999999999999</v>
      </c>
      <c r="K75" s="613">
        <v>49898510</v>
      </c>
      <c r="L75" s="613">
        <v>129691</v>
      </c>
      <c r="M75" s="513">
        <v>1.05</v>
      </c>
      <c r="N75" s="626"/>
    </row>
    <row r="76" spans="1:14" s="429" customFormat="1" ht="15" customHeight="1">
      <c r="A76" s="421" t="s">
        <v>269</v>
      </c>
      <c r="B76" s="421" t="s">
        <v>270</v>
      </c>
      <c r="C76" s="95" t="s">
        <v>271</v>
      </c>
      <c r="D76" s="421" t="s">
        <v>271</v>
      </c>
      <c r="E76" s="312">
        <v>13001</v>
      </c>
      <c r="F76" s="421" t="s">
        <v>279</v>
      </c>
      <c r="G76" s="312">
        <v>13109</v>
      </c>
      <c r="H76" s="329">
        <v>45230000</v>
      </c>
      <c r="I76" s="329">
        <v>97125</v>
      </c>
      <c r="J76" s="455">
        <v>1.28</v>
      </c>
      <c r="K76" s="613">
        <v>46771000</v>
      </c>
      <c r="L76" s="613">
        <v>98790</v>
      </c>
      <c r="M76" s="513">
        <v>1.3</v>
      </c>
      <c r="N76" s="626"/>
    </row>
    <row r="77" spans="1:14" s="429" customFormat="1" ht="15" customHeight="1">
      <c r="A77" s="421" t="s">
        <v>269</v>
      </c>
      <c r="B77" s="421" t="s">
        <v>270</v>
      </c>
      <c r="C77" s="95" t="s">
        <v>271</v>
      </c>
      <c r="D77" s="421" t="s">
        <v>271</v>
      </c>
      <c r="E77" s="312">
        <v>13001</v>
      </c>
      <c r="F77" s="421" t="s">
        <v>280</v>
      </c>
      <c r="G77" s="312">
        <v>13110</v>
      </c>
      <c r="H77" s="329">
        <v>194757770.00000003</v>
      </c>
      <c r="I77" s="329">
        <v>390218</v>
      </c>
      <c r="J77" s="455">
        <v>1.37</v>
      </c>
      <c r="K77" s="613">
        <v>177703530</v>
      </c>
      <c r="L77" s="613">
        <v>396781</v>
      </c>
      <c r="M77" s="513">
        <v>1.23</v>
      </c>
      <c r="N77" s="626"/>
    </row>
    <row r="78" spans="1:14" s="429" customFormat="1" ht="15" customHeight="1">
      <c r="A78" s="421" t="s">
        <v>269</v>
      </c>
      <c r="B78" s="421" t="s">
        <v>270</v>
      </c>
      <c r="C78" s="95" t="s">
        <v>271</v>
      </c>
      <c r="D78" s="421" t="s">
        <v>271</v>
      </c>
      <c r="E78" s="312">
        <v>13001</v>
      </c>
      <c r="F78" s="421" t="s">
        <v>281</v>
      </c>
      <c r="G78" s="312">
        <v>13111</v>
      </c>
      <c r="H78" s="329">
        <v>67752000</v>
      </c>
      <c r="I78" s="329">
        <v>122392</v>
      </c>
      <c r="J78" s="455">
        <v>1.52</v>
      </c>
      <c r="K78" s="613">
        <v>62002000</v>
      </c>
      <c r="L78" s="613">
        <v>122454</v>
      </c>
      <c r="M78" s="513">
        <v>1.39</v>
      </c>
      <c r="N78" s="626"/>
    </row>
    <row r="79" spans="1:14" s="429" customFormat="1" ht="15" customHeight="1">
      <c r="A79" s="421" t="s">
        <v>269</v>
      </c>
      <c r="B79" s="421" t="s">
        <v>270</v>
      </c>
      <c r="C79" s="95" t="s">
        <v>271</v>
      </c>
      <c r="D79" s="421" t="s">
        <v>271</v>
      </c>
      <c r="E79" s="312">
        <v>13001</v>
      </c>
      <c r="F79" s="421" t="s">
        <v>282</v>
      </c>
      <c r="G79" s="312">
        <v>13112</v>
      </c>
      <c r="H79" s="329">
        <v>103076750</v>
      </c>
      <c r="I79" s="329">
        <v>188255</v>
      </c>
      <c r="J79" s="455">
        <v>1.5</v>
      </c>
      <c r="K79" s="613">
        <v>90563100</v>
      </c>
      <c r="L79" s="613">
        <v>188748</v>
      </c>
      <c r="M79" s="513">
        <v>1.31</v>
      </c>
      <c r="N79" s="626"/>
    </row>
    <row r="80" spans="1:14" s="429" customFormat="1" ht="15" customHeight="1">
      <c r="A80" s="421" t="s">
        <v>269</v>
      </c>
      <c r="B80" s="421" t="s">
        <v>270</v>
      </c>
      <c r="C80" s="95" t="s">
        <v>271</v>
      </c>
      <c r="D80" s="421" t="s">
        <v>271</v>
      </c>
      <c r="E80" s="312">
        <v>13001</v>
      </c>
      <c r="F80" s="421" t="s">
        <v>283</v>
      </c>
      <c r="G80" s="312">
        <v>13113</v>
      </c>
      <c r="H80" s="329">
        <v>47977880</v>
      </c>
      <c r="I80" s="329">
        <v>97810</v>
      </c>
      <c r="J80" s="455">
        <v>1.34</v>
      </c>
      <c r="K80" s="613">
        <v>44773190</v>
      </c>
      <c r="L80" s="613">
        <v>99033</v>
      </c>
      <c r="M80" s="513">
        <v>1.24</v>
      </c>
      <c r="N80" s="626"/>
    </row>
    <row r="81" spans="1:14" s="429" customFormat="1" ht="15" customHeight="1">
      <c r="A81" s="421" t="s">
        <v>269</v>
      </c>
      <c r="B81" s="421" t="s">
        <v>270</v>
      </c>
      <c r="C81" s="95" t="s">
        <v>271</v>
      </c>
      <c r="D81" s="421" t="s">
        <v>271</v>
      </c>
      <c r="E81" s="312">
        <v>13001</v>
      </c>
      <c r="F81" s="421" t="s">
        <v>284</v>
      </c>
      <c r="G81" s="312">
        <v>13114</v>
      </c>
      <c r="H81" s="329">
        <v>120308510</v>
      </c>
      <c r="I81" s="329">
        <v>315183</v>
      </c>
      <c r="J81" s="455">
        <v>1.05</v>
      </c>
      <c r="K81" s="613">
        <v>117284500</v>
      </c>
      <c r="L81" s="613">
        <v>323309</v>
      </c>
      <c r="M81" s="513">
        <v>0.99</v>
      </c>
      <c r="N81" s="626"/>
    </row>
    <row r="82" spans="1:14" s="429" customFormat="1" ht="15" customHeight="1">
      <c r="A82" s="421" t="s">
        <v>269</v>
      </c>
      <c r="B82" s="421" t="s">
        <v>270</v>
      </c>
      <c r="C82" s="95" t="s">
        <v>271</v>
      </c>
      <c r="D82" s="421" t="s">
        <v>271</v>
      </c>
      <c r="E82" s="312">
        <v>13001</v>
      </c>
      <c r="F82" s="421" t="s">
        <v>285</v>
      </c>
      <c r="G82" s="312">
        <v>13115</v>
      </c>
      <c r="H82" s="329">
        <v>60420000</v>
      </c>
      <c r="I82" s="329">
        <v>114322</v>
      </c>
      <c r="J82" s="455">
        <v>1.45</v>
      </c>
      <c r="K82" s="613">
        <v>57238700</v>
      </c>
      <c r="L82" s="613">
        <v>119240</v>
      </c>
      <c r="M82" s="513">
        <v>1.32</v>
      </c>
      <c r="N82" s="626"/>
    </row>
    <row r="83" spans="1:14" s="429" customFormat="1" ht="15" customHeight="1">
      <c r="A83" s="421" t="s">
        <v>269</v>
      </c>
      <c r="B83" s="421" t="s">
        <v>270</v>
      </c>
      <c r="C83" s="95" t="s">
        <v>271</v>
      </c>
      <c r="D83" s="421" t="s">
        <v>271</v>
      </c>
      <c r="E83" s="312">
        <v>13001</v>
      </c>
      <c r="F83" s="421" t="s">
        <v>286</v>
      </c>
      <c r="G83" s="312">
        <v>13116</v>
      </c>
      <c r="H83" s="329">
        <v>59087000</v>
      </c>
      <c r="I83" s="329">
        <v>103454</v>
      </c>
      <c r="J83" s="455">
        <v>1.56</v>
      </c>
      <c r="K83" s="613">
        <v>51219650</v>
      </c>
      <c r="L83" s="613">
        <v>103643</v>
      </c>
      <c r="M83" s="513">
        <v>1.35</v>
      </c>
      <c r="N83" s="626"/>
    </row>
    <row r="84" spans="1:14" s="429" customFormat="1" ht="15" customHeight="1">
      <c r="A84" s="421" t="s">
        <v>269</v>
      </c>
      <c r="B84" s="421" t="s">
        <v>270</v>
      </c>
      <c r="C84" s="95" t="s">
        <v>271</v>
      </c>
      <c r="D84" s="421" t="s">
        <v>271</v>
      </c>
      <c r="E84" s="312">
        <v>13001</v>
      </c>
      <c r="F84" s="421" t="s">
        <v>287</v>
      </c>
      <c r="G84" s="312">
        <v>13117</v>
      </c>
      <c r="H84" s="329">
        <v>43497500</v>
      </c>
      <c r="I84" s="329">
        <v>101803</v>
      </c>
      <c r="J84" s="455">
        <v>1.17</v>
      </c>
      <c r="K84" s="613">
        <v>42371200</v>
      </c>
      <c r="L84" s="613">
        <v>103111</v>
      </c>
      <c r="M84" s="513">
        <v>1.1299999999999999</v>
      </c>
      <c r="N84" s="626"/>
    </row>
    <row r="85" spans="1:14" s="429" customFormat="1" ht="15" customHeight="1">
      <c r="A85" s="421" t="s">
        <v>269</v>
      </c>
      <c r="B85" s="421" t="s">
        <v>270</v>
      </c>
      <c r="C85" s="95" t="s">
        <v>271</v>
      </c>
      <c r="D85" s="421" t="s">
        <v>271</v>
      </c>
      <c r="E85" s="312">
        <v>13001</v>
      </c>
      <c r="F85" s="421" t="s">
        <v>288</v>
      </c>
      <c r="G85" s="312">
        <v>13118</v>
      </c>
      <c r="H85" s="329">
        <v>58633000</v>
      </c>
      <c r="I85" s="329">
        <v>126804</v>
      </c>
      <c r="J85" s="455">
        <v>1.27</v>
      </c>
      <c r="K85" s="613">
        <v>55634000</v>
      </c>
      <c r="L85" s="613">
        <v>130467</v>
      </c>
      <c r="M85" s="513">
        <v>1.17</v>
      </c>
      <c r="N85" s="626"/>
    </row>
    <row r="86" spans="1:14" s="429" customFormat="1" ht="15" customHeight="1">
      <c r="A86" s="421" t="s">
        <v>269</v>
      </c>
      <c r="B86" s="421" t="s">
        <v>270</v>
      </c>
      <c r="C86" s="95" t="s">
        <v>271</v>
      </c>
      <c r="D86" s="421" t="s">
        <v>271</v>
      </c>
      <c r="E86" s="312">
        <v>13001</v>
      </c>
      <c r="F86" s="421" t="s">
        <v>289</v>
      </c>
      <c r="G86" s="312">
        <v>13119</v>
      </c>
      <c r="H86" s="329">
        <v>264660000</v>
      </c>
      <c r="I86" s="329">
        <v>556715</v>
      </c>
      <c r="J86" s="455">
        <v>1.3</v>
      </c>
      <c r="K86" s="613">
        <v>272281890</v>
      </c>
      <c r="L86" s="613">
        <v>566664</v>
      </c>
      <c r="M86" s="513">
        <v>1.32</v>
      </c>
      <c r="N86" s="626"/>
    </row>
    <row r="87" spans="1:14" s="429" customFormat="1" ht="15" customHeight="1">
      <c r="A87" s="421" t="s">
        <v>269</v>
      </c>
      <c r="B87" s="421" t="s">
        <v>270</v>
      </c>
      <c r="C87" s="95" t="s">
        <v>271</v>
      </c>
      <c r="D87" s="421" t="s">
        <v>271</v>
      </c>
      <c r="E87" s="312">
        <v>13001</v>
      </c>
      <c r="F87" s="421" t="s">
        <v>290</v>
      </c>
      <c r="G87" s="312">
        <v>13120</v>
      </c>
      <c r="H87" s="329">
        <v>75551280</v>
      </c>
      <c r="I87" s="329">
        <v>230808</v>
      </c>
      <c r="J87" s="455">
        <v>0.9</v>
      </c>
      <c r="K87" s="613">
        <v>83721000</v>
      </c>
      <c r="L87" s="613">
        <v>240753</v>
      </c>
      <c r="M87" s="513">
        <v>0.95</v>
      </c>
      <c r="N87" s="626"/>
    </row>
    <row r="88" spans="1:14" s="429" customFormat="1" ht="15" customHeight="1">
      <c r="A88" s="421" t="s">
        <v>269</v>
      </c>
      <c r="B88" s="421" t="s">
        <v>270</v>
      </c>
      <c r="C88" s="95" t="s">
        <v>271</v>
      </c>
      <c r="D88" s="421" t="s">
        <v>271</v>
      </c>
      <c r="E88" s="312">
        <v>13001</v>
      </c>
      <c r="F88" s="421" t="s">
        <v>291</v>
      </c>
      <c r="G88" s="312">
        <v>13121</v>
      </c>
      <c r="H88" s="329">
        <v>45934000</v>
      </c>
      <c r="I88" s="329">
        <v>106605</v>
      </c>
      <c r="J88" s="455">
        <v>1.18</v>
      </c>
      <c r="K88" s="613">
        <v>43465000</v>
      </c>
      <c r="L88" s="613">
        <v>107205</v>
      </c>
      <c r="M88" s="513">
        <v>1.1100000000000001</v>
      </c>
      <c r="N88" s="626"/>
    </row>
    <row r="89" spans="1:14" s="429" customFormat="1" ht="15" customHeight="1">
      <c r="A89" s="421" t="s">
        <v>269</v>
      </c>
      <c r="B89" s="421" t="s">
        <v>270</v>
      </c>
      <c r="C89" s="95" t="s">
        <v>271</v>
      </c>
      <c r="D89" s="421" t="s">
        <v>271</v>
      </c>
      <c r="E89" s="312">
        <v>13001</v>
      </c>
      <c r="F89" s="421" t="s">
        <v>292</v>
      </c>
      <c r="G89" s="312">
        <v>13122</v>
      </c>
      <c r="H89" s="329">
        <v>125780000</v>
      </c>
      <c r="I89" s="329">
        <v>257714</v>
      </c>
      <c r="J89" s="455">
        <v>1.34</v>
      </c>
      <c r="K89" s="613">
        <v>123089000</v>
      </c>
      <c r="L89" s="613">
        <v>262268</v>
      </c>
      <c r="M89" s="513">
        <v>1.29</v>
      </c>
      <c r="N89" s="626"/>
    </row>
    <row r="90" spans="1:14" s="429" customFormat="1" ht="15" customHeight="1">
      <c r="A90" s="421" t="s">
        <v>269</v>
      </c>
      <c r="B90" s="421" t="s">
        <v>270</v>
      </c>
      <c r="C90" s="95" t="s">
        <v>271</v>
      </c>
      <c r="D90" s="421" t="s">
        <v>271</v>
      </c>
      <c r="E90" s="312">
        <v>13001</v>
      </c>
      <c r="F90" s="421" t="s">
        <v>293</v>
      </c>
      <c r="G90" s="312">
        <v>13123</v>
      </c>
      <c r="H90" s="329">
        <v>77211100</v>
      </c>
      <c r="I90" s="329">
        <v>151042</v>
      </c>
      <c r="J90" s="455">
        <v>1.4</v>
      </c>
      <c r="K90" s="613">
        <v>78169300</v>
      </c>
      <c r="L90" s="613">
        <v>154446</v>
      </c>
      <c r="M90" s="513">
        <v>1.39</v>
      </c>
      <c r="N90" s="626"/>
    </row>
    <row r="91" spans="1:14" s="429" customFormat="1" ht="15" customHeight="1">
      <c r="A91" s="421" t="s">
        <v>269</v>
      </c>
      <c r="B91" s="421" t="s">
        <v>270</v>
      </c>
      <c r="C91" s="95" t="s">
        <v>271</v>
      </c>
      <c r="D91" s="421" t="s">
        <v>271</v>
      </c>
      <c r="E91" s="312">
        <v>13001</v>
      </c>
      <c r="F91" s="421" t="s">
        <v>294</v>
      </c>
      <c r="G91" s="312">
        <v>13124</v>
      </c>
      <c r="H91" s="329">
        <v>125947000</v>
      </c>
      <c r="I91" s="329">
        <v>244526</v>
      </c>
      <c r="J91" s="455">
        <v>1.41</v>
      </c>
      <c r="K91" s="613">
        <v>123381000</v>
      </c>
      <c r="L91" s="613">
        <v>248347</v>
      </c>
      <c r="M91" s="513">
        <v>1.36</v>
      </c>
      <c r="N91" s="626"/>
    </row>
    <row r="92" spans="1:14" s="429" customFormat="1" ht="15" customHeight="1">
      <c r="A92" s="421" t="s">
        <v>269</v>
      </c>
      <c r="B92" s="421" t="s">
        <v>270</v>
      </c>
      <c r="C92" s="95" t="s">
        <v>271</v>
      </c>
      <c r="D92" s="421" t="s">
        <v>271</v>
      </c>
      <c r="E92" s="312">
        <v>13001</v>
      </c>
      <c r="F92" s="421" t="s">
        <v>295</v>
      </c>
      <c r="G92" s="312">
        <v>13125</v>
      </c>
      <c r="H92" s="329">
        <v>103597250</v>
      </c>
      <c r="I92" s="329">
        <v>232342</v>
      </c>
      <c r="J92" s="455">
        <v>1.22</v>
      </c>
      <c r="K92" s="613">
        <v>81056770</v>
      </c>
      <c r="L92" s="613">
        <v>243112</v>
      </c>
      <c r="M92" s="513">
        <v>0.91</v>
      </c>
      <c r="N92" s="626"/>
    </row>
    <row r="93" spans="1:14" s="429" customFormat="1" ht="15" customHeight="1">
      <c r="A93" s="421" t="s">
        <v>269</v>
      </c>
      <c r="B93" s="421" t="s">
        <v>270</v>
      </c>
      <c r="C93" s="95" t="s">
        <v>271</v>
      </c>
      <c r="D93" s="421" t="s">
        <v>271</v>
      </c>
      <c r="E93" s="312">
        <v>13001</v>
      </c>
      <c r="F93" s="421" t="s">
        <v>296</v>
      </c>
      <c r="G93" s="312">
        <v>13126</v>
      </c>
      <c r="H93" s="329">
        <v>61739000</v>
      </c>
      <c r="I93" s="329">
        <v>123648</v>
      </c>
      <c r="J93" s="455">
        <v>1.37</v>
      </c>
      <c r="K93" s="613">
        <v>60608000</v>
      </c>
      <c r="L93" s="613">
        <v>130284</v>
      </c>
      <c r="M93" s="513">
        <v>1.27</v>
      </c>
      <c r="N93" s="626"/>
    </row>
    <row r="94" spans="1:14" s="429" customFormat="1" ht="15" customHeight="1">
      <c r="A94" s="421" t="s">
        <v>269</v>
      </c>
      <c r="B94" s="421" t="s">
        <v>270</v>
      </c>
      <c r="C94" s="95" t="s">
        <v>271</v>
      </c>
      <c r="D94" s="421" t="s">
        <v>271</v>
      </c>
      <c r="E94" s="312">
        <v>13001</v>
      </c>
      <c r="F94" s="421" t="s">
        <v>297</v>
      </c>
      <c r="G94" s="312">
        <v>13127</v>
      </c>
      <c r="H94" s="329">
        <v>82066000</v>
      </c>
      <c r="I94" s="329">
        <v>173464</v>
      </c>
      <c r="J94" s="455">
        <v>1.3</v>
      </c>
      <c r="K94" s="613">
        <v>80601700</v>
      </c>
      <c r="L94" s="613">
        <v>182088</v>
      </c>
      <c r="M94" s="513">
        <v>1.21</v>
      </c>
      <c r="N94" s="626"/>
    </row>
    <row r="95" spans="1:14" s="429" customFormat="1" ht="15" customHeight="1">
      <c r="A95" s="421" t="s">
        <v>269</v>
      </c>
      <c r="B95" s="421" t="s">
        <v>270</v>
      </c>
      <c r="C95" s="95" t="s">
        <v>271</v>
      </c>
      <c r="D95" s="421" t="s">
        <v>271</v>
      </c>
      <c r="E95" s="312">
        <v>13001</v>
      </c>
      <c r="F95" s="421" t="s">
        <v>298</v>
      </c>
      <c r="G95" s="312">
        <v>13128</v>
      </c>
      <c r="H95" s="329">
        <v>79105810</v>
      </c>
      <c r="I95" s="329">
        <v>156567</v>
      </c>
      <c r="J95" s="455">
        <v>1.38</v>
      </c>
      <c r="K95" s="613">
        <v>76093000</v>
      </c>
      <c r="L95" s="613">
        <v>158717</v>
      </c>
      <c r="M95" s="513">
        <v>1.31</v>
      </c>
      <c r="N95" s="626"/>
    </row>
    <row r="96" spans="1:14" s="429" customFormat="1" ht="15" customHeight="1">
      <c r="A96" s="421" t="s">
        <v>269</v>
      </c>
      <c r="B96" s="421" t="s">
        <v>270</v>
      </c>
      <c r="C96" s="95" t="s">
        <v>271</v>
      </c>
      <c r="D96" s="421" t="s">
        <v>271</v>
      </c>
      <c r="E96" s="312">
        <v>13001</v>
      </c>
      <c r="F96" s="421" t="s">
        <v>299</v>
      </c>
      <c r="G96" s="312">
        <v>13129</v>
      </c>
      <c r="H96" s="329">
        <v>61081570</v>
      </c>
      <c r="I96" s="329">
        <v>100566</v>
      </c>
      <c r="J96" s="455">
        <v>1.66</v>
      </c>
      <c r="K96" s="613">
        <v>55367160</v>
      </c>
      <c r="L96" s="613">
        <v>102027</v>
      </c>
      <c r="M96" s="513">
        <v>1.49</v>
      </c>
      <c r="N96" s="626"/>
    </row>
    <row r="97" spans="1:14" s="429" customFormat="1" ht="15" customHeight="1">
      <c r="A97" s="421" t="s">
        <v>269</v>
      </c>
      <c r="B97" s="421" t="s">
        <v>270</v>
      </c>
      <c r="C97" s="95" t="s">
        <v>271</v>
      </c>
      <c r="D97" s="421" t="s">
        <v>271</v>
      </c>
      <c r="E97" s="312">
        <v>13001</v>
      </c>
      <c r="F97" s="421" t="s">
        <v>300</v>
      </c>
      <c r="G97" s="312">
        <v>13130</v>
      </c>
      <c r="H97" s="329">
        <v>48982000</v>
      </c>
      <c r="I97" s="329">
        <v>120174</v>
      </c>
      <c r="J97" s="455">
        <v>1.1200000000000001</v>
      </c>
      <c r="K97" s="613">
        <v>49034000</v>
      </c>
      <c r="L97" s="613">
        <v>126088</v>
      </c>
      <c r="M97" s="513">
        <v>1.07</v>
      </c>
      <c r="N97" s="626"/>
    </row>
    <row r="98" spans="1:14" s="429" customFormat="1" ht="15" customHeight="1">
      <c r="A98" s="421" t="s">
        <v>269</v>
      </c>
      <c r="B98" s="421" t="s">
        <v>270</v>
      </c>
      <c r="C98" s="95" t="s">
        <v>271</v>
      </c>
      <c r="D98" s="421" t="s">
        <v>271</v>
      </c>
      <c r="E98" s="312">
        <v>13001</v>
      </c>
      <c r="F98" s="421" t="s">
        <v>301</v>
      </c>
      <c r="G98" s="312">
        <v>13131</v>
      </c>
      <c r="H98" s="329">
        <v>50463000</v>
      </c>
      <c r="I98" s="329">
        <v>86575</v>
      </c>
      <c r="J98" s="455">
        <v>1.6</v>
      </c>
      <c r="K98" s="613">
        <v>44332000</v>
      </c>
      <c r="L98" s="613">
        <v>86521</v>
      </c>
      <c r="M98" s="513">
        <v>1.4</v>
      </c>
      <c r="N98" s="626"/>
    </row>
    <row r="99" spans="1:14" s="429" customFormat="1" ht="15" customHeight="1">
      <c r="A99" s="421" t="s">
        <v>269</v>
      </c>
      <c r="B99" s="421" t="s">
        <v>270</v>
      </c>
      <c r="C99" s="95" t="s">
        <v>271</v>
      </c>
      <c r="D99" s="421" t="s">
        <v>271</v>
      </c>
      <c r="E99" s="312">
        <v>13001</v>
      </c>
      <c r="F99" s="421" t="s">
        <v>302</v>
      </c>
      <c r="G99" s="312">
        <v>13132</v>
      </c>
      <c r="H99" s="329">
        <v>43370350</v>
      </c>
      <c r="I99" s="329">
        <v>91198</v>
      </c>
      <c r="J99" s="455">
        <v>1.3</v>
      </c>
      <c r="K99" s="613">
        <v>40470240</v>
      </c>
      <c r="L99" s="613">
        <v>94020</v>
      </c>
      <c r="M99" s="513">
        <v>1.18</v>
      </c>
      <c r="N99" s="626"/>
    </row>
    <row r="100" spans="1:14" s="429" customFormat="1" ht="15" customHeight="1">
      <c r="A100" s="421" t="s">
        <v>269</v>
      </c>
      <c r="B100" s="421" t="s">
        <v>303</v>
      </c>
      <c r="C100" s="95" t="s">
        <v>271</v>
      </c>
      <c r="D100" s="421" t="s">
        <v>271</v>
      </c>
      <c r="E100" s="312">
        <v>13001</v>
      </c>
      <c r="F100" s="421" t="s">
        <v>304</v>
      </c>
      <c r="G100" s="312">
        <v>13201</v>
      </c>
      <c r="H100" s="329">
        <v>360450510</v>
      </c>
      <c r="I100" s="329">
        <v>615557</v>
      </c>
      <c r="J100" s="455">
        <v>1.6</v>
      </c>
      <c r="K100" s="613">
        <v>344929000</v>
      </c>
      <c r="L100" s="613">
        <v>629743</v>
      </c>
      <c r="M100" s="513">
        <v>1.5</v>
      </c>
      <c r="N100" s="626"/>
    </row>
    <row r="101" spans="1:14" s="429" customFormat="1" ht="15" customHeight="1">
      <c r="A101" s="421" t="s">
        <v>269</v>
      </c>
      <c r="B101" s="421" t="s">
        <v>303</v>
      </c>
      <c r="C101" s="95" t="s">
        <v>271</v>
      </c>
      <c r="D101" s="421" t="s">
        <v>271</v>
      </c>
      <c r="E101" s="312">
        <v>13001</v>
      </c>
      <c r="F101" s="421" t="s">
        <v>305</v>
      </c>
      <c r="G101" s="312">
        <v>13202</v>
      </c>
      <c r="H101" s="329">
        <v>10715890</v>
      </c>
      <c r="I101" s="329">
        <v>28799</v>
      </c>
      <c r="J101" s="455">
        <v>1.02</v>
      </c>
      <c r="K101" s="613">
        <v>9485000</v>
      </c>
      <c r="L101" s="613">
        <v>29616</v>
      </c>
      <c r="M101" s="513">
        <v>0.88</v>
      </c>
      <c r="N101" s="626"/>
    </row>
    <row r="102" spans="1:14" s="429" customFormat="1" ht="15" customHeight="1">
      <c r="A102" s="421" t="s">
        <v>269</v>
      </c>
      <c r="B102" s="421" t="s">
        <v>303</v>
      </c>
      <c r="C102" s="95" t="s">
        <v>271</v>
      </c>
      <c r="D102" s="421" t="s">
        <v>271</v>
      </c>
      <c r="E102" s="312">
        <v>13001</v>
      </c>
      <c r="F102" s="421" t="s">
        <v>306</v>
      </c>
      <c r="G102" s="312">
        <v>13203</v>
      </c>
      <c r="H102" s="329">
        <v>8644090</v>
      </c>
      <c r="I102" s="329">
        <v>17897</v>
      </c>
      <c r="J102" s="455">
        <v>1.32</v>
      </c>
      <c r="K102" s="613">
        <v>8034400</v>
      </c>
      <c r="L102" s="613">
        <v>18275</v>
      </c>
      <c r="M102" s="513">
        <v>1.2</v>
      </c>
      <c r="N102" s="626"/>
    </row>
    <row r="103" spans="1:14" s="429" customFormat="1" ht="15" customHeight="1">
      <c r="A103" s="421" t="s">
        <v>269</v>
      </c>
      <c r="B103" s="421" t="s">
        <v>307</v>
      </c>
      <c r="C103" s="95" t="s">
        <v>271</v>
      </c>
      <c r="D103" s="421" t="s">
        <v>271</v>
      </c>
      <c r="E103" s="312">
        <v>13001</v>
      </c>
      <c r="F103" s="421" t="s">
        <v>308</v>
      </c>
      <c r="G103" s="312">
        <v>13301</v>
      </c>
      <c r="H103" s="329">
        <v>73044300</v>
      </c>
      <c r="I103" s="329">
        <v>163779</v>
      </c>
      <c r="J103" s="455">
        <v>1.22</v>
      </c>
      <c r="K103" s="613">
        <v>72738550</v>
      </c>
      <c r="L103" s="613">
        <v>173119</v>
      </c>
      <c r="M103" s="513">
        <v>1.1499999999999999</v>
      </c>
      <c r="N103" s="626"/>
    </row>
    <row r="104" spans="1:14" s="429" customFormat="1" ht="15" customHeight="1">
      <c r="A104" s="421" t="s">
        <v>269</v>
      </c>
      <c r="B104" s="421" t="s">
        <v>307</v>
      </c>
      <c r="C104" s="95" t="s">
        <v>271</v>
      </c>
      <c r="D104" s="421" t="s">
        <v>271</v>
      </c>
      <c r="E104" s="312">
        <v>13001</v>
      </c>
      <c r="F104" s="421" t="s">
        <v>309</v>
      </c>
      <c r="G104" s="312">
        <v>13302</v>
      </c>
      <c r="H104" s="329">
        <v>40278890</v>
      </c>
      <c r="I104" s="329">
        <v>115058</v>
      </c>
      <c r="J104" s="455">
        <v>0.96</v>
      </c>
      <c r="K104" s="613">
        <v>48140890</v>
      </c>
      <c r="L104" s="613">
        <v>121528</v>
      </c>
      <c r="M104" s="513">
        <v>1.0900000000000001</v>
      </c>
      <c r="N104" s="626"/>
    </row>
    <row r="105" spans="1:14" s="429" customFormat="1" ht="15" customHeight="1">
      <c r="A105" s="421" t="s">
        <v>269</v>
      </c>
      <c r="B105" s="421" t="s">
        <v>307</v>
      </c>
      <c r="C105" s="95" t="s">
        <v>271</v>
      </c>
      <c r="D105" s="421" t="s">
        <v>271</v>
      </c>
      <c r="E105" s="312">
        <v>13001</v>
      </c>
      <c r="F105" s="421" t="s">
        <v>310</v>
      </c>
      <c r="G105" s="312">
        <v>13303</v>
      </c>
      <c r="H105" s="329">
        <v>17476000</v>
      </c>
      <c r="I105" s="329">
        <v>20661</v>
      </c>
      <c r="J105" s="455">
        <v>2.3199999999999998</v>
      </c>
      <c r="K105" s="613">
        <v>17321000</v>
      </c>
      <c r="L105" s="613">
        <v>21066</v>
      </c>
      <c r="M105" s="513">
        <v>2.25</v>
      </c>
      <c r="N105" s="626"/>
    </row>
    <row r="106" spans="1:14" s="429" customFormat="1" ht="15" customHeight="1">
      <c r="A106" s="421" t="s">
        <v>269</v>
      </c>
      <c r="B106" s="421" t="s">
        <v>311</v>
      </c>
      <c r="C106" s="95" t="s">
        <v>271</v>
      </c>
      <c r="D106" s="421" t="s">
        <v>271</v>
      </c>
      <c r="E106" s="312">
        <v>13001</v>
      </c>
      <c r="F106" s="421" t="s">
        <v>312</v>
      </c>
      <c r="G106" s="312">
        <v>13401</v>
      </c>
      <c r="H106" s="329">
        <v>174861000</v>
      </c>
      <c r="I106" s="329">
        <v>323415</v>
      </c>
      <c r="J106" s="455">
        <v>1.48</v>
      </c>
      <c r="K106" s="613">
        <v>160004860</v>
      </c>
      <c r="L106" s="613">
        <v>329121</v>
      </c>
      <c r="M106" s="513">
        <v>1.33</v>
      </c>
      <c r="N106" s="626"/>
    </row>
    <row r="107" spans="1:14" s="429" customFormat="1" ht="15" customHeight="1">
      <c r="A107" s="421" t="s">
        <v>269</v>
      </c>
      <c r="B107" s="421" t="s">
        <v>311</v>
      </c>
      <c r="C107" s="95" t="s">
        <v>271</v>
      </c>
      <c r="D107" s="421" t="s">
        <v>271</v>
      </c>
      <c r="E107" s="312">
        <v>13001</v>
      </c>
      <c r="F107" s="421" t="s">
        <v>313</v>
      </c>
      <c r="G107" s="312">
        <v>13402</v>
      </c>
      <c r="H107" s="329">
        <v>55953150</v>
      </c>
      <c r="I107" s="329">
        <v>104338</v>
      </c>
      <c r="J107" s="455">
        <v>1.47</v>
      </c>
      <c r="K107" s="613">
        <v>46499800</v>
      </c>
      <c r="L107" s="613">
        <v>106986</v>
      </c>
      <c r="M107" s="513">
        <v>1.19</v>
      </c>
      <c r="N107" s="626"/>
    </row>
    <row r="108" spans="1:14" s="429" customFormat="1" ht="15" customHeight="1">
      <c r="A108" s="421" t="s">
        <v>269</v>
      </c>
      <c r="B108" s="421" t="s">
        <v>311</v>
      </c>
      <c r="C108" s="95" t="s">
        <v>271</v>
      </c>
      <c r="D108" s="421" t="s">
        <v>271</v>
      </c>
      <c r="E108" s="312">
        <v>13001</v>
      </c>
      <c r="F108" s="421" t="s">
        <v>314</v>
      </c>
      <c r="G108" s="312">
        <v>13403</v>
      </c>
      <c r="H108" s="329">
        <v>15827380</v>
      </c>
      <c r="I108" s="329">
        <v>27309</v>
      </c>
      <c r="J108" s="455">
        <v>1.59</v>
      </c>
      <c r="K108" s="613">
        <v>17109000</v>
      </c>
      <c r="L108" s="613">
        <v>27913</v>
      </c>
      <c r="M108" s="513">
        <v>1.68</v>
      </c>
      <c r="N108" s="626"/>
    </row>
    <row r="109" spans="1:14" s="429" customFormat="1" ht="15" customHeight="1">
      <c r="A109" s="421" t="s">
        <v>269</v>
      </c>
      <c r="B109" s="421" t="s">
        <v>311</v>
      </c>
      <c r="C109" s="95" t="s">
        <v>271</v>
      </c>
      <c r="D109" s="421" t="s">
        <v>271</v>
      </c>
      <c r="E109" s="312">
        <v>13001</v>
      </c>
      <c r="F109" s="421" t="s">
        <v>315</v>
      </c>
      <c r="G109" s="312">
        <v>13404</v>
      </c>
      <c r="H109" s="329">
        <v>31030000</v>
      </c>
      <c r="I109" s="329">
        <v>78650</v>
      </c>
      <c r="J109" s="455">
        <v>1.08</v>
      </c>
      <c r="K109" s="613">
        <v>29299000</v>
      </c>
      <c r="L109" s="613">
        <v>80711</v>
      </c>
      <c r="M109" s="513">
        <v>0.99</v>
      </c>
      <c r="N109" s="626"/>
    </row>
    <row r="110" spans="1:14" s="429" customFormat="1" ht="15" customHeight="1">
      <c r="A110" s="421" t="s">
        <v>269</v>
      </c>
      <c r="B110" s="421" t="s">
        <v>316</v>
      </c>
      <c r="C110" s="95" t="s">
        <v>172</v>
      </c>
      <c r="D110" s="421" t="s">
        <v>316</v>
      </c>
      <c r="E110" s="312">
        <v>13501</v>
      </c>
      <c r="F110" s="424" t="s">
        <v>316</v>
      </c>
      <c r="G110" s="312">
        <v>13501</v>
      </c>
      <c r="H110" s="329">
        <v>53459000</v>
      </c>
      <c r="I110" s="329">
        <v>135945</v>
      </c>
      <c r="J110" s="455">
        <v>1.08</v>
      </c>
      <c r="K110" s="613">
        <v>56909000</v>
      </c>
      <c r="L110" s="613">
        <v>138793</v>
      </c>
      <c r="M110" s="513">
        <v>1.1200000000000001</v>
      </c>
      <c r="N110" s="626"/>
    </row>
    <row r="111" spans="1:14" s="429" customFormat="1" ht="15" customHeight="1">
      <c r="A111" s="421" t="s">
        <v>269</v>
      </c>
      <c r="B111" s="421" t="s">
        <v>317</v>
      </c>
      <c r="C111" s="95" t="s">
        <v>271</v>
      </c>
      <c r="D111" s="421" t="s">
        <v>271</v>
      </c>
      <c r="E111" s="312">
        <v>13001</v>
      </c>
      <c r="F111" s="421" t="s">
        <v>317</v>
      </c>
      <c r="G111" s="312">
        <v>13601</v>
      </c>
      <c r="H111" s="329">
        <v>28418000</v>
      </c>
      <c r="I111" s="329">
        <v>79158</v>
      </c>
      <c r="J111" s="455">
        <v>0.98</v>
      </c>
      <c r="K111" s="613">
        <v>30247000</v>
      </c>
      <c r="L111" s="613">
        <v>80489</v>
      </c>
      <c r="M111" s="513">
        <v>1.03</v>
      </c>
      <c r="N111" s="626"/>
    </row>
    <row r="112" spans="1:14" s="429" customFormat="1" ht="15" customHeight="1">
      <c r="A112" s="421" t="s">
        <v>269</v>
      </c>
      <c r="B112" s="421" t="s">
        <v>317</v>
      </c>
      <c r="C112" s="95" t="s">
        <v>271</v>
      </c>
      <c r="D112" s="421" t="s">
        <v>271</v>
      </c>
      <c r="E112" s="312">
        <v>13001</v>
      </c>
      <c r="F112" s="421" t="s">
        <v>318</v>
      </c>
      <c r="G112" s="312">
        <v>13602</v>
      </c>
      <c r="H112" s="329">
        <v>14252000</v>
      </c>
      <c r="I112" s="329">
        <v>38593</v>
      </c>
      <c r="J112" s="455">
        <v>1.01</v>
      </c>
      <c r="K112" s="613">
        <v>13303090</v>
      </c>
      <c r="L112" s="613">
        <v>39296</v>
      </c>
      <c r="M112" s="513">
        <v>0.93</v>
      </c>
      <c r="N112" s="626"/>
    </row>
    <row r="113" spans="1:14" s="429" customFormat="1" ht="15" customHeight="1">
      <c r="A113" s="421" t="s">
        <v>269</v>
      </c>
      <c r="B113" s="421" t="s">
        <v>317</v>
      </c>
      <c r="C113" s="95" t="s">
        <v>271</v>
      </c>
      <c r="D113" s="421" t="s">
        <v>271</v>
      </c>
      <c r="E113" s="312">
        <v>13001</v>
      </c>
      <c r="F113" s="421" t="s">
        <v>319</v>
      </c>
      <c r="G113" s="312">
        <v>13603</v>
      </c>
      <c r="H113" s="329">
        <v>14227570</v>
      </c>
      <c r="I113" s="329">
        <v>38690</v>
      </c>
      <c r="J113" s="455">
        <v>1.01</v>
      </c>
      <c r="K113" s="613">
        <v>13719150</v>
      </c>
      <c r="L113" s="613">
        <v>39433</v>
      </c>
      <c r="M113" s="513">
        <v>0.95</v>
      </c>
      <c r="N113" s="626"/>
    </row>
    <row r="114" spans="1:14" s="429" customFormat="1" ht="15" customHeight="1">
      <c r="A114" s="421" t="s">
        <v>269</v>
      </c>
      <c r="B114" s="421" t="s">
        <v>317</v>
      </c>
      <c r="C114" s="95" t="s">
        <v>271</v>
      </c>
      <c r="D114" s="421" t="s">
        <v>271</v>
      </c>
      <c r="E114" s="312">
        <v>13001</v>
      </c>
      <c r="F114" s="421" t="s">
        <v>320</v>
      </c>
      <c r="G114" s="312">
        <v>13604</v>
      </c>
      <c r="H114" s="329">
        <v>33746190</v>
      </c>
      <c r="I114" s="329">
        <v>69538</v>
      </c>
      <c r="J114" s="455">
        <v>1.33</v>
      </c>
      <c r="K114" s="613">
        <v>32431530</v>
      </c>
      <c r="L114" s="613">
        <v>71852</v>
      </c>
      <c r="M114" s="513">
        <v>1.24</v>
      </c>
      <c r="N114" s="626"/>
    </row>
    <row r="115" spans="1:14" s="429" customFormat="1" ht="15" customHeight="1">
      <c r="A115" s="421" t="s">
        <v>269</v>
      </c>
      <c r="B115" s="421" t="s">
        <v>317</v>
      </c>
      <c r="C115" s="95" t="s">
        <v>271</v>
      </c>
      <c r="D115" s="421" t="s">
        <v>271</v>
      </c>
      <c r="E115" s="312">
        <v>13001</v>
      </c>
      <c r="F115" s="421" t="s">
        <v>321</v>
      </c>
      <c r="G115" s="312">
        <v>13605</v>
      </c>
      <c r="H115" s="329">
        <v>39878710</v>
      </c>
      <c r="I115" s="329">
        <v>97255</v>
      </c>
      <c r="J115" s="455">
        <v>1.1200000000000001</v>
      </c>
      <c r="K115" s="613">
        <v>40293000</v>
      </c>
      <c r="L115" s="613">
        <v>99142</v>
      </c>
      <c r="M115" s="513">
        <v>1.1100000000000001</v>
      </c>
      <c r="N115" s="626"/>
    </row>
    <row r="116" spans="1:14" s="429" customFormat="1" ht="15" customHeight="1">
      <c r="A116" s="421" t="s">
        <v>322</v>
      </c>
      <c r="B116" s="421" t="s">
        <v>323</v>
      </c>
      <c r="C116" s="95" t="s">
        <v>172</v>
      </c>
      <c r="D116" s="421" t="s">
        <v>323</v>
      </c>
      <c r="E116" s="312">
        <v>14101</v>
      </c>
      <c r="F116" s="421" t="s">
        <v>323</v>
      </c>
      <c r="G116" s="312">
        <v>14101</v>
      </c>
      <c r="H116" s="329">
        <v>101086563</v>
      </c>
      <c r="I116" s="329">
        <v>173420</v>
      </c>
      <c r="J116" s="455">
        <v>1.6</v>
      </c>
      <c r="K116" s="613">
        <v>66950539.999999993</v>
      </c>
      <c r="L116" s="613">
        <v>175117</v>
      </c>
      <c r="M116" s="513">
        <v>1.05</v>
      </c>
      <c r="N116" s="626"/>
    </row>
    <row r="117" spans="1:14" s="429" customFormat="1" ht="15" customHeight="1">
      <c r="A117" s="421" t="s">
        <v>324</v>
      </c>
      <c r="B117" s="421" t="s">
        <v>325</v>
      </c>
      <c r="C117" s="95" t="s">
        <v>172</v>
      </c>
      <c r="D117" s="421" t="s">
        <v>325</v>
      </c>
      <c r="E117" s="312">
        <v>15101</v>
      </c>
      <c r="F117" s="421" t="s">
        <v>325</v>
      </c>
      <c r="G117" s="312">
        <v>15101</v>
      </c>
      <c r="H117" s="329">
        <v>127507330</v>
      </c>
      <c r="I117" s="329">
        <v>237412</v>
      </c>
      <c r="J117" s="455">
        <v>1.47</v>
      </c>
      <c r="K117" s="613">
        <v>85986970</v>
      </c>
      <c r="L117" s="613">
        <v>242510</v>
      </c>
      <c r="M117" s="513">
        <v>0.97</v>
      </c>
      <c r="N117" s="626"/>
    </row>
    <row r="118" spans="1:14" s="429" customFormat="1" ht="15" customHeight="1">
      <c r="A118" s="421" t="s">
        <v>326</v>
      </c>
      <c r="B118" s="219" t="s">
        <v>327</v>
      </c>
      <c r="C118" s="95" t="s">
        <v>172</v>
      </c>
      <c r="D118" s="421" t="s">
        <v>328</v>
      </c>
      <c r="E118" s="312">
        <v>16101</v>
      </c>
      <c r="F118" s="421" t="s">
        <v>329</v>
      </c>
      <c r="G118" s="312">
        <v>16101</v>
      </c>
      <c r="H118" s="329">
        <v>72788780</v>
      </c>
      <c r="I118" s="329">
        <v>195042</v>
      </c>
      <c r="J118" s="455">
        <v>1.02</v>
      </c>
      <c r="K118" s="613">
        <v>72409190</v>
      </c>
      <c r="L118" s="613">
        <v>196853</v>
      </c>
      <c r="M118" s="513">
        <v>1.01</v>
      </c>
      <c r="N118" s="626"/>
    </row>
    <row r="119" spans="1:14" s="429" customFormat="1" ht="15" customHeight="1">
      <c r="A119" s="421" t="s">
        <v>326</v>
      </c>
      <c r="B119" s="219" t="s">
        <v>327</v>
      </c>
      <c r="C119" s="95" t="s">
        <v>172</v>
      </c>
      <c r="D119" s="421" t="s">
        <v>328</v>
      </c>
      <c r="E119" s="312">
        <v>16101</v>
      </c>
      <c r="F119" s="421" t="s">
        <v>330</v>
      </c>
      <c r="G119" s="312">
        <v>16103</v>
      </c>
      <c r="H119" s="329">
        <v>9451770</v>
      </c>
      <c r="I119" s="329">
        <v>32735</v>
      </c>
      <c r="J119" s="455">
        <v>0.79</v>
      </c>
      <c r="K119" s="613">
        <v>9495390</v>
      </c>
      <c r="L119" s="613">
        <v>33291</v>
      </c>
      <c r="M119" s="513">
        <v>0.78</v>
      </c>
      <c r="N119" s="626"/>
    </row>
    <row r="120" spans="1:14" s="429" customFormat="1" ht="15" customHeight="1">
      <c r="A120" s="421" t="s">
        <v>326</v>
      </c>
      <c r="B120" s="219" t="s">
        <v>331</v>
      </c>
      <c r="C120" s="95" t="s">
        <v>172</v>
      </c>
      <c r="D120" s="423" t="s">
        <v>332</v>
      </c>
      <c r="E120" s="312">
        <v>16301</v>
      </c>
      <c r="F120" s="423" t="s">
        <v>332</v>
      </c>
      <c r="G120" s="312">
        <v>16301</v>
      </c>
      <c r="H120" s="329">
        <v>15310930</v>
      </c>
      <c r="I120" s="329">
        <v>55608</v>
      </c>
      <c r="J120" s="455">
        <v>0.75</v>
      </c>
      <c r="K120" s="613">
        <v>14809420</v>
      </c>
      <c r="L120" s="613">
        <v>55935</v>
      </c>
      <c r="M120" s="513">
        <v>0.73</v>
      </c>
      <c r="N120" s="626"/>
    </row>
  </sheetData>
  <sortState xmlns:xlrd2="http://schemas.microsoft.com/office/spreadsheetml/2017/richdata2" ref="A4:N120">
    <sortCondition ref="G4"/>
  </sortState>
  <mergeCells count="3">
    <mergeCell ref="H2:J2"/>
    <mergeCell ref="K2:M2"/>
    <mergeCell ref="B1:M1"/>
  </mergeCells>
  <hyperlinks>
    <hyperlink ref="N1" location="INDICE!A1" display="INDICE" xr:uid="{00000000-0004-0000-8900-000000000000}"/>
    <hyperlink ref="N2" location="Matriz_Estadisticas!A1" display="ESTADÍSTICAS" xr:uid="{00000000-0004-0000-8900-000001000000}"/>
    <hyperlink ref="A1" location="INDICE!C47" display="EA_34" xr:uid="{00000000-0004-0000-8900-000002000000}"/>
  </hyperlinks>
  <pageMargins left="0.7" right="0.7" top="0.75" bottom="0.75" header="0.3" footer="0.3"/>
  <pageSetup orientation="portrait" horizontalDpi="4294967293" verticalDpi="4294967293"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Hoja138"/>
  <dimension ref="A1:E38"/>
  <sheetViews>
    <sheetView topLeftCell="B1" workbookViewId="0">
      <selection activeCell="D27" sqref="D27"/>
    </sheetView>
  </sheetViews>
  <sheetFormatPr baseColWidth="10" defaultColWidth="11.44140625" defaultRowHeight="14.4"/>
  <cols>
    <col min="1" max="1" width="44.44140625" style="394" bestFit="1" customWidth="1"/>
    <col min="2" max="4" width="100.6640625" style="28" customWidth="1"/>
    <col min="5" max="16384" width="11.44140625" style="28"/>
  </cols>
  <sheetData>
    <row r="1" spans="1:5">
      <c r="A1" s="480" t="s">
        <v>419</v>
      </c>
      <c r="B1" s="480" t="s">
        <v>1275</v>
      </c>
      <c r="C1" s="552" t="s">
        <v>1276</v>
      </c>
      <c r="D1" s="552" t="s">
        <v>1757</v>
      </c>
      <c r="E1" s="550" t="s">
        <v>137</v>
      </c>
    </row>
    <row r="2" spans="1:5" s="384" customFormat="1" ht="15" customHeight="1">
      <c r="A2" s="278" t="s">
        <v>6</v>
      </c>
      <c r="B2" s="275" t="s">
        <v>68</v>
      </c>
      <c r="C2" s="275" t="s">
        <v>68</v>
      </c>
      <c r="D2" s="275" t="s">
        <v>68</v>
      </c>
    </row>
    <row r="3" spans="1:5" s="384" customFormat="1" ht="15" customHeight="1">
      <c r="A3" s="263" t="s">
        <v>4</v>
      </c>
      <c r="B3" s="275" t="s">
        <v>503</v>
      </c>
      <c r="C3" s="275" t="s">
        <v>503</v>
      </c>
      <c r="D3" s="275" t="s">
        <v>503</v>
      </c>
    </row>
    <row r="4" spans="1:5" s="384" customFormat="1" ht="15" customHeight="1">
      <c r="A4" s="263" t="s">
        <v>388</v>
      </c>
      <c r="B4" s="275" t="s">
        <v>539</v>
      </c>
      <c r="C4" s="275" t="s">
        <v>539</v>
      </c>
      <c r="D4" s="275" t="s">
        <v>539</v>
      </c>
    </row>
    <row r="5" spans="1:5" s="384" customFormat="1" ht="15" customHeight="1">
      <c r="A5" s="263" t="s">
        <v>9</v>
      </c>
      <c r="B5" s="275" t="s">
        <v>1099</v>
      </c>
      <c r="C5" s="275" t="s">
        <v>1099</v>
      </c>
      <c r="D5" s="275" t="s">
        <v>1099</v>
      </c>
    </row>
    <row r="6" spans="1:5" s="384" customFormat="1" ht="15" customHeight="1">
      <c r="A6" s="263" t="s">
        <v>138</v>
      </c>
      <c r="B6" s="275" t="s">
        <v>421</v>
      </c>
      <c r="C6" s="275" t="s">
        <v>421</v>
      </c>
      <c r="D6" s="275" t="s">
        <v>421</v>
      </c>
    </row>
    <row r="7" spans="1:5" s="384" customFormat="1" ht="15" customHeight="1">
      <c r="A7" s="263" t="s">
        <v>7</v>
      </c>
      <c r="B7" s="275" t="s">
        <v>422</v>
      </c>
      <c r="C7" s="275" t="s">
        <v>422</v>
      </c>
      <c r="D7" s="275" t="s">
        <v>422</v>
      </c>
    </row>
    <row r="8" spans="1:5" s="384" customFormat="1" ht="15" customHeight="1">
      <c r="A8" s="263" t="s">
        <v>389</v>
      </c>
      <c r="B8" s="275">
        <v>2018</v>
      </c>
      <c r="C8" s="575">
        <v>2019</v>
      </c>
      <c r="D8" s="575">
        <v>2020</v>
      </c>
    </row>
    <row r="9" spans="1:5" s="384" customFormat="1" ht="15" customHeight="1">
      <c r="A9" s="263" t="s">
        <v>390</v>
      </c>
      <c r="B9" s="275" t="s">
        <v>470</v>
      </c>
      <c r="C9" s="275" t="s">
        <v>470</v>
      </c>
      <c r="D9" s="275" t="s">
        <v>470</v>
      </c>
    </row>
    <row r="10" spans="1:5" s="384" customFormat="1" ht="55.2">
      <c r="A10" s="100" t="s">
        <v>391</v>
      </c>
      <c r="B10" s="151" t="s">
        <v>1100</v>
      </c>
      <c r="C10" s="151" t="s">
        <v>1100</v>
      </c>
      <c r="D10" s="151" t="s">
        <v>1100</v>
      </c>
    </row>
    <row r="11" spans="1:5" s="384" customFormat="1" ht="15" customHeight="1">
      <c r="A11" s="263" t="s">
        <v>392</v>
      </c>
      <c r="B11" s="275" t="s">
        <v>472</v>
      </c>
      <c r="C11" s="275" t="s">
        <v>472</v>
      </c>
      <c r="D11" s="275" t="s">
        <v>472</v>
      </c>
    </row>
    <row r="12" spans="1:5" s="384" customFormat="1" ht="15" customHeight="1">
      <c r="A12" s="263" t="s">
        <v>393</v>
      </c>
      <c r="B12" s="275" t="s">
        <v>542</v>
      </c>
      <c r="C12" s="275" t="s">
        <v>542</v>
      </c>
      <c r="D12" s="275" t="s">
        <v>542</v>
      </c>
    </row>
    <row r="13" spans="1:5" s="384" customFormat="1" ht="15" customHeight="1">
      <c r="A13" s="263" t="s">
        <v>394</v>
      </c>
      <c r="B13" s="275" t="s">
        <v>542</v>
      </c>
      <c r="C13" s="275" t="s">
        <v>542</v>
      </c>
      <c r="D13" s="275" t="s">
        <v>542</v>
      </c>
    </row>
    <row r="14" spans="1:5" s="384" customFormat="1" ht="15" customHeight="1">
      <c r="A14" s="263" t="s">
        <v>139</v>
      </c>
      <c r="B14" s="275" t="s">
        <v>1101</v>
      </c>
      <c r="C14" s="275" t="s">
        <v>1101</v>
      </c>
      <c r="D14" s="275" t="s">
        <v>1101</v>
      </c>
    </row>
    <row r="15" spans="1:5" s="384" customFormat="1" ht="15" customHeight="1">
      <c r="A15" s="263" t="s">
        <v>395</v>
      </c>
      <c r="B15" s="152">
        <v>43559</v>
      </c>
      <c r="C15" s="152">
        <v>43559</v>
      </c>
      <c r="D15" s="152">
        <v>43559</v>
      </c>
    </row>
    <row r="16" spans="1:5" s="384" customFormat="1" ht="15" customHeight="1">
      <c r="A16" s="263" t="s">
        <v>396</v>
      </c>
      <c r="B16" s="153">
        <v>43667</v>
      </c>
      <c r="C16" s="272">
        <v>43987</v>
      </c>
      <c r="D16" s="272">
        <v>44344</v>
      </c>
    </row>
    <row r="17" spans="1:4" s="384" customFormat="1" ht="15" customHeight="1">
      <c r="A17" s="263" t="s">
        <v>397</v>
      </c>
      <c r="B17" s="275" t="s">
        <v>429</v>
      </c>
      <c r="C17" s="275" t="s">
        <v>429</v>
      </c>
      <c r="D17" s="275" t="s">
        <v>429</v>
      </c>
    </row>
    <row r="18" spans="1:4" s="384" customFormat="1" ht="15" customHeight="1">
      <c r="A18" s="278" t="s">
        <v>398</v>
      </c>
      <c r="B18" s="275" t="s">
        <v>544</v>
      </c>
      <c r="C18" s="275" t="s">
        <v>544</v>
      </c>
      <c r="D18" s="275" t="s">
        <v>544</v>
      </c>
    </row>
    <row r="19" spans="1:4" s="384" customFormat="1" ht="15" customHeight="1">
      <c r="A19" s="278" t="s">
        <v>399</v>
      </c>
      <c r="B19" s="275" t="s">
        <v>545</v>
      </c>
      <c r="C19" s="275" t="s">
        <v>545</v>
      </c>
      <c r="D19" s="275" t="s">
        <v>545</v>
      </c>
    </row>
    <row r="20" spans="1:4" s="384" customFormat="1" ht="15" customHeight="1">
      <c r="A20" s="278" t="s">
        <v>400</v>
      </c>
      <c r="B20" s="275" t="s">
        <v>479</v>
      </c>
      <c r="C20" s="275" t="s">
        <v>479</v>
      </c>
      <c r="D20" s="275" t="s">
        <v>479</v>
      </c>
    </row>
    <row r="21" spans="1:4" s="384" customFormat="1" ht="15" customHeight="1">
      <c r="A21" s="278" t="s">
        <v>403</v>
      </c>
      <c r="B21" s="275" t="s">
        <v>1102</v>
      </c>
      <c r="C21" s="275" t="s">
        <v>1102</v>
      </c>
      <c r="D21" s="275" t="s">
        <v>1102</v>
      </c>
    </row>
    <row r="22" spans="1:4" s="384" customFormat="1" ht="15" customHeight="1">
      <c r="A22" s="278" t="s">
        <v>404</v>
      </c>
      <c r="B22" s="275" t="s">
        <v>1103</v>
      </c>
      <c r="C22" s="275" t="s">
        <v>1103</v>
      </c>
      <c r="D22" s="275" t="s">
        <v>1103</v>
      </c>
    </row>
    <row r="23" spans="1:4" s="384" customFormat="1" ht="15" customHeight="1">
      <c r="A23" s="278" t="s">
        <v>435</v>
      </c>
      <c r="B23" s="385" t="s">
        <v>1104</v>
      </c>
      <c r="C23" s="385" t="s">
        <v>1104</v>
      </c>
      <c r="D23" s="918" t="s">
        <v>1104</v>
      </c>
    </row>
    <row r="24" spans="1:4" s="384" customFormat="1" ht="15" customHeight="1">
      <c r="A24" s="278" t="s">
        <v>405</v>
      </c>
      <c r="B24" s="275">
        <v>2018</v>
      </c>
      <c r="C24" s="575">
        <v>2019</v>
      </c>
      <c r="D24" s="575">
        <v>2020</v>
      </c>
    </row>
    <row r="25" spans="1:4" s="384" customFormat="1" ht="15" customHeight="1">
      <c r="A25" s="278" t="s">
        <v>406</v>
      </c>
      <c r="B25" s="275" t="s">
        <v>470</v>
      </c>
      <c r="C25" s="275" t="s">
        <v>470</v>
      </c>
      <c r="D25" s="275" t="s">
        <v>470</v>
      </c>
    </row>
    <row r="26" spans="1:4" s="384" customFormat="1" ht="15" customHeight="1">
      <c r="A26" s="278" t="s">
        <v>407</v>
      </c>
      <c r="B26" s="269" t="s">
        <v>1967</v>
      </c>
      <c r="C26" s="269" t="s">
        <v>1967</v>
      </c>
      <c r="D26" s="269" t="s">
        <v>1967</v>
      </c>
    </row>
    <row r="27" spans="1:4" s="384" customFormat="1" ht="15" customHeight="1">
      <c r="A27" s="278" t="s">
        <v>408</v>
      </c>
      <c r="B27" s="269" t="s">
        <v>434</v>
      </c>
      <c r="C27" s="269" t="s">
        <v>434</v>
      </c>
      <c r="D27" s="269" t="s">
        <v>434</v>
      </c>
    </row>
    <row r="28" spans="1:4" s="384" customFormat="1" ht="15" customHeight="1">
      <c r="A28" s="278" t="s">
        <v>439</v>
      </c>
      <c r="B28" s="368" t="s">
        <v>763</v>
      </c>
      <c r="C28" s="357" t="s">
        <v>763</v>
      </c>
      <c r="D28" s="269" t="s">
        <v>763</v>
      </c>
    </row>
    <row r="29" spans="1:4" s="384" customFormat="1" ht="15" customHeight="1">
      <c r="A29" s="278" t="s">
        <v>409</v>
      </c>
      <c r="B29" s="280">
        <v>2018</v>
      </c>
      <c r="C29" s="280">
        <v>2019</v>
      </c>
      <c r="D29" s="280">
        <v>2020</v>
      </c>
    </row>
    <row r="30" spans="1:4" s="384" customFormat="1" ht="15" customHeight="1">
      <c r="A30" s="278" t="s">
        <v>410</v>
      </c>
      <c r="B30" s="269" t="s">
        <v>470</v>
      </c>
      <c r="C30" s="269" t="s">
        <v>470</v>
      </c>
      <c r="D30" s="269" t="s">
        <v>470</v>
      </c>
    </row>
    <row r="31" spans="1:4" s="384" customFormat="1" ht="15" customHeight="1">
      <c r="A31" s="278" t="s">
        <v>411</v>
      </c>
      <c r="B31" s="386"/>
      <c r="C31" s="585"/>
      <c r="D31" s="585"/>
    </row>
    <row r="32" spans="1:4" s="384" customFormat="1" ht="15" customHeight="1">
      <c r="A32" s="278" t="s">
        <v>412</v>
      </c>
      <c r="B32" s="386"/>
      <c r="C32" s="585"/>
      <c r="D32" s="585"/>
    </row>
    <row r="33" spans="1:4" s="384" customFormat="1" ht="15" customHeight="1">
      <c r="A33" s="278" t="s">
        <v>440</v>
      </c>
      <c r="B33" s="386"/>
      <c r="C33" s="585"/>
      <c r="D33" s="585"/>
    </row>
    <row r="34" spans="1:4" s="384" customFormat="1" ht="15" customHeight="1">
      <c r="A34" s="278" t="s">
        <v>413</v>
      </c>
      <c r="B34" s="386"/>
      <c r="C34" s="585"/>
      <c r="D34" s="585"/>
    </row>
    <row r="35" spans="1:4" s="384" customFormat="1" ht="15" customHeight="1">
      <c r="A35" s="278" t="s">
        <v>414</v>
      </c>
      <c r="B35" s="386"/>
      <c r="C35" s="585"/>
      <c r="D35" s="585"/>
    </row>
    <row r="36" spans="1:4" s="384" customFormat="1" ht="15" customHeight="1">
      <c r="A36" s="278" t="s">
        <v>401</v>
      </c>
      <c r="B36" s="386" t="s">
        <v>856</v>
      </c>
      <c r="C36" s="585" t="s">
        <v>856</v>
      </c>
      <c r="D36" s="585" t="s">
        <v>856</v>
      </c>
    </row>
    <row r="37" spans="1:4" s="384" customFormat="1" ht="41.4">
      <c r="A37" s="278" t="s">
        <v>1267</v>
      </c>
      <c r="B37" s="262" t="s">
        <v>17</v>
      </c>
      <c r="C37" s="262" t="s">
        <v>485</v>
      </c>
      <c r="D37" s="916" t="s">
        <v>1796</v>
      </c>
    </row>
    <row r="38" spans="1:4" ht="15" customHeight="1">
      <c r="A38" s="278" t="s">
        <v>402</v>
      </c>
      <c r="B38" s="386" t="s">
        <v>1105</v>
      </c>
      <c r="C38" s="585" t="s">
        <v>1105</v>
      </c>
      <c r="D38" s="585" t="s">
        <v>1105</v>
      </c>
    </row>
  </sheetData>
  <hyperlinks>
    <hyperlink ref="E1" location="INDICE!A1" display="INDICE" xr:uid="{00000000-0004-0000-8A00-000000000000}"/>
    <hyperlink ref="A1" location="INDICE!C46" display="COMPONENTE" xr:uid="{00000000-0004-0000-8A00-000001000000}"/>
    <hyperlink ref="D23" r:id="rId1" xr:uid="{00000000-0004-0000-8A00-000002000000}"/>
  </hyperlinks>
  <pageMargins left="0.7" right="0.7" top="0.75" bottom="0.75" header="0.3" footer="0.3"/>
  <pageSetup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K120"/>
  <sheetViews>
    <sheetView zoomScaleNormal="100" workbookViewId="0"/>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5.88671875" style="218" bestFit="1" customWidth="1"/>
    <col min="9" max="9" width="16.5546875" style="850" bestFit="1" customWidth="1"/>
    <col min="10" max="10" width="54.6640625" style="218" customWidth="1"/>
    <col min="11" max="11" width="13.109375" style="527" bestFit="1" customWidth="1"/>
    <col min="12" max="16384" width="11.44140625" style="218"/>
  </cols>
  <sheetData>
    <row r="1" spans="1:11">
      <c r="A1" s="446" t="s">
        <v>26</v>
      </c>
      <c r="B1" s="1094" t="s">
        <v>684</v>
      </c>
      <c r="C1" s="1094"/>
      <c r="D1" s="1094"/>
      <c r="E1" s="1094"/>
      <c r="F1" s="1094"/>
      <c r="G1" s="1094"/>
      <c r="H1" s="1094"/>
      <c r="I1" s="1094"/>
      <c r="J1" s="1094"/>
      <c r="K1" s="625" t="s">
        <v>137</v>
      </c>
    </row>
    <row r="2" spans="1:11">
      <c r="A2" s="450"/>
      <c r="B2" s="471"/>
      <c r="C2" s="471"/>
      <c r="D2" s="461"/>
      <c r="E2" s="451"/>
      <c r="F2" s="451"/>
      <c r="G2" s="451"/>
      <c r="H2" s="1096" t="s">
        <v>1274</v>
      </c>
      <c r="I2" s="1096"/>
      <c r="J2" s="1096"/>
      <c r="K2" s="625" t="s">
        <v>449</v>
      </c>
    </row>
    <row r="3" spans="1:11" ht="28.8">
      <c r="A3" s="474" t="s">
        <v>165</v>
      </c>
      <c r="B3" s="474" t="s">
        <v>166</v>
      </c>
      <c r="C3" s="474" t="s">
        <v>167</v>
      </c>
      <c r="D3" s="473" t="s">
        <v>168</v>
      </c>
      <c r="E3" s="472" t="s">
        <v>169</v>
      </c>
      <c r="F3" s="472" t="s">
        <v>11</v>
      </c>
      <c r="G3" s="472" t="s">
        <v>487</v>
      </c>
      <c r="H3" s="454" t="s">
        <v>685</v>
      </c>
      <c r="I3" s="849" t="s">
        <v>686</v>
      </c>
      <c r="J3" s="428" t="s">
        <v>687</v>
      </c>
    </row>
    <row r="4" spans="1:11" s="429" customFormat="1" ht="15" customHeight="1">
      <c r="A4" s="447" t="s">
        <v>170</v>
      </c>
      <c r="B4" s="447" t="s">
        <v>171</v>
      </c>
      <c r="C4" s="448" t="s">
        <v>172</v>
      </c>
      <c r="D4" s="447" t="s">
        <v>173</v>
      </c>
      <c r="E4" s="449">
        <v>1001</v>
      </c>
      <c r="F4" s="447" t="s">
        <v>171</v>
      </c>
      <c r="G4" s="463">
        <v>1101</v>
      </c>
      <c r="H4" s="95">
        <v>307.27</v>
      </c>
      <c r="I4" s="70">
        <v>188003</v>
      </c>
      <c r="J4" s="314">
        <v>16.34</v>
      </c>
      <c r="K4" s="626"/>
    </row>
    <row r="5" spans="1:11" s="429" customFormat="1" ht="15" customHeight="1">
      <c r="A5" s="421" t="s">
        <v>170</v>
      </c>
      <c r="B5" s="421" t="s">
        <v>171</v>
      </c>
      <c r="C5" s="95" t="s">
        <v>172</v>
      </c>
      <c r="D5" s="421" t="s">
        <v>173</v>
      </c>
      <c r="E5" s="312">
        <v>1001</v>
      </c>
      <c r="F5" s="421" t="s">
        <v>174</v>
      </c>
      <c r="G5" s="422">
        <v>1107</v>
      </c>
      <c r="H5" s="95">
        <v>340</v>
      </c>
      <c r="I5" s="70">
        <v>103807</v>
      </c>
      <c r="J5" s="314">
        <v>32.75</v>
      </c>
      <c r="K5" s="626"/>
    </row>
    <row r="6" spans="1:11" s="429" customFormat="1" ht="15" customHeight="1">
      <c r="A6" s="421" t="s">
        <v>175</v>
      </c>
      <c r="B6" s="421" t="s">
        <v>175</v>
      </c>
      <c r="C6" s="95" t="s">
        <v>172</v>
      </c>
      <c r="D6" s="421" t="s">
        <v>175</v>
      </c>
      <c r="E6" s="312">
        <v>2101</v>
      </c>
      <c r="F6" s="421" t="s">
        <v>175</v>
      </c>
      <c r="G6" s="422">
        <v>2101</v>
      </c>
      <c r="H6" s="95">
        <v>224</v>
      </c>
      <c r="I6" s="70">
        <v>347605</v>
      </c>
      <c r="J6" s="314">
        <v>6.44</v>
      </c>
      <c r="K6" s="626"/>
    </row>
    <row r="7" spans="1:11" s="429" customFormat="1" ht="15" customHeight="1">
      <c r="A7" s="421" t="s">
        <v>175</v>
      </c>
      <c r="B7" s="421" t="s">
        <v>176</v>
      </c>
      <c r="C7" s="95" t="s">
        <v>172</v>
      </c>
      <c r="D7" s="421" t="s">
        <v>177</v>
      </c>
      <c r="E7" s="312">
        <v>2201</v>
      </c>
      <c r="F7" s="421" t="s">
        <v>177</v>
      </c>
      <c r="G7" s="422">
        <v>2201</v>
      </c>
      <c r="H7" s="95">
        <v>200</v>
      </c>
      <c r="I7" s="70">
        <v>157575</v>
      </c>
      <c r="J7" s="314">
        <v>12.69</v>
      </c>
      <c r="K7" s="626"/>
    </row>
    <row r="8" spans="1:11" s="429" customFormat="1" ht="15" customHeight="1">
      <c r="A8" s="421" t="s">
        <v>178</v>
      </c>
      <c r="B8" s="421" t="s">
        <v>179</v>
      </c>
      <c r="C8" s="95" t="s">
        <v>172</v>
      </c>
      <c r="D8" s="421" t="s">
        <v>180</v>
      </c>
      <c r="E8" s="312">
        <v>3001</v>
      </c>
      <c r="F8" s="421" t="s">
        <v>179</v>
      </c>
      <c r="G8" s="422">
        <v>3101</v>
      </c>
      <c r="H8" s="95">
        <v>227.09</v>
      </c>
      <c r="I8" s="70">
        <v>150747</v>
      </c>
      <c r="J8" s="314">
        <v>15.06</v>
      </c>
      <c r="K8" s="626"/>
    </row>
    <row r="9" spans="1:11" s="429" customFormat="1" ht="15" customHeight="1">
      <c r="A9" s="421" t="s">
        <v>178</v>
      </c>
      <c r="B9" s="421" t="s">
        <v>179</v>
      </c>
      <c r="C9" s="95" t="s">
        <v>172</v>
      </c>
      <c r="D9" s="421" t="s">
        <v>180</v>
      </c>
      <c r="E9" s="312">
        <v>3001</v>
      </c>
      <c r="F9" s="421" t="s">
        <v>181</v>
      </c>
      <c r="G9" s="422">
        <v>3103</v>
      </c>
      <c r="H9" s="95">
        <v>40</v>
      </c>
      <c r="I9" s="70">
        <v>9855</v>
      </c>
      <c r="J9" s="314">
        <v>40.590000000000003</v>
      </c>
      <c r="K9" s="626"/>
    </row>
    <row r="10" spans="1:11" s="429" customFormat="1" ht="15" customHeight="1">
      <c r="A10" s="421" t="s">
        <v>178</v>
      </c>
      <c r="B10" s="423" t="s">
        <v>182</v>
      </c>
      <c r="C10" s="95" t="s">
        <v>172</v>
      </c>
      <c r="D10" s="423" t="s">
        <v>183</v>
      </c>
      <c r="E10" s="312">
        <v>3301</v>
      </c>
      <c r="F10" s="423" t="s">
        <v>183</v>
      </c>
      <c r="G10" s="422">
        <v>3301</v>
      </c>
      <c r="H10" s="95">
        <v>80</v>
      </c>
      <c r="I10" s="70">
        <v>45298</v>
      </c>
      <c r="J10" s="314">
        <v>17.66</v>
      </c>
      <c r="K10" s="626"/>
    </row>
    <row r="11" spans="1:11" s="429" customFormat="1" ht="15" customHeight="1">
      <c r="A11" s="421" t="s">
        <v>184</v>
      </c>
      <c r="B11" s="421" t="s">
        <v>185</v>
      </c>
      <c r="C11" s="95" t="s">
        <v>172</v>
      </c>
      <c r="D11" s="421" t="s">
        <v>186</v>
      </c>
      <c r="E11" s="312">
        <v>4001</v>
      </c>
      <c r="F11" s="421" t="s">
        <v>187</v>
      </c>
      <c r="G11" s="422">
        <v>4101</v>
      </c>
      <c r="H11" s="95">
        <v>172</v>
      </c>
      <c r="I11" s="70">
        <v>199844</v>
      </c>
      <c r="J11" s="314">
        <v>8.61</v>
      </c>
      <c r="K11" s="626"/>
    </row>
    <row r="12" spans="1:11" s="429" customFormat="1" ht="15" customHeight="1">
      <c r="A12" s="421" t="s">
        <v>184</v>
      </c>
      <c r="B12" s="421" t="s">
        <v>185</v>
      </c>
      <c r="C12" s="95" t="s">
        <v>172</v>
      </c>
      <c r="D12" s="421" t="s">
        <v>186</v>
      </c>
      <c r="E12" s="312">
        <v>4001</v>
      </c>
      <c r="F12" s="421" t="s">
        <v>184</v>
      </c>
      <c r="G12" s="422">
        <v>4102</v>
      </c>
      <c r="H12" s="95">
        <v>154</v>
      </c>
      <c r="I12" s="70">
        <v>212520</v>
      </c>
      <c r="J12" s="314">
        <v>7.25</v>
      </c>
      <c r="K12" s="626"/>
    </row>
    <row r="13" spans="1:11" s="429" customFormat="1" ht="15" customHeight="1">
      <c r="A13" s="421" t="s">
        <v>184</v>
      </c>
      <c r="B13" s="421" t="s">
        <v>188</v>
      </c>
      <c r="C13" s="95" t="s">
        <v>172</v>
      </c>
      <c r="D13" s="421" t="s">
        <v>189</v>
      </c>
      <c r="E13" s="312">
        <v>4301</v>
      </c>
      <c r="F13" s="424" t="s">
        <v>189</v>
      </c>
      <c r="G13" s="422">
        <v>4301</v>
      </c>
      <c r="H13" s="95">
        <v>96</v>
      </c>
      <c r="I13" s="70">
        <v>86098</v>
      </c>
      <c r="J13" s="314">
        <v>11.15</v>
      </c>
      <c r="K13" s="626"/>
    </row>
    <row r="14" spans="1:11" s="429" customFormat="1" ht="15" customHeight="1">
      <c r="A14" s="421" t="s">
        <v>190</v>
      </c>
      <c r="B14" s="421" t="s">
        <v>190</v>
      </c>
      <c r="C14" s="95" t="s">
        <v>191</v>
      </c>
      <c r="D14" s="421" t="s">
        <v>191</v>
      </c>
      <c r="E14" s="312">
        <v>5001</v>
      </c>
      <c r="F14" s="421" t="s">
        <v>190</v>
      </c>
      <c r="G14" s="422">
        <v>5101</v>
      </c>
      <c r="H14" s="95">
        <v>252</v>
      </c>
      <c r="I14" s="70">
        <v>294207</v>
      </c>
      <c r="J14" s="314">
        <v>8.57</v>
      </c>
      <c r="K14" s="626"/>
    </row>
    <row r="15" spans="1:11" s="429" customFormat="1" ht="15" customHeight="1">
      <c r="A15" s="421" t="s">
        <v>190</v>
      </c>
      <c r="B15" s="421" t="s">
        <v>190</v>
      </c>
      <c r="C15" s="95" t="s">
        <v>191</v>
      </c>
      <c r="D15" s="421" t="s">
        <v>191</v>
      </c>
      <c r="E15" s="312">
        <v>5001</v>
      </c>
      <c r="F15" s="421" t="s">
        <v>192</v>
      </c>
      <c r="G15" s="422">
        <v>5102</v>
      </c>
      <c r="H15" s="95">
        <v>8</v>
      </c>
      <c r="I15" s="70">
        <v>17948</v>
      </c>
      <c r="J15" s="314">
        <v>4.46</v>
      </c>
      <c r="K15" s="626"/>
    </row>
    <row r="16" spans="1:11" s="429" customFormat="1" ht="15" customHeight="1">
      <c r="A16" s="421" t="s">
        <v>190</v>
      </c>
      <c r="B16" s="421" t="s">
        <v>190</v>
      </c>
      <c r="C16" s="95" t="s">
        <v>191</v>
      </c>
      <c r="D16" s="421" t="s">
        <v>191</v>
      </c>
      <c r="E16" s="312">
        <v>5001</v>
      </c>
      <c r="F16" s="421" t="s">
        <v>193</v>
      </c>
      <c r="G16" s="422">
        <v>5103</v>
      </c>
      <c r="H16" s="95">
        <v>75.64</v>
      </c>
      <c r="I16" s="70">
        <v>39345</v>
      </c>
      <c r="J16" s="314">
        <v>19.22</v>
      </c>
      <c r="K16" s="626"/>
    </row>
    <row r="17" spans="1:11" s="429" customFormat="1" ht="15" customHeight="1">
      <c r="A17" s="421" t="s">
        <v>190</v>
      </c>
      <c r="B17" s="421" t="s">
        <v>190</v>
      </c>
      <c r="C17" s="95" t="s">
        <v>191</v>
      </c>
      <c r="D17" s="421" t="s">
        <v>191</v>
      </c>
      <c r="E17" s="312">
        <v>5001</v>
      </c>
      <c r="F17" s="421" t="s">
        <v>194</v>
      </c>
      <c r="G17" s="422">
        <v>5105</v>
      </c>
      <c r="H17" s="95">
        <v>16</v>
      </c>
      <c r="I17" s="70">
        <v>15813</v>
      </c>
      <c r="J17" s="314">
        <v>10.119999999999999</v>
      </c>
      <c r="K17" s="626"/>
    </row>
    <row r="18" spans="1:11" s="429" customFormat="1" ht="15" customHeight="1">
      <c r="A18" s="421" t="s">
        <v>190</v>
      </c>
      <c r="B18" s="421" t="s">
        <v>190</v>
      </c>
      <c r="C18" s="95" t="s">
        <v>191</v>
      </c>
      <c r="D18" s="421" t="s">
        <v>191</v>
      </c>
      <c r="E18" s="312">
        <v>5001</v>
      </c>
      <c r="F18" s="421" t="s">
        <v>195</v>
      </c>
      <c r="G18" s="422">
        <v>5107</v>
      </c>
      <c r="H18" s="95" t="s">
        <v>526</v>
      </c>
      <c r="I18" s="70" t="s">
        <v>526</v>
      </c>
      <c r="J18" s="314" t="s">
        <v>526</v>
      </c>
      <c r="K18" s="626"/>
    </row>
    <row r="19" spans="1:11" s="429" customFormat="1" ht="15" customHeight="1">
      <c r="A19" s="421" t="s">
        <v>190</v>
      </c>
      <c r="B19" s="421" t="s">
        <v>190</v>
      </c>
      <c r="C19" s="95" t="s">
        <v>191</v>
      </c>
      <c r="D19" s="421" t="s">
        <v>191</v>
      </c>
      <c r="E19" s="312">
        <v>5001</v>
      </c>
      <c r="F19" s="421" t="s">
        <v>196</v>
      </c>
      <c r="G19" s="422">
        <v>5109</v>
      </c>
      <c r="H19" s="95">
        <v>356</v>
      </c>
      <c r="I19" s="70">
        <v>332875</v>
      </c>
      <c r="J19" s="314">
        <v>10.69</v>
      </c>
      <c r="K19" s="626"/>
    </row>
    <row r="20" spans="1:11" s="429" customFormat="1" ht="15" customHeight="1">
      <c r="A20" s="421" t="s">
        <v>190</v>
      </c>
      <c r="B20" s="423" t="s">
        <v>197</v>
      </c>
      <c r="C20" s="95" t="s">
        <v>172</v>
      </c>
      <c r="D20" s="423" t="s">
        <v>198</v>
      </c>
      <c r="E20" s="312">
        <v>5301</v>
      </c>
      <c r="F20" s="425" t="s">
        <v>197</v>
      </c>
      <c r="G20" s="422">
        <v>5301</v>
      </c>
      <c r="H20" s="95">
        <v>136.91</v>
      </c>
      <c r="I20" s="70">
        <v>60064</v>
      </c>
      <c r="J20" s="314">
        <v>22.79</v>
      </c>
      <c r="K20" s="626"/>
    </row>
    <row r="21" spans="1:11" s="429" customFormat="1" ht="15" customHeight="1">
      <c r="A21" s="421" t="s">
        <v>190</v>
      </c>
      <c r="B21" s="423" t="s">
        <v>197</v>
      </c>
      <c r="C21" s="95" t="s">
        <v>172</v>
      </c>
      <c r="D21" s="423" t="s">
        <v>198</v>
      </c>
      <c r="E21" s="312">
        <v>5301</v>
      </c>
      <c r="F21" s="425" t="s">
        <v>199</v>
      </c>
      <c r="G21" s="422">
        <v>5304</v>
      </c>
      <c r="H21" s="95" t="s">
        <v>526</v>
      </c>
      <c r="I21" s="70" t="s">
        <v>526</v>
      </c>
      <c r="J21" s="314" t="s">
        <v>526</v>
      </c>
      <c r="K21" s="626"/>
    </row>
    <row r="22" spans="1:11" s="429" customFormat="1" ht="15" customHeight="1">
      <c r="A22" s="421" t="s">
        <v>190</v>
      </c>
      <c r="B22" s="423" t="s">
        <v>200</v>
      </c>
      <c r="C22" s="95" t="s">
        <v>172</v>
      </c>
      <c r="D22" s="423" t="s">
        <v>201</v>
      </c>
      <c r="E22" s="312">
        <v>5501</v>
      </c>
      <c r="F22" s="425" t="s">
        <v>200</v>
      </c>
      <c r="G22" s="422">
        <v>5501</v>
      </c>
      <c r="H22" s="95">
        <v>48</v>
      </c>
      <c r="I22" s="70">
        <v>77354</v>
      </c>
      <c r="J22" s="314">
        <v>6.21</v>
      </c>
      <c r="K22" s="626"/>
    </row>
    <row r="23" spans="1:11" s="429" customFormat="1" ht="15" customHeight="1">
      <c r="A23" s="421" t="s">
        <v>190</v>
      </c>
      <c r="B23" s="423" t="s">
        <v>200</v>
      </c>
      <c r="C23" s="95" t="s">
        <v>172</v>
      </c>
      <c r="D23" s="423" t="s">
        <v>201</v>
      </c>
      <c r="E23" s="312">
        <v>5501</v>
      </c>
      <c r="F23" s="425" t="s">
        <v>202</v>
      </c>
      <c r="G23" s="422">
        <v>5502</v>
      </c>
      <c r="H23" s="95">
        <v>16</v>
      </c>
      <c r="I23" s="70">
        <v>48569</v>
      </c>
      <c r="J23" s="314">
        <v>3.29</v>
      </c>
      <c r="K23" s="626"/>
    </row>
    <row r="24" spans="1:11" s="429" customFormat="1" ht="15" customHeight="1">
      <c r="A24" s="421" t="s">
        <v>190</v>
      </c>
      <c r="B24" s="423" t="s">
        <v>200</v>
      </c>
      <c r="C24" s="95" t="s">
        <v>172</v>
      </c>
      <c r="D24" s="423" t="s">
        <v>201</v>
      </c>
      <c r="E24" s="312">
        <v>5501</v>
      </c>
      <c r="F24" s="425" t="s">
        <v>203</v>
      </c>
      <c r="G24" s="422">
        <v>5503</v>
      </c>
      <c r="H24" s="95">
        <v>8</v>
      </c>
      <c r="I24" s="70">
        <v>11732</v>
      </c>
      <c r="J24" s="314">
        <v>6.82</v>
      </c>
      <c r="K24" s="626"/>
    </row>
    <row r="25" spans="1:11" s="429" customFormat="1" ht="15" customHeight="1">
      <c r="A25" s="421" t="s">
        <v>190</v>
      </c>
      <c r="B25" s="423" t="s">
        <v>200</v>
      </c>
      <c r="C25" s="95" t="s">
        <v>172</v>
      </c>
      <c r="D25" s="423" t="s">
        <v>201</v>
      </c>
      <c r="E25" s="312">
        <v>5501</v>
      </c>
      <c r="F25" s="425" t="s">
        <v>204</v>
      </c>
      <c r="G25" s="422">
        <v>5504</v>
      </c>
      <c r="H25" s="95" t="s">
        <v>526</v>
      </c>
      <c r="I25" s="70" t="s">
        <v>526</v>
      </c>
      <c r="J25" s="314" t="s">
        <v>526</v>
      </c>
      <c r="K25" s="626"/>
    </row>
    <row r="26" spans="1:11" s="429" customFormat="1" ht="15" customHeight="1">
      <c r="A26" s="421" t="s">
        <v>190</v>
      </c>
      <c r="B26" s="421" t="s">
        <v>205</v>
      </c>
      <c r="C26" s="95" t="s">
        <v>172</v>
      </c>
      <c r="D26" s="421" t="s">
        <v>206</v>
      </c>
      <c r="E26" s="312">
        <v>5601</v>
      </c>
      <c r="F26" s="424" t="s">
        <v>205</v>
      </c>
      <c r="G26" s="422">
        <v>5601</v>
      </c>
      <c r="H26" s="95">
        <v>116</v>
      </c>
      <c r="I26" s="70">
        <v>86239</v>
      </c>
      <c r="J26" s="314">
        <v>13.45</v>
      </c>
      <c r="K26" s="626"/>
    </row>
    <row r="27" spans="1:11" s="429" customFormat="1" ht="15" customHeight="1">
      <c r="A27" s="421" t="s">
        <v>190</v>
      </c>
      <c r="B27" s="421" t="s">
        <v>205</v>
      </c>
      <c r="C27" s="95" t="s">
        <v>172</v>
      </c>
      <c r="D27" s="421" t="s">
        <v>206</v>
      </c>
      <c r="E27" s="312">
        <v>5601</v>
      </c>
      <c r="F27" s="424" t="s">
        <v>207</v>
      </c>
      <c r="G27" s="422">
        <v>5603</v>
      </c>
      <c r="H27" s="95">
        <v>24</v>
      </c>
      <c r="I27" s="70">
        <v>20792</v>
      </c>
      <c r="J27" s="314">
        <v>11.54</v>
      </c>
      <c r="K27" s="626"/>
    </row>
    <row r="28" spans="1:11" s="429" customFormat="1" ht="15" customHeight="1">
      <c r="A28" s="421" t="s">
        <v>190</v>
      </c>
      <c r="B28" s="421" t="s">
        <v>205</v>
      </c>
      <c r="C28" s="95" t="s">
        <v>172</v>
      </c>
      <c r="D28" s="421" t="s">
        <v>206</v>
      </c>
      <c r="E28" s="312">
        <v>5601</v>
      </c>
      <c r="F28" s="424" t="s">
        <v>208</v>
      </c>
      <c r="G28" s="422">
        <v>5606</v>
      </c>
      <c r="H28" s="95">
        <v>16</v>
      </c>
      <c r="I28" s="70">
        <v>6147</v>
      </c>
      <c r="J28" s="314">
        <v>26.03</v>
      </c>
      <c r="K28" s="626"/>
    </row>
    <row r="29" spans="1:11" s="429" customFormat="1" ht="15" customHeight="1">
      <c r="A29" s="421" t="s">
        <v>190</v>
      </c>
      <c r="B29" s="423" t="s">
        <v>209</v>
      </c>
      <c r="C29" s="95" t="s">
        <v>172</v>
      </c>
      <c r="D29" s="423" t="s">
        <v>210</v>
      </c>
      <c r="E29" s="312">
        <v>5701</v>
      </c>
      <c r="F29" s="425" t="s">
        <v>210</v>
      </c>
      <c r="G29" s="422">
        <v>5701</v>
      </c>
      <c r="H29" s="95">
        <v>160</v>
      </c>
      <c r="I29" s="70">
        <v>69253</v>
      </c>
      <c r="J29" s="314">
        <v>23.1</v>
      </c>
      <c r="K29" s="626"/>
    </row>
    <row r="30" spans="1:11" s="429" customFormat="1" ht="15" customHeight="1">
      <c r="A30" s="421" t="s">
        <v>190</v>
      </c>
      <c r="B30" s="421" t="s">
        <v>211</v>
      </c>
      <c r="C30" s="95" t="s">
        <v>191</v>
      </c>
      <c r="D30" s="421" t="s">
        <v>191</v>
      </c>
      <c r="E30" s="312">
        <v>5001</v>
      </c>
      <c r="F30" s="421" t="s">
        <v>212</v>
      </c>
      <c r="G30" s="422">
        <v>5801</v>
      </c>
      <c r="H30" s="95">
        <v>104</v>
      </c>
      <c r="I30" s="70">
        <v>147991</v>
      </c>
      <c r="J30" s="314">
        <v>7.03</v>
      </c>
      <c r="K30" s="626"/>
    </row>
    <row r="31" spans="1:11" s="429" customFormat="1" ht="15" customHeight="1">
      <c r="A31" s="421" t="s">
        <v>190</v>
      </c>
      <c r="B31" s="421" t="s">
        <v>211</v>
      </c>
      <c r="C31" s="95" t="s">
        <v>191</v>
      </c>
      <c r="D31" s="421" t="s">
        <v>191</v>
      </c>
      <c r="E31" s="312">
        <v>5001</v>
      </c>
      <c r="F31" s="421" t="s">
        <v>213</v>
      </c>
      <c r="G31" s="422">
        <v>5802</v>
      </c>
      <c r="H31" s="95" t="s">
        <v>526</v>
      </c>
      <c r="I31" s="70" t="s">
        <v>526</v>
      </c>
      <c r="J31" s="314" t="s">
        <v>526</v>
      </c>
      <c r="K31" s="626"/>
    </row>
    <row r="32" spans="1:11" s="429" customFormat="1" ht="15" customHeight="1">
      <c r="A32" s="421" t="s">
        <v>190</v>
      </c>
      <c r="B32" s="421" t="s">
        <v>211</v>
      </c>
      <c r="C32" s="95" t="s">
        <v>191</v>
      </c>
      <c r="D32" s="421" t="s">
        <v>191</v>
      </c>
      <c r="E32" s="312">
        <v>5001</v>
      </c>
      <c r="F32" s="421" t="s">
        <v>214</v>
      </c>
      <c r="G32" s="422">
        <v>5803</v>
      </c>
      <c r="H32" s="95">
        <v>6</v>
      </c>
      <c r="I32" s="70">
        <v>11996</v>
      </c>
      <c r="J32" s="314">
        <v>5</v>
      </c>
      <c r="K32" s="626"/>
    </row>
    <row r="33" spans="1:11" s="429" customFormat="1" ht="15" customHeight="1">
      <c r="A33" s="421" t="s">
        <v>190</v>
      </c>
      <c r="B33" s="421" t="s">
        <v>211</v>
      </c>
      <c r="C33" s="95" t="s">
        <v>191</v>
      </c>
      <c r="D33" s="421" t="s">
        <v>191</v>
      </c>
      <c r="E33" s="312">
        <v>5001</v>
      </c>
      <c r="F33" s="421" t="s">
        <v>215</v>
      </c>
      <c r="G33" s="422">
        <v>5804</v>
      </c>
      <c r="H33" s="95">
        <v>54.55</v>
      </c>
      <c r="I33" s="70">
        <v>125140</v>
      </c>
      <c r="J33" s="314">
        <v>4.3600000000000003</v>
      </c>
      <c r="K33" s="626"/>
    </row>
    <row r="34" spans="1:11" s="429" customFormat="1" ht="15" customHeight="1">
      <c r="A34" s="421" t="s">
        <v>216</v>
      </c>
      <c r="B34" s="421" t="s">
        <v>217</v>
      </c>
      <c r="C34" s="95" t="s">
        <v>172</v>
      </c>
      <c r="D34" s="421" t="s">
        <v>218</v>
      </c>
      <c r="E34" s="312">
        <v>6001</v>
      </c>
      <c r="F34" s="421" t="s">
        <v>219</v>
      </c>
      <c r="G34" s="422">
        <v>6101</v>
      </c>
      <c r="H34" s="95">
        <v>48</v>
      </c>
      <c r="I34" s="70">
        <v>233663</v>
      </c>
      <c r="J34" s="314">
        <v>2.0499999999999998</v>
      </c>
      <c r="K34" s="626"/>
    </row>
    <row r="35" spans="1:11" s="429" customFormat="1" ht="15" customHeight="1">
      <c r="A35" s="421" t="s">
        <v>216</v>
      </c>
      <c r="B35" s="421" t="s">
        <v>217</v>
      </c>
      <c r="C35" s="95" t="s">
        <v>172</v>
      </c>
      <c r="D35" s="421" t="s">
        <v>218</v>
      </c>
      <c r="E35" s="312">
        <v>6001</v>
      </c>
      <c r="F35" s="421" t="s">
        <v>220</v>
      </c>
      <c r="G35" s="422">
        <v>6108</v>
      </c>
      <c r="H35" s="95">
        <v>8</v>
      </c>
      <c r="I35" s="70">
        <v>51199</v>
      </c>
      <c r="J35" s="314">
        <v>1.56</v>
      </c>
      <c r="K35" s="626"/>
    </row>
    <row r="36" spans="1:11" s="429" customFormat="1" ht="15" customHeight="1">
      <c r="A36" s="421" t="s">
        <v>216</v>
      </c>
      <c r="B36" s="423" t="s">
        <v>217</v>
      </c>
      <c r="C36" s="95" t="s">
        <v>172</v>
      </c>
      <c r="D36" s="423" t="s">
        <v>221</v>
      </c>
      <c r="E36" s="312">
        <v>6115</v>
      </c>
      <c r="F36" s="423" t="s">
        <v>221</v>
      </c>
      <c r="G36" s="422">
        <v>6115</v>
      </c>
      <c r="H36" s="95">
        <v>54</v>
      </c>
      <c r="I36" s="70">
        <v>45692</v>
      </c>
      <c r="J36" s="314">
        <v>11.82</v>
      </c>
      <c r="K36" s="626"/>
    </row>
    <row r="37" spans="1:11" s="429" customFormat="1" ht="15" customHeight="1">
      <c r="A37" s="421" t="s">
        <v>216</v>
      </c>
      <c r="B37" s="423" t="s">
        <v>222</v>
      </c>
      <c r="C37" s="95" t="s">
        <v>172</v>
      </c>
      <c r="D37" s="423" t="s">
        <v>223</v>
      </c>
      <c r="E37" s="312">
        <v>6301</v>
      </c>
      <c r="F37" s="425" t="s">
        <v>223</v>
      </c>
      <c r="G37" s="422">
        <v>6301</v>
      </c>
      <c r="H37" s="95">
        <v>40</v>
      </c>
      <c r="I37" s="70">
        <v>63481</v>
      </c>
      <c r="J37" s="314">
        <v>6.3</v>
      </c>
      <c r="K37" s="626"/>
    </row>
    <row r="38" spans="1:11" s="429" customFormat="1" ht="15" customHeight="1">
      <c r="A38" s="421" t="s">
        <v>224</v>
      </c>
      <c r="B38" s="421" t="s">
        <v>225</v>
      </c>
      <c r="C38" s="95" t="s">
        <v>172</v>
      </c>
      <c r="D38" s="421" t="s">
        <v>226</v>
      </c>
      <c r="E38" s="312">
        <v>7001</v>
      </c>
      <c r="F38" s="421" t="s">
        <v>225</v>
      </c>
      <c r="G38" s="422">
        <v>7101</v>
      </c>
      <c r="H38" s="95">
        <v>40</v>
      </c>
      <c r="I38" s="70">
        <v>210033</v>
      </c>
      <c r="J38" s="314">
        <v>1.9</v>
      </c>
      <c r="K38" s="626"/>
    </row>
    <row r="39" spans="1:11" s="429" customFormat="1" ht="15" customHeight="1">
      <c r="A39" s="421" t="s">
        <v>224</v>
      </c>
      <c r="B39" s="423" t="s">
        <v>225</v>
      </c>
      <c r="C39" s="95" t="s">
        <v>172</v>
      </c>
      <c r="D39" s="423" t="s">
        <v>227</v>
      </c>
      <c r="E39" s="312">
        <v>7102</v>
      </c>
      <c r="F39" s="423" t="s">
        <v>227</v>
      </c>
      <c r="G39" s="422">
        <v>7102</v>
      </c>
      <c r="H39" s="95">
        <v>24</v>
      </c>
      <c r="I39" s="70">
        <v>37198</v>
      </c>
      <c r="J39" s="314">
        <v>6.45</v>
      </c>
      <c r="K39" s="626"/>
    </row>
    <row r="40" spans="1:11" s="429" customFormat="1" ht="15" customHeight="1">
      <c r="A40" s="421" t="s">
        <v>224</v>
      </c>
      <c r="B40" s="421" t="s">
        <v>225</v>
      </c>
      <c r="C40" s="95" t="s">
        <v>172</v>
      </c>
      <c r="D40" s="421" t="s">
        <v>226</v>
      </c>
      <c r="E40" s="312">
        <v>7001</v>
      </c>
      <c r="F40" s="421" t="s">
        <v>224</v>
      </c>
      <c r="G40" s="422">
        <v>7105</v>
      </c>
      <c r="H40" s="95">
        <v>24</v>
      </c>
      <c r="I40" s="70">
        <v>38769</v>
      </c>
      <c r="J40" s="314">
        <v>6.19</v>
      </c>
      <c r="K40" s="626"/>
    </row>
    <row r="41" spans="1:11" s="429" customFormat="1" ht="15" customHeight="1">
      <c r="A41" s="421" t="s">
        <v>224</v>
      </c>
      <c r="B41" s="421" t="s">
        <v>228</v>
      </c>
      <c r="C41" s="95" t="s">
        <v>172</v>
      </c>
      <c r="D41" s="421" t="s">
        <v>229</v>
      </c>
      <c r="E41" s="312">
        <v>7301</v>
      </c>
      <c r="F41" s="424" t="s">
        <v>228</v>
      </c>
      <c r="G41" s="422">
        <v>7301</v>
      </c>
      <c r="H41" s="95">
        <v>190</v>
      </c>
      <c r="I41" s="70">
        <v>131752</v>
      </c>
      <c r="J41" s="314">
        <v>14.42</v>
      </c>
      <c r="K41" s="626"/>
    </row>
    <row r="42" spans="1:11" s="429" customFormat="1" ht="15" customHeight="1">
      <c r="A42" s="421" t="s">
        <v>224</v>
      </c>
      <c r="B42" s="421" t="s">
        <v>228</v>
      </c>
      <c r="C42" s="95" t="s">
        <v>172</v>
      </c>
      <c r="D42" s="421" t="s">
        <v>229</v>
      </c>
      <c r="E42" s="312">
        <v>7301</v>
      </c>
      <c r="F42" s="424" t="s">
        <v>230</v>
      </c>
      <c r="G42" s="422">
        <v>7305</v>
      </c>
      <c r="H42" s="95" t="s">
        <v>526</v>
      </c>
      <c r="I42" s="70" t="s">
        <v>526</v>
      </c>
      <c r="J42" s="314" t="s">
        <v>526</v>
      </c>
      <c r="K42" s="626"/>
    </row>
    <row r="43" spans="1:11" s="429" customFormat="1" ht="15" customHeight="1">
      <c r="A43" s="421" t="s">
        <v>224</v>
      </c>
      <c r="B43" s="421" t="s">
        <v>228</v>
      </c>
      <c r="C43" s="95" t="s">
        <v>172</v>
      </c>
      <c r="D43" s="421" t="s">
        <v>229</v>
      </c>
      <c r="E43" s="312">
        <v>7301</v>
      </c>
      <c r="F43" s="424" t="s">
        <v>231</v>
      </c>
      <c r="G43" s="422">
        <v>7306</v>
      </c>
      <c r="H43" s="95">
        <v>8</v>
      </c>
      <c r="I43" s="70">
        <v>6480</v>
      </c>
      <c r="J43" s="314">
        <v>12.35</v>
      </c>
      <c r="K43" s="626"/>
    </row>
    <row r="44" spans="1:11" s="429" customFormat="1" ht="15" customHeight="1">
      <c r="A44" s="421" t="s">
        <v>224</v>
      </c>
      <c r="B44" s="423" t="s">
        <v>232</v>
      </c>
      <c r="C44" s="95" t="s">
        <v>172</v>
      </c>
      <c r="D44" s="423" t="s">
        <v>232</v>
      </c>
      <c r="E44" s="312">
        <v>7401</v>
      </c>
      <c r="F44" s="425" t="s">
        <v>232</v>
      </c>
      <c r="G44" s="422">
        <v>7401</v>
      </c>
      <c r="H44" s="95">
        <v>64</v>
      </c>
      <c r="I44" s="70">
        <v>77106</v>
      </c>
      <c r="J44" s="314">
        <v>8.3000000000000007</v>
      </c>
      <c r="K44" s="626"/>
    </row>
    <row r="45" spans="1:11" s="429" customFormat="1" ht="15" customHeight="1">
      <c r="A45" s="421" t="s">
        <v>233</v>
      </c>
      <c r="B45" s="421" t="s">
        <v>234</v>
      </c>
      <c r="C45" s="95" t="s">
        <v>235</v>
      </c>
      <c r="D45" s="421" t="s">
        <v>235</v>
      </c>
      <c r="E45" s="312">
        <v>8001</v>
      </c>
      <c r="F45" s="421" t="s">
        <v>234</v>
      </c>
      <c r="G45" s="422">
        <v>8101</v>
      </c>
      <c r="H45" s="95">
        <v>160</v>
      </c>
      <c r="I45" s="70">
        <v>217535</v>
      </c>
      <c r="J45" s="314">
        <v>7.36</v>
      </c>
      <c r="K45" s="626"/>
    </row>
    <row r="46" spans="1:11" s="429" customFormat="1" ht="15" customHeight="1">
      <c r="A46" s="421" t="s">
        <v>233</v>
      </c>
      <c r="B46" s="421" t="s">
        <v>234</v>
      </c>
      <c r="C46" s="95" t="s">
        <v>235</v>
      </c>
      <c r="D46" s="421" t="s">
        <v>235</v>
      </c>
      <c r="E46" s="312">
        <v>8001</v>
      </c>
      <c r="F46" s="421" t="s">
        <v>236</v>
      </c>
      <c r="G46" s="422">
        <v>8102</v>
      </c>
      <c r="H46" s="95">
        <v>120</v>
      </c>
      <c r="I46" s="70">
        <v>110341</v>
      </c>
      <c r="J46" s="314">
        <v>10.88</v>
      </c>
      <c r="K46" s="626"/>
    </row>
    <row r="47" spans="1:11" s="429" customFormat="1" ht="15" customHeight="1">
      <c r="A47" s="421" t="s">
        <v>233</v>
      </c>
      <c r="B47" s="421" t="s">
        <v>234</v>
      </c>
      <c r="C47" s="95" t="s">
        <v>235</v>
      </c>
      <c r="D47" s="421" t="s">
        <v>235</v>
      </c>
      <c r="E47" s="312">
        <v>8001</v>
      </c>
      <c r="F47" s="421" t="s">
        <v>237</v>
      </c>
      <c r="G47" s="422">
        <v>8103</v>
      </c>
      <c r="H47" s="95">
        <v>150</v>
      </c>
      <c r="I47" s="70">
        <v>85633</v>
      </c>
      <c r="J47" s="314">
        <v>17.52</v>
      </c>
      <c r="K47" s="626"/>
    </row>
    <row r="48" spans="1:11" s="429" customFormat="1" ht="15" customHeight="1">
      <c r="A48" s="421" t="s">
        <v>233</v>
      </c>
      <c r="B48" s="421" t="s">
        <v>234</v>
      </c>
      <c r="C48" s="95" t="s">
        <v>235</v>
      </c>
      <c r="D48" s="421" t="s">
        <v>235</v>
      </c>
      <c r="E48" s="312">
        <v>8001</v>
      </c>
      <c r="F48" s="421" t="s">
        <v>238</v>
      </c>
      <c r="G48" s="422">
        <v>8105</v>
      </c>
      <c r="H48" s="95">
        <v>32</v>
      </c>
      <c r="I48" s="70">
        <v>20843</v>
      </c>
      <c r="J48" s="314">
        <v>15.35</v>
      </c>
      <c r="K48" s="626"/>
    </row>
    <row r="49" spans="1:11" s="429" customFormat="1" ht="15" customHeight="1">
      <c r="A49" s="421" t="s">
        <v>233</v>
      </c>
      <c r="B49" s="421" t="s">
        <v>234</v>
      </c>
      <c r="C49" s="95" t="s">
        <v>235</v>
      </c>
      <c r="D49" s="421" t="s">
        <v>235</v>
      </c>
      <c r="E49" s="312">
        <v>8001</v>
      </c>
      <c r="F49" s="421" t="s">
        <v>239</v>
      </c>
      <c r="G49" s="422">
        <v>8106</v>
      </c>
      <c r="H49" s="95">
        <v>80</v>
      </c>
      <c r="I49" s="70">
        <v>43272</v>
      </c>
      <c r="J49" s="314">
        <v>18.489999999999998</v>
      </c>
      <c r="K49" s="626"/>
    </row>
    <row r="50" spans="1:11" s="429" customFormat="1" ht="15" customHeight="1">
      <c r="A50" s="421" t="s">
        <v>233</v>
      </c>
      <c r="B50" s="421" t="s">
        <v>234</v>
      </c>
      <c r="C50" s="95" t="s">
        <v>235</v>
      </c>
      <c r="D50" s="421" t="s">
        <v>235</v>
      </c>
      <c r="E50" s="312">
        <v>8001</v>
      </c>
      <c r="F50" s="421" t="s">
        <v>240</v>
      </c>
      <c r="G50" s="422">
        <v>8107</v>
      </c>
      <c r="H50" s="95">
        <v>160</v>
      </c>
      <c r="I50" s="70">
        <v>46382</v>
      </c>
      <c r="J50" s="314">
        <v>34.5</v>
      </c>
      <c r="K50" s="626"/>
    </row>
    <row r="51" spans="1:11" s="429" customFormat="1" ht="15" customHeight="1">
      <c r="A51" s="421" t="s">
        <v>233</v>
      </c>
      <c r="B51" s="421" t="s">
        <v>234</v>
      </c>
      <c r="C51" s="95" t="s">
        <v>235</v>
      </c>
      <c r="D51" s="421" t="s">
        <v>235</v>
      </c>
      <c r="E51" s="312">
        <v>8001</v>
      </c>
      <c r="F51" s="421" t="s">
        <v>241</v>
      </c>
      <c r="G51" s="422">
        <v>8108</v>
      </c>
      <c r="H51" s="95">
        <v>132.72999999999999</v>
      </c>
      <c r="I51" s="70">
        <v>131521</v>
      </c>
      <c r="J51" s="314">
        <v>10.09</v>
      </c>
      <c r="K51" s="626"/>
    </row>
    <row r="52" spans="1:11" s="429" customFormat="1" ht="15" customHeight="1">
      <c r="A52" s="421" t="s">
        <v>233</v>
      </c>
      <c r="B52" s="421" t="s">
        <v>234</v>
      </c>
      <c r="C52" s="95" t="s">
        <v>235</v>
      </c>
      <c r="D52" s="421" t="s">
        <v>235</v>
      </c>
      <c r="E52" s="312">
        <v>8001</v>
      </c>
      <c r="F52" s="421" t="s">
        <v>242</v>
      </c>
      <c r="G52" s="422">
        <v>8109</v>
      </c>
      <c r="H52" s="95" t="s">
        <v>526</v>
      </c>
      <c r="I52" s="70" t="s">
        <v>526</v>
      </c>
      <c r="J52" s="314" t="s">
        <v>526</v>
      </c>
      <c r="K52" s="626"/>
    </row>
    <row r="53" spans="1:11" s="429" customFormat="1" ht="15" customHeight="1">
      <c r="A53" s="421" t="s">
        <v>233</v>
      </c>
      <c r="B53" s="421" t="s">
        <v>234</v>
      </c>
      <c r="C53" s="95" t="s">
        <v>235</v>
      </c>
      <c r="D53" s="421" t="s">
        <v>235</v>
      </c>
      <c r="E53" s="312">
        <v>8001</v>
      </c>
      <c r="F53" s="421" t="s">
        <v>243</v>
      </c>
      <c r="G53" s="422">
        <v>8110</v>
      </c>
      <c r="H53" s="95">
        <v>182</v>
      </c>
      <c r="I53" s="70">
        <v>149595</v>
      </c>
      <c r="J53" s="314">
        <v>12.17</v>
      </c>
      <c r="K53" s="626"/>
    </row>
    <row r="54" spans="1:11" s="429" customFormat="1" ht="15" customHeight="1">
      <c r="A54" s="421" t="s">
        <v>233</v>
      </c>
      <c r="B54" s="421" t="s">
        <v>234</v>
      </c>
      <c r="C54" s="95" t="s">
        <v>235</v>
      </c>
      <c r="D54" s="421" t="s">
        <v>235</v>
      </c>
      <c r="E54" s="312">
        <v>8001</v>
      </c>
      <c r="F54" s="421" t="s">
        <v>244</v>
      </c>
      <c r="G54" s="422">
        <v>8111</v>
      </c>
      <c r="H54" s="95">
        <v>72</v>
      </c>
      <c r="I54" s="70">
        <v>49205</v>
      </c>
      <c r="J54" s="314">
        <v>14.63</v>
      </c>
      <c r="K54" s="626"/>
    </row>
    <row r="55" spans="1:11" s="429" customFormat="1" ht="15" customHeight="1">
      <c r="A55" s="421" t="s">
        <v>233</v>
      </c>
      <c r="B55" s="421" t="s">
        <v>234</v>
      </c>
      <c r="C55" s="95" t="s">
        <v>235</v>
      </c>
      <c r="D55" s="421" t="s">
        <v>235</v>
      </c>
      <c r="E55" s="312">
        <v>8001</v>
      </c>
      <c r="F55" s="421" t="s">
        <v>245</v>
      </c>
      <c r="G55" s="422">
        <v>8112</v>
      </c>
      <c r="H55" s="95">
        <v>112</v>
      </c>
      <c r="I55" s="70">
        <v>90704</v>
      </c>
      <c r="J55" s="314">
        <v>12.35</v>
      </c>
      <c r="K55" s="626"/>
    </row>
    <row r="56" spans="1:11" s="429" customFormat="1" ht="15" customHeight="1">
      <c r="A56" s="421" t="s">
        <v>233</v>
      </c>
      <c r="B56" s="421" t="s">
        <v>233</v>
      </c>
      <c r="C56" s="95" t="s">
        <v>172</v>
      </c>
      <c r="D56" s="421" t="s">
        <v>246</v>
      </c>
      <c r="E56" s="312">
        <v>8301</v>
      </c>
      <c r="F56" s="421" t="s">
        <v>247</v>
      </c>
      <c r="G56" s="422">
        <v>8301</v>
      </c>
      <c r="H56" s="95">
        <v>201.27</v>
      </c>
      <c r="I56" s="70">
        <v>150536</v>
      </c>
      <c r="J56" s="314">
        <v>13.37</v>
      </c>
      <c r="K56" s="626"/>
    </row>
    <row r="57" spans="1:11" s="429" customFormat="1" ht="15" customHeight="1">
      <c r="A57" s="421" t="s">
        <v>233</v>
      </c>
      <c r="B57" s="421" t="s">
        <v>233</v>
      </c>
      <c r="C57" s="95" t="s">
        <v>172</v>
      </c>
      <c r="D57" s="421" t="s">
        <v>246</v>
      </c>
      <c r="E57" s="312">
        <v>8301</v>
      </c>
      <c r="F57" s="424" t="s">
        <v>248</v>
      </c>
      <c r="G57" s="422">
        <v>8306</v>
      </c>
      <c r="H57" s="95" t="s">
        <v>526</v>
      </c>
      <c r="I57" s="70" t="s">
        <v>526</v>
      </c>
      <c r="J57" s="314" t="s">
        <v>526</v>
      </c>
      <c r="K57" s="626"/>
    </row>
    <row r="58" spans="1:11" s="429" customFormat="1" ht="15" customHeight="1">
      <c r="A58" s="421" t="s">
        <v>249</v>
      </c>
      <c r="B58" s="421" t="s">
        <v>250</v>
      </c>
      <c r="C58" s="95" t="s">
        <v>172</v>
      </c>
      <c r="D58" s="421" t="s">
        <v>251</v>
      </c>
      <c r="E58" s="312">
        <v>9001</v>
      </c>
      <c r="F58" s="421" t="s">
        <v>252</v>
      </c>
      <c r="G58" s="422">
        <v>9101</v>
      </c>
      <c r="H58" s="95">
        <v>280</v>
      </c>
      <c r="I58" s="70">
        <v>261114</v>
      </c>
      <c r="J58" s="314">
        <v>10.72</v>
      </c>
      <c r="K58" s="626"/>
    </row>
    <row r="59" spans="1:11" s="429" customFormat="1" ht="15" customHeight="1">
      <c r="A59" s="421" t="s">
        <v>249</v>
      </c>
      <c r="B59" s="421" t="s">
        <v>250</v>
      </c>
      <c r="C59" s="95" t="s">
        <v>172</v>
      </c>
      <c r="D59" s="421" t="s">
        <v>251</v>
      </c>
      <c r="E59" s="312">
        <v>9001</v>
      </c>
      <c r="F59" s="421" t="s">
        <v>253</v>
      </c>
      <c r="G59" s="422">
        <v>9112</v>
      </c>
      <c r="H59" s="95">
        <v>120</v>
      </c>
      <c r="I59" s="70">
        <v>45327</v>
      </c>
      <c r="J59" s="314">
        <v>26.47</v>
      </c>
      <c r="K59" s="626"/>
    </row>
    <row r="60" spans="1:11" s="429" customFormat="1" ht="15" customHeight="1">
      <c r="A60" s="421" t="s">
        <v>249</v>
      </c>
      <c r="B60" s="423" t="s">
        <v>250</v>
      </c>
      <c r="C60" s="95" t="s">
        <v>172</v>
      </c>
      <c r="D60" s="423" t="s">
        <v>254</v>
      </c>
      <c r="E60" s="312">
        <v>9120</v>
      </c>
      <c r="F60" s="423" t="s">
        <v>254</v>
      </c>
      <c r="G60" s="422">
        <v>9120</v>
      </c>
      <c r="H60" s="95">
        <v>114</v>
      </c>
      <c r="I60" s="70">
        <v>36042</v>
      </c>
      <c r="J60" s="314">
        <v>31.63</v>
      </c>
      <c r="K60" s="626"/>
    </row>
    <row r="61" spans="1:11" s="429" customFormat="1" ht="15" customHeight="1">
      <c r="A61" s="421" t="s">
        <v>249</v>
      </c>
      <c r="B61" s="423" t="s">
        <v>255</v>
      </c>
      <c r="C61" s="95" t="s">
        <v>172</v>
      </c>
      <c r="D61" s="423" t="s">
        <v>256</v>
      </c>
      <c r="E61" s="312">
        <v>9201</v>
      </c>
      <c r="F61" s="423" t="s">
        <v>256</v>
      </c>
      <c r="G61" s="422">
        <v>9201</v>
      </c>
      <c r="H61" s="95">
        <v>160</v>
      </c>
      <c r="I61" s="70">
        <v>48608</v>
      </c>
      <c r="J61" s="314">
        <v>32.92</v>
      </c>
      <c r="K61" s="626"/>
    </row>
    <row r="62" spans="1:11" s="429" customFormat="1" ht="15" customHeight="1">
      <c r="A62" s="421" t="s">
        <v>257</v>
      </c>
      <c r="B62" s="421" t="s">
        <v>258</v>
      </c>
      <c r="C62" s="95" t="s">
        <v>172</v>
      </c>
      <c r="D62" s="421" t="s">
        <v>259</v>
      </c>
      <c r="E62" s="312">
        <v>10001</v>
      </c>
      <c r="F62" s="421" t="s">
        <v>260</v>
      </c>
      <c r="G62" s="422">
        <v>10101</v>
      </c>
      <c r="H62" s="95">
        <v>240</v>
      </c>
      <c r="I62" s="70">
        <v>218617</v>
      </c>
      <c r="J62" s="314">
        <v>10.98</v>
      </c>
      <c r="K62" s="626"/>
    </row>
    <row r="63" spans="1:11" s="429" customFormat="1" ht="15" customHeight="1">
      <c r="A63" s="421" t="s">
        <v>257</v>
      </c>
      <c r="B63" s="421" t="s">
        <v>258</v>
      </c>
      <c r="C63" s="95" t="s">
        <v>172</v>
      </c>
      <c r="D63" s="421" t="s">
        <v>259</v>
      </c>
      <c r="E63" s="312">
        <v>10001</v>
      </c>
      <c r="F63" s="421" t="s">
        <v>261</v>
      </c>
      <c r="G63" s="422">
        <v>10109</v>
      </c>
      <c r="H63" s="95">
        <v>54</v>
      </c>
      <c r="I63" s="70">
        <v>32117</v>
      </c>
      <c r="J63" s="314">
        <v>16.809999999999999</v>
      </c>
      <c r="K63" s="626"/>
    </row>
    <row r="64" spans="1:11" s="429" customFormat="1" ht="15" customHeight="1">
      <c r="A64" s="421" t="s">
        <v>257</v>
      </c>
      <c r="B64" s="423" t="s">
        <v>262</v>
      </c>
      <c r="C64" s="95" t="s">
        <v>172</v>
      </c>
      <c r="D64" s="423" t="s">
        <v>263</v>
      </c>
      <c r="E64" s="312">
        <v>10201</v>
      </c>
      <c r="F64" s="423" t="s">
        <v>263</v>
      </c>
      <c r="G64" s="422">
        <v>10201</v>
      </c>
      <c r="H64" s="95">
        <v>56</v>
      </c>
      <c r="I64" s="70">
        <v>33417</v>
      </c>
      <c r="J64" s="314">
        <v>16.760000000000002</v>
      </c>
      <c r="K64" s="626"/>
    </row>
    <row r="65" spans="1:11" s="429" customFormat="1" ht="15" customHeight="1">
      <c r="A65" s="421" t="s">
        <v>257</v>
      </c>
      <c r="B65" s="421" t="s">
        <v>264</v>
      </c>
      <c r="C65" s="95" t="s">
        <v>172</v>
      </c>
      <c r="D65" s="421" t="s">
        <v>264</v>
      </c>
      <c r="E65" s="312">
        <v>10301</v>
      </c>
      <c r="F65" s="421" t="s">
        <v>264</v>
      </c>
      <c r="G65" s="422">
        <v>10301</v>
      </c>
      <c r="H65" s="95">
        <v>306</v>
      </c>
      <c r="I65" s="70">
        <v>147666</v>
      </c>
      <c r="J65" s="314">
        <v>20.72</v>
      </c>
      <c r="K65" s="626"/>
    </row>
    <row r="66" spans="1:11" s="429" customFormat="1" ht="15" customHeight="1">
      <c r="A66" s="421" t="s">
        <v>265</v>
      </c>
      <c r="B66" s="423" t="s">
        <v>266</v>
      </c>
      <c r="C66" s="95" t="s">
        <v>172</v>
      </c>
      <c r="D66" s="423" t="s">
        <v>266</v>
      </c>
      <c r="E66" s="312">
        <v>11101</v>
      </c>
      <c r="F66" s="423" t="s">
        <v>266</v>
      </c>
      <c r="G66" s="422">
        <v>11101</v>
      </c>
      <c r="H66" s="95" t="s">
        <v>526</v>
      </c>
      <c r="I66" s="70" t="s">
        <v>526</v>
      </c>
      <c r="J66" s="314" t="s">
        <v>526</v>
      </c>
      <c r="K66" s="626"/>
    </row>
    <row r="67" spans="1:11" s="429" customFormat="1" ht="15" customHeight="1">
      <c r="A67" s="421" t="s">
        <v>267</v>
      </c>
      <c r="B67" s="421" t="s">
        <v>267</v>
      </c>
      <c r="C67" s="95" t="s">
        <v>172</v>
      </c>
      <c r="D67" s="421" t="s">
        <v>268</v>
      </c>
      <c r="E67" s="312">
        <v>12101</v>
      </c>
      <c r="F67" s="424" t="s">
        <v>268</v>
      </c>
      <c r="G67" s="422">
        <v>12101</v>
      </c>
      <c r="H67" s="95">
        <v>130</v>
      </c>
      <c r="I67" s="70">
        <v>123403</v>
      </c>
      <c r="J67" s="314">
        <v>10.53</v>
      </c>
      <c r="K67" s="626"/>
    </row>
    <row r="68" spans="1:11" s="429" customFormat="1" ht="15" customHeight="1">
      <c r="A68" s="421" t="s">
        <v>269</v>
      </c>
      <c r="B68" s="421" t="s">
        <v>270</v>
      </c>
      <c r="C68" s="95" t="s">
        <v>271</v>
      </c>
      <c r="D68" s="421" t="s">
        <v>271</v>
      </c>
      <c r="E68" s="312">
        <v>13001</v>
      </c>
      <c r="F68" s="421" t="s">
        <v>270</v>
      </c>
      <c r="G68" s="422">
        <v>13101</v>
      </c>
      <c r="H68" s="95">
        <v>72</v>
      </c>
      <c r="I68" s="70">
        <v>402847</v>
      </c>
      <c r="J68" s="314">
        <v>1.79</v>
      </c>
      <c r="K68" s="626"/>
    </row>
    <row r="69" spans="1:11" s="429" customFormat="1" ht="15" customHeight="1">
      <c r="A69" s="421" t="s">
        <v>269</v>
      </c>
      <c r="B69" s="421" t="s">
        <v>270</v>
      </c>
      <c r="C69" s="95" t="s">
        <v>271</v>
      </c>
      <c r="D69" s="421" t="s">
        <v>271</v>
      </c>
      <c r="E69" s="312">
        <v>13001</v>
      </c>
      <c r="F69" s="421" t="s">
        <v>272</v>
      </c>
      <c r="G69" s="422">
        <v>13102</v>
      </c>
      <c r="H69" s="95">
        <v>64</v>
      </c>
      <c r="I69" s="70">
        <v>80710</v>
      </c>
      <c r="J69" s="314">
        <v>7.93</v>
      </c>
      <c r="K69" s="626"/>
    </row>
    <row r="70" spans="1:11" s="429" customFormat="1" ht="15" customHeight="1">
      <c r="A70" s="421" t="s">
        <v>269</v>
      </c>
      <c r="B70" s="421" t="s">
        <v>270</v>
      </c>
      <c r="C70" s="95" t="s">
        <v>271</v>
      </c>
      <c r="D70" s="421" t="s">
        <v>271</v>
      </c>
      <c r="E70" s="312">
        <v>13001</v>
      </c>
      <c r="F70" s="421" t="s">
        <v>273</v>
      </c>
      <c r="G70" s="422">
        <v>13103</v>
      </c>
      <c r="H70" s="95">
        <v>114.73</v>
      </c>
      <c r="I70" s="70">
        <v>132401</v>
      </c>
      <c r="J70" s="314">
        <v>8.67</v>
      </c>
      <c r="K70" s="626"/>
    </row>
    <row r="71" spans="1:11" s="429" customFormat="1" ht="15" customHeight="1">
      <c r="A71" s="421" t="s">
        <v>269</v>
      </c>
      <c r="B71" s="421" t="s">
        <v>270</v>
      </c>
      <c r="C71" s="95" t="s">
        <v>271</v>
      </c>
      <c r="D71" s="421" t="s">
        <v>271</v>
      </c>
      <c r="E71" s="312">
        <v>13001</v>
      </c>
      <c r="F71" s="421" t="s">
        <v>274</v>
      </c>
      <c r="G71" s="422">
        <v>13104</v>
      </c>
      <c r="H71" s="95">
        <v>150.72999999999999</v>
      </c>
      <c r="I71" s="70">
        <v>126800</v>
      </c>
      <c r="J71" s="314">
        <v>11.89</v>
      </c>
      <c r="K71" s="626"/>
    </row>
    <row r="72" spans="1:11" s="429" customFormat="1" ht="15" customHeight="1">
      <c r="A72" s="421" t="s">
        <v>269</v>
      </c>
      <c r="B72" s="421" t="s">
        <v>270</v>
      </c>
      <c r="C72" s="95" t="s">
        <v>271</v>
      </c>
      <c r="D72" s="421" t="s">
        <v>271</v>
      </c>
      <c r="E72" s="312">
        <v>13001</v>
      </c>
      <c r="F72" s="421" t="s">
        <v>275</v>
      </c>
      <c r="G72" s="422">
        <v>13105</v>
      </c>
      <c r="H72" s="95">
        <v>322</v>
      </c>
      <c r="I72" s="70">
        <v>162415</v>
      </c>
      <c r="J72" s="314">
        <v>19.829999999999998</v>
      </c>
      <c r="K72" s="626"/>
    </row>
    <row r="73" spans="1:11" s="429" customFormat="1" ht="15" customHeight="1">
      <c r="A73" s="421" t="s">
        <v>269</v>
      </c>
      <c r="B73" s="421" t="s">
        <v>270</v>
      </c>
      <c r="C73" s="95" t="s">
        <v>271</v>
      </c>
      <c r="D73" s="421" t="s">
        <v>271</v>
      </c>
      <c r="E73" s="312">
        <v>13001</v>
      </c>
      <c r="F73" s="421" t="s">
        <v>276</v>
      </c>
      <c r="G73" s="422">
        <v>13106</v>
      </c>
      <c r="H73" s="95">
        <v>72</v>
      </c>
      <c r="I73" s="70">
        <v>140746</v>
      </c>
      <c r="J73" s="314">
        <v>5.12</v>
      </c>
      <c r="K73" s="626"/>
    </row>
    <row r="74" spans="1:11" s="429" customFormat="1" ht="15" customHeight="1">
      <c r="A74" s="421" t="s">
        <v>269</v>
      </c>
      <c r="B74" s="421" t="s">
        <v>270</v>
      </c>
      <c r="C74" s="95" t="s">
        <v>271</v>
      </c>
      <c r="D74" s="421" t="s">
        <v>271</v>
      </c>
      <c r="E74" s="312">
        <v>13001</v>
      </c>
      <c r="F74" s="421" t="s">
        <v>277</v>
      </c>
      <c r="G74" s="422">
        <v>13107</v>
      </c>
      <c r="H74" s="95">
        <v>72</v>
      </c>
      <c r="I74" s="70">
        <v>98500</v>
      </c>
      <c r="J74" s="314">
        <v>7.31</v>
      </c>
      <c r="K74" s="626"/>
    </row>
    <row r="75" spans="1:11" s="429" customFormat="1" ht="15" customHeight="1">
      <c r="A75" s="421" t="s">
        <v>269</v>
      </c>
      <c r="B75" s="421" t="s">
        <v>270</v>
      </c>
      <c r="C75" s="95" t="s">
        <v>271</v>
      </c>
      <c r="D75" s="421" t="s">
        <v>271</v>
      </c>
      <c r="E75" s="312">
        <v>13001</v>
      </c>
      <c r="F75" s="421" t="s">
        <v>278</v>
      </c>
      <c r="G75" s="422">
        <v>13108</v>
      </c>
      <c r="H75" s="95">
        <v>56</v>
      </c>
      <c r="I75" s="70">
        <v>100059</v>
      </c>
      <c r="J75" s="314">
        <v>5.6</v>
      </c>
      <c r="K75" s="626"/>
    </row>
    <row r="76" spans="1:11" s="429" customFormat="1" ht="15" customHeight="1">
      <c r="A76" s="421" t="s">
        <v>269</v>
      </c>
      <c r="B76" s="421" t="s">
        <v>270</v>
      </c>
      <c r="C76" s="95" t="s">
        <v>271</v>
      </c>
      <c r="D76" s="421" t="s">
        <v>271</v>
      </c>
      <c r="E76" s="312">
        <v>13001</v>
      </c>
      <c r="F76" s="421" t="s">
        <v>279</v>
      </c>
      <c r="G76" s="422">
        <v>13109</v>
      </c>
      <c r="H76" s="95">
        <v>104</v>
      </c>
      <c r="I76" s="70">
        <v>89889</v>
      </c>
      <c r="J76" s="314">
        <v>11.57</v>
      </c>
      <c r="K76" s="626"/>
    </row>
    <row r="77" spans="1:11" s="429" customFormat="1" ht="15" customHeight="1">
      <c r="A77" s="421" t="s">
        <v>269</v>
      </c>
      <c r="B77" s="421" t="s">
        <v>270</v>
      </c>
      <c r="C77" s="95" t="s">
        <v>271</v>
      </c>
      <c r="D77" s="421" t="s">
        <v>271</v>
      </c>
      <c r="E77" s="312">
        <v>13001</v>
      </c>
      <c r="F77" s="421" t="s">
        <v>280</v>
      </c>
      <c r="G77" s="422">
        <v>13110</v>
      </c>
      <c r="H77" s="95">
        <v>243.27</v>
      </c>
      <c r="I77" s="70">
        <v>366376</v>
      </c>
      <c r="J77" s="314">
        <v>6.64</v>
      </c>
      <c r="K77" s="626"/>
    </row>
    <row r="78" spans="1:11" s="429" customFormat="1" ht="15" customHeight="1">
      <c r="A78" s="421" t="s">
        <v>269</v>
      </c>
      <c r="B78" s="421" t="s">
        <v>270</v>
      </c>
      <c r="C78" s="95" t="s">
        <v>271</v>
      </c>
      <c r="D78" s="421" t="s">
        <v>271</v>
      </c>
      <c r="E78" s="312">
        <v>13001</v>
      </c>
      <c r="F78" s="421" t="s">
        <v>281</v>
      </c>
      <c r="G78" s="422">
        <v>13111</v>
      </c>
      <c r="H78" s="95">
        <v>254.36</v>
      </c>
      <c r="I78" s="70">
        <v>116312</v>
      </c>
      <c r="J78" s="314">
        <v>21.87</v>
      </c>
      <c r="K78" s="626"/>
    </row>
    <row r="79" spans="1:11" s="429" customFormat="1" ht="15" customHeight="1">
      <c r="A79" s="421" t="s">
        <v>269</v>
      </c>
      <c r="B79" s="421" t="s">
        <v>270</v>
      </c>
      <c r="C79" s="95" t="s">
        <v>271</v>
      </c>
      <c r="D79" s="421" t="s">
        <v>271</v>
      </c>
      <c r="E79" s="312">
        <v>13001</v>
      </c>
      <c r="F79" s="421" t="s">
        <v>282</v>
      </c>
      <c r="G79" s="422">
        <v>13112</v>
      </c>
      <c r="H79" s="95">
        <v>208</v>
      </c>
      <c r="I79" s="70">
        <v>176105</v>
      </c>
      <c r="J79" s="314">
        <v>11.81</v>
      </c>
      <c r="K79" s="626"/>
    </row>
    <row r="80" spans="1:11" s="429" customFormat="1" ht="15" customHeight="1">
      <c r="A80" s="421" t="s">
        <v>269</v>
      </c>
      <c r="B80" s="421" t="s">
        <v>270</v>
      </c>
      <c r="C80" s="95" t="s">
        <v>271</v>
      </c>
      <c r="D80" s="421" t="s">
        <v>271</v>
      </c>
      <c r="E80" s="312">
        <v>13001</v>
      </c>
      <c r="F80" s="421" t="s">
        <v>283</v>
      </c>
      <c r="G80" s="422">
        <v>13113</v>
      </c>
      <c r="H80" s="95">
        <v>20</v>
      </c>
      <c r="I80" s="70">
        <v>92678</v>
      </c>
      <c r="J80" s="314">
        <v>2.16</v>
      </c>
      <c r="K80" s="626"/>
    </row>
    <row r="81" spans="1:11" s="429" customFormat="1" ht="15" customHeight="1">
      <c r="A81" s="421" t="s">
        <v>269</v>
      </c>
      <c r="B81" s="421" t="s">
        <v>270</v>
      </c>
      <c r="C81" s="95" t="s">
        <v>271</v>
      </c>
      <c r="D81" s="421" t="s">
        <v>271</v>
      </c>
      <c r="E81" s="312">
        <v>13001</v>
      </c>
      <c r="F81" s="421" t="s">
        <v>284</v>
      </c>
      <c r="G81" s="422">
        <v>13114</v>
      </c>
      <c r="H81" s="95">
        <v>137.44999999999999</v>
      </c>
      <c r="I81" s="70">
        <v>294480</v>
      </c>
      <c r="J81" s="314">
        <v>4.67</v>
      </c>
      <c r="K81" s="626"/>
    </row>
    <row r="82" spans="1:11" s="429" customFormat="1" ht="15" customHeight="1">
      <c r="A82" s="421" t="s">
        <v>269</v>
      </c>
      <c r="B82" s="421" t="s">
        <v>270</v>
      </c>
      <c r="C82" s="95" t="s">
        <v>271</v>
      </c>
      <c r="D82" s="421" t="s">
        <v>271</v>
      </c>
      <c r="E82" s="312">
        <v>13001</v>
      </c>
      <c r="F82" s="421" t="s">
        <v>285</v>
      </c>
      <c r="G82" s="422">
        <v>13115</v>
      </c>
      <c r="H82" s="95">
        <v>118</v>
      </c>
      <c r="I82" s="70">
        <v>103092</v>
      </c>
      <c r="J82" s="314">
        <v>11.45</v>
      </c>
      <c r="K82" s="626"/>
    </row>
    <row r="83" spans="1:11" s="429" customFormat="1" ht="15" customHeight="1">
      <c r="A83" s="421" t="s">
        <v>269</v>
      </c>
      <c r="B83" s="421" t="s">
        <v>270</v>
      </c>
      <c r="C83" s="95" t="s">
        <v>271</v>
      </c>
      <c r="D83" s="421" t="s">
        <v>271</v>
      </c>
      <c r="E83" s="312">
        <v>13001</v>
      </c>
      <c r="F83" s="421" t="s">
        <v>286</v>
      </c>
      <c r="G83" s="422">
        <v>13116</v>
      </c>
      <c r="H83" s="95">
        <v>157.63999999999999</v>
      </c>
      <c r="I83" s="70">
        <v>98651</v>
      </c>
      <c r="J83" s="314">
        <v>15.98</v>
      </c>
      <c r="K83" s="626"/>
    </row>
    <row r="84" spans="1:11" s="429" customFormat="1" ht="15" customHeight="1">
      <c r="A84" s="421" t="s">
        <v>269</v>
      </c>
      <c r="B84" s="421" t="s">
        <v>270</v>
      </c>
      <c r="C84" s="95" t="s">
        <v>271</v>
      </c>
      <c r="D84" s="421" t="s">
        <v>271</v>
      </c>
      <c r="E84" s="312">
        <v>13001</v>
      </c>
      <c r="F84" s="421" t="s">
        <v>287</v>
      </c>
      <c r="G84" s="422">
        <v>13117</v>
      </c>
      <c r="H84" s="95">
        <v>268</v>
      </c>
      <c r="I84" s="70">
        <v>95901</v>
      </c>
      <c r="J84" s="314">
        <v>27.95</v>
      </c>
      <c r="K84" s="626"/>
    </row>
    <row r="85" spans="1:11" s="429" customFormat="1" ht="15" customHeight="1">
      <c r="A85" s="421" t="s">
        <v>269</v>
      </c>
      <c r="B85" s="421" t="s">
        <v>270</v>
      </c>
      <c r="C85" s="95" t="s">
        <v>271</v>
      </c>
      <c r="D85" s="421" t="s">
        <v>271</v>
      </c>
      <c r="E85" s="312">
        <v>13001</v>
      </c>
      <c r="F85" s="421" t="s">
        <v>288</v>
      </c>
      <c r="G85" s="422">
        <v>13118</v>
      </c>
      <c r="H85" s="95">
        <v>123.64</v>
      </c>
      <c r="I85" s="70">
        <v>116249</v>
      </c>
      <c r="J85" s="314">
        <v>10.64</v>
      </c>
      <c r="K85" s="626"/>
    </row>
    <row r="86" spans="1:11" s="429" customFormat="1" ht="15" customHeight="1">
      <c r="A86" s="421" t="s">
        <v>269</v>
      </c>
      <c r="B86" s="421" t="s">
        <v>270</v>
      </c>
      <c r="C86" s="95" t="s">
        <v>271</v>
      </c>
      <c r="D86" s="421" t="s">
        <v>271</v>
      </c>
      <c r="E86" s="312">
        <v>13001</v>
      </c>
      <c r="F86" s="421" t="s">
        <v>289</v>
      </c>
      <c r="G86" s="422">
        <v>13119</v>
      </c>
      <c r="H86" s="95">
        <v>256</v>
      </c>
      <c r="I86" s="70">
        <v>517393</v>
      </c>
      <c r="J86" s="314">
        <v>4.95</v>
      </c>
      <c r="K86" s="626"/>
    </row>
    <row r="87" spans="1:11" s="429" customFormat="1" ht="15" customHeight="1">
      <c r="A87" s="421" t="s">
        <v>269</v>
      </c>
      <c r="B87" s="421" t="s">
        <v>270</v>
      </c>
      <c r="C87" s="95" t="s">
        <v>271</v>
      </c>
      <c r="D87" s="421" t="s">
        <v>271</v>
      </c>
      <c r="E87" s="312">
        <v>13001</v>
      </c>
      <c r="F87" s="421" t="s">
        <v>290</v>
      </c>
      <c r="G87" s="422">
        <v>13120</v>
      </c>
      <c r="H87" s="95">
        <v>24</v>
      </c>
      <c r="I87" s="70">
        <v>208048</v>
      </c>
      <c r="J87" s="314">
        <v>1.1499999999999999</v>
      </c>
      <c r="K87" s="626"/>
    </row>
    <row r="88" spans="1:11" s="429" customFormat="1" ht="15" customHeight="1">
      <c r="A88" s="421" t="s">
        <v>269</v>
      </c>
      <c r="B88" s="421" t="s">
        <v>270</v>
      </c>
      <c r="C88" s="95" t="s">
        <v>271</v>
      </c>
      <c r="D88" s="421" t="s">
        <v>271</v>
      </c>
      <c r="E88" s="312">
        <v>13001</v>
      </c>
      <c r="F88" s="421" t="s">
        <v>291</v>
      </c>
      <c r="G88" s="422">
        <v>13121</v>
      </c>
      <c r="H88" s="95">
        <v>268</v>
      </c>
      <c r="I88" s="70">
        <v>101035</v>
      </c>
      <c r="J88" s="314">
        <v>26.53</v>
      </c>
      <c r="K88" s="626"/>
    </row>
    <row r="89" spans="1:11" s="429" customFormat="1" ht="15" customHeight="1">
      <c r="A89" s="421" t="s">
        <v>269</v>
      </c>
      <c r="B89" s="421" t="s">
        <v>270</v>
      </c>
      <c r="C89" s="95" t="s">
        <v>271</v>
      </c>
      <c r="D89" s="421" t="s">
        <v>271</v>
      </c>
      <c r="E89" s="312">
        <v>13001</v>
      </c>
      <c r="F89" s="421" t="s">
        <v>292</v>
      </c>
      <c r="G89" s="422">
        <v>13122</v>
      </c>
      <c r="H89" s="95">
        <v>54</v>
      </c>
      <c r="I89" s="70">
        <v>241394</v>
      </c>
      <c r="J89" s="314">
        <v>2.2400000000000002</v>
      </c>
      <c r="K89" s="626"/>
    </row>
    <row r="90" spans="1:11" s="429" customFormat="1" ht="15" customHeight="1">
      <c r="A90" s="421" t="s">
        <v>269</v>
      </c>
      <c r="B90" s="421" t="s">
        <v>270</v>
      </c>
      <c r="C90" s="95" t="s">
        <v>271</v>
      </c>
      <c r="D90" s="421" t="s">
        <v>271</v>
      </c>
      <c r="E90" s="312">
        <v>13001</v>
      </c>
      <c r="F90" s="421" t="s">
        <v>293</v>
      </c>
      <c r="G90" s="422">
        <v>13123</v>
      </c>
      <c r="H90" s="95">
        <v>12</v>
      </c>
      <c r="I90" s="70">
        <v>141986</v>
      </c>
      <c r="J90" s="314">
        <v>0.85</v>
      </c>
      <c r="K90" s="626"/>
    </row>
    <row r="91" spans="1:11" s="429" customFormat="1" ht="15" customHeight="1">
      <c r="A91" s="421" t="s">
        <v>269</v>
      </c>
      <c r="B91" s="421" t="s">
        <v>270</v>
      </c>
      <c r="C91" s="95" t="s">
        <v>271</v>
      </c>
      <c r="D91" s="421" t="s">
        <v>271</v>
      </c>
      <c r="E91" s="312">
        <v>13001</v>
      </c>
      <c r="F91" s="421" t="s">
        <v>294</v>
      </c>
      <c r="G91" s="422">
        <v>13124</v>
      </c>
      <c r="H91" s="95">
        <v>270.55</v>
      </c>
      <c r="I91" s="70">
        <v>222754</v>
      </c>
      <c r="J91" s="314">
        <v>12.15</v>
      </c>
      <c r="K91" s="626"/>
    </row>
    <row r="92" spans="1:11" s="429" customFormat="1" ht="15" customHeight="1">
      <c r="A92" s="421" t="s">
        <v>269</v>
      </c>
      <c r="B92" s="421" t="s">
        <v>270</v>
      </c>
      <c r="C92" s="95" t="s">
        <v>271</v>
      </c>
      <c r="D92" s="421" t="s">
        <v>271</v>
      </c>
      <c r="E92" s="312">
        <v>13001</v>
      </c>
      <c r="F92" s="421" t="s">
        <v>295</v>
      </c>
      <c r="G92" s="422">
        <v>13125</v>
      </c>
      <c r="H92" s="95">
        <v>152</v>
      </c>
      <c r="I92" s="70">
        <v>209676</v>
      </c>
      <c r="J92" s="314">
        <v>7.25</v>
      </c>
      <c r="K92" s="626"/>
    </row>
    <row r="93" spans="1:11" s="429" customFormat="1" ht="15" customHeight="1">
      <c r="A93" s="421" t="s">
        <v>269</v>
      </c>
      <c r="B93" s="421" t="s">
        <v>270</v>
      </c>
      <c r="C93" s="95" t="s">
        <v>271</v>
      </c>
      <c r="D93" s="421" t="s">
        <v>271</v>
      </c>
      <c r="E93" s="312">
        <v>13001</v>
      </c>
      <c r="F93" s="421" t="s">
        <v>296</v>
      </c>
      <c r="G93" s="422">
        <v>13126</v>
      </c>
      <c r="H93" s="95">
        <v>112</v>
      </c>
      <c r="I93" s="70">
        <v>109784</v>
      </c>
      <c r="J93" s="314">
        <v>10.199999999999999</v>
      </c>
      <c r="K93" s="626"/>
    </row>
    <row r="94" spans="1:11" s="429" customFormat="1" ht="15" customHeight="1">
      <c r="A94" s="421" t="s">
        <v>269</v>
      </c>
      <c r="B94" s="421" t="s">
        <v>270</v>
      </c>
      <c r="C94" s="95" t="s">
        <v>271</v>
      </c>
      <c r="D94" s="421" t="s">
        <v>271</v>
      </c>
      <c r="E94" s="312">
        <v>13001</v>
      </c>
      <c r="F94" s="421" t="s">
        <v>297</v>
      </c>
      <c r="G94" s="422">
        <v>13127</v>
      </c>
      <c r="H94" s="95">
        <v>48</v>
      </c>
      <c r="I94" s="70">
        <v>157569</v>
      </c>
      <c r="J94" s="314">
        <v>3.05</v>
      </c>
      <c r="K94" s="626"/>
    </row>
    <row r="95" spans="1:11" s="429" customFormat="1" ht="15" customHeight="1">
      <c r="A95" s="421" t="s">
        <v>269</v>
      </c>
      <c r="B95" s="421" t="s">
        <v>270</v>
      </c>
      <c r="C95" s="95" t="s">
        <v>271</v>
      </c>
      <c r="D95" s="421" t="s">
        <v>271</v>
      </c>
      <c r="E95" s="312">
        <v>13001</v>
      </c>
      <c r="F95" s="421" t="s">
        <v>298</v>
      </c>
      <c r="G95" s="422">
        <v>13128</v>
      </c>
      <c r="H95" s="95">
        <v>159.82</v>
      </c>
      <c r="I95" s="70">
        <v>146987</v>
      </c>
      <c r="J95" s="314">
        <v>10.87</v>
      </c>
      <c r="K95" s="626"/>
    </row>
    <row r="96" spans="1:11" s="429" customFormat="1" ht="15" customHeight="1">
      <c r="A96" s="421" t="s">
        <v>269</v>
      </c>
      <c r="B96" s="421" t="s">
        <v>270</v>
      </c>
      <c r="C96" s="95" t="s">
        <v>271</v>
      </c>
      <c r="D96" s="421" t="s">
        <v>271</v>
      </c>
      <c r="E96" s="312">
        <v>13001</v>
      </c>
      <c r="F96" s="421" t="s">
        <v>299</v>
      </c>
      <c r="G96" s="422">
        <v>13129</v>
      </c>
      <c r="H96" s="95">
        <v>184</v>
      </c>
      <c r="I96" s="70">
        <v>94325</v>
      </c>
      <c r="J96" s="314">
        <v>19.510000000000002</v>
      </c>
      <c r="K96" s="626"/>
    </row>
    <row r="97" spans="1:11" s="429" customFormat="1" ht="15" customHeight="1">
      <c r="A97" s="421" t="s">
        <v>269</v>
      </c>
      <c r="B97" s="421" t="s">
        <v>270</v>
      </c>
      <c r="C97" s="95" t="s">
        <v>271</v>
      </c>
      <c r="D97" s="421" t="s">
        <v>271</v>
      </c>
      <c r="E97" s="312">
        <v>13001</v>
      </c>
      <c r="F97" s="421" t="s">
        <v>300</v>
      </c>
      <c r="G97" s="422">
        <v>13130</v>
      </c>
      <c r="H97" s="95">
        <v>102</v>
      </c>
      <c r="I97" s="70">
        <v>107828</v>
      </c>
      <c r="J97" s="314">
        <v>9.4600000000000009</v>
      </c>
      <c r="K97" s="626"/>
    </row>
    <row r="98" spans="1:11" s="429" customFormat="1" ht="15" customHeight="1">
      <c r="A98" s="421" t="s">
        <v>269</v>
      </c>
      <c r="B98" s="421" t="s">
        <v>270</v>
      </c>
      <c r="C98" s="95" t="s">
        <v>271</v>
      </c>
      <c r="D98" s="421" t="s">
        <v>271</v>
      </c>
      <c r="E98" s="312">
        <v>13001</v>
      </c>
      <c r="F98" s="421" t="s">
        <v>301</v>
      </c>
      <c r="G98" s="422">
        <v>13131</v>
      </c>
      <c r="H98" s="95">
        <v>72</v>
      </c>
      <c r="I98" s="70">
        <v>82602</v>
      </c>
      <c r="J98" s="314">
        <v>8.7200000000000006</v>
      </c>
      <c r="K98" s="626"/>
    </row>
    <row r="99" spans="1:11" s="429" customFormat="1" ht="15" customHeight="1">
      <c r="A99" s="421" t="s">
        <v>269</v>
      </c>
      <c r="B99" s="421" t="s">
        <v>270</v>
      </c>
      <c r="C99" s="95" t="s">
        <v>271</v>
      </c>
      <c r="D99" s="421" t="s">
        <v>271</v>
      </c>
      <c r="E99" s="312">
        <v>13001</v>
      </c>
      <c r="F99" s="421" t="s">
        <v>302</v>
      </c>
      <c r="G99" s="422">
        <v>13132</v>
      </c>
      <c r="H99" s="95">
        <v>12</v>
      </c>
      <c r="I99" s="70">
        <v>85300</v>
      </c>
      <c r="J99" s="314">
        <v>1.41</v>
      </c>
      <c r="K99" s="626"/>
    </row>
    <row r="100" spans="1:11" s="429" customFormat="1" ht="15" customHeight="1">
      <c r="A100" s="421" t="s">
        <v>269</v>
      </c>
      <c r="B100" s="421" t="s">
        <v>303</v>
      </c>
      <c r="C100" s="95" t="s">
        <v>271</v>
      </c>
      <c r="D100" s="421" t="s">
        <v>271</v>
      </c>
      <c r="E100" s="312">
        <v>13001</v>
      </c>
      <c r="F100" s="421" t="s">
        <v>304</v>
      </c>
      <c r="G100" s="422">
        <v>13201</v>
      </c>
      <c r="H100" s="95">
        <v>374</v>
      </c>
      <c r="I100" s="70">
        <v>565439</v>
      </c>
      <c r="J100" s="314">
        <v>6.61</v>
      </c>
      <c r="K100" s="626"/>
    </row>
    <row r="101" spans="1:11" s="429" customFormat="1" ht="15" customHeight="1">
      <c r="A101" s="421" t="s">
        <v>269</v>
      </c>
      <c r="B101" s="421" t="s">
        <v>303</v>
      </c>
      <c r="C101" s="95" t="s">
        <v>271</v>
      </c>
      <c r="D101" s="421" t="s">
        <v>271</v>
      </c>
      <c r="E101" s="312">
        <v>13001</v>
      </c>
      <c r="F101" s="421" t="s">
        <v>305</v>
      </c>
      <c r="G101" s="422">
        <v>13202</v>
      </c>
      <c r="H101" s="95">
        <v>16</v>
      </c>
      <c r="I101" s="70">
        <v>11514</v>
      </c>
      <c r="J101" s="314">
        <v>13.9</v>
      </c>
      <c r="K101" s="626"/>
    </row>
    <row r="102" spans="1:11" s="429" customFormat="1" ht="15" customHeight="1">
      <c r="A102" s="421" t="s">
        <v>269</v>
      </c>
      <c r="B102" s="421" t="s">
        <v>303</v>
      </c>
      <c r="C102" s="95" t="s">
        <v>271</v>
      </c>
      <c r="D102" s="421" t="s">
        <v>271</v>
      </c>
      <c r="E102" s="312">
        <v>13001</v>
      </c>
      <c r="F102" s="421" t="s">
        <v>306</v>
      </c>
      <c r="G102" s="422">
        <v>13203</v>
      </c>
      <c r="H102" s="95" t="s">
        <v>526</v>
      </c>
      <c r="I102" s="70" t="s">
        <v>526</v>
      </c>
      <c r="J102" s="314" t="s">
        <v>526</v>
      </c>
      <c r="K102" s="626"/>
    </row>
    <row r="103" spans="1:11" s="429" customFormat="1" ht="15" customHeight="1">
      <c r="A103" s="421" t="s">
        <v>269</v>
      </c>
      <c r="B103" s="421" t="s">
        <v>307</v>
      </c>
      <c r="C103" s="95" t="s">
        <v>271</v>
      </c>
      <c r="D103" s="421" t="s">
        <v>271</v>
      </c>
      <c r="E103" s="312">
        <v>13001</v>
      </c>
      <c r="F103" s="421" t="s">
        <v>308</v>
      </c>
      <c r="G103" s="422">
        <v>13301</v>
      </c>
      <c r="H103" s="95">
        <v>74.55</v>
      </c>
      <c r="I103" s="70">
        <v>117839</v>
      </c>
      <c r="J103" s="314">
        <v>6.33</v>
      </c>
      <c r="K103" s="626"/>
    </row>
    <row r="104" spans="1:11" s="429" customFormat="1" ht="15" customHeight="1">
      <c r="A104" s="421" t="s">
        <v>269</v>
      </c>
      <c r="B104" s="421" t="s">
        <v>307</v>
      </c>
      <c r="C104" s="95" t="s">
        <v>271</v>
      </c>
      <c r="D104" s="421" t="s">
        <v>271</v>
      </c>
      <c r="E104" s="312">
        <v>13001</v>
      </c>
      <c r="F104" s="421" t="s">
        <v>309</v>
      </c>
      <c r="G104" s="422">
        <v>13302</v>
      </c>
      <c r="H104" s="95">
        <v>88</v>
      </c>
      <c r="I104" s="70">
        <v>80683</v>
      </c>
      <c r="J104" s="314">
        <v>10.91</v>
      </c>
      <c r="K104" s="626"/>
    </row>
    <row r="105" spans="1:11" s="429" customFormat="1" ht="15" customHeight="1">
      <c r="A105" s="421" t="s">
        <v>269</v>
      </c>
      <c r="B105" s="421" t="s">
        <v>307</v>
      </c>
      <c r="C105" s="95" t="s">
        <v>271</v>
      </c>
      <c r="D105" s="421" t="s">
        <v>271</v>
      </c>
      <c r="E105" s="312">
        <v>13001</v>
      </c>
      <c r="F105" s="421" t="s">
        <v>310</v>
      </c>
      <c r="G105" s="422">
        <v>13303</v>
      </c>
      <c r="H105" s="95">
        <v>24</v>
      </c>
      <c r="I105" s="70">
        <v>13057</v>
      </c>
      <c r="J105" s="314">
        <v>18.38</v>
      </c>
      <c r="K105" s="626"/>
    </row>
    <row r="106" spans="1:11" s="429" customFormat="1" ht="15" customHeight="1">
      <c r="A106" s="421" t="s">
        <v>269</v>
      </c>
      <c r="B106" s="421" t="s">
        <v>311</v>
      </c>
      <c r="C106" s="95" t="s">
        <v>271</v>
      </c>
      <c r="D106" s="421" t="s">
        <v>271</v>
      </c>
      <c r="E106" s="312">
        <v>13001</v>
      </c>
      <c r="F106" s="421" t="s">
        <v>312</v>
      </c>
      <c r="G106" s="422">
        <v>13401</v>
      </c>
      <c r="H106" s="95">
        <v>329.27</v>
      </c>
      <c r="I106" s="70">
        <v>295550</v>
      </c>
      <c r="J106" s="314">
        <v>11.14</v>
      </c>
      <c r="K106" s="626"/>
    </row>
    <row r="107" spans="1:11" s="429" customFormat="1" ht="15" customHeight="1">
      <c r="A107" s="421" t="s">
        <v>269</v>
      </c>
      <c r="B107" s="421" t="s">
        <v>311</v>
      </c>
      <c r="C107" s="95" t="s">
        <v>271</v>
      </c>
      <c r="D107" s="421" t="s">
        <v>271</v>
      </c>
      <c r="E107" s="312">
        <v>13001</v>
      </c>
      <c r="F107" s="421" t="s">
        <v>313</v>
      </c>
      <c r="G107" s="422">
        <v>13402</v>
      </c>
      <c r="H107" s="95">
        <v>132</v>
      </c>
      <c r="I107" s="70">
        <v>82267</v>
      </c>
      <c r="J107" s="314">
        <v>16.05</v>
      </c>
      <c r="K107" s="626"/>
    </row>
    <row r="108" spans="1:11" s="429" customFormat="1" ht="15" customHeight="1">
      <c r="A108" s="421" t="s">
        <v>269</v>
      </c>
      <c r="B108" s="421" t="s">
        <v>311</v>
      </c>
      <c r="C108" s="95" t="s">
        <v>271</v>
      </c>
      <c r="D108" s="421" t="s">
        <v>271</v>
      </c>
      <c r="E108" s="312">
        <v>13001</v>
      </c>
      <c r="F108" s="421" t="s">
        <v>314</v>
      </c>
      <c r="G108" s="422">
        <v>13403</v>
      </c>
      <c r="H108" s="95" t="s">
        <v>526</v>
      </c>
      <c r="I108" s="70" t="s">
        <v>526</v>
      </c>
      <c r="J108" s="314" t="s">
        <v>526</v>
      </c>
      <c r="K108" s="626"/>
    </row>
    <row r="109" spans="1:11" s="429" customFormat="1" ht="15" customHeight="1">
      <c r="A109" s="421" t="s">
        <v>269</v>
      </c>
      <c r="B109" s="421" t="s">
        <v>311</v>
      </c>
      <c r="C109" s="95" t="s">
        <v>271</v>
      </c>
      <c r="D109" s="421" t="s">
        <v>271</v>
      </c>
      <c r="E109" s="312">
        <v>13001</v>
      </c>
      <c r="F109" s="421" t="s">
        <v>315</v>
      </c>
      <c r="G109" s="422">
        <v>13404</v>
      </c>
      <c r="H109" s="95">
        <v>132</v>
      </c>
      <c r="I109" s="70">
        <v>46352</v>
      </c>
      <c r="J109" s="314">
        <v>28.48</v>
      </c>
      <c r="K109" s="626"/>
    </row>
    <row r="110" spans="1:11" s="429" customFormat="1" ht="15" customHeight="1">
      <c r="A110" s="421" t="s">
        <v>269</v>
      </c>
      <c r="B110" s="421" t="s">
        <v>316</v>
      </c>
      <c r="C110" s="95" t="s">
        <v>172</v>
      </c>
      <c r="D110" s="421" t="s">
        <v>316</v>
      </c>
      <c r="E110" s="312">
        <v>13501</v>
      </c>
      <c r="F110" s="424" t="s">
        <v>316</v>
      </c>
      <c r="G110" s="422">
        <v>13501</v>
      </c>
      <c r="H110" s="95">
        <v>88</v>
      </c>
      <c r="I110" s="70">
        <v>84286</v>
      </c>
      <c r="J110" s="314">
        <v>10.44</v>
      </c>
      <c r="K110" s="626"/>
    </row>
    <row r="111" spans="1:11" s="429" customFormat="1" ht="15" customHeight="1">
      <c r="A111" s="421" t="s">
        <v>269</v>
      </c>
      <c r="B111" s="421" t="s">
        <v>317</v>
      </c>
      <c r="C111" s="95" t="s">
        <v>271</v>
      </c>
      <c r="D111" s="421" t="s">
        <v>271</v>
      </c>
      <c r="E111" s="312">
        <v>13001</v>
      </c>
      <c r="F111" s="421" t="s">
        <v>317</v>
      </c>
      <c r="G111" s="422">
        <v>13601</v>
      </c>
      <c r="H111" s="95">
        <v>86</v>
      </c>
      <c r="I111" s="70">
        <v>58950</v>
      </c>
      <c r="J111" s="314">
        <v>14.59</v>
      </c>
      <c r="K111" s="626"/>
    </row>
    <row r="112" spans="1:11" s="429" customFormat="1" ht="15" customHeight="1">
      <c r="A112" s="421" t="s">
        <v>269</v>
      </c>
      <c r="B112" s="421" t="s">
        <v>317</v>
      </c>
      <c r="C112" s="95" t="s">
        <v>271</v>
      </c>
      <c r="D112" s="421" t="s">
        <v>271</v>
      </c>
      <c r="E112" s="312">
        <v>13001</v>
      </c>
      <c r="F112" s="421" t="s">
        <v>318</v>
      </c>
      <c r="G112" s="422">
        <v>13602</v>
      </c>
      <c r="H112" s="95">
        <v>24</v>
      </c>
      <c r="I112" s="70">
        <v>29998</v>
      </c>
      <c r="J112" s="314">
        <v>8</v>
      </c>
      <c r="K112" s="626"/>
    </row>
    <row r="113" spans="1:11" s="429" customFormat="1" ht="15" customHeight="1">
      <c r="A113" s="421" t="s">
        <v>269</v>
      </c>
      <c r="B113" s="421" t="s">
        <v>317</v>
      </c>
      <c r="C113" s="95" t="s">
        <v>271</v>
      </c>
      <c r="D113" s="421" t="s">
        <v>271</v>
      </c>
      <c r="E113" s="312">
        <v>13001</v>
      </c>
      <c r="F113" s="421" t="s">
        <v>319</v>
      </c>
      <c r="G113" s="422">
        <v>13603</v>
      </c>
      <c r="H113" s="95">
        <v>56</v>
      </c>
      <c r="I113" s="70">
        <v>26910</v>
      </c>
      <c r="J113" s="314">
        <v>20.81</v>
      </c>
      <c r="K113" s="626"/>
    </row>
    <row r="114" spans="1:11" s="429" customFormat="1" ht="15" customHeight="1">
      <c r="A114" s="421" t="s">
        <v>269</v>
      </c>
      <c r="B114" s="421" t="s">
        <v>317</v>
      </c>
      <c r="C114" s="95" t="s">
        <v>271</v>
      </c>
      <c r="D114" s="421" t="s">
        <v>271</v>
      </c>
      <c r="E114" s="312">
        <v>13001</v>
      </c>
      <c r="F114" s="421" t="s">
        <v>320</v>
      </c>
      <c r="G114" s="422">
        <v>13604</v>
      </c>
      <c r="H114" s="95">
        <v>38</v>
      </c>
      <c r="I114" s="70">
        <v>54922</v>
      </c>
      <c r="J114" s="314">
        <v>6.92</v>
      </c>
      <c r="K114" s="626"/>
    </row>
    <row r="115" spans="1:11" s="429" customFormat="1" ht="15" customHeight="1">
      <c r="A115" s="421" t="s">
        <v>269</v>
      </c>
      <c r="B115" s="421" t="s">
        <v>317</v>
      </c>
      <c r="C115" s="95" t="s">
        <v>271</v>
      </c>
      <c r="D115" s="421" t="s">
        <v>271</v>
      </c>
      <c r="E115" s="312">
        <v>13001</v>
      </c>
      <c r="F115" s="421" t="s">
        <v>321</v>
      </c>
      <c r="G115" s="422">
        <v>13605</v>
      </c>
      <c r="H115" s="95">
        <v>72</v>
      </c>
      <c r="I115" s="70">
        <v>82959</v>
      </c>
      <c r="J115" s="314">
        <v>8.68</v>
      </c>
      <c r="K115" s="626"/>
    </row>
    <row r="116" spans="1:11" s="429" customFormat="1" ht="15" customHeight="1">
      <c r="A116" s="421" t="s">
        <v>322</v>
      </c>
      <c r="B116" s="421" t="s">
        <v>323</v>
      </c>
      <c r="C116" s="95" t="s">
        <v>172</v>
      </c>
      <c r="D116" s="421" t="s">
        <v>323</v>
      </c>
      <c r="E116" s="312">
        <v>14101</v>
      </c>
      <c r="F116" s="421" t="s">
        <v>323</v>
      </c>
      <c r="G116" s="422">
        <v>14101</v>
      </c>
      <c r="H116" s="95">
        <v>230</v>
      </c>
      <c r="I116" s="70">
        <v>153993</v>
      </c>
      <c r="J116" s="314">
        <v>14.94</v>
      </c>
      <c r="K116" s="626"/>
    </row>
    <row r="117" spans="1:11" s="429" customFormat="1" ht="15" customHeight="1">
      <c r="A117" s="421" t="s">
        <v>324</v>
      </c>
      <c r="B117" s="421" t="s">
        <v>325</v>
      </c>
      <c r="C117" s="95" t="s">
        <v>172</v>
      </c>
      <c r="D117" s="421" t="s">
        <v>325</v>
      </c>
      <c r="E117" s="312">
        <v>15101</v>
      </c>
      <c r="F117" s="421" t="s">
        <v>325</v>
      </c>
      <c r="G117" s="422">
        <v>15101</v>
      </c>
      <c r="H117" s="95">
        <v>448</v>
      </c>
      <c r="I117" s="70">
        <v>203132</v>
      </c>
      <c r="J117" s="314">
        <v>22.05</v>
      </c>
      <c r="K117" s="626"/>
    </row>
    <row r="118" spans="1:11" s="429" customFormat="1" ht="15" customHeight="1">
      <c r="A118" s="421" t="s">
        <v>326</v>
      </c>
      <c r="B118" s="219" t="s">
        <v>327</v>
      </c>
      <c r="C118" s="95" t="s">
        <v>172</v>
      </c>
      <c r="D118" s="421" t="s">
        <v>328</v>
      </c>
      <c r="E118" s="312">
        <v>16101</v>
      </c>
      <c r="F118" s="421" t="s">
        <v>329</v>
      </c>
      <c r="G118" s="422">
        <v>16101</v>
      </c>
      <c r="H118" s="95">
        <v>168</v>
      </c>
      <c r="I118" s="70">
        <v>168343</v>
      </c>
      <c r="J118" s="314">
        <v>9.98</v>
      </c>
      <c r="K118" s="626"/>
    </row>
    <row r="119" spans="1:11" s="429" customFormat="1" ht="15" customHeight="1">
      <c r="A119" s="421" t="s">
        <v>326</v>
      </c>
      <c r="B119" s="219" t="s">
        <v>327</v>
      </c>
      <c r="C119" s="95" t="s">
        <v>172</v>
      </c>
      <c r="D119" s="421" t="s">
        <v>328</v>
      </c>
      <c r="E119" s="312">
        <v>16101</v>
      </c>
      <c r="F119" s="421" t="s">
        <v>330</v>
      </c>
      <c r="G119" s="422">
        <v>16103</v>
      </c>
      <c r="H119" s="95">
        <v>48</v>
      </c>
      <c r="I119" s="70">
        <v>27359</v>
      </c>
      <c r="J119" s="314">
        <v>17.54</v>
      </c>
      <c r="K119" s="626"/>
    </row>
    <row r="120" spans="1:11" s="429" customFormat="1" ht="15" customHeight="1">
      <c r="A120" s="421" t="s">
        <v>326</v>
      </c>
      <c r="B120" s="219" t="s">
        <v>331</v>
      </c>
      <c r="C120" s="95" t="s">
        <v>172</v>
      </c>
      <c r="D120" s="423" t="s">
        <v>332</v>
      </c>
      <c r="E120" s="312">
        <v>16301</v>
      </c>
      <c r="F120" s="423" t="s">
        <v>332</v>
      </c>
      <c r="G120" s="422">
        <v>16301</v>
      </c>
      <c r="H120" s="95">
        <v>104</v>
      </c>
      <c r="I120" s="70">
        <v>33109</v>
      </c>
      <c r="J120" s="314">
        <v>31.41</v>
      </c>
      <c r="K120" s="626"/>
    </row>
  </sheetData>
  <mergeCells count="2">
    <mergeCell ref="B1:J1"/>
    <mergeCell ref="H2:J2"/>
  </mergeCells>
  <hyperlinks>
    <hyperlink ref="K1" location="INDICE!A1" display="INDICE" xr:uid="{00000000-0004-0000-0D00-000000000000}"/>
    <hyperlink ref="K2" location="Matriz_Estadisticas!A1" display="ESTADÍSTICAS" xr:uid="{00000000-0004-0000-0D00-000001000000}"/>
    <hyperlink ref="A1" location="INDICE!C18" display="BPU_8" xr:uid="{00000000-0004-0000-0D00-000002000000}"/>
  </hyperlinks>
  <pageMargins left="0.7" right="0.7" top="0.75" bottom="0.75" header="0.3" footer="0.3"/>
  <pageSetup orientation="portrait" horizontalDpi="4294967293" verticalDpi="4294967293"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Hoja139"/>
  <dimension ref="A1:E38"/>
  <sheetViews>
    <sheetView workbookViewId="0">
      <selection activeCell="A26" sqref="A26"/>
    </sheetView>
  </sheetViews>
  <sheetFormatPr baseColWidth="10" defaultColWidth="11.44140625" defaultRowHeight="14.4"/>
  <cols>
    <col min="1" max="1" width="44.44140625" style="395" bestFit="1" customWidth="1"/>
    <col min="2" max="4" width="100.6640625" style="28" customWidth="1"/>
    <col min="5" max="16384" width="11.44140625" style="28"/>
  </cols>
  <sheetData>
    <row r="1" spans="1:5">
      <c r="A1" s="480" t="s">
        <v>419</v>
      </c>
      <c r="B1" s="480" t="s">
        <v>1275</v>
      </c>
      <c r="C1" s="480" t="s">
        <v>1276</v>
      </c>
      <c r="D1" s="480" t="s">
        <v>1757</v>
      </c>
      <c r="E1" s="550" t="s">
        <v>137</v>
      </c>
    </row>
    <row r="2" spans="1:5">
      <c r="A2" s="278" t="s">
        <v>6</v>
      </c>
      <c r="B2" s="275" t="s">
        <v>69</v>
      </c>
      <c r="C2" s="275" t="s">
        <v>69</v>
      </c>
      <c r="D2" s="275" t="s">
        <v>69</v>
      </c>
    </row>
    <row r="3" spans="1:5">
      <c r="A3" s="263" t="s">
        <v>4</v>
      </c>
      <c r="B3" s="275" t="s">
        <v>503</v>
      </c>
      <c r="C3" s="275" t="s">
        <v>503</v>
      </c>
      <c r="D3" s="275" t="s">
        <v>503</v>
      </c>
    </row>
    <row r="4" spans="1:5">
      <c r="A4" s="263" t="s">
        <v>388</v>
      </c>
      <c r="B4" s="275" t="s">
        <v>539</v>
      </c>
      <c r="C4" s="275" t="s">
        <v>539</v>
      </c>
      <c r="D4" s="275" t="s">
        <v>539</v>
      </c>
    </row>
    <row r="5" spans="1:5">
      <c r="A5" s="263" t="s">
        <v>9</v>
      </c>
      <c r="B5" s="275" t="s">
        <v>1106</v>
      </c>
      <c r="C5" s="275" t="s">
        <v>1106</v>
      </c>
      <c r="D5" s="275" t="s">
        <v>1106</v>
      </c>
    </row>
    <row r="6" spans="1:5">
      <c r="A6" s="263" t="s">
        <v>138</v>
      </c>
      <c r="B6" s="275" t="s">
        <v>421</v>
      </c>
      <c r="C6" s="275" t="s">
        <v>421</v>
      </c>
      <c r="D6" s="275" t="s">
        <v>421</v>
      </c>
    </row>
    <row r="7" spans="1:5">
      <c r="A7" s="263" t="s">
        <v>7</v>
      </c>
      <c r="B7" s="275" t="s">
        <v>422</v>
      </c>
      <c r="C7" s="275" t="s">
        <v>422</v>
      </c>
      <c r="D7" s="275" t="s">
        <v>422</v>
      </c>
    </row>
    <row r="8" spans="1:5">
      <c r="A8" s="263" t="s">
        <v>389</v>
      </c>
      <c r="B8" s="275">
        <v>2018</v>
      </c>
      <c r="C8" s="575">
        <v>2019</v>
      </c>
      <c r="D8" s="575">
        <v>2020</v>
      </c>
    </row>
    <row r="9" spans="1:5">
      <c r="A9" s="263" t="s">
        <v>390</v>
      </c>
      <c r="B9" s="275" t="s">
        <v>470</v>
      </c>
      <c r="C9" s="275" t="s">
        <v>470</v>
      </c>
      <c r="D9" s="275" t="s">
        <v>470</v>
      </c>
    </row>
    <row r="10" spans="1:5" ht="55.2">
      <c r="A10" s="100" t="s">
        <v>391</v>
      </c>
      <c r="B10" s="151" t="s">
        <v>1107</v>
      </c>
      <c r="C10" s="151" t="s">
        <v>1107</v>
      </c>
      <c r="D10" s="151" t="s">
        <v>1107</v>
      </c>
    </row>
    <row r="11" spans="1:5">
      <c r="A11" s="263" t="s">
        <v>392</v>
      </c>
      <c r="B11" s="275" t="s">
        <v>472</v>
      </c>
      <c r="C11" s="275" t="s">
        <v>472</v>
      </c>
      <c r="D11" s="275" t="s">
        <v>472</v>
      </c>
    </row>
    <row r="12" spans="1:5">
      <c r="A12" s="263" t="s">
        <v>393</v>
      </c>
      <c r="B12" s="275" t="s">
        <v>542</v>
      </c>
      <c r="C12" s="275" t="s">
        <v>542</v>
      </c>
      <c r="D12" s="275" t="s">
        <v>542</v>
      </c>
    </row>
    <row r="13" spans="1:5">
      <c r="A13" s="263" t="s">
        <v>394</v>
      </c>
      <c r="B13" s="275" t="s">
        <v>542</v>
      </c>
      <c r="C13" s="275" t="s">
        <v>542</v>
      </c>
      <c r="D13" s="275" t="s">
        <v>542</v>
      </c>
    </row>
    <row r="14" spans="1:5">
      <c r="A14" s="263" t="s">
        <v>139</v>
      </c>
      <c r="B14" s="275" t="s">
        <v>1101</v>
      </c>
      <c r="C14" s="275" t="s">
        <v>1101</v>
      </c>
      <c r="D14" s="275" t="s">
        <v>1101</v>
      </c>
    </row>
    <row r="15" spans="1:5">
      <c r="A15" s="263" t="s">
        <v>395</v>
      </c>
      <c r="B15" s="152">
        <v>43559</v>
      </c>
      <c r="C15" s="152">
        <v>43559</v>
      </c>
      <c r="D15" s="152">
        <v>43559</v>
      </c>
    </row>
    <row r="16" spans="1:5">
      <c r="A16" s="263" t="s">
        <v>396</v>
      </c>
      <c r="B16" s="153">
        <v>43822</v>
      </c>
      <c r="C16" s="272">
        <v>43987</v>
      </c>
      <c r="D16" s="272">
        <v>44344</v>
      </c>
    </row>
    <row r="17" spans="1:4">
      <c r="A17" s="279" t="s">
        <v>397</v>
      </c>
      <c r="B17" s="275" t="s">
        <v>429</v>
      </c>
      <c r="C17" s="275" t="s">
        <v>429</v>
      </c>
      <c r="D17" s="275" t="s">
        <v>429</v>
      </c>
    </row>
    <row r="18" spans="1:4">
      <c r="A18" s="278" t="s">
        <v>398</v>
      </c>
      <c r="B18" s="275" t="s">
        <v>1108</v>
      </c>
      <c r="C18" s="275" t="s">
        <v>1108</v>
      </c>
      <c r="D18" s="275" t="s">
        <v>1108</v>
      </c>
    </row>
    <row r="19" spans="1:4">
      <c r="A19" s="278" t="s">
        <v>399</v>
      </c>
      <c r="B19" s="275" t="s">
        <v>545</v>
      </c>
      <c r="C19" s="275" t="s">
        <v>545</v>
      </c>
      <c r="D19" s="275" t="s">
        <v>545</v>
      </c>
    </row>
    <row r="20" spans="1:4">
      <c r="A20" s="278" t="s">
        <v>400</v>
      </c>
      <c r="B20" s="275" t="s">
        <v>479</v>
      </c>
      <c r="C20" s="275" t="s">
        <v>479</v>
      </c>
      <c r="D20" s="275" t="s">
        <v>479</v>
      </c>
    </row>
    <row r="21" spans="1:4">
      <c r="A21" s="278" t="s">
        <v>403</v>
      </c>
      <c r="B21" s="275" t="s">
        <v>1109</v>
      </c>
      <c r="C21" s="275" t="s">
        <v>1109</v>
      </c>
      <c r="D21" s="275" t="s">
        <v>1109</v>
      </c>
    </row>
    <row r="22" spans="1:4">
      <c r="A22" s="278" t="s">
        <v>404</v>
      </c>
      <c r="B22" s="275" t="s">
        <v>1103</v>
      </c>
      <c r="C22" s="275" t="s">
        <v>1103</v>
      </c>
      <c r="D22" s="275" t="s">
        <v>1103</v>
      </c>
    </row>
    <row r="23" spans="1:4">
      <c r="A23" s="278" t="s">
        <v>435</v>
      </c>
      <c r="B23" s="332" t="s">
        <v>1104</v>
      </c>
      <c r="C23" s="332" t="s">
        <v>1104</v>
      </c>
      <c r="D23" s="275" t="s">
        <v>1104</v>
      </c>
    </row>
    <row r="24" spans="1:4">
      <c r="A24" s="278" t="s">
        <v>405</v>
      </c>
      <c r="B24" s="275">
        <v>2018</v>
      </c>
      <c r="C24" s="275">
        <v>2019</v>
      </c>
      <c r="D24" s="275">
        <v>2020</v>
      </c>
    </row>
    <row r="25" spans="1:4">
      <c r="A25" s="278" t="s">
        <v>406</v>
      </c>
      <c r="B25" s="275" t="s">
        <v>470</v>
      </c>
      <c r="C25" s="275" t="s">
        <v>470</v>
      </c>
      <c r="D25" s="275" t="s">
        <v>470</v>
      </c>
    </row>
    <row r="26" spans="1:4">
      <c r="A26" s="278" t="s">
        <v>407</v>
      </c>
      <c r="B26" s="269" t="s">
        <v>1967</v>
      </c>
      <c r="C26" s="269" t="s">
        <v>1967</v>
      </c>
      <c r="D26" s="269" t="s">
        <v>1967</v>
      </c>
    </row>
    <row r="27" spans="1:4">
      <c r="A27" s="278" t="s">
        <v>408</v>
      </c>
      <c r="B27" s="269" t="s">
        <v>434</v>
      </c>
      <c r="C27" s="269" t="s">
        <v>434</v>
      </c>
      <c r="D27" s="269" t="s">
        <v>434</v>
      </c>
    </row>
    <row r="28" spans="1:4">
      <c r="A28" s="278" t="s">
        <v>439</v>
      </c>
      <c r="B28" s="316" t="s">
        <v>763</v>
      </c>
      <c r="C28" s="311" t="s">
        <v>763</v>
      </c>
      <c r="D28" s="275" t="s">
        <v>763</v>
      </c>
    </row>
    <row r="29" spans="1:4">
      <c r="A29" s="278" t="s">
        <v>409</v>
      </c>
      <c r="B29" s="280">
        <v>2018</v>
      </c>
      <c r="C29" s="280">
        <v>2019</v>
      </c>
      <c r="D29" s="280">
        <v>2020</v>
      </c>
    </row>
    <row r="30" spans="1:4">
      <c r="A30" s="278" t="s">
        <v>410</v>
      </c>
      <c r="B30" s="269" t="s">
        <v>470</v>
      </c>
      <c r="C30" s="269" t="s">
        <v>470</v>
      </c>
      <c r="D30" s="269" t="s">
        <v>470</v>
      </c>
    </row>
    <row r="31" spans="1:4">
      <c r="A31" s="278" t="s">
        <v>411</v>
      </c>
      <c r="B31" s="63"/>
      <c r="C31" s="586"/>
      <c r="D31" s="586"/>
    </row>
    <row r="32" spans="1:4">
      <c r="A32" s="278" t="s">
        <v>412</v>
      </c>
      <c r="B32" s="63"/>
      <c r="C32" s="586"/>
      <c r="D32" s="586"/>
    </row>
    <row r="33" spans="1:4">
      <c r="A33" s="278" t="s">
        <v>440</v>
      </c>
      <c r="B33" s="63"/>
      <c r="C33" s="586"/>
      <c r="D33" s="586"/>
    </row>
    <row r="34" spans="1:4">
      <c r="A34" s="278" t="s">
        <v>413</v>
      </c>
      <c r="B34" s="63"/>
      <c r="C34" s="586"/>
      <c r="D34" s="586"/>
    </row>
    <row r="35" spans="1:4">
      <c r="A35" s="278" t="s">
        <v>414</v>
      </c>
      <c r="B35" s="285"/>
      <c r="C35" s="285"/>
      <c r="D35" s="285"/>
    </row>
    <row r="36" spans="1:4">
      <c r="A36" s="278" t="s">
        <v>401</v>
      </c>
      <c r="B36" s="269" t="s">
        <v>856</v>
      </c>
      <c r="C36" s="269" t="s">
        <v>856</v>
      </c>
      <c r="D36" s="269" t="s">
        <v>856</v>
      </c>
    </row>
    <row r="37" spans="1:4" ht="41.4">
      <c r="A37" s="278" t="s">
        <v>1267</v>
      </c>
      <c r="B37" s="262" t="s">
        <v>17</v>
      </c>
      <c r="C37" s="585" t="s">
        <v>485</v>
      </c>
      <c r="D37" s="916" t="s">
        <v>1796</v>
      </c>
    </row>
    <row r="38" spans="1:4">
      <c r="A38" s="278" t="s">
        <v>402</v>
      </c>
      <c r="B38" s="269" t="s">
        <v>1110</v>
      </c>
      <c r="C38" s="269" t="s">
        <v>1110</v>
      </c>
      <c r="D38" s="269" t="s">
        <v>1110</v>
      </c>
    </row>
  </sheetData>
  <hyperlinks>
    <hyperlink ref="E1" location="INDICE!A1" display="INDICE" xr:uid="{00000000-0004-0000-8B00-000000000000}"/>
    <hyperlink ref="A1" location="INDICE!C47" display="COMPONENTE" xr:uid="{00000000-0004-0000-8B00-000001000000}"/>
  </hyperlinks>
  <pageMargins left="0.7" right="0.7" top="0.75" bottom="0.75" header="0.3" footer="0.3"/>
  <pageSetup orientation="portrait" horizontalDpi="4294967293" verticalDpi="4294967293"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Hoja140" filterMode="1">
    <tabColor rgb="FFFFFF00"/>
  </sheetPr>
  <dimension ref="A1:X123"/>
  <sheetViews>
    <sheetView topLeftCell="A92" zoomScaleNormal="100" workbookViewId="0">
      <selection activeCell="A4" sqref="A4:XFD116"/>
    </sheetView>
  </sheetViews>
  <sheetFormatPr baseColWidth="10" defaultColWidth="11.44140625" defaultRowHeight="14.4"/>
  <cols>
    <col min="1" max="1" width="17.33203125" style="587" bestFit="1" customWidth="1"/>
    <col min="2" max="2" width="22.109375" style="587" bestFit="1" customWidth="1"/>
    <col min="3" max="3" width="16.109375" style="587" bestFit="1" customWidth="1"/>
    <col min="4" max="4" width="38.5546875" style="589" bestFit="1" customWidth="1"/>
    <col min="5" max="5" width="11.5546875" style="589" bestFit="1" customWidth="1"/>
    <col min="6" max="6" width="19" style="589" bestFit="1" customWidth="1"/>
    <col min="7" max="7" width="6" style="589" bestFit="1" customWidth="1"/>
    <col min="8" max="8" width="18.33203125" style="860" customWidth="1"/>
    <col min="9" max="9" width="14.33203125" style="860" customWidth="1"/>
    <col min="10" max="10" width="24.6640625" style="896" customWidth="1"/>
    <col min="11" max="11" width="22.88671875" style="860" customWidth="1"/>
    <col min="12" max="12" width="28.109375" style="861" customWidth="1"/>
    <col min="13" max="13" width="19.33203125" style="860" customWidth="1"/>
    <col min="14" max="14" width="17" style="860" customWidth="1"/>
    <col min="15" max="15" width="26.109375" style="589" customWidth="1"/>
    <col min="16" max="16" width="20.88671875" style="860" customWidth="1"/>
    <col min="17" max="17" width="28.33203125" style="589" customWidth="1"/>
    <col min="18" max="18" width="18.109375" style="589" customWidth="1"/>
    <col min="19" max="19" width="14.88671875" style="589" customWidth="1"/>
    <col min="20" max="20" width="25.5546875" style="589" customWidth="1"/>
    <col min="21" max="21" width="21.33203125" style="589" customWidth="1"/>
    <col min="22" max="22" width="27.6640625" style="589" customWidth="1"/>
    <col min="23" max="23" width="13.109375" style="833" bestFit="1" customWidth="1"/>
    <col min="24" max="16384" width="11.44140625" style="587"/>
  </cols>
  <sheetData>
    <row r="1" spans="1:24" ht="15" customHeight="1">
      <c r="A1" s="443" t="s">
        <v>68</v>
      </c>
      <c r="B1" s="1102" t="s">
        <v>1099</v>
      </c>
      <c r="C1" s="1103"/>
      <c r="D1" s="1103"/>
      <c r="E1" s="1103"/>
      <c r="F1" s="1103"/>
      <c r="G1" s="1103"/>
      <c r="H1" s="1103"/>
      <c r="I1" s="1103"/>
      <c r="J1" s="1103"/>
      <c r="K1" s="1103"/>
      <c r="L1" s="1103"/>
      <c r="M1" s="1103"/>
      <c r="N1" s="1103"/>
      <c r="O1" s="1103"/>
      <c r="P1" s="1103"/>
      <c r="Q1" s="1103"/>
      <c r="R1" s="1103"/>
      <c r="S1" s="1103"/>
      <c r="T1" s="1103"/>
      <c r="U1" s="1103"/>
      <c r="V1" s="1104"/>
      <c r="W1" s="625" t="s">
        <v>137</v>
      </c>
    </row>
    <row r="2" spans="1:24" ht="15" customHeight="1">
      <c r="A2" s="885" t="s">
        <v>69</v>
      </c>
      <c r="B2" s="1105" t="s">
        <v>1106</v>
      </c>
      <c r="C2" s="1106"/>
      <c r="D2" s="1106"/>
      <c r="E2" s="1106"/>
      <c r="F2" s="1106"/>
      <c r="G2" s="1106"/>
      <c r="H2" s="1106"/>
      <c r="I2" s="1106"/>
      <c r="J2" s="1106"/>
      <c r="K2" s="1106"/>
      <c r="L2" s="1106"/>
      <c r="M2" s="1106"/>
      <c r="N2" s="1106"/>
      <c r="O2" s="1106"/>
      <c r="P2" s="1106"/>
      <c r="Q2" s="1106"/>
      <c r="R2" s="1106"/>
      <c r="S2" s="1106"/>
      <c r="T2" s="1106"/>
      <c r="U2" s="1106"/>
      <c r="V2" s="1107"/>
      <c r="W2" s="625" t="s">
        <v>449</v>
      </c>
    </row>
    <row r="3" spans="1:24">
      <c r="A3" s="502"/>
      <c r="B3" s="563"/>
      <c r="C3" s="563"/>
      <c r="D3" s="564"/>
      <c r="E3" s="565"/>
      <c r="F3" s="565"/>
      <c r="G3" s="565"/>
      <c r="H3" s="1155" t="s">
        <v>1335</v>
      </c>
      <c r="I3" s="1155"/>
      <c r="J3" s="1155"/>
      <c r="K3" s="1155"/>
      <c r="L3" s="1156"/>
      <c r="M3" s="1125" t="s">
        <v>1269</v>
      </c>
      <c r="N3" s="1123"/>
      <c r="O3" s="1123"/>
      <c r="P3" s="1123"/>
      <c r="Q3" s="1124"/>
      <c r="R3" s="1125" t="s">
        <v>1760</v>
      </c>
      <c r="S3" s="1123"/>
      <c r="T3" s="1123"/>
      <c r="U3" s="1123"/>
      <c r="V3" s="1124"/>
    </row>
    <row r="4" spans="1:24" ht="27.75" customHeight="1">
      <c r="A4" s="452" t="s">
        <v>165</v>
      </c>
      <c r="B4" s="452" t="s">
        <v>166</v>
      </c>
      <c r="C4" s="452" t="s">
        <v>167</v>
      </c>
      <c r="D4" s="436" t="s">
        <v>168</v>
      </c>
      <c r="E4" s="453" t="s">
        <v>169</v>
      </c>
      <c r="F4" s="453" t="s">
        <v>11</v>
      </c>
      <c r="G4" s="453" t="s">
        <v>487</v>
      </c>
      <c r="H4" s="849" t="s">
        <v>1965</v>
      </c>
      <c r="I4" s="849" t="s">
        <v>1111</v>
      </c>
      <c r="J4" s="849" t="s">
        <v>1112</v>
      </c>
      <c r="K4" s="849" t="s">
        <v>1113</v>
      </c>
      <c r="L4" s="660" t="s">
        <v>1114</v>
      </c>
      <c r="M4" s="849" t="s">
        <v>1965</v>
      </c>
      <c r="N4" s="849" t="s">
        <v>1111</v>
      </c>
      <c r="O4" s="428" t="s">
        <v>1112</v>
      </c>
      <c r="P4" s="849" t="s">
        <v>1113</v>
      </c>
      <c r="Q4" s="496" t="s">
        <v>1114</v>
      </c>
      <c r="R4" s="849" t="s">
        <v>1965</v>
      </c>
      <c r="S4" s="849" t="s">
        <v>1111</v>
      </c>
      <c r="T4" s="1041" t="s">
        <v>1112</v>
      </c>
      <c r="U4" s="849" t="s">
        <v>1113</v>
      </c>
      <c r="V4" s="849" t="s">
        <v>1114</v>
      </c>
      <c r="W4" s="834"/>
    </row>
    <row r="5" spans="1:24" s="588" customFormat="1" ht="15" hidden="1" customHeight="1">
      <c r="A5" s="447" t="s">
        <v>170</v>
      </c>
      <c r="B5" s="447" t="s">
        <v>171</v>
      </c>
      <c r="C5" s="448" t="s">
        <v>172</v>
      </c>
      <c r="D5" s="447" t="s">
        <v>173</v>
      </c>
      <c r="E5" s="449">
        <v>1001</v>
      </c>
      <c r="F5" s="447" t="s">
        <v>171</v>
      </c>
      <c r="G5" s="449">
        <v>1101</v>
      </c>
      <c r="H5" s="329">
        <v>209409</v>
      </c>
      <c r="I5" s="329">
        <v>164142985</v>
      </c>
      <c r="J5" s="513">
        <v>783.84</v>
      </c>
      <c r="K5" s="329">
        <v>148188280</v>
      </c>
      <c r="L5" s="456">
        <v>707.65</v>
      </c>
      <c r="M5" s="329">
        <v>216514</v>
      </c>
      <c r="N5" s="591">
        <v>157757290</v>
      </c>
      <c r="O5" s="592">
        <v>728.62</v>
      </c>
      <c r="P5" s="593">
        <v>120016076</v>
      </c>
      <c r="Q5" s="594">
        <v>554.30999999999995</v>
      </c>
      <c r="R5" s="312">
        <v>223463</v>
      </c>
      <c r="S5" s="591">
        <v>158608018.76900029</v>
      </c>
      <c r="T5" s="592">
        <v>709.77</v>
      </c>
      <c r="U5" s="593">
        <v>98033058.043000251</v>
      </c>
      <c r="V5" s="594">
        <v>438.7</v>
      </c>
      <c r="W5" s="989"/>
      <c r="X5" s="994"/>
    </row>
    <row r="6" spans="1:24" s="588" customFormat="1" ht="15" hidden="1" customHeight="1">
      <c r="A6" s="421" t="s">
        <v>170</v>
      </c>
      <c r="B6" s="421" t="s">
        <v>171</v>
      </c>
      <c r="C6" s="95" t="s">
        <v>172</v>
      </c>
      <c r="D6" s="421" t="s">
        <v>173</v>
      </c>
      <c r="E6" s="312">
        <v>1001</v>
      </c>
      <c r="F6" s="421" t="s">
        <v>174</v>
      </c>
      <c r="G6" s="312">
        <v>1107</v>
      </c>
      <c r="H6" s="329">
        <v>118379</v>
      </c>
      <c r="I6" s="329">
        <v>57664494</v>
      </c>
      <c r="J6" s="513">
        <v>487.12</v>
      </c>
      <c r="K6" s="329">
        <v>26780286</v>
      </c>
      <c r="L6" s="456">
        <v>226.22</v>
      </c>
      <c r="M6" s="329">
        <v>124150</v>
      </c>
      <c r="N6" s="591">
        <v>57786966</v>
      </c>
      <c r="O6" s="592">
        <v>465.46</v>
      </c>
      <c r="P6" s="593">
        <v>25882732</v>
      </c>
      <c r="Q6" s="594">
        <v>208.48</v>
      </c>
      <c r="R6" s="312">
        <v>129999</v>
      </c>
      <c r="S6" s="591">
        <v>61652845.347000018</v>
      </c>
      <c r="T6" s="592">
        <v>474.26</v>
      </c>
      <c r="U6" s="593">
        <v>22751792.247999962</v>
      </c>
      <c r="V6" s="594">
        <v>175.02</v>
      </c>
      <c r="W6" s="989"/>
      <c r="X6" s="994"/>
    </row>
    <row r="7" spans="1:24" s="588" customFormat="1" ht="15" hidden="1" customHeight="1">
      <c r="A7" s="421" t="s">
        <v>175</v>
      </c>
      <c r="B7" s="421" t="s">
        <v>175</v>
      </c>
      <c r="C7" s="95" t="s">
        <v>172</v>
      </c>
      <c r="D7" s="421" t="s">
        <v>175</v>
      </c>
      <c r="E7" s="312">
        <v>2101</v>
      </c>
      <c r="F7" s="421" t="s">
        <v>175</v>
      </c>
      <c r="G7" s="312">
        <v>2101</v>
      </c>
      <c r="H7" s="329">
        <v>395387</v>
      </c>
      <c r="I7" s="329">
        <v>277249299</v>
      </c>
      <c r="J7" s="513">
        <v>701.21</v>
      </c>
      <c r="K7" s="329">
        <v>319241600</v>
      </c>
      <c r="L7" s="456">
        <v>807.42</v>
      </c>
      <c r="M7" s="329">
        <v>410618</v>
      </c>
      <c r="N7" s="591">
        <v>277625081</v>
      </c>
      <c r="O7" s="592">
        <v>676.12</v>
      </c>
      <c r="P7" s="593">
        <v>252520064</v>
      </c>
      <c r="Q7" s="594">
        <v>614.98</v>
      </c>
      <c r="R7" s="312">
        <v>425725</v>
      </c>
      <c r="S7" s="591">
        <v>290575284.39199895</v>
      </c>
      <c r="T7" s="592">
        <v>682.54</v>
      </c>
      <c r="U7" s="593">
        <v>207864099.78499869</v>
      </c>
      <c r="V7" s="594">
        <v>488.26</v>
      </c>
      <c r="W7" s="989"/>
      <c r="X7" s="994"/>
    </row>
    <row r="8" spans="1:24" s="588" customFormat="1" ht="15" hidden="1" customHeight="1">
      <c r="A8" s="421" t="s">
        <v>175</v>
      </c>
      <c r="B8" s="421" t="s">
        <v>176</v>
      </c>
      <c r="C8" s="95" t="s">
        <v>172</v>
      </c>
      <c r="D8" s="421" t="s">
        <v>177</v>
      </c>
      <c r="E8" s="312">
        <v>2201</v>
      </c>
      <c r="F8" s="421" t="s">
        <v>177</v>
      </c>
      <c r="G8" s="312">
        <v>2201</v>
      </c>
      <c r="H8" s="329">
        <v>177642</v>
      </c>
      <c r="I8" s="329">
        <v>124515833</v>
      </c>
      <c r="J8" s="513">
        <v>700.94</v>
      </c>
      <c r="K8" s="329">
        <v>103996172</v>
      </c>
      <c r="L8" s="456">
        <v>585.42999999999995</v>
      </c>
      <c r="M8" s="329">
        <v>184036</v>
      </c>
      <c r="N8" s="591">
        <v>126384422</v>
      </c>
      <c r="O8" s="592">
        <v>686.74</v>
      </c>
      <c r="P8" s="593">
        <v>84132388</v>
      </c>
      <c r="Q8" s="594">
        <v>457.15</v>
      </c>
      <c r="R8" s="312">
        <v>190336</v>
      </c>
      <c r="S8" s="591">
        <v>132979836.85800005</v>
      </c>
      <c r="T8" s="592">
        <v>698.66</v>
      </c>
      <c r="U8" s="593">
        <v>74059700.231000066</v>
      </c>
      <c r="V8" s="594">
        <v>389.1</v>
      </c>
      <c r="W8" s="989"/>
      <c r="X8" s="994"/>
    </row>
    <row r="9" spans="1:24" s="588" customFormat="1" ht="15" hidden="1" customHeight="1">
      <c r="A9" s="421" t="s">
        <v>178</v>
      </c>
      <c r="B9" s="421" t="s">
        <v>179</v>
      </c>
      <c r="C9" s="95" t="s">
        <v>172</v>
      </c>
      <c r="D9" s="421" t="s">
        <v>180</v>
      </c>
      <c r="E9" s="312">
        <v>3001</v>
      </c>
      <c r="F9" s="421" t="s">
        <v>179</v>
      </c>
      <c r="G9" s="312">
        <v>3101</v>
      </c>
      <c r="H9" s="329">
        <v>167242</v>
      </c>
      <c r="I9" s="329">
        <v>108562574</v>
      </c>
      <c r="J9" s="513">
        <v>649.13</v>
      </c>
      <c r="K9" s="329">
        <v>107543562</v>
      </c>
      <c r="L9" s="456">
        <v>643.04</v>
      </c>
      <c r="M9" s="329">
        <v>169528</v>
      </c>
      <c r="N9" s="591">
        <v>106564698</v>
      </c>
      <c r="O9" s="592">
        <v>628.6</v>
      </c>
      <c r="P9" s="593">
        <v>81245233</v>
      </c>
      <c r="Q9" s="594">
        <v>479.24</v>
      </c>
      <c r="R9" s="312">
        <v>171766</v>
      </c>
      <c r="S9" s="591">
        <v>111676563.77200016</v>
      </c>
      <c r="T9" s="592">
        <v>650.16999999999996</v>
      </c>
      <c r="U9" s="593">
        <v>67954263.313000128</v>
      </c>
      <c r="V9" s="594">
        <v>395.62</v>
      </c>
      <c r="W9" s="989"/>
      <c r="X9" s="994"/>
    </row>
    <row r="10" spans="1:24" s="588" customFormat="1" ht="15" hidden="1" customHeight="1">
      <c r="A10" s="421" t="s">
        <v>178</v>
      </c>
      <c r="B10" s="421" t="s">
        <v>179</v>
      </c>
      <c r="C10" s="95" t="s">
        <v>172</v>
      </c>
      <c r="D10" s="421" t="s">
        <v>180</v>
      </c>
      <c r="E10" s="312">
        <v>3001</v>
      </c>
      <c r="F10" s="421" t="s">
        <v>181</v>
      </c>
      <c r="G10" s="312">
        <v>3103</v>
      </c>
      <c r="H10" s="329">
        <v>14060</v>
      </c>
      <c r="I10" s="329">
        <v>7651006</v>
      </c>
      <c r="J10" s="513">
        <v>544.16999999999996</v>
      </c>
      <c r="K10" s="329">
        <v>82886838</v>
      </c>
      <c r="L10" s="456">
        <v>5895.22</v>
      </c>
      <c r="M10" s="329">
        <v>14187</v>
      </c>
      <c r="N10" s="591">
        <v>7399881</v>
      </c>
      <c r="O10" s="592">
        <v>521.6</v>
      </c>
      <c r="P10" s="593">
        <v>65799814</v>
      </c>
      <c r="Q10" s="594">
        <v>4638.04</v>
      </c>
      <c r="R10" s="312">
        <v>14312</v>
      </c>
      <c r="S10" s="591">
        <v>7645968.4560000049</v>
      </c>
      <c r="T10" s="592">
        <v>534.23</v>
      </c>
      <c r="U10" s="593">
        <v>48106951.101000004</v>
      </c>
      <c r="V10" s="594">
        <v>3361.3</v>
      </c>
      <c r="W10" s="989"/>
      <c r="X10" s="994"/>
    </row>
    <row r="11" spans="1:24" s="588" customFormat="1" ht="15" hidden="1" customHeight="1">
      <c r="A11" s="421" t="s">
        <v>178</v>
      </c>
      <c r="B11" s="423" t="s">
        <v>182</v>
      </c>
      <c r="C11" s="95" t="s">
        <v>172</v>
      </c>
      <c r="D11" s="423" t="s">
        <v>183</v>
      </c>
      <c r="E11" s="312">
        <v>3301</v>
      </c>
      <c r="F11" s="423" t="s">
        <v>183</v>
      </c>
      <c r="G11" s="312">
        <v>3301</v>
      </c>
      <c r="H11" s="329">
        <v>56064</v>
      </c>
      <c r="I11" s="329">
        <v>34638416</v>
      </c>
      <c r="J11" s="513">
        <v>617.84</v>
      </c>
      <c r="K11" s="329">
        <v>39001872</v>
      </c>
      <c r="L11" s="456">
        <v>695.67</v>
      </c>
      <c r="M11" s="329">
        <v>56544</v>
      </c>
      <c r="N11" s="591">
        <v>34772588</v>
      </c>
      <c r="O11" s="592">
        <v>614.97</v>
      </c>
      <c r="P11" s="593">
        <v>34969686</v>
      </c>
      <c r="Q11" s="594">
        <v>618.45000000000005</v>
      </c>
      <c r="R11" s="312">
        <v>57009</v>
      </c>
      <c r="S11" s="591">
        <v>36091521.921999924</v>
      </c>
      <c r="T11" s="592">
        <v>633.08000000000004</v>
      </c>
      <c r="U11" s="593">
        <v>24234576.397999942</v>
      </c>
      <c r="V11" s="594">
        <v>425.1</v>
      </c>
      <c r="W11" s="989"/>
      <c r="X11" s="994"/>
    </row>
    <row r="12" spans="1:24" s="588" customFormat="1" ht="15" hidden="1" customHeight="1">
      <c r="A12" s="421" t="s">
        <v>184</v>
      </c>
      <c r="B12" s="421" t="s">
        <v>185</v>
      </c>
      <c r="C12" s="95" t="s">
        <v>172</v>
      </c>
      <c r="D12" s="421" t="s">
        <v>186</v>
      </c>
      <c r="E12" s="312">
        <v>4001</v>
      </c>
      <c r="F12" s="421" t="s">
        <v>187</v>
      </c>
      <c r="G12" s="312">
        <v>4101</v>
      </c>
      <c r="H12" s="329">
        <v>238659</v>
      </c>
      <c r="I12" s="329">
        <v>169088719</v>
      </c>
      <c r="J12" s="513">
        <v>708.5</v>
      </c>
      <c r="K12" s="329">
        <v>128454499</v>
      </c>
      <c r="L12" s="456">
        <v>538.23</v>
      </c>
      <c r="M12" s="329">
        <v>244170</v>
      </c>
      <c r="N12" s="591">
        <v>167537755</v>
      </c>
      <c r="O12" s="592">
        <v>686.15</v>
      </c>
      <c r="P12" s="593">
        <v>110003117</v>
      </c>
      <c r="Q12" s="594">
        <v>450.52</v>
      </c>
      <c r="R12" s="312">
        <v>249656</v>
      </c>
      <c r="S12" s="591">
        <v>172525165.53799996</v>
      </c>
      <c r="T12" s="592">
        <v>691.05</v>
      </c>
      <c r="U12" s="593">
        <v>97629546.336000219</v>
      </c>
      <c r="V12" s="594">
        <v>391.06</v>
      </c>
      <c r="W12" s="989"/>
      <c r="X12" s="994"/>
    </row>
    <row r="13" spans="1:24" s="588" customFormat="1" ht="15" hidden="1" customHeight="1">
      <c r="A13" s="421" t="s">
        <v>184</v>
      </c>
      <c r="B13" s="421" t="s">
        <v>185</v>
      </c>
      <c r="C13" s="95" t="s">
        <v>172</v>
      </c>
      <c r="D13" s="421" t="s">
        <v>186</v>
      </c>
      <c r="E13" s="312">
        <v>4001</v>
      </c>
      <c r="F13" s="421" t="s">
        <v>184</v>
      </c>
      <c r="G13" s="312">
        <v>4102</v>
      </c>
      <c r="H13" s="329">
        <v>245142</v>
      </c>
      <c r="I13" s="329">
        <v>162647732</v>
      </c>
      <c r="J13" s="513">
        <v>663.48</v>
      </c>
      <c r="K13" s="329">
        <v>136751611</v>
      </c>
      <c r="L13" s="456">
        <v>557.85</v>
      </c>
      <c r="M13" s="329">
        <v>250947</v>
      </c>
      <c r="N13" s="591">
        <v>161341350</v>
      </c>
      <c r="O13" s="592">
        <v>642.92999999999995</v>
      </c>
      <c r="P13" s="593">
        <v>117386028</v>
      </c>
      <c r="Q13" s="594">
        <v>467.77</v>
      </c>
      <c r="R13" s="312">
        <v>256735</v>
      </c>
      <c r="S13" s="591">
        <v>168935460.33599991</v>
      </c>
      <c r="T13" s="592">
        <v>658.01</v>
      </c>
      <c r="U13" s="593">
        <v>103425381.59100042</v>
      </c>
      <c r="V13" s="594">
        <v>402.85</v>
      </c>
      <c r="W13" s="989"/>
      <c r="X13" s="994"/>
    </row>
    <row r="14" spans="1:24" s="588" customFormat="1" ht="15" hidden="1" customHeight="1">
      <c r="A14" s="421" t="s">
        <v>184</v>
      </c>
      <c r="B14" s="421" t="s">
        <v>188</v>
      </c>
      <c r="C14" s="95" t="s">
        <v>172</v>
      </c>
      <c r="D14" s="421" t="s">
        <v>189</v>
      </c>
      <c r="E14" s="312">
        <v>4301</v>
      </c>
      <c r="F14" s="424" t="s">
        <v>189</v>
      </c>
      <c r="G14" s="312">
        <v>4301</v>
      </c>
      <c r="H14" s="329">
        <v>118563</v>
      </c>
      <c r="I14" s="329">
        <v>65275045</v>
      </c>
      <c r="J14" s="513">
        <v>550.54999999999995</v>
      </c>
      <c r="K14" s="329">
        <v>99729750</v>
      </c>
      <c r="L14" s="456">
        <v>841.15</v>
      </c>
      <c r="M14" s="329">
        <v>119936</v>
      </c>
      <c r="N14" s="591">
        <v>64785483</v>
      </c>
      <c r="O14" s="592">
        <v>540.16999999999996</v>
      </c>
      <c r="P14" s="593">
        <v>94448804</v>
      </c>
      <c r="Q14" s="594">
        <v>787.49</v>
      </c>
      <c r="R14" s="312">
        <v>121269</v>
      </c>
      <c r="S14" s="591">
        <v>67613902.794</v>
      </c>
      <c r="T14" s="592">
        <v>557.54999999999995</v>
      </c>
      <c r="U14" s="593">
        <v>87878647.124000147</v>
      </c>
      <c r="V14" s="594">
        <v>724.66</v>
      </c>
      <c r="W14" s="989"/>
      <c r="X14" s="994"/>
    </row>
    <row r="15" spans="1:24" s="588" customFormat="1" ht="15" hidden="1" customHeight="1">
      <c r="A15" s="421" t="s">
        <v>190</v>
      </c>
      <c r="B15" s="421" t="s">
        <v>190</v>
      </c>
      <c r="C15" s="95" t="s">
        <v>191</v>
      </c>
      <c r="D15" s="421" t="s">
        <v>191</v>
      </c>
      <c r="E15" s="312">
        <v>5001</v>
      </c>
      <c r="F15" s="421" t="s">
        <v>190</v>
      </c>
      <c r="G15" s="312">
        <v>5101</v>
      </c>
      <c r="H15" s="329">
        <v>310570</v>
      </c>
      <c r="I15" s="329">
        <v>213443999</v>
      </c>
      <c r="J15" s="513">
        <v>687.27</v>
      </c>
      <c r="K15" s="329">
        <v>174983787</v>
      </c>
      <c r="L15" s="456">
        <v>563.42999999999995</v>
      </c>
      <c r="M15" s="329">
        <v>313185</v>
      </c>
      <c r="N15" s="591">
        <v>214613154</v>
      </c>
      <c r="O15" s="592">
        <v>685.26</v>
      </c>
      <c r="P15" s="593">
        <v>151173365</v>
      </c>
      <c r="Q15" s="594">
        <v>482.7</v>
      </c>
      <c r="R15" s="312">
        <v>315732</v>
      </c>
      <c r="S15" s="591">
        <v>211854916.06170055</v>
      </c>
      <c r="T15" s="592">
        <v>671</v>
      </c>
      <c r="U15" s="593">
        <v>122107665.61619006</v>
      </c>
      <c r="V15" s="594">
        <v>386.74</v>
      </c>
      <c r="W15" s="989"/>
      <c r="X15" s="994"/>
    </row>
    <row r="16" spans="1:24" s="588" customFormat="1" ht="15" hidden="1" customHeight="1">
      <c r="A16" s="421" t="s">
        <v>190</v>
      </c>
      <c r="B16" s="421" t="s">
        <v>190</v>
      </c>
      <c r="C16" s="95" t="s">
        <v>191</v>
      </c>
      <c r="D16" s="421" t="s">
        <v>191</v>
      </c>
      <c r="E16" s="312">
        <v>5001</v>
      </c>
      <c r="F16" s="421" t="s">
        <v>192</v>
      </c>
      <c r="G16" s="312">
        <v>5102</v>
      </c>
      <c r="H16" s="329">
        <v>28257</v>
      </c>
      <c r="I16" s="329">
        <v>20972762</v>
      </c>
      <c r="J16" s="513">
        <v>742.21</v>
      </c>
      <c r="K16" s="329">
        <v>42249477</v>
      </c>
      <c r="L16" s="456">
        <v>1495.19</v>
      </c>
      <c r="M16" s="329">
        <v>28722</v>
      </c>
      <c r="N16" s="591">
        <v>22895570</v>
      </c>
      <c r="O16" s="592">
        <v>797.14</v>
      </c>
      <c r="P16" s="593">
        <v>43662597</v>
      </c>
      <c r="Q16" s="594">
        <v>1520.18</v>
      </c>
      <c r="R16" s="312">
        <v>29170</v>
      </c>
      <c r="S16" s="591">
        <v>23955412.499899995</v>
      </c>
      <c r="T16" s="592">
        <v>821.23</v>
      </c>
      <c r="U16" s="593">
        <v>40121767.540000014</v>
      </c>
      <c r="V16" s="594">
        <v>1375.45</v>
      </c>
      <c r="W16" s="989"/>
      <c r="X16" s="994"/>
    </row>
    <row r="17" spans="1:24" s="588" customFormat="1" ht="15" hidden="1" customHeight="1">
      <c r="A17" s="421" t="s">
        <v>190</v>
      </c>
      <c r="B17" s="421" t="s">
        <v>190</v>
      </c>
      <c r="C17" s="95" t="s">
        <v>191</v>
      </c>
      <c r="D17" s="421" t="s">
        <v>191</v>
      </c>
      <c r="E17" s="312">
        <v>5001</v>
      </c>
      <c r="F17" s="421" t="s">
        <v>193</v>
      </c>
      <c r="G17" s="312">
        <v>5103</v>
      </c>
      <c r="H17" s="329">
        <v>44335</v>
      </c>
      <c r="I17" s="329">
        <v>45932982</v>
      </c>
      <c r="J17" s="513">
        <v>1036.04</v>
      </c>
      <c r="K17" s="329">
        <v>45972324</v>
      </c>
      <c r="L17" s="456">
        <v>1036.93</v>
      </c>
      <c r="M17" s="329">
        <v>45121</v>
      </c>
      <c r="N17" s="591">
        <v>47631512</v>
      </c>
      <c r="O17" s="592">
        <v>1055.6400000000001</v>
      </c>
      <c r="P17" s="593">
        <v>41210785</v>
      </c>
      <c r="Q17" s="594">
        <v>913.34</v>
      </c>
      <c r="R17" s="312">
        <v>45889</v>
      </c>
      <c r="S17" s="591">
        <v>50431074.110700011</v>
      </c>
      <c r="T17" s="592">
        <v>1098.98</v>
      </c>
      <c r="U17" s="593">
        <v>38012483.500199981</v>
      </c>
      <c r="V17" s="594">
        <v>828.36</v>
      </c>
      <c r="W17" s="989"/>
      <c r="X17" s="994"/>
    </row>
    <row r="18" spans="1:24" s="588" customFormat="1" ht="15" hidden="1" customHeight="1">
      <c r="A18" s="421" t="s">
        <v>190</v>
      </c>
      <c r="B18" s="421" t="s">
        <v>190</v>
      </c>
      <c r="C18" s="95" t="s">
        <v>191</v>
      </c>
      <c r="D18" s="421" t="s">
        <v>191</v>
      </c>
      <c r="E18" s="312">
        <v>5001</v>
      </c>
      <c r="F18" s="421" t="s">
        <v>194</v>
      </c>
      <c r="G18" s="312">
        <v>5105</v>
      </c>
      <c r="H18" s="329">
        <v>19306</v>
      </c>
      <c r="I18" s="329">
        <v>26426238</v>
      </c>
      <c r="J18" s="513">
        <v>1368.81</v>
      </c>
      <c r="K18" s="329">
        <v>18272227</v>
      </c>
      <c r="L18" s="456">
        <v>946.45</v>
      </c>
      <c r="M18" s="329">
        <v>19688</v>
      </c>
      <c r="N18" s="591">
        <v>27561052</v>
      </c>
      <c r="O18" s="592">
        <v>1399.89</v>
      </c>
      <c r="P18" s="593">
        <v>18160853</v>
      </c>
      <c r="Q18" s="594">
        <v>922.43</v>
      </c>
      <c r="R18" s="312">
        <v>20071</v>
      </c>
      <c r="S18" s="591">
        <v>29173103.228999935</v>
      </c>
      <c r="T18" s="592">
        <v>1453.5</v>
      </c>
      <c r="U18" s="593">
        <v>17460797.286000013</v>
      </c>
      <c r="V18" s="594">
        <v>869.95</v>
      </c>
      <c r="W18" s="989"/>
      <c r="X18" s="994"/>
    </row>
    <row r="19" spans="1:24" s="588" customFormat="1" ht="15" hidden="1" customHeight="1">
      <c r="A19" s="421" t="s">
        <v>190</v>
      </c>
      <c r="B19" s="421" t="s">
        <v>190</v>
      </c>
      <c r="C19" s="95" t="s">
        <v>191</v>
      </c>
      <c r="D19" s="421" t="s">
        <v>191</v>
      </c>
      <c r="E19" s="312">
        <v>5001</v>
      </c>
      <c r="F19" s="421" t="s">
        <v>195</v>
      </c>
      <c r="G19" s="312">
        <v>5107</v>
      </c>
      <c r="H19" s="329">
        <v>34527</v>
      </c>
      <c r="I19" s="329">
        <v>27155527</v>
      </c>
      <c r="J19" s="513">
        <v>786.5</v>
      </c>
      <c r="K19" s="329">
        <v>43400471</v>
      </c>
      <c r="L19" s="456">
        <v>1257</v>
      </c>
      <c r="M19" s="329">
        <v>35341</v>
      </c>
      <c r="N19" s="591">
        <v>27772267</v>
      </c>
      <c r="O19" s="592">
        <v>785.84</v>
      </c>
      <c r="P19" s="593">
        <v>26736111</v>
      </c>
      <c r="Q19" s="594">
        <v>756.52</v>
      </c>
      <c r="R19" s="312">
        <v>36135</v>
      </c>
      <c r="S19" s="591">
        <v>28739910.308810025</v>
      </c>
      <c r="T19" s="592">
        <v>795.35</v>
      </c>
      <c r="U19" s="593">
        <v>23443368.099999987</v>
      </c>
      <c r="V19" s="594">
        <v>648.77</v>
      </c>
      <c r="W19" s="989"/>
      <c r="X19" s="994"/>
    </row>
    <row r="20" spans="1:24" s="588" customFormat="1" ht="15" hidden="1" customHeight="1">
      <c r="A20" s="421" t="s">
        <v>190</v>
      </c>
      <c r="B20" s="421" t="s">
        <v>190</v>
      </c>
      <c r="C20" s="95" t="s">
        <v>191</v>
      </c>
      <c r="D20" s="421" t="s">
        <v>191</v>
      </c>
      <c r="E20" s="312">
        <v>5001</v>
      </c>
      <c r="F20" s="421" t="s">
        <v>196</v>
      </c>
      <c r="G20" s="312">
        <v>5109</v>
      </c>
      <c r="H20" s="329">
        <v>353000</v>
      </c>
      <c r="I20" s="329">
        <v>279139555</v>
      </c>
      <c r="J20" s="513">
        <v>790.76</v>
      </c>
      <c r="K20" s="329">
        <v>246188412</v>
      </c>
      <c r="L20" s="456">
        <v>697.42</v>
      </c>
      <c r="M20" s="329">
        <v>357228</v>
      </c>
      <c r="N20" s="591">
        <v>276770949</v>
      </c>
      <c r="O20" s="592">
        <v>774.77</v>
      </c>
      <c r="P20" s="593">
        <v>203842260</v>
      </c>
      <c r="Q20" s="594">
        <v>570.62</v>
      </c>
      <c r="R20" s="312">
        <v>361371</v>
      </c>
      <c r="S20" s="591">
        <v>272156497.73757923</v>
      </c>
      <c r="T20" s="592">
        <v>753.12</v>
      </c>
      <c r="U20" s="593">
        <v>168752165.41499957</v>
      </c>
      <c r="V20" s="594">
        <v>466.98</v>
      </c>
      <c r="W20" s="989"/>
      <c r="X20" s="994"/>
    </row>
    <row r="21" spans="1:24" s="588" customFormat="1" ht="15" hidden="1" customHeight="1">
      <c r="A21" s="421" t="s">
        <v>190</v>
      </c>
      <c r="B21" s="423" t="s">
        <v>197</v>
      </c>
      <c r="C21" s="95" t="s">
        <v>172</v>
      </c>
      <c r="D21" s="423" t="s">
        <v>198</v>
      </c>
      <c r="E21" s="312">
        <v>5301</v>
      </c>
      <c r="F21" s="425" t="s">
        <v>197</v>
      </c>
      <c r="G21" s="312">
        <v>5301</v>
      </c>
      <c r="H21" s="329">
        <v>67071</v>
      </c>
      <c r="I21" s="329">
        <v>51224612</v>
      </c>
      <c r="J21" s="513">
        <v>763.74</v>
      </c>
      <c r="K21" s="329">
        <v>45143672</v>
      </c>
      <c r="L21" s="456">
        <v>673.07</v>
      </c>
      <c r="M21" s="329">
        <v>67583</v>
      </c>
      <c r="N21" s="591">
        <v>52092629</v>
      </c>
      <c r="O21" s="592">
        <v>770.79</v>
      </c>
      <c r="P21" s="593">
        <v>43314590</v>
      </c>
      <c r="Q21" s="594">
        <v>640.91</v>
      </c>
      <c r="R21" s="312">
        <v>68093</v>
      </c>
      <c r="S21" s="591">
        <v>51881128.459200025</v>
      </c>
      <c r="T21" s="592">
        <v>761.92</v>
      </c>
      <c r="U21" s="593">
        <v>33908417.68000003</v>
      </c>
      <c r="V21" s="594">
        <v>497.97</v>
      </c>
      <c r="W21" s="989"/>
      <c r="X21" s="994"/>
    </row>
    <row r="22" spans="1:24" s="588" customFormat="1" ht="15" hidden="1" customHeight="1">
      <c r="A22" s="421" t="s">
        <v>190</v>
      </c>
      <c r="B22" s="423" t="s">
        <v>197</v>
      </c>
      <c r="C22" s="95" t="s">
        <v>172</v>
      </c>
      <c r="D22" s="423" t="s">
        <v>198</v>
      </c>
      <c r="E22" s="312">
        <v>5301</v>
      </c>
      <c r="F22" s="425" t="s">
        <v>199</v>
      </c>
      <c r="G22" s="312">
        <v>5304</v>
      </c>
      <c r="H22" s="329">
        <v>19905</v>
      </c>
      <c r="I22" s="329">
        <v>13560748</v>
      </c>
      <c r="J22" s="513">
        <v>681.27</v>
      </c>
      <c r="K22" s="329">
        <v>17613019</v>
      </c>
      <c r="L22" s="456">
        <v>884.85</v>
      </c>
      <c r="M22" s="329">
        <v>20276</v>
      </c>
      <c r="N22" s="591">
        <v>14191703</v>
      </c>
      <c r="O22" s="592">
        <v>699.93</v>
      </c>
      <c r="P22" s="593">
        <v>17335735</v>
      </c>
      <c r="Q22" s="594">
        <v>854.99</v>
      </c>
      <c r="R22" s="312">
        <v>20643</v>
      </c>
      <c r="S22" s="591">
        <v>15105446.499999994</v>
      </c>
      <c r="T22" s="592">
        <v>731.75</v>
      </c>
      <c r="U22" s="593">
        <v>14524714.399999995</v>
      </c>
      <c r="V22" s="594">
        <v>703.61</v>
      </c>
      <c r="W22" s="989"/>
      <c r="X22" s="994"/>
    </row>
    <row r="23" spans="1:24" s="588" customFormat="1" ht="15" hidden="1" customHeight="1">
      <c r="A23" s="421" t="s">
        <v>190</v>
      </c>
      <c r="B23" s="423" t="s">
        <v>200</v>
      </c>
      <c r="C23" s="95" t="s">
        <v>172</v>
      </c>
      <c r="D23" s="423" t="s">
        <v>201</v>
      </c>
      <c r="E23" s="312">
        <v>5501</v>
      </c>
      <c r="F23" s="425" t="s">
        <v>200</v>
      </c>
      <c r="G23" s="312">
        <v>5501</v>
      </c>
      <c r="H23" s="329">
        <v>95032</v>
      </c>
      <c r="I23" s="329">
        <v>67927061</v>
      </c>
      <c r="J23" s="513">
        <v>714.78</v>
      </c>
      <c r="K23" s="329">
        <v>62029567</v>
      </c>
      <c r="L23" s="456">
        <v>652.72</v>
      </c>
      <c r="M23" s="329">
        <v>96310</v>
      </c>
      <c r="N23" s="591">
        <v>70231196</v>
      </c>
      <c r="O23" s="592">
        <v>729.22</v>
      </c>
      <c r="P23" s="593">
        <v>61596190</v>
      </c>
      <c r="Q23" s="594">
        <v>639.55999999999995</v>
      </c>
      <c r="R23" s="312">
        <v>97572</v>
      </c>
      <c r="S23" s="591">
        <v>72675788.800699979</v>
      </c>
      <c r="T23" s="592">
        <v>744.84</v>
      </c>
      <c r="U23" s="593">
        <v>55574763.659999952</v>
      </c>
      <c r="V23" s="594">
        <v>569.58000000000004</v>
      </c>
      <c r="W23" s="989"/>
      <c r="X23" s="994"/>
    </row>
    <row r="24" spans="1:24" s="588" customFormat="1" ht="15" hidden="1" customHeight="1">
      <c r="A24" s="421" t="s">
        <v>190</v>
      </c>
      <c r="B24" s="423" t="s">
        <v>200</v>
      </c>
      <c r="C24" s="95" t="s">
        <v>172</v>
      </c>
      <c r="D24" s="423" t="s">
        <v>201</v>
      </c>
      <c r="E24" s="312">
        <v>5501</v>
      </c>
      <c r="F24" s="425" t="s">
        <v>202</v>
      </c>
      <c r="G24" s="312">
        <v>5502</v>
      </c>
      <c r="H24" s="329">
        <v>52996</v>
      </c>
      <c r="I24" s="329">
        <v>34290848</v>
      </c>
      <c r="J24" s="513">
        <v>647.04999999999995</v>
      </c>
      <c r="K24" s="329">
        <v>30997222</v>
      </c>
      <c r="L24" s="456">
        <v>584.9</v>
      </c>
      <c r="M24" s="329">
        <v>53298</v>
      </c>
      <c r="N24" s="591">
        <v>35234207</v>
      </c>
      <c r="O24" s="592">
        <v>661.08</v>
      </c>
      <c r="P24" s="593">
        <v>27670545</v>
      </c>
      <c r="Q24" s="594">
        <v>519.16999999999996</v>
      </c>
      <c r="R24" s="312">
        <v>53591</v>
      </c>
      <c r="S24" s="591">
        <v>35769611.10110002</v>
      </c>
      <c r="T24" s="592">
        <v>667.46</v>
      </c>
      <c r="U24" s="593">
        <v>23263623.090000011</v>
      </c>
      <c r="V24" s="594">
        <v>434.1</v>
      </c>
      <c r="W24" s="989"/>
      <c r="X24" s="994"/>
    </row>
    <row r="25" spans="1:24" s="588" customFormat="1" ht="15" hidden="1" customHeight="1">
      <c r="A25" s="421" t="s">
        <v>190</v>
      </c>
      <c r="B25" s="423" t="s">
        <v>200</v>
      </c>
      <c r="C25" s="95" t="s">
        <v>172</v>
      </c>
      <c r="D25" s="423" t="s">
        <v>201</v>
      </c>
      <c r="E25" s="312">
        <v>5501</v>
      </c>
      <c r="F25" s="425" t="s">
        <v>203</v>
      </c>
      <c r="G25" s="312">
        <v>5503</v>
      </c>
      <c r="H25" s="329">
        <v>18745</v>
      </c>
      <c r="I25" s="329">
        <v>12702157</v>
      </c>
      <c r="J25" s="513">
        <v>677.63</v>
      </c>
      <c r="K25" s="329">
        <v>32146227</v>
      </c>
      <c r="L25" s="456">
        <v>1714.92</v>
      </c>
      <c r="M25" s="329">
        <v>18924</v>
      </c>
      <c r="N25" s="591">
        <v>13270057</v>
      </c>
      <c r="O25" s="592">
        <v>701.23</v>
      </c>
      <c r="P25" s="593">
        <v>32361235</v>
      </c>
      <c r="Q25" s="594">
        <v>1710.06</v>
      </c>
      <c r="R25" s="312">
        <v>19099</v>
      </c>
      <c r="S25" s="591">
        <v>14081912.499999993</v>
      </c>
      <c r="T25" s="592">
        <v>737.31</v>
      </c>
      <c r="U25" s="593">
        <v>28856280.739999991</v>
      </c>
      <c r="V25" s="594">
        <v>1510.88</v>
      </c>
      <c r="W25" s="989"/>
      <c r="X25" s="994"/>
    </row>
    <row r="26" spans="1:24" s="588" customFormat="1" ht="15" hidden="1" customHeight="1">
      <c r="A26" s="421" t="s">
        <v>190</v>
      </c>
      <c r="B26" s="423" t="s">
        <v>200</v>
      </c>
      <c r="C26" s="95" t="s">
        <v>172</v>
      </c>
      <c r="D26" s="423" t="s">
        <v>201</v>
      </c>
      <c r="E26" s="312">
        <v>5501</v>
      </c>
      <c r="F26" s="425" t="s">
        <v>204</v>
      </c>
      <c r="G26" s="312">
        <v>5504</v>
      </c>
      <c r="H26" s="329">
        <v>23803</v>
      </c>
      <c r="I26" s="329">
        <v>16856740</v>
      </c>
      <c r="J26" s="513">
        <v>708.18</v>
      </c>
      <c r="K26" s="329">
        <v>18920932</v>
      </c>
      <c r="L26" s="456">
        <v>794.9</v>
      </c>
      <c r="M26" s="329">
        <v>24564</v>
      </c>
      <c r="N26" s="591">
        <v>17828613</v>
      </c>
      <c r="O26" s="592">
        <v>725.8</v>
      </c>
      <c r="P26" s="593">
        <v>20272672</v>
      </c>
      <c r="Q26" s="594">
        <v>825.3</v>
      </c>
      <c r="R26" s="312">
        <v>25321</v>
      </c>
      <c r="S26" s="591">
        <v>18999243.902200006</v>
      </c>
      <c r="T26" s="592">
        <v>750.34</v>
      </c>
      <c r="U26" s="593">
        <v>18342443.600000009</v>
      </c>
      <c r="V26" s="594">
        <v>724.4</v>
      </c>
      <c r="W26" s="989"/>
      <c r="X26" s="994"/>
    </row>
    <row r="27" spans="1:24" s="588" customFormat="1" ht="15" hidden="1" customHeight="1">
      <c r="A27" s="421" t="s">
        <v>190</v>
      </c>
      <c r="B27" s="421" t="s">
        <v>205</v>
      </c>
      <c r="C27" s="95" t="s">
        <v>172</v>
      </c>
      <c r="D27" s="421" t="s">
        <v>206</v>
      </c>
      <c r="E27" s="312">
        <v>5601</v>
      </c>
      <c r="F27" s="424" t="s">
        <v>205</v>
      </c>
      <c r="G27" s="312">
        <v>5601</v>
      </c>
      <c r="H27" s="329">
        <v>95130</v>
      </c>
      <c r="I27" s="329">
        <v>64694131</v>
      </c>
      <c r="J27" s="513">
        <v>680.06</v>
      </c>
      <c r="K27" s="329">
        <v>72102185</v>
      </c>
      <c r="L27" s="456">
        <v>757.93</v>
      </c>
      <c r="M27" s="329">
        <v>95946</v>
      </c>
      <c r="N27" s="591">
        <v>65890686</v>
      </c>
      <c r="O27" s="592">
        <v>686.75</v>
      </c>
      <c r="P27" s="593">
        <v>72750207</v>
      </c>
      <c r="Q27" s="594">
        <v>758.24</v>
      </c>
      <c r="R27" s="312">
        <v>96761</v>
      </c>
      <c r="S27" s="591">
        <v>65787876.270899892</v>
      </c>
      <c r="T27" s="592">
        <v>679.9</v>
      </c>
      <c r="U27" s="593">
        <v>59646330.773020029</v>
      </c>
      <c r="V27" s="594">
        <v>616.42999999999995</v>
      </c>
      <c r="W27" s="989"/>
      <c r="X27" s="994"/>
    </row>
    <row r="28" spans="1:24" s="588" customFormat="1" ht="15" hidden="1" customHeight="1">
      <c r="A28" s="421" t="s">
        <v>190</v>
      </c>
      <c r="B28" s="421" t="s">
        <v>205</v>
      </c>
      <c r="C28" s="95" t="s">
        <v>172</v>
      </c>
      <c r="D28" s="421" t="s">
        <v>206</v>
      </c>
      <c r="E28" s="312">
        <v>5601</v>
      </c>
      <c r="F28" s="424" t="s">
        <v>207</v>
      </c>
      <c r="G28" s="312">
        <v>5603</v>
      </c>
      <c r="H28" s="329">
        <v>24307</v>
      </c>
      <c r="I28" s="329">
        <v>17157415</v>
      </c>
      <c r="J28" s="513">
        <v>705.86</v>
      </c>
      <c r="K28" s="329">
        <v>14136668</v>
      </c>
      <c r="L28" s="456">
        <v>581.59</v>
      </c>
      <c r="M28" s="329">
        <v>24832</v>
      </c>
      <c r="N28" s="591">
        <v>17725174</v>
      </c>
      <c r="O28" s="592">
        <v>713.8</v>
      </c>
      <c r="P28" s="593">
        <v>12745441</v>
      </c>
      <c r="Q28" s="594">
        <v>513.27</v>
      </c>
      <c r="R28" s="312">
        <v>25357</v>
      </c>
      <c r="S28" s="591">
        <v>19917677.542699985</v>
      </c>
      <c r="T28" s="592">
        <v>785.49</v>
      </c>
      <c r="U28" s="593">
        <v>11433081.281000003</v>
      </c>
      <c r="V28" s="594">
        <v>450.88</v>
      </c>
      <c r="W28" s="989"/>
      <c r="X28" s="994"/>
    </row>
    <row r="29" spans="1:24" s="588" customFormat="1" ht="15" hidden="1" customHeight="1">
      <c r="A29" s="421" t="s">
        <v>190</v>
      </c>
      <c r="B29" s="421" t="s">
        <v>205</v>
      </c>
      <c r="C29" s="95" t="s">
        <v>172</v>
      </c>
      <c r="D29" s="421" t="s">
        <v>206</v>
      </c>
      <c r="E29" s="312">
        <v>5601</v>
      </c>
      <c r="F29" s="424" t="s">
        <v>208</v>
      </c>
      <c r="G29" s="312">
        <v>5606</v>
      </c>
      <c r="H29" s="329">
        <v>11467</v>
      </c>
      <c r="I29" s="329">
        <v>17693175</v>
      </c>
      <c r="J29" s="513">
        <v>1542.96</v>
      </c>
      <c r="K29" s="329">
        <v>24558470</v>
      </c>
      <c r="L29" s="456">
        <v>2141.66</v>
      </c>
      <c r="M29" s="329">
        <v>11703</v>
      </c>
      <c r="N29" s="591">
        <v>18642340</v>
      </c>
      <c r="O29" s="592">
        <v>1592.95</v>
      </c>
      <c r="P29" s="593">
        <v>28303322</v>
      </c>
      <c r="Q29" s="594">
        <v>2418.4699999999998</v>
      </c>
      <c r="R29" s="312">
        <v>11934</v>
      </c>
      <c r="S29" s="591">
        <v>19755865.52730998</v>
      </c>
      <c r="T29" s="592">
        <v>1655.43</v>
      </c>
      <c r="U29" s="593">
        <v>30959169.732399989</v>
      </c>
      <c r="V29" s="594">
        <v>2594.1999999999998</v>
      </c>
      <c r="W29" s="989"/>
      <c r="X29" s="994"/>
    </row>
    <row r="30" spans="1:24" s="588" customFormat="1" ht="15" hidden="1" customHeight="1">
      <c r="A30" s="421" t="s">
        <v>190</v>
      </c>
      <c r="B30" s="423" t="s">
        <v>209</v>
      </c>
      <c r="C30" s="95" t="s">
        <v>172</v>
      </c>
      <c r="D30" s="423" t="s">
        <v>210</v>
      </c>
      <c r="E30" s="312">
        <v>5701</v>
      </c>
      <c r="F30" s="425" t="s">
        <v>210</v>
      </c>
      <c r="G30" s="312">
        <v>5701</v>
      </c>
      <c r="H30" s="329">
        <v>81120</v>
      </c>
      <c r="I30" s="329">
        <v>57731864</v>
      </c>
      <c r="J30" s="513">
        <v>711.68</v>
      </c>
      <c r="K30" s="329">
        <v>62679080</v>
      </c>
      <c r="L30" s="456">
        <v>772.67</v>
      </c>
      <c r="M30" s="329">
        <v>82312</v>
      </c>
      <c r="N30" s="591">
        <v>58285176</v>
      </c>
      <c r="O30" s="592">
        <v>708.1</v>
      </c>
      <c r="P30" s="593">
        <v>53611219</v>
      </c>
      <c r="Q30" s="594">
        <v>651.32000000000005</v>
      </c>
      <c r="R30" s="312">
        <v>83494</v>
      </c>
      <c r="S30" s="591">
        <v>58789331.418099992</v>
      </c>
      <c r="T30" s="592">
        <v>704.11</v>
      </c>
      <c r="U30" s="593">
        <v>47971151.199999981</v>
      </c>
      <c r="V30" s="594">
        <v>574.54999999999995</v>
      </c>
      <c r="W30" s="989"/>
      <c r="X30" s="994"/>
    </row>
    <row r="31" spans="1:24" s="588" customFormat="1" ht="15" hidden="1" customHeight="1">
      <c r="A31" s="421" t="s">
        <v>190</v>
      </c>
      <c r="B31" s="421" t="s">
        <v>211</v>
      </c>
      <c r="C31" s="95" t="s">
        <v>191</v>
      </c>
      <c r="D31" s="421" t="s">
        <v>191</v>
      </c>
      <c r="E31" s="312">
        <v>5001</v>
      </c>
      <c r="F31" s="421" t="s">
        <v>212</v>
      </c>
      <c r="G31" s="312">
        <v>5801</v>
      </c>
      <c r="H31" s="329">
        <v>162464</v>
      </c>
      <c r="I31" s="329">
        <v>115663894</v>
      </c>
      <c r="J31" s="513">
        <v>711.94</v>
      </c>
      <c r="K31" s="329">
        <v>55970599</v>
      </c>
      <c r="L31" s="456">
        <v>344.51</v>
      </c>
      <c r="M31" s="329">
        <v>164783</v>
      </c>
      <c r="N31" s="591">
        <v>117946762</v>
      </c>
      <c r="O31" s="592">
        <v>715.77</v>
      </c>
      <c r="P31" s="593">
        <v>48490901</v>
      </c>
      <c r="Q31" s="594">
        <v>294.27</v>
      </c>
      <c r="R31" s="312">
        <v>167085</v>
      </c>
      <c r="S31" s="591">
        <v>122271134.98779997</v>
      </c>
      <c r="T31" s="592">
        <v>731.79</v>
      </c>
      <c r="U31" s="593">
        <v>41150481.039999992</v>
      </c>
      <c r="V31" s="594">
        <v>246.28</v>
      </c>
      <c r="W31" s="989"/>
      <c r="X31" s="994"/>
    </row>
    <row r="32" spans="1:24" s="588" customFormat="1" ht="15" hidden="1" customHeight="1">
      <c r="A32" s="421" t="s">
        <v>190</v>
      </c>
      <c r="B32" s="421" t="s">
        <v>211</v>
      </c>
      <c r="C32" s="95" t="s">
        <v>191</v>
      </c>
      <c r="D32" s="421" t="s">
        <v>191</v>
      </c>
      <c r="E32" s="312">
        <v>5001</v>
      </c>
      <c r="F32" s="421" t="s">
        <v>213</v>
      </c>
      <c r="G32" s="312">
        <v>5802</v>
      </c>
      <c r="H32" s="329">
        <v>48633</v>
      </c>
      <c r="I32" s="329">
        <v>36541616</v>
      </c>
      <c r="J32" s="513">
        <v>751.37</v>
      </c>
      <c r="K32" s="329">
        <v>24768803</v>
      </c>
      <c r="L32" s="456">
        <v>509.3</v>
      </c>
      <c r="M32" s="329">
        <v>49285</v>
      </c>
      <c r="N32" s="591">
        <v>38434078</v>
      </c>
      <c r="O32" s="592">
        <v>779.83</v>
      </c>
      <c r="P32" s="593">
        <v>25694598</v>
      </c>
      <c r="Q32" s="594">
        <v>521.35</v>
      </c>
      <c r="R32" s="312">
        <v>49931</v>
      </c>
      <c r="S32" s="591">
        <v>40098211.899999976</v>
      </c>
      <c r="T32" s="592">
        <v>803.07</v>
      </c>
      <c r="U32" s="593">
        <v>24839843.439999986</v>
      </c>
      <c r="V32" s="594">
        <v>497.48</v>
      </c>
      <c r="W32" s="989"/>
      <c r="X32" s="994"/>
    </row>
    <row r="33" spans="1:24" s="588" customFormat="1" ht="15" hidden="1" customHeight="1">
      <c r="A33" s="421" t="s">
        <v>190</v>
      </c>
      <c r="B33" s="421" t="s">
        <v>211</v>
      </c>
      <c r="C33" s="95" t="s">
        <v>191</v>
      </c>
      <c r="D33" s="421" t="s">
        <v>191</v>
      </c>
      <c r="E33" s="312">
        <v>5001</v>
      </c>
      <c r="F33" s="421" t="s">
        <v>214</v>
      </c>
      <c r="G33" s="312">
        <v>5803</v>
      </c>
      <c r="H33" s="329">
        <v>18625</v>
      </c>
      <c r="I33" s="329">
        <v>18719676</v>
      </c>
      <c r="J33" s="513">
        <v>1005.08</v>
      </c>
      <c r="K33" s="329">
        <v>15105960</v>
      </c>
      <c r="L33" s="456">
        <v>811.06</v>
      </c>
      <c r="M33" s="329">
        <v>18946</v>
      </c>
      <c r="N33" s="591">
        <v>19549037</v>
      </c>
      <c r="O33" s="592">
        <v>1031.83</v>
      </c>
      <c r="P33" s="593">
        <v>17026073</v>
      </c>
      <c r="Q33" s="594">
        <v>898.66</v>
      </c>
      <c r="R33" s="312">
        <v>19266</v>
      </c>
      <c r="S33" s="591">
        <v>20264895.400200013</v>
      </c>
      <c r="T33" s="592">
        <v>1051.8499999999999</v>
      </c>
      <c r="U33" s="593">
        <v>12113853.759999996</v>
      </c>
      <c r="V33" s="594">
        <v>628.77</v>
      </c>
      <c r="W33" s="989"/>
      <c r="X33" s="994"/>
    </row>
    <row r="34" spans="1:24" s="588" customFormat="1" ht="15" hidden="1" customHeight="1">
      <c r="A34" s="421" t="s">
        <v>190</v>
      </c>
      <c r="B34" s="421" t="s">
        <v>211</v>
      </c>
      <c r="C34" s="95" t="s">
        <v>191</v>
      </c>
      <c r="D34" s="421" t="s">
        <v>191</v>
      </c>
      <c r="E34" s="312">
        <v>5001</v>
      </c>
      <c r="F34" s="421" t="s">
        <v>215</v>
      </c>
      <c r="G34" s="312">
        <v>5804</v>
      </c>
      <c r="H34" s="329">
        <v>134099</v>
      </c>
      <c r="I34" s="329">
        <v>85851153</v>
      </c>
      <c r="J34" s="513">
        <v>640.21</v>
      </c>
      <c r="K34" s="329">
        <v>24153662</v>
      </c>
      <c r="L34" s="456">
        <v>180.12</v>
      </c>
      <c r="M34" s="329">
        <v>136711</v>
      </c>
      <c r="N34" s="591">
        <v>88365345</v>
      </c>
      <c r="O34" s="592">
        <v>646.37</v>
      </c>
      <c r="P34" s="593">
        <v>24817836</v>
      </c>
      <c r="Q34" s="594">
        <v>181.54</v>
      </c>
      <c r="R34" s="312">
        <v>139310</v>
      </c>
      <c r="S34" s="591">
        <v>92979926.431750223</v>
      </c>
      <c r="T34" s="592">
        <v>667.43</v>
      </c>
      <c r="U34" s="593">
        <v>22938985.699999999</v>
      </c>
      <c r="V34" s="594">
        <v>164.66</v>
      </c>
      <c r="W34" s="989"/>
      <c r="X34" s="994"/>
    </row>
    <row r="35" spans="1:24" s="588" customFormat="1" ht="15" hidden="1" customHeight="1">
      <c r="A35" s="421" t="s">
        <v>216</v>
      </c>
      <c r="B35" s="421" t="s">
        <v>217</v>
      </c>
      <c r="C35" s="95" t="s">
        <v>172</v>
      </c>
      <c r="D35" s="421" t="s">
        <v>218</v>
      </c>
      <c r="E35" s="312">
        <v>6001</v>
      </c>
      <c r="F35" s="421" t="s">
        <v>219</v>
      </c>
      <c r="G35" s="312">
        <v>6101</v>
      </c>
      <c r="H35" s="329">
        <v>258738</v>
      </c>
      <c r="I35" s="329">
        <v>187855323</v>
      </c>
      <c r="J35" s="513">
        <v>726.04</v>
      </c>
      <c r="K35" s="329">
        <v>172131335</v>
      </c>
      <c r="L35" s="456">
        <v>665.27</v>
      </c>
      <c r="M35" s="329">
        <v>261992</v>
      </c>
      <c r="N35" s="591">
        <v>191586146</v>
      </c>
      <c r="O35" s="592">
        <v>731.27</v>
      </c>
      <c r="P35" s="593">
        <v>141434754</v>
      </c>
      <c r="Q35" s="594">
        <v>539.84</v>
      </c>
      <c r="R35" s="312">
        <v>265211</v>
      </c>
      <c r="S35" s="591">
        <v>197228610.86299953</v>
      </c>
      <c r="T35" s="592">
        <v>743.67</v>
      </c>
      <c r="U35" s="593">
        <v>107557363.07000026</v>
      </c>
      <c r="V35" s="594">
        <v>405.55</v>
      </c>
      <c r="W35" s="989"/>
      <c r="X35" s="994"/>
    </row>
    <row r="36" spans="1:24" s="588" customFormat="1" ht="15" hidden="1" customHeight="1">
      <c r="A36" s="421" t="s">
        <v>216</v>
      </c>
      <c r="B36" s="421" t="s">
        <v>217</v>
      </c>
      <c r="C36" s="95" t="s">
        <v>172</v>
      </c>
      <c r="D36" s="421" t="s">
        <v>218</v>
      </c>
      <c r="E36" s="312">
        <v>6001</v>
      </c>
      <c r="F36" s="421" t="s">
        <v>220</v>
      </c>
      <c r="G36" s="312">
        <v>6108</v>
      </c>
      <c r="H36" s="329">
        <v>56839</v>
      </c>
      <c r="I36" s="329">
        <v>45697801</v>
      </c>
      <c r="J36" s="513">
        <v>803.99</v>
      </c>
      <c r="K36" s="329">
        <v>27841849</v>
      </c>
      <c r="L36" s="456">
        <v>489.84</v>
      </c>
      <c r="M36" s="329">
        <v>58398</v>
      </c>
      <c r="N36" s="591">
        <v>47581677</v>
      </c>
      <c r="O36" s="592">
        <v>814.78</v>
      </c>
      <c r="P36" s="593">
        <v>23958818</v>
      </c>
      <c r="Q36" s="594">
        <v>410.27</v>
      </c>
      <c r="R36" s="312">
        <v>59913</v>
      </c>
      <c r="S36" s="591">
        <v>51801512.64699997</v>
      </c>
      <c r="T36" s="592">
        <v>864.61</v>
      </c>
      <c r="U36" s="593">
        <v>21371969.658999961</v>
      </c>
      <c r="V36" s="594">
        <v>356.72</v>
      </c>
      <c r="W36" s="989"/>
      <c r="X36" s="994"/>
    </row>
    <row r="37" spans="1:24" s="588" customFormat="1" ht="15" hidden="1" customHeight="1">
      <c r="A37" s="421" t="s">
        <v>216</v>
      </c>
      <c r="B37" s="423" t="s">
        <v>217</v>
      </c>
      <c r="C37" s="95" t="s">
        <v>172</v>
      </c>
      <c r="D37" s="423" t="s">
        <v>221</v>
      </c>
      <c r="E37" s="312">
        <v>6115</v>
      </c>
      <c r="F37" s="423" t="s">
        <v>221</v>
      </c>
      <c r="G37" s="312">
        <v>6115</v>
      </c>
      <c r="H37" s="329">
        <v>62193</v>
      </c>
      <c r="I37" s="329">
        <v>39969784</v>
      </c>
      <c r="J37" s="513">
        <v>642.66999999999996</v>
      </c>
      <c r="K37" s="329">
        <v>54477259</v>
      </c>
      <c r="L37" s="456">
        <v>875.94</v>
      </c>
      <c r="M37" s="329">
        <v>62958</v>
      </c>
      <c r="N37" s="591">
        <v>40723676</v>
      </c>
      <c r="O37" s="592">
        <v>646.84</v>
      </c>
      <c r="P37" s="593">
        <v>41789953</v>
      </c>
      <c r="Q37" s="594">
        <v>663.78</v>
      </c>
      <c r="R37" s="312">
        <v>63710</v>
      </c>
      <c r="S37" s="591">
        <v>43183425.438999943</v>
      </c>
      <c r="T37" s="592">
        <v>677.81</v>
      </c>
      <c r="U37" s="593">
        <v>44675170.802999929</v>
      </c>
      <c r="V37" s="594">
        <v>701.23</v>
      </c>
      <c r="W37" s="989"/>
      <c r="X37" s="994"/>
    </row>
    <row r="38" spans="1:24" s="588" customFormat="1" ht="15" hidden="1" customHeight="1">
      <c r="A38" s="421" t="s">
        <v>216</v>
      </c>
      <c r="B38" s="423" t="s">
        <v>222</v>
      </c>
      <c r="C38" s="95" t="s">
        <v>172</v>
      </c>
      <c r="D38" s="423" t="s">
        <v>223</v>
      </c>
      <c r="E38" s="312">
        <v>6301</v>
      </c>
      <c r="F38" s="425" t="s">
        <v>223</v>
      </c>
      <c r="G38" s="312">
        <v>6301</v>
      </c>
      <c r="H38" s="329">
        <v>76875</v>
      </c>
      <c r="I38" s="329">
        <v>54400981</v>
      </c>
      <c r="J38" s="513">
        <v>707.66</v>
      </c>
      <c r="K38" s="329">
        <v>78806504</v>
      </c>
      <c r="L38" s="456">
        <v>1025.1300000000001</v>
      </c>
      <c r="M38" s="329">
        <v>77763</v>
      </c>
      <c r="N38" s="591">
        <v>55243382</v>
      </c>
      <c r="O38" s="592">
        <v>710.41</v>
      </c>
      <c r="P38" s="593">
        <v>59993780</v>
      </c>
      <c r="Q38" s="594">
        <v>771.5</v>
      </c>
      <c r="R38" s="312">
        <v>78642</v>
      </c>
      <c r="S38" s="591">
        <v>58080599.20000001</v>
      </c>
      <c r="T38" s="592">
        <v>738.54</v>
      </c>
      <c r="U38" s="593">
        <v>53628723.262000039</v>
      </c>
      <c r="V38" s="594">
        <v>681.93</v>
      </c>
      <c r="W38" s="989"/>
      <c r="X38" s="994"/>
    </row>
    <row r="39" spans="1:24" s="588" customFormat="1" ht="15" hidden="1" customHeight="1">
      <c r="A39" s="421" t="s">
        <v>224</v>
      </c>
      <c r="B39" s="421" t="s">
        <v>225</v>
      </c>
      <c r="C39" s="95" t="s">
        <v>172</v>
      </c>
      <c r="D39" s="421" t="s">
        <v>226</v>
      </c>
      <c r="E39" s="312">
        <v>7001</v>
      </c>
      <c r="F39" s="421" t="s">
        <v>225</v>
      </c>
      <c r="G39" s="312">
        <v>7101</v>
      </c>
      <c r="H39" s="329">
        <v>232672</v>
      </c>
      <c r="I39" s="329">
        <v>175999310</v>
      </c>
      <c r="J39" s="513">
        <v>756.43</v>
      </c>
      <c r="K39" s="329">
        <v>183570117</v>
      </c>
      <c r="L39" s="456">
        <v>788.97</v>
      </c>
      <c r="M39" s="329">
        <v>234717</v>
      </c>
      <c r="N39" s="591">
        <v>178568756</v>
      </c>
      <c r="O39" s="592">
        <v>760.78</v>
      </c>
      <c r="P39" s="593">
        <v>141679701</v>
      </c>
      <c r="Q39" s="594">
        <v>603.62</v>
      </c>
      <c r="R39" s="312">
        <v>236724</v>
      </c>
      <c r="S39" s="591">
        <v>185577811.46699902</v>
      </c>
      <c r="T39" s="592">
        <v>783.94</v>
      </c>
      <c r="U39" s="593">
        <v>106505943.98800056</v>
      </c>
      <c r="V39" s="594">
        <v>449.92</v>
      </c>
      <c r="W39" s="989"/>
      <c r="X39" s="994"/>
    </row>
    <row r="40" spans="1:24" s="588" customFormat="1" ht="15" hidden="1" customHeight="1">
      <c r="A40" s="421" t="s">
        <v>224</v>
      </c>
      <c r="B40" s="423" t="s">
        <v>225</v>
      </c>
      <c r="C40" s="95" t="s">
        <v>172</v>
      </c>
      <c r="D40" s="423" t="s">
        <v>227</v>
      </c>
      <c r="E40" s="312">
        <v>7102</v>
      </c>
      <c r="F40" s="423" t="s">
        <v>227</v>
      </c>
      <c r="G40" s="312">
        <v>7102</v>
      </c>
      <c r="H40" s="329">
        <v>49932</v>
      </c>
      <c r="I40" s="329">
        <v>29787136</v>
      </c>
      <c r="J40" s="513">
        <v>596.54999999999995</v>
      </c>
      <c r="K40" s="329">
        <v>51424014</v>
      </c>
      <c r="L40" s="456">
        <v>1029.8800000000001</v>
      </c>
      <c r="M40" s="329">
        <v>50148</v>
      </c>
      <c r="N40" s="591">
        <v>30295126</v>
      </c>
      <c r="O40" s="592">
        <v>604.11</v>
      </c>
      <c r="P40" s="593">
        <v>38811796</v>
      </c>
      <c r="Q40" s="594">
        <v>773.95</v>
      </c>
      <c r="R40" s="312">
        <v>50348</v>
      </c>
      <c r="S40" s="591">
        <v>32152643.990399957</v>
      </c>
      <c r="T40" s="592">
        <v>638.61</v>
      </c>
      <c r="U40" s="593">
        <v>30716634.824999947</v>
      </c>
      <c r="V40" s="594">
        <v>610.09</v>
      </c>
      <c r="W40" s="989"/>
      <c r="X40" s="994"/>
    </row>
    <row r="41" spans="1:24" s="588" customFormat="1" ht="15" hidden="1" customHeight="1">
      <c r="A41" s="421" t="s">
        <v>224</v>
      </c>
      <c r="B41" s="421" t="s">
        <v>225</v>
      </c>
      <c r="C41" s="95" t="s">
        <v>172</v>
      </c>
      <c r="D41" s="421" t="s">
        <v>226</v>
      </c>
      <c r="E41" s="312">
        <v>7001</v>
      </c>
      <c r="F41" s="421" t="s">
        <v>224</v>
      </c>
      <c r="G41" s="312">
        <v>7105</v>
      </c>
      <c r="H41" s="329">
        <v>54841</v>
      </c>
      <c r="I41" s="329">
        <v>32172214</v>
      </c>
      <c r="J41" s="513">
        <v>586.65</v>
      </c>
      <c r="K41" s="329">
        <v>19318631</v>
      </c>
      <c r="L41" s="456">
        <v>352.27</v>
      </c>
      <c r="M41" s="329">
        <v>57447</v>
      </c>
      <c r="N41" s="591">
        <v>33433892</v>
      </c>
      <c r="O41" s="592">
        <v>582</v>
      </c>
      <c r="P41" s="593">
        <v>17078932</v>
      </c>
      <c r="Q41" s="594">
        <v>297.3</v>
      </c>
      <c r="R41" s="312">
        <v>60000</v>
      </c>
      <c r="S41" s="591">
        <v>36555105.627999887</v>
      </c>
      <c r="T41" s="592">
        <v>609.25</v>
      </c>
      <c r="U41" s="593">
        <v>17425388.761000015</v>
      </c>
      <c r="V41" s="594">
        <v>290.42</v>
      </c>
      <c r="W41" s="989"/>
      <c r="X41" s="994"/>
    </row>
    <row r="42" spans="1:24" s="588" customFormat="1" ht="15" hidden="1" customHeight="1">
      <c r="A42" s="421" t="s">
        <v>224</v>
      </c>
      <c r="B42" s="421" t="s">
        <v>228</v>
      </c>
      <c r="C42" s="95" t="s">
        <v>172</v>
      </c>
      <c r="D42" s="421" t="s">
        <v>229</v>
      </c>
      <c r="E42" s="312">
        <v>7301</v>
      </c>
      <c r="F42" s="424" t="s">
        <v>228</v>
      </c>
      <c r="G42" s="312">
        <v>7301</v>
      </c>
      <c r="H42" s="329">
        <v>158795</v>
      </c>
      <c r="I42" s="329">
        <v>121780337</v>
      </c>
      <c r="J42" s="513">
        <v>766.9</v>
      </c>
      <c r="K42" s="329">
        <v>121953383</v>
      </c>
      <c r="L42" s="456">
        <v>767.99</v>
      </c>
      <c r="M42" s="329">
        <v>161223</v>
      </c>
      <c r="N42" s="591">
        <v>124759035</v>
      </c>
      <c r="O42" s="592">
        <v>773.83</v>
      </c>
      <c r="P42" s="593">
        <v>104039573</v>
      </c>
      <c r="Q42" s="594">
        <v>645.30999999999995</v>
      </c>
      <c r="R42" s="312">
        <v>163626</v>
      </c>
      <c r="S42" s="591">
        <v>128491024.06600024</v>
      </c>
      <c r="T42" s="592">
        <v>785.27</v>
      </c>
      <c r="U42" s="593">
        <v>95110246.586000293</v>
      </c>
      <c r="V42" s="594">
        <v>581.27</v>
      </c>
      <c r="W42" s="989"/>
      <c r="X42" s="994"/>
    </row>
    <row r="43" spans="1:24" s="588" customFormat="1" ht="15" hidden="1" customHeight="1">
      <c r="A43" s="421" t="s">
        <v>224</v>
      </c>
      <c r="B43" s="421" t="s">
        <v>228</v>
      </c>
      <c r="C43" s="95" t="s">
        <v>172</v>
      </c>
      <c r="D43" s="421" t="s">
        <v>229</v>
      </c>
      <c r="E43" s="312">
        <v>7301</v>
      </c>
      <c r="F43" s="424" t="s">
        <v>230</v>
      </c>
      <c r="G43" s="312">
        <v>7305</v>
      </c>
      <c r="H43" s="329">
        <v>10940</v>
      </c>
      <c r="I43" s="329">
        <v>6850510</v>
      </c>
      <c r="J43" s="513">
        <v>626.19000000000005</v>
      </c>
      <c r="K43" s="329">
        <v>7371635</v>
      </c>
      <c r="L43" s="456">
        <v>673.82</v>
      </c>
      <c r="M43" s="329">
        <v>11094</v>
      </c>
      <c r="N43" s="591">
        <v>7229383</v>
      </c>
      <c r="O43" s="592">
        <v>651.65</v>
      </c>
      <c r="P43" s="593">
        <v>6731987</v>
      </c>
      <c r="Q43" s="594">
        <v>606.80999999999995</v>
      </c>
      <c r="R43" s="312">
        <v>11248</v>
      </c>
      <c r="S43" s="591">
        <v>7801206.0670000073</v>
      </c>
      <c r="T43" s="592">
        <v>693.56</v>
      </c>
      <c r="U43" s="593">
        <v>7415264.4580000089</v>
      </c>
      <c r="V43" s="594">
        <v>659.25</v>
      </c>
      <c r="W43" s="989"/>
      <c r="X43" s="994"/>
    </row>
    <row r="44" spans="1:24" s="588" customFormat="1" ht="15" hidden="1" customHeight="1">
      <c r="A44" s="421" t="s">
        <v>224</v>
      </c>
      <c r="B44" s="421" t="s">
        <v>228</v>
      </c>
      <c r="C44" s="95" t="s">
        <v>172</v>
      </c>
      <c r="D44" s="421" t="s">
        <v>229</v>
      </c>
      <c r="E44" s="312">
        <v>7301</v>
      </c>
      <c r="F44" s="424" t="s">
        <v>231</v>
      </c>
      <c r="G44" s="312">
        <v>7306</v>
      </c>
      <c r="H44" s="329">
        <v>15721</v>
      </c>
      <c r="I44" s="329">
        <v>11555479</v>
      </c>
      <c r="J44" s="513">
        <v>735.03</v>
      </c>
      <c r="K44" s="329">
        <v>44723831</v>
      </c>
      <c r="L44" s="456">
        <v>2844.85</v>
      </c>
      <c r="M44" s="329">
        <v>15946</v>
      </c>
      <c r="N44" s="591">
        <v>12104328</v>
      </c>
      <c r="O44" s="592">
        <v>759.08</v>
      </c>
      <c r="P44" s="593">
        <v>32879639</v>
      </c>
      <c r="Q44" s="594">
        <v>2061.94</v>
      </c>
      <c r="R44" s="312">
        <v>16170</v>
      </c>
      <c r="S44" s="591">
        <v>13143931.42300001</v>
      </c>
      <c r="T44" s="592">
        <v>812.86</v>
      </c>
      <c r="U44" s="593">
        <v>25909932.317999952</v>
      </c>
      <c r="V44" s="594">
        <v>1602.35</v>
      </c>
      <c r="W44" s="989"/>
      <c r="X44" s="994"/>
    </row>
    <row r="45" spans="1:24" s="588" customFormat="1" ht="15" hidden="1" customHeight="1">
      <c r="A45" s="421" t="s">
        <v>224</v>
      </c>
      <c r="B45" s="423" t="s">
        <v>232</v>
      </c>
      <c r="C45" s="95" t="s">
        <v>172</v>
      </c>
      <c r="D45" s="423" t="s">
        <v>232</v>
      </c>
      <c r="E45" s="312">
        <v>7401</v>
      </c>
      <c r="F45" s="425" t="s">
        <v>232</v>
      </c>
      <c r="G45" s="312">
        <v>7401</v>
      </c>
      <c r="H45" s="329">
        <v>99056</v>
      </c>
      <c r="I45" s="329">
        <v>70811161</v>
      </c>
      <c r="J45" s="513">
        <v>714.86</v>
      </c>
      <c r="K45" s="329">
        <v>54259562</v>
      </c>
      <c r="L45" s="456">
        <v>547.77</v>
      </c>
      <c r="M45" s="329">
        <v>100077</v>
      </c>
      <c r="N45" s="591">
        <v>72706107</v>
      </c>
      <c r="O45" s="592">
        <v>726.5</v>
      </c>
      <c r="P45" s="593">
        <v>45360328</v>
      </c>
      <c r="Q45" s="594">
        <v>453.25</v>
      </c>
      <c r="R45" s="312">
        <v>101073</v>
      </c>
      <c r="S45" s="591">
        <v>75270785.935400054</v>
      </c>
      <c r="T45" s="592">
        <v>744.72</v>
      </c>
      <c r="U45" s="593">
        <v>41316662.959999919</v>
      </c>
      <c r="V45" s="594">
        <v>408.78</v>
      </c>
      <c r="W45" s="989"/>
      <c r="X45" s="994"/>
    </row>
    <row r="46" spans="1:24" s="588" customFormat="1" ht="15" hidden="1" customHeight="1">
      <c r="A46" s="421" t="s">
        <v>233</v>
      </c>
      <c r="B46" s="421" t="s">
        <v>234</v>
      </c>
      <c r="C46" s="95" t="s">
        <v>235</v>
      </c>
      <c r="D46" s="421" t="s">
        <v>235</v>
      </c>
      <c r="E46" s="312">
        <v>8001</v>
      </c>
      <c r="F46" s="421" t="s">
        <v>234</v>
      </c>
      <c r="G46" s="312">
        <v>8101</v>
      </c>
      <c r="H46" s="329">
        <v>236400</v>
      </c>
      <c r="I46" s="329">
        <v>203771753</v>
      </c>
      <c r="J46" s="513">
        <v>861.98</v>
      </c>
      <c r="K46" s="329">
        <v>205126248</v>
      </c>
      <c r="L46" s="456">
        <v>867.71</v>
      </c>
      <c r="M46" s="329">
        <v>237257</v>
      </c>
      <c r="N46" s="591">
        <v>201738841</v>
      </c>
      <c r="O46" s="592">
        <v>850.3</v>
      </c>
      <c r="P46" s="593">
        <v>166965470</v>
      </c>
      <c r="Q46" s="594">
        <v>703.73</v>
      </c>
      <c r="R46" s="312">
        <v>238092</v>
      </c>
      <c r="S46" s="591">
        <v>198683374.48299915</v>
      </c>
      <c r="T46" s="592">
        <v>834.48</v>
      </c>
      <c r="U46" s="593">
        <v>135467979.05100033</v>
      </c>
      <c r="V46" s="594">
        <v>568.97</v>
      </c>
      <c r="W46" s="989"/>
      <c r="X46" s="994"/>
    </row>
    <row r="47" spans="1:24" s="588" customFormat="1" ht="15" hidden="1" customHeight="1">
      <c r="A47" s="421" t="s">
        <v>233</v>
      </c>
      <c r="B47" s="421" t="s">
        <v>234</v>
      </c>
      <c r="C47" s="95" t="s">
        <v>235</v>
      </c>
      <c r="D47" s="421" t="s">
        <v>235</v>
      </c>
      <c r="E47" s="312">
        <v>8001</v>
      </c>
      <c r="F47" s="421" t="s">
        <v>236</v>
      </c>
      <c r="G47" s="312">
        <v>8102</v>
      </c>
      <c r="H47" s="329">
        <v>123634</v>
      </c>
      <c r="I47" s="329">
        <v>74981770</v>
      </c>
      <c r="J47" s="513">
        <v>606.48</v>
      </c>
      <c r="K47" s="329">
        <v>196297351</v>
      </c>
      <c r="L47" s="456">
        <v>1587.73</v>
      </c>
      <c r="M47" s="329">
        <v>124753</v>
      </c>
      <c r="N47" s="591">
        <v>75818970</v>
      </c>
      <c r="O47" s="592">
        <v>607.75</v>
      </c>
      <c r="P47" s="593">
        <v>161574781</v>
      </c>
      <c r="Q47" s="594">
        <v>1295.1600000000001</v>
      </c>
      <c r="R47" s="312">
        <v>125829</v>
      </c>
      <c r="S47" s="591">
        <v>80894603.970000133</v>
      </c>
      <c r="T47" s="592">
        <v>642.89</v>
      </c>
      <c r="U47" s="593">
        <v>95310666.9640003</v>
      </c>
      <c r="V47" s="594">
        <v>757.46</v>
      </c>
      <c r="W47" s="989"/>
      <c r="X47" s="994"/>
    </row>
    <row r="48" spans="1:24" s="588" customFormat="1" ht="15" hidden="1" customHeight="1">
      <c r="A48" s="421" t="s">
        <v>233</v>
      </c>
      <c r="B48" s="421" t="s">
        <v>234</v>
      </c>
      <c r="C48" s="95" t="s">
        <v>235</v>
      </c>
      <c r="D48" s="421" t="s">
        <v>235</v>
      </c>
      <c r="E48" s="312">
        <v>8001</v>
      </c>
      <c r="F48" s="421" t="s">
        <v>237</v>
      </c>
      <c r="G48" s="312">
        <v>8103</v>
      </c>
      <c r="H48" s="329">
        <v>90438</v>
      </c>
      <c r="I48" s="329">
        <v>61065222</v>
      </c>
      <c r="J48" s="513">
        <v>675.22</v>
      </c>
      <c r="K48" s="329">
        <v>19486632</v>
      </c>
      <c r="L48" s="456">
        <v>215.47</v>
      </c>
      <c r="M48" s="329">
        <v>90815</v>
      </c>
      <c r="N48" s="591">
        <v>60091241</v>
      </c>
      <c r="O48" s="592">
        <v>661.69</v>
      </c>
      <c r="P48" s="593">
        <v>17868006</v>
      </c>
      <c r="Q48" s="594">
        <v>196.75</v>
      </c>
      <c r="R48" s="312">
        <v>91180</v>
      </c>
      <c r="S48" s="591">
        <v>63722759.127000004</v>
      </c>
      <c r="T48" s="592">
        <v>698.87</v>
      </c>
      <c r="U48" s="593">
        <v>16440733.183000021</v>
      </c>
      <c r="V48" s="594">
        <v>180.31</v>
      </c>
      <c r="W48" s="989"/>
      <c r="X48" s="994"/>
    </row>
    <row r="49" spans="1:24" s="588" customFormat="1" ht="15" hidden="1" customHeight="1">
      <c r="A49" s="421" t="s">
        <v>233</v>
      </c>
      <c r="B49" s="421" t="s">
        <v>234</v>
      </c>
      <c r="C49" s="95" t="s">
        <v>235</v>
      </c>
      <c r="D49" s="421" t="s">
        <v>235</v>
      </c>
      <c r="E49" s="312">
        <v>8001</v>
      </c>
      <c r="F49" s="421" t="s">
        <v>238</v>
      </c>
      <c r="G49" s="312">
        <v>8105</v>
      </c>
      <c r="H49" s="329">
        <v>25778</v>
      </c>
      <c r="I49" s="329">
        <v>13387065</v>
      </c>
      <c r="J49" s="513">
        <v>519.32000000000005</v>
      </c>
      <c r="K49" s="329">
        <v>5825149</v>
      </c>
      <c r="L49" s="456">
        <v>225.97</v>
      </c>
      <c r="M49" s="329">
        <v>25997</v>
      </c>
      <c r="N49" s="591">
        <v>13382767</v>
      </c>
      <c r="O49" s="592">
        <v>514.78</v>
      </c>
      <c r="P49" s="593">
        <v>6020998</v>
      </c>
      <c r="Q49" s="594">
        <v>231.6</v>
      </c>
      <c r="R49" s="312">
        <v>26201</v>
      </c>
      <c r="S49" s="591">
        <v>15032205.299000008</v>
      </c>
      <c r="T49" s="592">
        <v>573.73</v>
      </c>
      <c r="U49" s="593">
        <v>5825926.036000004</v>
      </c>
      <c r="V49" s="594">
        <v>222.36</v>
      </c>
      <c r="W49" s="989"/>
      <c r="X49" s="994"/>
    </row>
    <row r="50" spans="1:24" s="588" customFormat="1" ht="15" hidden="1" customHeight="1">
      <c r="A50" s="421" t="s">
        <v>233</v>
      </c>
      <c r="B50" s="421" t="s">
        <v>234</v>
      </c>
      <c r="C50" s="95" t="s">
        <v>235</v>
      </c>
      <c r="D50" s="421" t="s">
        <v>235</v>
      </c>
      <c r="E50" s="312">
        <v>8001</v>
      </c>
      <c r="F50" s="421" t="s">
        <v>239</v>
      </c>
      <c r="G50" s="312">
        <v>8106</v>
      </c>
      <c r="H50" s="329">
        <v>45845</v>
      </c>
      <c r="I50" s="329">
        <v>23977924</v>
      </c>
      <c r="J50" s="513">
        <v>523.02</v>
      </c>
      <c r="K50" s="329">
        <v>11773791</v>
      </c>
      <c r="L50" s="456">
        <v>256.82</v>
      </c>
      <c r="M50" s="329">
        <v>45791</v>
      </c>
      <c r="N50" s="591">
        <v>23796515</v>
      </c>
      <c r="O50" s="592">
        <v>519.67999999999995</v>
      </c>
      <c r="P50" s="593">
        <v>11395676</v>
      </c>
      <c r="Q50" s="594">
        <v>248.86</v>
      </c>
      <c r="R50" s="312">
        <v>45750</v>
      </c>
      <c r="S50" s="591">
        <v>24212270.00122761</v>
      </c>
      <c r="T50" s="592">
        <v>529.23</v>
      </c>
      <c r="U50" s="593">
        <v>10103245.17299995</v>
      </c>
      <c r="V50" s="594">
        <v>220.84</v>
      </c>
      <c r="W50" s="989"/>
      <c r="X50" s="994"/>
    </row>
    <row r="51" spans="1:24" s="588" customFormat="1" ht="15" hidden="1" customHeight="1">
      <c r="A51" s="421" t="s">
        <v>233</v>
      </c>
      <c r="B51" s="421" t="s">
        <v>234</v>
      </c>
      <c r="C51" s="95" t="s">
        <v>235</v>
      </c>
      <c r="D51" s="421" t="s">
        <v>235</v>
      </c>
      <c r="E51" s="312">
        <v>8001</v>
      </c>
      <c r="F51" s="421" t="s">
        <v>240</v>
      </c>
      <c r="G51" s="312">
        <v>8107</v>
      </c>
      <c r="H51" s="329">
        <v>49531</v>
      </c>
      <c r="I51" s="329">
        <v>30420359</v>
      </c>
      <c r="J51" s="513">
        <v>614.16999999999996</v>
      </c>
      <c r="K51" s="329">
        <v>24699263</v>
      </c>
      <c r="L51" s="456">
        <v>498.66</v>
      </c>
      <c r="M51" s="329">
        <v>49700</v>
      </c>
      <c r="N51" s="591">
        <v>30796614</v>
      </c>
      <c r="O51" s="592">
        <v>619.65</v>
      </c>
      <c r="P51" s="593">
        <v>16285184</v>
      </c>
      <c r="Q51" s="594">
        <v>327.67</v>
      </c>
      <c r="R51" s="312">
        <v>49865</v>
      </c>
      <c r="S51" s="591">
        <v>32606583.353999939</v>
      </c>
      <c r="T51" s="592">
        <v>653.9</v>
      </c>
      <c r="U51" s="593">
        <v>13874254.261000019</v>
      </c>
      <c r="V51" s="594">
        <v>278.24</v>
      </c>
      <c r="W51" s="989"/>
      <c r="X51" s="994"/>
    </row>
    <row r="52" spans="1:24" s="588" customFormat="1" ht="15" hidden="1" customHeight="1">
      <c r="A52" s="421" t="s">
        <v>233</v>
      </c>
      <c r="B52" s="421" t="s">
        <v>234</v>
      </c>
      <c r="C52" s="95" t="s">
        <v>235</v>
      </c>
      <c r="D52" s="421" t="s">
        <v>235</v>
      </c>
      <c r="E52" s="312">
        <v>8001</v>
      </c>
      <c r="F52" s="421" t="s">
        <v>241</v>
      </c>
      <c r="G52" s="312">
        <v>8108</v>
      </c>
      <c r="H52" s="329">
        <v>140877</v>
      </c>
      <c r="I52" s="329">
        <v>99325119</v>
      </c>
      <c r="J52" s="513">
        <v>705.05</v>
      </c>
      <c r="K52" s="329">
        <v>44086091</v>
      </c>
      <c r="L52" s="456">
        <v>312.94</v>
      </c>
      <c r="M52" s="329">
        <v>143458</v>
      </c>
      <c r="N52" s="591">
        <v>100058394</v>
      </c>
      <c r="O52" s="592">
        <v>697.48</v>
      </c>
      <c r="P52" s="593">
        <v>35420985</v>
      </c>
      <c r="Q52" s="594">
        <v>246.91</v>
      </c>
      <c r="R52" s="312">
        <v>145906</v>
      </c>
      <c r="S52" s="591">
        <v>108751414.43200019</v>
      </c>
      <c r="T52" s="592">
        <v>745.35</v>
      </c>
      <c r="U52" s="593">
        <v>30364845.42199989</v>
      </c>
      <c r="V52" s="594">
        <v>208.11</v>
      </c>
      <c r="W52" s="989"/>
      <c r="X52" s="994"/>
    </row>
    <row r="53" spans="1:24" s="588" customFormat="1" ht="15" hidden="1" customHeight="1">
      <c r="A53" s="421" t="s">
        <v>233</v>
      </c>
      <c r="B53" s="421" t="s">
        <v>234</v>
      </c>
      <c r="C53" s="95" t="s">
        <v>235</v>
      </c>
      <c r="D53" s="421" t="s">
        <v>235</v>
      </c>
      <c r="E53" s="312">
        <v>8001</v>
      </c>
      <c r="F53" s="421" t="s">
        <v>242</v>
      </c>
      <c r="G53" s="312">
        <v>8109</v>
      </c>
      <c r="H53" s="329">
        <v>14662</v>
      </c>
      <c r="I53" s="329">
        <v>7098206</v>
      </c>
      <c r="J53" s="513">
        <v>484.12</v>
      </c>
      <c r="K53" s="329">
        <v>4754132</v>
      </c>
      <c r="L53" s="456">
        <v>324.25</v>
      </c>
      <c r="M53" s="329">
        <v>14723</v>
      </c>
      <c r="N53" s="591">
        <v>7519682</v>
      </c>
      <c r="O53" s="592">
        <v>510.74</v>
      </c>
      <c r="P53" s="593">
        <v>5109132</v>
      </c>
      <c r="Q53" s="594">
        <v>347.02</v>
      </c>
      <c r="R53" s="312">
        <v>14779</v>
      </c>
      <c r="S53" s="591">
        <v>8310161.0002451045</v>
      </c>
      <c r="T53" s="592">
        <v>562.29999999999995</v>
      </c>
      <c r="U53" s="593">
        <v>4393509.8969999999</v>
      </c>
      <c r="V53" s="594">
        <v>297.27999999999997</v>
      </c>
      <c r="W53" s="989"/>
      <c r="X53" s="994"/>
    </row>
    <row r="54" spans="1:24" s="588" customFormat="1" ht="15" hidden="1" customHeight="1">
      <c r="A54" s="421" t="s">
        <v>233</v>
      </c>
      <c r="B54" s="421" t="s">
        <v>234</v>
      </c>
      <c r="C54" s="95" t="s">
        <v>235</v>
      </c>
      <c r="D54" s="421" t="s">
        <v>235</v>
      </c>
      <c r="E54" s="312">
        <v>8001</v>
      </c>
      <c r="F54" s="421" t="s">
        <v>243</v>
      </c>
      <c r="G54" s="312">
        <v>8110</v>
      </c>
      <c r="H54" s="329">
        <v>158087</v>
      </c>
      <c r="I54" s="329">
        <v>102102121</v>
      </c>
      <c r="J54" s="513">
        <v>645.86</v>
      </c>
      <c r="K54" s="329">
        <v>95974073</v>
      </c>
      <c r="L54" s="456">
        <v>607.1</v>
      </c>
      <c r="M54" s="329">
        <v>158203</v>
      </c>
      <c r="N54" s="591">
        <v>100422221</v>
      </c>
      <c r="O54" s="592">
        <v>634.77</v>
      </c>
      <c r="P54" s="593">
        <v>72986805</v>
      </c>
      <c r="Q54" s="594">
        <v>461.35</v>
      </c>
      <c r="R54" s="312">
        <v>158345</v>
      </c>
      <c r="S54" s="591">
        <v>105127267.54100029</v>
      </c>
      <c r="T54" s="592">
        <v>663.91</v>
      </c>
      <c r="U54" s="593">
        <v>62759173.067000054</v>
      </c>
      <c r="V54" s="594">
        <v>396.34</v>
      </c>
      <c r="W54" s="989"/>
      <c r="X54" s="994"/>
    </row>
    <row r="55" spans="1:24" s="588" customFormat="1" ht="15" hidden="1" customHeight="1">
      <c r="A55" s="421" t="s">
        <v>233</v>
      </c>
      <c r="B55" s="421" t="s">
        <v>234</v>
      </c>
      <c r="C55" s="95" t="s">
        <v>235</v>
      </c>
      <c r="D55" s="421" t="s">
        <v>235</v>
      </c>
      <c r="E55" s="312">
        <v>8001</v>
      </c>
      <c r="F55" s="421" t="s">
        <v>244</v>
      </c>
      <c r="G55" s="312">
        <v>8111</v>
      </c>
      <c r="H55" s="329">
        <v>58294</v>
      </c>
      <c r="I55" s="329">
        <v>38388581</v>
      </c>
      <c r="J55" s="513">
        <v>658.53</v>
      </c>
      <c r="K55" s="329">
        <v>19264295</v>
      </c>
      <c r="L55" s="456">
        <v>330.47</v>
      </c>
      <c r="M55" s="329">
        <v>58516</v>
      </c>
      <c r="N55" s="591">
        <v>38832808</v>
      </c>
      <c r="O55" s="592">
        <v>663.63</v>
      </c>
      <c r="P55" s="593">
        <v>14736877</v>
      </c>
      <c r="Q55" s="594">
        <v>251.84</v>
      </c>
      <c r="R55" s="312">
        <v>58729</v>
      </c>
      <c r="S55" s="591">
        <v>40412355.110999942</v>
      </c>
      <c r="T55" s="592">
        <v>688.12</v>
      </c>
      <c r="U55" s="593">
        <v>14457446.760000024</v>
      </c>
      <c r="V55" s="594">
        <v>246.17</v>
      </c>
      <c r="W55" s="989"/>
      <c r="X55" s="994"/>
    </row>
    <row r="56" spans="1:24" s="588" customFormat="1" ht="15" hidden="1" customHeight="1">
      <c r="A56" s="421" t="s">
        <v>233</v>
      </c>
      <c r="B56" s="421" t="s">
        <v>234</v>
      </c>
      <c r="C56" s="95" t="s">
        <v>235</v>
      </c>
      <c r="D56" s="421" t="s">
        <v>235</v>
      </c>
      <c r="E56" s="312">
        <v>8001</v>
      </c>
      <c r="F56" s="421" t="s">
        <v>245</v>
      </c>
      <c r="G56" s="312">
        <v>8112</v>
      </c>
      <c r="H56" s="329">
        <v>96499</v>
      </c>
      <c r="I56" s="329">
        <v>60207566</v>
      </c>
      <c r="J56" s="513">
        <v>623.91999999999996</v>
      </c>
      <c r="K56" s="329">
        <v>38564973</v>
      </c>
      <c r="L56" s="456">
        <v>399.64</v>
      </c>
      <c r="M56" s="329">
        <v>96894</v>
      </c>
      <c r="N56" s="591">
        <v>59418332</v>
      </c>
      <c r="O56" s="592">
        <v>613.23</v>
      </c>
      <c r="P56" s="593">
        <v>31513794</v>
      </c>
      <c r="Q56" s="594">
        <v>325.24</v>
      </c>
      <c r="R56" s="312">
        <v>97273</v>
      </c>
      <c r="S56" s="591">
        <v>62885017.345000021</v>
      </c>
      <c r="T56" s="592">
        <v>646.48</v>
      </c>
      <c r="U56" s="593">
        <v>24465359.93199994</v>
      </c>
      <c r="V56" s="594">
        <v>251.51</v>
      </c>
      <c r="W56" s="989"/>
      <c r="X56" s="994"/>
    </row>
    <row r="57" spans="1:24" s="588" customFormat="1" ht="15" hidden="1" customHeight="1">
      <c r="A57" s="421" t="s">
        <v>233</v>
      </c>
      <c r="B57" s="421" t="s">
        <v>233</v>
      </c>
      <c r="C57" s="95" t="s">
        <v>172</v>
      </c>
      <c r="D57" s="421" t="s">
        <v>246</v>
      </c>
      <c r="E57" s="312">
        <v>8301</v>
      </c>
      <c r="F57" s="421" t="s">
        <v>247</v>
      </c>
      <c r="G57" s="312">
        <v>8301</v>
      </c>
      <c r="H57" s="329">
        <v>214799</v>
      </c>
      <c r="I57" s="329">
        <v>151283889</v>
      </c>
      <c r="J57" s="513">
        <v>704.3</v>
      </c>
      <c r="K57" s="329">
        <v>183023165</v>
      </c>
      <c r="L57" s="456">
        <v>852.07</v>
      </c>
      <c r="M57" s="329">
        <v>216695</v>
      </c>
      <c r="N57" s="591">
        <v>155015489</v>
      </c>
      <c r="O57" s="592">
        <v>715.36</v>
      </c>
      <c r="P57" s="593">
        <v>136806408</v>
      </c>
      <c r="Q57" s="594">
        <v>631.33000000000004</v>
      </c>
      <c r="R57" s="312">
        <v>218515</v>
      </c>
      <c r="S57" s="591">
        <v>165063954.88204929</v>
      </c>
      <c r="T57" s="592">
        <v>755.39</v>
      </c>
      <c r="U57" s="593">
        <v>118575555.28896098</v>
      </c>
      <c r="V57" s="594">
        <v>542.64</v>
      </c>
      <c r="W57" s="989"/>
      <c r="X57" s="994"/>
    </row>
    <row r="58" spans="1:24" s="588" customFormat="1" ht="15" hidden="1" customHeight="1">
      <c r="A58" s="421" t="s">
        <v>233</v>
      </c>
      <c r="B58" s="421" t="s">
        <v>233</v>
      </c>
      <c r="C58" s="95" t="s">
        <v>172</v>
      </c>
      <c r="D58" s="421" t="s">
        <v>246</v>
      </c>
      <c r="E58" s="312">
        <v>8301</v>
      </c>
      <c r="F58" s="424" t="s">
        <v>248</v>
      </c>
      <c r="G58" s="312">
        <v>8306</v>
      </c>
      <c r="H58" s="329">
        <v>27814</v>
      </c>
      <c r="I58" s="329">
        <v>13434062</v>
      </c>
      <c r="J58" s="513">
        <v>483</v>
      </c>
      <c r="K58" s="329">
        <v>7851231</v>
      </c>
      <c r="L58" s="456">
        <v>282.27999999999997</v>
      </c>
      <c r="M58" s="329">
        <v>27880</v>
      </c>
      <c r="N58" s="591">
        <v>11615275</v>
      </c>
      <c r="O58" s="592">
        <v>416.62</v>
      </c>
      <c r="P58" s="593">
        <v>10104259</v>
      </c>
      <c r="Q58" s="594">
        <v>362.42</v>
      </c>
      <c r="R58" s="312">
        <v>27944</v>
      </c>
      <c r="S58" s="591">
        <v>14785182.999745632</v>
      </c>
      <c r="T58" s="592">
        <v>529.1</v>
      </c>
      <c r="U58" s="593">
        <v>5634878.1339999996</v>
      </c>
      <c r="V58" s="594">
        <v>201.65</v>
      </c>
      <c r="W58" s="989"/>
      <c r="X58" s="994"/>
    </row>
    <row r="59" spans="1:24" s="588" customFormat="1" ht="15" hidden="1" customHeight="1">
      <c r="A59" s="421" t="s">
        <v>249</v>
      </c>
      <c r="B59" s="421" t="s">
        <v>250</v>
      </c>
      <c r="C59" s="95" t="s">
        <v>172</v>
      </c>
      <c r="D59" s="421" t="s">
        <v>251</v>
      </c>
      <c r="E59" s="312">
        <v>9001</v>
      </c>
      <c r="F59" s="421" t="s">
        <v>252</v>
      </c>
      <c r="G59" s="312">
        <v>9101</v>
      </c>
      <c r="H59" s="329">
        <v>298239</v>
      </c>
      <c r="I59" s="329">
        <v>218691410</v>
      </c>
      <c r="J59" s="513">
        <v>733.28</v>
      </c>
      <c r="K59" s="329">
        <v>210788425</v>
      </c>
      <c r="L59" s="456">
        <v>706.78</v>
      </c>
      <c r="M59" s="329">
        <v>300618</v>
      </c>
      <c r="N59" s="591">
        <v>217069574</v>
      </c>
      <c r="O59" s="592">
        <v>722.08</v>
      </c>
      <c r="P59" s="593">
        <v>173654030</v>
      </c>
      <c r="Q59" s="594">
        <v>577.66</v>
      </c>
      <c r="R59" s="312">
        <v>302931</v>
      </c>
      <c r="S59" s="591">
        <v>222749513.41706657</v>
      </c>
      <c r="T59" s="592">
        <v>735.31</v>
      </c>
      <c r="U59" s="593">
        <v>147505896.34799993</v>
      </c>
      <c r="V59" s="594">
        <v>486.93</v>
      </c>
      <c r="W59" s="989"/>
      <c r="X59" s="994"/>
    </row>
    <row r="60" spans="1:24" s="588" customFormat="1" ht="15" hidden="1" customHeight="1">
      <c r="A60" s="421" t="s">
        <v>249</v>
      </c>
      <c r="B60" s="421" t="s">
        <v>250</v>
      </c>
      <c r="C60" s="95" t="s">
        <v>172</v>
      </c>
      <c r="D60" s="421" t="s">
        <v>251</v>
      </c>
      <c r="E60" s="312">
        <v>9001</v>
      </c>
      <c r="F60" s="421" t="s">
        <v>253</v>
      </c>
      <c r="G60" s="312">
        <v>9112</v>
      </c>
      <c r="H60" s="329">
        <v>80067</v>
      </c>
      <c r="I60" s="329">
        <v>35500802</v>
      </c>
      <c r="J60" s="513">
        <v>443.39</v>
      </c>
      <c r="K60" s="329">
        <v>28021256</v>
      </c>
      <c r="L60" s="456">
        <v>349.97</v>
      </c>
      <c r="M60" s="329">
        <v>81101</v>
      </c>
      <c r="N60" s="591">
        <v>35797647</v>
      </c>
      <c r="O60" s="592">
        <v>441.4</v>
      </c>
      <c r="P60" s="593">
        <v>24173870</v>
      </c>
      <c r="Q60" s="594">
        <v>298.07</v>
      </c>
      <c r="R60" s="312">
        <v>82110</v>
      </c>
      <c r="S60" s="591">
        <v>40475793.392052196</v>
      </c>
      <c r="T60" s="592">
        <v>492.95</v>
      </c>
      <c r="U60" s="593">
        <v>23975244.287999973</v>
      </c>
      <c r="V60" s="594">
        <v>291.99</v>
      </c>
      <c r="W60" s="989"/>
      <c r="X60" s="994"/>
    </row>
    <row r="61" spans="1:24" s="588" customFormat="1" ht="15" hidden="1" customHeight="1">
      <c r="A61" s="421" t="s">
        <v>249</v>
      </c>
      <c r="B61" s="423" t="s">
        <v>250</v>
      </c>
      <c r="C61" s="95" t="s">
        <v>172</v>
      </c>
      <c r="D61" s="423" t="s">
        <v>254</v>
      </c>
      <c r="E61" s="312">
        <v>9120</v>
      </c>
      <c r="F61" s="423" t="s">
        <v>254</v>
      </c>
      <c r="G61" s="312">
        <v>9120</v>
      </c>
      <c r="H61" s="329">
        <v>58025</v>
      </c>
      <c r="I61" s="329">
        <v>45142897</v>
      </c>
      <c r="J61" s="513">
        <v>777.99</v>
      </c>
      <c r="K61" s="329">
        <v>42192435</v>
      </c>
      <c r="L61" s="456">
        <v>727.14</v>
      </c>
      <c r="M61" s="329">
        <v>58574</v>
      </c>
      <c r="N61" s="591">
        <v>45524454</v>
      </c>
      <c r="O61" s="592">
        <v>777.21</v>
      </c>
      <c r="P61" s="593">
        <v>40092353</v>
      </c>
      <c r="Q61" s="594">
        <v>684.47</v>
      </c>
      <c r="R61" s="312">
        <v>59103</v>
      </c>
      <c r="S61" s="591">
        <v>49083309.556370921</v>
      </c>
      <c r="T61" s="592">
        <v>830.47</v>
      </c>
      <c r="U61" s="593">
        <v>39681963.508999974</v>
      </c>
      <c r="V61" s="594">
        <v>671.4</v>
      </c>
      <c r="W61" s="989"/>
      <c r="X61" s="994"/>
    </row>
    <row r="62" spans="1:24" s="588" customFormat="1" ht="15" hidden="1" customHeight="1">
      <c r="A62" s="421" t="s">
        <v>249</v>
      </c>
      <c r="B62" s="423" t="s">
        <v>255</v>
      </c>
      <c r="C62" s="95" t="s">
        <v>172</v>
      </c>
      <c r="D62" s="423" t="s">
        <v>256</v>
      </c>
      <c r="E62" s="312">
        <v>9201</v>
      </c>
      <c r="F62" s="423" t="s">
        <v>256</v>
      </c>
      <c r="G62" s="312">
        <v>9201</v>
      </c>
      <c r="H62" s="329">
        <v>55451</v>
      </c>
      <c r="I62" s="329">
        <v>37911399</v>
      </c>
      <c r="J62" s="513">
        <v>683.69</v>
      </c>
      <c r="K62" s="329">
        <v>23136340</v>
      </c>
      <c r="L62" s="456">
        <v>417.24</v>
      </c>
      <c r="M62" s="329">
        <v>55761</v>
      </c>
      <c r="N62" s="591">
        <v>37943812</v>
      </c>
      <c r="O62" s="592">
        <v>680.47</v>
      </c>
      <c r="P62" s="593">
        <v>18335791</v>
      </c>
      <c r="Q62" s="594">
        <v>328.83</v>
      </c>
      <c r="R62" s="312">
        <v>56058</v>
      </c>
      <c r="S62" s="591">
        <v>40033643.999319695</v>
      </c>
      <c r="T62" s="592">
        <v>714.15</v>
      </c>
      <c r="U62" s="593">
        <v>20029777.213999543</v>
      </c>
      <c r="V62" s="594">
        <v>357.3</v>
      </c>
      <c r="W62" s="989"/>
      <c r="X62" s="994"/>
    </row>
    <row r="63" spans="1:24" s="588" customFormat="1" ht="15" hidden="1" customHeight="1">
      <c r="A63" s="421" t="s">
        <v>257</v>
      </c>
      <c r="B63" s="421" t="s">
        <v>258</v>
      </c>
      <c r="C63" s="95" t="s">
        <v>172</v>
      </c>
      <c r="D63" s="421" t="s">
        <v>259</v>
      </c>
      <c r="E63" s="312">
        <v>10001</v>
      </c>
      <c r="F63" s="421" t="s">
        <v>260</v>
      </c>
      <c r="G63" s="312">
        <v>10101</v>
      </c>
      <c r="H63" s="329">
        <v>262245</v>
      </c>
      <c r="I63" s="329">
        <v>192873201</v>
      </c>
      <c r="J63" s="513">
        <v>735.47</v>
      </c>
      <c r="K63" s="329">
        <v>240618755</v>
      </c>
      <c r="L63" s="456">
        <v>917.53</v>
      </c>
      <c r="M63" s="329">
        <v>265863</v>
      </c>
      <c r="N63" s="591">
        <v>199290229</v>
      </c>
      <c r="O63" s="592">
        <v>749.6</v>
      </c>
      <c r="P63" s="593">
        <v>193236502</v>
      </c>
      <c r="Q63" s="594">
        <v>726.83</v>
      </c>
      <c r="R63" s="312">
        <v>269398</v>
      </c>
      <c r="S63" s="591">
        <v>204831126.21830919</v>
      </c>
      <c r="T63" s="592">
        <v>760.33</v>
      </c>
      <c r="U63" s="593">
        <v>159311227.77507859</v>
      </c>
      <c r="V63" s="594">
        <v>591.36</v>
      </c>
      <c r="W63" s="989"/>
      <c r="X63" s="994"/>
    </row>
    <row r="64" spans="1:24" s="588" customFormat="1" ht="15" hidden="1" customHeight="1">
      <c r="A64" s="421" t="s">
        <v>257</v>
      </c>
      <c r="B64" s="421" t="s">
        <v>258</v>
      </c>
      <c r="C64" s="95" t="s">
        <v>172</v>
      </c>
      <c r="D64" s="421" t="s">
        <v>259</v>
      </c>
      <c r="E64" s="312">
        <v>10001</v>
      </c>
      <c r="F64" s="421" t="s">
        <v>261</v>
      </c>
      <c r="G64" s="312">
        <v>10109</v>
      </c>
      <c r="H64" s="329">
        <v>47063</v>
      </c>
      <c r="I64" s="329">
        <v>48503615</v>
      </c>
      <c r="J64" s="513">
        <v>1030.6099999999999</v>
      </c>
      <c r="K64" s="329">
        <v>61194083</v>
      </c>
      <c r="L64" s="456">
        <v>1300.26</v>
      </c>
      <c r="M64" s="329">
        <v>47845</v>
      </c>
      <c r="N64" s="591">
        <v>51724098</v>
      </c>
      <c r="O64" s="592">
        <v>1081.08</v>
      </c>
      <c r="P64" s="593">
        <v>51936172</v>
      </c>
      <c r="Q64" s="594">
        <v>1085.51</v>
      </c>
      <c r="R64" s="312">
        <v>48620</v>
      </c>
      <c r="S64" s="591">
        <v>56916467.81929493</v>
      </c>
      <c r="T64" s="592">
        <v>1170.6400000000001</v>
      </c>
      <c r="U64" s="593">
        <v>43928540.622147277</v>
      </c>
      <c r="V64" s="594">
        <v>903.51</v>
      </c>
      <c r="W64" s="989"/>
      <c r="X64" s="994"/>
    </row>
    <row r="65" spans="1:24" s="588" customFormat="1" ht="15" hidden="1" customHeight="1">
      <c r="A65" s="421" t="s">
        <v>257</v>
      </c>
      <c r="B65" s="423" t="s">
        <v>262</v>
      </c>
      <c r="C65" s="95" t="s">
        <v>172</v>
      </c>
      <c r="D65" s="423" t="s">
        <v>263</v>
      </c>
      <c r="E65" s="312">
        <v>10201</v>
      </c>
      <c r="F65" s="423" t="s">
        <v>263</v>
      </c>
      <c r="G65" s="312">
        <v>10201</v>
      </c>
      <c r="H65" s="329">
        <v>46805</v>
      </c>
      <c r="I65" s="329">
        <v>37654308</v>
      </c>
      <c r="J65" s="513">
        <v>804.49</v>
      </c>
      <c r="K65" s="329">
        <v>29557461</v>
      </c>
      <c r="L65" s="456">
        <v>631.5</v>
      </c>
      <c r="M65" s="329">
        <v>47214</v>
      </c>
      <c r="N65" s="591">
        <v>38480921</v>
      </c>
      <c r="O65" s="592">
        <v>815.03</v>
      </c>
      <c r="P65" s="593">
        <v>24633622</v>
      </c>
      <c r="Q65" s="594">
        <v>521.74</v>
      </c>
      <c r="R65" s="312">
        <v>47607</v>
      </c>
      <c r="S65" s="591">
        <v>40222441.000270933</v>
      </c>
      <c r="T65" s="592">
        <v>844.89</v>
      </c>
      <c r="U65" s="593">
        <v>22409881.953826435</v>
      </c>
      <c r="V65" s="594">
        <v>470.73</v>
      </c>
      <c r="W65" s="989"/>
      <c r="X65" s="994"/>
    </row>
    <row r="66" spans="1:24" s="588" customFormat="1" ht="15" hidden="1" customHeight="1">
      <c r="A66" s="421" t="s">
        <v>257</v>
      </c>
      <c r="B66" s="421" t="s">
        <v>264</v>
      </c>
      <c r="C66" s="95" t="s">
        <v>172</v>
      </c>
      <c r="D66" s="421" t="s">
        <v>264</v>
      </c>
      <c r="E66" s="312">
        <v>10301</v>
      </c>
      <c r="F66" s="421" t="s">
        <v>264</v>
      </c>
      <c r="G66" s="312">
        <v>10301</v>
      </c>
      <c r="H66" s="329">
        <v>171233</v>
      </c>
      <c r="I66" s="329">
        <v>134835350</v>
      </c>
      <c r="J66" s="513">
        <v>787.44</v>
      </c>
      <c r="K66" s="329">
        <v>127725079</v>
      </c>
      <c r="L66" s="456">
        <v>745.91</v>
      </c>
      <c r="M66" s="329">
        <v>172336</v>
      </c>
      <c r="N66" s="591">
        <v>136558712</v>
      </c>
      <c r="O66" s="592">
        <v>792.4</v>
      </c>
      <c r="P66" s="593">
        <v>99832792</v>
      </c>
      <c r="Q66" s="594">
        <v>579.29</v>
      </c>
      <c r="R66" s="312">
        <v>173410</v>
      </c>
      <c r="S66" s="591">
        <v>137658969.50628135</v>
      </c>
      <c r="T66" s="592">
        <v>793.84</v>
      </c>
      <c r="U66" s="593">
        <v>77949209.370016083</v>
      </c>
      <c r="V66" s="594">
        <v>449.51</v>
      </c>
      <c r="W66" s="989"/>
      <c r="X66" s="994"/>
    </row>
    <row r="67" spans="1:24" s="588" customFormat="1" ht="15" hidden="1" customHeight="1">
      <c r="A67" s="421" t="s">
        <v>265</v>
      </c>
      <c r="B67" s="423" t="s">
        <v>266</v>
      </c>
      <c r="C67" s="95" t="s">
        <v>172</v>
      </c>
      <c r="D67" s="423" t="s">
        <v>266</v>
      </c>
      <c r="E67" s="312">
        <v>11101</v>
      </c>
      <c r="F67" s="423" t="s">
        <v>266</v>
      </c>
      <c r="G67" s="312">
        <v>11101</v>
      </c>
      <c r="H67" s="329">
        <v>60410</v>
      </c>
      <c r="I67" s="329">
        <v>46113498</v>
      </c>
      <c r="J67" s="513">
        <v>763.34</v>
      </c>
      <c r="K67" s="329">
        <v>32838810</v>
      </c>
      <c r="L67" s="456">
        <v>543.6</v>
      </c>
      <c r="M67" s="329">
        <v>60822</v>
      </c>
      <c r="N67" s="591">
        <v>47411300</v>
      </c>
      <c r="O67" s="592">
        <v>779.51</v>
      </c>
      <c r="P67" s="593">
        <v>33649772</v>
      </c>
      <c r="Q67" s="594">
        <v>553.25</v>
      </c>
      <c r="R67" s="312">
        <v>61210</v>
      </c>
      <c r="S67" s="591">
        <v>50949630.498885319</v>
      </c>
      <c r="T67" s="592">
        <v>832.37</v>
      </c>
      <c r="U67" s="593">
        <v>31077807.571280986</v>
      </c>
      <c r="V67" s="594">
        <v>507.72</v>
      </c>
      <c r="W67" s="989"/>
      <c r="X67" s="994"/>
    </row>
    <row r="68" spans="1:24" s="588" customFormat="1" ht="15" hidden="1" customHeight="1">
      <c r="A68" s="421" t="s">
        <v>267</v>
      </c>
      <c r="B68" s="421" t="s">
        <v>267</v>
      </c>
      <c r="C68" s="95" t="s">
        <v>172</v>
      </c>
      <c r="D68" s="421" t="s">
        <v>268</v>
      </c>
      <c r="E68" s="312">
        <v>12101</v>
      </c>
      <c r="F68" s="424" t="s">
        <v>268</v>
      </c>
      <c r="G68" s="312">
        <v>12101</v>
      </c>
      <c r="H68" s="329">
        <v>138248</v>
      </c>
      <c r="I68" s="329">
        <v>105063512</v>
      </c>
      <c r="J68" s="513">
        <v>759.96</v>
      </c>
      <c r="K68" s="329">
        <v>133169537</v>
      </c>
      <c r="L68" s="456">
        <v>963.27</v>
      </c>
      <c r="M68" s="329">
        <v>140132</v>
      </c>
      <c r="N68" s="591">
        <v>105085053</v>
      </c>
      <c r="O68" s="592">
        <v>749.9</v>
      </c>
      <c r="P68" s="593">
        <v>134943046</v>
      </c>
      <c r="Q68" s="594">
        <v>962.97</v>
      </c>
      <c r="R68" s="312">
        <v>141984</v>
      </c>
      <c r="S68" s="591">
        <v>110999639.05100012</v>
      </c>
      <c r="T68" s="592">
        <v>781.78</v>
      </c>
      <c r="U68" s="593">
        <v>122591244.31400022</v>
      </c>
      <c r="V68" s="594">
        <v>863.42</v>
      </c>
      <c r="W68" s="989"/>
      <c r="X68" s="994"/>
    </row>
    <row r="69" spans="1:24" s="588" customFormat="1" ht="15" customHeight="1">
      <c r="A69" s="421" t="s">
        <v>269</v>
      </c>
      <c r="B69" s="421" t="s">
        <v>270</v>
      </c>
      <c r="C69" s="95" t="s">
        <v>271</v>
      </c>
      <c r="D69" s="421" t="s">
        <v>271</v>
      </c>
      <c r="E69" s="312">
        <v>13001</v>
      </c>
      <c r="F69" s="421" t="s">
        <v>270</v>
      </c>
      <c r="G69" s="312">
        <v>13101</v>
      </c>
      <c r="H69" s="329">
        <v>467865</v>
      </c>
      <c r="I69" s="329">
        <v>510425948</v>
      </c>
      <c r="J69" s="513">
        <v>1090.97</v>
      </c>
      <c r="K69" s="329">
        <v>867179127</v>
      </c>
      <c r="L69" s="456">
        <v>1853.48</v>
      </c>
      <c r="M69" s="329">
        <v>486838</v>
      </c>
      <c r="N69" s="591">
        <v>523641010</v>
      </c>
      <c r="O69" s="592">
        <v>1075.5999999999999</v>
      </c>
      <c r="P69" s="593">
        <v>755813956</v>
      </c>
      <c r="Q69" s="594">
        <v>1552.5</v>
      </c>
      <c r="R69" s="312">
        <v>503147</v>
      </c>
      <c r="S69" s="591">
        <v>576372696</v>
      </c>
      <c r="T69" s="592">
        <v>1145.54</v>
      </c>
      <c r="U69" s="593">
        <v>672963056.03659904</v>
      </c>
      <c r="V69" s="594">
        <v>1337.51</v>
      </c>
      <c r="W69" s="989"/>
      <c r="X69" s="994"/>
    </row>
    <row r="70" spans="1:24" s="588" customFormat="1" ht="15" customHeight="1">
      <c r="A70" s="421" t="s">
        <v>269</v>
      </c>
      <c r="B70" s="421" t="s">
        <v>270</v>
      </c>
      <c r="C70" s="95" t="s">
        <v>271</v>
      </c>
      <c r="D70" s="421" t="s">
        <v>271</v>
      </c>
      <c r="E70" s="312">
        <v>13001</v>
      </c>
      <c r="F70" s="421" t="s">
        <v>272</v>
      </c>
      <c r="G70" s="312">
        <v>13102</v>
      </c>
      <c r="H70" s="329">
        <v>86451</v>
      </c>
      <c r="I70" s="329">
        <v>61415878</v>
      </c>
      <c r="J70" s="513">
        <v>710.41</v>
      </c>
      <c r="K70" s="329">
        <v>123336948</v>
      </c>
      <c r="L70" s="456">
        <v>1426.67</v>
      </c>
      <c r="M70" s="329">
        <v>88016</v>
      </c>
      <c r="N70" s="591">
        <v>61706061</v>
      </c>
      <c r="O70" s="592">
        <v>701.08</v>
      </c>
      <c r="P70" s="593">
        <v>85336222</v>
      </c>
      <c r="Q70" s="594">
        <v>969.55</v>
      </c>
      <c r="R70" s="312">
        <v>88956</v>
      </c>
      <c r="S70" s="591">
        <v>73927268</v>
      </c>
      <c r="T70" s="592">
        <v>831.05</v>
      </c>
      <c r="U70" s="593">
        <v>70965456.651317</v>
      </c>
      <c r="V70" s="594">
        <v>797.76</v>
      </c>
      <c r="W70" s="989"/>
      <c r="X70" s="994"/>
    </row>
    <row r="71" spans="1:24" s="588" customFormat="1" ht="15" customHeight="1">
      <c r="A71" s="421" t="s">
        <v>269</v>
      </c>
      <c r="B71" s="421" t="s">
        <v>270</v>
      </c>
      <c r="C71" s="95" t="s">
        <v>271</v>
      </c>
      <c r="D71" s="421" t="s">
        <v>271</v>
      </c>
      <c r="E71" s="312">
        <v>13001</v>
      </c>
      <c r="F71" s="421" t="s">
        <v>273</v>
      </c>
      <c r="G71" s="312">
        <v>13103</v>
      </c>
      <c r="H71" s="329">
        <v>140355</v>
      </c>
      <c r="I71" s="329">
        <v>88104713</v>
      </c>
      <c r="J71" s="513">
        <v>627.73</v>
      </c>
      <c r="K71" s="329">
        <v>11252980</v>
      </c>
      <c r="L71" s="456">
        <v>80.180000000000007</v>
      </c>
      <c r="M71" s="329">
        <v>141402</v>
      </c>
      <c r="N71" s="591">
        <v>90234832</v>
      </c>
      <c r="O71" s="592">
        <v>638.14</v>
      </c>
      <c r="P71" s="593">
        <v>10713226</v>
      </c>
      <c r="Q71" s="594">
        <v>75.760000000000005</v>
      </c>
      <c r="R71" s="312">
        <v>142465</v>
      </c>
      <c r="S71" s="591">
        <v>109358255</v>
      </c>
      <c r="T71" s="592">
        <v>767.61</v>
      </c>
      <c r="U71" s="593">
        <v>10601229.993432999</v>
      </c>
      <c r="V71" s="594">
        <v>74.41</v>
      </c>
      <c r="W71" s="989"/>
      <c r="X71" s="994"/>
    </row>
    <row r="72" spans="1:24" s="588" customFormat="1" ht="15" customHeight="1">
      <c r="A72" s="421" t="s">
        <v>269</v>
      </c>
      <c r="B72" s="421" t="s">
        <v>270</v>
      </c>
      <c r="C72" s="95" t="s">
        <v>271</v>
      </c>
      <c r="D72" s="421" t="s">
        <v>271</v>
      </c>
      <c r="E72" s="312">
        <v>13001</v>
      </c>
      <c r="F72" s="421" t="s">
        <v>274</v>
      </c>
      <c r="G72" s="312">
        <v>13104</v>
      </c>
      <c r="H72" s="329">
        <v>135099</v>
      </c>
      <c r="I72" s="329">
        <v>93991659</v>
      </c>
      <c r="J72" s="513">
        <v>695.72</v>
      </c>
      <c r="K72" s="329">
        <v>55094049</v>
      </c>
      <c r="L72" s="456">
        <v>407.81</v>
      </c>
      <c r="M72" s="329">
        <v>137162</v>
      </c>
      <c r="N72" s="591">
        <v>95735186</v>
      </c>
      <c r="O72" s="592">
        <v>697.97</v>
      </c>
      <c r="P72" s="593">
        <v>47037199</v>
      </c>
      <c r="Q72" s="594">
        <v>342.93</v>
      </c>
      <c r="R72" s="312">
        <v>139195</v>
      </c>
      <c r="S72" s="591">
        <v>111868796</v>
      </c>
      <c r="T72" s="592">
        <v>803.68</v>
      </c>
      <c r="U72" s="593">
        <v>46239221.594964996</v>
      </c>
      <c r="V72" s="594">
        <v>332.19</v>
      </c>
      <c r="W72" s="989"/>
      <c r="X72" s="994"/>
    </row>
    <row r="73" spans="1:24" s="588" customFormat="1" ht="15" customHeight="1">
      <c r="A73" s="421" t="s">
        <v>269</v>
      </c>
      <c r="B73" s="421" t="s">
        <v>270</v>
      </c>
      <c r="C73" s="95" t="s">
        <v>271</v>
      </c>
      <c r="D73" s="421" t="s">
        <v>271</v>
      </c>
      <c r="E73" s="312">
        <v>13001</v>
      </c>
      <c r="F73" s="421" t="s">
        <v>275</v>
      </c>
      <c r="G73" s="312">
        <v>13105</v>
      </c>
      <c r="H73" s="329">
        <v>171032</v>
      </c>
      <c r="I73" s="329">
        <v>106786462</v>
      </c>
      <c r="J73" s="513">
        <v>624.37</v>
      </c>
      <c r="K73" s="329">
        <v>28493791</v>
      </c>
      <c r="L73" s="456">
        <v>166.6</v>
      </c>
      <c r="M73" s="329">
        <v>171487</v>
      </c>
      <c r="N73" s="591">
        <v>107996527</v>
      </c>
      <c r="O73" s="592">
        <v>629.77</v>
      </c>
      <c r="P73" s="593">
        <v>26888208</v>
      </c>
      <c r="Q73" s="594">
        <v>156.79</v>
      </c>
      <c r="R73" s="312">
        <v>172000</v>
      </c>
      <c r="S73" s="591">
        <v>110858502.20300011</v>
      </c>
      <c r="T73" s="592">
        <v>644.53</v>
      </c>
      <c r="U73" s="593">
        <v>23708834.716999948</v>
      </c>
      <c r="V73" s="594">
        <v>137.84</v>
      </c>
      <c r="W73" s="989"/>
      <c r="X73" s="994"/>
    </row>
    <row r="74" spans="1:24" s="588" customFormat="1" ht="15" customHeight="1">
      <c r="A74" s="421" t="s">
        <v>269</v>
      </c>
      <c r="B74" s="421" t="s">
        <v>270</v>
      </c>
      <c r="C74" s="95" t="s">
        <v>271</v>
      </c>
      <c r="D74" s="421" t="s">
        <v>271</v>
      </c>
      <c r="E74" s="312">
        <v>13001</v>
      </c>
      <c r="F74" s="421" t="s">
        <v>276</v>
      </c>
      <c r="G74" s="312">
        <v>13106</v>
      </c>
      <c r="H74" s="329">
        <v>166174</v>
      </c>
      <c r="I74" s="329">
        <v>125640390</v>
      </c>
      <c r="J74" s="513">
        <v>756.08</v>
      </c>
      <c r="K74" s="329">
        <v>128898013</v>
      </c>
      <c r="L74" s="456">
        <v>775.68</v>
      </c>
      <c r="M74" s="329">
        <v>186426</v>
      </c>
      <c r="N74" s="591">
        <v>135946642</v>
      </c>
      <c r="O74" s="592">
        <v>729.23</v>
      </c>
      <c r="P74" s="593">
        <v>99276256</v>
      </c>
      <c r="Q74" s="594">
        <v>532.52</v>
      </c>
      <c r="R74" s="312">
        <v>206792</v>
      </c>
      <c r="S74" s="591">
        <v>165227183</v>
      </c>
      <c r="T74" s="592">
        <v>799</v>
      </c>
      <c r="U74" s="593">
        <v>83393517.957761005</v>
      </c>
      <c r="V74" s="594">
        <v>403.27</v>
      </c>
      <c r="W74" s="989"/>
      <c r="X74" s="994"/>
    </row>
    <row r="75" spans="1:24" s="588" customFormat="1" ht="15" customHeight="1">
      <c r="A75" s="421" t="s">
        <v>269</v>
      </c>
      <c r="B75" s="421" t="s">
        <v>270</v>
      </c>
      <c r="C75" s="95" t="s">
        <v>271</v>
      </c>
      <c r="D75" s="421" t="s">
        <v>271</v>
      </c>
      <c r="E75" s="312">
        <v>13001</v>
      </c>
      <c r="F75" s="421" t="s">
        <v>277</v>
      </c>
      <c r="G75" s="312">
        <v>13107</v>
      </c>
      <c r="H75" s="329">
        <v>106706</v>
      </c>
      <c r="I75" s="329">
        <v>89921068</v>
      </c>
      <c r="J75" s="513">
        <v>842.7</v>
      </c>
      <c r="K75" s="329">
        <v>149144291</v>
      </c>
      <c r="L75" s="456">
        <v>1397.71</v>
      </c>
      <c r="M75" s="329">
        <v>109630</v>
      </c>
      <c r="N75" s="591">
        <v>91746239</v>
      </c>
      <c r="O75" s="592">
        <v>836.87</v>
      </c>
      <c r="P75" s="593">
        <v>122110870</v>
      </c>
      <c r="Q75" s="594">
        <v>1113.8499999999999</v>
      </c>
      <c r="R75" s="312">
        <v>112528</v>
      </c>
      <c r="S75" s="591">
        <v>116157516</v>
      </c>
      <c r="T75" s="592">
        <v>1032.25</v>
      </c>
      <c r="U75" s="593">
        <v>104147636.247228</v>
      </c>
      <c r="V75" s="594">
        <v>925.53</v>
      </c>
      <c r="W75" s="989"/>
      <c r="X75" s="994"/>
    </row>
    <row r="76" spans="1:24" s="588" customFormat="1" ht="15" customHeight="1">
      <c r="A76" s="421" t="s">
        <v>269</v>
      </c>
      <c r="B76" s="421" t="s">
        <v>270</v>
      </c>
      <c r="C76" s="95" t="s">
        <v>271</v>
      </c>
      <c r="D76" s="421" t="s">
        <v>271</v>
      </c>
      <c r="E76" s="312">
        <v>13001</v>
      </c>
      <c r="F76" s="421" t="s">
        <v>278</v>
      </c>
      <c r="G76" s="312">
        <v>13108</v>
      </c>
      <c r="H76" s="329">
        <v>117277</v>
      </c>
      <c r="I76" s="329">
        <v>90935485</v>
      </c>
      <c r="J76" s="513">
        <v>775.39</v>
      </c>
      <c r="K76" s="329">
        <v>100547299</v>
      </c>
      <c r="L76" s="456">
        <v>857.35</v>
      </c>
      <c r="M76" s="329">
        <v>129691</v>
      </c>
      <c r="N76" s="591">
        <v>95971217</v>
      </c>
      <c r="O76" s="592">
        <v>740</v>
      </c>
      <c r="P76" s="593">
        <v>88327913</v>
      </c>
      <c r="Q76" s="594">
        <v>681.06</v>
      </c>
      <c r="R76" s="312">
        <v>142065</v>
      </c>
      <c r="S76" s="591">
        <v>116450640</v>
      </c>
      <c r="T76" s="592">
        <v>819.7</v>
      </c>
      <c r="U76" s="593">
        <v>80870312.731067002</v>
      </c>
      <c r="V76" s="594">
        <v>569.25</v>
      </c>
      <c r="W76" s="989"/>
      <c r="X76" s="994"/>
    </row>
    <row r="77" spans="1:24" s="588" customFormat="1" ht="15" customHeight="1">
      <c r="A77" s="421" t="s">
        <v>269</v>
      </c>
      <c r="B77" s="421" t="s">
        <v>270</v>
      </c>
      <c r="C77" s="95" t="s">
        <v>271</v>
      </c>
      <c r="D77" s="421" t="s">
        <v>271</v>
      </c>
      <c r="E77" s="312">
        <v>13001</v>
      </c>
      <c r="F77" s="421" t="s">
        <v>279</v>
      </c>
      <c r="G77" s="312">
        <v>13109</v>
      </c>
      <c r="H77" s="329">
        <v>97125</v>
      </c>
      <c r="I77" s="329">
        <v>81254766</v>
      </c>
      <c r="J77" s="513">
        <v>836.6</v>
      </c>
      <c r="K77" s="329">
        <v>42988311</v>
      </c>
      <c r="L77" s="456">
        <v>442.61</v>
      </c>
      <c r="M77" s="329">
        <v>98790</v>
      </c>
      <c r="N77" s="591">
        <v>82158131</v>
      </c>
      <c r="O77" s="592">
        <v>831.64</v>
      </c>
      <c r="P77" s="593">
        <v>37142053</v>
      </c>
      <c r="Q77" s="594">
        <v>375.97</v>
      </c>
      <c r="R77" s="312">
        <v>100434</v>
      </c>
      <c r="S77" s="591">
        <v>101178587</v>
      </c>
      <c r="T77" s="592">
        <v>1007.41</v>
      </c>
      <c r="U77" s="593">
        <v>36609446.125386</v>
      </c>
      <c r="V77" s="594">
        <v>364.51</v>
      </c>
      <c r="W77" s="989"/>
      <c r="X77" s="994"/>
    </row>
    <row r="78" spans="1:24" s="588" customFormat="1" ht="15" customHeight="1">
      <c r="A78" s="421" t="s">
        <v>269</v>
      </c>
      <c r="B78" s="421" t="s">
        <v>270</v>
      </c>
      <c r="C78" s="95" t="s">
        <v>271</v>
      </c>
      <c r="D78" s="421" t="s">
        <v>271</v>
      </c>
      <c r="E78" s="312">
        <v>13001</v>
      </c>
      <c r="F78" s="421" t="s">
        <v>280</v>
      </c>
      <c r="G78" s="312">
        <v>13110</v>
      </c>
      <c r="H78" s="329">
        <v>390218</v>
      </c>
      <c r="I78" s="329">
        <v>312261098</v>
      </c>
      <c r="J78" s="513">
        <v>800.22</v>
      </c>
      <c r="K78" s="329">
        <v>124330279</v>
      </c>
      <c r="L78" s="456">
        <v>318.62</v>
      </c>
      <c r="M78" s="329">
        <v>396781</v>
      </c>
      <c r="N78" s="591">
        <v>319333334</v>
      </c>
      <c r="O78" s="592">
        <v>804.81</v>
      </c>
      <c r="P78" s="593">
        <v>108231683</v>
      </c>
      <c r="Q78" s="594">
        <v>272.77</v>
      </c>
      <c r="R78" s="312">
        <v>402433</v>
      </c>
      <c r="S78" s="591">
        <v>407622071</v>
      </c>
      <c r="T78" s="592">
        <v>1012.89</v>
      </c>
      <c r="U78" s="593">
        <v>86323371.443707988</v>
      </c>
      <c r="V78" s="594">
        <v>214.5</v>
      </c>
      <c r="W78" s="989"/>
      <c r="X78" s="994"/>
    </row>
    <row r="79" spans="1:24" s="588" customFormat="1" ht="15" customHeight="1">
      <c r="A79" s="421" t="s">
        <v>269</v>
      </c>
      <c r="B79" s="421" t="s">
        <v>270</v>
      </c>
      <c r="C79" s="95" t="s">
        <v>271</v>
      </c>
      <c r="D79" s="421" t="s">
        <v>271</v>
      </c>
      <c r="E79" s="312">
        <v>13001</v>
      </c>
      <c r="F79" s="421" t="s">
        <v>281</v>
      </c>
      <c r="G79" s="312">
        <v>13111</v>
      </c>
      <c r="H79" s="329">
        <v>122392</v>
      </c>
      <c r="I79" s="329">
        <v>82168880</v>
      </c>
      <c r="J79" s="513">
        <v>671.36</v>
      </c>
      <c r="K79" s="329">
        <v>32719377</v>
      </c>
      <c r="L79" s="456">
        <v>267.33</v>
      </c>
      <c r="M79" s="329">
        <v>122454</v>
      </c>
      <c r="N79" s="591">
        <v>82896000</v>
      </c>
      <c r="O79" s="592">
        <v>676.96</v>
      </c>
      <c r="P79" s="593">
        <v>30258262</v>
      </c>
      <c r="Q79" s="594">
        <v>247.1</v>
      </c>
      <c r="R79" s="312">
        <v>122557</v>
      </c>
      <c r="S79" s="591">
        <v>100335610</v>
      </c>
      <c r="T79" s="592">
        <v>818.69</v>
      </c>
      <c r="U79" s="593">
        <v>26800270.686667003</v>
      </c>
      <c r="V79" s="594">
        <v>218.68</v>
      </c>
      <c r="W79" s="989"/>
      <c r="X79" s="994"/>
    </row>
    <row r="80" spans="1:24" s="588" customFormat="1" ht="15" customHeight="1">
      <c r="A80" s="421" t="s">
        <v>269</v>
      </c>
      <c r="B80" s="421" t="s">
        <v>270</v>
      </c>
      <c r="C80" s="95" t="s">
        <v>271</v>
      </c>
      <c r="D80" s="421" t="s">
        <v>271</v>
      </c>
      <c r="E80" s="312">
        <v>13001</v>
      </c>
      <c r="F80" s="421" t="s">
        <v>282</v>
      </c>
      <c r="G80" s="312">
        <v>13112</v>
      </c>
      <c r="H80" s="329">
        <v>188255</v>
      </c>
      <c r="I80" s="329">
        <v>106745041</v>
      </c>
      <c r="J80" s="513">
        <v>567.02</v>
      </c>
      <c r="K80" s="329">
        <v>53766824</v>
      </c>
      <c r="L80" s="456">
        <v>285.61</v>
      </c>
      <c r="M80" s="329">
        <v>188748</v>
      </c>
      <c r="N80" s="591">
        <v>107801663</v>
      </c>
      <c r="O80" s="592">
        <v>571.14</v>
      </c>
      <c r="P80" s="593">
        <v>49088137</v>
      </c>
      <c r="Q80" s="594">
        <v>260.07</v>
      </c>
      <c r="R80" s="312">
        <v>189335</v>
      </c>
      <c r="S80" s="591">
        <v>110513974.99900013</v>
      </c>
      <c r="T80" s="592">
        <v>583.70000000000005</v>
      </c>
      <c r="U80" s="593">
        <v>46985069.885999978</v>
      </c>
      <c r="V80" s="594">
        <v>248.16</v>
      </c>
      <c r="W80" s="989"/>
      <c r="X80" s="994"/>
    </row>
    <row r="81" spans="1:24" s="588" customFormat="1" ht="15" customHeight="1">
      <c r="A81" s="421" t="s">
        <v>269</v>
      </c>
      <c r="B81" s="421" t="s">
        <v>270</v>
      </c>
      <c r="C81" s="95" t="s">
        <v>271</v>
      </c>
      <c r="D81" s="421" t="s">
        <v>271</v>
      </c>
      <c r="E81" s="312">
        <v>13001</v>
      </c>
      <c r="F81" s="421" t="s">
        <v>283</v>
      </c>
      <c r="G81" s="312">
        <v>13113</v>
      </c>
      <c r="H81" s="329">
        <v>97810</v>
      </c>
      <c r="I81" s="329">
        <v>111256223</v>
      </c>
      <c r="J81" s="513">
        <v>1137.47</v>
      </c>
      <c r="K81" s="329">
        <v>75974046</v>
      </c>
      <c r="L81" s="456">
        <v>776.75</v>
      </c>
      <c r="M81" s="329">
        <v>99033</v>
      </c>
      <c r="N81" s="591">
        <v>111886714</v>
      </c>
      <c r="O81" s="592">
        <v>1129.79</v>
      </c>
      <c r="P81" s="593">
        <v>66431882</v>
      </c>
      <c r="Q81" s="594">
        <v>670.81</v>
      </c>
      <c r="R81" s="312">
        <v>100252</v>
      </c>
      <c r="S81" s="591">
        <v>139697488</v>
      </c>
      <c r="T81" s="592">
        <v>1393.46</v>
      </c>
      <c r="U81" s="593">
        <v>63670033.835516006</v>
      </c>
      <c r="V81" s="594">
        <v>635.1</v>
      </c>
      <c r="W81" s="989"/>
      <c r="X81" s="994"/>
    </row>
    <row r="82" spans="1:24" s="588" customFormat="1" ht="15" customHeight="1">
      <c r="A82" s="421" t="s">
        <v>269</v>
      </c>
      <c r="B82" s="421" t="s">
        <v>270</v>
      </c>
      <c r="C82" s="95" t="s">
        <v>271</v>
      </c>
      <c r="D82" s="421" t="s">
        <v>271</v>
      </c>
      <c r="E82" s="312">
        <v>13001</v>
      </c>
      <c r="F82" s="421" t="s">
        <v>284</v>
      </c>
      <c r="G82" s="312">
        <v>13114</v>
      </c>
      <c r="H82" s="329">
        <v>315183</v>
      </c>
      <c r="I82" s="329">
        <v>412557199</v>
      </c>
      <c r="J82" s="513">
        <v>1308.94</v>
      </c>
      <c r="K82" s="329">
        <v>624851335</v>
      </c>
      <c r="L82" s="456">
        <v>1982.5</v>
      </c>
      <c r="M82" s="329">
        <v>323309</v>
      </c>
      <c r="N82" s="591">
        <v>407041611</v>
      </c>
      <c r="O82" s="592">
        <v>1258.99</v>
      </c>
      <c r="P82" s="593">
        <v>446322148</v>
      </c>
      <c r="Q82" s="594">
        <v>1380.48</v>
      </c>
      <c r="R82" s="312">
        <v>330759</v>
      </c>
      <c r="S82" s="591">
        <v>489690742</v>
      </c>
      <c r="T82" s="592">
        <v>1480.51</v>
      </c>
      <c r="U82" s="593">
        <v>391525791.52846801</v>
      </c>
      <c r="V82" s="594">
        <v>1183.72</v>
      </c>
      <c r="W82" s="989"/>
      <c r="X82" s="994"/>
    </row>
    <row r="83" spans="1:24" s="588" customFormat="1" ht="15" customHeight="1">
      <c r="A83" s="421" t="s">
        <v>269</v>
      </c>
      <c r="B83" s="421" t="s">
        <v>270</v>
      </c>
      <c r="C83" s="95" t="s">
        <v>271</v>
      </c>
      <c r="D83" s="421" t="s">
        <v>271</v>
      </c>
      <c r="E83" s="312">
        <v>13001</v>
      </c>
      <c r="F83" s="421" t="s">
        <v>285</v>
      </c>
      <c r="G83" s="312">
        <v>13115</v>
      </c>
      <c r="H83" s="329">
        <v>114322</v>
      </c>
      <c r="I83" s="329">
        <v>153277886</v>
      </c>
      <c r="J83" s="513">
        <v>1340.76</v>
      </c>
      <c r="K83" s="329">
        <v>128377439</v>
      </c>
      <c r="L83" s="456">
        <v>1122.95</v>
      </c>
      <c r="M83" s="329">
        <v>119240</v>
      </c>
      <c r="N83" s="591">
        <v>154506470</v>
      </c>
      <c r="O83" s="592">
        <v>1295.76</v>
      </c>
      <c r="P83" s="593">
        <v>103771036</v>
      </c>
      <c r="Q83" s="594">
        <v>870.27</v>
      </c>
      <c r="R83" s="312">
        <v>124076</v>
      </c>
      <c r="S83" s="591">
        <v>196355843</v>
      </c>
      <c r="T83" s="592">
        <v>1582.54</v>
      </c>
      <c r="U83" s="593">
        <v>95744768.760007009</v>
      </c>
      <c r="V83" s="594">
        <v>771.66</v>
      </c>
      <c r="W83" s="989"/>
      <c r="X83" s="994"/>
    </row>
    <row r="84" spans="1:24" s="588" customFormat="1" ht="15" customHeight="1">
      <c r="A84" s="421" t="s">
        <v>269</v>
      </c>
      <c r="B84" s="421" t="s">
        <v>270</v>
      </c>
      <c r="C84" s="95" t="s">
        <v>271</v>
      </c>
      <c r="D84" s="421" t="s">
        <v>271</v>
      </c>
      <c r="E84" s="312">
        <v>13001</v>
      </c>
      <c r="F84" s="421" t="s">
        <v>286</v>
      </c>
      <c r="G84" s="312">
        <v>13116</v>
      </c>
      <c r="H84" s="329">
        <v>103454</v>
      </c>
      <c r="I84" s="329">
        <v>64662417</v>
      </c>
      <c r="J84" s="513">
        <v>625.04</v>
      </c>
      <c r="K84" s="329">
        <v>24385701</v>
      </c>
      <c r="L84" s="456">
        <v>235.72</v>
      </c>
      <c r="M84" s="329">
        <v>103643</v>
      </c>
      <c r="N84" s="591">
        <v>65093940</v>
      </c>
      <c r="O84" s="592">
        <v>628.05999999999995</v>
      </c>
      <c r="P84" s="593">
        <v>25757653</v>
      </c>
      <c r="Q84" s="594">
        <v>248.52</v>
      </c>
      <c r="R84" s="312">
        <v>103865</v>
      </c>
      <c r="S84" s="591">
        <v>78912010</v>
      </c>
      <c r="T84" s="592">
        <v>759.76</v>
      </c>
      <c r="U84" s="593">
        <v>22655359.591730002</v>
      </c>
      <c r="V84" s="594">
        <v>218.12</v>
      </c>
      <c r="W84" s="989"/>
      <c r="X84" s="994"/>
    </row>
    <row r="85" spans="1:24" s="588" customFormat="1" ht="15" customHeight="1">
      <c r="A85" s="421" t="s">
        <v>269</v>
      </c>
      <c r="B85" s="421" t="s">
        <v>270</v>
      </c>
      <c r="C85" s="95" t="s">
        <v>271</v>
      </c>
      <c r="D85" s="421" t="s">
        <v>271</v>
      </c>
      <c r="E85" s="312">
        <v>13001</v>
      </c>
      <c r="F85" s="421" t="s">
        <v>287</v>
      </c>
      <c r="G85" s="312">
        <v>13117</v>
      </c>
      <c r="H85" s="329">
        <v>101803</v>
      </c>
      <c r="I85" s="329">
        <v>64008291</v>
      </c>
      <c r="J85" s="513">
        <v>628.75</v>
      </c>
      <c r="K85" s="329">
        <v>18961722</v>
      </c>
      <c r="L85" s="456">
        <v>186.26</v>
      </c>
      <c r="M85" s="329">
        <v>103111</v>
      </c>
      <c r="N85" s="591">
        <v>64491686</v>
      </c>
      <c r="O85" s="592">
        <v>625.46</v>
      </c>
      <c r="P85" s="593">
        <v>15680894</v>
      </c>
      <c r="Q85" s="594">
        <v>152.08000000000001</v>
      </c>
      <c r="R85" s="312">
        <v>104403</v>
      </c>
      <c r="S85" s="591">
        <v>75100790</v>
      </c>
      <c r="T85" s="592">
        <v>719.34</v>
      </c>
      <c r="U85" s="593">
        <v>17671130.330037002</v>
      </c>
      <c r="V85" s="594">
        <v>169.26</v>
      </c>
      <c r="W85" s="989"/>
      <c r="X85" s="994"/>
    </row>
    <row r="86" spans="1:24" s="588" customFormat="1" ht="15" customHeight="1">
      <c r="A86" s="421" t="s">
        <v>269</v>
      </c>
      <c r="B86" s="421" t="s">
        <v>270</v>
      </c>
      <c r="C86" s="95" t="s">
        <v>271</v>
      </c>
      <c r="D86" s="421" t="s">
        <v>271</v>
      </c>
      <c r="E86" s="312">
        <v>13001</v>
      </c>
      <c r="F86" s="421" t="s">
        <v>288</v>
      </c>
      <c r="G86" s="312">
        <v>13118</v>
      </c>
      <c r="H86" s="329">
        <v>126804</v>
      </c>
      <c r="I86" s="329">
        <v>103034930</v>
      </c>
      <c r="J86" s="513">
        <v>812.55</v>
      </c>
      <c r="K86" s="329">
        <v>130837316</v>
      </c>
      <c r="L86" s="456">
        <v>1031.81</v>
      </c>
      <c r="M86" s="329">
        <v>130467</v>
      </c>
      <c r="N86" s="591">
        <v>103609699</v>
      </c>
      <c r="O86" s="592">
        <v>794.14</v>
      </c>
      <c r="P86" s="593">
        <v>86061479</v>
      </c>
      <c r="Q86" s="594">
        <v>659.64</v>
      </c>
      <c r="R86" s="312">
        <v>134635</v>
      </c>
      <c r="S86" s="591">
        <v>128622494</v>
      </c>
      <c r="T86" s="592">
        <v>955.34</v>
      </c>
      <c r="U86" s="593">
        <v>73711869.338685006</v>
      </c>
      <c r="V86" s="594">
        <v>547.49</v>
      </c>
      <c r="W86" s="989"/>
      <c r="X86" s="994"/>
    </row>
    <row r="87" spans="1:24" s="588" customFormat="1" ht="15" customHeight="1">
      <c r="A87" s="421" t="s">
        <v>269</v>
      </c>
      <c r="B87" s="421" t="s">
        <v>270</v>
      </c>
      <c r="C87" s="95" t="s">
        <v>271</v>
      </c>
      <c r="D87" s="421" t="s">
        <v>271</v>
      </c>
      <c r="E87" s="312">
        <v>13001</v>
      </c>
      <c r="F87" s="421" t="s">
        <v>289</v>
      </c>
      <c r="G87" s="312">
        <v>13119</v>
      </c>
      <c r="H87" s="329">
        <v>556715</v>
      </c>
      <c r="I87" s="329">
        <v>383015905</v>
      </c>
      <c r="J87" s="513">
        <v>687.99</v>
      </c>
      <c r="K87" s="329">
        <v>367056653</v>
      </c>
      <c r="L87" s="456">
        <v>659.33</v>
      </c>
      <c r="M87" s="329">
        <v>566664</v>
      </c>
      <c r="N87" s="591">
        <v>385047097</v>
      </c>
      <c r="O87" s="592">
        <v>679.5</v>
      </c>
      <c r="P87" s="593">
        <v>241889444</v>
      </c>
      <c r="Q87" s="594">
        <v>426.87</v>
      </c>
      <c r="R87" s="312">
        <v>578605</v>
      </c>
      <c r="S87" s="591">
        <v>491202623</v>
      </c>
      <c r="T87" s="592">
        <v>848.94</v>
      </c>
      <c r="U87" s="593">
        <v>191415598.17780298</v>
      </c>
      <c r="V87" s="594">
        <v>330.82</v>
      </c>
      <c r="W87" s="989"/>
      <c r="X87" s="994"/>
    </row>
    <row r="88" spans="1:24" s="588" customFormat="1" ht="15" customHeight="1">
      <c r="A88" s="421" t="s">
        <v>269</v>
      </c>
      <c r="B88" s="421" t="s">
        <v>270</v>
      </c>
      <c r="C88" s="95" t="s">
        <v>271</v>
      </c>
      <c r="D88" s="421" t="s">
        <v>271</v>
      </c>
      <c r="E88" s="312">
        <v>13001</v>
      </c>
      <c r="F88" s="421" t="s">
        <v>290</v>
      </c>
      <c r="G88" s="312">
        <v>13120</v>
      </c>
      <c r="H88" s="329">
        <v>230808</v>
      </c>
      <c r="I88" s="329">
        <v>237899737</v>
      </c>
      <c r="J88" s="513">
        <v>1030.73</v>
      </c>
      <c r="K88" s="329">
        <v>180374433</v>
      </c>
      <c r="L88" s="456">
        <v>781.49</v>
      </c>
      <c r="M88" s="329">
        <v>240753</v>
      </c>
      <c r="N88" s="591">
        <v>243250612</v>
      </c>
      <c r="O88" s="592">
        <v>1010.37</v>
      </c>
      <c r="P88" s="593">
        <v>171149691</v>
      </c>
      <c r="Q88" s="594">
        <v>710.89</v>
      </c>
      <c r="R88" s="312">
        <v>250192</v>
      </c>
      <c r="S88" s="591">
        <v>298325982</v>
      </c>
      <c r="T88" s="592">
        <v>1192.3900000000001</v>
      </c>
      <c r="U88" s="593">
        <v>169811611.62220001</v>
      </c>
      <c r="V88" s="594">
        <v>678.73</v>
      </c>
      <c r="W88" s="989"/>
      <c r="X88" s="994"/>
    </row>
    <row r="89" spans="1:24" s="588" customFormat="1" ht="15" customHeight="1">
      <c r="A89" s="421" t="s">
        <v>269</v>
      </c>
      <c r="B89" s="421" t="s">
        <v>270</v>
      </c>
      <c r="C89" s="95" t="s">
        <v>271</v>
      </c>
      <c r="D89" s="421" t="s">
        <v>271</v>
      </c>
      <c r="E89" s="312">
        <v>13001</v>
      </c>
      <c r="F89" s="421" t="s">
        <v>291</v>
      </c>
      <c r="G89" s="312">
        <v>13121</v>
      </c>
      <c r="H89" s="329">
        <v>106605</v>
      </c>
      <c r="I89" s="329">
        <v>75322241</v>
      </c>
      <c r="J89" s="513">
        <v>706.55</v>
      </c>
      <c r="K89" s="329">
        <v>25649285</v>
      </c>
      <c r="L89" s="456">
        <v>240.6</v>
      </c>
      <c r="M89" s="329">
        <v>107205</v>
      </c>
      <c r="N89" s="591">
        <v>75142672</v>
      </c>
      <c r="O89" s="592">
        <v>700.93</v>
      </c>
      <c r="P89" s="593">
        <v>20201497</v>
      </c>
      <c r="Q89" s="594">
        <v>188.44</v>
      </c>
      <c r="R89" s="312">
        <v>107803</v>
      </c>
      <c r="S89" s="591">
        <v>92466584</v>
      </c>
      <c r="T89" s="592">
        <v>857.74</v>
      </c>
      <c r="U89" s="593">
        <v>19819876.243069999</v>
      </c>
      <c r="V89" s="594">
        <v>183.85</v>
      </c>
      <c r="W89" s="989"/>
      <c r="X89" s="994"/>
    </row>
    <row r="90" spans="1:24" s="588" customFormat="1" ht="15" customHeight="1">
      <c r="A90" s="421" t="s">
        <v>269</v>
      </c>
      <c r="B90" s="421" t="s">
        <v>270</v>
      </c>
      <c r="C90" s="95" t="s">
        <v>271</v>
      </c>
      <c r="D90" s="421" t="s">
        <v>271</v>
      </c>
      <c r="E90" s="312">
        <v>13001</v>
      </c>
      <c r="F90" s="421" t="s">
        <v>292</v>
      </c>
      <c r="G90" s="312">
        <v>13122</v>
      </c>
      <c r="H90" s="329">
        <v>257714</v>
      </c>
      <c r="I90" s="329">
        <v>195112042</v>
      </c>
      <c r="J90" s="513">
        <v>757.09</v>
      </c>
      <c r="K90" s="329">
        <v>91483704</v>
      </c>
      <c r="L90" s="456">
        <v>354.98</v>
      </c>
      <c r="M90" s="329">
        <v>262268</v>
      </c>
      <c r="N90" s="591">
        <v>201708706</v>
      </c>
      <c r="O90" s="592">
        <v>769.09</v>
      </c>
      <c r="P90" s="593">
        <v>60038544</v>
      </c>
      <c r="Q90" s="594">
        <v>228.92</v>
      </c>
      <c r="R90" s="312">
        <v>266798</v>
      </c>
      <c r="S90" s="591">
        <v>254402282</v>
      </c>
      <c r="T90" s="592">
        <v>953.54</v>
      </c>
      <c r="U90" s="593">
        <v>50072200.775612004</v>
      </c>
      <c r="V90" s="594">
        <v>187.68</v>
      </c>
      <c r="W90" s="989"/>
      <c r="X90" s="994"/>
    </row>
    <row r="91" spans="1:24" s="588" customFormat="1" ht="15" customHeight="1">
      <c r="A91" s="421" t="s">
        <v>269</v>
      </c>
      <c r="B91" s="421" t="s">
        <v>270</v>
      </c>
      <c r="C91" s="95" t="s">
        <v>271</v>
      </c>
      <c r="D91" s="421" t="s">
        <v>271</v>
      </c>
      <c r="E91" s="312">
        <v>13001</v>
      </c>
      <c r="F91" s="421" t="s">
        <v>293</v>
      </c>
      <c r="G91" s="312">
        <v>13123</v>
      </c>
      <c r="H91" s="329">
        <v>151042</v>
      </c>
      <c r="I91" s="329">
        <v>237635148</v>
      </c>
      <c r="J91" s="513">
        <v>1573.31</v>
      </c>
      <c r="K91" s="329">
        <v>364636726</v>
      </c>
      <c r="L91" s="456">
        <v>2414.14</v>
      </c>
      <c r="M91" s="329">
        <v>154446</v>
      </c>
      <c r="N91" s="591">
        <v>238482574</v>
      </c>
      <c r="O91" s="592">
        <v>1544.12</v>
      </c>
      <c r="P91" s="593">
        <v>324876073</v>
      </c>
      <c r="Q91" s="594">
        <v>2103.4899999999998</v>
      </c>
      <c r="R91" s="312">
        <v>157749</v>
      </c>
      <c r="S91" s="591">
        <v>267258991</v>
      </c>
      <c r="T91" s="592">
        <v>1694.2</v>
      </c>
      <c r="U91" s="593">
        <v>290116912.69962704</v>
      </c>
      <c r="V91" s="594">
        <v>1839.1</v>
      </c>
      <c r="W91" s="989"/>
      <c r="X91" s="994"/>
    </row>
    <row r="92" spans="1:24" s="588" customFormat="1" ht="15" customHeight="1">
      <c r="A92" s="421" t="s">
        <v>269</v>
      </c>
      <c r="B92" s="421" t="s">
        <v>270</v>
      </c>
      <c r="C92" s="95" t="s">
        <v>271</v>
      </c>
      <c r="D92" s="421" t="s">
        <v>271</v>
      </c>
      <c r="E92" s="312">
        <v>13001</v>
      </c>
      <c r="F92" s="421" t="s">
        <v>294</v>
      </c>
      <c r="G92" s="312">
        <v>13124</v>
      </c>
      <c r="H92" s="329">
        <v>244526</v>
      </c>
      <c r="I92" s="329">
        <v>166944358</v>
      </c>
      <c r="J92" s="513">
        <v>682.73</v>
      </c>
      <c r="K92" s="329">
        <v>293208580</v>
      </c>
      <c r="L92" s="456">
        <v>1199.0899999999999</v>
      </c>
      <c r="M92" s="329">
        <v>248347</v>
      </c>
      <c r="N92" s="591">
        <v>171450648</v>
      </c>
      <c r="O92" s="592">
        <v>690.37</v>
      </c>
      <c r="P92" s="593">
        <v>242819914</v>
      </c>
      <c r="Q92" s="594">
        <v>977.74</v>
      </c>
      <c r="R92" s="312">
        <v>253139</v>
      </c>
      <c r="S92" s="591">
        <v>217915142</v>
      </c>
      <c r="T92" s="592">
        <v>860.85</v>
      </c>
      <c r="U92" s="593">
        <v>219055032.337686</v>
      </c>
      <c r="V92" s="594">
        <v>865.35</v>
      </c>
      <c r="W92" s="989"/>
      <c r="X92" s="994"/>
    </row>
    <row r="93" spans="1:24" s="588" customFormat="1" ht="15" customHeight="1">
      <c r="A93" s="421" t="s">
        <v>269</v>
      </c>
      <c r="B93" s="421" t="s">
        <v>270</v>
      </c>
      <c r="C93" s="95" t="s">
        <v>271</v>
      </c>
      <c r="D93" s="421" t="s">
        <v>271</v>
      </c>
      <c r="E93" s="312">
        <v>13001</v>
      </c>
      <c r="F93" s="421" t="s">
        <v>295</v>
      </c>
      <c r="G93" s="312">
        <v>13125</v>
      </c>
      <c r="H93" s="329">
        <v>232342</v>
      </c>
      <c r="I93" s="329">
        <v>149968750</v>
      </c>
      <c r="J93" s="513">
        <v>645.47</v>
      </c>
      <c r="K93" s="329">
        <v>352197646</v>
      </c>
      <c r="L93" s="456">
        <v>1515.86</v>
      </c>
      <c r="M93" s="329">
        <v>243112</v>
      </c>
      <c r="N93" s="591">
        <v>151061648</v>
      </c>
      <c r="O93" s="592">
        <v>621.37</v>
      </c>
      <c r="P93" s="593">
        <v>243235143</v>
      </c>
      <c r="Q93" s="594">
        <v>1000.51</v>
      </c>
      <c r="R93" s="312">
        <v>254694</v>
      </c>
      <c r="S93" s="591">
        <v>194073101</v>
      </c>
      <c r="T93" s="592">
        <v>761.99</v>
      </c>
      <c r="U93" s="593">
        <v>198883786.02673498</v>
      </c>
      <c r="V93" s="594">
        <v>780.87</v>
      </c>
      <c r="W93" s="989"/>
      <c r="X93" s="994"/>
    </row>
    <row r="94" spans="1:24" s="588" customFormat="1" ht="15" customHeight="1">
      <c r="A94" s="421" t="s">
        <v>269</v>
      </c>
      <c r="B94" s="421" t="s">
        <v>270</v>
      </c>
      <c r="C94" s="95" t="s">
        <v>271</v>
      </c>
      <c r="D94" s="421" t="s">
        <v>271</v>
      </c>
      <c r="E94" s="312">
        <v>13001</v>
      </c>
      <c r="F94" s="421" t="s">
        <v>296</v>
      </c>
      <c r="G94" s="312">
        <v>13126</v>
      </c>
      <c r="H94" s="329">
        <v>123648</v>
      </c>
      <c r="I94" s="329">
        <v>100151971</v>
      </c>
      <c r="J94" s="513">
        <v>809.98</v>
      </c>
      <c r="K94" s="329">
        <v>72632670</v>
      </c>
      <c r="L94" s="456">
        <v>587.41</v>
      </c>
      <c r="M94" s="329">
        <v>130284</v>
      </c>
      <c r="N94" s="591">
        <v>104063003</v>
      </c>
      <c r="O94" s="592">
        <v>798.74</v>
      </c>
      <c r="P94" s="593">
        <v>64894340</v>
      </c>
      <c r="Q94" s="594">
        <v>498.1</v>
      </c>
      <c r="R94" s="312">
        <v>136368</v>
      </c>
      <c r="S94" s="591">
        <v>124876194</v>
      </c>
      <c r="T94" s="592">
        <v>915.73</v>
      </c>
      <c r="U94" s="593">
        <v>65317676.317171</v>
      </c>
      <c r="V94" s="594">
        <v>478.98</v>
      </c>
      <c r="W94" s="989"/>
      <c r="X94" s="994"/>
    </row>
    <row r="95" spans="1:24" s="588" customFormat="1" ht="15" customHeight="1">
      <c r="A95" s="421" t="s">
        <v>269</v>
      </c>
      <c r="B95" s="421" t="s">
        <v>270</v>
      </c>
      <c r="C95" s="95" t="s">
        <v>271</v>
      </c>
      <c r="D95" s="421" t="s">
        <v>271</v>
      </c>
      <c r="E95" s="312">
        <v>13001</v>
      </c>
      <c r="F95" s="421" t="s">
        <v>297</v>
      </c>
      <c r="G95" s="312">
        <v>13127</v>
      </c>
      <c r="H95" s="329">
        <v>173464</v>
      </c>
      <c r="I95" s="329">
        <v>135642984</v>
      </c>
      <c r="J95" s="513">
        <v>781.97</v>
      </c>
      <c r="K95" s="329">
        <v>94955925</v>
      </c>
      <c r="L95" s="456">
        <v>547.41</v>
      </c>
      <c r="M95" s="329">
        <v>182088</v>
      </c>
      <c r="N95" s="591">
        <v>133791578</v>
      </c>
      <c r="O95" s="592">
        <v>734.76</v>
      </c>
      <c r="P95" s="593">
        <v>81382921</v>
      </c>
      <c r="Q95" s="594">
        <v>446.94</v>
      </c>
      <c r="R95" s="312">
        <v>190075</v>
      </c>
      <c r="S95" s="591">
        <v>156722008</v>
      </c>
      <c r="T95" s="592">
        <v>824.53</v>
      </c>
      <c r="U95" s="593">
        <v>81011248.200548992</v>
      </c>
      <c r="V95" s="594">
        <v>426.21</v>
      </c>
      <c r="W95" s="989"/>
      <c r="X95" s="994"/>
    </row>
    <row r="96" spans="1:24" s="588" customFormat="1" ht="15" customHeight="1">
      <c r="A96" s="421" t="s">
        <v>269</v>
      </c>
      <c r="B96" s="421" t="s">
        <v>270</v>
      </c>
      <c r="C96" s="95" t="s">
        <v>271</v>
      </c>
      <c r="D96" s="421" t="s">
        <v>271</v>
      </c>
      <c r="E96" s="312">
        <v>13001</v>
      </c>
      <c r="F96" s="421" t="s">
        <v>298</v>
      </c>
      <c r="G96" s="312">
        <v>13128</v>
      </c>
      <c r="H96" s="329">
        <v>156567</v>
      </c>
      <c r="I96" s="329">
        <v>96977139</v>
      </c>
      <c r="J96" s="513">
        <v>619.4</v>
      </c>
      <c r="K96" s="329">
        <v>153102424</v>
      </c>
      <c r="L96" s="456">
        <v>977.87</v>
      </c>
      <c r="M96" s="329">
        <v>158717</v>
      </c>
      <c r="N96" s="591">
        <v>99366420</v>
      </c>
      <c r="O96" s="592">
        <v>626.05999999999995</v>
      </c>
      <c r="P96" s="593">
        <v>82267764</v>
      </c>
      <c r="Q96" s="594">
        <v>518.33000000000004</v>
      </c>
      <c r="R96" s="312">
        <v>160847</v>
      </c>
      <c r="S96" s="591">
        <v>125189639</v>
      </c>
      <c r="T96" s="592">
        <v>778.32</v>
      </c>
      <c r="U96" s="593">
        <v>73279752.258588001</v>
      </c>
      <c r="V96" s="594">
        <v>455.59</v>
      </c>
      <c r="W96" s="989"/>
      <c r="X96" s="994"/>
    </row>
    <row r="97" spans="1:24" s="588" customFormat="1" ht="15" customHeight="1">
      <c r="A97" s="421" t="s">
        <v>269</v>
      </c>
      <c r="B97" s="421" t="s">
        <v>270</v>
      </c>
      <c r="C97" s="95" t="s">
        <v>271</v>
      </c>
      <c r="D97" s="421" t="s">
        <v>271</v>
      </c>
      <c r="E97" s="312">
        <v>13001</v>
      </c>
      <c r="F97" s="421" t="s">
        <v>299</v>
      </c>
      <c r="G97" s="312">
        <v>13129</v>
      </c>
      <c r="H97" s="329">
        <v>100566</v>
      </c>
      <c r="I97" s="329">
        <v>72979846</v>
      </c>
      <c r="J97" s="513">
        <v>725.69</v>
      </c>
      <c r="K97" s="329">
        <v>75596430</v>
      </c>
      <c r="L97" s="456">
        <v>751.71</v>
      </c>
      <c r="M97" s="329">
        <v>102027</v>
      </c>
      <c r="N97" s="591">
        <v>74997254</v>
      </c>
      <c r="O97" s="592">
        <v>735.07</v>
      </c>
      <c r="P97" s="593">
        <v>60504892</v>
      </c>
      <c r="Q97" s="594">
        <v>593.03</v>
      </c>
      <c r="R97" s="312">
        <v>103485</v>
      </c>
      <c r="S97" s="591">
        <v>90327464</v>
      </c>
      <c r="T97" s="592">
        <v>872.86</v>
      </c>
      <c r="U97" s="593">
        <v>55442903.894649997</v>
      </c>
      <c r="V97" s="594">
        <v>535.76</v>
      </c>
      <c r="W97" s="989"/>
      <c r="X97" s="994"/>
    </row>
    <row r="98" spans="1:24" s="588" customFormat="1" ht="15" customHeight="1">
      <c r="A98" s="421" t="s">
        <v>269</v>
      </c>
      <c r="B98" s="421" t="s">
        <v>270</v>
      </c>
      <c r="C98" s="95" t="s">
        <v>271</v>
      </c>
      <c r="D98" s="421" t="s">
        <v>271</v>
      </c>
      <c r="E98" s="312">
        <v>13001</v>
      </c>
      <c r="F98" s="421" t="s">
        <v>300</v>
      </c>
      <c r="G98" s="312">
        <v>13130</v>
      </c>
      <c r="H98" s="329">
        <v>120174</v>
      </c>
      <c r="I98" s="329">
        <v>113518262</v>
      </c>
      <c r="J98" s="513">
        <v>944.62</v>
      </c>
      <c r="K98" s="329">
        <v>95699554</v>
      </c>
      <c r="L98" s="456">
        <v>796.34</v>
      </c>
      <c r="M98" s="329">
        <v>126088</v>
      </c>
      <c r="N98" s="591">
        <v>124849087</v>
      </c>
      <c r="O98" s="592">
        <v>990.17</v>
      </c>
      <c r="P98" s="593">
        <v>89261413</v>
      </c>
      <c r="Q98" s="594">
        <v>707.93</v>
      </c>
      <c r="R98" s="312">
        <v>133059</v>
      </c>
      <c r="S98" s="591">
        <v>163502870</v>
      </c>
      <c r="T98" s="592">
        <v>1228.8</v>
      </c>
      <c r="U98" s="593">
        <v>84539494.997566</v>
      </c>
      <c r="V98" s="594">
        <v>635.35</v>
      </c>
      <c r="W98" s="989"/>
      <c r="X98" s="994"/>
    </row>
    <row r="99" spans="1:24" s="588" customFormat="1" ht="15" customHeight="1">
      <c r="A99" s="421" t="s">
        <v>269</v>
      </c>
      <c r="B99" s="421" t="s">
        <v>270</v>
      </c>
      <c r="C99" s="95" t="s">
        <v>271</v>
      </c>
      <c r="D99" s="421" t="s">
        <v>271</v>
      </c>
      <c r="E99" s="312">
        <v>13001</v>
      </c>
      <c r="F99" s="421" t="s">
        <v>301</v>
      </c>
      <c r="G99" s="312">
        <v>13131</v>
      </c>
      <c r="H99" s="329">
        <v>86575</v>
      </c>
      <c r="I99" s="329">
        <v>57696639</v>
      </c>
      <c r="J99" s="513">
        <v>666.44</v>
      </c>
      <c r="K99" s="329">
        <v>14394741</v>
      </c>
      <c r="L99" s="456">
        <v>166.27</v>
      </c>
      <c r="M99" s="329">
        <v>86521</v>
      </c>
      <c r="N99" s="591">
        <v>57526288</v>
      </c>
      <c r="O99" s="592">
        <v>664.88</v>
      </c>
      <c r="P99" s="593">
        <v>13768401</v>
      </c>
      <c r="Q99" s="594">
        <v>159.13</v>
      </c>
      <c r="R99" s="312">
        <v>86510</v>
      </c>
      <c r="S99" s="591">
        <v>70395308</v>
      </c>
      <c r="T99" s="592">
        <v>813.72</v>
      </c>
      <c r="U99" s="593">
        <v>10849174.553580001</v>
      </c>
      <c r="V99" s="594">
        <v>125.41</v>
      </c>
      <c r="W99" s="989"/>
      <c r="X99" s="994"/>
    </row>
    <row r="100" spans="1:24" s="588" customFormat="1" ht="15" customHeight="1">
      <c r="A100" s="421" t="s">
        <v>269</v>
      </c>
      <c r="B100" s="421" t="s">
        <v>270</v>
      </c>
      <c r="C100" s="95" t="s">
        <v>271</v>
      </c>
      <c r="D100" s="421" t="s">
        <v>271</v>
      </c>
      <c r="E100" s="312">
        <v>13001</v>
      </c>
      <c r="F100" s="421" t="s">
        <v>302</v>
      </c>
      <c r="G100" s="312">
        <v>13132</v>
      </c>
      <c r="H100" s="329">
        <v>91198</v>
      </c>
      <c r="I100" s="329">
        <v>139423575</v>
      </c>
      <c r="J100" s="513">
        <v>1528.8</v>
      </c>
      <c r="K100" s="329">
        <v>194771706</v>
      </c>
      <c r="L100" s="456">
        <v>2135.6999999999998</v>
      </c>
      <c r="M100" s="329">
        <v>94020</v>
      </c>
      <c r="N100" s="591">
        <v>140948380</v>
      </c>
      <c r="O100" s="592">
        <v>1499.13</v>
      </c>
      <c r="P100" s="593">
        <v>171228536</v>
      </c>
      <c r="Q100" s="594">
        <v>1821.19</v>
      </c>
      <c r="R100" s="312">
        <v>96774</v>
      </c>
      <c r="S100" s="591">
        <v>166201199</v>
      </c>
      <c r="T100" s="592">
        <v>1717.42</v>
      </c>
      <c r="U100" s="593">
        <v>161476707.54510099</v>
      </c>
      <c r="V100" s="594">
        <v>1668.6</v>
      </c>
      <c r="W100" s="989"/>
      <c r="X100" s="994"/>
    </row>
    <row r="101" spans="1:24" s="588" customFormat="1" ht="15" customHeight="1">
      <c r="A101" s="421" t="s">
        <v>269</v>
      </c>
      <c r="B101" s="421" t="s">
        <v>303</v>
      </c>
      <c r="C101" s="95" t="s">
        <v>271</v>
      </c>
      <c r="D101" s="421" t="s">
        <v>271</v>
      </c>
      <c r="E101" s="312">
        <v>13001</v>
      </c>
      <c r="F101" s="421" t="s">
        <v>304</v>
      </c>
      <c r="G101" s="312">
        <v>13201</v>
      </c>
      <c r="H101" s="329">
        <v>615557</v>
      </c>
      <c r="I101" s="329">
        <v>397144022</v>
      </c>
      <c r="J101" s="513">
        <v>645.17999999999995</v>
      </c>
      <c r="K101" s="329">
        <v>129163699</v>
      </c>
      <c r="L101" s="456">
        <v>209.83</v>
      </c>
      <c r="M101" s="329">
        <v>629743</v>
      </c>
      <c r="N101" s="591">
        <v>407317701</v>
      </c>
      <c r="O101" s="592">
        <v>646.79999999999995</v>
      </c>
      <c r="P101" s="593">
        <v>106220798</v>
      </c>
      <c r="Q101" s="594">
        <v>168.67</v>
      </c>
      <c r="R101" s="312">
        <v>645909</v>
      </c>
      <c r="S101" s="591">
        <v>427368025.28399885</v>
      </c>
      <c r="T101" s="592">
        <v>661.65</v>
      </c>
      <c r="U101" s="593">
        <v>78317461.915000066</v>
      </c>
      <c r="V101" s="594">
        <v>121.25</v>
      </c>
      <c r="W101" s="989"/>
      <c r="X101" s="994"/>
    </row>
    <row r="102" spans="1:24" s="588" customFormat="1" ht="15" customHeight="1">
      <c r="A102" s="421" t="s">
        <v>269</v>
      </c>
      <c r="B102" s="421" t="s">
        <v>303</v>
      </c>
      <c r="C102" s="95" t="s">
        <v>271</v>
      </c>
      <c r="D102" s="421" t="s">
        <v>271</v>
      </c>
      <c r="E102" s="312">
        <v>13001</v>
      </c>
      <c r="F102" s="421" t="s">
        <v>305</v>
      </c>
      <c r="G102" s="312">
        <v>13202</v>
      </c>
      <c r="H102" s="329">
        <v>28799</v>
      </c>
      <c r="I102" s="329">
        <v>24769757</v>
      </c>
      <c r="J102" s="513">
        <v>860.09</v>
      </c>
      <c r="K102" s="329">
        <v>24538764</v>
      </c>
      <c r="L102" s="456">
        <v>852.07</v>
      </c>
      <c r="M102" s="329">
        <v>29616</v>
      </c>
      <c r="N102" s="591">
        <v>25349441</v>
      </c>
      <c r="O102" s="592">
        <v>855.94</v>
      </c>
      <c r="P102" s="593">
        <v>22381163</v>
      </c>
      <c r="Q102" s="594">
        <v>755.71</v>
      </c>
      <c r="R102" s="312">
        <v>30433</v>
      </c>
      <c r="S102" s="591">
        <v>27151310.848999944</v>
      </c>
      <c r="T102" s="592">
        <v>892.17</v>
      </c>
      <c r="U102" s="593">
        <v>20968736.888999969</v>
      </c>
      <c r="V102" s="594">
        <v>689.01</v>
      </c>
      <c r="W102" s="989"/>
      <c r="X102" s="994"/>
    </row>
    <row r="103" spans="1:24" s="588" customFormat="1" ht="15" customHeight="1">
      <c r="A103" s="421" t="s">
        <v>269</v>
      </c>
      <c r="B103" s="421" t="s">
        <v>303</v>
      </c>
      <c r="C103" s="95" t="s">
        <v>271</v>
      </c>
      <c r="D103" s="421" t="s">
        <v>271</v>
      </c>
      <c r="E103" s="312">
        <v>13001</v>
      </c>
      <c r="F103" s="421" t="s">
        <v>306</v>
      </c>
      <c r="G103" s="312">
        <v>13203</v>
      </c>
      <c r="H103" s="329">
        <v>17897</v>
      </c>
      <c r="I103" s="329">
        <v>15503747</v>
      </c>
      <c r="J103" s="513">
        <v>866.28</v>
      </c>
      <c r="K103" s="329">
        <v>11977758</v>
      </c>
      <c r="L103" s="456">
        <v>669.26</v>
      </c>
      <c r="M103" s="329">
        <v>18275</v>
      </c>
      <c r="N103" s="591">
        <v>16172339</v>
      </c>
      <c r="O103" s="592">
        <v>884.94</v>
      </c>
      <c r="P103" s="593">
        <v>10063021</v>
      </c>
      <c r="Q103" s="594">
        <v>550.64</v>
      </c>
      <c r="R103" s="312">
        <v>18644</v>
      </c>
      <c r="S103" s="591">
        <v>16784809.163000014</v>
      </c>
      <c r="T103" s="592">
        <v>900.28</v>
      </c>
      <c r="U103" s="593">
        <v>9130096.0780000053</v>
      </c>
      <c r="V103" s="594">
        <v>489.71</v>
      </c>
      <c r="W103" s="989"/>
      <c r="X103" s="994"/>
    </row>
    <row r="104" spans="1:24" s="588" customFormat="1" ht="15" customHeight="1">
      <c r="A104" s="421" t="s">
        <v>269</v>
      </c>
      <c r="B104" s="421" t="s">
        <v>307</v>
      </c>
      <c r="C104" s="95" t="s">
        <v>271</v>
      </c>
      <c r="D104" s="421" t="s">
        <v>271</v>
      </c>
      <c r="E104" s="312">
        <v>13001</v>
      </c>
      <c r="F104" s="421" t="s">
        <v>308</v>
      </c>
      <c r="G104" s="312">
        <v>13301</v>
      </c>
      <c r="H104" s="329">
        <v>163779</v>
      </c>
      <c r="I104" s="329">
        <v>154124085</v>
      </c>
      <c r="J104" s="513">
        <v>941.05</v>
      </c>
      <c r="K104" s="329">
        <v>196931014</v>
      </c>
      <c r="L104" s="456">
        <v>1202.42</v>
      </c>
      <c r="M104" s="329">
        <v>173119</v>
      </c>
      <c r="N104" s="591">
        <v>161503148</v>
      </c>
      <c r="O104" s="592">
        <v>932.9</v>
      </c>
      <c r="P104" s="593">
        <v>173527483</v>
      </c>
      <c r="Q104" s="594">
        <v>1002.36</v>
      </c>
      <c r="R104" s="312">
        <v>180353</v>
      </c>
      <c r="S104" s="591">
        <v>207277407</v>
      </c>
      <c r="T104" s="592">
        <v>1149.29</v>
      </c>
      <c r="U104" s="593">
        <v>162299790.43449599</v>
      </c>
      <c r="V104" s="594">
        <v>899.9</v>
      </c>
      <c r="W104" s="989"/>
      <c r="X104" s="994"/>
    </row>
    <row r="105" spans="1:24" s="588" customFormat="1" ht="15" customHeight="1">
      <c r="A105" s="421" t="s">
        <v>269</v>
      </c>
      <c r="B105" s="421" t="s">
        <v>307</v>
      </c>
      <c r="C105" s="95" t="s">
        <v>271</v>
      </c>
      <c r="D105" s="421" t="s">
        <v>271</v>
      </c>
      <c r="E105" s="312">
        <v>13001</v>
      </c>
      <c r="F105" s="421" t="s">
        <v>309</v>
      </c>
      <c r="G105" s="312">
        <v>13302</v>
      </c>
      <c r="H105" s="329">
        <v>115058</v>
      </c>
      <c r="I105" s="329">
        <v>85173026</v>
      </c>
      <c r="J105" s="513">
        <v>740.26</v>
      </c>
      <c r="K105" s="329">
        <v>215130508</v>
      </c>
      <c r="L105" s="456">
        <v>1869.76</v>
      </c>
      <c r="M105" s="329">
        <v>121528</v>
      </c>
      <c r="N105" s="591">
        <v>93365409</v>
      </c>
      <c r="O105" s="592">
        <v>768.26</v>
      </c>
      <c r="P105" s="593">
        <v>157956111</v>
      </c>
      <c r="Q105" s="594">
        <v>1299.75</v>
      </c>
      <c r="R105" s="312">
        <v>126898</v>
      </c>
      <c r="S105" s="591">
        <v>124802361</v>
      </c>
      <c r="T105" s="592">
        <v>983.49</v>
      </c>
      <c r="U105" s="593">
        <v>147647952.02568102</v>
      </c>
      <c r="V105" s="594">
        <v>1163.52</v>
      </c>
      <c r="W105" s="989"/>
      <c r="X105" s="994"/>
    </row>
    <row r="106" spans="1:24" s="588" customFormat="1" ht="15" customHeight="1">
      <c r="A106" s="421" t="s">
        <v>269</v>
      </c>
      <c r="B106" s="421" t="s">
        <v>307</v>
      </c>
      <c r="C106" s="95" t="s">
        <v>271</v>
      </c>
      <c r="D106" s="421" t="s">
        <v>271</v>
      </c>
      <c r="E106" s="312">
        <v>13001</v>
      </c>
      <c r="F106" s="421" t="s">
        <v>310</v>
      </c>
      <c r="G106" s="312">
        <v>13303</v>
      </c>
      <c r="H106" s="329">
        <v>20661</v>
      </c>
      <c r="I106" s="329">
        <v>13649131</v>
      </c>
      <c r="J106" s="513">
        <v>660.62</v>
      </c>
      <c r="K106" s="329">
        <v>30325018</v>
      </c>
      <c r="L106" s="456">
        <v>1467.74</v>
      </c>
      <c r="M106" s="329">
        <v>21066</v>
      </c>
      <c r="N106" s="591">
        <v>15422016</v>
      </c>
      <c r="O106" s="592">
        <v>732.08</v>
      </c>
      <c r="P106" s="593">
        <v>26730891</v>
      </c>
      <c r="Q106" s="594">
        <v>1268.9100000000001</v>
      </c>
      <c r="R106" s="312">
        <v>21477</v>
      </c>
      <c r="S106" s="591">
        <v>19105146</v>
      </c>
      <c r="T106" s="592">
        <v>889.56</v>
      </c>
      <c r="U106" s="593">
        <v>34740418.654349007</v>
      </c>
      <c r="V106" s="594">
        <v>1617.56</v>
      </c>
      <c r="W106" s="989"/>
      <c r="X106" s="994"/>
    </row>
    <row r="107" spans="1:24" s="588" customFormat="1" ht="15" customHeight="1">
      <c r="A107" s="421" t="s">
        <v>269</v>
      </c>
      <c r="B107" s="421" t="s">
        <v>311</v>
      </c>
      <c r="C107" s="95" t="s">
        <v>271</v>
      </c>
      <c r="D107" s="421" t="s">
        <v>271</v>
      </c>
      <c r="E107" s="312">
        <v>13001</v>
      </c>
      <c r="F107" s="421" t="s">
        <v>312</v>
      </c>
      <c r="G107" s="312">
        <v>13401</v>
      </c>
      <c r="H107" s="329">
        <v>323415</v>
      </c>
      <c r="I107" s="329">
        <v>201525490</v>
      </c>
      <c r="J107" s="513">
        <v>623.12</v>
      </c>
      <c r="K107" s="329">
        <v>278155146</v>
      </c>
      <c r="L107" s="456">
        <v>860.06</v>
      </c>
      <c r="M107" s="329">
        <v>329121</v>
      </c>
      <c r="N107" s="591">
        <v>205174586</v>
      </c>
      <c r="O107" s="592">
        <v>623.4</v>
      </c>
      <c r="P107" s="593">
        <v>199452848</v>
      </c>
      <c r="Q107" s="594">
        <v>606.02</v>
      </c>
      <c r="R107" s="312">
        <v>334836</v>
      </c>
      <c r="S107" s="591">
        <v>216114453.87999949</v>
      </c>
      <c r="T107" s="592">
        <v>645.42999999999995</v>
      </c>
      <c r="U107" s="593">
        <v>153869509.67599997</v>
      </c>
      <c r="V107" s="594">
        <v>459.54</v>
      </c>
      <c r="W107" s="989"/>
      <c r="X107" s="994"/>
    </row>
    <row r="108" spans="1:24" s="588" customFormat="1" ht="15" customHeight="1">
      <c r="A108" s="421" t="s">
        <v>269</v>
      </c>
      <c r="B108" s="421" t="s">
        <v>311</v>
      </c>
      <c r="C108" s="95" t="s">
        <v>271</v>
      </c>
      <c r="D108" s="421" t="s">
        <v>271</v>
      </c>
      <c r="E108" s="312">
        <v>13001</v>
      </c>
      <c r="F108" s="421" t="s">
        <v>313</v>
      </c>
      <c r="G108" s="312">
        <v>13402</v>
      </c>
      <c r="H108" s="329">
        <v>104338</v>
      </c>
      <c r="I108" s="329">
        <v>72262411</v>
      </c>
      <c r="J108" s="513">
        <v>692.58</v>
      </c>
      <c r="K108" s="329">
        <v>88882826</v>
      </c>
      <c r="L108" s="456">
        <v>851.87</v>
      </c>
      <c r="M108" s="329">
        <v>106986</v>
      </c>
      <c r="N108" s="591">
        <v>75911000</v>
      </c>
      <c r="O108" s="592">
        <v>709.54</v>
      </c>
      <c r="P108" s="593">
        <v>69520665</v>
      </c>
      <c r="Q108" s="594">
        <v>649.80999999999995</v>
      </c>
      <c r="R108" s="312">
        <v>109641</v>
      </c>
      <c r="S108" s="591">
        <v>83370372.089000091</v>
      </c>
      <c r="T108" s="592">
        <v>760.39</v>
      </c>
      <c r="U108" s="593">
        <v>64061365.277000092</v>
      </c>
      <c r="V108" s="594">
        <v>584.28</v>
      </c>
      <c r="W108" s="989"/>
      <c r="X108" s="994"/>
    </row>
    <row r="109" spans="1:24" s="588" customFormat="1" ht="15" customHeight="1">
      <c r="A109" s="421" t="s">
        <v>269</v>
      </c>
      <c r="B109" s="421" t="s">
        <v>311</v>
      </c>
      <c r="C109" s="95" t="s">
        <v>271</v>
      </c>
      <c r="D109" s="421" t="s">
        <v>271</v>
      </c>
      <c r="E109" s="312">
        <v>13001</v>
      </c>
      <c r="F109" s="421" t="s">
        <v>314</v>
      </c>
      <c r="G109" s="312">
        <v>13403</v>
      </c>
      <c r="H109" s="329">
        <v>27309</v>
      </c>
      <c r="I109" s="329">
        <v>20574292</v>
      </c>
      <c r="J109" s="513">
        <v>753.39</v>
      </c>
      <c r="K109" s="329">
        <v>34194109</v>
      </c>
      <c r="L109" s="456">
        <v>1252.1199999999999</v>
      </c>
      <c r="M109" s="329">
        <v>27913</v>
      </c>
      <c r="N109" s="591">
        <v>20956743</v>
      </c>
      <c r="O109" s="592">
        <v>750.79</v>
      </c>
      <c r="P109" s="593">
        <v>26216222</v>
      </c>
      <c r="Q109" s="594">
        <v>939.21</v>
      </c>
      <c r="R109" s="312">
        <v>28525</v>
      </c>
      <c r="S109" s="591">
        <v>22264830.645999938</v>
      </c>
      <c r="T109" s="592">
        <v>780.54</v>
      </c>
      <c r="U109" s="593">
        <v>21888347.103999943</v>
      </c>
      <c r="V109" s="594">
        <v>767.34</v>
      </c>
      <c r="W109" s="989"/>
      <c r="X109" s="994"/>
    </row>
    <row r="110" spans="1:24" s="588" customFormat="1" ht="15" customHeight="1">
      <c r="A110" s="421" t="s">
        <v>269</v>
      </c>
      <c r="B110" s="421" t="s">
        <v>311</v>
      </c>
      <c r="C110" s="95" t="s">
        <v>271</v>
      </c>
      <c r="D110" s="421" t="s">
        <v>271</v>
      </c>
      <c r="E110" s="312">
        <v>13001</v>
      </c>
      <c r="F110" s="421" t="s">
        <v>315</v>
      </c>
      <c r="G110" s="312">
        <v>13404</v>
      </c>
      <c r="H110" s="329">
        <v>78650</v>
      </c>
      <c r="I110" s="329">
        <v>55652938</v>
      </c>
      <c r="J110" s="513">
        <v>707.6</v>
      </c>
      <c r="K110" s="329">
        <v>109190645</v>
      </c>
      <c r="L110" s="456">
        <v>1388.31</v>
      </c>
      <c r="M110" s="329">
        <v>80711</v>
      </c>
      <c r="N110" s="591">
        <v>57886920</v>
      </c>
      <c r="O110" s="592">
        <v>717.21</v>
      </c>
      <c r="P110" s="593">
        <v>84755061</v>
      </c>
      <c r="Q110" s="594">
        <v>1050.1099999999999</v>
      </c>
      <c r="R110" s="312">
        <v>82766</v>
      </c>
      <c r="S110" s="591">
        <v>61799814.652000017</v>
      </c>
      <c r="T110" s="592">
        <v>746.68</v>
      </c>
      <c r="U110" s="593">
        <v>69376491.789000154</v>
      </c>
      <c r="V110" s="594">
        <v>838.22</v>
      </c>
      <c r="W110" s="989"/>
      <c r="X110" s="994"/>
    </row>
    <row r="111" spans="1:24" s="588" customFormat="1" ht="15" customHeight="1">
      <c r="A111" s="421" t="s">
        <v>269</v>
      </c>
      <c r="B111" s="421" t="s">
        <v>316</v>
      </c>
      <c r="C111" s="95" t="s">
        <v>172</v>
      </c>
      <c r="D111" s="421" t="s">
        <v>316</v>
      </c>
      <c r="E111" s="312">
        <v>13501</v>
      </c>
      <c r="F111" s="424" t="s">
        <v>316</v>
      </c>
      <c r="G111" s="312">
        <v>13501</v>
      </c>
      <c r="H111" s="329">
        <v>135945</v>
      </c>
      <c r="I111" s="329">
        <v>82899895</v>
      </c>
      <c r="J111" s="513">
        <v>609.79999999999995</v>
      </c>
      <c r="K111" s="329">
        <v>102985665</v>
      </c>
      <c r="L111" s="456">
        <v>757.55</v>
      </c>
      <c r="M111" s="329">
        <v>138793</v>
      </c>
      <c r="N111" s="591">
        <v>83621325</v>
      </c>
      <c r="O111" s="592">
        <v>602.49</v>
      </c>
      <c r="P111" s="593">
        <v>89033449</v>
      </c>
      <c r="Q111" s="594">
        <v>641.48</v>
      </c>
      <c r="R111" s="312">
        <v>141612</v>
      </c>
      <c r="S111" s="591">
        <v>88684260.417000189</v>
      </c>
      <c r="T111" s="592">
        <v>626.25</v>
      </c>
      <c r="U111" s="593">
        <v>84252793.734000295</v>
      </c>
      <c r="V111" s="594">
        <v>594.96</v>
      </c>
      <c r="W111" s="989"/>
      <c r="X111" s="994"/>
    </row>
    <row r="112" spans="1:24" s="588" customFormat="1" ht="15" customHeight="1">
      <c r="A112" s="421" t="s">
        <v>269</v>
      </c>
      <c r="B112" s="421" t="s">
        <v>317</v>
      </c>
      <c r="C112" s="95" t="s">
        <v>271</v>
      </c>
      <c r="D112" s="421" t="s">
        <v>271</v>
      </c>
      <c r="E112" s="312">
        <v>13001</v>
      </c>
      <c r="F112" s="421" t="s">
        <v>317</v>
      </c>
      <c r="G112" s="312">
        <v>13601</v>
      </c>
      <c r="H112" s="329">
        <v>79158</v>
      </c>
      <c r="I112" s="329">
        <v>54416939</v>
      </c>
      <c r="J112" s="513">
        <v>687.45</v>
      </c>
      <c r="K112" s="329">
        <v>54709561</v>
      </c>
      <c r="L112" s="456">
        <v>691.14</v>
      </c>
      <c r="M112" s="329">
        <v>80489</v>
      </c>
      <c r="N112" s="591">
        <v>54857787</v>
      </c>
      <c r="O112" s="592">
        <v>681.56</v>
      </c>
      <c r="P112" s="593">
        <v>46821456</v>
      </c>
      <c r="Q112" s="594">
        <v>581.71</v>
      </c>
      <c r="R112" s="312">
        <v>81838</v>
      </c>
      <c r="S112" s="591">
        <v>58562297.655999959</v>
      </c>
      <c r="T112" s="592">
        <v>715.59</v>
      </c>
      <c r="U112" s="593">
        <v>43606864.407999925</v>
      </c>
      <c r="V112" s="594">
        <v>532.84</v>
      </c>
      <c r="W112" s="989"/>
      <c r="X112" s="994"/>
    </row>
    <row r="113" spans="1:24" s="588" customFormat="1" ht="15" customHeight="1">
      <c r="A113" s="421" t="s">
        <v>269</v>
      </c>
      <c r="B113" s="421" t="s">
        <v>317</v>
      </c>
      <c r="C113" s="95" t="s">
        <v>271</v>
      </c>
      <c r="D113" s="421" t="s">
        <v>271</v>
      </c>
      <c r="E113" s="312">
        <v>13001</v>
      </c>
      <c r="F113" s="421" t="s">
        <v>318</v>
      </c>
      <c r="G113" s="312">
        <v>13602</v>
      </c>
      <c r="H113" s="329">
        <v>38593</v>
      </c>
      <c r="I113" s="329">
        <v>22714267</v>
      </c>
      <c r="J113" s="513">
        <v>588.55999999999995</v>
      </c>
      <c r="K113" s="329">
        <v>14717978</v>
      </c>
      <c r="L113" s="456">
        <v>381.36</v>
      </c>
      <c r="M113" s="329">
        <v>39296</v>
      </c>
      <c r="N113" s="591">
        <v>23365060</v>
      </c>
      <c r="O113" s="592">
        <v>594.59</v>
      </c>
      <c r="P113" s="593">
        <v>12878919</v>
      </c>
      <c r="Q113" s="594">
        <v>327.74</v>
      </c>
      <c r="R113" s="312">
        <v>40014</v>
      </c>
      <c r="S113" s="591">
        <v>25453083.014999971</v>
      </c>
      <c r="T113" s="592">
        <v>636.1</v>
      </c>
      <c r="U113" s="593">
        <v>11745476.077000016</v>
      </c>
      <c r="V113" s="594">
        <v>293.52999999999997</v>
      </c>
      <c r="W113" s="989"/>
      <c r="X113" s="994"/>
    </row>
    <row r="114" spans="1:24" s="588" customFormat="1" ht="15" customHeight="1">
      <c r="A114" s="421" t="s">
        <v>269</v>
      </c>
      <c r="B114" s="421" t="s">
        <v>317</v>
      </c>
      <c r="C114" s="95" t="s">
        <v>271</v>
      </c>
      <c r="D114" s="421" t="s">
        <v>271</v>
      </c>
      <c r="E114" s="312">
        <v>13001</v>
      </c>
      <c r="F114" s="421" t="s">
        <v>319</v>
      </c>
      <c r="G114" s="312">
        <v>13603</v>
      </c>
      <c r="H114" s="329">
        <v>38690</v>
      </c>
      <c r="I114" s="329">
        <v>26608239</v>
      </c>
      <c r="J114" s="513">
        <v>687.73</v>
      </c>
      <c r="K114" s="329">
        <v>72123643</v>
      </c>
      <c r="L114" s="456">
        <v>1864.14</v>
      </c>
      <c r="M114" s="329">
        <v>39433</v>
      </c>
      <c r="N114" s="591">
        <v>26794682</v>
      </c>
      <c r="O114" s="592">
        <v>679.5</v>
      </c>
      <c r="P114" s="593">
        <v>29727945</v>
      </c>
      <c r="Q114" s="594">
        <v>753.88</v>
      </c>
      <c r="R114" s="312">
        <v>40171</v>
      </c>
      <c r="S114" s="591">
        <v>28653776.521999966</v>
      </c>
      <c r="T114" s="592">
        <v>713.3</v>
      </c>
      <c r="U114" s="593">
        <v>20649699.307999976</v>
      </c>
      <c r="V114" s="594">
        <v>514.04</v>
      </c>
      <c r="W114" s="989"/>
      <c r="X114" s="994"/>
    </row>
    <row r="115" spans="1:24" s="588" customFormat="1" ht="15" customHeight="1">
      <c r="A115" s="421" t="s">
        <v>269</v>
      </c>
      <c r="B115" s="421" t="s">
        <v>317</v>
      </c>
      <c r="C115" s="95" t="s">
        <v>271</v>
      </c>
      <c r="D115" s="421" t="s">
        <v>271</v>
      </c>
      <c r="E115" s="312">
        <v>13001</v>
      </c>
      <c r="F115" s="421" t="s">
        <v>320</v>
      </c>
      <c r="G115" s="312">
        <v>13604</v>
      </c>
      <c r="H115" s="329">
        <v>69538</v>
      </c>
      <c r="I115" s="329">
        <v>47147955</v>
      </c>
      <c r="J115" s="513">
        <v>678.02</v>
      </c>
      <c r="K115" s="329">
        <v>26182567</v>
      </c>
      <c r="L115" s="456">
        <v>376.52</v>
      </c>
      <c r="M115" s="329">
        <v>71852</v>
      </c>
      <c r="N115" s="591">
        <v>48403330</v>
      </c>
      <c r="O115" s="592">
        <v>673.65</v>
      </c>
      <c r="P115" s="593">
        <v>23074980</v>
      </c>
      <c r="Q115" s="594">
        <v>321.14999999999998</v>
      </c>
      <c r="R115" s="312">
        <v>74188</v>
      </c>
      <c r="S115" s="591">
        <v>54589451.92499996</v>
      </c>
      <c r="T115" s="592">
        <v>735.83</v>
      </c>
      <c r="U115" s="593">
        <v>21527633.322999988</v>
      </c>
      <c r="V115" s="594">
        <v>290.18</v>
      </c>
      <c r="W115" s="989"/>
      <c r="X115" s="994"/>
    </row>
    <row r="116" spans="1:24" s="588" customFormat="1" ht="15" customHeight="1">
      <c r="A116" s="421" t="s">
        <v>269</v>
      </c>
      <c r="B116" s="421" t="s">
        <v>317</v>
      </c>
      <c r="C116" s="95" t="s">
        <v>271</v>
      </c>
      <c r="D116" s="421" t="s">
        <v>271</v>
      </c>
      <c r="E116" s="312">
        <v>13001</v>
      </c>
      <c r="F116" s="421" t="s">
        <v>321</v>
      </c>
      <c r="G116" s="312">
        <v>13605</v>
      </c>
      <c r="H116" s="329">
        <v>97255</v>
      </c>
      <c r="I116" s="329">
        <v>67475178</v>
      </c>
      <c r="J116" s="513">
        <v>693.8</v>
      </c>
      <c r="K116" s="329">
        <v>53697358</v>
      </c>
      <c r="L116" s="456">
        <v>552.13</v>
      </c>
      <c r="M116" s="329">
        <v>99142</v>
      </c>
      <c r="N116" s="591">
        <v>69721574</v>
      </c>
      <c r="O116" s="592">
        <v>703.25</v>
      </c>
      <c r="P116" s="593">
        <v>40027574</v>
      </c>
      <c r="Q116" s="594">
        <v>403.74</v>
      </c>
      <c r="R116" s="312">
        <v>101058</v>
      </c>
      <c r="S116" s="591">
        <v>75190935.077000052</v>
      </c>
      <c r="T116" s="592">
        <v>744.04</v>
      </c>
      <c r="U116" s="593">
        <v>34898843.647999905</v>
      </c>
      <c r="V116" s="594">
        <v>345.33</v>
      </c>
      <c r="W116" s="989"/>
      <c r="X116" s="994"/>
    </row>
    <row r="117" spans="1:24" s="588" customFormat="1" ht="15" hidden="1" customHeight="1">
      <c r="A117" s="421" t="s">
        <v>322</v>
      </c>
      <c r="B117" s="421" t="s">
        <v>323</v>
      </c>
      <c r="C117" s="95" t="s">
        <v>172</v>
      </c>
      <c r="D117" s="421" t="s">
        <v>323</v>
      </c>
      <c r="E117" s="312">
        <v>14101</v>
      </c>
      <c r="F117" s="421" t="s">
        <v>323</v>
      </c>
      <c r="G117" s="312">
        <v>14101</v>
      </c>
      <c r="H117" s="329">
        <v>173420</v>
      </c>
      <c r="I117" s="329">
        <v>130542902</v>
      </c>
      <c r="J117" s="513">
        <v>752.76</v>
      </c>
      <c r="K117" s="329">
        <v>123786861</v>
      </c>
      <c r="L117" s="456">
        <v>713.8</v>
      </c>
      <c r="M117" s="329">
        <v>175117</v>
      </c>
      <c r="N117" s="591">
        <v>133158121</v>
      </c>
      <c r="O117" s="592">
        <v>760.4</v>
      </c>
      <c r="P117" s="593">
        <v>99191128</v>
      </c>
      <c r="Q117" s="594">
        <v>566.42999999999995</v>
      </c>
      <c r="R117" s="312">
        <v>176774</v>
      </c>
      <c r="S117" s="591">
        <v>135557433.0063625</v>
      </c>
      <c r="T117" s="592">
        <v>766.84</v>
      </c>
      <c r="U117" s="593">
        <v>76287496.384065837</v>
      </c>
      <c r="V117" s="594">
        <v>431.55</v>
      </c>
      <c r="W117" s="989"/>
      <c r="X117" s="994"/>
    </row>
    <row r="118" spans="1:24" s="588" customFormat="1" ht="15" hidden="1" customHeight="1">
      <c r="A118" s="421" t="s">
        <v>324</v>
      </c>
      <c r="B118" s="421" t="s">
        <v>325</v>
      </c>
      <c r="C118" s="95" t="s">
        <v>172</v>
      </c>
      <c r="D118" s="421" t="s">
        <v>325</v>
      </c>
      <c r="E118" s="312">
        <v>15101</v>
      </c>
      <c r="F118" s="421" t="s">
        <v>325</v>
      </c>
      <c r="G118" s="312">
        <v>15101</v>
      </c>
      <c r="H118" s="329">
        <v>237412</v>
      </c>
      <c r="I118" s="329">
        <v>156725454</v>
      </c>
      <c r="J118" s="513">
        <v>660.14</v>
      </c>
      <c r="K118" s="329">
        <v>127716206</v>
      </c>
      <c r="L118" s="456">
        <v>537.95000000000005</v>
      </c>
      <c r="M118" s="329">
        <v>242510</v>
      </c>
      <c r="N118" s="591">
        <v>155274760</v>
      </c>
      <c r="O118" s="592">
        <v>640.28</v>
      </c>
      <c r="P118" s="593">
        <v>98264019</v>
      </c>
      <c r="Q118" s="594">
        <v>405.2</v>
      </c>
      <c r="R118" s="312">
        <v>247552</v>
      </c>
      <c r="S118" s="591">
        <v>161888578.52200037</v>
      </c>
      <c r="T118" s="592">
        <v>653.96</v>
      </c>
      <c r="U118" s="593">
        <v>84904718.639000311</v>
      </c>
      <c r="V118" s="594">
        <v>342.98</v>
      </c>
      <c r="W118" s="989"/>
      <c r="X118" s="994"/>
    </row>
    <row r="119" spans="1:24" s="588" customFormat="1" ht="15" hidden="1" customHeight="1">
      <c r="A119" s="421" t="s">
        <v>326</v>
      </c>
      <c r="B119" s="219" t="s">
        <v>327</v>
      </c>
      <c r="C119" s="95" t="s">
        <v>172</v>
      </c>
      <c r="D119" s="421" t="s">
        <v>328</v>
      </c>
      <c r="E119" s="312">
        <v>16101</v>
      </c>
      <c r="F119" s="421" t="s">
        <v>329</v>
      </c>
      <c r="G119" s="312">
        <v>16101</v>
      </c>
      <c r="H119" s="329">
        <v>195042</v>
      </c>
      <c r="I119" s="329">
        <v>148994692</v>
      </c>
      <c r="J119" s="513">
        <v>763.91</v>
      </c>
      <c r="K119" s="329">
        <v>112327824</v>
      </c>
      <c r="L119" s="456">
        <v>575.91999999999996</v>
      </c>
      <c r="M119" s="329">
        <v>196853</v>
      </c>
      <c r="N119" s="591">
        <v>150213890</v>
      </c>
      <c r="O119" s="592">
        <v>763.08</v>
      </c>
      <c r="P119" s="593">
        <v>89188969</v>
      </c>
      <c r="Q119" s="594">
        <v>453.07</v>
      </c>
      <c r="R119" s="312">
        <v>198624</v>
      </c>
      <c r="S119" s="591">
        <v>154152223.67300001</v>
      </c>
      <c r="T119" s="592">
        <v>776.1</v>
      </c>
      <c r="U119" s="593">
        <v>75312306.443000048</v>
      </c>
      <c r="V119" s="594">
        <v>379.17</v>
      </c>
      <c r="W119" s="989"/>
      <c r="X119" s="994"/>
    </row>
    <row r="120" spans="1:24" s="588" customFormat="1" ht="15" hidden="1" customHeight="1">
      <c r="A120" s="421" t="s">
        <v>326</v>
      </c>
      <c r="B120" s="219" t="s">
        <v>327</v>
      </c>
      <c r="C120" s="95" t="s">
        <v>172</v>
      </c>
      <c r="D120" s="421" t="s">
        <v>328</v>
      </c>
      <c r="E120" s="312">
        <v>16101</v>
      </c>
      <c r="F120" s="421" t="s">
        <v>330</v>
      </c>
      <c r="G120" s="312">
        <v>16103</v>
      </c>
      <c r="H120" s="329">
        <v>32735</v>
      </c>
      <c r="I120" s="329">
        <v>19692533</v>
      </c>
      <c r="J120" s="513">
        <v>601.57000000000005</v>
      </c>
      <c r="K120" s="329">
        <v>23219841</v>
      </c>
      <c r="L120" s="456">
        <v>709.33</v>
      </c>
      <c r="M120" s="329">
        <v>33291</v>
      </c>
      <c r="N120" s="591">
        <v>19879628</v>
      </c>
      <c r="O120" s="592">
        <v>597.15</v>
      </c>
      <c r="P120" s="593">
        <v>19293828</v>
      </c>
      <c r="Q120" s="594">
        <v>579.54999999999995</v>
      </c>
      <c r="R120" s="312">
        <v>33827</v>
      </c>
      <c r="S120" s="591">
        <v>20921071.952</v>
      </c>
      <c r="T120" s="592">
        <v>618.47</v>
      </c>
      <c r="U120" s="593">
        <v>15565681.303000005</v>
      </c>
      <c r="V120" s="594">
        <v>460.16</v>
      </c>
      <c r="W120" s="989"/>
      <c r="X120" s="994"/>
    </row>
    <row r="121" spans="1:24" s="588" customFormat="1" ht="15" hidden="1" customHeight="1">
      <c r="A121" s="421" t="s">
        <v>326</v>
      </c>
      <c r="B121" s="219" t="s">
        <v>331</v>
      </c>
      <c r="C121" s="95" t="s">
        <v>172</v>
      </c>
      <c r="D121" s="423" t="s">
        <v>332</v>
      </c>
      <c r="E121" s="312">
        <v>16301</v>
      </c>
      <c r="F121" s="423" t="s">
        <v>332</v>
      </c>
      <c r="G121" s="312">
        <v>16301</v>
      </c>
      <c r="H121" s="329">
        <v>55608</v>
      </c>
      <c r="I121" s="329">
        <v>34270863</v>
      </c>
      <c r="J121" s="513">
        <v>616.29</v>
      </c>
      <c r="K121" s="329">
        <v>39165903</v>
      </c>
      <c r="L121" s="456">
        <v>704.32</v>
      </c>
      <c r="M121" s="329">
        <v>55935</v>
      </c>
      <c r="N121" s="591">
        <v>35444667</v>
      </c>
      <c r="O121" s="592">
        <v>633.67999999999995</v>
      </c>
      <c r="P121" s="593">
        <v>30663148</v>
      </c>
      <c r="Q121" s="594">
        <v>548.19000000000005</v>
      </c>
      <c r="R121" s="312">
        <v>56252</v>
      </c>
      <c r="S121" s="591">
        <v>37536784.488299929</v>
      </c>
      <c r="T121" s="592">
        <v>667.3</v>
      </c>
      <c r="U121" s="593">
        <v>26263888.974999961</v>
      </c>
      <c r="V121" s="594">
        <v>466.9</v>
      </c>
      <c r="W121" s="989"/>
      <c r="X121" s="994"/>
    </row>
    <row r="123" spans="1:24">
      <c r="O123" s="590"/>
      <c r="Q123" s="590"/>
      <c r="R123" s="590"/>
      <c r="S123" s="590"/>
      <c r="T123" s="590"/>
      <c r="U123" s="590"/>
      <c r="V123" s="590"/>
    </row>
  </sheetData>
  <autoFilter ref="A4:X121" xr:uid="{00000000-0001-0000-8C00-000000000000}">
    <filterColumn colId="0">
      <filters>
        <filter val="METROPOLITANA"/>
      </filters>
    </filterColumn>
  </autoFilter>
  <mergeCells count="5">
    <mergeCell ref="H3:L3"/>
    <mergeCell ref="M3:Q3"/>
    <mergeCell ref="R3:V3"/>
    <mergeCell ref="B2:V2"/>
    <mergeCell ref="B1:V1"/>
  </mergeCells>
  <hyperlinks>
    <hyperlink ref="W1" location="INDICE!A1" display="INDICE" xr:uid="{00000000-0004-0000-8C00-000000000000}"/>
    <hyperlink ref="W2" location="Matriz_Estadisticas!A1" display="ESTADÍSTICAS" xr:uid="{00000000-0004-0000-8C00-000001000000}"/>
    <hyperlink ref="A1" location="INDICE!C50" display="EA_22" xr:uid="{00000000-0004-0000-8C00-000002000000}"/>
    <hyperlink ref="A2" location="INDICE!C51" display="EA_22a" xr:uid="{00000000-0004-0000-8C00-000003000000}"/>
  </hyperlinks>
  <pageMargins left="0.7" right="0.7" top="0.75" bottom="0.75" header="0.3" footer="0.3"/>
  <pageSetup orientation="portrait" horizontalDpi="4294967293" verticalDpi="4294967293"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Hoja141"/>
  <dimension ref="A1:N38"/>
  <sheetViews>
    <sheetView zoomScaleNormal="100" workbookViewId="0">
      <selection activeCell="A6" sqref="A6"/>
    </sheetView>
  </sheetViews>
  <sheetFormatPr baseColWidth="10" defaultColWidth="48" defaultRowHeight="14.4"/>
  <cols>
    <col min="1" max="1" width="44.44140625" style="6" bestFit="1" customWidth="1"/>
    <col min="2" max="2" width="100.44140625" style="7" bestFit="1" customWidth="1"/>
    <col min="3" max="3" width="100.33203125" style="4" bestFit="1" customWidth="1"/>
    <col min="4" max="4" width="7" style="4" bestFit="1" customWidth="1"/>
    <col min="5" max="14" width="48" style="4"/>
    <col min="15" max="16384" width="48" style="8"/>
  </cols>
  <sheetData>
    <row r="1" spans="1:4">
      <c r="A1" s="480" t="s">
        <v>419</v>
      </c>
      <c r="B1" s="480" t="s">
        <v>1275</v>
      </c>
      <c r="C1" s="552" t="s">
        <v>1276</v>
      </c>
      <c r="D1" s="2" t="s">
        <v>137</v>
      </c>
    </row>
    <row r="2" spans="1:4">
      <c r="A2" s="278" t="s">
        <v>6</v>
      </c>
      <c r="B2" s="185" t="s">
        <v>59</v>
      </c>
      <c r="C2" s="135" t="s">
        <v>59</v>
      </c>
    </row>
    <row r="3" spans="1:4">
      <c r="A3" s="263" t="s">
        <v>4</v>
      </c>
      <c r="B3" s="185" t="s">
        <v>503</v>
      </c>
      <c r="C3" s="135" t="s">
        <v>503</v>
      </c>
    </row>
    <row r="4" spans="1:4">
      <c r="A4" s="263" t="s">
        <v>388</v>
      </c>
      <c r="B4" s="185" t="s">
        <v>58</v>
      </c>
      <c r="C4" s="135" t="s">
        <v>58</v>
      </c>
    </row>
    <row r="5" spans="1:4">
      <c r="A5" s="263" t="s">
        <v>9</v>
      </c>
      <c r="B5" s="185" t="s">
        <v>1923</v>
      </c>
      <c r="C5" s="171" t="s">
        <v>1924</v>
      </c>
    </row>
    <row r="6" spans="1:4">
      <c r="A6" s="263" t="s">
        <v>138</v>
      </c>
      <c r="B6" s="185" t="s">
        <v>468</v>
      </c>
      <c r="C6" s="135" t="s">
        <v>468</v>
      </c>
    </row>
    <row r="7" spans="1:4">
      <c r="A7" s="263" t="s">
        <v>7</v>
      </c>
      <c r="B7" s="185" t="s">
        <v>1890</v>
      </c>
      <c r="C7" s="171" t="s">
        <v>1890</v>
      </c>
    </row>
    <row r="8" spans="1:4">
      <c r="A8" s="263" t="s">
        <v>389</v>
      </c>
      <c r="B8" s="185">
        <v>2017</v>
      </c>
      <c r="C8" s="135">
        <v>2018</v>
      </c>
    </row>
    <row r="9" spans="1:4">
      <c r="A9" s="263" t="s">
        <v>390</v>
      </c>
      <c r="B9" s="185" t="s">
        <v>470</v>
      </c>
      <c r="C9" s="135" t="s">
        <v>470</v>
      </c>
    </row>
    <row r="10" spans="1:4" ht="69">
      <c r="A10" s="100" t="s">
        <v>391</v>
      </c>
      <c r="B10" s="185" t="s">
        <v>1115</v>
      </c>
      <c r="C10" s="117" t="s">
        <v>1936</v>
      </c>
    </row>
    <row r="11" spans="1:4">
      <c r="A11" s="263" t="s">
        <v>392</v>
      </c>
      <c r="B11" s="185" t="s">
        <v>1116</v>
      </c>
      <c r="C11" s="135" t="s">
        <v>425</v>
      </c>
    </row>
    <row r="12" spans="1:4">
      <c r="A12" s="263" t="s">
        <v>393</v>
      </c>
      <c r="B12" s="185" t="s">
        <v>1117</v>
      </c>
      <c r="C12" s="171" t="s">
        <v>1117</v>
      </c>
    </row>
    <row r="13" spans="1:4">
      <c r="A13" s="263" t="s">
        <v>394</v>
      </c>
      <c r="B13" s="185" t="s">
        <v>1117</v>
      </c>
      <c r="C13" s="171" t="s">
        <v>1117</v>
      </c>
    </row>
    <row r="14" spans="1:4">
      <c r="A14" s="263" t="s">
        <v>139</v>
      </c>
      <c r="B14" s="185" t="s">
        <v>475</v>
      </c>
      <c r="C14" s="135" t="s">
        <v>475</v>
      </c>
    </row>
    <row r="15" spans="1:4">
      <c r="A15" s="263" t="s">
        <v>395</v>
      </c>
      <c r="B15" s="273">
        <v>43098</v>
      </c>
      <c r="C15" s="144">
        <v>43098</v>
      </c>
    </row>
    <row r="16" spans="1:4">
      <c r="A16" s="263" t="s">
        <v>396</v>
      </c>
      <c r="B16" s="273">
        <v>43693</v>
      </c>
      <c r="C16" s="144">
        <v>44172</v>
      </c>
    </row>
    <row r="17" spans="1:4">
      <c r="A17" s="263" t="s">
        <v>397</v>
      </c>
      <c r="B17" s="185" t="s">
        <v>1314</v>
      </c>
      <c r="C17" s="135" t="s">
        <v>1314</v>
      </c>
    </row>
    <row r="18" spans="1:4">
      <c r="A18" s="278" t="s">
        <v>398</v>
      </c>
      <c r="B18" s="185" t="s">
        <v>1118</v>
      </c>
      <c r="C18" s="171" t="s">
        <v>1366</v>
      </c>
    </row>
    <row r="19" spans="1:4">
      <c r="A19" s="278" t="s">
        <v>399</v>
      </c>
      <c r="B19" s="188" t="s">
        <v>1119</v>
      </c>
      <c r="C19" s="135" t="s">
        <v>545</v>
      </c>
    </row>
    <row r="20" spans="1:4">
      <c r="A20" s="278" t="s">
        <v>400</v>
      </c>
      <c r="B20" s="185" t="s">
        <v>479</v>
      </c>
      <c r="C20" s="135" t="s">
        <v>479</v>
      </c>
    </row>
    <row r="21" spans="1:4">
      <c r="A21" s="278" t="s">
        <v>403</v>
      </c>
      <c r="B21" s="185" t="s">
        <v>1120</v>
      </c>
      <c r="C21" s="171" t="s">
        <v>1367</v>
      </c>
    </row>
    <row r="22" spans="1:4">
      <c r="A22" s="278" t="s">
        <v>404</v>
      </c>
      <c r="B22" s="185" t="s">
        <v>533</v>
      </c>
      <c r="C22" s="171" t="s">
        <v>533</v>
      </c>
    </row>
    <row r="23" spans="1:4">
      <c r="A23" s="278" t="s">
        <v>435</v>
      </c>
      <c r="B23" s="185" t="s">
        <v>548</v>
      </c>
      <c r="C23" s="185" t="s">
        <v>548</v>
      </c>
      <c r="D23" s="8"/>
    </row>
    <row r="24" spans="1:4">
      <c r="A24" s="278" t="s">
        <v>405</v>
      </c>
      <c r="B24" s="145" t="s">
        <v>1121</v>
      </c>
      <c r="C24" s="559" t="s">
        <v>1368</v>
      </c>
      <c r="D24" s="8"/>
    </row>
    <row r="25" spans="1:4">
      <c r="A25" s="278" t="s">
        <v>406</v>
      </c>
      <c r="B25" s="185" t="s">
        <v>1122</v>
      </c>
      <c r="C25" s="171" t="s">
        <v>1369</v>
      </c>
    </row>
    <row r="26" spans="1:4">
      <c r="A26" s="278" t="s">
        <v>407</v>
      </c>
      <c r="B26" s="185" t="s">
        <v>1123</v>
      </c>
      <c r="C26" s="553" t="s">
        <v>1265</v>
      </c>
    </row>
    <row r="27" spans="1:4">
      <c r="A27" s="278" t="s">
        <v>408</v>
      </c>
      <c r="B27" s="201" t="s">
        <v>434</v>
      </c>
      <c r="C27" s="133" t="s">
        <v>434</v>
      </c>
    </row>
    <row r="28" spans="1:4">
      <c r="A28" s="278" t="s">
        <v>439</v>
      </c>
      <c r="B28" s="311" t="s">
        <v>581</v>
      </c>
      <c r="C28" s="509" t="s">
        <v>1714</v>
      </c>
      <c r="D28" s="8"/>
    </row>
    <row r="29" spans="1:4">
      <c r="A29" s="278" t="s">
        <v>409</v>
      </c>
      <c r="B29" s="201">
        <v>2017</v>
      </c>
      <c r="C29" s="560">
        <v>2018</v>
      </c>
      <c r="D29" s="8"/>
    </row>
    <row r="30" spans="1:4">
      <c r="A30" s="278" t="s">
        <v>410</v>
      </c>
      <c r="B30" s="201" t="s">
        <v>1124</v>
      </c>
      <c r="C30" s="561" t="s">
        <v>470</v>
      </c>
    </row>
    <row r="31" spans="1:4">
      <c r="A31" s="278" t="s">
        <v>411</v>
      </c>
      <c r="B31" s="250"/>
      <c r="C31" s="134"/>
    </row>
    <row r="32" spans="1:4">
      <c r="A32" s="278" t="s">
        <v>412</v>
      </c>
      <c r="B32" s="250"/>
      <c r="C32" s="134"/>
    </row>
    <row r="33" spans="1:3">
      <c r="A33" s="278" t="s">
        <v>440</v>
      </c>
      <c r="B33" s="250"/>
      <c r="C33" s="380"/>
    </row>
    <row r="34" spans="1:3">
      <c r="A34" s="278" t="s">
        <v>413</v>
      </c>
      <c r="B34" s="250"/>
      <c r="C34" s="168"/>
    </row>
    <row r="35" spans="1:3">
      <c r="A35" s="278" t="s">
        <v>414</v>
      </c>
      <c r="B35" s="250"/>
      <c r="C35" s="134"/>
    </row>
    <row r="36" spans="1:3" ht="124.2">
      <c r="A36" s="278" t="s">
        <v>401</v>
      </c>
      <c r="B36" s="262" t="s">
        <v>1125</v>
      </c>
      <c r="C36" s="129" t="s">
        <v>1740</v>
      </c>
    </row>
    <row r="37" spans="1:3" ht="41.4">
      <c r="A37" s="278" t="s">
        <v>1267</v>
      </c>
      <c r="B37" s="262" t="s">
        <v>17</v>
      </c>
      <c r="C37" s="562" t="s">
        <v>1741</v>
      </c>
    </row>
    <row r="38" spans="1:3">
      <c r="A38" s="278" t="s">
        <v>402</v>
      </c>
      <c r="B38" s="250" t="s">
        <v>60</v>
      </c>
      <c r="C38" s="134" t="s">
        <v>60</v>
      </c>
    </row>
  </sheetData>
  <hyperlinks>
    <hyperlink ref="D1" location="INDICE!A1" display="INDICE" xr:uid="{00000000-0004-0000-8D00-000000000000}"/>
    <hyperlink ref="A1" location="INDICE!C40" display="COMPONENTE" xr:uid="{00000000-0004-0000-8D00-000001000000}"/>
  </hyperlinks>
  <pageMargins left="0.7" right="0.7" top="0.75" bottom="0.75" header="0.3" footer="0.3"/>
  <pageSetup orientation="portrait" horizontalDpi="4294967293" verticalDpi="4294967293"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Hoja142"/>
  <dimension ref="A1:N38"/>
  <sheetViews>
    <sheetView zoomScaleNormal="100" workbookViewId="0"/>
  </sheetViews>
  <sheetFormatPr baseColWidth="10" defaultColWidth="48" defaultRowHeight="14.4"/>
  <cols>
    <col min="1" max="1" width="44.44140625" style="6" bestFit="1" customWidth="1"/>
    <col min="2" max="2" width="100.6640625" style="7" customWidth="1"/>
    <col min="3" max="3" width="100.6640625" style="4" customWidth="1"/>
    <col min="4" max="4" width="7" style="4" bestFit="1" customWidth="1"/>
    <col min="5" max="14" width="48" style="4"/>
    <col min="15" max="16384" width="48" style="8"/>
  </cols>
  <sheetData>
    <row r="1" spans="1:4">
      <c r="A1" s="480" t="s">
        <v>419</v>
      </c>
      <c r="B1" s="480" t="s">
        <v>1275</v>
      </c>
      <c r="C1" s="552" t="s">
        <v>1276</v>
      </c>
      <c r="D1" s="2" t="s">
        <v>137</v>
      </c>
    </row>
    <row r="2" spans="1:4">
      <c r="A2" s="278" t="s">
        <v>6</v>
      </c>
      <c r="B2" s="275" t="s">
        <v>60</v>
      </c>
      <c r="C2" s="135" t="s">
        <v>60</v>
      </c>
    </row>
    <row r="3" spans="1:4">
      <c r="A3" s="263" t="s">
        <v>4</v>
      </c>
      <c r="B3" s="275" t="s">
        <v>503</v>
      </c>
      <c r="C3" s="135" t="s">
        <v>503</v>
      </c>
    </row>
    <row r="4" spans="1:4">
      <c r="A4" s="263" t="s">
        <v>388</v>
      </c>
      <c r="B4" s="275" t="s">
        <v>58</v>
      </c>
      <c r="C4" s="135" t="s">
        <v>58</v>
      </c>
    </row>
    <row r="5" spans="1:4">
      <c r="A5" s="263" t="s">
        <v>9</v>
      </c>
      <c r="B5" s="275" t="s">
        <v>1925</v>
      </c>
      <c r="C5" s="171" t="s">
        <v>1926</v>
      </c>
    </row>
    <row r="6" spans="1:4">
      <c r="A6" s="263" t="s">
        <v>138</v>
      </c>
      <c r="B6" s="275" t="s">
        <v>468</v>
      </c>
      <c r="C6" s="135" t="s">
        <v>468</v>
      </c>
    </row>
    <row r="7" spans="1:4">
      <c r="A7" s="263" t="s">
        <v>7</v>
      </c>
      <c r="B7" s="95" t="s">
        <v>1891</v>
      </c>
      <c r="C7" s="171" t="s">
        <v>1891</v>
      </c>
    </row>
    <row r="8" spans="1:4">
      <c r="A8" s="263" t="s">
        <v>389</v>
      </c>
      <c r="B8" s="185">
        <v>2017</v>
      </c>
      <c r="C8" s="135">
        <v>2018</v>
      </c>
    </row>
    <row r="9" spans="1:4">
      <c r="A9" s="263" t="s">
        <v>390</v>
      </c>
      <c r="B9" s="275" t="s">
        <v>470</v>
      </c>
      <c r="C9" s="135" t="s">
        <v>470</v>
      </c>
    </row>
    <row r="10" spans="1:4" ht="69">
      <c r="A10" s="100" t="s">
        <v>391</v>
      </c>
      <c r="B10" s="221" t="s">
        <v>1126</v>
      </c>
      <c r="C10" s="117" t="s">
        <v>1937</v>
      </c>
    </row>
    <row r="11" spans="1:4">
      <c r="A11" s="263" t="s">
        <v>392</v>
      </c>
      <c r="B11" s="275" t="s">
        <v>1116</v>
      </c>
      <c r="C11" s="135" t="s">
        <v>425</v>
      </c>
    </row>
    <row r="12" spans="1:4">
      <c r="A12" s="263" t="s">
        <v>393</v>
      </c>
      <c r="B12" s="185" t="s">
        <v>1117</v>
      </c>
      <c r="C12" s="171" t="s">
        <v>1117</v>
      </c>
    </row>
    <row r="13" spans="1:4">
      <c r="A13" s="263" t="s">
        <v>394</v>
      </c>
      <c r="B13" s="275" t="s">
        <v>1117</v>
      </c>
      <c r="C13" s="171" t="s">
        <v>1117</v>
      </c>
    </row>
    <row r="14" spans="1:4">
      <c r="A14" s="263" t="s">
        <v>139</v>
      </c>
      <c r="B14" s="275" t="s">
        <v>543</v>
      </c>
      <c r="C14" s="135" t="s">
        <v>475</v>
      </c>
    </row>
    <row r="15" spans="1:4">
      <c r="A15" s="263" t="s">
        <v>395</v>
      </c>
      <c r="B15" s="273">
        <v>43098</v>
      </c>
      <c r="C15" s="144">
        <v>43098</v>
      </c>
    </row>
    <row r="16" spans="1:4">
      <c r="A16" s="263" t="s">
        <v>396</v>
      </c>
      <c r="B16" s="272">
        <v>43685</v>
      </c>
      <c r="C16" s="144">
        <v>44172</v>
      </c>
    </row>
    <row r="17" spans="1:4">
      <c r="A17" s="279" t="s">
        <v>397</v>
      </c>
      <c r="B17" s="185" t="s">
        <v>1314</v>
      </c>
      <c r="C17" s="135" t="s">
        <v>1314</v>
      </c>
    </row>
    <row r="18" spans="1:4">
      <c r="A18" s="278" t="s">
        <v>398</v>
      </c>
      <c r="B18" s="185" t="s">
        <v>1127</v>
      </c>
      <c r="C18" s="171" t="s">
        <v>1370</v>
      </c>
    </row>
    <row r="19" spans="1:4">
      <c r="A19" s="278" t="s">
        <v>399</v>
      </c>
      <c r="B19" s="275" t="s">
        <v>545</v>
      </c>
      <c r="C19" s="135" t="s">
        <v>545</v>
      </c>
    </row>
    <row r="20" spans="1:4">
      <c r="A20" s="278" t="s">
        <v>400</v>
      </c>
      <c r="B20" s="275" t="s">
        <v>479</v>
      </c>
      <c r="C20" s="135" t="s">
        <v>479</v>
      </c>
    </row>
    <row r="21" spans="1:4">
      <c r="A21" s="278" t="s">
        <v>403</v>
      </c>
      <c r="B21" s="185" t="s">
        <v>1754</v>
      </c>
      <c r="C21" s="171" t="s">
        <v>1755</v>
      </c>
    </row>
    <row r="22" spans="1:4">
      <c r="A22" s="278" t="s">
        <v>404</v>
      </c>
      <c r="B22" s="275" t="s">
        <v>1128</v>
      </c>
      <c r="C22" s="171" t="s">
        <v>533</v>
      </c>
    </row>
    <row r="23" spans="1:4">
      <c r="A23" s="278" t="s">
        <v>435</v>
      </c>
      <c r="B23" s="275" t="s">
        <v>548</v>
      </c>
      <c r="C23" s="275" t="s">
        <v>548</v>
      </c>
    </row>
    <row r="24" spans="1:4">
      <c r="A24" s="278" t="s">
        <v>405</v>
      </c>
      <c r="B24" s="145" t="s">
        <v>1121</v>
      </c>
      <c r="C24" s="559" t="s">
        <v>1371</v>
      </c>
      <c r="D24" s="8"/>
    </row>
    <row r="25" spans="1:4">
      <c r="A25" s="278" t="s">
        <v>406</v>
      </c>
      <c r="B25" s="185" t="s">
        <v>1122</v>
      </c>
      <c r="C25" s="171" t="s">
        <v>1369</v>
      </c>
      <c r="D25" s="8"/>
    </row>
    <row r="26" spans="1:4">
      <c r="A26" s="278" t="s">
        <v>407</v>
      </c>
      <c r="B26" s="185" t="s">
        <v>1123</v>
      </c>
      <c r="C26" s="553" t="s">
        <v>1265</v>
      </c>
    </row>
    <row r="27" spans="1:4">
      <c r="A27" s="278" t="s">
        <v>408</v>
      </c>
      <c r="B27" s="269" t="s">
        <v>434</v>
      </c>
      <c r="C27" s="133" t="s">
        <v>434</v>
      </c>
    </row>
    <row r="28" spans="1:4">
      <c r="A28" s="278" t="s">
        <v>439</v>
      </c>
      <c r="B28" s="333" t="s">
        <v>581</v>
      </c>
      <c r="C28" s="275" t="s">
        <v>1714</v>
      </c>
      <c r="D28" s="8"/>
    </row>
    <row r="29" spans="1:4">
      <c r="A29" s="278" t="s">
        <v>409</v>
      </c>
      <c r="B29" s="280">
        <v>2017</v>
      </c>
      <c r="C29" s="560">
        <v>2018</v>
      </c>
      <c r="D29" s="8"/>
    </row>
    <row r="30" spans="1:4">
      <c r="A30" s="278" t="s">
        <v>410</v>
      </c>
      <c r="B30" s="280" t="s">
        <v>1124</v>
      </c>
      <c r="C30" s="561" t="s">
        <v>470</v>
      </c>
    </row>
    <row r="31" spans="1:4">
      <c r="A31" s="278" t="s">
        <v>411</v>
      </c>
      <c r="B31" s="250"/>
      <c r="C31" s="134"/>
    </row>
    <row r="32" spans="1:4">
      <c r="A32" s="278" t="s">
        <v>412</v>
      </c>
      <c r="B32" s="250"/>
      <c r="C32" s="134"/>
    </row>
    <row r="33" spans="1:3">
      <c r="A33" s="278" t="s">
        <v>440</v>
      </c>
      <c r="B33" s="250"/>
      <c r="C33" s="380"/>
    </row>
    <row r="34" spans="1:3">
      <c r="A34" s="278" t="s">
        <v>413</v>
      </c>
      <c r="B34" s="250"/>
      <c r="C34" s="168"/>
    </row>
    <row r="35" spans="1:3">
      <c r="A35" s="278" t="s">
        <v>414</v>
      </c>
      <c r="B35" s="250"/>
      <c r="C35" s="134"/>
    </row>
    <row r="36" spans="1:3" ht="124.2">
      <c r="A36" s="278" t="s">
        <v>401</v>
      </c>
      <c r="B36" s="262" t="s">
        <v>1129</v>
      </c>
      <c r="C36" s="129" t="s">
        <v>1742</v>
      </c>
    </row>
    <row r="37" spans="1:3" ht="69.900000000000006" customHeight="1">
      <c r="A37" s="278" t="s">
        <v>1267</v>
      </c>
      <c r="B37" s="262" t="s">
        <v>17</v>
      </c>
      <c r="C37" s="562" t="s">
        <v>1743</v>
      </c>
    </row>
    <row r="38" spans="1:3">
      <c r="A38" s="278" t="s">
        <v>402</v>
      </c>
      <c r="B38" s="250" t="s">
        <v>59</v>
      </c>
      <c r="C38" s="134" t="s">
        <v>59</v>
      </c>
    </row>
  </sheetData>
  <hyperlinks>
    <hyperlink ref="D1" location="INDICE!A1" display="INDICE" xr:uid="{00000000-0004-0000-8E00-000000000000}"/>
    <hyperlink ref="A1" location="INDICE!C41" display="COMPONENTE" xr:uid="{00000000-0004-0000-8E00-000001000000}"/>
  </hyperlinks>
  <pageMargins left="0.7" right="0.7" top="0.75" bottom="0.75" header="0.3" footer="0.3"/>
  <pageSetup orientation="portrait" horizontalDpi="4294967293" verticalDpi="4294967293"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Hoja143" filterMode="1"/>
  <dimension ref="A1:S121"/>
  <sheetViews>
    <sheetView topLeftCell="M1" zoomScaleNormal="100" workbookViewId="0">
      <selection activeCell="F116" sqref="F116"/>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0.88671875" style="218" bestFit="1" customWidth="1"/>
    <col min="9" max="9" width="22.33203125" style="218" bestFit="1" customWidth="1"/>
    <col min="10" max="10" width="25.109375" style="218" bestFit="1" customWidth="1"/>
    <col min="11" max="11" width="24" style="218" bestFit="1" customWidth="1"/>
    <col min="12" max="12" width="38.5546875" style="218" customWidth="1"/>
    <col min="13" max="13" width="23.109375" style="218" bestFit="1" customWidth="1"/>
    <col min="14" max="14" width="25.88671875" style="218" bestFit="1" customWidth="1"/>
    <col min="15" max="15" width="25.109375" style="218" bestFit="1" customWidth="1"/>
    <col min="16" max="16" width="38.88671875" style="218" customWidth="1"/>
    <col min="17" max="18" width="37.5546875" style="218" bestFit="1" customWidth="1"/>
    <col min="19" max="19" width="13.109375" style="527" bestFit="1" customWidth="1"/>
    <col min="20" max="16384" width="11.44140625" style="218"/>
  </cols>
  <sheetData>
    <row r="1" spans="1:19">
      <c r="A1" s="566" t="s">
        <v>59</v>
      </c>
      <c r="B1" s="1103" t="s">
        <v>1923</v>
      </c>
      <c r="C1" s="1103"/>
      <c r="D1" s="1103"/>
      <c r="E1" s="1103"/>
      <c r="F1" s="1103"/>
      <c r="G1" s="1103"/>
      <c r="H1" s="1103"/>
      <c r="I1" s="1103"/>
      <c r="J1" s="1103"/>
      <c r="K1" s="1103"/>
      <c r="L1" s="1103"/>
      <c r="M1" s="1103"/>
      <c r="N1" s="1103"/>
      <c r="O1" s="1103"/>
      <c r="P1" s="1103"/>
      <c r="Q1" s="1103"/>
      <c r="R1" s="1104"/>
      <c r="S1" s="625" t="s">
        <v>137</v>
      </c>
    </row>
    <row r="2" spans="1:19">
      <c r="A2" s="889" t="s">
        <v>60</v>
      </c>
      <c r="B2" s="1106" t="s">
        <v>1925</v>
      </c>
      <c r="C2" s="1106"/>
      <c r="D2" s="1106"/>
      <c r="E2" s="1106"/>
      <c r="F2" s="1106"/>
      <c r="G2" s="1106"/>
      <c r="H2" s="1106"/>
      <c r="I2" s="1106"/>
      <c r="J2" s="1106"/>
      <c r="K2" s="1106"/>
      <c r="L2" s="1106"/>
      <c r="M2" s="1106"/>
      <c r="N2" s="1106"/>
      <c r="O2" s="1106"/>
      <c r="P2" s="1106"/>
      <c r="Q2" s="1106"/>
      <c r="R2" s="1107"/>
      <c r="S2" s="625" t="s">
        <v>449</v>
      </c>
    </row>
    <row r="3" spans="1:19">
      <c r="A3" s="502"/>
      <c r="B3" s="563"/>
      <c r="C3" s="563"/>
      <c r="D3" s="564"/>
      <c r="E3" s="565"/>
      <c r="F3" s="565"/>
      <c r="G3" s="565"/>
      <c r="H3" s="1157" t="s">
        <v>1335</v>
      </c>
      <c r="I3" s="1158"/>
      <c r="J3" s="1158"/>
      <c r="K3" s="1158"/>
      <c r="L3" s="1158"/>
      <c r="M3" s="1158"/>
      <c r="N3" s="1158"/>
      <c r="O3" s="1158"/>
      <c r="P3" s="1159"/>
      <c r="Q3" s="1123" t="s">
        <v>1269</v>
      </c>
      <c r="R3" s="1124"/>
    </row>
    <row r="4" spans="1:19" ht="30" customHeight="1">
      <c r="A4" s="452" t="s">
        <v>165</v>
      </c>
      <c r="B4" s="452" t="s">
        <v>166</v>
      </c>
      <c r="C4" s="452" t="s">
        <v>167</v>
      </c>
      <c r="D4" s="436" t="s">
        <v>168</v>
      </c>
      <c r="E4" s="453" t="s">
        <v>169</v>
      </c>
      <c r="F4" s="453" t="s">
        <v>11</v>
      </c>
      <c r="G4" s="453" t="s">
        <v>487</v>
      </c>
      <c r="H4" s="428" t="s">
        <v>1894</v>
      </c>
      <c r="I4" s="428" t="s">
        <v>1895</v>
      </c>
      <c r="J4" s="428" t="s">
        <v>1896</v>
      </c>
      <c r="K4" s="428" t="s">
        <v>1897</v>
      </c>
      <c r="L4" s="428" t="s">
        <v>1130</v>
      </c>
      <c r="M4" s="428" t="s">
        <v>1898</v>
      </c>
      <c r="N4" s="428" t="s">
        <v>1899</v>
      </c>
      <c r="O4" s="428" t="s">
        <v>1900</v>
      </c>
      <c r="P4" s="428" t="s">
        <v>1131</v>
      </c>
      <c r="Q4" s="1041" t="s">
        <v>1130</v>
      </c>
      <c r="R4" s="1041" t="s">
        <v>1131</v>
      </c>
    </row>
    <row r="5" spans="1:19" s="429" customFormat="1" ht="15" hidden="1" customHeight="1">
      <c r="A5" s="447" t="s">
        <v>170</v>
      </c>
      <c r="B5" s="447" t="s">
        <v>171</v>
      </c>
      <c r="C5" s="448" t="s">
        <v>172</v>
      </c>
      <c r="D5" s="447" t="s">
        <v>173</v>
      </c>
      <c r="E5" s="449">
        <v>1001</v>
      </c>
      <c r="F5" s="447" t="s">
        <v>171</v>
      </c>
      <c r="G5" s="449">
        <v>1101</v>
      </c>
      <c r="H5" s="329">
        <v>188003</v>
      </c>
      <c r="I5" s="329" t="s">
        <v>526</v>
      </c>
      <c r="J5" s="493" t="s">
        <v>526</v>
      </c>
      <c r="K5" s="329" t="s">
        <v>526</v>
      </c>
      <c r="L5" s="907" t="s">
        <v>526</v>
      </c>
      <c r="M5" s="329" t="s">
        <v>526</v>
      </c>
      <c r="N5" s="493" t="s">
        <v>526</v>
      </c>
      <c r="O5" s="493" t="s">
        <v>526</v>
      </c>
      <c r="P5" s="907" t="s">
        <v>526</v>
      </c>
      <c r="Q5" s="493" t="s">
        <v>526</v>
      </c>
      <c r="R5" s="907" t="s">
        <v>526</v>
      </c>
      <c r="S5" s="626"/>
    </row>
    <row r="6" spans="1:19" s="429" customFormat="1" ht="15" hidden="1" customHeight="1">
      <c r="A6" s="421" t="s">
        <v>170</v>
      </c>
      <c r="B6" s="421" t="s">
        <v>171</v>
      </c>
      <c r="C6" s="95" t="s">
        <v>172</v>
      </c>
      <c r="D6" s="421" t="s">
        <v>173</v>
      </c>
      <c r="E6" s="312">
        <v>1001</v>
      </c>
      <c r="F6" s="421" t="s">
        <v>174</v>
      </c>
      <c r="G6" s="312">
        <v>1107</v>
      </c>
      <c r="H6" s="329">
        <v>103807</v>
      </c>
      <c r="I6" s="329" t="s">
        <v>526</v>
      </c>
      <c r="J6" s="493" t="s">
        <v>526</v>
      </c>
      <c r="K6" s="329" t="s">
        <v>526</v>
      </c>
      <c r="L6" s="907" t="s">
        <v>526</v>
      </c>
      <c r="M6" s="329" t="s">
        <v>526</v>
      </c>
      <c r="N6" s="493" t="s">
        <v>526</v>
      </c>
      <c r="O6" s="493" t="s">
        <v>526</v>
      </c>
      <c r="P6" s="907" t="s">
        <v>526</v>
      </c>
      <c r="Q6" s="493" t="s">
        <v>526</v>
      </c>
      <c r="R6" s="907" t="s">
        <v>526</v>
      </c>
      <c r="S6" s="626"/>
    </row>
    <row r="7" spans="1:19" s="429" customFormat="1" ht="15" hidden="1" customHeight="1">
      <c r="A7" s="421" t="s">
        <v>175</v>
      </c>
      <c r="B7" s="421" t="s">
        <v>175</v>
      </c>
      <c r="C7" s="95" t="s">
        <v>172</v>
      </c>
      <c r="D7" s="421" t="s">
        <v>175</v>
      </c>
      <c r="E7" s="312">
        <v>2101</v>
      </c>
      <c r="F7" s="421" t="s">
        <v>175</v>
      </c>
      <c r="G7" s="312">
        <v>2101</v>
      </c>
      <c r="H7" s="329">
        <v>347605</v>
      </c>
      <c r="I7" s="329" t="s">
        <v>526</v>
      </c>
      <c r="J7" s="493" t="s">
        <v>526</v>
      </c>
      <c r="K7" s="329" t="s">
        <v>526</v>
      </c>
      <c r="L7" s="907" t="s">
        <v>526</v>
      </c>
      <c r="M7" s="329" t="s">
        <v>526</v>
      </c>
      <c r="N7" s="493" t="s">
        <v>526</v>
      </c>
      <c r="O7" s="493" t="s">
        <v>526</v>
      </c>
      <c r="P7" s="907" t="s">
        <v>526</v>
      </c>
      <c r="Q7" s="493" t="s">
        <v>526</v>
      </c>
      <c r="R7" s="907" t="s">
        <v>526</v>
      </c>
      <c r="S7" s="626"/>
    </row>
    <row r="8" spans="1:19" s="429" customFormat="1" ht="15" hidden="1" customHeight="1">
      <c r="A8" s="421" t="s">
        <v>175</v>
      </c>
      <c r="B8" s="421" t="s">
        <v>176</v>
      </c>
      <c r="C8" s="95" t="s">
        <v>172</v>
      </c>
      <c r="D8" s="421" t="s">
        <v>177</v>
      </c>
      <c r="E8" s="312">
        <v>2201</v>
      </c>
      <c r="F8" s="421" t="s">
        <v>177</v>
      </c>
      <c r="G8" s="312">
        <v>2201</v>
      </c>
      <c r="H8" s="329">
        <v>157575</v>
      </c>
      <c r="I8" s="329" t="s">
        <v>526</v>
      </c>
      <c r="J8" s="493" t="s">
        <v>526</v>
      </c>
      <c r="K8" s="329" t="s">
        <v>526</v>
      </c>
      <c r="L8" s="907" t="s">
        <v>526</v>
      </c>
      <c r="M8" s="329" t="s">
        <v>526</v>
      </c>
      <c r="N8" s="493" t="s">
        <v>526</v>
      </c>
      <c r="O8" s="493" t="s">
        <v>526</v>
      </c>
      <c r="P8" s="907" t="s">
        <v>526</v>
      </c>
      <c r="Q8" s="493" t="s">
        <v>526</v>
      </c>
      <c r="R8" s="907" t="s">
        <v>526</v>
      </c>
      <c r="S8" s="626"/>
    </row>
    <row r="9" spans="1:19" s="429" customFormat="1" ht="15" hidden="1" customHeight="1">
      <c r="A9" s="421" t="s">
        <v>178</v>
      </c>
      <c r="B9" s="421" t="s">
        <v>179</v>
      </c>
      <c r="C9" s="95" t="s">
        <v>172</v>
      </c>
      <c r="D9" s="421" t="s">
        <v>180</v>
      </c>
      <c r="E9" s="312">
        <v>3001</v>
      </c>
      <c r="F9" s="421" t="s">
        <v>179</v>
      </c>
      <c r="G9" s="312">
        <v>3101</v>
      </c>
      <c r="H9" s="329">
        <v>150747</v>
      </c>
      <c r="I9" s="329" t="s">
        <v>526</v>
      </c>
      <c r="J9" s="493" t="s">
        <v>526</v>
      </c>
      <c r="K9" s="329" t="s">
        <v>526</v>
      </c>
      <c r="L9" s="907" t="s">
        <v>526</v>
      </c>
      <c r="M9" s="329" t="s">
        <v>526</v>
      </c>
      <c r="N9" s="493" t="s">
        <v>526</v>
      </c>
      <c r="O9" s="493" t="s">
        <v>526</v>
      </c>
      <c r="P9" s="907" t="s">
        <v>526</v>
      </c>
      <c r="Q9" s="493" t="s">
        <v>526</v>
      </c>
      <c r="R9" s="907" t="s">
        <v>526</v>
      </c>
      <c r="S9" s="626"/>
    </row>
    <row r="10" spans="1:19" s="429" customFormat="1" ht="15" hidden="1" customHeight="1">
      <c r="A10" s="421" t="s">
        <v>178</v>
      </c>
      <c r="B10" s="421" t="s">
        <v>179</v>
      </c>
      <c r="C10" s="95" t="s">
        <v>172</v>
      </c>
      <c r="D10" s="421" t="s">
        <v>180</v>
      </c>
      <c r="E10" s="312">
        <v>3001</v>
      </c>
      <c r="F10" s="421" t="s">
        <v>181</v>
      </c>
      <c r="G10" s="312">
        <v>3103</v>
      </c>
      <c r="H10" s="329">
        <v>9855</v>
      </c>
      <c r="I10" s="329" t="s">
        <v>526</v>
      </c>
      <c r="J10" s="493" t="s">
        <v>526</v>
      </c>
      <c r="K10" s="329" t="s">
        <v>526</v>
      </c>
      <c r="L10" s="907" t="s">
        <v>526</v>
      </c>
      <c r="M10" s="329" t="s">
        <v>526</v>
      </c>
      <c r="N10" s="493" t="s">
        <v>526</v>
      </c>
      <c r="O10" s="493" t="s">
        <v>526</v>
      </c>
      <c r="P10" s="907" t="s">
        <v>526</v>
      </c>
      <c r="Q10" s="493" t="s">
        <v>526</v>
      </c>
      <c r="R10" s="907" t="s">
        <v>526</v>
      </c>
      <c r="S10" s="626"/>
    </row>
    <row r="11" spans="1:19" s="429" customFormat="1" ht="15" hidden="1" customHeight="1">
      <c r="A11" s="421" t="s">
        <v>178</v>
      </c>
      <c r="B11" s="423" t="s">
        <v>182</v>
      </c>
      <c r="C11" s="95" t="s">
        <v>172</v>
      </c>
      <c r="D11" s="423" t="s">
        <v>183</v>
      </c>
      <c r="E11" s="312">
        <v>3301</v>
      </c>
      <c r="F11" s="423" t="s">
        <v>183</v>
      </c>
      <c r="G11" s="312">
        <v>3301</v>
      </c>
      <c r="H11" s="329">
        <v>45298</v>
      </c>
      <c r="I11" s="329" t="s">
        <v>526</v>
      </c>
      <c r="J11" s="493" t="s">
        <v>526</v>
      </c>
      <c r="K11" s="329" t="s">
        <v>526</v>
      </c>
      <c r="L11" s="907" t="s">
        <v>526</v>
      </c>
      <c r="M11" s="329" t="s">
        <v>526</v>
      </c>
      <c r="N11" s="493" t="s">
        <v>526</v>
      </c>
      <c r="O11" s="493" t="s">
        <v>526</v>
      </c>
      <c r="P11" s="907" t="s">
        <v>526</v>
      </c>
      <c r="Q11" s="493" t="s">
        <v>526</v>
      </c>
      <c r="R11" s="907" t="s">
        <v>526</v>
      </c>
      <c r="S11" s="626"/>
    </row>
    <row r="12" spans="1:19" s="429" customFormat="1" ht="15" hidden="1" customHeight="1">
      <c r="A12" s="421" t="s">
        <v>184</v>
      </c>
      <c r="B12" s="421" t="s">
        <v>185</v>
      </c>
      <c r="C12" s="95" t="s">
        <v>172</v>
      </c>
      <c r="D12" s="421" t="s">
        <v>186</v>
      </c>
      <c r="E12" s="312">
        <v>4001</v>
      </c>
      <c r="F12" s="421" t="s">
        <v>187</v>
      </c>
      <c r="G12" s="312">
        <v>4101</v>
      </c>
      <c r="H12" s="329">
        <v>199844</v>
      </c>
      <c r="I12" s="329">
        <v>33391</v>
      </c>
      <c r="J12" s="493">
        <v>25783</v>
      </c>
      <c r="K12" s="329">
        <v>7608</v>
      </c>
      <c r="L12" s="907">
        <v>3.81</v>
      </c>
      <c r="M12" s="329">
        <v>47078</v>
      </c>
      <c r="N12" s="493">
        <v>32133</v>
      </c>
      <c r="O12" s="493">
        <v>14945</v>
      </c>
      <c r="P12" s="907">
        <v>7.48</v>
      </c>
      <c r="Q12" s="907">
        <v>3.57</v>
      </c>
      <c r="R12" s="907">
        <v>7.14</v>
      </c>
      <c r="S12" s="626"/>
    </row>
    <row r="13" spans="1:19" s="429" customFormat="1" ht="15" hidden="1" customHeight="1">
      <c r="A13" s="421" t="s">
        <v>184</v>
      </c>
      <c r="B13" s="421" t="s">
        <v>185</v>
      </c>
      <c r="C13" s="95" t="s">
        <v>172</v>
      </c>
      <c r="D13" s="421" t="s">
        <v>186</v>
      </c>
      <c r="E13" s="312">
        <v>4001</v>
      </c>
      <c r="F13" s="421" t="s">
        <v>184</v>
      </c>
      <c r="G13" s="312">
        <v>4102</v>
      </c>
      <c r="H13" s="329">
        <v>212520</v>
      </c>
      <c r="I13" s="329">
        <v>33219</v>
      </c>
      <c r="J13" s="493">
        <v>24815</v>
      </c>
      <c r="K13" s="329">
        <v>8404</v>
      </c>
      <c r="L13" s="907">
        <v>3.95</v>
      </c>
      <c r="M13" s="329">
        <v>46279</v>
      </c>
      <c r="N13" s="493">
        <v>29928</v>
      </c>
      <c r="O13" s="493">
        <v>16351</v>
      </c>
      <c r="P13" s="907">
        <v>7.69</v>
      </c>
      <c r="Q13" s="907">
        <v>3.93</v>
      </c>
      <c r="R13" s="907">
        <v>7.71</v>
      </c>
      <c r="S13" s="626"/>
    </row>
    <row r="14" spans="1:19" s="429" customFormat="1" ht="15" hidden="1" customHeight="1">
      <c r="A14" s="421" t="s">
        <v>184</v>
      </c>
      <c r="B14" s="421" t="s">
        <v>188</v>
      </c>
      <c r="C14" s="95" t="s">
        <v>172</v>
      </c>
      <c r="D14" s="421" t="s">
        <v>189</v>
      </c>
      <c r="E14" s="312">
        <v>4301</v>
      </c>
      <c r="F14" s="424" t="s">
        <v>189</v>
      </c>
      <c r="G14" s="312">
        <v>4301</v>
      </c>
      <c r="H14" s="329">
        <v>86098</v>
      </c>
      <c r="I14" s="329" t="s">
        <v>526</v>
      </c>
      <c r="J14" s="493" t="s">
        <v>526</v>
      </c>
      <c r="K14" s="329" t="s">
        <v>526</v>
      </c>
      <c r="L14" s="907" t="s">
        <v>526</v>
      </c>
      <c r="M14" s="329" t="s">
        <v>526</v>
      </c>
      <c r="N14" s="493" t="s">
        <v>526</v>
      </c>
      <c r="O14" s="493" t="s">
        <v>526</v>
      </c>
      <c r="P14" s="907" t="s">
        <v>526</v>
      </c>
      <c r="Q14" s="493" t="s">
        <v>526</v>
      </c>
      <c r="R14" s="907" t="s">
        <v>526</v>
      </c>
      <c r="S14" s="626"/>
    </row>
    <row r="15" spans="1:19" s="429" customFormat="1" ht="15" hidden="1" customHeight="1">
      <c r="A15" s="421" t="s">
        <v>190</v>
      </c>
      <c r="B15" s="421" t="s">
        <v>190</v>
      </c>
      <c r="C15" s="95" t="s">
        <v>191</v>
      </c>
      <c r="D15" s="421" t="s">
        <v>191</v>
      </c>
      <c r="E15" s="312">
        <v>5001</v>
      </c>
      <c r="F15" s="421" t="s">
        <v>190</v>
      </c>
      <c r="G15" s="312">
        <v>5101</v>
      </c>
      <c r="H15" s="329">
        <v>294207</v>
      </c>
      <c r="I15" s="329" t="s">
        <v>526</v>
      </c>
      <c r="J15" s="493" t="s">
        <v>526</v>
      </c>
      <c r="K15" s="329" t="s">
        <v>526</v>
      </c>
      <c r="L15" s="907" t="s">
        <v>526</v>
      </c>
      <c r="M15" s="329" t="s">
        <v>526</v>
      </c>
      <c r="N15" s="493" t="s">
        <v>526</v>
      </c>
      <c r="O15" s="493" t="s">
        <v>526</v>
      </c>
      <c r="P15" s="907" t="s">
        <v>526</v>
      </c>
      <c r="Q15" s="493" t="s">
        <v>526</v>
      </c>
      <c r="R15" s="907" t="s">
        <v>526</v>
      </c>
      <c r="S15" s="626"/>
    </row>
    <row r="16" spans="1:19" s="429" customFormat="1" ht="15" hidden="1" customHeight="1">
      <c r="A16" s="421" t="s">
        <v>190</v>
      </c>
      <c r="B16" s="421" t="s">
        <v>190</v>
      </c>
      <c r="C16" s="95" t="s">
        <v>191</v>
      </c>
      <c r="D16" s="421" t="s">
        <v>191</v>
      </c>
      <c r="E16" s="312">
        <v>5001</v>
      </c>
      <c r="F16" s="421" t="s">
        <v>192</v>
      </c>
      <c r="G16" s="312">
        <v>5102</v>
      </c>
      <c r="H16" s="329">
        <v>17948</v>
      </c>
      <c r="I16" s="329" t="s">
        <v>526</v>
      </c>
      <c r="J16" s="493" t="s">
        <v>526</v>
      </c>
      <c r="K16" s="329" t="s">
        <v>526</v>
      </c>
      <c r="L16" s="907" t="s">
        <v>526</v>
      </c>
      <c r="M16" s="329" t="s">
        <v>526</v>
      </c>
      <c r="N16" s="493" t="s">
        <v>526</v>
      </c>
      <c r="O16" s="493" t="s">
        <v>526</v>
      </c>
      <c r="P16" s="907" t="s">
        <v>526</v>
      </c>
      <c r="Q16" s="493" t="s">
        <v>526</v>
      </c>
      <c r="R16" s="907" t="s">
        <v>526</v>
      </c>
      <c r="S16" s="626"/>
    </row>
    <row r="17" spans="1:19" s="429" customFormat="1" ht="15" hidden="1" customHeight="1">
      <c r="A17" s="421" t="s">
        <v>190</v>
      </c>
      <c r="B17" s="421" t="s">
        <v>190</v>
      </c>
      <c r="C17" s="95" t="s">
        <v>191</v>
      </c>
      <c r="D17" s="421" t="s">
        <v>191</v>
      </c>
      <c r="E17" s="312">
        <v>5001</v>
      </c>
      <c r="F17" s="421" t="s">
        <v>193</v>
      </c>
      <c r="G17" s="312">
        <v>5103</v>
      </c>
      <c r="H17" s="329">
        <v>39345</v>
      </c>
      <c r="I17" s="329" t="s">
        <v>526</v>
      </c>
      <c r="J17" s="493" t="s">
        <v>526</v>
      </c>
      <c r="K17" s="329" t="s">
        <v>526</v>
      </c>
      <c r="L17" s="907" t="s">
        <v>526</v>
      </c>
      <c r="M17" s="329" t="s">
        <v>526</v>
      </c>
      <c r="N17" s="493" t="s">
        <v>526</v>
      </c>
      <c r="O17" s="493" t="s">
        <v>526</v>
      </c>
      <c r="P17" s="907" t="s">
        <v>526</v>
      </c>
      <c r="Q17" s="493" t="s">
        <v>526</v>
      </c>
      <c r="R17" s="907" t="s">
        <v>526</v>
      </c>
      <c r="S17" s="626"/>
    </row>
    <row r="18" spans="1:19" s="429" customFormat="1" ht="15" hidden="1" customHeight="1">
      <c r="A18" s="421" t="s">
        <v>190</v>
      </c>
      <c r="B18" s="421" t="s">
        <v>190</v>
      </c>
      <c r="C18" s="95" t="s">
        <v>191</v>
      </c>
      <c r="D18" s="421" t="s">
        <v>191</v>
      </c>
      <c r="E18" s="312">
        <v>5001</v>
      </c>
      <c r="F18" s="421" t="s">
        <v>194</v>
      </c>
      <c r="G18" s="312">
        <v>5105</v>
      </c>
      <c r="H18" s="329">
        <v>15813</v>
      </c>
      <c r="I18" s="329" t="s">
        <v>526</v>
      </c>
      <c r="J18" s="493" t="s">
        <v>526</v>
      </c>
      <c r="K18" s="329" t="s">
        <v>526</v>
      </c>
      <c r="L18" s="907" t="s">
        <v>526</v>
      </c>
      <c r="M18" s="329" t="s">
        <v>526</v>
      </c>
      <c r="N18" s="493" t="s">
        <v>526</v>
      </c>
      <c r="O18" s="493" t="s">
        <v>526</v>
      </c>
      <c r="P18" s="907" t="s">
        <v>526</v>
      </c>
      <c r="Q18" s="493" t="s">
        <v>526</v>
      </c>
      <c r="R18" s="907" t="s">
        <v>526</v>
      </c>
      <c r="S18" s="626"/>
    </row>
    <row r="19" spans="1:19" s="429" customFormat="1" ht="15" hidden="1" customHeight="1">
      <c r="A19" s="421" t="s">
        <v>190</v>
      </c>
      <c r="B19" s="421" t="s">
        <v>190</v>
      </c>
      <c r="C19" s="95" t="s">
        <v>191</v>
      </c>
      <c r="D19" s="421" t="s">
        <v>191</v>
      </c>
      <c r="E19" s="312">
        <v>5001</v>
      </c>
      <c r="F19" s="421" t="s">
        <v>195</v>
      </c>
      <c r="G19" s="312">
        <v>5107</v>
      </c>
      <c r="H19" s="329">
        <v>26247</v>
      </c>
      <c r="I19" s="329" t="s">
        <v>526</v>
      </c>
      <c r="J19" s="493" t="s">
        <v>526</v>
      </c>
      <c r="K19" s="329" t="s">
        <v>526</v>
      </c>
      <c r="L19" s="907" t="s">
        <v>526</v>
      </c>
      <c r="M19" s="329" t="s">
        <v>526</v>
      </c>
      <c r="N19" s="493" t="s">
        <v>526</v>
      </c>
      <c r="O19" s="493" t="s">
        <v>526</v>
      </c>
      <c r="P19" s="907" t="s">
        <v>526</v>
      </c>
      <c r="Q19" s="493" t="s">
        <v>526</v>
      </c>
      <c r="R19" s="907" t="s">
        <v>526</v>
      </c>
      <c r="S19" s="626"/>
    </row>
    <row r="20" spans="1:19" s="429" customFormat="1" ht="15" hidden="1" customHeight="1">
      <c r="A20" s="421" t="s">
        <v>190</v>
      </c>
      <c r="B20" s="421" t="s">
        <v>190</v>
      </c>
      <c r="C20" s="95" t="s">
        <v>191</v>
      </c>
      <c r="D20" s="421" t="s">
        <v>191</v>
      </c>
      <c r="E20" s="312">
        <v>5001</v>
      </c>
      <c r="F20" s="421" t="s">
        <v>196</v>
      </c>
      <c r="G20" s="312">
        <v>5109</v>
      </c>
      <c r="H20" s="329">
        <v>332875</v>
      </c>
      <c r="I20" s="329" t="s">
        <v>526</v>
      </c>
      <c r="J20" s="493" t="s">
        <v>526</v>
      </c>
      <c r="K20" s="329" t="s">
        <v>526</v>
      </c>
      <c r="L20" s="907" t="s">
        <v>526</v>
      </c>
      <c r="M20" s="329" t="s">
        <v>526</v>
      </c>
      <c r="N20" s="493" t="s">
        <v>526</v>
      </c>
      <c r="O20" s="493" t="s">
        <v>526</v>
      </c>
      <c r="P20" s="907" t="s">
        <v>526</v>
      </c>
      <c r="Q20" s="493" t="s">
        <v>526</v>
      </c>
      <c r="R20" s="907" t="s">
        <v>526</v>
      </c>
      <c r="S20" s="626"/>
    </row>
    <row r="21" spans="1:19" s="429" customFormat="1" ht="15" hidden="1" customHeight="1">
      <c r="A21" s="421" t="s">
        <v>190</v>
      </c>
      <c r="B21" s="423" t="s">
        <v>197</v>
      </c>
      <c r="C21" s="95" t="s">
        <v>172</v>
      </c>
      <c r="D21" s="423" t="s">
        <v>198</v>
      </c>
      <c r="E21" s="312">
        <v>5301</v>
      </c>
      <c r="F21" s="425" t="s">
        <v>197</v>
      </c>
      <c r="G21" s="312">
        <v>5301</v>
      </c>
      <c r="H21" s="329">
        <v>60064</v>
      </c>
      <c r="I21" s="329" t="s">
        <v>526</v>
      </c>
      <c r="J21" s="493" t="s">
        <v>526</v>
      </c>
      <c r="K21" s="329" t="s">
        <v>526</v>
      </c>
      <c r="L21" s="907" t="s">
        <v>526</v>
      </c>
      <c r="M21" s="329" t="s">
        <v>526</v>
      </c>
      <c r="N21" s="493" t="s">
        <v>526</v>
      </c>
      <c r="O21" s="493" t="s">
        <v>526</v>
      </c>
      <c r="P21" s="907" t="s">
        <v>526</v>
      </c>
      <c r="Q21" s="493" t="s">
        <v>526</v>
      </c>
      <c r="R21" s="907" t="s">
        <v>526</v>
      </c>
      <c r="S21" s="626"/>
    </row>
    <row r="22" spans="1:19" s="429" customFormat="1" ht="15" hidden="1" customHeight="1">
      <c r="A22" s="421" t="s">
        <v>190</v>
      </c>
      <c r="B22" s="423" t="s">
        <v>197</v>
      </c>
      <c r="C22" s="95" t="s">
        <v>172</v>
      </c>
      <c r="D22" s="423" t="s">
        <v>198</v>
      </c>
      <c r="E22" s="312">
        <v>5301</v>
      </c>
      <c r="F22" s="425" t="s">
        <v>199</v>
      </c>
      <c r="G22" s="312">
        <v>5304</v>
      </c>
      <c r="H22" s="329">
        <v>11350</v>
      </c>
      <c r="I22" s="329" t="s">
        <v>526</v>
      </c>
      <c r="J22" s="493" t="s">
        <v>526</v>
      </c>
      <c r="K22" s="329" t="s">
        <v>526</v>
      </c>
      <c r="L22" s="907" t="s">
        <v>526</v>
      </c>
      <c r="M22" s="329" t="s">
        <v>526</v>
      </c>
      <c r="N22" s="493" t="s">
        <v>526</v>
      </c>
      <c r="O22" s="493" t="s">
        <v>526</v>
      </c>
      <c r="P22" s="907" t="s">
        <v>526</v>
      </c>
      <c r="Q22" s="493" t="s">
        <v>526</v>
      </c>
      <c r="R22" s="907" t="s">
        <v>526</v>
      </c>
      <c r="S22" s="626"/>
    </row>
    <row r="23" spans="1:19" s="429" customFormat="1" ht="15" hidden="1" customHeight="1">
      <c r="A23" s="421" t="s">
        <v>190</v>
      </c>
      <c r="B23" s="423" t="s">
        <v>200</v>
      </c>
      <c r="C23" s="95" t="s">
        <v>172</v>
      </c>
      <c r="D23" s="423" t="s">
        <v>201</v>
      </c>
      <c r="E23" s="312">
        <v>5501</v>
      </c>
      <c r="F23" s="425" t="s">
        <v>200</v>
      </c>
      <c r="G23" s="312">
        <v>5501</v>
      </c>
      <c r="H23" s="329">
        <v>77354</v>
      </c>
      <c r="I23" s="329" t="s">
        <v>526</v>
      </c>
      <c r="J23" s="493" t="s">
        <v>526</v>
      </c>
      <c r="K23" s="329" t="s">
        <v>526</v>
      </c>
      <c r="L23" s="907" t="s">
        <v>526</v>
      </c>
      <c r="M23" s="329" t="s">
        <v>526</v>
      </c>
      <c r="N23" s="493" t="s">
        <v>526</v>
      </c>
      <c r="O23" s="493" t="s">
        <v>526</v>
      </c>
      <c r="P23" s="907" t="s">
        <v>526</v>
      </c>
      <c r="Q23" s="493" t="s">
        <v>526</v>
      </c>
      <c r="R23" s="907" t="s">
        <v>526</v>
      </c>
      <c r="S23" s="626"/>
    </row>
    <row r="24" spans="1:19" s="429" customFormat="1" ht="15" hidden="1" customHeight="1">
      <c r="A24" s="421" t="s">
        <v>190</v>
      </c>
      <c r="B24" s="423" t="s">
        <v>200</v>
      </c>
      <c r="C24" s="95" t="s">
        <v>172</v>
      </c>
      <c r="D24" s="423" t="s">
        <v>201</v>
      </c>
      <c r="E24" s="312">
        <v>5501</v>
      </c>
      <c r="F24" s="425" t="s">
        <v>202</v>
      </c>
      <c r="G24" s="312">
        <v>5502</v>
      </c>
      <c r="H24" s="329">
        <v>48569</v>
      </c>
      <c r="I24" s="329" t="s">
        <v>526</v>
      </c>
      <c r="J24" s="493" t="s">
        <v>526</v>
      </c>
      <c r="K24" s="329" t="s">
        <v>526</v>
      </c>
      <c r="L24" s="907" t="s">
        <v>526</v>
      </c>
      <c r="M24" s="329" t="s">
        <v>526</v>
      </c>
      <c r="N24" s="493" t="s">
        <v>526</v>
      </c>
      <c r="O24" s="493" t="s">
        <v>526</v>
      </c>
      <c r="P24" s="907" t="s">
        <v>526</v>
      </c>
      <c r="Q24" s="493" t="s">
        <v>526</v>
      </c>
      <c r="R24" s="907" t="s">
        <v>526</v>
      </c>
      <c r="S24" s="626"/>
    </row>
    <row r="25" spans="1:19" s="429" customFormat="1" ht="15" hidden="1" customHeight="1">
      <c r="A25" s="421" t="s">
        <v>190</v>
      </c>
      <c r="B25" s="423" t="s">
        <v>200</v>
      </c>
      <c r="C25" s="95" t="s">
        <v>172</v>
      </c>
      <c r="D25" s="423" t="s">
        <v>201</v>
      </c>
      <c r="E25" s="312">
        <v>5501</v>
      </c>
      <c r="F25" s="425" t="s">
        <v>203</v>
      </c>
      <c r="G25" s="312">
        <v>5503</v>
      </c>
      <c r="H25" s="329">
        <v>11732</v>
      </c>
      <c r="I25" s="329" t="s">
        <v>526</v>
      </c>
      <c r="J25" s="493" t="s">
        <v>526</v>
      </c>
      <c r="K25" s="329" t="s">
        <v>526</v>
      </c>
      <c r="L25" s="907" t="s">
        <v>526</v>
      </c>
      <c r="M25" s="329" t="s">
        <v>526</v>
      </c>
      <c r="N25" s="493" t="s">
        <v>526</v>
      </c>
      <c r="O25" s="493" t="s">
        <v>526</v>
      </c>
      <c r="P25" s="907" t="s">
        <v>526</v>
      </c>
      <c r="Q25" s="493" t="s">
        <v>526</v>
      </c>
      <c r="R25" s="907" t="s">
        <v>526</v>
      </c>
      <c r="S25" s="626"/>
    </row>
    <row r="26" spans="1:19" s="429" customFormat="1" ht="15" hidden="1" customHeight="1">
      <c r="A26" s="421" t="s">
        <v>190</v>
      </c>
      <c r="B26" s="423" t="s">
        <v>200</v>
      </c>
      <c r="C26" s="95" t="s">
        <v>172</v>
      </c>
      <c r="D26" s="423" t="s">
        <v>201</v>
      </c>
      <c r="E26" s="312">
        <v>5501</v>
      </c>
      <c r="F26" s="425" t="s">
        <v>204</v>
      </c>
      <c r="G26" s="312">
        <v>5504</v>
      </c>
      <c r="H26" s="329">
        <v>19408</v>
      </c>
      <c r="I26" s="329" t="s">
        <v>526</v>
      </c>
      <c r="J26" s="493" t="s">
        <v>526</v>
      </c>
      <c r="K26" s="329" t="s">
        <v>526</v>
      </c>
      <c r="L26" s="907" t="s">
        <v>526</v>
      </c>
      <c r="M26" s="329" t="s">
        <v>526</v>
      </c>
      <c r="N26" s="493" t="s">
        <v>526</v>
      </c>
      <c r="O26" s="493" t="s">
        <v>526</v>
      </c>
      <c r="P26" s="907" t="s">
        <v>526</v>
      </c>
      <c r="Q26" s="493" t="s">
        <v>526</v>
      </c>
      <c r="R26" s="907" t="s">
        <v>526</v>
      </c>
      <c r="S26" s="626"/>
    </row>
    <row r="27" spans="1:19" s="429" customFormat="1" ht="15" hidden="1" customHeight="1">
      <c r="A27" s="421" t="s">
        <v>190</v>
      </c>
      <c r="B27" s="421" t="s">
        <v>205</v>
      </c>
      <c r="C27" s="95" t="s">
        <v>172</v>
      </c>
      <c r="D27" s="421" t="s">
        <v>206</v>
      </c>
      <c r="E27" s="312">
        <v>5601</v>
      </c>
      <c r="F27" s="424" t="s">
        <v>205</v>
      </c>
      <c r="G27" s="312">
        <v>5601</v>
      </c>
      <c r="H27" s="329">
        <v>86239</v>
      </c>
      <c r="I27" s="329" t="s">
        <v>526</v>
      </c>
      <c r="J27" s="493" t="s">
        <v>526</v>
      </c>
      <c r="K27" s="329" t="s">
        <v>526</v>
      </c>
      <c r="L27" s="907" t="s">
        <v>526</v>
      </c>
      <c r="M27" s="329" t="s">
        <v>526</v>
      </c>
      <c r="N27" s="493" t="s">
        <v>526</v>
      </c>
      <c r="O27" s="493" t="s">
        <v>526</v>
      </c>
      <c r="P27" s="907" t="s">
        <v>526</v>
      </c>
      <c r="Q27" s="493" t="s">
        <v>526</v>
      </c>
      <c r="R27" s="907" t="s">
        <v>526</v>
      </c>
      <c r="S27" s="626"/>
    </row>
    <row r="28" spans="1:19" s="429" customFormat="1" ht="15" hidden="1" customHeight="1">
      <c r="A28" s="421" t="s">
        <v>190</v>
      </c>
      <c r="B28" s="421" t="s">
        <v>205</v>
      </c>
      <c r="C28" s="95" t="s">
        <v>172</v>
      </c>
      <c r="D28" s="421" t="s">
        <v>206</v>
      </c>
      <c r="E28" s="312">
        <v>5601</v>
      </c>
      <c r="F28" s="424" t="s">
        <v>207</v>
      </c>
      <c r="G28" s="312">
        <v>5603</v>
      </c>
      <c r="H28" s="329">
        <v>20792</v>
      </c>
      <c r="I28" s="329" t="s">
        <v>526</v>
      </c>
      <c r="J28" s="493" t="s">
        <v>526</v>
      </c>
      <c r="K28" s="329" t="s">
        <v>526</v>
      </c>
      <c r="L28" s="907" t="s">
        <v>526</v>
      </c>
      <c r="M28" s="329" t="s">
        <v>526</v>
      </c>
      <c r="N28" s="493" t="s">
        <v>526</v>
      </c>
      <c r="O28" s="493" t="s">
        <v>526</v>
      </c>
      <c r="P28" s="907" t="s">
        <v>526</v>
      </c>
      <c r="Q28" s="493" t="s">
        <v>526</v>
      </c>
      <c r="R28" s="907" t="s">
        <v>526</v>
      </c>
      <c r="S28" s="626"/>
    </row>
    <row r="29" spans="1:19" s="429" customFormat="1" ht="15" hidden="1" customHeight="1">
      <c r="A29" s="421" t="s">
        <v>190</v>
      </c>
      <c r="B29" s="421" t="s">
        <v>205</v>
      </c>
      <c r="C29" s="95" t="s">
        <v>172</v>
      </c>
      <c r="D29" s="421" t="s">
        <v>206</v>
      </c>
      <c r="E29" s="312">
        <v>5601</v>
      </c>
      <c r="F29" s="424" t="s">
        <v>208</v>
      </c>
      <c r="G29" s="312">
        <v>5606</v>
      </c>
      <c r="H29" s="329">
        <v>6147</v>
      </c>
      <c r="I29" s="329" t="s">
        <v>526</v>
      </c>
      <c r="J29" s="493" t="s">
        <v>526</v>
      </c>
      <c r="K29" s="329" t="s">
        <v>526</v>
      </c>
      <c r="L29" s="907" t="s">
        <v>526</v>
      </c>
      <c r="M29" s="329" t="s">
        <v>526</v>
      </c>
      <c r="N29" s="493" t="s">
        <v>526</v>
      </c>
      <c r="O29" s="493" t="s">
        <v>526</v>
      </c>
      <c r="P29" s="907" t="s">
        <v>526</v>
      </c>
      <c r="Q29" s="493" t="s">
        <v>526</v>
      </c>
      <c r="R29" s="907" t="s">
        <v>526</v>
      </c>
      <c r="S29" s="626"/>
    </row>
    <row r="30" spans="1:19" s="429" customFormat="1" ht="15" hidden="1" customHeight="1">
      <c r="A30" s="421" t="s">
        <v>190</v>
      </c>
      <c r="B30" s="423" t="s">
        <v>209</v>
      </c>
      <c r="C30" s="95" t="s">
        <v>172</v>
      </c>
      <c r="D30" s="423" t="s">
        <v>210</v>
      </c>
      <c r="E30" s="312">
        <v>5701</v>
      </c>
      <c r="F30" s="425" t="s">
        <v>210</v>
      </c>
      <c r="G30" s="312">
        <v>5701</v>
      </c>
      <c r="H30" s="329">
        <v>69253</v>
      </c>
      <c r="I30" s="329" t="s">
        <v>526</v>
      </c>
      <c r="J30" s="493" t="s">
        <v>526</v>
      </c>
      <c r="K30" s="329" t="s">
        <v>526</v>
      </c>
      <c r="L30" s="907" t="s">
        <v>526</v>
      </c>
      <c r="M30" s="329" t="s">
        <v>526</v>
      </c>
      <c r="N30" s="493" t="s">
        <v>526</v>
      </c>
      <c r="O30" s="493" t="s">
        <v>526</v>
      </c>
      <c r="P30" s="907" t="s">
        <v>526</v>
      </c>
      <c r="Q30" s="493" t="s">
        <v>526</v>
      </c>
      <c r="R30" s="907" t="s">
        <v>526</v>
      </c>
      <c r="S30" s="626"/>
    </row>
    <row r="31" spans="1:19" s="429" customFormat="1" ht="15" hidden="1" customHeight="1">
      <c r="A31" s="421" t="s">
        <v>190</v>
      </c>
      <c r="B31" s="421" t="s">
        <v>211</v>
      </c>
      <c r="C31" s="95" t="s">
        <v>191</v>
      </c>
      <c r="D31" s="421" t="s">
        <v>191</v>
      </c>
      <c r="E31" s="312">
        <v>5001</v>
      </c>
      <c r="F31" s="421" t="s">
        <v>212</v>
      </c>
      <c r="G31" s="312">
        <v>5801</v>
      </c>
      <c r="H31" s="329">
        <v>147991</v>
      </c>
      <c r="I31" s="329" t="s">
        <v>526</v>
      </c>
      <c r="J31" s="493" t="s">
        <v>526</v>
      </c>
      <c r="K31" s="329" t="s">
        <v>526</v>
      </c>
      <c r="L31" s="907" t="s">
        <v>526</v>
      </c>
      <c r="M31" s="329" t="s">
        <v>526</v>
      </c>
      <c r="N31" s="493" t="s">
        <v>526</v>
      </c>
      <c r="O31" s="493" t="s">
        <v>526</v>
      </c>
      <c r="P31" s="907" t="s">
        <v>526</v>
      </c>
      <c r="Q31" s="493" t="s">
        <v>526</v>
      </c>
      <c r="R31" s="907" t="s">
        <v>526</v>
      </c>
      <c r="S31" s="626"/>
    </row>
    <row r="32" spans="1:19" s="429" customFormat="1" ht="15" hidden="1" customHeight="1">
      <c r="A32" s="421" t="s">
        <v>190</v>
      </c>
      <c r="B32" s="421" t="s">
        <v>211</v>
      </c>
      <c r="C32" s="95" t="s">
        <v>191</v>
      </c>
      <c r="D32" s="421" t="s">
        <v>191</v>
      </c>
      <c r="E32" s="312">
        <v>5001</v>
      </c>
      <c r="F32" s="421" t="s">
        <v>213</v>
      </c>
      <c r="G32" s="312">
        <v>5802</v>
      </c>
      <c r="H32" s="329">
        <v>38996</v>
      </c>
      <c r="I32" s="329" t="s">
        <v>526</v>
      </c>
      <c r="J32" s="493" t="s">
        <v>526</v>
      </c>
      <c r="K32" s="329" t="s">
        <v>526</v>
      </c>
      <c r="L32" s="907" t="s">
        <v>526</v>
      </c>
      <c r="M32" s="329" t="s">
        <v>526</v>
      </c>
      <c r="N32" s="493" t="s">
        <v>526</v>
      </c>
      <c r="O32" s="493" t="s">
        <v>526</v>
      </c>
      <c r="P32" s="907" t="s">
        <v>526</v>
      </c>
      <c r="Q32" s="493" t="s">
        <v>526</v>
      </c>
      <c r="R32" s="907" t="s">
        <v>526</v>
      </c>
      <c r="S32" s="626"/>
    </row>
    <row r="33" spans="1:19" s="429" customFormat="1" ht="15" hidden="1" customHeight="1">
      <c r="A33" s="421" t="s">
        <v>190</v>
      </c>
      <c r="B33" s="421" t="s">
        <v>211</v>
      </c>
      <c r="C33" s="95" t="s">
        <v>191</v>
      </c>
      <c r="D33" s="421" t="s">
        <v>191</v>
      </c>
      <c r="E33" s="312">
        <v>5001</v>
      </c>
      <c r="F33" s="421" t="s">
        <v>214</v>
      </c>
      <c r="G33" s="312">
        <v>5803</v>
      </c>
      <c r="H33" s="329">
        <v>11996</v>
      </c>
      <c r="I33" s="329" t="s">
        <v>526</v>
      </c>
      <c r="J33" s="493" t="s">
        <v>526</v>
      </c>
      <c r="K33" s="329" t="s">
        <v>526</v>
      </c>
      <c r="L33" s="907" t="s">
        <v>526</v>
      </c>
      <c r="M33" s="329" t="s">
        <v>526</v>
      </c>
      <c r="N33" s="493" t="s">
        <v>526</v>
      </c>
      <c r="O33" s="493" t="s">
        <v>526</v>
      </c>
      <c r="P33" s="907" t="s">
        <v>526</v>
      </c>
      <c r="Q33" s="493" t="s">
        <v>526</v>
      </c>
      <c r="R33" s="907" t="s">
        <v>526</v>
      </c>
      <c r="S33" s="626"/>
    </row>
    <row r="34" spans="1:19" s="429" customFormat="1" ht="15" hidden="1" customHeight="1">
      <c r="A34" s="421" t="s">
        <v>190</v>
      </c>
      <c r="B34" s="421" t="s">
        <v>211</v>
      </c>
      <c r="C34" s="95" t="s">
        <v>191</v>
      </c>
      <c r="D34" s="421" t="s">
        <v>191</v>
      </c>
      <c r="E34" s="312">
        <v>5001</v>
      </c>
      <c r="F34" s="421" t="s">
        <v>215</v>
      </c>
      <c r="G34" s="312">
        <v>5804</v>
      </c>
      <c r="H34" s="329">
        <v>125140</v>
      </c>
      <c r="I34" s="329" t="s">
        <v>526</v>
      </c>
      <c r="J34" s="493" t="s">
        <v>526</v>
      </c>
      <c r="K34" s="329" t="s">
        <v>526</v>
      </c>
      <c r="L34" s="907" t="s">
        <v>526</v>
      </c>
      <c r="M34" s="329" t="s">
        <v>526</v>
      </c>
      <c r="N34" s="493" t="s">
        <v>526</v>
      </c>
      <c r="O34" s="493" t="s">
        <v>526</v>
      </c>
      <c r="P34" s="907" t="s">
        <v>526</v>
      </c>
      <c r="Q34" s="493" t="s">
        <v>526</v>
      </c>
      <c r="R34" s="907" t="s">
        <v>526</v>
      </c>
      <c r="S34" s="626"/>
    </row>
    <row r="35" spans="1:19" s="429" customFormat="1" ht="15" hidden="1" customHeight="1">
      <c r="A35" s="421" t="s">
        <v>216</v>
      </c>
      <c r="B35" s="421" t="s">
        <v>217</v>
      </c>
      <c r="C35" s="95" t="s">
        <v>172</v>
      </c>
      <c r="D35" s="421" t="s">
        <v>218</v>
      </c>
      <c r="E35" s="312">
        <v>6001</v>
      </c>
      <c r="F35" s="421" t="s">
        <v>219</v>
      </c>
      <c r="G35" s="312">
        <v>6101</v>
      </c>
      <c r="H35" s="329">
        <v>233663</v>
      </c>
      <c r="I35" s="329" t="s">
        <v>526</v>
      </c>
      <c r="J35" s="493" t="s">
        <v>526</v>
      </c>
      <c r="K35" s="329" t="s">
        <v>526</v>
      </c>
      <c r="L35" s="907" t="s">
        <v>526</v>
      </c>
      <c r="M35" s="329" t="s">
        <v>526</v>
      </c>
      <c r="N35" s="493" t="s">
        <v>526</v>
      </c>
      <c r="O35" s="493" t="s">
        <v>526</v>
      </c>
      <c r="P35" s="907" t="s">
        <v>526</v>
      </c>
      <c r="Q35" s="493" t="s">
        <v>526</v>
      </c>
      <c r="R35" s="907" t="s">
        <v>526</v>
      </c>
      <c r="S35" s="626"/>
    </row>
    <row r="36" spans="1:19" s="429" customFormat="1" ht="15" hidden="1" customHeight="1">
      <c r="A36" s="421" t="s">
        <v>216</v>
      </c>
      <c r="B36" s="421" t="s">
        <v>217</v>
      </c>
      <c r="C36" s="95" t="s">
        <v>172</v>
      </c>
      <c r="D36" s="421" t="s">
        <v>218</v>
      </c>
      <c r="E36" s="312">
        <v>6001</v>
      </c>
      <c r="F36" s="421" t="s">
        <v>220</v>
      </c>
      <c r="G36" s="312">
        <v>6108</v>
      </c>
      <c r="H36" s="329">
        <v>51199</v>
      </c>
      <c r="I36" s="329" t="s">
        <v>526</v>
      </c>
      <c r="J36" s="493" t="s">
        <v>526</v>
      </c>
      <c r="K36" s="329" t="s">
        <v>526</v>
      </c>
      <c r="L36" s="907" t="s">
        <v>526</v>
      </c>
      <c r="M36" s="329" t="s">
        <v>526</v>
      </c>
      <c r="N36" s="493" t="s">
        <v>526</v>
      </c>
      <c r="O36" s="493" t="s">
        <v>526</v>
      </c>
      <c r="P36" s="907" t="s">
        <v>526</v>
      </c>
      <c r="Q36" s="493" t="s">
        <v>526</v>
      </c>
      <c r="R36" s="907" t="s">
        <v>526</v>
      </c>
      <c r="S36" s="626"/>
    </row>
    <row r="37" spans="1:19" s="429" customFormat="1" ht="15" hidden="1" customHeight="1">
      <c r="A37" s="421" t="s">
        <v>216</v>
      </c>
      <c r="B37" s="423" t="s">
        <v>217</v>
      </c>
      <c r="C37" s="95" t="s">
        <v>172</v>
      </c>
      <c r="D37" s="423" t="s">
        <v>221</v>
      </c>
      <c r="E37" s="312">
        <v>6115</v>
      </c>
      <c r="F37" s="423" t="s">
        <v>221</v>
      </c>
      <c r="G37" s="312">
        <v>6115</v>
      </c>
      <c r="H37" s="329">
        <v>45692</v>
      </c>
      <c r="I37" s="329" t="s">
        <v>526</v>
      </c>
      <c r="J37" s="493" t="s">
        <v>526</v>
      </c>
      <c r="K37" s="329" t="s">
        <v>526</v>
      </c>
      <c r="L37" s="907" t="s">
        <v>526</v>
      </c>
      <c r="M37" s="329" t="s">
        <v>526</v>
      </c>
      <c r="N37" s="493" t="s">
        <v>526</v>
      </c>
      <c r="O37" s="493" t="s">
        <v>526</v>
      </c>
      <c r="P37" s="907" t="s">
        <v>526</v>
      </c>
      <c r="Q37" s="493" t="s">
        <v>526</v>
      </c>
      <c r="R37" s="907" t="s">
        <v>526</v>
      </c>
      <c r="S37" s="626"/>
    </row>
    <row r="38" spans="1:19" s="429" customFormat="1" ht="15" hidden="1" customHeight="1">
      <c r="A38" s="421" t="s">
        <v>216</v>
      </c>
      <c r="B38" s="423" t="s">
        <v>222</v>
      </c>
      <c r="C38" s="95" t="s">
        <v>172</v>
      </c>
      <c r="D38" s="423" t="s">
        <v>223</v>
      </c>
      <c r="E38" s="312">
        <v>6301</v>
      </c>
      <c r="F38" s="425" t="s">
        <v>223</v>
      </c>
      <c r="G38" s="312">
        <v>6301</v>
      </c>
      <c r="H38" s="329">
        <v>63481</v>
      </c>
      <c r="I38" s="329" t="s">
        <v>526</v>
      </c>
      <c r="J38" s="493" t="s">
        <v>526</v>
      </c>
      <c r="K38" s="329" t="s">
        <v>526</v>
      </c>
      <c r="L38" s="907" t="s">
        <v>526</v>
      </c>
      <c r="M38" s="329" t="s">
        <v>526</v>
      </c>
      <c r="N38" s="493" t="s">
        <v>526</v>
      </c>
      <c r="O38" s="493" t="s">
        <v>526</v>
      </c>
      <c r="P38" s="907" t="s">
        <v>526</v>
      </c>
      <c r="Q38" s="493" t="s">
        <v>526</v>
      </c>
      <c r="R38" s="907" t="s">
        <v>526</v>
      </c>
      <c r="S38" s="626"/>
    </row>
    <row r="39" spans="1:19" s="429" customFormat="1" ht="15" hidden="1" customHeight="1">
      <c r="A39" s="421" t="s">
        <v>224</v>
      </c>
      <c r="B39" s="421" t="s">
        <v>225</v>
      </c>
      <c r="C39" s="95" t="s">
        <v>172</v>
      </c>
      <c r="D39" s="421" t="s">
        <v>226</v>
      </c>
      <c r="E39" s="312">
        <v>7001</v>
      </c>
      <c r="F39" s="421" t="s">
        <v>225</v>
      </c>
      <c r="G39" s="312">
        <v>7101</v>
      </c>
      <c r="H39" s="329">
        <v>210033</v>
      </c>
      <c r="I39" s="329" t="s">
        <v>526</v>
      </c>
      <c r="J39" s="493" t="s">
        <v>526</v>
      </c>
      <c r="K39" s="329" t="s">
        <v>526</v>
      </c>
      <c r="L39" s="907" t="s">
        <v>526</v>
      </c>
      <c r="M39" s="329" t="s">
        <v>526</v>
      </c>
      <c r="N39" s="493" t="s">
        <v>526</v>
      </c>
      <c r="O39" s="493" t="s">
        <v>526</v>
      </c>
      <c r="P39" s="907" t="s">
        <v>526</v>
      </c>
      <c r="Q39" s="493" t="s">
        <v>526</v>
      </c>
      <c r="R39" s="907" t="s">
        <v>526</v>
      </c>
      <c r="S39" s="626"/>
    </row>
    <row r="40" spans="1:19" s="429" customFormat="1" ht="15" hidden="1" customHeight="1">
      <c r="A40" s="421" t="s">
        <v>224</v>
      </c>
      <c r="B40" s="423" t="s">
        <v>225</v>
      </c>
      <c r="C40" s="95" t="s">
        <v>172</v>
      </c>
      <c r="D40" s="423" t="s">
        <v>227</v>
      </c>
      <c r="E40" s="312">
        <v>7102</v>
      </c>
      <c r="F40" s="423" t="s">
        <v>227</v>
      </c>
      <c r="G40" s="312">
        <v>7102</v>
      </c>
      <c r="H40" s="329">
        <v>37198</v>
      </c>
      <c r="I40" s="329" t="s">
        <v>526</v>
      </c>
      <c r="J40" s="493" t="s">
        <v>526</v>
      </c>
      <c r="K40" s="329" t="s">
        <v>526</v>
      </c>
      <c r="L40" s="907" t="s">
        <v>526</v>
      </c>
      <c r="M40" s="329" t="s">
        <v>526</v>
      </c>
      <c r="N40" s="493" t="s">
        <v>526</v>
      </c>
      <c r="O40" s="493" t="s">
        <v>526</v>
      </c>
      <c r="P40" s="907" t="s">
        <v>526</v>
      </c>
      <c r="Q40" s="493" t="s">
        <v>526</v>
      </c>
      <c r="R40" s="907" t="s">
        <v>526</v>
      </c>
      <c r="S40" s="626"/>
    </row>
    <row r="41" spans="1:19" s="429" customFormat="1" ht="15" hidden="1" customHeight="1">
      <c r="A41" s="421" t="s">
        <v>224</v>
      </c>
      <c r="B41" s="421" t="s">
        <v>225</v>
      </c>
      <c r="C41" s="95" t="s">
        <v>172</v>
      </c>
      <c r="D41" s="421" t="s">
        <v>226</v>
      </c>
      <c r="E41" s="312">
        <v>7001</v>
      </c>
      <c r="F41" s="421" t="s">
        <v>224</v>
      </c>
      <c r="G41" s="312">
        <v>7105</v>
      </c>
      <c r="H41" s="329">
        <v>38769</v>
      </c>
      <c r="I41" s="329" t="s">
        <v>526</v>
      </c>
      <c r="J41" s="493" t="s">
        <v>526</v>
      </c>
      <c r="K41" s="329" t="s">
        <v>526</v>
      </c>
      <c r="L41" s="907" t="s">
        <v>526</v>
      </c>
      <c r="M41" s="329" t="s">
        <v>526</v>
      </c>
      <c r="N41" s="493" t="s">
        <v>526</v>
      </c>
      <c r="O41" s="493" t="s">
        <v>526</v>
      </c>
      <c r="P41" s="907" t="s">
        <v>526</v>
      </c>
      <c r="Q41" s="493" t="s">
        <v>526</v>
      </c>
      <c r="R41" s="907" t="s">
        <v>526</v>
      </c>
      <c r="S41" s="626"/>
    </row>
    <row r="42" spans="1:19" s="429" customFormat="1" ht="15" hidden="1" customHeight="1">
      <c r="A42" s="421" t="s">
        <v>224</v>
      </c>
      <c r="B42" s="421" t="s">
        <v>228</v>
      </c>
      <c r="C42" s="95" t="s">
        <v>172</v>
      </c>
      <c r="D42" s="421" t="s">
        <v>229</v>
      </c>
      <c r="E42" s="312">
        <v>7301</v>
      </c>
      <c r="F42" s="424" t="s">
        <v>228</v>
      </c>
      <c r="G42" s="312">
        <v>7301</v>
      </c>
      <c r="H42" s="329">
        <v>131752</v>
      </c>
      <c r="I42" s="329" t="s">
        <v>526</v>
      </c>
      <c r="J42" s="493" t="s">
        <v>526</v>
      </c>
      <c r="K42" s="329" t="s">
        <v>526</v>
      </c>
      <c r="L42" s="907" t="s">
        <v>526</v>
      </c>
      <c r="M42" s="329" t="s">
        <v>526</v>
      </c>
      <c r="N42" s="493" t="s">
        <v>526</v>
      </c>
      <c r="O42" s="493" t="s">
        <v>526</v>
      </c>
      <c r="P42" s="907" t="s">
        <v>526</v>
      </c>
      <c r="Q42" s="493" t="s">
        <v>526</v>
      </c>
      <c r="R42" s="907" t="s">
        <v>526</v>
      </c>
      <c r="S42" s="626"/>
    </row>
    <row r="43" spans="1:19" s="429" customFormat="1" ht="15" hidden="1" customHeight="1">
      <c r="A43" s="421" t="s">
        <v>224</v>
      </c>
      <c r="B43" s="421" t="s">
        <v>228</v>
      </c>
      <c r="C43" s="95" t="s">
        <v>172</v>
      </c>
      <c r="D43" s="421" t="s">
        <v>229</v>
      </c>
      <c r="E43" s="312">
        <v>7301</v>
      </c>
      <c r="F43" s="424" t="s">
        <v>230</v>
      </c>
      <c r="G43" s="312">
        <v>7305</v>
      </c>
      <c r="H43" s="329">
        <v>5520</v>
      </c>
      <c r="I43" s="329" t="s">
        <v>526</v>
      </c>
      <c r="J43" s="493" t="s">
        <v>526</v>
      </c>
      <c r="K43" s="329" t="s">
        <v>526</v>
      </c>
      <c r="L43" s="907" t="s">
        <v>526</v>
      </c>
      <c r="M43" s="329" t="s">
        <v>526</v>
      </c>
      <c r="N43" s="493" t="s">
        <v>526</v>
      </c>
      <c r="O43" s="493" t="s">
        <v>526</v>
      </c>
      <c r="P43" s="907" t="s">
        <v>526</v>
      </c>
      <c r="Q43" s="493" t="s">
        <v>526</v>
      </c>
      <c r="R43" s="907" t="s">
        <v>526</v>
      </c>
      <c r="S43" s="626"/>
    </row>
    <row r="44" spans="1:19" s="429" customFormat="1" ht="15" hidden="1" customHeight="1">
      <c r="A44" s="421" t="s">
        <v>224</v>
      </c>
      <c r="B44" s="421" t="s">
        <v>228</v>
      </c>
      <c r="C44" s="95" t="s">
        <v>172</v>
      </c>
      <c r="D44" s="421" t="s">
        <v>229</v>
      </c>
      <c r="E44" s="312">
        <v>7301</v>
      </c>
      <c r="F44" s="424" t="s">
        <v>231</v>
      </c>
      <c r="G44" s="312">
        <v>7306</v>
      </c>
      <c r="H44" s="329">
        <v>6480</v>
      </c>
      <c r="I44" s="329" t="s">
        <v>526</v>
      </c>
      <c r="J44" s="493" t="s">
        <v>526</v>
      </c>
      <c r="K44" s="329" t="s">
        <v>526</v>
      </c>
      <c r="L44" s="907" t="s">
        <v>526</v>
      </c>
      <c r="M44" s="329" t="s">
        <v>526</v>
      </c>
      <c r="N44" s="493" t="s">
        <v>526</v>
      </c>
      <c r="O44" s="493" t="s">
        <v>526</v>
      </c>
      <c r="P44" s="907" t="s">
        <v>526</v>
      </c>
      <c r="Q44" s="493" t="s">
        <v>526</v>
      </c>
      <c r="R44" s="907" t="s">
        <v>526</v>
      </c>
      <c r="S44" s="626"/>
    </row>
    <row r="45" spans="1:19" s="429" customFormat="1" ht="15" hidden="1" customHeight="1">
      <c r="A45" s="421" t="s">
        <v>224</v>
      </c>
      <c r="B45" s="423" t="s">
        <v>232</v>
      </c>
      <c r="C45" s="95" t="s">
        <v>172</v>
      </c>
      <c r="D45" s="423" t="s">
        <v>232</v>
      </c>
      <c r="E45" s="312">
        <v>7401</v>
      </c>
      <c r="F45" s="425" t="s">
        <v>232</v>
      </c>
      <c r="G45" s="312">
        <v>7401</v>
      </c>
      <c r="H45" s="329">
        <v>77106</v>
      </c>
      <c r="I45" s="329" t="s">
        <v>526</v>
      </c>
      <c r="J45" s="493" t="s">
        <v>526</v>
      </c>
      <c r="K45" s="329" t="s">
        <v>526</v>
      </c>
      <c r="L45" s="907" t="s">
        <v>526</v>
      </c>
      <c r="M45" s="329" t="s">
        <v>526</v>
      </c>
      <c r="N45" s="493" t="s">
        <v>526</v>
      </c>
      <c r="O45" s="493" t="s">
        <v>526</v>
      </c>
      <c r="P45" s="907" t="s">
        <v>526</v>
      </c>
      <c r="Q45" s="493" t="s">
        <v>526</v>
      </c>
      <c r="R45" s="907" t="s">
        <v>526</v>
      </c>
      <c r="S45" s="626"/>
    </row>
    <row r="46" spans="1:19" s="429" customFormat="1" ht="15" hidden="1" customHeight="1">
      <c r="A46" s="421" t="s">
        <v>233</v>
      </c>
      <c r="B46" s="421" t="s">
        <v>234</v>
      </c>
      <c r="C46" s="95" t="s">
        <v>235</v>
      </c>
      <c r="D46" s="421" t="s">
        <v>235</v>
      </c>
      <c r="E46" s="312">
        <v>8001</v>
      </c>
      <c r="F46" s="421" t="s">
        <v>234</v>
      </c>
      <c r="G46" s="312">
        <v>8101</v>
      </c>
      <c r="H46" s="329">
        <v>217535</v>
      </c>
      <c r="I46" s="329" t="s">
        <v>526</v>
      </c>
      <c r="J46" s="493" t="s">
        <v>526</v>
      </c>
      <c r="K46" s="329" t="s">
        <v>526</v>
      </c>
      <c r="L46" s="907" t="s">
        <v>526</v>
      </c>
      <c r="M46" s="329" t="s">
        <v>526</v>
      </c>
      <c r="N46" s="493" t="s">
        <v>526</v>
      </c>
      <c r="O46" s="493" t="s">
        <v>526</v>
      </c>
      <c r="P46" s="907" t="s">
        <v>526</v>
      </c>
      <c r="Q46" s="493" t="s">
        <v>526</v>
      </c>
      <c r="R46" s="907" t="s">
        <v>526</v>
      </c>
      <c r="S46" s="626"/>
    </row>
    <row r="47" spans="1:19" s="429" customFormat="1" ht="15" hidden="1" customHeight="1">
      <c r="A47" s="421" t="s">
        <v>233</v>
      </c>
      <c r="B47" s="421" t="s">
        <v>234</v>
      </c>
      <c r="C47" s="95" t="s">
        <v>235</v>
      </c>
      <c r="D47" s="421" t="s">
        <v>235</v>
      </c>
      <c r="E47" s="312">
        <v>8001</v>
      </c>
      <c r="F47" s="421" t="s">
        <v>236</v>
      </c>
      <c r="G47" s="312">
        <v>8102</v>
      </c>
      <c r="H47" s="329">
        <v>110341</v>
      </c>
      <c r="I47" s="329">
        <v>12635</v>
      </c>
      <c r="J47" s="493">
        <v>7668</v>
      </c>
      <c r="K47" s="329">
        <v>4967</v>
      </c>
      <c r="L47" s="907">
        <v>4.5</v>
      </c>
      <c r="M47" s="329">
        <v>36642</v>
      </c>
      <c r="N47" s="493">
        <v>25160</v>
      </c>
      <c r="O47" s="493">
        <v>11482</v>
      </c>
      <c r="P47" s="907">
        <v>10.41</v>
      </c>
      <c r="Q47" s="907">
        <v>4.38</v>
      </c>
      <c r="R47" s="907">
        <v>10.55</v>
      </c>
      <c r="S47" s="626"/>
    </row>
    <row r="48" spans="1:19" s="429" customFormat="1" ht="15" hidden="1" customHeight="1">
      <c r="A48" s="421" t="s">
        <v>233</v>
      </c>
      <c r="B48" s="421" t="s">
        <v>234</v>
      </c>
      <c r="C48" s="95" t="s">
        <v>235</v>
      </c>
      <c r="D48" s="421" t="s">
        <v>235</v>
      </c>
      <c r="E48" s="312">
        <v>8001</v>
      </c>
      <c r="F48" s="421" t="s">
        <v>237</v>
      </c>
      <c r="G48" s="312">
        <v>8103</v>
      </c>
      <c r="H48" s="329">
        <v>85633</v>
      </c>
      <c r="I48" s="329" t="s">
        <v>526</v>
      </c>
      <c r="J48" s="493" t="s">
        <v>526</v>
      </c>
      <c r="K48" s="329" t="s">
        <v>526</v>
      </c>
      <c r="L48" s="907" t="s">
        <v>526</v>
      </c>
      <c r="M48" s="329" t="s">
        <v>526</v>
      </c>
      <c r="N48" s="493" t="s">
        <v>526</v>
      </c>
      <c r="O48" s="493" t="s">
        <v>526</v>
      </c>
      <c r="P48" s="907" t="s">
        <v>526</v>
      </c>
      <c r="Q48" s="493" t="s">
        <v>526</v>
      </c>
      <c r="R48" s="907" t="s">
        <v>526</v>
      </c>
      <c r="S48" s="626"/>
    </row>
    <row r="49" spans="1:19" s="429" customFormat="1" ht="15" hidden="1" customHeight="1">
      <c r="A49" s="421" t="s">
        <v>233</v>
      </c>
      <c r="B49" s="421" t="s">
        <v>234</v>
      </c>
      <c r="C49" s="95" t="s">
        <v>235</v>
      </c>
      <c r="D49" s="421" t="s">
        <v>235</v>
      </c>
      <c r="E49" s="312">
        <v>8001</v>
      </c>
      <c r="F49" s="421" t="s">
        <v>238</v>
      </c>
      <c r="G49" s="312">
        <v>8105</v>
      </c>
      <c r="H49" s="329">
        <v>20843</v>
      </c>
      <c r="I49" s="329" t="s">
        <v>526</v>
      </c>
      <c r="J49" s="493" t="s">
        <v>526</v>
      </c>
      <c r="K49" s="329" t="s">
        <v>526</v>
      </c>
      <c r="L49" s="907" t="s">
        <v>526</v>
      </c>
      <c r="M49" s="329" t="s">
        <v>526</v>
      </c>
      <c r="N49" s="493" t="s">
        <v>526</v>
      </c>
      <c r="O49" s="493" t="s">
        <v>526</v>
      </c>
      <c r="P49" s="907" t="s">
        <v>526</v>
      </c>
      <c r="Q49" s="493" t="s">
        <v>526</v>
      </c>
      <c r="R49" s="907" t="s">
        <v>526</v>
      </c>
      <c r="S49" s="626"/>
    </row>
    <row r="50" spans="1:19" s="429" customFormat="1" ht="15" hidden="1" customHeight="1">
      <c r="A50" s="421" t="s">
        <v>233</v>
      </c>
      <c r="B50" s="421" t="s">
        <v>234</v>
      </c>
      <c r="C50" s="95" t="s">
        <v>235</v>
      </c>
      <c r="D50" s="421" t="s">
        <v>235</v>
      </c>
      <c r="E50" s="312">
        <v>8001</v>
      </c>
      <c r="F50" s="421" t="s">
        <v>239</v>
      </c>
      <c r="G50" s="312">
        <v>8106</v>
      </c>
      <c r="H50" s="329">
        <v>43272</v>
      </c>
      <c r="I50" s="329" t="s">
        <v>526</v>
      </c>
      <c r="J50" s="493" t="s">
        <v>526</v>
      </c>
      <c r="K50" s="329" t="s">
        <v>526</v>
      </c>
      <c r="L50" s="907" t="s">
        <v>526</v>
      </c>
      <c r="M50" s="329" t="s">
        <v>526</v>
      </c>
      <c r="N50" s="493" t="s">
        <v>526</v>
      </c>
      <c r="O50" s="493" t="s">
        <v>526</v>
      </c>
      <c r="P50" s="907" t="s">
        <v>526</v>
      </c>
      <c r="Q50" s="493" t="s">
        <v>526</v>
      </c>
      <c r="R50" s="907" t="s">
        <v>526</v>
      </c>
      <c r="S50" s="626"/>
    </row>
    <row r="51" spans="1:19" s="429" customFormat="1" ht="15" hidden="1" customHeight="1">
      <c r="A51" s="421" t="s">
        <v>233</v>
      </c>
      <c r="B51" s="421" t="s">
        <v>234</v>
      </c>
      <c r="C51" s="95" t="s">
        <v>235</v>
      </c>
      <c r="D51" s="421" t="s">
        <v>235</v>
      </c>
      <c r="E51" s="312">
        <v>8001</v>
      </c>
      <c r="F51" s="421" t="s">
        <v>240</v>
      </c>
      <c r="G51" s="312">
        <v>8107</v>
      </c>
      <c r="H51" s="329">
        <v>46382</v>
      </c>
      <c r="I51" s="329" t="s">
        <v>526</v>
      </c>
      <c r="J51" s="493" t="s">
        <v>526</v>
      </c>
      <c r="K51" s="329" t="s">
        <v>526</v>
      </c>
      <c r="L51" s="907" t="s">
        <v>526</v>
      </c>
      <c r="M51" s="329" t="s">
        <v>526</v>
      </c>
      <c r="N51" s="493" t="s">
        <v>526</v>
      </c>
      <c r="O51" s="493" t="s">
        <v>526</v>
      </c>
      <c r="P51" s="907" t="s">
        <v>526</v>
      </c>
      <c r="Q51" s="493" t="s">
        <v>526</v>
      </c>
      <c r="R51" s="907" t="s">
        <v>526</v>
      </c>
      <c r="S51" s="626"/>
    </row>
    <row r="52" spans="1:19" s="429" customFormat="1" ht="15" hidden="1" customHeight="1">
      <c r="A52" s="421" t="s">
        <v>233</v>
      </c>
      <c r="B52" s="421" t="s">
        <v>234</v>
      </c>
      <c r="C52" s="95" t="s">
        <v>235</v>
      </c>
      <c r="D52" s="421" t="s">
        <v>235</v>
      </c>
      <c r="E52" s="312">
        <v>8001</v>
      </c>
      <c r="F52" s="421" t="s">
        <v>241</v>
      </c>
      <c r="G52" s="312">
        <v>8108</v>
      </c>
      <c r="H52" s="329">
        <v>131521</v>
      </c>
      <c r="I52" s="329" t="s">
        <v>526</v>
      </c>
      <c r="J52" s="493" t="s">
        <v>526</v>
      </c>
      <c r="K52" s="329" t="s">
        <v>526</v>
      </c>
      <c r="L52" s="907" t="s">
        <v>526</v>
      </c>
      <c r="M52" s="329" t="s">
        <v>526</v>
      </c>
      <c r="N52" s="493" t="s">
        <v>526</v>
      </c>
      <c r="O52" s="493" t="s">
        <v>526</v>
      </c>
      <c r="P52" s="907" t="s">
        <v>526</v>
      </c>
      <c r="Q52" s="493" t="s">
        <v>526</v>
      </c>
      <c r="R52" s="907" t="s">
        <v>526</v>
      </c>
      <c r="S52" s="626"/>
    </row>
    <row r="53" spans="1:19" s="429" customFormat="1" ht="15" hidden="1" customHeight="1">
      <c r="A53" s="421" t="s">
        <v>233</v>
      </c>
      <c r="B53" s="421" t="s">
        <v>234</v>
      </c>
      <c r="C53" s="95" t="s">
        <v>235</v>
      </c>
      <c r="D53" s="421" t="s">
        <v>235</v>
      </c>
      <c r="E53" s="312">
        <v>8001</v>
      </c>
      <c r="F53" s="421" t="s">
        <v>242</v>
      </c>
      <c r="G53" s="312">
        <v>8109</v>
      </c>
      <c r="H53" s="329">
        <v>9549</v>
      </c>
      <c r="I53" s="329" t="s">
        <v>526</v>
      </c>
      <c r="J53" s="493" t="s">
        <v>526</v>
      </c>
      <c r="K53" s="329" t="s">
        <v>526</v>
      </c>
      <c r="L53" s="907" t="s">
        <v>526</v>
      </c>
      <c r="M53" s="329" t="s">
        <v>526</v>
      </c>
      <c r="N53" s="493" t="s">
        <v>526</v>
      </c>
      <c r="O53" s="493" t="s">
        <v>526</v>
      </c>
      <c r="P53" s="907" t="s">
        <v>526</v>
      </c>
      <c r="Q53" s="493" t="s">
        <v>526</v>
      </c>
      <c r="R53" s="907" t="s">
        <v>526</v>
      </c>
      <c r="S53" s="626"/>
    </row>
    <row r="54" spans="1:19" s="429" customFormat="1" ht="15" hidden="1" customHeight="1">
      <c r="A54" s="421" t="s">
        <v>233</v>
      </c>
      <c r="B54" s="421" t="s">
        <v>234</v>
      </c>
      <c r="C54" s="95" t="s">
        <v>235</v>
      </c>
      <c r="D54" s="421" t="s">
        <v>235</v>
      </c>
      <c r="E54" s="312">
        <v>8001</v>
      </c>
      <c r="F54" s="421" t="s">
        <v>243</v>
      </c>
      <c r="G54" s="312">
        <v>8110</v>
      </c>
      <c r="H54" s="329">
        <v>149595</v>
      </c>
      <c r="I54" s="329" t="s">
        <v>526</v>
      </c>
      <c r="J54" s="493" t="s">
        <v>526</v>
      </c>
      <c r="K54" s="329" t="s">
        <v>526</v>
      </c>
      <c r="L54" s="907" t="s">
        <v>526</v>
      </c>
      <c r="M54" s="329" t="s">
        <v>526</v>
      </c>
      <c r="N54" s="493" t="s">
        <v>526</v>
      </c>
      <c r="O54" s="493" t="s">
        <v>526</v>
      </c>
      <c r="P54" s="907" t="s">
        <v>526</v>
      </c>
      <c r="Q54" s="493" t="s">
        <v>526</v>
      </c>
      <c r="R54" s="907" t="s">
        <v>526</v>
      </c>
      <c r="S54" s="626"/>
    </row>
    <row r="55" spans="1:19" s="429" customFormat="1" ht="15" hidden="1" customHeight="1">
      <c r="A55" s="421" t="s">
        <v>233</v>
      </c>
      <c r="B55" s="421" t="s">
        <v>234</v>
      </c>
      <c r="C55" s="95" t="s">
        <v>235</v>
      </c>
      <c r="D55" s="421" t="s">
        <v>235</v>
      </c>
      <c r="E55" s="312">
        <v>8001</v>
      </c>
      <c r="F55" s="421" t="s">
        <v>244</v>
      </c>
      <c r="G55" s="312">
        <v>8111</v>
      </c>
      <c r="H55" s="329">
        <v>49205</v>
      </c>
      <c r="I55" s="329" t="s">
        <v>526</v>
      </c>
      <c r="J55" s="493" t="s">
        <v>526</v>
      </c>
      <c r="K55" s="329" t="s">
        <v>526</v>
      </c>
      <c r="L55" s="907" t="s">
        <v>526</v>
      </c>
      <c r="M55" s="329" t="s">
        <v>526</v>
      </c>
      <c r="N55" s="493" t="s">
        <v>526</v>
      </c>
      <c r="O55" s="493" t="s">
        <v>526</v>
      </c>
      <c r="P55" s="907" t="s">
        <v>526</v>
      </c>
      <c r="Q55" s="493" t="s">
        <v>526</v>
      </c>
      <c r="R55" s="907" t="s">
        <v>526</v>
      </c>
      <c r="S55" s="626"/>
    </row>
    <row r="56" spans="1:19" s="429" customFormat="1" ht="15" hidden="1" customHeight="1">
      <c r="A56" s="421" t="s">
        <v>233</v>
      </c>
      <c r="B56" s="421" t="s">
        <v>234</v>
      </c>
      <c r="C56" s="95" t="s">
        <v>235</v>
      </c>
      <c r="D56" s="421" t="s">
        <v>235</v>
      </c>
      <c r="E56" s="312">
        <v>8001</v>
      </c>
      <c r="F56" s="421" t="s">
        <v>245</v>
      </c>
      <c r="G56" s="312">
        <v>8112</v>
      </c>
      <c r="H56" s="329">
        <v>90704</v>
      </c>
      <c r="I56" s="329" t="s">
        <v>526</v>
      </c>
      <c r="J56" s="493" t="s">
        <v>526</v>
      </c>
      <c r="K56" s="329" t="s">
        <v>526</v>
      </c>
      <c r="L56" s="907" t="s">
        <v>526</v>
      </c>
      <c r="M56" s="329" t="s">
        <v>526</v>
      </c>
      <c r="N56" s="493" t="s">
        <v>526</v>
      </c>
      <c r="O56" s="493" t="s">
        <v>526</v>
      </c>
      <c r="P56" s="907" t="s">
        <v>526</v>
      </c>
      <c r="Q56" s="493" t="s">
        <v>526</v>
      </c>
      <c r="R56" s="907" t="s">
        <v>526</v>
      </c>
      <c r="S56" s="626"/>
    </row>
    <row r="57" spans="1:19" s="429" customFormat="1" ht="15" hidden="1" customHeight="1">
      <c r="A57" s="421" t="s">
        <v>233</v>
      </c>
      <c r="B57" s="421" t="s">
        <v>233</v>
      </c>
      <c r="C57" s="95" t="s">
        <v>172</v>
      </c>
      <c r="D57" s="421" t="s">
        <v>246</v>
      </c>
      <c r="E57" s="312">
        <v>8301</v>
      </c>
      <c r="F57" s="421" t="s">
        <v>247</v>
      </c>
      <c r="G57" s="312">
        <v>8301</v>
      </c>
      <c r="H57" s="329">
        <v>150536</v>
      </c>
      <c r="I57" s="329" t="s">
        <v>526</v>
      </c>
      <c r="J57" s="493" t="s">
        <v>526</v>
      </c>
      <c r="K57" s="329" t="s">
        <v>526</v>
      </c>
      <c r="L57" s="907" t="s">
        <v>526</v>
      </c>
      <c r="M57" s="329" t="s">
        <v>526</v>
      </c>
      <c r="N57" s="493" t="s">
        <v>526</v>
      </c>
      <c r="O57" s="493" t="s">
        <v>526</v>
      </c>
      <c r="P57" s="907" t="s">
        <v>526</v>
      </c>
      <c r="Q57" s="493" t="s">
        <v>526</v>
      </c>
      <c r="R57" s="907" t="s">
        <v>526</v>
      </c>
      <c r="S57" s="626"/>
    </row>
    <row r="58" spans="1:19" s="429" customFormat="1" ht="15" hidden="1" customHeight="1">
      <c r="A58" s="421" t="s">
        <v>233</v>
      </c>
      <c r="B58" s="421" t="s">
        <v>233</v>
      </c>
      <c r="C58" s="95" t="s">
        <v>172</v>
      </c>
      <c r="D58" s="421" t="s">
        <v>246</v>
      </c>
      <c r="E58" s="312">
        <v>8301</v>
      </c>
      <c r="F58" s="424" t="s">
        <v>248</v>
      </c>
      <c r="G58" s="312">
        <v>8306</v>
      </c>
      <c r="H58" s="329">
        <v>22857</v>
      </c>
      <c r="I58" s="329" t="s">
        <v>526</v>
      </c>
      <c r="J58" s="493" t="s">
        <v>526</v>
      </c>
      <c r="K58" s="329" t="s">
        <v>526</v>
      </c>
      <c r="L58" s="907" t="s">
        <v>526</v>
      </c>
      <c r="M58" s="329" t="s">
        <v>526</v>
      </c>
      <c r="N58" s="493" t="s">
        <v>526</v>
      </c>
      <c r="O58" s="493" t="s">
        <v>526</v>
      </c>
      <c r="P58" s="907" t="s">
        <v>526</v>
      </c>
      <c r="Q58" s="493" t="s">
        <v>526</v>
      </c>
      <c r="R58" s="907" t="s">
        <v>526</v>
      </c>
      <c r="S58" s="626"/>
    </row>
    <row r="59" spans="1:19" s="429" customFormat="1" ht="15" hidden="1" customHeight="1">
      <c r="A59" s="421" t="s">
        <v>249</v>
      </c>
      <c r="B59" s="421" t="s">
        <v>250</v>
      </c>
      <c r="C59" s="95" t="s">
        <v>172</v>
      </c>
      <c r="D59" s="421" t="s">
        <v>251</v>
      </c>
      <c r="E59" s="312">
        <v>9001</v>
      </c>
      <c r="F59" s="421" t="s">
        <v>252</v>
      </c>
      <c r="G59" s="312">
        <v>9101</v>
      </c>
      <c r="H59" s="329">
        <v>261114</v>
      </c>
      <c r="I59" s="329">
        <v>55672</v>
      </c>
      <c r="J59" s="493">
        <v>33750</v>
      </c>
      <c r="K59" s="329">
        <v>21922</v>
      </c>
      <c r="L59" s="907">
        <v>8.4</v>
      </c>
      <c r="M59" s="329">
        <v>23470</v>
      </c>
      <c r="N59" s="493">
        <v>16116</v>
      </c>
      <c r="O59" s="493">
        <v>7354</v>
      </c>
      <c r="P59" s="907">
        <v>2.82</v>
      </c>
      <c r="Q59" s="907">
        <v>8.15</v>
      </c>
      <c r="R59" s="907">
        <v>2.74</v>
      </c>
      <c r="S59" s="626"/>
    </row>
    <row r="60" spans="1:19" s="429" customFormat="1" ht="15" hidden="1" customHeight="1">
      <c r="A60" s="421" t="s">
        <v>249</v>
      </c>
      <c r="B60" s="421" t="s">
        <v>250</v>
      </c>
      <c r="C60" s="95" t="s">
        <v>172</v>
      </c>
      <c r="D60" s="421" t="s">
        <v>251</v>
      </c>
      <c r="E60" s="312">
        <v>9001</v>
      </c>
      <c r="F60" s="421" t="s">
        <v>253</v>
      </c>
      <c r="G60" s="312">
        <v>9112</v>
      </c>
      <c r="H60" s="329">
        <v>45327</v>
      </c>
      <c r="I60" s="329">
        <v>13186</v>
      </c>
      <c r="J60" s="493">
        <v>7775</v>
      </c>
      <c r="K60" s="329">
        <v>5411</v>
      </c>
      <c r="L60" s="907">
        <v>11.94</v>
      </c>
      <c r="M60" s="329">
        <v>5771</v>
      </c>
      <c r="N60" s="493">
        <v>3762</v>
      </c>
      <c r="O60" s="493">
        <v>2009</v>
      </c>
      <c r="P60" s="907">
        <v>4.43</v>
      </c>
      <c r="Q60" s="907">
        <v>11.66</v>
      </c>
      <c r="R60" s="907">
        <v>4.2699999999999996</v>
      </c>
      <c r="S60" s="626"/>
    </row>
    <row r="61" spans="1:19" s="429" customFormat="1" ht="15" hidden="1" customHeight="1">
      <c r="A61" s="421" t="s">
        <v>249</v>
      </c>
      <c r="B61" s="423" t="s">
        <v>250</v>
      </c>
      <c r="C61" s="95" t="s">
        <v>172</v>
      </c>
      <c r="D61" s="423" t="s">
        <v>254</v>
      </c>
      <c r="E61" s="312">
        <v>9120</v>
      </c>
      <c r="F61" s="423" t="s">
        <v>254</v>
      </c>
      <c r="G61" s="312">
        <v>9120</v>
      </c>
      <c r="H61" s="329">
        <v>36042</v>
      </c>
      <c r="I61" s="329" t="s">
        <v>526</v>
      </c>
      <c r="J61" s="493" t="s">
        <v>526</v>
      </c>
      <c r="K61" s="329" t="s">
        <v>526</v>
      </c>
      <c r="L61" s="907" t="s">
        <v>526</v>
      </c>
      <c r="M61" s="329" t="s">
        <v>526</v>
      </c>
      <c r="N61" s="493" t="s">
        <v>526</v>
      </c>
      <c r="O61" s="493" t="s">
        <v>526</v>
      </c>
      <c r="P61" s="907" t="s">
        <v>526</v>
      </c>
      <c r="Q61" s="493" t="s">
        <v>526</v>
      </c>
      <c r="R61" s="907" t="s">
        <v>526</v>
      </c>
      <c r="S61" s="626"/>
    </row>
    <row r="62" spans="1:19" s="429" customFormat="1" ht="15" hidden="1" customHeight="1">
      <c r="A62" s="421" t="s">
        <v>249</v>
      </c>
      <c r="B62" s="423" t="s">
        <v>255</v>
      </c>
      <c r="C62" s="95" t="s">
        <v>172</v>
      </c>
      <c r="D62" s="423" t="s">
        <v>256</v>
      </c>
      <c r="E62" s="312">
        <v>9201</v>
      </c>
      <c r="F62" s="423" t="s">
        <v>256</v>
      </c>
      <c r="G62" s="312">
        <v>9201</v>
      </c>
      <c r="H62" s="329">
        <v>48608</v>
      </c>
      <c r="I62" s="329" t="s">
        <v>526</v>
      </c>
      <c r="J62" s="493" t="s">
        <v>526</v>
      </c>
      <c r="K62" s="329" t="s">
        <v>526</v>
      </c>
      <c r="L62" s="907" t="s">
        <v>526</v>
      </c>
      <c r="M62" s="329" t="s">
        <v>526</v>
      </c>
      <c r="N62" s="493" t="s">
        <v>526</v>
      </c>
      <c r="O62" s="493" t="s">
        <v>526</v>
      </c>
      <c r="P62" s="907" t="s">
        <v>526</v>
      </c>
      <c r="Q62" s="493" t="s">
        <v>526</v>
      </c>
      <c r="R62" s="907" t="s">
        <v>526</v>
      </c>
      <c r="S62" s="626"/>
    </row>
    <row r="63" spans="1:19" s="429" customFormat="1" ht="15" hidden="1" customHeight="1">
      <c r="A63" s="421" t="s">
        <v>257</v>
      </c>
      <c r="B63" s="421" t="s">
        <v>258</v>
      </c>
      <c r="C63" s="95" t="s">
        <v>172</v>
      </c>
      <c r="D63" s="421" t="s">
        <v>259</v>
      </c>
      <c r="E63" s="312">
        <v>10001</v>
      </c>
      <c r="F63" s="421" t="s">
        <v>260</v>
      </c>
      <c r="G63" s="312">
        <v>10101</v>
      </c>
      <c r="H63" s="329">
        <v>218617</v>
      </c>
      <c r="I63" s="329" t="s">
        <v>526</v>
      </c>
      <c r="J63" s="493" t="s">
        <v>526</v>
      </c>
      <c r="K63" s="329" t="s">
        <v>526</v>
      </c>
      <c r="L63" s="907" t="s">
        <v>526</v>
      </c>
      <c r="M63" s="329" t="s">
        <v>526</v>
      </c>
      <c r="N63" s="493" t="s">
        <v>526</v>
      </c>
      <c r="O63" s="493" t="s">
        <v>526</v>
      </c>
      <c r="P63" s="907" t="s">
        <v>526</v>
      </c>
      <c r="Q63" s="493" t="s">
        <v>526</v>
      </c>
      <c r="R63" s="907" t="s">
        <v>526</v>
      </c>
      <c r="S63" s="626"/>
    </row>
    <row r="64" spans="1:19" s="429" customFormat="1" ht="15" hidden="1" customHeight="1">
      <c r="A64" s="421" t="s">
        <v>257</v>
      </c>
      <c r="B64" s="421" t="s">
        <v>258</v>
      </c>
      <c r="C64" s="95" t="s">
        <v>172</v>
      </c>
      <c r="D64" s="421" t="s">
        <v>259</v>
      </c>
      <c r="E64" s="312">
        <v>10001</v>
      </c>
      <c r="F64" s="421" t="s">
        <v>261</v>
      </c>
      <c r="G64" s="312">
        <v>10109</v>
      </c>
      <c r="H64" s="329">
        <v>32117</v>
      </c>
      <c r="I64" s="329" t="s">
        <v>526</v>
      </c>
      <c r="J64" s="493" t="s">
        <v>526</v>
      </c>
      <c r="K64" s="329" t="s">
        <v>526</v>
      </c>
      <c r="L64" s="907" t="s">
        <v>526</v>
      </c>
      <c r="M64" s="329" t="s">
        <v>526</v>
      </c>
      <c r="N64" s="493" t="s">
        <v>526</v>
      </c>
      <c r="O64" s="493" t="s">
        <v>526</v>
      </c>
      <c r="P64" s="907" t="s">
        <v>526</v>
      </c>
      <c r="Q64" s="493" t="s">
        <v>526</v>
      </c>
      <c r="R64" s="907" t="s">
        <v>526</v>
      </c>
      <c r="S64" s="626"/>
    </row>
    <row r="65" spans="1:19" s="429" customFormat="1" ht="15" hidden="1" customHeight="1">
      <c r="A65" s="421" t="s">
        <v>257</v>
      </c>
      <c r="B65" s="423" t="s">
        <v>262</v>
      </c>
      <c r="C65" s="95" t="s">
        <v>172</v>
      </c>
      <c r="D65" s="423" t="s">
        <v>263</v>
      </c>
      <c r="E65" s="312">
        <v>10201</v>
      </c>
      <c r="F65" s="423" t="s">
        <v>263</v>
      </c>
      <c r="G65" s="312">
        <v>10201</v>
      </c>
      <c r="H65" s="329">
        <v>33417</v>
      </c>
      <c r="I65" s="329" t="s">
        <v>526</v>
      </c>
      <c r="J65" s="493" t="s">
        <v>526</v>
      </c>
      <c r="K65" s="329" t="s">
        <v>526</v>
      </c>
      <c r="L65" s="907" t="s">
        <v>526</v>
      </c>
      <c r="M65" s="329" t="s">
        <v>526</v>
      </c>
      <c r="N65" s="493" t="s">
        <v>526</v>
      </c>
      <c r="O65" s="493" t="s">
        <v>526</v>
      </c>
      <c r="P65" s="907" t="s">
        <v>526</v>
      </c>
      <c r="Q65" s="493" t="s">
        <v>526</v>
      </c>
      <c r="R65" s="907" t="s">
        <v>526</v>
      </c>
      <c r="S65" s="626"/>
    </row>
    <row r="66" spans="1:19" s="429" customFormat="1" ht="15" hidden="1" customHeight="1">
      <c r="A66" s="421" t="s">
        <v>257</v>
      </c>
      <c r="B66" s="421" t="s">
        <v>264</v>
      </c>
      <c r="C66" s="95" t="s">
        <v>172</v>
      </c>
      <c r="D66" s="421" t="s">
        <v>264</v>
      </c>
      <c r="E66" s="312">
        <v>10301</v>
      </c>
      <c r="F66" s="421" t="s">
        <v>264</v>
      </c>
      <c r="G66" s="312">
        <v>10301</v>
      </c>
      <c r="H66" s="329">
        <v>147666</v>
      </c>
      <c r="I66" s="329" t="s">
        <v>526</v>
      </c>
      <c r="J66" s="493" t="s">
        <v>526</v>
      </c>
      <c r="K66" s="329" t="s">
        <v>526</v>
      </c>
      <c r="L66" s="907" t="s">
        <v>526</v>
      </c>
      <c r="M66" s="329" t="s">
        <v>526</v>
      </c>
      <c r="N66" s="493" t="s">
        <v>526</v>
      </c>
      <c r="O66" s="493" t="s">
        <v>526</v>
      </c>
      <c r="P66" s="907" t="s">
        <v>526</v>
      </c>
      <c r="Q66" s="493" t="s">
        <v>526</v>
      </c>
      <c r="R66" s="907" t="s">
        <v>526</v>
      </c>
      <c r="S66" s="626"/>
    </row>
    <row r="67" spans="1:19" s="429" customFormat="1" ht="15" hidden="1" customHeight="1">
      <c r="A67" s="421" t="s">
        <v>265</v>
      </c>
      <c r="B67" s="423" t="s">
        <v>266</v>
      </c>
      <c r="C67" s="95" t="s">
        <v>172</v>
      </c>
      <c r="D67" s="423" t="s">
        <v>266</v>
      </c>
      <c r="E67" s="312">
        <v>11101</v>
      </c>
      <c r="F67" s="423" t="s">
        <v>266</v>
      </c>
      <c r="G67" s="312">
        <v>11101</v>
      </c>
      <c r="H67" s="329">
        <v>49667</v>
      </c>
      <c r="I67" s="329" t="s">
        <v>526</v>
      </c>
      <c r="J67" s="493" t="s">
        <v>526</v>
      </c>
      <c r="K67" s="329" t="s">
        <v>526</v>
      </c>
      <c r="L67" s="907" t="s">
        <v>526</v>
      </c>
      <c r="M67" s="329" t="s">
        <v>526</v>
      </c>
      <c r="N67" s="493" t="s">
        <v>526</v>
      </c>
      <c r="O67" s="493" t="s">
        <v>526</v>
      </c>
      <c r="P67" s="907" t="s">
        <v>526</v>
      </c>
      <c r="Q67" s="493" t="s">
        <v>526</v>
      </c>
      <c r="R67" s="907" t="s">
        <v>526</v>
      </c>
      <c r="S67" s="626"/>
    </row>
    <row r="68" spans="1:19" s="429" customFormat="1" ht="15" hidden="1" customHeight="1">
      <c r="A68" s="421" t="s">
        <v>267</v>
      </c>
      <c r="B68" s="421" t="s">
        <v>267</v>
      </c>
      <c r="C68" s="95" t="s">
        <v>172</v>
      </c>
      <c r="D68" s="421" t="s">
        <v>268</v>
      </c>
      <c r="E68" s="312">
        <v>12101</v>
      </c>
      <c r="F68" s="424" t="s">
        <v>268</v>
      </c>
      <c r="G68" s="312">
        <v>12101</v>
      </c>
      <c r="H68" s="329">
        <v>123403</v>
      </c>
      <c r="I68" s="329" t="s">
        <v>526</v>
      </c>
      <c r="J68" s="493" t="s">
        <v>526</v>
      </c>
      <c r="K68" s="329" t="s">
        <v>526</v>
      </c>
      <c r="L68" s="907" t="s">
        <v>526</v>
      </c>
      <c r="M68" s="329" t="s">
        <v>526</v>
      </c>
      <c r="N68" s="493" t="s">
        <v>526</v>
      </c>
      <c r="O68" s="493" t="s">
        <v>526</v>
      </c>
      <c r="P68" s="907" t="s">
        <v>526</v>
      </c>
      <c r="Q68" s="493" t="s">
        <v>526</v>
      </c>
      <c r="R68" s="907" t="s">
        <v>526</v>
      </c>
      <c r="S68" s="626"/>
    </row>
    <row r="69" spans="1:19" s="429" customFormat="1" ht="15" customHeight="1">
      <c r="A69" s="421" t="s">
        <v>269</v>
      </c>
      <c r="B69" s="421" t="s">
        <v>270</v>
      </c>
      <c r="C69" s="95" t="s">
        <v>271</v>
      </c>
      <c r="D69" s="421" t="s">
        <v>271</v>
      </c>
      <c r="E69" s="312">
        <v>13001</v>
      </c>
      <c r="F69" s="421" t="s">
        <v>270</v>
      </c>
      <c r="G69" s="312">
        <v>13101</v>
      </c>
      <c r="H69" s="329">
        <v>402847</v>
      </c>
      <c r="I69" s="329">
        <v>225497</v>
      </c>
      <c r="J69" s="493">
        <v>125151</v>
      </c>
      <c r="K69" s="329">
        <v>100346</v>
      </c>
      <c r="L69" s="907">
        <v>24.91</v>
      </c>
      <c r="M69" s="329">
        <v>250832</v>
      </c>
      <c r="N69" s="493">
        <v>86197</v>
      </c>
      <c r="O69" s="493">
        <v>164635</v>
      </c>
      <c r="P69" s="907">
        <v>40.869999999999997</v>
      </c>
      <c r="Q69" s="907">
        <v>24.93</v>
      </c>
      <c r="R69" s="907">
        <v>41.08</v>
      </c>
      <c r="S69" s="626"/>
    </row>
    <row r="70" spans="1:19" s="429" customFormat="1" ht="15" customHeight="1">
      <c r="A70" s="421" t="s">
        <v>269</v>
      </c>
      <c r="B70" s="421" t="s">
        <v>270</v>
      </c>
      <c r="C70" s="95" t="s">
        <v>271</v>
      </c>
      <c r="D70" s="421" t="s">
        <v>271</v>
      </c>
      <c r="E70" s="312">
        <v>13001</v>
      </c>
      <c r="F70" s="421" t="s">
        <v>272</v>
      </c>
      <c r="G70" s="312">
        <v>13102</v>
      </c>
      <c r="H70" s="329">
        <v>80710</v>
      </c>
      <c r="I70" s="329">
        <v>34535</v>
      </c>
      <c r="J70" s="493">
        <v>22573</v>
      </c>
      <c r="K70" s="329">
        <v>11962</v>
      </c>
      <c r="L70" s="907">
        <v>14.82</v>
      </c>
      <c r="M70" s="329">
        <v>55093</v>
      </c>
      <c r="N70" s="493">
        <v>24006</v>
      </c>
      <c r="O70" s="493">
        <v>31087</v>
      </c>
      <c r="P70" s="907">
        <v>38.520000000000003</v>
      </c>
      <c r="Q70" s="907">
        <v>14.6</v>
      </c>
      <c r="R70" s="907">
        <v>38.01</v>
      </c>
      <c r="S70" s="626"/>
    </row>
    <row r="71" spans="1:19" s="429" customFormat="1" ht="15" customHeight="1">
      <c r="A71" s="421" t="s">
        <v>269</v>
      </c>
      <c r="B71" s="421" t="s">
        <v>270</v>
      </c>
      <c r="C71" s="95" t="s">
        <v>271</v>
      </c>
      <c r="D71" s="421" t="s">
        <v>271</v>
      </c>
      <c r="E71" s="312">
        <v>13001</v>
      </c>
      <c r="F71" s="421" t="s">
        <v>273</v>
      </c>
      <c r="G71" s="312">
        <v>13103</v>
      </c>
      <c r="H71" s="329">
        <v>132401</v>
      </c>
      <c r="I71" s="329">
        <v>19657</v>
      </c>
      <c r="J71" s="493">
        <v>10821</v>
      </c>
      <c r="K71" s="329">
        <v>8836</v>
      </c>
      <c r="L71" s="907">
        <v>6.67</v>
      </c>
      <c r="M71" s="329">
        <v>62976</v>
      </c>
      <c r="N71" s="493">
        <v>45607</v>
      </c>
      <c r="O71" s="493">
        <v>17369</v>
      </c>
      <c r="P71" s="907">
        <v>13.12</v>
      </c>
      <c r="Q71" s="907">
        <v>6.67</v>
      </c>
      <c r="R71" s="907">
        <v>13.12</v>
      </c>
      <c r="S71" s="626"/>
    </row>
    <row r="72" spans="1:19" s="429" customFormat="1" ht="15" customHeight="1">
      <c r="A72" s="421" t="s">
        <v>269</v>
      </c>
      <c r="B72" s="421" t="s">
        <v>270</v>
      </c>
      <c r="C72" s="95" t="s">
        <v>271</v>
      </c>
      <c r="D72" s="421" t="s">
        <v>271</v>
      </c>
      <c r="E72" s="312">
        <v>13001</v>
      </c>
      <c r="F72" s="421" t="s">
        <v>274</v>
      </c>
      <c r="G72" s="312">
        <v>13104</v>
      </c>
      <c r="H72" s="329">
        <v>126800</v>
      </c>
      <c r="I72" s="329">
        <v>52377</v>
      </c>
      <c r="J72" s="493">
        <v>35807</v>
      </c>
      <c r="K72" s="329">
        <v>16570</v>
      </c>
      <c r="L72" s="907">
        <v>13.07</v>
      </c>
      <c r="M72" s="329">
        <v>94734</v>
      </c>
      <c r="N72" s="493">
        <v>64174</v>
      </c>
      <c r="O72" s="493">
        <v>30560</v>
      </c>
      <c r="P72" s="907">
        <v>24.1</v>
      </c>
      <c r="Q72" s="907">
        <v>13.08</v>
      </c>
      <c r="R72" s="907">
        <v>24.12</v>
      </c>
      <c r="S72" s="626"/>
    </row>
    <row r="73" spans="1:19" s="429" customFormat="1" ht="15" customHeight="1">
      <c r="A73" s="421" t="s">
        <v>269</v>
      </c>
      <c r="B73" s="421" t="s">
        <v>270</v>
      </c>
      <c r="C73" s="95" t="s">
        <v>271</v>
      </c>
      <c r="D73" s="421" t="s">
        <v>271</v>
      </c>
      <c r="E73" s="312">
        <v>13001</v>
      </c>
      <c r="F73" s="421" t="s">
        <v>275</v>
      </c>
      <c r="G73" s="312">
        <v>13105</v>
      </c>
      <c r="H73" s="329">
        <v>162415</v>
      </c>
      <c r="I73" s="329">
        <v>26792</v>
      </c>
      <c r="J73" s="493">
        <v>16713</v>
      </c>
      <c r="K73" s="329">
        <v>10079</v>
      </c>
      <c r="L73" s="907">
        <v>6.21</v>
      </c>
      <c r="M73" s="329">
        <v>52401</v>
      </c>
      <c r="N73" s="493">
        <v>34718</v>
      </c>
      <c r="O73" s="493">
        <v>17683</v>
      </c>
      <c r="P73" s="907">
        <v>10.89</v>
      </c>
      <c r="Q73" s="907">
        <v>6.18</v>
      </c>
      <c r="R73" s="907">
        <v>10.84</v>
      </c>
      <c r="S73" s="626"/>
    </row>
    <row r="74" spans="1:19" s="429" customFormat="1" ht="15" customHeight="1">
      <c r="A74" s="421" t="s">
        <v>269</v>
      </c>
      <c r="B74" s="421" t="s">
        <v>270</v>
      </c>
      <c r="C74" s="95" t="s">
        <v>271</v>
      </c>
      <c r="D74" s="421" t="s">
        <v>271</v>
      </c>
      <c r="E74" s="312">
        <v>13001</v>
      </c>
      <c r="F74" s="421" t="s">
        <v>276</v>
      </c>
      <c r="G74" s="312">
        <v>13106</v>
      </c>
      <c r="H74" s="329">
        <v>140746</v>
      </c>
      <c r="I74" s="329">
        <v>48334</v>
      </c>
      <c r="J74" s="493">
        <v>31248</v>
      </c>
      <c r="K74" s="329">
        <v>17086</v>
      </c>
      <c r="L74" s="907">
        <v>12.14</v>
      </c>
      <c r="M74" s="329">
        <v>93607</v>
      </c>
      <c r="N74" s="493">
        <v>50764</v>
      </c>
      <c r="O74" s="493">
        <v>42843</v>
      </c>
      <c r="P74" s="907">
        <v>30.44</v>
      </c>
      <c r="Q74" s="907">
        <v>13.04</v>
      </c>
      <c r="R74" s="907">
        <v>32.14</v>
      </c>
      <c r="S74" s="626"/>
    </row>
    <row r="75" spans="1:19" s="429" customFormat="1" ht="15" customHeight="1">
      <c r="A75" s="421" t="s">
        <v>269</v>
      </c>
      <c r="B75" s="421" t="s">
        <v>270</v>
      </c>
      <c r="C75" s="95" t="s">
        <v>271</v>
      </c>
      <c r="D75" s="421" t="s">
        <v>271</v>
      </c>
      <c r="E75" s="312">
        <v>13001</v>
      </c>
      <c r="F75" s="421" t="s">
        <v>277</v>
      </c>
      <c r="G75" s="312">
        <v>13107</v>
      </c>
      <c r="H75" s="329">
        <v>98500</v>
      </c>
      <c r="I75" s="329">
        <v>23794</v>
      </c>
      <c r="J75" s="493">
        <v>15535</v>
      </c>
      <c r="K75" s="329">
        <v>8259</v>
      </c>
      <c r="L75" s="907">
        <v>8.3800000000000008</v>
      </c>
      <c r="M75" s="329">
        <v>34779</v>
      </c>
      <c r="N75" s="493">
        <v>22612</v>
      </c>
      <c r="O75" s="493">
        <v>12167</v>
      </c>
      <c r="P75" s="907">
        <v>12.35</v>
      </c>
      <c r="Q75" s="907">
        <v>8.15</v>
      </c>
      <c r="R75" s="907">
        <v>11.84</v>
      </c>
      <c r="S75" s="626"/>
    </row>
    <row r="76" spans="1:19" s="429" customFormat="1" ht="15" customHeight="1">
      <c r="A76" s="421" t="s">
        <v>269</v>
      </c>
      <c r="B76" s="421" t="s">
        <v>270</v>
      </c>
      <c r="C76" s="95" t="s">
        <v>271</v>
      </c>
      <c r="D76" s="421" t="s">
        <v>271</v>
      </c>
      <c r="E76" s="312">
        <v>13001</v>
      </c>
      <c r="F76" s="421" t="s">
        <v>278</v>
      </c>
      <c r="G76" s="312">
        <v>13108</v>
      </c>
      <c r="H76" s="329">
        <v>100059</v>
      </c>
      <c r="I76" s="329">
        <v>53083</v>
      </c>
      <c r="J76" s="493">
        <v>36195</v>
      </c>
      <c r="K76" s="329">
        <v>16888</v>
      </c>
      <c r="L76" s="907">
        <v>16.88</v>
      </c>
      <c r="M76" s="329">
        <v>78912</v>
      </c>
      <c r="N76" s="493">
        <v>49072</v>
      </c>
      <c r="O76" s="493">
        <v>29840</v>
      </c>
      <c r="P76" s="907">
        <v>29.82</v>
      </c>
      <c r="Q76" s="907">
        <v>16.46</v>
      </c>
      <c r="R76" s="907">
        <v>28.95</v>
      </c>
      <c r="S76" s="626"/>
    </row>
    <row r="77" spans="1:19" s="429" customFormat="1" ht="15" customHeight="1">
      <c r="A77" s="421" t="s">
        <v>269</v>
      </c>
      <c r="B77" s="421" t="s">
        <v>270</v>
      </c>
      <c r="C77" s="95" t="s">
        <v>271</v>
      </c>
      <c r="D77" s="421" t="s">
        <v>271</v>
      </c>
      <c r="E77" s="312">
        <v>13001</v>
      </c>
      <c r="F77" s="421" t="s">
        <v>279</v>
      </c>
      <c r="G77" s="312">
        <v>13109</v>
      </c>
      <c r="H77" s="329">
        <v>89889</v>
      </c>
      <c r="I77" s="329">
        <v>38121</v>
      </c>
      <c r="J77" s="493">
        <v>25633</v>
      </c>
      <c r="K77" s="329">
        <v>12488</v>
      </c>
      <c r="L77" s="907">
        <v>13.89</v>
      </c>
      <c r="M77" s="329">
        <v>71167</v>
      </c>
      <c r="N77" s="493">
        <v>30415</v>
      </c>
      <c r="O77" s="493">
        <v>40752</v>
      </c>
      <c r="P77" s="907">
        <v>45.34</v>
      </c>
      <c r="Q77" s="907">
        <v>13.77</v>
      </c>
      <c r="R77" s="907">
        <v>45.65</v>
      </c>
      <c r="S77" s="626"/>
    </row>
    <row r="78" spans="1:19" s="429" customFormat="1" ht="15" customHeight="1">
      <c r="A78" s="421" t="s">
        <v>269</v>
      </c>
      <c r="B78" s="421" t="s">
        <v>270</v>
      </c>
      <c r="C78" s="95" t="s">
        <v>271</v>
      </c>
      <c r="D78" s="421" t="s">
        <v>271</v>
      </c>
      <c r="E78" s="312">
        <v>13001</v>
      </c>
      <c r="F78" s="421" t="s">
        <v>280</v>
      </c>
      <c r="G78" s="312">
        <v>13110</v>
      </c>
      <c r="H78" s="329">
        <v>366376</v>
      </c>
      <c r="I78" s="329">
        <v>111040</v>
      </c>
      <c r="J78" s="493">
        <v>69845</v>
      </c>
      <c r="K78" s="329">
        <v>41195</v>
      </c>
      <c r="L78" s="907">
        <v>11.24</v>
      </c>
      <c r="M78" s="329">
        <v>215590</v>
      </c>
      <c r="N78" s="493">
        <v>116810</v>
      </c>
      <c r="O78" s="493">
        <v>98780</v>
      </c>
      <c r="P78" s="907">
        <v>26.96</v>
      </c>
      <c r="Q78" s="907">
        <v>12.02</v>
      </c>
      <c r="R78" s="907">
        <v>27.67</v>
      </c>
      <c r="S78" s="626"/>
    </row>
    <row r="79" spans="1:19" s="429" customFormat="1" ht="15" customHeight="1">
      <c r="A79" s="421" t="s">
        <v>269</v>
      </c>
      <c r="B79" s="421" t="s">
        <v>270</v>
      </c>
      <c r="C79" s="95" t="s">
        <v>271</v>
      </c>
      <c r="D79" s="421" t="s">
        <v>271</v>
      </c>
      <c r="E79" s="312">
        <v>13001</v>
      </c>
      <c r="F79" s="421" t="s">
        <v>281</v>
      </c>
      <c r="G79" s="312">
        <v>13111</v>
      </c>
      <c r="H79" s="329">
        <v>116312</v>
      </c>
      <c r="I79" s="329">
        <v>34031</v>
      </c>
      <c r="J79" s="493">
        <v>22883</v>
      </c>
      <c r="K79" s="329">
        <v>11148</v>
      </c>
      <c r="L79" s="907">
        <v>9.58</v>
      </c>
      <c r="M79" s="329">
        <v>75242</v>
      </c>
      <c r="N79" s="493">
        <v>37024</v>
      </c>
      <c r="O79" s="493">
        <v>38218</v>
      </c>
      <c r="P79" s="907">
        <v>32.86</v>
      </c>
      <c r="Q79" s="907">
        <v>9.52</v>
      </c>
      <c r="R79" s="907">
        <v>32.46</v>
      </c>
      <c r="S79" s="626"/>
    </row>
    <row r="80" spans="1:19" s="429" customFormat="1" ht="15" customHeight="1">
      <c r="A80" s="421" t="s">
        <v>269</v>
      </c>
      <c r="B80" s="421" t="s">
        <v>270</v>
      </c>
      <c r="C80" s="95" t="s">
        <v>271</v>
      </c>
      <c r="D80" s="421" t="s">
        <v>271</v>
      </c>
      <c r="E80" s="312">
        <v>13001</v>
      </c>
      <c r="F80" s="421" t="s">
        <v>282</v>
      </c>
      <c r="G80" s="312">
        <v>13112</v>
      </c>
      <c r="H80" s="329">
        <v>176105</v>
      </c>
      <c r="I80" s="329">
        <v>32929</v>
      </c>
      <c r="J80" s="493">
        <v>19230</v>
      </c>
      <c r="K80" s="329">
        <v>13699</v>
      </c>
      <c r="L80" s="907">
        <v>7.78</v>
      </c>
      <c r="M80" s="329">
        <v>59355</v>
      </c>
      <c r="N80" s="493">
        <v>37299</v>
      </c>
      <c r="O80" s="493">
        <v>22056</v>
      </c>
      <c r="P80" s="907">
        <v>12.52</v>
      </c>
      <c r="Q80" s="907">
        <v>7.72</v>
      </c>
      <c r="R80" s="907">
        <v>12.52</v>
      </c>
      <c r="S80" s="626"/>
    </row>
    <row r="81" spans="1:19" s="429" customFormat="1" ht="15" customHeight="1">
      <c r="A81" s="421" t="s">
        <v>269</v>
      </c>
      <c r="B81" s="421" t="s">
        <v>270</v>
      </c>
      <c r="C81" s="95" t="s">
        <v>271</v>
      </c>
      <c r="D81" s="421" t="s">
        <v>271</v>
      </c>
      <c r="E81" s="312">
        <v>13001</v>
      </c>
      <c r="F81" s="421" t="s">
        <v>283</v>
      </c>
      <c r="G81" s="312">
        <v>13113</v>
      </c>
      <c r="H81" s="329">
        <v>92678</v>
      </c>
      <c r="I81" s="329">
        <v>35811</v>
      </c>
      <c r="J81" s="493">
        <v>19583</v>
      </c>
      <c r="K81" s="329">
        <v>16228</v>
      </c>
      <c r="L81" s="907">
        <v>17.510000000000002</v>
      </c>
      <c r="M81" s="329">
        <v>52359</v>
      </c>
      <c r="N81" s="493">
        <v>33041</v>
      </c>
      <c r="O81" s="493">
        <v>19318</v>
      </c>
      <c r="P81" s="907">
        <v>20.84</v>
      </c>
      <c r="Q81" s="907">
        <v>17.489999999999998</v>
      </c>
      <c r="R81" s="907">
        <v>21.05</v>
      </c>
      <c r="S81" s="626"/>
    </row>
    <row r="82" spans="1:19" s="429" customFormat="1" ht="15" customHeight="1">
      <c r="A82" s="421" t="s">
        <v>269</v>
      </c>
      <c r="B82" s="421" t="s">
        <v>270</v>
      </c>
      <c r="C82" s="95" t="s">
        <v>271</v>
      </c>
      <c r="D82" s="421" t="s">
        <v>271</v>
      </c>
      <c r="E82" s="312">
        <v>13001</v>
      </c>
      <c r="F82" s="421" t="s">
        <v>284</v>
      </c>
      <c r="G82" s="312">
        <v>13114</v>
      </c>
      <c r="H82" s="329">
        <v>294480</v>
      </c>
      <c r="I82" s="329">
        <v>131691</v>
      </c>
      <c r="J82" s="493">
        <v>66131</v>
      </c>
      <c r="K82" s="329">
        <v>65560</v>
      </c>
      <c r="L82" s="907">
        <v>22.26</v>
      </c>
      <c r="M82" s="329">
        <v>154076</v>
      </c>
      <c r="N82" s="493">
        <v>92593</v>
      </c>
      <c r="O82" s="493">
        <v>61483</v>
      </c>
      <c r="P82" s="907">
        <v>20.88</v>
      </c>
      <c r="Q82" s="907">
        <v>22.3</v>
      </c>
      <c r="R82" s="907">
        <v>21.12</v>
      </c>
      <c r="S82" s="626"/>
    </row>
    <row r="83" spans="1:19" s="429" customFormat="1" ht="15" customHeight="1">
      <c r="A83" s="421" t="s">
        <v>269</v>
      </c>
      <c r="B83" s="421" t="s">
        <v>270</v>
      </c>
      <c r="C83" s="95" t="s">
        <v>271</v>
      </c>
      <c r="D83" s="421" t="s">
        <v>271</v>
      </c>
      <c r="E83" s="312">
        <v>13001</v>
      </c>
      <c r="F83" s="421" t="s">
        <v>285</v>
      </c>
      <c r="G83" s="312">
        <v>13115</v>
      </c>
      <c r="H83" s="329">
        <v>103092</v>
      </c>
      <c r="I83" s="329">
        <v>29747</v>
      </c>
      <c r="J83" s="493">
        <v>17117</v>
      </c>
      <c r="K83" s="329">
        <v>12630</v>
      </c>
      <c r="L83" s="907">
        <v>12.25</v>
      </c>
      <c r="M83" s="329">
        <v>27925</v>
      </c>
      <c r="N83" s="493">
        <v>17431</v>
      </c>
      <c r="O83" s="493">
        <v>10494</v>
      </c>
      <c r="P83" s="907">
        <v>10.18</v>
      </c>
      <c r="Q83" s="907">
        <v>12.41</v>
      </c>
      <c r="R83" s="907">
        <v>10.71</v>
      </c>
      <c r="S83" s="626"/>
    </row>
    <row r="84" spans="1:19" s="429" customFormat="1" ht="15" customHeight="1">
      <c r="A84" s="421" t="s">
        <v>269</v>
      </c>
      <c r="B84" s="421" t="s">
        <v>270</v>
      </c>
      <c r="C84" s="95" t="s">
        <v>271</v>
      </c>
      <c r="D84" s="421" t="s">
        <v>271</v>
      </c>
      <c r="E84" s="312">
        <v>13001</v>
      </c>
      <c r="F84" s="421" t="s">
        <v>286</v>
      </c>
      <c r="G84" s="312">
        <v>13116</v>
      </c>
      <c r="H84" s="329">
        <v>98651</v>
      </c>
      <c r="I84" s="329">
        <v>49827</v>
      </c>
      <c r="J84" s="493">
        <v>30912</v>
      </c>
      <c r="K84" s="329">
        <v>18915</v>
      </c>
      <c r="L84" s="907">
        <v>19.170000000000002</v>
      </c>
      <c r="M84" s="329">
        <v>84503</v>
      </c>
      <c r="N84" s="493">
        <v>36354</v>
      </c>
      <c r="O84" s="493">
        <v>48149</v>
      </c>
      <c r="P84" s="907">
        <v>48.81</v>
      </c>
      <c r="Q84" s="907">
        <v>19.170000000000002</v>
      </c>
      <c r="R84" s="907">
        <v>48.81</v>
      </c>
      <c r="S84" s="626"/>
    </row>
    <row r="85" spans="1:19" s="429" customFormat="1" ht="15" customHeight="1">
      <c r="A85" s="421" t="s">
        <v>269</v>
      </c>
      <c r="B85" s="421" t="s">
        <v>270</v>
      </c>
      <c r="C85" s="95" t="s">
        <v>271</v>
      </c>
      <c r="D85" s="421" t="s">
        <v>271</v>
      </c>
      <c r="E85" s="312">
        <v>13001</v>
      </c>
      <c r="F85" s="421" t="s">
        <v>287</v>
      </c>
      <c r="G85" s="312">
        <v>13117</v>
      </c>
      <c r="H85" s="329">
        <v>95901</v>
      </c>
      <c r="I85" s="329">
        <v>20713</v>
      </c>
      <c r="J85" s="493">
        <v>12665</v>
      </c>
      <c r="K85" s="329">
        <v>8048</v>
      </c>
      <c r="L85" s="907">
        <v>8.39</v>
      </c>
      <c r="M85" s="329">
        <v>49506</v>
      </c>
      <c r="N85" s="493">
        <v>32251</v>
      </c>
      <c r="O85" s="493">
        <v>17255</v>
      </c>
      <c r="P85" s="907">
        <v>17.989999999999998</v>
      </c>
      <c r="Q85" s="907">
        <v>8.39</v>
      </c>
      <c r="R85" s="907">
        <v>17.989999999999998</v>
      </c>
      <c r="S85" s="626"/>
    </row>
    <row r="86" spans="1:19" s="429" customFormat="1" ht="15" customHeight="1">
      <c r="A86" s="421" t="s">
        <v>269</v>
      </c>
      <c r="B86" s="421" t="s">
        <v>270</v>
      </c>
      <c r="C86" s="95" t="s">
        <v>271</v>
      </c>
      <c r="D86" s="421" t="s">
        <v>271</v>
      </c>
      <c r="E86" s="312">
        <v>13001</v>
      </c>
      <c r="F86" s="421" t="s">
        <v>288</v>
      </c>
      <c r="G86" s="312">
        <v>13118</v>
      </c>
      <c r="H86" s="329">
        <v>116249</v>
      </c>
      <c r="I86" s="329">
        <v>47450</v>
      </c>
      <c r="J86" s="493">
        <v>28167</v>
      </c>
      <c r="K86" s="329">
        <v>19283</v>
      </c>
      <c r="L86" s="907">
        <v>16.59</v>
      </c>
      <c r="M86" s="329">
        <v>98917</v>
      </c>
      <c r="N86" s="493">
        <v>48901</v>
      </c>
      <c r="O86" s="493">
        <v>50016</v>
      </c>
      <c r="P86" s="907">
        <v>43.02</v>
      </c>
      <c r="Q86" s="907">
        <v>16.920000000000002</v>
      </c>
      <c r="R86" s="907">
        <v>43.49</v>
      </c>
      <c r="S86" s="626"/>
    </row>
    <row r="87" spans="1:19" s="429" customFormat="1" ht="15" customHeight="1">
      <c r="A87" s="421" t="s">
        <v>269</v>
      </c>
      <c r="B87" s="421" t="s">
        <v>270</v>
      </c>
      <c r="C87" s="95" t="s">
        <v>271</v>
      </c>
      <c r="D87" s="421" t="s">
        <v>271</v>
      </c>
      <c r="E87" s="312">
        <v>13001</v>
      </c>
      <c r="F87" s="421" t="s">
        <v>289</v>
      </c>
      <c r="G87" s="312">
        <v>13119</v>
      </c>
      <c r="H87" s="329">
        <v>517393</v>
      </c>
      <c r="I87" s="329">
        <v>137600</v>
      </c>
      <c r="J87" s="493">
        <v>82101</v>
      </c>
      <c r="K87" s="329">
        <v>55499</v>
      </c>
      <c r="L87" s="907">
        <v>10.73</v>
      </c>
      <c r="M87" s="329">
        <v>242793</v>
      </c>
      <c r="N87" s="493">
        <v>147782</v>
      </c>
      <c r="O87" s="493">
        <v>95011</v>
      </c>
      <c r="P87" s="907">
        <v>18.36</v>
      </c>
      <c r="Q87" s="907">
        <v>10.61</v>
      </c>
      <c r="R87" s="907">
        <v>18.239999999999998</v>
      </c>
      <c r="S87" s="626"/>
    </row>
    <row r="88" spans="1:19" s="429" customFormat="1" ht="15" customHeight="1">
      <c r="A88" s="421" t="s">
        <v>269</v>
      </c>
      <c r="B88" s="421" t="s">
        <v>270</v>
      </c>
      <c r="C88" s="95" t="s">
        <v>271</v>
      </c>
      <c r="D88" s="421" t="s">
        <v>271</v>
      </c>
      <c r="E88" s="312">
        <v>13001</v>
      </c>
      <c r="F88" s="421" t="s">
        <v>290</v>
      </c>
      <c r="G88" s="312">
        <v>13120</v>
      </c>
      <c r="H88" s="329">
        <v>208048</v>
      </c>
      <c r="I88" s="329">
        <v>73858</v>
      </c>
      <c r="J88" s="493">
        <v>33930</v>
      </c>
      <c r="K88" s="329">
        <v>39928</v>
      </c>
      <c r="L88" s="907">
        <v>19.190000000000001</v>
      </c>
      <c r="M88" s="329">
        <v>116718</v>
      </c>
      <c r="N88" s="493">
        <v>69998</v>
      </c>
      <c r="O88" s="493">
        <v>46720</v>
      </c>
      <c r="P88" s="907">
        <v>22.46</v>
      </c>
      <c r="Q88" s="907">
        <v>19.16</v>
      </c>
      <c r="R88" s="907">
        <v>22.43</v>
      </c>
      <c r="S88" s="626"/>
    </row>
    <row r="89" spans="1:19" s="429" customFormat="1" ht="15" customHeight="1">
      <c r="A89" s="421" t="s">
        <v>269</v>
      </c>
      <c r="B89" s="421" t="s">
        <v>270</v>
      </c>
      <c r="C89" s="95" t="s">
        <v>271</v>
      </c>
      <c r="D89" s="421" t="s">
        <v>271</v>
      </c>
      <c r="E89" s="312">
        <v>13001</v>
      </c>
      <c r="F89" s="421" t="s">
        <v>291</v>
      </c>
      <c r="G89" s="312">
        <v>13121</v>
      </c>
      <c r="H89" s="329">
        <v>101035</v>
      </c>
      <c r="I89" s="329">
        <v>48373</v>
      </c>
      <c r="J89" s="493">
        <v>33016</v>
      </c>
      <c r="K89" s="329">
        <v>15357</v>
      </c>
      <c r="L89" s="907">
        <v>15.2</v>
      </c>
      <c r="M89" s="329">
        <v>82084</v>
      </c>
      <c r="N89" s="493">
        <v>43959</v>
      </c>
      <c r="O89" s="493">
        <v>38125</v>
      </c>
      <c r="P89" s="907">
        <v>37.729999999999997</v>
      </c>
      <c r="Q89" s="907">
        <v>15.2</v>
      </c>
      <c r="R89" s="907">
        <v>37.729999999999997</v>
      </c>
      <c r="S89" s="626"/>
    </row>
    <row r="90" spans="1:19" s="429" customFormat="1" ht="15" customHeight="1">
      <c r="A90" s="421" t="s">
        <v>269</v>
      </c>
      <c r="B90" s="421" t="s">
        <v>270</v>
      </c>
      <c r="C90" s="95" t="s">
        <v>271</v>
      </c>
      <c r="D90" s="421" t="s">
        <v>271</v>
      </c>
      <c r="E90" s="312">
        <v>13001</v>
      </c>
      <c r="F90" s="421" t="s">
        <v>292</v>
      </c>
      <c r="G90" s="312">
        <v>13122</v>
      </c>
      <c r="H90" s="329">
        <v>241394</v>
      </c>
      <c r="I90" s="329">
        <v>68298</v>
      </c>
      <c r="J90" s="493">
        <v>46581</v>
      </c>
      <c r="K90" s="329">
        <v>21717</v>
      </c>
      <c r="L90" s="907">
        <v>9</v>
      </c>
      <c r="M90" s="329">
        <v>142695</v>
      </c>
      <c r="N90" s="493">
        <v>84752</v>
      </c>
      <c r="O90" s="493">
        <v>57943</v>
      </c>
      <c r="P90" s="907">
        <v>24</v>
      </c>
      <c r="Q90" s="907">
        <v>9.0299999999999994</v>
      </c>
      <c r="R90" s="907">
        <v>24.09</v>
      </c>
      <c r="S90" s="626"/>
    </row>
    <row r="91" spans="1:19" s="429" customFormat="1" ht="15" customHeight="1">
      <c r="A91" s="421" t="s">
        <v>269</v>
      </c>
      <c r="B91" s="421" t="s">
        <v>270</v>
      </c>
      <c r="C91" s="95" t="s">
        <v>271</v>
      </c>
      <c r="D91" s="421" t="s">
        <v>271</v>
      </c>
      <c r="E91" s="312">
        <v>13001</v>
      </c>
      <c r="F91" s="421" t="s">
        <v>293</v>
      </c>
      <c r="G91" s="312">
        <v>13123</v>
      </c>
      <c r="H91" s="329">
        <v>141986</v>
      </c>
      <c r="I91" s="329">
        <v>49323</v>
      </c>
      <c r="J91" s="493">
        <v>20817</v>
      </c>
      <c r="K91" s="329">
        <v>28506</v>
      </c>
      <c r="L91" s="907">
        <v>20.079999999999998</v>
      </c>
      <c r="M91" s="329">
        <v>63944</v>
      </c>
      <c r="N91" s="493">
        <v>39627</v>
      </c>
      <c r="O91" s="493">
        <v>24317</v>
      </c>
      <c r="P91" s="907">
        <v>17.13</v>
      </c>
      <c r="Q91" s="907">
        <v>20.09</v>
      </c>
      <c r="R91" s="907">
        <v>17.059999999999999</v>
      </c>
      <c r="S91" s="626"/>
    </row>
    <row r="92" spans="1:19" s="429" customFormat="1" ht="15" customHeight="1">
      <c r="A92" s="421" t="s">
        <v>269</v>
      </c>
      <c r="B92" s="421" t="s">
        <v>270</v>
      </c>
      <c r="C92" s="95" t="s">
        <v>271</v>
      </c>
      <c r="D92" s="421" t="s">
        <v>271</v>
      </c>
      <c r="E92" s="312">
        <v>13001</v>
      </c>
      <c r="F92" s="421" t="s">
        <v>294</v>
      </c>
      <c r="G92" s="312">
        <v>13124</v>
      </c>
      <c r="H92" s="329">
        <v>222754</v>
      </c>
      <c r="I92" s="329">
        <v>54099</v>
      </c>
      <c r="J92" s="493">
        <v>33926</v>
      </c>
      <c r="K92" s="329">
        <v>20173</v>
      </c>
      <c r="L92" s="907">
        <v>9.06</v>
      </c>
      <c r="M92" s="329">
        <v>118590</v>
      </c>
      <c r="N92" s="493">
        <v>75387</v>
      </c>
      <c r="O92" s="493">
        <v>43203</v>
      </c>
      <c r="P92" s="907">
        <v>19.39</v>
      </c>
      <c r="Q92" s="907">
        <v>9.24</v>
      </c>
      <c r="R92" s="907">
        <v>19.88</v>
      </c>
      <c r="S92" s="626"/>
    </row>
    <row r="93" spans="1:19" s="429" customFormat="1" ht="15" customHeight="1">
      <c r="A93" s="421" t="s">
        <v>269</v>
      </c>
      <c r="B93" s="421" t="s">
        <v>270</v>
      </c>
      <c r="C93" s="95" t="s">
        <v>271</v>
      </c>
      <c r="D93" s="421" t="s">
        <v>271</v>
      </c>
      <c r="E93" s="312">
        <v>13001</v>
      </c>
      <c r="F93" s="421" t="s">
        <v>295</v>
      </c>
      <c r="G93" s="312">
        <v>13125</v>
      </c>
      <c r="H93" s="329">
        <v>209676</v>
      </c>
      <c r="I93" s="329">
        <v>61796</v>
      </c>
      <c r="J93" s="493">
        <v>41950</v>
      </c>
      <c r="K93" s="329">
        <v>19846</v>
      </c>
      <c r="L93" s="907">
        <v>9.4700000000000006</v>
      </c>
      <c r="M93" s="329">
        <v>92688</v>
      </c>
      <c r="N93" s="493">
        <v>57361</v>
      </c>
      <c r="O93" s="493">
        <v>35327</v>
      </c>
      <c r="P93" s="907">
        <v>16.850000000000001</v>
      </c>
      <c r="Q93" s="907">
        <v>9.39</v>
      </c>
      <c r="R93" s="907">
        <v>16.72</v>
      </c>
      <c r="S93" s="626"/>
    </row>
    <row r="94" spans="1:19" s="429" customFormat="1" ht="15" customHeight="1">
      <c r="A94" s="421" t="s">
        <v>269</v>
      </c>
      <c r="B94" s="421" t="s">
        <v>270</v>
      </c>
      <c r="C94" s="95" t="s">
        <v>271</v>
      </c>
      <c r="D94" s="421" t="s">
        <v>271</v>
      </c>
      <c r="E94" s="312">
        <v>13001</v>
      </c>
      <c r="F94" s="421" t="s">
        <v>296</v>
      </c>
      <c r="G94" s="312">
        <v>13126</v>
      </c>
      <c r="H94" s="329">
        <v>109784</v>
      </c>
      <c r="I94" s="329">
        <v>31033</v>
      </c>
      <c r="J94" s="493">
        <v>20763</v>
      </c>
      <c r="K94" s="329">
        <v>10270</v>
      </c>
      <c r="L94" s="907">
        <v>9.35</v>
      </c>
      <c r="M94" s="329">
        <v>69179</v>
      </c>
      <c r="N94" s="493">
        <v>46552</v>
      </c>
      <c r="O94" s="493">
        <v>22627</v>
      </c>
      <c r="P94" s="907">
        <v>20.61</v>
      </c>
      <c r="Q94" s="907">
        <v>9.67</v>
      </c>
      <c r="R94" s="907">
        <v>22.14</v>
      </c>
      <c r="S94" s="626"/>
    </row>
    <row r="95" spans="1:19" s="429" customFormat="1" ht="15" customHeight="1">
      <c r="A95" s="421" t="s">
        <v>269</v>
      </c>
      <c r="B95" s="421" t="s">
        <v>270</v>
      </c>
      <c r="C95" s="95" t="s">
        <v>271</v>
      </c>
      <c r="D95" s="421" t="s">
        <v>271</v>
      </c>
      <c r="E95" s="312">
        <v>13001</v>
      </c>
      <c r="F95" s="421" t="s">
        <v>297</v>
      </c>
      <c r="G95" s="312">
        <v>13127</v>
      </c>
      <c r="H95" s="329">
        <v>157569</v>
      </c>
      <c r="I95" s="329">
        <v>63049</v>
      </c>
      <c r="J95" s="493">
        <v>41468</v>
      </c>
      <c r="K95" s="329">
        <v>21581</v>
      </c>
      <c r="L95" s="907">
        <v>13.7</v>
      </c>
      <c r="M95" s="329">
        <v>99056</v>
      </c>
      <c r="N95" s="493">
        <v>61371</v>
      </c>
      <c r="O95" s="493">
        <v>37685</v>
      </c>
      <c r="P95" s="907">
        <v>23.92</v>
      </c>
      <c r="Q95" s="907">
        <v>13.64</v>
      </c>
      <c r="R95" s="907">
        <v>23.8</v>
      </c>
      <c r="S95" s="626"/>
    </row>
    <row r="96" spans="1:19" s="429" customFormat="1" ht="15" customHeight="1">
      <c r="A96" s="421" t="s">
        <v>269</v>
      </c>
      <c r="B96" s="421" t="s">
        <v>270</v>
      </c>
      <c r="C96" s="95" t="s">
        <v>271</v>
      </c>
      <c r="D96" s="421" t="s">
        <v>271</v>
      </c>
      <c r="E96" s="312">
        <v>13001</v>
      </c>
      <c r="F96" s="421" t="s">
        <v>298</v>
      </c>
      <c r="G96" s="312">
        <v>13128</v>
      </c>
      <c r="H96" s="329">
        <v>146987</v>
      </c>
      <c r="I96" s="329">
        <v>54328</v>
      </c>
      <c r="J96" s="493">
        <v>37473</v>
      </c>
      <c r="K96" s="329">
        <v>16855</v>
      </c>
      <c r="L96" s="907">
        <v>11.47</v>
      </c>
      <c r="M96" s="329">
        <v>83933</v>
      </c>
      <c r="N96" s="493">
        <v>47842</v>
      </c>
      <c r="O96" s="493">
        <v>36091</v>
      </c>
      <c r="P96" s="907">
        <v>24.55</v>
      </c>
      <c r="Q96" s="907">
        <v>11.39</v>
      </c>
      <c r="R96" s="907">
        <v>24.48</v>
      </c>
      <c r="S96" s="626"/>
    </row>
    <row r="97" spans="1:19" s="429" customFormat="1" ht="15" customHeight="1">
      <c r="A97" s="421" t="s">
        <v>269</v>
      </c>
      <c r="B97" s="421" t="s">
        <v>270</v>
      </c>
      <c r="C97" s="95" t="s">
        <v>271</v>
      </c>
      <c r="D97" s="421" t="s">
        <v>271</v>
      </c>
      <c r="E97" s="312">
        <v>13001</v>
      </c>
      <c r="F97" s="421" t="s">
        <v>299</v>
      </c>
      <c r="G97" s="312">
        <v>13129</v>
      </c>
      <c r="H97" s="329">
        <v>94325</v>
      </c>
      <c r="I97" s="329">
        <v>25654</v>
      </c>
      <c r="J97" s="493">
        <v>15630</v>
      </c>
      <c r="K97" s="329">
        <v>10024</v>
      </c>
      <c r="L97" s="907">
        <v>10.63</v>
      </c>
      <c r="M97" s="329">
        <v>60990</v>
      </c>
      <c r="N97" s="493">
        <v>40310</v>
      </c>
      <c r="O97" s="493">
        <v>20680</v>
      </c>
      <c r="P97" s="907">
        <v>21.92</v>
      </c>
      <c r="Q97" s="907">
        <v>10.68</v>
      </c>
      <c r="R97" s="907">
        <v>22.36</v>
      </c>
      <c r="S97" s="626"/>
    </row>
    <row r="98" spans="1:19" s="429" customFormat="1" ht="15" customHeight="1">
      <c r="A98" s="421" t="s">
        <v>269</v>
      </c>
      <c r="B98" s="421" t="s">
        <v>270</v>
      </c>
      <c r="C98" s="95" t="s">
        <v>271</v>
      </c>
      <c r="D98" s="421" t="s">
        <v>271</v>
      </c>
      <c r="E98" s="312">
        <v>13001</v>
      </c>
      <c r="F98" s="421" t="s">
        <v>300</v>
      </c>
      <c r="G98" s="312">
        <v>13130</v>
      </c>
      <c r="H98" s="329">
        <v>107828</v>
      </c>
      <c r="I98" s="329">
        <v>40070</v>
      </c>
      <c r="J98" s="493">
        <v>26501</v>
      </c>
      <c r="K98" s="329">
        <v>13569</v>
      </c>
      <c r="L98" s="907">
        <v>12.58</v>
      </c>
      <c r="M98" s="329">
        <v>71967</v>
      </c>
      <c r="N98" s="493">
        <v>41778</v>
      </c>
      <c r="O98" s="493">
        <v>30189</v>
      </c>
      <c r="P98" s="907">
        <v>28</v>
      </c>
      <c r="Q98" s="907">
        <v>12.49</v>
      </c>
      <c r="R98" s="907">
        <v>28.14</v>
      </c>
      <c r="S98" s="626"/>
    </row>
    <row r="99" spans="1:19" s="429" customFormat="1" ht="15" customHeight="1">
      <c r="A99" s="421" t="s">
        <v>269</v>
      </c>
      <c r="B99" s="421" t="s">
        <v>270</v>
      </c>
      <c r="C99" s="95" t="s">
        <v>271</v>
      </c>
      <c r="D99" s="421" t="s">
        <v>271</v>
      </c>
      <c r="E99" s="312">
        <v>13001</v>
      </c>
      <c r="F99" s="421" t="s">
        <v>301</v>
      </c>
      <c r="G99" s="312">
        <v>13131</v>
      </c>
      <c r="H99" s="329">
        <v>82602</v>
      </c>
      <c r="I99" s="329">
        <v>23850</v>
      </c>
      <c r="J99" s="493">
        <v>14766</v>
      </c>
      <c r="K99" s="329">
        <v>9084</v>
      </c>
      <c r="L99" s="907">
        <v>11</v>
      </c>
      <c r="M99" s="329">
        <v>54784</v>
      </c>
      <c r="N99" s="493">
        <v>27875</v>
      </c>
      <c r="O99" s="493">
        <v>26909</v>
      </c>
      <c r="P99" s="907">
        <v>32.58</v>
      </c>
      <c r="Q99" s="907">
        <v>11</v>
      </c>
      <c r="R99" s="907">
        <v>32.58</v>
      </c>
      <c r="S99" s="626"/>
    </row>
    <row r="100" spans="1:19" s="429" customFormat="1" ht="15" customHeight="1">
      <c r="A100" s="421" t="s">
        <v>269</v>
      </c>
      <c r="B100" s="421" t="s">
        <v>270</v>
      </c>
      <c r="C100" s="95" t="s">
        <v>271</v>
      </c>
      <c r="D100" s="421" t="s">
        <v>271</v>
      </c>
      <c r="E100" s="312">
        <v>13001</v>
      </c>
      <c r="F100" s="421" t="s">
        <v>302</v>
      </c>
      <c r="G100" s="312">
        <v>13132</v>
      </c>
      <c r="H100" s="329">
        <v>85300</v>
      </c>
      <c r="I100" s="329">
        <v>46682</v>
      </c>
      <c r="J100" s="493">
        <v>25442</v>
      </c>
      <c r="K100" s="329">
        <v>21240</v>
      </c>
      <c r="L100" s="907">
        <v>24.9</v>
      </c>
      <c r="M100" s="329">
        <v>59572</v>
      </c>
      <c r="N100" s="493">
        <v>34565</v>
      </c>
      <c r="O100" s="493">
        <v>25007</v>
      </c>
      <c r="P100" s="907">
        <v>29.32</v>
      </c>
      <c r="Q100" s="907">
        <v>25.51</v>
      </c>
      <c r="R100" s="907">
        <v>30.19</v>
      </c>
      <c r="S100" s="626"/>
    </row>
    <row r="101" spans="1:19" s="429" customFormat="1" ht="15" customHeight="1">
      <c r="A101" s="421" t="s">
        <v>269</v>
      </c>
      <c r="B101" s="421" t="s">
        <v>303</v>
      </c>
      <c r="C101" s="95" t="s">
        <v>271</v>
      </c>
      <c r="D101" s="421" t="s">
        <v>271</v>
      </c>
      <c r="E101" s="312">
        <v>13001</v>
      </c>
      <c r="F101" s="421" t="s">
        <v>304</v>
      </c>
      <c r="G101" s="312">
        <v>13201</v>
      </c>
      <c r="H101" s="329">
        <v>565439</v>
      </c>
      <c r="I101" s="329">
        <v>134167</v>
      </c>
      <c r="J101" s="493">
        <v>86307</v>
      </c>
      <c r="K101" s="329">
        <v>47860</v>
      </c>
      <c r="L101" s="907">
        <v>8.4600000000000009</v>
      </c>
      <c r="M101" s="329">
        <v>280399</v>
      </c>
      <c r="N101" s="493">
        <v>187451</v>
      </c>
      <c r="O101" s="493">
        <v>92948</v>
      </c>
      <c r="P101" s="907">
        <v>16.440000000000001</v>
      </c>
      <c r="Q101" s="907">
        <v>8.4</v>
      </c>
      <c r="R101" s="907">
        <v>16.34</v>
      </c>
      <c r="S101" s="626"/>
    </row>
    <row r="102" spans="1:19" s="429" customFormat="1" ht="15" customHeight="1">
      <c r="A102" s="421" t="s">
        <v>269</v>
      </c>
      <c r="B102" s="421" t="s">
        <v>303</v>
      </c>
      <c r="C102" s="95" t="s">
        <v>271</v>
      </c>
      <c r="D102" s="421" t="s">
        <v>271</v>
      </c>
      <c r="E102" s="312">
        <v>13001</v>
      </c>
      <c r="F102" s="421" t="s">
        <v>305</v>
      </c>
      <c r="G102" s="312">
        <v>13202</v>
      </c>
      <c r="H102" s="329">
        <v>11514</v>
      </c>
      <c r="I102" s="329" t="s">
        <v>526</v>
      </c>
      <c r="J102" s="493" t="s">
        <v>526</v>
      </c>
      <c r="K102" s="329" t="s">
        <v>526</v>
      </c>
      <c r="L102" s="907" t="s">
        <v>526</v>
      </c>
      <c r="M102" s="329" t="s">
        <v>526</v>
      </c>
      <c r="N102" s="493" t="s">
        <v>526</v>
      </c>
      <c r="O102" s="493" t="s">
        <v>526</v>
      </c>
      <c r="P102" s="907" t="s">
        <v>526</v>
      </c>
      <c r="Q102" s="493" t="s">
        <v>526</v>
      </c>
      <c r="R102" s="907" t="s">
        <v>526</v>
      </c>
      <c r="S102" s="626"/>
    </row>
    <row r="103" spans="1:19" s="429" customFormat="1" ht="15" customHeight="1">
      <c r="A103" s="421" t="s">
        <v>269</v>
      </c>
      <c r="B103" s="421" t="s">
        <v>303</v>
      </c>
      <c r="C103" s="95" t="s">
        <v>271</v>
      </c>
      <c r="D103" s="421" t="s">
        <v>271</v>
      </c>
      <c r="E103" s="312">
        <v>13001</v>
      </c>
      <c r="F103" s="421" t="s">
        <v>306</v>
      </c>
      <c r="G103" s="312">
        <v>13203</v>
      </c>
      <c r="H103" s="329">
        <v>11115</v>
      </c>
      <c r="I103" s="329" t="s">
        <v>526</v>
      </c>
      <c r="J103" s="493" t="s">
        <v>526</v>
      </c>
      <c r="K103" s="329" t="s">
        <v>526</v>
      </c>
      <c r="L103" s="907" t="s">
        <v>526</v>
      </c>
      <c r="M103" s="329" t="s">
        <v>526</v>
      </c>
      <c r="N103" s="493" t="s">
        <v>526</v>
      </c>
      <c r="O103" s="493" t="s">
        <v>526</v>
      </c>
      <c r="P103" s="907" t="s">
        <v>526</v>
      </c>
      <c r="Q103" s="493" t="s">
        <v>526</v>
      </c>
      <c r="R103" s="907" t="s">
        <v>526</v>
      </c>
      <c r="S103" s="626"/>
    </row>
    <row r="104" spans="1:19" s="429" customFormat="1" ht="15" customHeight="1">
      <c r="A104" s="421" t="s">
        <v>269</v>
      </c>
      <c r="B104" s="421" t="s">
        <v>307</v>
      </c>
      <c r="C104" s="95" t="s">
        <v>271</v>
      </c>
      <c r="D104" s="421" t="s">
        <v>271</v>
      </c>
      <c r="E104" s="312">
        <v>13001</v>
      </c>
      <c r="F104" s="421" t="s">
        <v>308</v>
      </c>
      <c r="G104" s="312">
        <v>13301</v>
      </c>
      <c r="H104" s="329">
        <v>117839</v>
      </c>
      <c r="I104" s="329" t="s">
        <v>526</v>
      </c>
      <c r="J104" s="493" t="s">
        <v>526</v>
      </c>
      <c r="K104" s="329" t="s">
        <v>526</v>
      </c>
      <c r="L104" s="907" t="s">
        <v>526</v>
      </c>
      <c r="M104" s="329" t="s">
        <v>526</v>
      </c>
      <c r="N104" s="493" t="s">
        <v>526</v>
      </c>
      <c r="O104" s="493" t="s">
        <v>526</v>
      </c>
      <c r="P104" s="907" t="s">
        <v>526</v>
      </c>
      <c r="Q104" s="493" t="s">
        <v>526</v>
      </c>
      <c r="R104" s="907" t="s">
        <v>526</v>
      </c>
      <c r="S104" s="626"/>
    </row>
    <row r="105" spans="1:19" s="429" customFormat="1" ht="15" customHeight="1">
      <c r="A105" s="421" t="s">
        <v>269</v>
      </c>
      <c r="B105" s="421" t="s">
        <v>307</v>
      </c>
      <c r="C105" s="95" t="s">
        <v>271</v>
      </c>
      <c r="D105" s="421" t="s">
        <v>271</v>
      </c>
      <c r="E105" s="312">
        <v>13001</v>
      </c>
      <c r="F105" s="421" t="s">
        <v>309</v>
      </c>
      <c r="G105" s="312">
        <v>13302</v>
      </c>
      <c r="H105" s="329">
        <v>80683</v>
      </c>
      <c r="I105" s="329" t="s">
        <v>526</v>
      </c>
      <c r="J105" s="493" t="s">
        <v>526</v>
      </c>
      <c r="K105" s="329" t="s">
        <v>526</v>
      </c>
      <c r="L105" s="907" t="s">
        <v>526</v>
      </c>
      <c r="M105" s="329" t="s">
        <v>526</v>
      </c>
      <c r="N105" s="493" t="s">
        <v>526</v>
      </c>
      <c r="O105" s="493" t="s">
        <v>526</v>
      </c>
      <c r="P105" s="907" t="s">
        <v>526</v>
      </c>
      <c r="Q105" s="493" t="s">
        <v>526</v>
      </c>
      <c r="R105" s="907" t="s">
        <v>526</v>
      </c>
      <c r="S105" s="626"/>
    </row>
    <row r="106" spans="1:19" s="429" customFormat="1" ht="15" customHeight="1">
      <c r="A106" s="421" t="s">
        <v>269</v>
      </c>
      <c r="B106" s="421" t="s">
        <v>307</v>
      </c>
      <c r="C106" s="95" t="s">
        <v>271</v>
      </c>
      <c r="D106" s="421" t="s">
        <v>271</v>
      </c>
      <c r="E106" s="312">
        <v>13001</v>
      </c>
      <c r="F106" s="421" t="s">
        <v>310</v>
      </c>
      <c r="G106" s="312">
        <v>13303</v>
      </c>
      <c r="H106" s="329">
        <v>13057</v>
      </c>
      <c r="I106" s="329" t="s">
        <v>526</v>
      </c>
      <c r="J106" s="493" t="s">
        <v>526</v>
      </c>
      <c r="K106" s="329" t="s">
        <v>526</v>
      </c>
      <c r="L106" s="907" t="s">
        <v>526</v>
      </c>
      <c r="M106" s="329" t="s">
        <v>526</v>
      </c>
      <c r="N106" s="493" t="s">
        <v>526</v>
      </c>
      <c r="O106" s="493" t="s">
        <v>526</v>
      </c>
      <c r="P106" s="907" t="s">
        <v>526</v>
      </c>
      <c r="Q106" s="493" t="s">
        <v>526</v>
      </c>
      <c r="R106" s="907" t="s">
        <v>526</v>
      </c>
      <c r="S106" s="626"/>
    </row>
    <row r="107" spans="1:19" s="429" customFormat="1" ht="15" customHeight="1">
      <c r="A107" s="421" t="s">
        <v>269</v>
      </c>
      <c r="B107" s="421" t="s">
        <v>311</v>
      </c>
      <c r="C107" s="95" t="s">
        <v>271</v>
      </c>
      <c r="D107" s="421" t="s">
        <v>271</v>
      </c>
      <c r="E107" s="312">
        <v>13001</v>
      </c>
      <c r="F107" s="421" t="s">
        <v>312</v>
      </c>
      <c r="G107" s="312">
        <v>13401</v>
      </c>
      <c r="H107" s="329">
        <v>295550</v>
      </c>
      <c r="I107" s="329">
        <v>65912</v>
      </c>
      <c r="J107" s="493">
        <v>43429</v>
      </c>
      <c r="K107" s="329">
        <v>22483</v>
      </c>
      <c r="L107" s="907">
        <v>7.61</v>
      </c>
      <c r="M107" s="329">
        <v>122092</v>
      </c>
      <c r="N107" s="493">
        <v>77141</v>
      </c>
      <c r="O107" s="493">
        <v>44951</v>
      </c>
      <c r="P107" s="907">
        <v>15.21</v>
      </c>
      <c r="Q107" s="907">
        <v>7.45</v>
      </c>
      <c r="R107" s="907">
        <v>15.27</v>
      </c>
      <c r="S107" s="626"/>
    </row>
    <row r="108" spans="1:19" s="429" customFormat="1" ht="15" customHeight="1">
      <c r="A108" s="421" t="s">
        <v>269</v>
      </c>
      <c r="B108" s="421" t="s">
        <v>311</v>
      </c>
      <c r="C108" s="95" t="s">
        <v>271</v>
      </c>
      <c r="D108" s="421" t="s">
        <v>271</v>
      </c>
      <c r="E108" s="312">
        <v>13001</v>
      </c>
      <c r="F108" s="421" t="s">
        <v>313</v>
      </c>
      <c r="G108" s="312">
        <v>13402</v>
      </c>
      <c r="H108" s="329">
        <v>82267</v>
      </c>
      <c r="I108" s="329" t="s">
        <v>526</v>
      </c>
      <c r="J108" s="493" t="s">
        <v>526</v>
      </c>
      <c r="K108" s="329" t="s">
        <v>526</v>
      </c>
      <c r="L108" s="907" t="s">
        <v>526</v>
      </c>
      <c r="M108" s="329" t="s">
        <v>526</v>
      </c>
      <c r="N108" s="493" t="s">
        <v>526</v>
      </c>
      <c r="O108" s="493" t="s">
        <v>526</v>
      </c>
      <c r="P108" s="907" t="s">
        <v>526</v>
      </c>
      <c r="Q108" s="493" t="s">
        <v>526</v>
      </c>
      <c r="R108" s="907" t="s">
        <v>526</v>
      </c>
      <c r="S108" s="626"/>
    </row>
    <row r="109" spans="1:19" s="429" customFormat="1" ht="15" customHeight="1">
      <c r="A109" s="421" t="s">
        <v>269</v>
      </c>
      <c r="B109" s="421" t="s">
        <v>311</v>
      </c>
      <c r="C109" s="95" t="s">
        <v>271</v>
      </c>
      <c r="D109" s="421" t="s">
        <v>271</v>
      </c>
      <c r="E109" s="312">
        <v>13001</v>
      </c>
      <c r="F109" s="421" t="s">
        <v>314</v>
      </c>
      <c r="G109" s="312">
        <v>13403</v>
      </c>
      <c r="H109" s="329">
        <v>11488</v>
      </c>
      <c r="I109" s="329" t="s">
        <v>526</v>
      </c>
      <c r="J109" s="493" t="s">
        <v>526</v>
      </c>
      <c r="K109" s="329" t="s">
        <v>526</v>
      </c>
      <c r="L109" s="907" t="s">
        <v>526</v>
      </c>
      <c r="M109" s="329" t="s">
        <v>526</v>
      </c>
      <c r="N109" s="493" t="s">
        <v>526</v>
      </c>
      <c r="O109" s="493" t="s">
        <v>526</v>
      </c>
      <c r="P109" s="907" t="s">
        <v>526</v>
      </c>
      <c r="Q109" s="493" t="s">
        <v>526</v>
      </c>
      <c r="R109" s="907" t="s">
        <v>526</v>
      </c>
      <c r="S109" s="626"/>
    </row>
    <row r="110" spans="1:19" s="429" customFormat="1" ht="15" customHeight="1">
      <c r="A110" s="421" t="s">
        <v>269</v>
      </c>
      <c r="B110" s="421" t="s">
        <v>311</v>
      </c>
      <c r="C110" s="95" t="s">
        <v>271</v>
      </c>
      <c r="D110" s="421" t="s">
        <v>271</v>
      </c>
      <c r="E110" s="312">
        <v>13001</v>
      </c>
      <c r="F110" s="421" t="s">
        <v>315</v>
      </c>
      <c r="G110" s="312">
        <v>13404</v>
      </c>
      <c r="H110" s="329">
        <v>46352</v>
      </c>
      <c r="I110" s="329" t="s">
        <v>526</v>
      </c>
      <c r="J110" s="493" t="s">
        <v>526</v>
      </c>
      <c r="K110" s="329" t="s">
        <v>526</v>
      </c>
      <c r="L110" s="907" t="s">
        <v>526</v>
      </c>
      <c r="M110" s="329" t="s">
        <v>526</v>
      </c>
      <c r="N110" s="493" t="s">
        <v>526</v>
      </c>
      <c r="O110" s="493" t="s">
        <v>526</v>
      </c>
      <c r="P110" s="907" t="s">
        <v>526</v>
      </c>
      <c r="Q110" s="493" t="s">
        <v>526</v>
      </c>
      <c r="R110" s="907" t="s">
        <v>526</v>
      </c>
      <c r="S110" s="626"/>
    </row>
    <row r="111" spans="1:19" s="429" customFormat="1" ht="15" customHeight="1">
      <c r="A111" s="421" t="s">
        <v>269</v>
      </c>
      <c r="B111" s="421" t="s">
        <v>316</v>
      </c>
      <c r="C111" s="95" t="s">
        <v>172</v>
      </c>
      <c r="D111" s="421" t="s">
        <v>316</v>
      </c>
      <c r="E111" s="312">
        <v>13501</v>
      </c>
      <c r="F111" s="424" t="s">
        <v>316</v>
      </c>
      <c r="G111" s="312">
        <v>13501</v>
      </c>
      <c r="H111" s="329">
        <v>84286</v>
      </c>
      <c r="I111" s="329" t="s">
        <v>526</v>
      </c>
      <c r="J111" s="493" t="s">
        <v>526</v>
      </c>
      <c r="K111" s="329" t="s">
        <v>526</v>
      </c>
      <c r="L111" s="907" t="s">
        <v>526</v>
      </c>
      <c r="M111" s="329" t="s">
        <v>526</v>
      </c>
      <c r="N111" s="493" t="s">
        <v>526</v>
      </c>
      <c r="O111" s="493" t="s">
        <v>526</v>
      </c>
      <c r="P111" s="907" t="s">
        <v>526</v>
      </c>
      <c r="Q111" s="493" t="s">
        <v>526</v>
      </c>
      <c r="R111" s="907" t="s">
        <v>526</v>
      </c>
      <c r="S111" s="626"/>
    </row>
    <row r="112" spans="1:19" s="429" customFormat="1" ht="15" customHeight="1">
      <c r="A112" s="421" t="s">
        <v>269</v>
      </c>
      <c r="B112" s="421" t="s">
        <v>317</v>
      </c>
      <c r="C112" s="95" t="s">
        <v>271</v>
      </c>
      <c r="D112" s="421" t="s">
        <v>271</v>
      </c>
      <c r="E112" s="312">
        <v>13001</v>
      </c>
      <c r="F112" s="421" t="s">
        <v>317</v>
      </c>
      <c r="G112" s="312">
        <v>13601</v>
      </c>
      <c r="H112" s="329">
        <v>58950</v>
      </c>
      <c r="I112" s="329" t="s">
        <v>526</v>
      </c>
      <c r="J112" s="493" t="s">
        <v>526</v>
      </c>
      <c r="K112" s="329" t="s">
        <v>526</v>
      </c>
      <c r="L112" s="907" t="s">
        <v>526</v>
      </c>
      <c r="M112" s="329" t="s">
        <v>526</v>
      </c>
      <c r="N112" s="493" t="s">
        <v>526</v>
      </c>
      <c r="O112" s="493" t="s">
        <v>526</v>
      </c>
      <c r="P112" s="907" t="s">
        <v>526</v>
      </c>
      <c r="Q112" s="493" t="s">
        <v>526</v>
      </c>
      <c r="R112" s="907" t="s">
        <v>526</v>
      </c>
      <c r="S112" s="626"/>
    </row>
    <row r="113" spans="1:19" s="429" customFormat="1" ht="15" customHeight="1">
      <c r="A113" s="421" t="s">
        <v>269</v>
      </c>
      <c r="B113" s="421" t="s">
        <v>317</v>
      </c>
      <c r="C113" s="95" t="s">
        <v>271</v>
      </c>
      <c r="D113" s="421" t="s">
        <v>271</v>
      </c>
      <c r="E113" s="312">
        <v>13001</v>
      </c>
      <c r="F113" s="421" t="s">
        <v>318</v>
      </c>
      <c r="G113" s="312">
        <v>13602</v>
      </c>
      <c r="H113" s="329">
        <v>29998</v>
      </c>
      <c r="I113" s="329" t="s">
        <v>526</v>
      </c>
      <c r="J113" s="493" t="s">
        <v>526</v>
      </c>
      <c r="K113" s="329" t="s">
        <v>526</v>
      </c>
      <c r="L113" s="907" t="s">
        <v>526</v>
      </c>
      <c r="M113" s="329" t="s">
        <v>526</v>
      </c>
      <c r="N113" s="493" t="s">
        <v>526</v>
      </c>
      <c r="O113" s="493" t="s">
        <v>526</v>
      </c>
      <c r="P113" s="907" t="s">
        <v>526</v>
      </c>
      <c r="Q113" s="493" t="s">
        <v>526</v>
      </c>
      <c r="R113" s="907" t="s">
        <v>526</v>
      </c>
      <c r="S113" s="626"/>
    </row>
    <row r="114" spans="1:19" s="429" customFormat="1" ht="15" customHeight="1">
      <c r="A114" s="421" t="s">
        <v>269</v>
      </c>
      <c r="B114" s="421" t="s">
        <v>317</v>
      </c>
      <c r="C114" s="95" t="s">
        <v>271</v>
      </c>
      <c r="D114" s="421" t="s">
        <v>271</v>
      </c>
      <c r="E114" s="312">
        <v>13001</v>
      </c>
      <c r="F114" s="421" t="s">
        <v>319</v>
      </c>
      <c r="G114" s="312">
        <v>13603</v>
      </c>
      <c r="H114" s="329">
        <v>26910</v>
      </c>
      <c r="I114" s="329" t="s">
        <v>526</v>
      </c>
      <c r="J114" s="493" t="s">
        <v>526</v>
      </c>
      <c r="K114" s="329" t="s">
        <v>526</v>
      </c>
      <c r="L114" s="907" t="s">
        <v>526</v>
      </c>
      <c r="M114" s="329" t="s">
        <v>526</v>
      </c>
      <c r="N114" s="493" t="s">
        <v>526</v>
      </c>
      <c r="O114" s="493" t="s">
        <v>526</v>
      </c>
      <c r="P114" s="907" t="s">
        <v>526</v>
      </c>
      <c r="Q114" s="493" t="s">
        <v>526</v>
      </c>
      <c r="R114" s="907" t="s">
        <v>526</v>
      </c>
      <c r="S114" s="626"/>
    </row>
    <row r="115" spans="1:19" s="429" customFormat="1" ht="15" customHeight="1">
      <c r="A115" s="421" t="s">
        <v>269</v>
      </c>
      <c r="B115" s="421" t="s">
        <v>317</v>
      </c>
      <c r="C115" s="95" t="s">
        <v>271</v>
      </c>
      <c r="D115" s="421" t="s">
        <v>271</v>
      </c>
      <c r="E115" s="312">
        <v>13001</v>
      </c>
      <c r="F115" s="421" t="s">
        <v>320</v>
      </c>
      <c r="G115" s="312">
        <v>13604</v>
      </c>
      <c r="H115" s="329">
        <v>54922</v>
      </c>
      <c r="I115" s="329">
        <v>8204</v>
      </c>
      <c r="J115" s="493">
        <v>4848</v>
      </c>
      <c r="K115" s="329">
        <v>3356</v>
      </c>
      <c r="L115" s="907">
        <v>6.11</v>
      </c>
      <c r="M115" s="329">
        <v>10574</v>
      </c>
      <c r="N115" s="493">
        <v>6093</v>
      </c>
      <c r="O115" s="493">
        <v>4481</v>
      </c>
      <c r="P115" s="907">
        <v>8.16</v>
      </c>
      <c r="Q115" s="907">
        <v>5.5</v>
      </c>
      <c r="R115" s="907">
        <v>7.34</v>
      </c>
      <c r="S115" s="626"/>
    </row>
    <row r="116" spans="1:19" s="429" customFormat="1" ht="15" customHeight="1">
      <c r="A116" s="421" t="s">
        <v>269</v>
      </c>
      <c r="B116" s="421" t="s">
        <v>317</v>
      </c>
      <c r="C116" s="95" t="s">
        <v>271</v>
      </c>
      <c r="D116" s="421" t="s">
        <v>271</v>
      </c>
      <c r="E116" s="312">
        <v>13001</v>
      </c>
      <c r="F116" s="421" t="s">
        <v>321</v>
      </c>
      <c r="G116" s="312">
        <v>13605</v>
      </c>
      <c r="H116" s="329">
        <v>82959</v>
      </c>
      <c r="I116" s="329" t="s">
        <v>526</v>
      </c>
      <c r="J116" s="493" t="s">
        <v>526</v>
      </c>
      <c r="K116" s="329" t="s">
        <v>526</v>
      </c>
      <c r="L116" s="907" t="s">
        <v>526</v>
      </c>
      <c r="M116" s="329" t="s">
        <v>526</v>
      </c>
      <c r="N116" s="493" t="s">
        <v>526</v>
      </c>
      <c r="O116" s="493" t="s">
        <v>526</v>
      </c>
      <c r="P116" s="907" t="s">
        <v>526</v>
      </c>
      <c r="Q116" s="493" t="s">
        <v>526</v>
      </c>
      <c r="R116" s="907" t="s">
        <v>526</v>
      </c>
      <c r="S116" s="626"/>
    </row>
    <row r="117" spans="1:19" s="429" customFormat="1" ht="15" hidden="1" customHeight="1">
      <c r="A117" s="421" t="s">
        <v>322</v>
      </c>
      <c r="B117" s="421" t="s">
        <v>323</v>
      </c>
      <c r="C117" s="95" t="s">
        <v>172</v>
      </c>
      <c r="D117" s="421" t="s">
        <v>323</v>
      </c>
      <c r="E117" s="312">
        <v>14101</v>
      </c>
      <c r="F117" s="421" t="s">
        <v>323</v>
      </c>
      <c r="G117" s="312">
        <v>14101</v>
      </c>
      <c r="H117" s="329">
        <v>153993</v>
      </c>
      <c r="I117" s="329">
        <v>25832</v>
      </c>
      <c r="J117" s="493">
        <v>16454</v>
      </c>
      <c r="K117" s="329">
        <v>9378</v>
      </c>
      <c r="L117" s="907">
        <v>6.09</v>
      </c>
      <c r="M117" s="329">
        <v>20431</v>
      </c>
      <c r="N117" s="493">
        <v>16845</v>
      </c>
      <c r="O117" s="493">
        <v>3586</v>
      </c>
      <c r="P117" s="907">
        <v>2.33</v>
      </c>
      <c r="Q117" s="907">
        <v>5.96</v>
      </c>
      <c r="R117" s="907">
        <v>2.2599999999999998</v>
      </c>
      <c r="S117" s="626"/>
    </row>
    <row r="118" spans="1:19" s="429" customFormat="1" ht="15" hidden="1" customHeight="1">
      <c r="A118" s="421" t="s">
        <v>324</v>
      </c>
      <c r="B118" s="421" t="s">
        <v>325</v>
      </c>
      <c r="C118" s="95" t="s">
        <v>172</v>
      </c>
      <c r="D118" s="421" t="s">
        <v>325</v>
      </c>
      <c r="E118" s="312">
        <v>15101</v>
      </c>
      <c r="F118" s="421" t="s">
        <v>325</v>
      </c>
      <c r="G118" s="312">
        <v>15101</v>
      </c>
      <c r="H118" s="329">
        <v>203132</v>
      </c>
      <c r="I118" s="329" t="s">
        <v>526</v>
      </c>
      <c r="J118" s="493" t="s">
        <v>526</v>
      </c>
      <c r="K118" s="329" t="s">
        <v>526</v>
      </c>
      <c r="L118" s="907" t="s">
        <v>526</v>
      </c>
      <c r="M118" s="329" t="s">
        <v>526</v>
      </c>
      <c r="N118" s="493" t="s">
        <v>526</v>
      </c>
      <c r="O118" s="493" t="s">
        <v>526</v>
      </c>
      <c r="P118" s="907" t="s">
        <v>526</v>
      </c>
      <c r="Q118" s="493" t="s">
        <v>526</v>
      </c>
      <c r="R118" s="907" t="s">
        <v>526</v>
      </c>
      <c r="S118" s="626"/>
    </row>
    <row r="119" spans="1:19" s="429" customFormat="1" ht="15" hidden="1" customHeight="1">
      <c r="A119" s="421" t="s">
        <v>326</v>
      </c>
      <c r="B119" s="219" t="s">
        <v>327</v>
      </c>
      <c r="C119" s="95" t="s">
        <v>172</v>
      </c>
      <c r="D119" s="421" t="s">
        <v>328</v>
      </c>
      <c r="E119" s="312">
        <v>16101</v>
      </c>
      <c r="F119" s="421" t="s">
        <v>329</v>
      </c>
      <c r="G119" s="312">
        <v>16101</v>
      </c>
      <c r="H119" s="329">
        <v>168343</v>
      </c>
      <c r="I119" s="329" t="s">
        <v>526</v>
      </c>
      <c r="J119" s="493" t="s">
        <v>526</v>
      </c>
      <c r="K119" s="329" t="s">
        <v>526</v>
      </c>
      <c r="L119" s="907" t="s">
        <v>526</v>
      </c>
      <c r="M119" s="329" t="s">
        <v>526</v>
      </c>
      <c r="N119" s="493" t="s">
        <v>526</v>
      </c>
      <c r="O119" s="493" t="s">
        <v>526</v>
      </c>
      <c r="P119" s="907" t="s">
        <v>526</v>
      </c>
      <c r="Q119" s="493" t="s">
        <v>526</v>
      </c>
      <c r="R119" s="907" t="s">
        <v>526</v>
      </c>
      <c r="S119" s="626"/>
    </row>
    <row r="120" spans="1:19" s="429" customFormat="1" ht="15" hidden="1" customHeight="1">
      <c r="A120" s="421" t="s">
        <v>326</v>
      </c>
      <c r="B120" s="219" t="s">
        <v>327</v>
      </c>
      <c r="C120" s="95" t="s">
        <v>172</v>
      </c>
      <c r="D120" s="421" t="s">
        <v>328</v>
      </c>
      <c r="E120" s="312">
        <v>16101</v>
      </c>
      <c r="F120" s="421" t="s">
        <v>330</v>
      </c>
      <c r="G120" s="312">
        <v>16103</v>
      </c>
      <c r="H120" s="329">
        <v>27359</v>
      </c>
      <c r="I120" s="329" t="s">
        <v>526</v>
      </c>
      <c r="J120" s="493" t="s">
        <v>526</v>
      </c>
      <c r="K120" s="329" t="s">
        <v>526</v>
      </c>
      <c r="L120" s="907" t="s">
        <v>526</v>
      </c>
      <c r="M120" s="329" t="s">
        <v>526</v>
      </c>
      <c r="N120" s="493" t="s">
        <v>526</v>
      </c>
      <c r="O120" s="493" t="s">
        <v>526</v>
      </c>
      <c r="P120" s="907" t="s">
        <v>526</v>
      </c>
      <c r="Q120" s="493" t="s">
        <v>526</v>
      </c>
      <c r="R120" s="907" t="s">
        <v>526</v>
      </c>
      <c r="S120" s="626"/>
    </row>
    <row r="121" spans="1:19" s="429" customFormat="1" ht="15" hidden="1" customHeight="1">
      <c r="A121" s="421" t="s">
        <v>326</v>
      </c>
      <c r="B121" s="219" t="s">
        <v>331</v>
      </c>
      <c r="C121" s="95" t="s">
        <v>172</v>
      </c>
      <c r="D121" s="423" t="s">
        <v>332</v>
      </c>
      <c r="E121" s="312">
        <v>16301</v>
      </c>
      <c r="F121" s="423" t="s">
        <v>332</v>
      </c>
      <c r="G121" s="312">
        <v>16301</v>
      </c>
      <c r="H121" s="329">
        <v>33109</v>
      </c>
      <c r="I121" s="329" t="s">
        <v>526</v>
      </c>
      <c r="J121" s="493" t="s">
        <v>526</v>
      </c>
      <c r="K121" s="329" t="s">
        <v>526</v>
      </c>
      <c r="L121" s="907" t="s">
        <v>526</v>
      </c>
      <c r="M121" s="329" t="s">
        <v>526</v>
      </c>
      <c r="N121" s="493" t="s">
        <v>526</v>
      </c>
      <c r="O121" s="493" t="s">
        <v>526</v>
      </c>
      <c r="P121" s="907" t="s">
        <v>526</v>
      </c>
      <c r="Q121" s="493" t="s">
        <v>526</v>
      </c>
      <c r="R121" s="907" t="s">
        <v>526</v>
      </c>
      <c r="S121" s="626"/>
    </row>
  </sheetData>
  <autoFilter ref="A4:AA121" xr:uid="{00000000-0001-0000-8F00-000000000000}">
    <filterColumn colId="0">
      <filters>
        <filter val="METROPOLITANA"/>
      </filters>
    </filterColumn>
  </autoFilter>
  <mergeCells count="4">
    <mergeCell ref="Q3:R3"/>
    <mergeCell ref="B1:R1"/>
    <mergeCell ref="B2:R2"/>
    <mergeCell ref="H3:P3"/>
  </mergeCells>
  <hyperlinks>
    <hyperlink ref="S1" location="INDICE!A1" display="INDICE" xr:uid="{00000000-0004-0000-8F00-000000000000}"/>
    <hyperlink ref="S2" location="Matriz_Estadisticas!A1" display="ESTADÍSTICAS" xr:uid="{00000000-0004-0000-8F00-000001000000}"/>
    <hyperlink ref="A1" location="INDICE!C43" display="EA_10" xr:uid="{00000000-0004-0000-8F00-000002000000}"/>
    <hyperlink ref="A2" location="INDICE!C44" display="EA_90" xr:uid="{00000000-0004-0000-8F00-000003000000}"/>
  </hyperlinks>
  <pageMargins left="0.7" right="0.7" top="0.75" bottom="0.75" header="0.3" footer="0.3"/>
  <pageSetup orientation="portrait" horizontalDpi="4294967293" verticalDpi="4294967293"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Hoja144"/>
  <dimension ref="A1:H38"/>
  <sheetViews>
    <sheetView workbookViewId="0"/>
  </sheetViews>
  <sheetFormatPr baseColWidth="10" defaultColWidth="11.44140625" defaultRowHeight="14.4"/>
  <cols>
    <col min="1" max="1" width="44.44140625" style="6" bestFit="1" customWidth="1"/>
    <col min="2" max="3" width="100.6640625" style="7" customWidth="1"/>
    <col min="4" max="4" width="7" style="4" bestFit="1" customWidth="1"/>
    <col min="5" max="8" width="11.44140625" style="4"/>
    <col min="9" max="16384" width="11.44140625" style="15"/>
  </cols>
  <sheetData>
    <row r="1" spans="1:8">
      <c r="A1" s="442" t="s">
        <v>419</v>
      </c>
      <c r="B1" s="412" t="s">
        <v>1275</v>
      </c>
      <c r="C1" s="552" t="s">
        <v>1757</v>
      </c>
      <c r="D1" s="35" t="s">
        <v>137</v>
      </c>
    </row>
    <row r="2" spans="1:8" s="9" customFormat="1" ht="15" customHeight="1">
      <c r="A2" s="278" t="s">
        <v>6</v>
      </c>
      <c r="B2" s="189" t="s">
        <v>41</v>
      </c>
      <c r="C2" s="189" t="s">
        <v>41</v>
      </c>
      <c r="D2" s="4"/>
      <c r="E2" s="4"/>
      <c r="F2" s="4"/>
      <c r="G2" s="4"/>
      <c r="H2" s="4"/>
    </row>
    <row r="3" spans="1:8" s="9" customFormat="1" ht="15" customHeight="1">
      <c r="A3" s="263" t="s">
        <v>4</v>
      </c>
      <c r="B3" s="189" t="s">
        <v>1132</v>
      </c>
      <c r="C3" s="189" t="s">
        <v>1132</v>
      </c>
      <c r="D3" s="4"/>
      <c r="E3" s="4"/>
      <c r="F3" s="4"/>
      <c r="G3" s="4"/>
      <c r="H3" s="4"/>
    </row>
    <row r="4" spans="1:8" s="9" customFormat="1" ht="15" customHeight="1">
      <c r="A4" s="263" t="s">
        <v>388</v>
      </c>
      <c r="B4" s="189" t="s">
        <v>39</v>
      </c>
      <c r="C4" s="189" t="s">
        <v>39</v>
      </c>
      <c r="D4" s="4"/>
      <c r="E4" s="4"/>
      <c r="F4" s="4"/>
      <c r="G4" s="4"/>
      <c r="H4" s="4"/>
    </row>
    <row r="5" spans="1:8" s="9" customFormat="1" ht="15" customHeight="1">
      <c r="A5" s="263" t="s">
        <v>9</v>
      </c>
      <c r="B5" s="189" t="s">
        <v>1133</v>
      </c>
      <c r="C5" s="189" t="s">
        <v>1133</v>
      </c>
      <c r="D5" s="4"/>
      <c r="E5" s="4"/>
      <c r="F5" s="4"/>
      <c r="G5" s="4"/>
      <c r="H5" s="4"/>
    </row>
    <row r="6" spans="1:8" s="9" customFormat="1" ht="15" customHeight="1">
      <c r="A6" s="263" t="s">
        <v>138</v>
      </c>
      <c r="B6" s="189" t="s">
        <v>421</v>
      </c>
      <c r="C6" s="189" t="s">
        <v>421</v>
      </c>
      <c r="D6" s="4"/>
      <c r="E6" s="4"/>
      <c r="F6" s="4"/>
      <c r="G6" s="4"/>
      <c r="H6" s="4"/>
    </row>
    <row r="7" spans="1:8" s="9" customFormat="1" ht="15" customHeight="1">
      <c r="A7" s="263" t="s">
        <v>7</v>
      </c>
      <c r="B7" s="259" t="s">
        <v>422</v>
      </c>
      <c r="C7" s="259" t="s">
        <v>422</v>
      </c>
      <c r="D7" s="4"/>
      <c r="E7" s="4"/>
      <c r="F7" s="4"/>
      <c r="G7" s="4"/>
      <c r="H7" s="4"/>
    </row>
    <row r="8" spans="1:8" s="9" customFormat="1" ht="15" customHeight="1">
      <c r="A8" s="263" t="s">
        <v>389</v>
      </c>
      <c r="B8" s="196">
        <v>2018</v>
      </c>
      <c r="C8" s="196">
        <v>2020</v>
      </c>
      <c r="D8" s="4"/>
      <c r="E8" s="4"/>
      <c r="F8" s="4"/>
      <c r="G8" s="4"/>
      <c r="H8" s="4"/>
    </row>
    <row r="9" spans="1:8" s="9" customFormat="1" ht="15" customHeight="1">
      <c r="A9" s="263" t="s">
        <v>390</v>
      </c>
      <c r="B9" s="189" t="s">
        <v>470</v>
      </c>
      <c r="C9" s="189" t="s">
        <v>470</v>
      </c>
      <c r="D9" s="4"/>
      <c r="E9" s="4"/>
      <c r="F9" s="4"/>
      <c r="G9" s="4"/>
      <c r="H9" s="4"/>
    </row>
    <row r="10" spans="1:8" s="9" customFormat="1" ht="82.8">
      <c r="A10" s="100" t="s">
        <v>391</v>
      </c>
      <c r="B10" s="190" t="s">
        <v>1134</v>
      </c>
      <c r="C10" s="190" t="s">
        <v>1782</v>
      </c>
      <c r="D10" s="4"/>
      <c r="E10" s="4"/>
      <c r="F10" s="4"/>
      <c r="G10" s="4"/>
      <c r="H10" s="4"/>
    </row>
    <row r="11" spans="1:8" s="9" customFormat="1" ht="15" customHeight="1">
      <c r="A11" s="263" t="s">
        <v>392</v>
      </c>
      <c r="B11" s="189" t="s">
        <v>425</v>
      </c>
      <c r="C11" s="189" t="s">
        <v>425</v>
      </c>
      <c r="D11" s="4"/>
      <c r="E11" s="4"/>
      <c r="F11" s="4"/>
      <c r="G11" s="4"/>
      <c r="H11" s="4"/>
    </row>
    <row r="12" spans="1:8" s="9" customFormat="1" ht="15" customHeight="1">
      <c r="A12" s="263" t="s">
        <v>393</v>
      </c>
      <c r="B12" s="189" t="s">
        <v>473</v>
      </c>
      <c r="C12" s="189" t="s">
        <v>473</v>
      </c>
      <c r="D12" s="4"/>
      <c r="E12" s="4"/>
      <c r="F12" s="4"/>
      <c r="G12" s="4"/>
      <c r="H12" s="4"/>
    </row>
    <row r="13" spans="1:8" s="9" customFormat="1" ht="15" customHeight="1">
      <c r="A13" s="263" t="s">
        <v>394</v>
      </c>
      <c r="B13" s="189" t="s">
        <v>1135</v>
      </c>
      <c r="C13" s="189" t="s">
        <v>1783</v>
      </c>
      <c r="D13" s="4"/>
      <c r="E13" s="4"/>
      <c r="F13" s="4"/>
      <c r="G13" s="4"/>
      <c r="H13" s="4"/>
    </row>
    <row r="14" spans="1:8" s="9" customFormat="1" ht="15" customHeight="1">
      <c r="A14" s="263" t="s">
        <v>139</v>
      </c>
      <c r="B14" s="196" t="s">
        <v>475</v>
      </c>
      <c r="C14" s="196" t="s">
        <v>475</v>
      </c>
      <c r="D14" s="4"/>
      <c r="E14" s="4"/>
      <c r="F14" s="4"/>
      <c r="G14" s="4"/>
      <c r="H14" s="4"/>
    </row>
    <row r="15" spans="1:8" s="9" customFormat="1" ht="15" customHeight="1">
      <c r="A15" s="263" t="s">
        <v>395</v>
      </c>
      <c r="B15" s="178">
        <v>43046</v>
      </c>
      <c r="C15" s="178">
        <v>43046</v>
      </c>
      <c r="D15" s="4"/>
      <c r="E15" s="4"/>
      <c r="F15" s="4"/>
      <c r="G15" s="4"/>
      <c r="H15" s="4"/>
    </row>
    <row r="16" spans="1:8" s="9" customFormat="1" ht="15" customHeight="1">
      <c r="A16" s="263" t="s">
        <v>396</v>
      </c>
      <c r="B16" s="178">
        <v>43658</v>
      </c>
      <c r="C16" s="178">
        <v>44391</v>
      </c>
      <c r="D16" s="4"/>
      <c r="E16" s="4"/>
      <c r="F16" s="4"/>
      <c r="G16" s="4"/>
      <c r="H16" s="4"/>
    </row>
    <row r="17" spans="1:8" s="9" customFormat="1" ht="15" customHeight="1">
      <c r="A17" s="263" t="s">
        <v>397</v>
      </c>
      <c r="B17" s="259" t="s">
        <v>798</v>
      </c>
      <c r="C17" s="259" t="s">
        <v>798</v>
      </c>
      <c r="D17" s="4"/>
      <c r="E17" s="4"/>
      <c r="F17" s="4"/>
      <c r="G17" s="4"/>
      <c r="H17" s="4"/>
    </row>
    <row r="18" spans="1:8" s="9" customFormat="1" ht="15" customHeight="1">
      <c r="A18" s="263" t="s">
        <v>398</v>
      </c>
      <c r="B18" s="189" t="s">
        <v>1136</v>
      </c>
      <c r="C18" s="189" t="s">
        <v>1136</v>
      </c>
      <c r="D18" s="4"/>
      <c r="E18" s="4"/>
      <c r="F18" s="4"/>
      <c r="G18" s="4"/>
      <c r="H18" s="4"/>
    </row>
    <row r="19" spans="1:8" s="9" customFormat="1" ht="15" customHeight="1">
      <c r="A19" s="263" t="s">
        <v>399</v>
      </c>
      <c r="B19" s="189" t="s">
        <v>1137</v>
      </c>
      <c r="C19" s="189" t="s">
        <v>1137</v>
      </c>
      <c r="D19" s="4"/>
      <c r="E19" s="4"/>
      <c r="F19" s="4"/>
      <c r="G19" s="4"/>
      <c r="H19" s="4"/>
    </row>
    <row r="20" spans="1:8" s="9" customFormat="1" ht="15" customHeight="1">
      <c r="A20" s="263" t="s">
        <v>400</v>
      </c>
      <c r="B20" s="189" t="s">
        <v>479</v>
      </c>
      <c r="C20" s="259" t="s">
        <v>479</v>
      </c>
      <c r="D20" s="4"/>
      <c r="E20" s="4"/>
      <c r="F20" s="4"/>
      <c r="G20" s="4"/>
      <c r="H20" s="4"/>
    </row>
    <row r="21" spans="1:8" s="9" customFormat="1" ht="15" customHeight="1">
      <c r="A21" s="263" t="s">
        <v>403</v>
      </c>
      <c r="B21" s="189" t="s">
        <v>1138</v>
      </c>
      <c r="C21" s="189" t="s">
        <v>1138</v>
      </c>
      <c r="D21" s="4"/>
      <c r="E21" s="4"/>
      <c r="F21" s="4"/>
      <c r="G21" s="4"/>
      <c r="H21" s="4"/>
    </row>
    <row r="22" spans="1:8" s="9" customFormat="1" ht="27.6">
      <c r="A22" s="278" t="s">
        <v>404</v>
      </c>
      <c r="B22" s="189" t="s">
        <v>1139</v>
      </c>
      <c r="C22" s="189" t="s">
        <v>1139</v>
      </c>
      <c r="D22" s="4"/>
      <c r="E22" s="4"/>
      <c r="F22" s="4"/>
      <c r="G22" s="4"/>
      <c r="H22" s="4"/>
    </row>
    <row r="23" spans="1:8" s="9" customFormat="1" ht="15" customHeight="1">
      <c r="A23" s="278" t="s">
        <v>435</v>
      </c>
      <c r="B23" s="189" t="s">
        <v>1140</v>
      </c>
      <c r="C23" s="189" t="s">
        <v>1784</v>
      </c>
      <c r="D23" s="4"/>
      <c r="F23" s="4"/>
      <c r="G23" s="4"/>
      <c r="H23" s="4"/>
    </row>
    <row r="24" spans="1:8" s="9" customFormat="1" ht="15" customHeight="1">
      <c r="A24" s="278" t="s">
        <v>405</v>
      </c>
      <c r="B24" s="196">
        <v>2018</v>
      </c>
      <c r="C24" s="196">
        <v>2020</v>
      </c>
      <c r="D24" s="4"/>
      <c r="F24" s="4"/>
      <c r="G24" s="4"/>
      <c r="H24" s="4"/>
    </row>
    <row r="25" spans="1:8" s="9" customFormat="1" ht="15" customHeight="1">
      <c r="A25" s="278" t="s">
        <v>406</v>
      </c>
      <c r="B25" s="189" t="s">
        <v>913</v>
      </c>
      <c r="C25" s="189" t="s">
        <v>913</v>
      </c>
      <c r="D25" s="4"/>
      <c r="E25" s="4"/>
      <c r="F25" s="4"/>
      <c r="G25" s="4"/>
      <c r="H25" s="4"/>
    </row>
    <row r="26" spans="1:8" s="9" customFormat="1" ht="15" customHeight="1">
      <c r="A26" s="278" t="s">
        <v>407</v>
      </c>
      <c r="B26" s="189" t="s">
        <v>497</v>
      </c>
      <c r="C26" s="189" t="s">
        <v>1785</v>
      </c>
      <c r="D26" s="4"/>
      <c r="E26" s="4"/>
      <c r="F26" s="4"/>
      <c r="G26" s="4"/>
      <c r="H26" s="4"/>
    </row>
    <row r="27" spans="1:8" s="9" customFormat="1" ht="15" customHeight="1">
      <c r="A27" s="278" t="s">
        <v>408</v>
      </c>
      <c r="B27" s="189" t="s">
        <v>434</v>
      </c>
      <c r="C27" s="189" t="s">
        <v>434</v>
      </c>
      <c r="D27" s="4"/>
      <c r="E27" s="4"/>
      <c r="F27" s="4"/>
      <c r="G27" s="4"/>
      <c r="H27" s="4"/>
    </row>
    <row r="28" spans="1:8" s="9" customFormat="1" ht="15" customHeight="1">
      <c r="A28" s="278" t="s">
        <v>439</v>
      </c>
      <c r="B28" s="189" t="s">
        <v>548</v>
      </c>
      <c r="C28" s="189" t="s">
        <v>1316</v>
      </c>
      <c r="D28" s="4"/>
      <c r="E28" s="4"/>
      <c r="F28" s="4"/>
      <c r="G28" s="4"/>
      <c r="H28" s="4"/>
    </row>
    <row r="29" spans="1:8" s="9" customFormat="1" ht="15" customHeight="1">
      <c r="A29" s="278" t="s">
        <v>409</v>
      </c>
      <c r="B29" s="196">
        <v>2018</v>
      </c>
      <c r="C29" s="196">
        <v>2019</v>
      </c>
      <c r="D29" s="4"/>
      <c r="F29" s="4"/>
      <c r="G29" s="4"/>
      <c r="H29" s="4"/>
    </row>
    <row r="30" spans="1:8" s="9" customFormat="1" ht="15" customHeight="1">
      <c r="A30" s="278" t="s">
        <v>410</v>
      </c>
      <c r="B30" s="189" t="s">
        <v>913</v>
      </c>
      <c r="C30" s="189" t="s">
        <v>482</v>
      </c>
      <c r="D30" s="4"/>
      <c r="F30" s="4"/>
      <c r="G30" s="4"/>
      <c r="H30" s="4"/>
    </row>
    <row r="31" spans="1:8" s="9" customFormat="1" ht="15" customHeight="1">
      <c r="A31" s="278" t="s">
        <v>411</v>
      </c>
      <c r="B31" s="101"/>
      <c r="C31" s="259"/>
      <c r="D31" s="4"/>
      <c r="E31" s="4"/>
      <c r="F31" s="4"/>
      <c r="G31" s="4"/>
      <c r="H31" s="4"/>
    </row>
    <row r="32" spans="1:8" s="9" customFormat="1" ht="15" customHeight="1">
      <c r="A32" s="278" t="s">
        <v>412</v>
      </c>
      <c r="B32" s="101"/>
      <c r="C32" s="259"/>
      <c r="D32" s="4"/>
      <c r="E32" s="4"/>
      <c r="F32" s="4"/>
      <c r="G32" s="4"/>
      <c r="H32" s="4"/>
    </row>
    <row r="33" spans="1:8" s="9" customFormat="1" ht="15" customHeight="1">
      <c r="A33" s="278" t="s">
        <v>440</v>
      </c>
      <c r="B33" s="250"/>
      <c r="C33" s="189"/>
      <c r="D33" s="4"/>
      <c r="E33" s="4"/>
      <c r="F33" s="4"/>
      <c r="G33" s="4"/>
      <c r="H33" s="4"/>
    </row>
    <row r="34" spans="1:8" s="9" customFormat="1" ht="15" customHeight="1">
      <c r="A34" s="278" t="s">
        <v>413</v>
      </c>
      <c r="B34" s="250"/>
      <c r="C34" s="171"/>
      <c r="D34" s="4"/>
      <c r="E34" s="4"/>
      <c r="F34" s="4"/>
      <c r="G34" s="4"/>
      <c r="H34" s="4"/>
    </row>
    <row r="35" spans="1:8" s="9" customFormat="1" ht="15" customHeight="1">
      <c r="A35" s="278" t="s">
        <v>414</v>
      </c>
      <c r="B35" s="250"/>
      <c r="C35" s="259"/>
      <c r="D35" s="4"/>
      <c r="E35" s="4"/>
      <c r="F35" s="4"/>
      <c r="G35" s="4"/>
      <c r="H35" s="4"/>
    </row>
    <row r="36" spans="1:8" s="9" customFormat="1" ht="41.4">
      <c r="A36" s="278" t="s">
        <v>401</v>
      </c>
      <c r="B36" s="262" t="s">
        <v>1141</v>
      </c>
      <c r="C36" s="259" t="s">
        <v>1954</v>
      </c>
      <c r="D36" s="4"/>
      <c r="E36" s="4"/>
      <c r="F36" s="4"/>
      <c r="G36" s="4"/>
      <c r="H36" s="4"/>
    </row>
    <row r="37" spans="1:8" s="9" customFormat="1" ht="84.9" customHeight="1">
      <c r="A37" s="420" t="s">
        <v>1267</v>
      </c>
      <c r="B37" s="19" t="s">
        <v>17</v>
      </c>
      <c r="C37" s="259" t="s">
        <v>1786</v>
      </c>
      <c r="D37" s="4"/>
      <c r="E37" s="4"/>
      <c r="F37" s="4"/>
      <c r="G37" s="4"/>
      <c r="H37" s="4"/>
    </row>
    <row r="38" spans="1:8">
      <c r="A38" s="278" t="s">
        <v>402</v>
      </c>
      <c r="B38" s="250" t="s">
        <v>485</v>
      </c>
      <c r="C38" s="259" t="s">
        <v>485</v>
      </c>
    </row>
  </sheetData>
  <hyperlinks>
    <hyperlink ref="D1" location="INDICE!A1" display="INDICE" xr:uid="{00000000-0004-0000-9000-000000000000}"/>
    <hyperlink ref="A1" location="INDICE!C26" display="COMPONENTE" xr:uid="{00000000-0004-0000-9000-000001000000}"/>
  </hyperlinks>
  <pageMargins left="0.7" right="0.7" top="0.75" bottom="0.75" header="0.3" footer="0.3"/>
  <pageSetup orientation="portrait" horizontalDpi="4294967293" verticalDpi="4294967293"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Hoja145" filterMode="1">
    <tabColor rgb="FFFFFF00"/>
  </sheetPr>
  <dimension ref="A1:N120"/>
  <sheetViews>
    <sheetView topLeftCell="C1" workbookViewId="0">
      <selection activeCell="L3" sqref="L3"/>
    </sheetView>
  </sheetViews>
  <sheetFormatPr baseColWidth="10" defaultColWidth="12.554687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2.88671875" style="823" customWidth="1"/>
    <col min="9" max="9" width="12.88671875" style="823" bestFit="1" customWidth="1"/>
    <col min="10" max="10" width="32.109375" style="218" customWidth="1"/>
    <col min="11" max="11" width="12.109375" style="218" bestFit="1" customWidth="1"/>
    <col min="12" max="12" width="12.88671875" style="218" bestFit="1" customWidth="1"/>
    <col min="13" max="13" width="31.109375" style="218" bestFit="1" customWidth="1"/>
    <col min="14" max="14" width="13.109375" style="527" bestFit="1" customWidth="1"/>
    <col min="15" max="16384" width="12.5546875" style="218"/>
  </cols>
  <sheetData>
    <row r="1" spans="1:14">
      <c r="A1" s="446" t="s">
        <v>41</v>
      </c>
      <c r="B1" s="1094" t="s">
        <v>1133</v>
      </c>
      <c r="C1" s="1094"/>
      <c r="D1" s="1094"/>
      <c r="E1" s="1094"/>
      <c r="F1" s="1094"/>
      <c r="G1" s="1094"/>
      <c r="H1" s="1094"/>
      <c r="I1" s="1094"/>
      <c r="J1" s="1094"/>
      <c r="K1" s="1094"/>
      <c r="L1" s="1094"/>
      <c r="M1" s="1094"/>
      <c r="N1" s="625" t="s">
        <v>137</v>
      </c>
    </row>
    <row r="2" spans="1:14">
      <c r="A2" s="450"/>
      <c r="B2" s="471"/>
      <c r="C2" s="471"/>
      <c r="D2" s="461"/>
      <c r="E2" s="451"/>
      <c r="F2" s="451"/>
      <c r="G2" s="451"/>
      <c r="H2" s="1091" t="s">
        <v>1335</v>
      </c>
      <c r="I2" s="1091"/>
      <c r="J2" s="1092"/>
      <c r="K2" s="1091" t="s">
        <v>1888</v>
      </c>
      <c r="L2" s="1091"/>
      <c r="M2" s="1092"/>
      <c r="N2" s="625" t="s">
        <v>449</v>
      </c>
    </row>
    <row r="3" spans="1:14" ht="28.8">
      <c r="A3" s="452" t="s">
        <v>165</v>
      </c>
      <c r="B3" s="452" t="s">
        <v>166</v>
      </c>
      <c r="C3" s="452" t="s">
        <v>167</v>
      </c>
      <c r="D3" s="436" t="s">
        <v>168</v>
      </c>
      <c r="E3" s="453" t="s">
        <v>169</v>
      </c>
      <c r="F3" s="453" t="s">
        <v>11</v>
      </c>
      <c r="G3" s="453" t="s">
        <v>487</v>
      </c>
      <c r="H3" s="428" t="s">
        <v>1787</v>
      </c>
      <c r="I3" s="428" t="s">
        <v>1788</v>
      </c>
      <c r="J3" s="428" t="s">
        <v>1142</v>
      </c>
      <c r="K3" s="428" t="s">
        <v>1787</v>
      </c>
      <c r="L3" s="1041" t="s">
        <v>1788</v>
      </c>
      <c r="M3" s="428" t="s">
        <v>1142</v>
      </c>
    </row>
    <row r="4" spans="1:14" s="429" customFormat="1" ht="15" hidden="1" customHeight="1">
      <c r="A4" s="448" t="s">
        <v>170</v>
      </c>
      <c r="B4" s="448" t="s">
        <v>171</v>
      </c>
      <c r="C4" s="448" t="s">
        <v>172</v>
      </c>
      <c r="D4" s="448" t="s">
        <v>173</v>
      </c>
      <c r="E4" s="448">
        <v>1001</v>
      </c>
      <c r="F4" s="448" t="s">
        <v>171</v>
      </c>
      <c r="G4" s="508">
        <v>1101</v>
      </c>
      <c r="H4" s="456">
        <v>412.34</v>
      </c>
      <c r="I4" s="456">
        <v>9.42</v>
      </c>
      <c r="J4" s="455">
        <v>2.2799999999999998</v>
      </c>
      <c r="K4" s="513">
        <v>416.17</v>
      </c>
      <c r="L4" s="513">
        <v>11.23</v>
      </c>
      <c r="M4" s="609">
        <v>2.7</v>
      </c>
      <c r="N4" s="626"/>
    </row>
    <row r="5" spans="1:14" s="429" customFormat="1" ht="15" hidden="1" customHeight="1">
      <c r="A5" s="95" t="s">
        <v>170</v>
      </c>
      <c r="B5" s="95" t="s">
        <v>171</v>
      </c>
      <c r="C5" s="95" t="s">
        <v>172</v>
      </c>
      <c r="D5" s="95" t="s">
        <v>173</v>
      </c>
      <c r="E5" s="95">
        <v>1001</v>
      </c>
      <c r="F5" s="95" t="s">
        <v>174</v>
      </c>
      <c r="G5" s="167">
        <v>1107</v>
      </c>
      <c r="H5" s="456">
        <v>309.55</v>
      </c>
      <c r="I5" s="456">
        <v>4.83</v>
      </c>
      <c r="J5" s="455">
        <v>1.56</v>
      </c>
      <c r="K5" s="513">
        <v>360.98</v>
      </c>
      <c r="L5" s="513">
        <v>4.99</v>
      </c>
      <c r="M5" s="609">
        <v>1.38</v>
      </c>
      <c r="N5" s="626"/>
    </row>
    <row r="6" spans="1:14" s="429" customFormat="1" ht="15" hidden="1" customHeight="1">
      <c r="A6" s="95" t="s">
        <v>175</v>
      </c>
      <c r="B6" s="95" t="s">
        <v>175</v>
      </c>
      <c r="C6" s="95" t="s">
        <v>172</v>
      </c>
      <c r="D6" s="95" t="s">
        <v>175</v>
      </c>
      <c r="E6" s="95">
        <v>2101</v>
      </c>
      <c r="F6" s="95" t="s">
        <v>175</v>
      </c>
      <c r="G6" s="167">
        <v>2101</v>
      </c>
      <c r="H6" s="456">
        <v>989.86</v>
      </c>
      <c r="I6" s="456">
        <v>27.14</v>
      </c>
      <c r="J6" s="455">
        <v>2.74</v>
      </c>
      <c r="K6" s="513">
        <v>999.31</v>
      </c>
      <c r="L6" s="513">
        <v>27.57</v>
      </c>
      <c r="M6" s="609">
        <v>2.76</v>
      </c>
      <c r="N6" s="626"/>
    </row>
    <row r="7" spans="1:14" s="429" customFormat="1" ht="15" hidden="1" customHeight="1">
      <c r="A7" s="95" t="s">
        <v>175</v>
      </c>
      <c r="B7" s="95" t="s">
        <v>176</v>
      </c>
      <c r="C7" s="95" t="s">
        <v>172</v>
      </c>
      <c r="D7" s="95" t="s">
        <v>177</v>
      </c>
      <c r="E7" s="95">
        <v>2201</v>
      </c>
      <c r="F7" s="95" t="s">
        <v>177</v>
      </c>
      <c r="G7" s="167">
        <v>2201</v>
      </c>
      <c r="H7" s="456">
        <v>570.4</v>
      </c>
      <c r="I7" s="456">
        <v>13.76</v>
      </c>
      <c r="J7" s="455">
        <v>2.41</v>
      </c>
      <c r="K7" s="513">
        <v>574.4</v>
      </c>
      <c r="L7" s="513">
        <v>14.12</v>
      </c>
      <c r="M7" s="609">
        <v>2.46</v>
      </c>
      <c r="N7" s="626"/>
    </row>
    <row r="8" spans="1:14" s="429" customFormat="1" ht="15" hidden="1" customHeight="1">
      <c r="A8" s="95" t="s">
        <v>178</v>
      </c>
      <c r="B8" s="95" t="s">
        <v>179</v>
      </c>
      <c r="C8" s="95" t="s">
        <v>172</v>
      </c>
      <c r="D8" s="95" t="s">
        <v>180</v>
      </c>
      <c r="E8" s="95">
        <v>3001</v>
      </c>
      <c r="F8" s="95" t="s">
        <v>179</v>
      </c>
      <c r="G8" s="167">
        <v>3101</v>
      </c>
      <c r="H8" s="456">
        <v>550.55999999999995</v>
      </c>
      <c r="I8" s="456">
        <v>29.19</v>
      </c>
      <c r="J8" s="455">
        <v>5.3</v>
      </c>
      <c r="K8" s="513">
        <v>556.59</v>
      </c>
      <c r="L8" s="513">
        <v>30.56</v>
      </c>
      <c r="M8" s="609">
        <v>5.49</v>
      </c>
      <c r="N8" s="626"/>
    </row>
    <row r="9" spans="1:14" s="429" customFormat="1" ht="15" hidden="1" customHeight="1">
      <c r="A9" s="421" t="s">
        <v>178</v>
      </c>
      <c r="B9" s="421" t="s">
        <v>179</v>
      </c>
      <c r="C9" s="95" t="s">
        <v>172</v>
      </c>
      <c r="D9" s="421" t="s">
        <v>180</v>
      </c>
      <c r="E9" s="312">
        <v>3001</v>
      </c>
      <c r="F9" s="421" t="s">
        <v>181</v>
      </c>
      <c r="G9" s="312">
        <v>3103</v>
      </c>
      <c r="H9" s="456" t="s">
        <v>17</v>
      </c>
      <c r="I9" s="661" t="s">
        <v>526</v>
      </c>
      <c r="J9" s="326" t="s">
        <v>526</v>
      </c>
      <c r="K9" s="513">
        <v>62.9</v>
      </c>
      <c r="L9" s="513">
        <v>0.78</v>
      </c>
      <c r="M9" s="609">
        <v>1.24</v>
      </c>
      <c r="N9" s="626"/>
    </row>
    <row r="10" spans="1:14" s="429" customFormat="1" ht="15" hidden="1" customHeight="1">
      <c r="A10" s="95" t="s">
        <v>178</v>
      </c>
      <c r="B10" s="95" t="s">
        <v>182</v>
      </c>
      <c r="C10" s="95" t="s">
        <v>172</v>
      </c>
      <c r="D10" s="95" t="s">
        <v>183</v>
      </c>
      <c r="E10" s="95">
        <v>3301</v>
      </c>
      <c r="F10" s="95" t="s">
        <v>183</v>
      </c>
      <c r="G10" s="167">
        <v>3301</v>
      </c>
      <c r="H10" s="456">
        <v>212.11</v>
      </c>
      <c r="I10" s="456">
        <v>3.36</v>
      </c>
      <c r="J10" s="455">
        <v>1.59</v>
      </c>
      <c r="K10" s="513">
        <v>439.23</v>
      </c>
      <c r="L10" s="513">
        <v>3.36</v>
      </c>
      <c r="M10" s="609">
        <v>0.76</v>
      </c>
      <c r="N10" s="626"/>
    </row>
    <row r="11" spans="1:14" s="429" customFormat="1" ht="15" hidden="1" customHeight="1">
      <c r="A11" s="95" t="s">
        <v>184</v>
      </c>
      <c r="B11" s="95" t="s">
        <v>185</v>
      </c>
      <c r="C11" s="95" t="s">
        <v>172</v>
      </c>
      <c r="D11" s="95" t="s">
        <v>186</v>
      </c>
      <c r="E11" s="95">
        <v>4001</v>
      </c>
      <c r="F11" s="95" t="s">
        <v>187</v>
      </c>
      <c r="G11" s="167">
        <v>4101</v>
      </c>
      <c r="H11" s="456">
        <v>805.74</v>
      </c>
      <c r="I11" s="456">
        <v>21</v>
      </c>
      <c r="J11" s="455">
        <v>2.61</v>
      </c>
      <c r="K11" s="513">
        <v>851.15</v>
      </c>
      <c r="L11" s="513">
        <v>23.23</v>
      </c>
      <c r="M11" s="609">
        <v>2.73</v>
      </c>
      <c r="N11" s="626"/>
    </row>
    <row r="12" spans="1:14" s="429" customFormat="1" ht="15" hidden="1" customHeight="1">
      <c r="A12" s="95" t="s">
        <v>184</v>
      </c>
      <c r="B12" s="95" t="s">
        <v>185</v>
      </c>
      <c r="C12" s="95" t="s">
        <v>172</v>
      </c>
      <c r="D12" s="95" t="s">
        <v>186</v>
      </c>
      <c r="E12" s="95">
        <v>4001</v>
      </c>
      <c r="F12" s="95" t="s">
        <v>184</v>
      </c>
      <c r="G12" s="167">
        <v>4102</v>
      </c>
      <c r="H12" s="456">
        <v>940.31</v>
      </c>
      <c r="I12" s="456">
        <v>15.3</v>
      </c>
      <c r="J12" s="455">
        <v>1.63</v>
      </c>
      <c r="K12" s="513">
        <v>993.75</v>
      </c>
      <c r="L12" s="513">
        <v>18.59</v>
      </c>
      <c r="M12" s="609">
        <v>1.87</v>
      </c>
      <c r="N12" s="626"/>
    </row>
    <row r="13" spans="1:14" s="429" customFormat="1" ht="15" hidden="1" customHeight="1">
      <c r="A13" s="95" t="s">
        <v>184</v>
      </c>
      <c r="B13" s="95" t="s">
        <v>188</v>
      </c>
      <c r="C13" s="95" t="s">
        <v>172</v>
      </c>
      <c r="D13" s="95" t="s">
        <v>189</v>
      </c>
      <c r="E13" s="95">
        <v>4301</v>
      </c>
      <c r="F13" s="95" t="s">
        <v>189</v>
      </c>
      <c r="G13" s="167">
        <v>4301</v>
      </c>
      <c r="H13" s="456">
        <v>347.66</v>
      </c>
      <c r="I13" s="456">
        <v>6.62</v>
      </c>
      <c r="J13" s="455">
        <v>1.9</v>
      </c>
      <c r="K13" s="513">
        <v>365.48</v>
      </c>
      <c r="L13" s="513">
        <v>6.62</v>
      </c>
      <c r="M13" s="609">
        <v>1.81</v>
      </c>
      <c r="N13" s="626"/>
    </row>
    <row r="14" spans="1:14" s="429" customFormat="1" ht="15" hidden="1" customHeight="1">
      <c r="A14" s="95" t="s">
        <v>190</v>
      </c>
      <c r="B14" s="95" t="s">
        <v>190</v>
      </c>
      <c r="C14" s="95" t="s">
        <v>191</v>
      </c>
      <c r="D14" s="95" t="s">
        <v>191</v>
      </c>
      <c r="E14" s="95">
        <v>5001</v>
      </c>
      <c r="F14" s="95" t="s">
        <v>190</v>
      </c>
      <c r="G14" s="167">
        <v>5101</v>
      </c>
      <c r="H14" s="456">
        <v>1146.03</v>
      </c>
      <c r="I14" s="456">
        <v>1.67</v>
      </c>
      <c r="J14" s="455">
        <v>0.15</v>
      </c>
      <c r="K14" s="513">
        <v>1158.96</v>
      </c>
      <c r="L14" s="513">
        <v>1.67</v>
      </c>
      <c r="M14" s="609">
        <v>0.14000000000000001</v>
      </c>
      <c r="N14" s="626"/>
    </row>
    <row r="15" spans="1:14" s="429" customFormat="1" ht="15" hidden="1" customHeight="1">
      <c r="A15" s="421" t="s">
        <v>190</v>
      </c>
      <c r="B15" s="421" t="s">
        <v>190</v>
      </c>
      <c r="C15" s="95" t="s">
        <v>191</v>
      </c>
      <c r="D15" s="421" t="s">
        <v>191</v>
      </c>
      <c r="E15" s="312">
        <v>5001</v>
      </c>
      <c r="F15" s="421" t="s">
        <v>192</v>
      </c>
      <c r="G15" s="312">
        <v>5102</v>
      </c>
      <c r="H15" s="456" t="s">
        <v>17</v>
      </c>
      <c r="I15" s="661" t="s">
        <v>526</v>
      </c>
      <c r="J15" s="326" t="s">
        <v>526</v>
      </c>
      <c r="K15" s="513">
        <v>92.74</v>
      </c>
      <c r="L15" s="513">
        <v>3.95</v>
      </c>
      <c r="M15" s="609">
        <v>4.26</v>
      </c>
      <c r="N15" s="626"/>
    </row>
    <row r="16" spans="1:14" s="429" customFormat="1" ht="15" hidden="1" customHeight="1">
      <c r="A16" s="421" t="s">
        <v>190</v>
      </c>
      <c r="B16" s="421" t="s">
        <v>190</v>
      </c>
      <c r="C16" s="95" t="s">
        <v>191</v>
      </c>
      <c r="D16" s="421" t="s">
        <v>191</v>
      </c>
      <c r="E16" s="312">
        <v>5001</v>
      </c>
      <c r="F16" s="421" t="s">
        <v>193</v>
      </c>
      <c r="G16" s="312">
        <v>5103</v>
      </c>
      <c r="H16" s="456" t="s">
        <v>17</v>
      </c>
      <c r="I16" s="661" t="s">
        <v>526</v>
      </c>
      <c r="J16" s="326" t="s">
        <v>526</v>
      </c>
      <c r="K16" s="513">
        <v>206.49</v>
      </c>
      <c r="L16" s="513">
        <v>1.49</v>
      </c>
      <c r="M16" s="609">
        <v>0.72</v>
      </c>
      <c r="N16" s="626"/>
    </row>
    <row r="17" spans="1:14" s="429" customFormat="1" ht="15" hidden="1" customHeight="1">
      <c r="A17" s="421" t="s">
        <v>190</v>
      </c>
      <c r="B17" s="421" t="s">
        <v>190</v>
      </c>
      <c r="C17" s="95" t="s">
        <v>191</v>
      </c>
      <c r="D17" s="421" t="s">
        <v>191</v>
      </c>
      <c r="E17" s="312">
        <v>5001</v>
      </c>
      <c r="F17" s="421" t="s">
        <v>194</v>
      </c>
      <c r="G17" s="312">
        <v>5105</v>
      </c>
      <c r="H17" s="456" t="s">
        <v>17</v>
      </c>
      <c r="I17" s="661" t="s">
        <v>526</v>
      </c>
      <c r="J17" s="326" t="s">
        <v>526</v>
      </c>
      <c r="K17" s="513" t="s">
        <v>1280</v>
      </c>
      <c r="L17" s="513" t="s">
        <v>17</v>
      </c>
      <c r="M17" s="609"/>
      <c r="N17" s="626"/>
    </row>
    <row r="18" spans="1:14" s="429" customFormat="1" ht="15" hidden="1" customHeight="1">
      <c r="A18" s="95" t="s">
        <v>190</v>
      </c>
      <c r="B18" s="95" t="s">
        <v>190</v>
      </c>
      <c r="C18" s="95" t="s">
        <v>191</v>
      </c>
      <c r="D18" s="95" t="s">
        <v>191</v>
      </c>
      <c r="E18" s="95">
        <v>5001</v>
      </c>
      <c r="F18" s="95" t="s">
        <v>195</v>
      </c>
      <c r="G18" s="167">
        <v>5107</v>
      </c>
      <c r="H18" s="456">
        <v>174.74</v>
      </c>
      <c r="I18" s="456">
        <v>1.37</v>
      </c>
      <c r="J18" s="455">
        <v>0.78</v>
      </c>
      <c r="K18" s="513">
        <v>177.7</v>
      </c>
      <c r="L18" s="513">
        <v>2.0299999999999998</v>
      </c>
      <c r="M18" s="609">
        <v>1.1399999999999999</v>
      </c>
      <c r="N18" s="626"/>
    </row>
    <row r="19" spans="1:14" s="429" customFormat="1" ht="15" hidden="1" customHeight="1">
      <c r="A19" s="95" t="s">
        <v>190</v>
      </c>
      <c r="B19" s="95" t="s">
        <v>190</v>
      </c>
      <c r="C19" s="95" t="s">
        <v>191</v>
      </c>
      <c r="D19" s="95" t="s">
        <v>191</v>
      </c>
      <c r="E19" s="95">
        <v>5001</v>
      </c>
      <c r="F19" s="95" t="s">
        <v>196</v>
      </c>
      <c r="G19" s="167">
        <v>5109</v>
      </c>
      <c r="H19" s="456">
        <v>1147.3</v>
      </c>
      <c r="I19" s="456">
        <v>5.23</v>
      </c>
      <c r="J19" s="455">
        <v>0.46</v>
      </c>
      <c r="K19" s="513">
        <v>1168.08</v>
      </c>
      <c r="L19" s="513">
        <v>5.23</v>
      </c>
      <c r="M19" s="609">
        <v>0.45</v>
      </c>
      <c r="N19" s="626"/>
    </row>
    <row r="20" spans="1:14" s="429" customFormat="1" ht="15" hidden="1" customHeight="1">
      <c r="A20" s="95" t="s">
        <v>190</v>
      </c>
      <c r="B20" s="95" t="s">
        <v>197</v>
      </c>
      <c r="C20" s="95" t="s">
        <v>172</v>
      </c>
      <c r="D20" s="95" t="s">
        <v>198</v>
      </c>
      <c r="E20" s="95">
        <v>5301</v>
      </c>
      <c r="F20" s="95" t="s">
        <v>197</v>
      </c>
      <c r="G20" s="167">
        <v>5301</v>
      </c>
      <c r="H20" s="456">
        <v>214.66</v>
      </c>
      <c r="I20" s="456">
        <v>1.55</v>
      </c>
      <c r="J20" s="455">
        <v>0.72</v>
      </c>
      <c r="K20" s="513">
        <v>222.58</v>
      </c>
      <c r="L20" s="513">
        <v>1.55</v>
      </c>
      <c r="M20" s="609">
        <v>0.7</v>
      </c>
      <c r="N20" s="626"/>
    </row>
    <row r="21" spans="1:14" s="429" customFormat="1" ht="15" hidden="1" customHeight="1">
      <c r="A21" s="421" t="s">
        <v>190</v>
      </c>
      <c r="B21" s="423" t="s">
        <v>197</v>
      </c>
      <c r="C21" s="95" t="s">
        <v>172</v>
      </c>
      <c r="D21" s="423" t="s">
        <v>198</v>
      </c>
      <c r="E21" s="312">
        <v>5301</v>
      </c>
      <c r="F21" s="425" t="s">
        <v>199</v>
      </c>
      <c r="G21" s="312">
        <v>5304</v>
      </c>
      <c r="H21" s="456" t="s">
        <v>17</v>
      </c>
      <c r="I21" s="661" t="s">
        <v>526</v>
      </c>
      <c r="J21" s="326" t="s">
        <v>526</v>
      </c>
      <c r="K21" s="513" t="s">
        <v>1280</v>
      </c>
      <c r="L21" s="513" t="s">
        <v>17</v>
      </c>
      <c r="M21" s="609"/>
      <c r="N21" s="626"/>
    </row>
    <row r="22" spans="1:14" s="429" customFormat="1" ht="15" hidden="1" customHeight="1">
      <c r="A22" s="421" t="s">
        <v>190</v>
      </c>
      <c r="B22" s="423" t="s">
        <v>200</v>
      </c>
      <c r="C22" s="95" t="s">
        <v>172</v>
      </c>
      <c r="D22" s="423" t="s">
        <v>201</v>
      </c>
      <c r="E22" s="312">
        <v>5501</v>
      </c>
      <c r="F22" s="425" t="s">
        <v>200</v>
      </c>
      <c r="G22" s="312">
        <v>5501</v>
      </c>
      <c r="H22" s="456" t="s">
        <v>17</v>
      </c>
      <c r="I22" s="661" t="s">
        <v>526</v>
      </c>
      <c r="J22" s="326" t="s">
        <v>526</v>
      </c>
      <c r="K22" s="513" t="s">
        <v>1280</v>
      </c>
      <c r="L22" s="513" t="s">
        <v>17</v>
      </c>
      <c r="M22" s="609"/>
      <c r="N22" s="626"/>
    </row>
    <row r="23" spans="1:14" s="429" customFormat="1" ht="15" hidden="1" customHeight="1">
      <c r="A23" s="95" t="s">
        <v>190</v>
      </c>
      <c r="B23" s="95" t="s">
        <v>200</v>
      </c>
      <c r="C23" s="95" t="s">
        <v>172</v>
      </c>
      <c r="D23" s="95" t="s">
        <v>201</v>
      </c>
      <c r="E23" s="95">
        <v>5501</v>
      </c>
      <c r="F23" s="95" t="s">
        <v>202</v>
      </c>
      <c r="G23" s="167">
        <v>5502</v>
      </c>
      <c r="H23" s="456">
        <v>178.11</v>
      </c>
      <c r="I23" s="456">
        <v>11.23</v>
      </c>
      <c r="J23" s="455">
        <v>6.3</v>
      </c>
      <c r="K23" s="513">
        <v>180.77</v>
      </c>
      <c r="L23" s="513">
        <v>12.35</v>
      </c>
      <c r="M23" s="609">
        <v>6.83</v>
      </c>
      <c r="N23" s="626"/>
    </row>
    <row r="24" spans="1:14" s="429" customFormat="1" ht="15" hidden="1" customHeight="1">
      <c r="A24" s="421" t="s">
        <v>190</v>
      </c>
      <c r="B24" s="423" t="s">
        <v>200</v>
      </c>
      <c r="C24" s="95" t="s">
        <v>172</v>
      </c>
      <c r="D24" s="423" t="s">
        <v>201</v>
      </c>
      <c r="E24" s="312">
        <v>5501</v>
      </c>
      <c r="F24" s="425" t="s">
        <v>203</v>
      </c>
      <c r="G24" s="312">
        <v>5503</v>
      </c>
      <c r="H24" s="456" t="s">
        <v>17</v>
      </c>
      <c r="I24" s="661" t="s">
        <v>526</v>
      </c>
      <c r="J24" s="326" t="s">
        <v>526</v>
      </c>
      <c r="K24" s="513" t="s">
        <v>1280</v>
      </c>
      <c r="L24" s="513" t="s">
        <v>17</v>
      </c>
      <c r="M24" s="609"/>
      <c r="N24" s="626"/>
    </row>
    <row r="25" spans="1:14" s="429" customFormat="1" ht="15" hidden="1" customHeight="1">
      <c r="A25" s="421" t="s">
        <v>190</v>
      </c>
      <c r="B25" s="423" t="s">
        <v>200</v>
      </c>
      <c r="C25" s="95" t="s">
        <v>172</v>
      </c>
      <c r="D25" s="423" t="s">
        <v>201</v>
      </c>
      <c r="E25" s="312">
        <v>5501</v>
      </c>
      <c r="F25" s="425" t="s">
        <v>204</v>
      </c>
      <c r="G25" s="312">
        <v>5504</v>
      </c>
      <c r="H25" s="456" t="s">
        <v>17</v>
      </c>
      <c r="I25" s="661" t="s">
        <v>526</v>
      </c>
      <c r="J25" s="326" t="s">
        <v>526</v>
      </c>
      <c r="K25" s="513" t="s">
        <v>1280</v>
      </c>
      <c r="L25" s="513" t="s">
        <v>17</v>
      </c>
      <c r="M25" s="609"/>
      <c r="N25" s="626"/>
    </row>
    <row r="26" spans="1:14" s="429" customFormat="1" ht="15" hidden="1" customHeight="1">
      <c r="A26" s="421" t="s">
        <v>190</v>
      </c>
      <c r="B26" s="421" t="s">
        <v>205</v>
      </c>
      <c r="C26" s="95" t="s">
        <v>172</v>
      </c>
      <c r="D26" s="421" t="s">
        <v>206</v>
      </c>
      <c r="E26" s="312">
        <v>5601</v>
      </c>
      <c r="F26" s="424" t="s">
        <v>205</v>
      </c>
      <c r="G26" s="312">
        <v>5601</v>
      </c>
      <c r="H26" s="456" t="s">
        <v>17</v>
      </c>
      <c r="I26" s="661" t="s">
        <v>526</v>
      </c>
      <c r="J26" s="326" t="s">
        <v>526</v>
      </c>
      <c r="K26" s="513" t="s">
        <v>1280</v>
      </c>
      <c r="L26" s="513" t="s">
        <v>17</v>
      </c>
      <c r="M26" s="609"/>
      <c r="N26" s="626"/>
    </row>
    <row r="27" spans="1:14" s="429" customFormat="1" ht="15" hidden="1" customHeight="1">
      <c r="A27" s="421" t="s">
        <v>190</v>
      </c>
      <c r="B27" s="421" t="s">
        <v>205</v>
      </c>
      <c r="C27" s="95" t="s">
        <v>172</v>
      </c>
      <c r="D27" s="421" t="s">
        <v>206</v>
      </c>
      <c r="E27" s="312">
        <v>5601</v>
      </c>
      <c r="F27" s="424" t="s">
        <v>207</v>
      </c>
      <c r="G27" s="312">
        <v>5603</v>
      </c>
      <c r="H27" s="456" t="s">
        <v>17</v>
      </c>
      <c r="I27" s="661" t="s">
        <v>526</v>
      </c>
      <c r="J27" s="326" t="s">
        <v>526</v>
      </c>
      <c r="K27" s="513" t="s">
        <v>1280</v>
      </c>
      <c r="L27" s="513" t="s">
        <v>17</v>
      </c>
      <c r="M27" s="609"/>
      <c r="N27" s="626"/>
    </row>
    <row r="28" spans="1:14" s="429" customFormat="1" ht="15" hidden="1" customHeight="1">
      <c r="A28" s="421" t="s">
        <v>190</v>
      </c>
      <c r="B28" s="421" t="s">
        <v>205</v>
      </c>
      <c r="C28" s="95" t="s">
        <v>172</v>
      </c>
      <c r="D28" s="421" t="s">
        <v>206</v>
      </c>
      <c r="E28" s="312">
        <v>5601</v>
      </c>
      <c r="F28" s="424" t="s">
        <v>208</v>
      </c>
      <c r="G28" s="312">
        <v>5606</v>
      </c>
      <c r="H28" s="456" t="s">
        <v>17</v>
      </c>
      <c r="I28" s="661" t="s">
        <v>526</v>
      </c>
      <c r="J28" s="326" t="s">
        <v>526</v>
      </c>
      <c r="K28" s="513" t="s">
        <v>1280</v>
      </c>
      <c r="L28" s="513" t="s">
        <v>17</v>
      </c>
      <c r="M28" s="609"/>
      <c r="N28" s="626"/>
    </row>
    <row r="29" spans="1:14" s="429" customFormat="1" ht="15" hidden="1" customHeight="1">
      <c r="A29" s="95" t="s">
        <v>190</v>
      </c>
      <c r="B29" s="95" t="s">
        <v>209</v>
      </c>
      <c r="C29" s="95" t="s">
        <v>172</v>
      </c>
      <c r="D29" s="95" t="s">
        <v>210</v>
      </c>
      <c r="E29" s="95">
        <v>5701</v>
      </c>
      <c r="F29" s="95" t="s">
        <v>210</v>
      </c>
      <c r="G29" s="167">
        <v>5701</v>
      </c>
      <c r="H29" s="456">
        <v>257.97000000000003</v>
      </c>
      <c r="I29" s="456">
        <v>9.6199999999999992</v>
      </c>
      <c r="J29" s="455">
        <v>3.73</v>
      </c>
      <c r="K29" s="513">
        <v>275.89999999999998</v>
      </c>
      <c r="L29" s="513">
        <v>11.74</v>
      </c>
      <c r="M29" s="609">
        <v>4.26</v>
      </c>
      <c r="N29" s="626"/>
    </row>
    <row r="30" spans="1:14" s="429" customFormat="1" ht="15" hidden="1" customHeight="1">
      <c r="A30" s="95" t="s">
        <v>190</v>
      </c>
      <c r="B30" s="95" t="s">
        <v>211</v>
      </c>
      <c r="C30" s="95" t="s">
        <v>191</v>
      </c>
      <c r="D30" s="95" t="s">
        <v>191</v>
      </c>
      <c r="E30" s="95">
        <v>5001</v>
      </c>
      <c r="F30" s="95" t="s">
        <v>212</v>
      </c>
      <c r="G30" s="167">
        <v>5801</v>
      </c>
      <c r="H30" s="456">
        <v>601.59</v>
      </c>
      <c r="I30" s="456">
        <v>6.76</v>
      </c>
      <c r="J30" s="455">
        <v>1.1200000000000001</v>
      </c>
      <c r="K30" s="513">
        <v>611.70000000000005</v>
      </c>
      <c r="L30" s="513">
        <v>6.76</v>
      </c>
      <c r="M30" s="609">
        <v>1.1100000000000001</v>
      </c>
      <c r="N30" s="626"/>
    </row>
    <row r="31" spans="1:14" s="429" customFormat="1" ht="15" hidden="1" customHeight="1">
      <c r="A31" s="421" t="s">
        <v>190</v>
      </c>
      <c r="B31" s="421" t="s">
        <v>211</v>
      </c>
      <c r="C31" s="95" t="s">
        <v>191</v>
      </c>
      <c r="D31" s="421" t="s">
        <v>191</v>
      </c>
      <c r="E31" s="312">
        <v>5001</v>
      </c>
      <c r="F31" s="421" t="s">
        <v>213</v>
      </c>
      <c r="G31" s="312">
        <v>5802</v>
      </c>
      <c r="H31" s="456" t="s">
        <v>17</v>
      </c>
      <c r="I31" s="661" t="s">
        <v>526</v>
      </c>
      <c r="J31" s="326" t="s">
        <v>526</v>
      </c>
      <c r="K31" s="513">
        <v>195.21</v>
      </c>
      <c r="L31" s="513">
        <v>2.25</v>
      </c>
      <c r="M31" s="609">
        <v>1.1499999999999999</v>
      </c>
      <c r="N31" s="626"/>
    </row>
    <row r="32" spans="1:14" s="429" customFormat="1" ht="15" hidden="1" customHeight="1">
      <c r="A32" s="421" t="s">
        <v>190</v>
      </c>
      <c r="B32" s="421" t="s">
        <v>211</v>
      </c>
      <c r="C32" s="95" t="s">
        <v>191</v>
      </c>
      <c r="D32" s="421" t="s">
        <v>191</v>
      </c>
      <c r="E32" s="312">
        <v>5001</v>
      </c>
      <c r="F32" s="421" t="s">
        <v>214</v>
      </c>
      <c r="G32" s="312">
        <v>5803</v>
      </c>
      <c r="H32" s="456" t="s">
        <v>17</v>
      </c>
      <c r="I32" s="661" t="s">
        <v>526</v>
      </c>
      <c r="J32" s="326" t="s">
        <v>526</v>
      </c>
      <c r="K32" s="513">
        <v>132.16999999999999</v>
      </c>
      <c r="L32" s="513">
        <v>6.13</v>
      </c>
      <c r="M32" s="609">
        <v>4.6399999999999997</v>
      </c>
      <c r="N32" s="626"/>
    </row>
    <row r="33" spans="1:14" s="429" customFormat="1" ht="15" hidden="1" customHeight="1">
      <c r="A33" s="421" t="s">
        <v>190</v>
      </c>
      <c r="B33" s="421" t="s">
        <v>211</v>
      </c>
      <c r="C33" s="95" t="s">
        <v>191</v>
      </c>
      <c r="D33" s="421" t="s">
        <v>191</v>
      </c>
      <c r="E33" s="312">
        <v>5001</v>
      </c>
      <c r="F33" s="421" t="s">
        <v>215</v>
      </c>
      <c r="G33" s="312">
        <v>5804</v>
      </c>
      <c r="H33" s="456" t="s">
        <v>17</v>
      </c>
      <c r="I33" s="661" t="s">
        <v>526</v>
      </c>
      <c r="J33" s="326" t="s">
        <v>526</v>
      </c>
      <c r="K33" s="513" t="s">
        <v>1280</v>
      </c>
      <c r="L33" s="513" t="s">
        <v>17</v>
      </c>
      <c r="M33" s="609"/>
      <c r="N33" s="626"/>
    </row>
    <row r="34" spans="1:14" s="429" customFormat="1" ht="15" hidden="1" customHeight="1">
      <c r="A34" s="95" t="s">
        <v>216</v>
      </c>
      <c r="B34" s="95" t="s">
        <v>217</v>
      </c>
      <c r="C34" s="95" t="s">
        <v>172</v>
      </c>
      <c r="D34" s="95" t="s">
        <v>218</v>
      </c>
      <c r="E34" s="95">
        <v>6001</v>
      </c>
      <c r="F34" s="95" t="s">
        <v>219</v>
      </c>
      <c r="G34" s="167">
        <v>6101</v>
      </c>
      <c r="H34" s="456">
        <v>795.34</v>
      </c>
      <c r="I34" s="456">
        <v>45.8</v>
      </c>
      <c r="J34" s="455">
        <v>5.76</v>
      </c>
      <c r="K34" s="513">
        <v>828.12</v>
      </c>
      <c r="L34" s="513">
        <v>55.15</v>
      </c>
      <c r="M34" s="609">
        <v>6.66</v>
      </c>
      <c r="N34" s="626"/>
    </row>
    <row r="35" spans="1:14" s="429" customFormat="1" ht="15" hidden="1" customHeight="1">
      <c r="A35" s="95" t="s">
        <v>216</v>
      </c>
      <c r="B35" s="95" t="s">
        <v>217</v>
      </c>
      <c r="C35" s="95" t="s">
        <v>172</v>
      </c>
      <c r="D35" s="95" t="s">
        <v>218</v>
      </c>
      <c r="E35" s="95">
        <v>6001</v>
      </c>
      <c r="F35" s="95" t="s">
        <v>220</v>
      </c>
      <c r="G35" s="167">
        <v>6108</v>
      </c>
      <c r="H35" s="456">
        <v>287.08</v>
      </c>
      <c r="I35" s="456">
        <v>4.42</v>
      </c>
      <c r="J35" s="455">
        <v>1.54</v>
      </c>
      <c r="K35" s="513">
        <v>298.20999999999998</v>
      </c>
      <c r="L35" s="513">
        <v>6.87</v>
      </c>
      <c r="M35" s="609">
        <v>2.2999999999999998</v>
      </c>
      <c r="N35" s="626"/>
    </row>
    <row r="36" spans="1:14" s="429" customFormat="1" ht="15" hidden="1" customHeight="1">
      <c r="A36" s="95" t="s">
        <v>216</v>
      </c>
      <c r="B36" s="95" t="s">
        <v>217</v>
      </c>
      <c r="C36" s="95" t="s">
        <v>172</v>
      </c>
      <c r="D36" s="95" t="s">
        <v>221</v>
      </c>
      <c r="E36" s="95">
        <v>6115</v>
      </c>
      <c r="F36" s="95" t="s">
        <v>221</v>
      </c>
      <c r="G36" s="167">
        <v>6115</v>
      </c>
      <c r="H36" s="456">
        <v>189.13</v>
      </c>
      <c r="I36" s="456">
        <v>1.44</v>
      </c>
      <c r="J36" s="455">
        <v>0.76</v>
      </c>
      <c r="K36" s="513">
        <v>208.9</v>
      </c>
      <c r="L36" s="513">
        <v>1.44</v>
      </c>
      <c r="M36" s="609">
        <v>0.69</v>
      </c>
      <c r="N36" s="626"/>
    </row>
    <row r="37" spans="1:14" s="429" customFormat="1" ht="15" hidden="1" customHeight="1">
      <c r="A37" s="95" t="s">
        <v>216</v>
      </c>
      <c r="B37" s="95" t="s">
        <v>222</v>
      </c>
      <c r="C37" s="95" t="s">
        <v>172</v>
      </c>
      <c r="D37" s="95" t="s">
        <v>223</v>
      </c>
      <c r="E37" s="95">
        <v>6301</v>
      </c>
      <c r="F37" s="95" t="s">
        <v>223</v>
      </c>
      <c r="G37" s="167">
        <v>6301</v>
      </c>
      <c r="H37" s="456">
        <v>269.18</v>
      </c>
      <c r="I37" s="456">
        <v>3.36</v>
      </c>
      <c r="J37" s="455">
        <v>1.25</v>
      </c>
      <c r="K37" s="513">
        <v>274.61</v>
      </c>
      <c r="L37" s="513">
        <v>5.82</v>
      </c>
      <c r="M37" s="609">
        <v>2.12</v>
      </c>
      <c r="N37" s="626"/>
    </row>
    <row r="38" spans="1:14" s="429" customFormat="1" ht="15" hidden="1" customHeight="1">
      <c r="A38" s="95" t="s">
        <v>224</v>
      </c>
      <c r="B38" s="95" t="s">
        <v>225</v>
      </c>
      <c r="C38" s="95" t="s">
        <v>172</v>
      </c>
      <c r="D38" s="95" t="s">
        <v>226</v>
      </c>
      <c r="E38" s="95">
        <v>7001</v>
      </c>
      <c r="F38" s="95" t="s">
        <v>225</v>
      </c>
      <c r="G38" s="167">
        <v>7101</v>
      </c>
      <c r="H38" s="456">
        <v>838.84</v>
      </c>
      <c r="I38" s="456">
        <v>39.270000000000003</v>
      </c>
      <c r="J38" s="455">
        <v>4.68</v>
      </c>
      <c r="K38" s="513">
        <v>885.98</v>
      </c>
      <c r="L38" s="513">
        <v>46.89</v>
      </c>
      <c r="M38" s="609">
        <v>5.29</v>
      </c>
      <c r="N38" s="626"/>
    </row>
    <row r="39" spans="1:14" s="429" customFormat="1" ht="15" hidden="1" customHeight="1">
      <c r="A39" s="95" t="s">
        <v>224</v>
      </c>
      <c r="B39" s="95" t="s">
        <v>225</v>
      </c>
      <c r="C39" s="95" t="s">
        <v>172</v>
      </c>
      <c r="D39" s="95" t="s">
        <v>227</v>
      </c>
      <c r="E39" s="95">
        <v>7102</v>
      </c>
      <c r="F39" s="95" t="s">
        <v>227</v>
      </c>
      <c r="G39" s="167">
        <v>7102</v>
      </c>
      <c r="H39" s="456">
        <v>155.86000000000001</v>
      </c>
      <c r="I39" s="456">
        <v>0.76</v>
      </c>
      <c r="J39" s="455">
        <v>0.49</v>
      </c>
      <c r="K39" s="513">
        <v>158.22999999999999</v>
      </c>
      <c r="L39" s="513">
        <v>0.76</v>
      </c>
      <c r="M39" s="609">
        <v>0.48</v>
      </c>
      <c r="N39" s="626"/>
    </row>
    <row r="40" spans="1:14" s="429" customFormat="1" ht="15" hidden="1" customHeight="1">
      <c r="A40" s="95" t="s">
        <v>224</v>
      </c>
      <c r="B40" s="95" t="s">
        <v>225</v>
      </c>
      <c r="C40" s="95" t="s">
        <v>172</v>
      </c>
      <c r="D40" s="95" t="s">
        <v>226</v>
      </c>
      <c r="E40" s="95">
        <v>7001</v>
      </c>
      <c r="F40" s="95" t="s">
        <v>224</v>
      </c>
      <c r="G40" s="167">
        <v>7105</v>
      </c>
      <c r="H40" s="456">
        <v>166.86</v>
      </c>
      <c r="I40" s="456">
        <v>0.84</v>
      </c>
      <c r="J40" s="455">
        <v>0.5</v>
      </c>
      <c r="K40" s="513">
        <v>178.62</v>
      </c>
      <c r="L40" s="513">
        <v>0.84</v>
      </c>
      <c r="M40" s="609">
        <v>0.47</v>
      </c>
      <c r="N40" s="626"/>
    </row>
    <row r="41" spans="1:14" s="429" customFormat="1" ht="15" hidden="1" customHeight="1">
      <c r="A41" s="95" t="s">
        <v>224</v>
      </c>
      <c r="B41" s="95" t="s">
        <v>228</v>
      </c>
      <c r="C41" s="95" t="s">
        <v>172</v>
      </c>
      <c r="D41" s="95" t="s">
        <v>229</v>
      </c>
      <c r="E41" s="95">
        <v>7301</v>
      </c>
      <c r="F41" s="95" t="s">
        <v>228</v>
      </c>
      <c r="G41" s="167">
        <v>7301</v>
      </c>
      <c r="H41" s="456">
        <v>541.87</v>
      </c>
      <c r="I41" s="456">
        <v>20.010000000000002</v>
      </c>
      <c r="J41" s="455">
        <v>3.69</v>
      </c>
      <c r="K41" s="513">
        <v>568.49</v>
      </c>
      <c r="L41" s="513">
        <v>30.1</v>
      </c>
      <c r="M41" s="609">
        <v>5.29</v>
      </c>
      <c r="N41" s="626"/>
    </row>
    <row r="42" spans="1:14" s="429" customFormat="1" ht="15" hidden="1" customHeight="1">
      <c r="A42" s="421" t="s">
        <v>224</v>
      </c>
      <c r="B42" s="421" t="s">
        <v>228</v>
      </c>
      <c r="C42" s="95" t="s">
        <v>172</v>
      </c>
      <c r="D42" s="421" t="s">
        <v>229</v>
      </c>
      <c r="E42" s="312">
        <v>7301</v>
      </c>
      <c r="F42" s="424" t="s">
        <v>230</v>
      </c>
      <c r="G42" s="312">
        <v>7305</v>
      </c>
      <c r="H42" s="456" t="s">
        <v>17</v>
      </c>
      <c r="I42" s="661" t="s">
        <v>526</v>
      </c>
      <c r="J42" s="326" t="s">
        <v>526</v>
      </c>
      <c r="K42" s="513" t="s">
        <v>1280</v>
      </c>
      <c r="L42" s="513" t="s">
        <v>17</v>
      </c>
      <c r="M42" s="609"/>
      <c r="N42" s="626"/>
    </row>
    <row r="43" spans="1:14" s="429" customFormat="1" ht="15" hidden="1" customHeight="1">
      <c r="A43" s="421" t="s">
        <v>224</v>
      </c>
      <c r="B43" s="421" t="s">
        <v>228</v>
      </c>
      <c r="C43" s="95" t="s">
        <v>172</v>
      </c>
      <c r="D43" s="421" t="s">
        <v>229</v>
      </c>
      <c r="E43" s="312">
        <v>7301</v>
      </c>
      <c r="F43" s="424" t="s">
        <v>231</v>
      </c>
      <c r="G43" s="312">
        <v>7306</v>
      </c>
      <c r="H43" s="456" t="s">
        <v>17</v>
      </c>
      <c r="I43" s="661" t="s">
        <v>526</v>
      </c>
      <c r="J43" s="326" t="s">
        <v>526</v>
      </c>
      <c r="K43" s="513" t="s">
        <v>1280</v>
      </c>
      <c r="L43" s="513" t="s">
        <v>17</v>
      </c>
      <c r="M43" s="609"/>
      <c r="N43" s="626"/>
    </row>
    <row r="44" spans="1:14" s="429" customFormat="1" ht="15" hidden="1" customHeight="1">
      <c r="A44" s="95" t="s">
        <v>224</v>
      </c>
      <c r="B44" s="95" t="s">
        <v>232</v>
      </c>
      <c r="C44" s="95" t="s">
        <v>172</v>
      </c>
      <c r="D44" s="95" t="s">
        <v>232</v>
      </c>
      <c r="E44" s="95">
        <v>7401</v>
      </c>
      <c r="F44" s="95" t="s">
        <v>232</v>
      </c>
      <c r="G44" s="167">
        <v>7401</v>
      </c>
      <c r="H44" s="456">
        <v>289.77999999999997</v>
      </c>
      <c r="I44" s="456">
        <v>7.98</v>
      </c>
      <c r="J44" s="455">
        <v>2.75</v>
      </c>
      <c r="K44" s="513">
        <v>299.39999999999998</v>
      </c>
      <c r="L44" s="513">
        <v>8.0399999999999991</v>
      </c>
      <c r="M44" s="609">
        <v>2.69</v>
      </c>
      <c r="N44" s="626"/>
    </row>
    <row r="45" spans="1:14" s="429" customFormat="1" ht="15" hidden="1" customHeight="1">
      <c r="A45" s="95" t="s">
        <v>233</v>
      </c>
      <c r="B45" s="95" t="s">
        <v>234</v>
      </c>
      <c r="C45" s="95" t="s">
        <v>235</v>
      </c>
      <c r="D45" s="95" t="s">
        <v>235</v>
      </c>
      <c r="E45" s="95">
        <v>8001</v>
      </c>
      <c r="F45" s="95" t="s">
        <v>234</v>
      </c>
      <c r="G45" s="167">
        <v>8101</v>
      </c>
      <c r="H45" s="456">
        <v>623.39</v>
      </c>
      <c r="I45" s="456">
        <v>26.74</v>
      </c>
      <c r="J45" s="455">
        <v>4.29</v>
      </c>
      <c r="K45" s="513">
        <v>654.82000000000005</v>
      </c>
      <c r="L45" s="513">
        <v>35.18</v>
      </c>
      <c r="M45" s="609">
        <v>5.37</v>
      </c>
      <c r="N45" s="626"/>
    </row>
    <row r="46" spans="1:14" s="429" customFormat="1" ht="15" hidden="1" customHeight="1">
      <c r="A46" s="95" t="s">
        <v>233</v>
      </c>
      <c r="B46" s="95" t="s">
        <v>234</v>
      </c>
      <c r="C46" s="95" t="s">
        <v>235</v>
      </c>
      <c r="D46" s="95" t="s">
        <v>235</v>
      </c>
      <c r="E46" s="95">
        <v>8001</v>
      </c>
      <c r="F46" s="95" t="s">
        <v>236</v>
      </c>
      <c r="G46" s="167">
        <v>8102</v>
      </c>
      <c r="H46" s="456">
        <v>465.14</v>
      </c>
      <c r="I46" s="456">
        <v>8.44</v>
      </c>
      <c r="J46" s="455">
        <v>1.81</v>
      </c>
      <c r="K46" s="513">
        <v>493.46</v>
      </c>
      <c r="L46" s="513">
        <v>9.98</v>
      </c>
      <c r="M46" s="609">
        <v>2.02</v>
      </c>
      <c r="N46" s="626"/>
    </row>
    <row r="47" spans="1:14" s="429" customFormat="1" ht="15" hidden="1" customHeight="1">
      <c r="A47" s="95" t="s">
        <v>233</v>
      </c>
      <c r="B47" s="95" t="s">
        <v>234</v>
      </c>
      <c r="C47" s="95" t="s">
        <v>235</v>
      </c>
      <c r="D47" s="95" t="s">
        <v>235</v>
      </c>
      <c r="E47" s="95">
        <v>8001</v>
      </c>
      <c r="F47" s="95" t="s">
        <v>237</v>
      </c>
      <c r="G47" s="167">
        <v>8103</v>
      </c>
      <c r="H47" s="456">
        <v>273.19</v>
      </c>
      <c r="I47" s="456">
        <v>4.91</v>
      </c>
      <c r="J47" s="455">
        <v>1.8</v>
      </c>
      <c r="K47" s="513">
        <v>276.73</v>
      </c>
      <c r="L47" s="513">
        <v>9.4499999999999993</v>
      </c>
      <c r="M47" s="609">
        <v>3.41</v>
      </c>
      <c r="N47" s="626"/>
    </row>
    <row r="48" spans="1:14" s="429" customFormat="1" ht="15" hidden="1" customHeight="1">
      <c r="A48" s="95" t="s">
        <v>233</v>
      </c>
      <c r="B48" s="95" t="s">
        <v>234</v>
      </c>
      <c r="C48" s="95" t="s">
        <v>235</v>
      </c>
      <c r="D48" s="95" t="s">
        <v>235</v>
      </c>
      <c r="E48" s="95">
        <v>8001</v>
      </c>
      <c r="F48" s="95" t="s">
        <v>238</v>
      </c>
      <c r="G48" s="167">
        <v>8105</v>
      </c>
      <c r="H48" s="456">
        <v>83.73</v>
      </c>
      <c r="I48" s="456">
        <v>0.83</v>
      </c>
      <c r="J48" s="455">
        <v>1</v>
      </c>
      <c r="K48" s="513">
        <v>88.17</v>
      </c>
      <c r="L48" s="513">
        <v>0.85</v>
      </c>
      <c r="M48" s="609">
        <v>0.96</v>
      </c>
      <c r="N48" s="626"/>
    </row>
    <row r="49" spans="1:14" s="429" customFormat="1" ht="15" hidden="1" customHeight="1">
      <c r="A49" s="95" t="s">
        <v>233</v>
      </c>
      <c r="B49" s="95" t="s">
        <v>234</v>
      </c>
      <c r="C49" s="95" t="s">
        <v>235</v>
      </c>
      <c r="D49" s="95" t="s">
        <v>235</v>
      </c>
      <c r="E49" s="95">
        <v>8001</v>
      </c>
      <c r="F49" s="95" t="s">
        <v>239</v>
      </c>
      <c r="G49" s="167">
        <v>8106</v>
      </c>
      <c r="H49" s="456">
        <v>190.88</v>
      </c>
      <c r="I49" s="456">
        <v>0.24</v>
      </c>
      <c r="J49" s="455">
        <v>0.13</v>
      </c>
      <c r="K49" s="513">
        <v>196.02</v>
      </c>
      <c r="L49" s="513">
        <v>0.24</v>
      </c>
      <c r="M49" s="609">
        <v>0.12</v>
      </c>
      <c r="N49" s="626"/>
    </row>
    <row r="50" spans="1:14" s="429" customFormat="1" ht="15" hidden="1" customHeight="1">
      <c r="A50" s="421" t="s">
        <v>233</v>
      </c>
      <c r="B50" s="421" t="s">
        <v>234</v>
      </c>
      <c r="C50" s="95" t="s">
        <v>235</v>
      </c>
      <c r="D50" s="421" t="s">
        <v>235</v>
      </c>
      <c r="E50" s="312">
        <v>8001</v>
      </c>
      <c r="F50" s="421" t="s">
        <v>240</v>
      </c>
      <c r="G50" s="312">
        <v>8107</v>
      </c>
      <c r="H50" s="456" t="s">
        <v>17</v>
      </c>
      <c r="I50" s="661" t="s">
        <v>526</v>
      </c>
      <c r="J50" s="326" t="s">
        <v>526</v>
      </c>
      <c r="K50" s="513" t="s">
        <v>1280</v>
      </c>
      <c r="L50" s="513" t="s">
        <v>17</v>
      </c>
      <c r="M50" s="609"/>
      <c r="N50" s="626"/>
    </row>
    <row r="51" spans="1:14" s="429" customFormat="1" ht="15" hidden="1" customHeight="1">
      <c r="A51" s="95" t="s">
        <v>233</v>
      </c>
      <c r="B51" s="95" t="s">
        <v>234</v>
      </c>
      <c r="C51" s="95" t="s">
        <v>235</v>
      </c>
      <c r="D51" s="95" t="s">
        <v>235</v>
      </c>
      <c r="E51" s="95">
        <v>8001</v>
      </c>
      <c r="F51" s="95" t="s">
        <v>241</v>
      </c>
      <c r="G51" s="167">
        <v>8108</v>
      </c>
      <c r="H51" s="456">
        <v>477.27</v>
      </c>
      <c r="I51" s="456">
        <v>22.83</v>
      </c>
      <c r="J51" s="455">
        <v>4.78</v>
      </c>
      <c r="K51" s="513">
        <v>535.01</v>
      </c>
      <c r="L51" s="513">
        <v>29.06</v>
      </c>
      <c r="M51" s="609">
        <v>5.43</v>
      </c>
      <c r="N51" s="626"/>
    </row>
    <row r="52" spans="1:14" s="429" customFormat="1" ht="15" hidden="1" customHeight="1">
      <c r="A52" s="421" t="s">
        <v>233</v>
      </c>
      <c r="B52" s="421" t="s">
        <v>234</v>
      </c>
      <c r="C52" s="95" t="s">
        <v>235</v>
      </c>
      <c r="D52" s="421" t="s">
        <v>235</v>
      </c>
      <c r="E52" s="312">
        <v>8001</v>
      </c>
      <c r="F52" s="421" t="s">
        <v>242</v>
      </c>
      <c r="G52" s="312">
        <v>8109</v>
      </c>
      <c r="H52" s="456" t="s">
        <v>17</v>
      </c>
      <c r="I52" s="661" t="s">
        <v>526</v>
      </c>
      <c r="J52" s="326" t="s">
        <v>526</v>
      </c>
      <c r="K52" s="513">
        <v>47.69</v>
      </c>
      <c r="L52" s="513">
        <v>0.28999999999999998</v>
      </c>
      <c r="M52" s="609">
        <v>0.61</v>
      </c>
      <c r="N52" s="626"/>
    </row>
    <row r="53" spans="1:14" s="429" customFormat="1" ht="15" hidden="1" customHeight="1">
      <c r="A53" s="95" t="s">
        <v>233</v>
      </c>
      <c r="B53" s="95" t="s">
        <v>234</v>
      </c>
      <c r="C53" s="95" t="s">
        <v>235</v>
      </c>
      <c r="D53" s="95" t="s">
        <v>235</v>
      </c>
      <c r="E53" s="95">
        <v>8001</v>
      </c>
      <c r="F53" s="95" t="s">
        <v>243</v>
      </c>
      <c r="G53" s="167">
        <v>8110</v>
      </c>
      <c r="H53" s="456">
        <v>577.44000000000005</v>
      </c>
      <c r="I53" s="456">
        <v>14.71</v>
      </c>
      <c r="J53" s="455">
        <v>2.5499999999999998</v>
      </c>
      <c r="K53" s="513">
        <v>588.97</v>
      </c>
      <c r="L53" s="513">
        <v>13.3</v>
      </c>
      <c r="M53" s="609">
        <v>2.2599999999999998</v>
      </c>
      <c r="N53" s="626"/>
    </row>
    <row r="54" spans="1:14" s="429" customFormat="1" ht="15" hidden="1" customHeight="1">
      <c r="A54" s="95" t="s">
        <v>233</v>
      </c>
      <c r="B54" s="95" t="s">
        <v>234</v>
      </c>
      <c r="C54" s="95" t="s">
        <v>235</v>
      </c>
      <c r="D54" s="95" t="s">
        <v>235</v>
      </c>
      <c r="E54" s="95">
        <v>8001</v>
      </c>
      <c r="F54" s="95" t="s">
        <v>244</v>
      </c>
      <c r="G54" s="167">
        <v>8111</v>
      </c>
      <c r="H54" s="456">
        <v>228.89</v>
      </c>
      <c r="I54" s="456">
        <v>4.33</v>
      </c>
      <c r="J54" s="455">
        <v>1.89</v>
      </c>
      <c r="K54" s="513">
        <v>238.4</v>
      </c>
      <c r="L54" s="513">
        <v>4.33</v>
      </c>
      <c r="M54" s="609">
        <v>1.82</v>
      </c>
      <c r="N54" s="626"/>
    </row>
    <row r="55" spans="1:14" s="429" customFormat="1" ht="15" hidden="1" customHeight="1">
      <c r="A55" s="95" t="s">
        <v>233</v>
      </c>
      <c r="B55" s="95" t="s">
        <v>234</v>
      </c>
      <c r="C55" s="95" t="s">
        <v>235</v>
      </c>
      <c r="D55" s="95" t="s">
        <v>235</v>
      </c>
      <c r="E55" s="95">
        <v>8001</v>
      </c>
      <c r="F55" s="95" t="s">
        <v>245</v>
      </c>
      <c r="G55" s="167">
        <v>8112</v>
      </c>
      <c r="H55" s="456">
        <v>314.37</v>
      </c>
      <c r="I55" s="456">
        <v>10.71</v>
      </c>
      <c r="J55" s="455">
        <v>3.41</v>
      </c>
      <c r="K55" s="513">
        <v>317.39</v>
      </c>
      <c r="L55" s="513">
        <v>12.67</v>
      </c>
      <c r="M55" s="609">
        <v>3.99</v>
      </c>
      <c r="N55" s="626"/>
    </row>
    <row r="56" spans="1:14" s="429" customFormat="1" ht="15" hidden="1" customHeight="1">
      <c r="A56" s="95" t="s">
        <v>233</v>
      </c>
      <c r="B56" s="95" t="s">
        <v>233</v>
      </c>
      <c r="C56" s="95" t="s">
        <v>172</v>
      </c>
      <c r="D56" s="95" t="s">
        <v>246</v>
      </c>
      <c r="E56" s="95">
        <v>8301</v>
      </c>
      <c r="F56" s="95" t="s">
        <v>247</v>
      </c>
      <c r="G56" s="167">
        <v>8301</v>
      </c>
      <c r="H56" s="456">
        <v>529.58000000000004</v>
      </c>
      <c r="I56" s="456">
        <v>23.97</v>
      </c>
      <c r="J56" s="455">
        <v>4.53</v>
      </c>
      <c r="K56" s="513">
        <v>578.30999999999995</v>
      </c>
      <c r="L56" s="513">
        <v>26.44</v>
      </c>
      <c r="M56" s="609">
        <v>4.57</v>
      </c>
      <c r="N56" s="626"/>
    </row>
    <row r="57" spans="1:14" s="429" customFormat="1" ht="15" hidden="1" customHeight="1">
      <c r="A57" s="421" t="s">
        <v>233</v>
      </c>
      <c r="B57" s="421" t="s">
        <v>233</v>
      </c>
      <c r="C57" s="95" t="s">
        <v>172</v>
      </c>
      <c r="D57" s="421" t="s">
        <v>246</v>
      </c>
      <c r="E57" s="312">
        <v>8301</v>
      </c>
      <c r="F57" s="424" t="s">
        <v>248</v>
      </c>
      <c r="G57" s="312">
        <v>8306</v>
      </c>
      <c r="H57" s="456" t="s">
        <v>17</v>
      </c>
      <c r="I57" s="661" t="s">
        <v>526</v>
      </c>
      <c r="J57" s="326" t="s">
        <v>526</v>
      </c>
      <c r="K57" s="513" t="s">
        <v>1280</v>
      </c>
      <c r="L57" s="513" t="s">
        <v>17</v>
      </c>
      <c r="M57" s="609"/>
      <c r="N57" s="626"/>
    </row>
    <row r="58" spans="1:14" s="429" customFormat="1" ht="15" hidden="1" customHeight="1">
      <c r="A58" s="95" t="s">
        <v>249</v>
      </c>
      <c r="B58" s="95" t="s">
        <v>250</v>
      </c>
      <c r="C58" s="95" t="s">
        <v>172</v>
      </c>
      <c r="D58" s="95" t="s">
        <v>251</v>
      </c>
      <c r="E58" s="95">
        <v>9001</v>
      </c>
      <c r="F58" s="95" t="s">
        <v>252</v>
      </c>
      <c r="G58" s="167">
        <v>9101</v>
      </c>
      <c r="H58" s="456">
        <v>911.22</v>
      </c>
      <c r="I58" s="456">
        <v>55.35</v>
      </c>
      <c r="J58" s="455">
        <v>6.07</v>
      </c>
      <c r="K58" s="513">
        <v>957.44</v>
      </c>
      <c r="L58" s="513">
        <v>60.46</v>
      </c>
      <c r="M58" s="609">
        <v>6.31</v>
      </c>
      <c r="N58" s="626"/>
    </row>
    <row r="59" spans="1:14" s="429" customFormat="1" ht="15" hidden="1" customHeight="1">
      <c r="A59" s="95" t="s">
        <v>249</v>
      </c>
      <c r="B59" s="95" t="s">
        <v>250</v>
      </c>
      <c r="C59" s="95" t="s">
        <v>172</v>
      </c>
      <c r="D59" s="95" t="s">
        <v>251</v>
      </c>
      <c r="E59" s="95">
        <v>9001</v>
      </c>
      <c r="F59" s="95" t="s">
        <v>253</v>
      </c>
      <c r="G59" s="167">
        <v>9112</v>
      </c>
      <c r="H59" s="456">
        <v>143.44</v>
      </c>
      <c r="I59" s="456">
        <v>16.98</v>
      </c>
      <c r="J59" s="455">
        <v>11.84</v>
      </c>
      <c r="K59" s="513">
        <v>155.11000000000001</v>
      </c>
      <c r="L59" s="513">
        <v>16.79</v>
      </c>
      <c r="M59" s="609">
        <v>10.82</v>
      </c>
      <c r="N59" s="626"/>
    </row>
    <row r="60" spans="1:14" s="429" customFormat="1" ht="15" hidden="1" customHeight="1">
      <c r="A60" s="95" t="s">
        <v>249</v>
      </c>
      <c r="B60" s="95" t="s">
        <v>250</v>
      </c>
      <c r="C60" s="95" t="s">
        <v>172</v>
      </c>
      <c r="D60" s="95" t="s">
        <v>254</v>
      </c>
      <c r="E60" s="95">
        <v>9120</v>
      </c>
      <c r="F60" s="95" t="s">
        <v>254</v>
      </c>
      <c r="G60" s="167">
        <v>9120</v>
      </c>
      <c r="H60" s="456">
        <v>174.22</v>
      </c>
      <c r="I60" s="456">
        <v>6.32</v>
      </c>
      <c r="J60" s="455">
        <v>3.63</v>
      </c>
      <c r="K60" s="513">
        <v>185.92</v>
      </c>
      <c r="L60" s="513">
        <v>6.25</v>
      </c>
      <c r="M60" s="609">
        <v>3.36</v>
      </c>
      <c r="N60" s="626"/>
    </row>
    <row r="61" spans="1:14" s="429" customFormat="1" ht="15" hidden="1" customHeight="1">
      <c r="A61" s="95" t="s">
        <v>249</v>
      </c>
      <c r="B61" s="95" t="s">
        <v>255</v>
      </c>
      <c r="C61" s="95" t="s">
        <v>172</v>
      </c>
      <c r="D61" s="95" t="s">
        <v>256</v>
      </c>
      <c r="E61" s="95">
        <v>9201</v>
      </c>
      <c r="F61" s="95" t="s">
        <v>256</v>
      </c>
      <c r="G61" s="167">
        <v>9201</v>
      </c>
      <c r="H61" s="456">
        <v>198</v>
      </c>
      <c r="I61" s="456">
        <v>9.02</v>
      </c>
      <c r="J61" s="455">
        <v>4.55</v>
      </c>
      <c r="K61" s="513">
        <v>204.92</v>
      </c>
      <c r="L61" s="513">
        <v>9.01</v>
      </c>
      <c r="M61" s="609">
        <v>4.4000000000000004</v>
      </c>
      <c r="N61" s="626"/>
    </row>
    <row r="62" spans="1:14" s="429" customFormat="1" ht="15" hidden="1" customHeight="1">
      <c r="A62" s="95" t="s">
        <v>257</v>
      </c>
      <c r="B62" s="95" t="s">
        <v>258</v>
      </c>
      <c r="C62" s="95" t="s">
        <v>172</v>
      </c>
      <c r="D62" s="95" t="s">
        <v>259</v>
      </c>
      <c r="E62" s="95">
        <v>10001</v>
      </c>
      <c r="F62" s="95" t="s">
        <v>260</v>
      </c>
      <c r="G62" s="167">
        <v>10101</v>
      </c>
      <c r="H62" s="456">
        <v>954.99</v>
      </c>
      <c r="I62" s="456">
        <v>22.82</v>
      </c>
      <c r="J62" s="455">
        <v>2.39</v>
      </c>
      <c r="K62" s="513">
        <v>1010.73</v>
      </c>
      <c r="L62" s="513">
        <v>28.29</v>
      </c>
      <c r="M62" s="609">
        <v>2.8</v>
      </c>
      <c r="N62" s="626"/>
    </row>
    <row r="63" spans="1:14" s="429" customFormat="1" ht="15" hidden="1" customHeight="1">
      <c r="A63" s="421" t="s">
        <v>257</v>
      </c>
      <c r="B63" s="421" t="s">
        <v>258</v>
      </c>
      <c r="C63" s="95" t="s">
        <v>172</v>
      </c>
      <c r="D63" s="421" t="s">
        <v>259</v>
      </c>
      <c r="E63" s="312">
        <v>10001</v>
      </c>
      <c r="F63" s="421" t="s">
        <v>261</v>
      </c>
      <c r="G63" s="312">
        <v>10109</v>
      </c>
      <c r="H63" s="456" t="s">
        <v>17</v>
      </c>
      <c r="I63" s="661" t="s">
        <v>526</v>
      </c>
      <c r="J63" s="326" t="s">
        <v>526</v>
      </c>
      <c r="K63" s="513">
        <v>138.84</v>
      </c>
      <c r="L63" s="513">
        <v>1.37</v>
      </c>
      <c r="M63" s="609">
        <v>0.99</v>
      </c>
      <c r="N63" s="626"/>
    </row>
    <row r="64" spans="1:14" s="429" customFormat="1" ht="15" hidden="1" customHeight="1">
      <c r="A64" s="421" t="s">
        <v>257</v>
      </c>
      <c r="B64" s="423" t="s">
        <v>262</v>
      </c>
      <c r="C64" s="95" t="s">
        <v>172</v>
      </c>
      <c r="D64" s="423" t="s">
        <v>263</v>
      </c>
      <c r="E64" s="312">
        <v>10201</v>
      </c>
      <c r="F64" s="423" t="s">
        <v>263</v>
      </c>
      <c r="G64" s="312">
        <v>10201</v>
      </c>
      <c r="H64" s="456" t="s">
        <v>17</v>
      </c>
      <c r="I64" s="661" t="s">
        <v>526</v>
      </c>
      <c r="J64" s="326" t="s">
        <v>526</v>
      </c>
      <c r="K64" s="513" t="s">
        <v>1280</v>
      </c>
      <c r="L64" s="513" t="s">
        <v>17</v>
      </c>
      <c r="M64" s="609"/>
      <c r="N64" s="626"/>
    </row>
    <row r="65" spans="1:14" s="429" customFormat="1" ht="15" hidden="1" customHeight="1">
      <c r="A65" s="95" t="s">
        <v>257</v>
      </c>
      <c r="B65" s="95" t="s">
        <v>264</v>
      </c>
      <c r="C65" s="95" t="s">
        <v>172</v>
      </c>
      <c r="D65" s="95" t="s">
        <v>264</v>
      </c>
      <c r="E65" s="95">
        <v>10301</v>
      </c>
      <c r="F65" s="95" t="s">
        <v>264</v>
      </c>
      <c r="G65" s="167">
        <v>10301</v>
      </c>
      <c r="H65" s="456">
        <v>524.48</v>
      </c>
      <c r="I65" s="456">
        <v>15.97</v>
      </c>
      <c r="J65" s="455">
        <v>3.04</v>
      </c>
      <c r="K65" s="513">
        <v>548.63</v>
      </c>
      <c r="L65" s="513">
        <v>18.329999999999998</v>
      </c>
      <c r="M65" s="609">
        <v>3.34</v>
      </c>
      <c r="N65" s="626"/>
    </row>
    <row r="66" spans="1:14" s="429" customFormat="1" ht="15" hidden="1" customHeight="1">
      <c r="A66" s="421" t="s">
        <v>265</v>
      </c>
      <c r="B66" s="423" t="s">
        <v>266</v>
      </c>
      <c r="C66" s="95" t="s">
        <v>172</v>
      </c>
      <c r="D66" s="423" t="s">
        <v>266</v>
      </c>
      <c r="E66" s="312">
        <v>11101</v>
      </c>
      <c r="F66" s="423" t="s">
        <v>266</v>
      </c>
      <c r="G66" s="312">
        <v>11101</v>
      </c>
      <c r="H66" s="456" t="s">
        <v>17</v>
      </c>
      <c r="I66" s="661" t="s">
        <v>526</v>
      </c>
      <c r="J66" s="326" t="s">
        <v>526</v>
      </c>
      <c r="K66" s="513">
        <v>212.87</v>
      </c>
      <c r="L66" s="513">
        <v>2.19</v>
      </c>
      <c r="M66" s="609">
        <v>1.03</v>
      </c>
      <c r="N66" s="626"/>
    </row>
    <row r="67" spans="1:14" s="429" customFormat="1" ht="15" hidden="1" customHeight="1">
      <c r="A67" s="95" t="s">
        <v>267</v>
      </c>
      <c r="B67" s="95" t="s">
        <v>267</v>
      </c>
      <c r="C67" s="95" t="s">
        <v>172</v>
      </c>
      <c r="D67" s="95" t="s">
        <v>268</v>
      </c>
      <c r="E67" s="95">
        <v>12101</v>
      </c>
      <c r="F67" s="95" t="s">
        <v>268</v>
      </c>
      <c r="G67" s="167">
        <v>12101</v>
      </c>
      <c r="H67" s="456">
        <v>545.89</v>
      </c>
      <c r="I67" s="456">
        <v>18.93</v>
      </c>
      <c r="J67" s="455">
        <v>3.47</v>
      </c>
      <c r="K67" s="513">
        <v>563.38</v>
      </c>
      <c r="L67" s="513">
        <v>21.69</v>
      </c>
      <c r="M67" s="609">
        <v>3.85</v>
      </c>
      <c r="N67" s="626"/>
    </row>
    <row r="68" spans="1:14" s="429" customFormat="1" ht="15" customHeight="1">
      <c r="A68" s="95" t="s">
        <v>269</v>
      </c>
      <c r="B68" s="95" t="s">
        <v>270</v>
      </c>
      <c r="C68" s="95" t="s">
        <v>271</v>
      </c>
      <c r="D68" s="95" t="s">
        <v>271</v>
      </c>
      <c r="E68" s="95">
        <v>13001</v>
      </c>
      <c r="F68" s="95" t="s">
        <v>270</v>
      </c>
      <c r="G68" s="167">
        <v>13101</v>
      </c>
      <c r="H68" s="456">
        <v>429.28</v>
      </c>
      <c r="I68" s="456">
        <v>48.79</v>
      </c>
      <c r="J68" s="455">
        <v>11.37</v>
      </c>
      <c r="K68" s="513">
        <v>432.58</v>
      </c>
      <c r="L68" s="513">
        <v>48.24</v>
      </c>
      <c r="M68" s="609">
        <v>11.15</v>
      </c>
      <c r="N68" s="626"/>
    </row>
    <row r="69" spans="1:14" s="429" customFormat="1" ht="15" customHeight="1">
      <c r="A69" s="95" t="s">
        <v>269</v>
      </c>
      <c r="B69" s="95" t="s">
        <v>270</v>
      </c>
      <c r="C69" s="95" t="s">
        <v>271</v>
      </c>
      <c r="D69" s="95" t="s">
        <v>271</v>
      </c>
      <c r="E69" s="95">
        <v>13001</v>
      </c>
      <c r="F69" s="95" t="s">
        <v>272</v>
      </c>
      <c r="G69" s="167">
        <v>13102</v>
      </c>
      <c r="H69" s="456">
        <v>250.26</v>
      </c>
      <c r="I69" s="456">
        <v>7.78</v>
      </c>
      <c r="J69" s="455">
        <v>3.11</v>
      </c>
      <c r="K69" s="513">
        <v>258.77</v>
      </c>
      <c r="L69" s="513">
        <v>9.2799999999999994</v>
      </c>
      <c r="M69" s="609">
        <v>3.59</v>
      </c>
      <c r="N69" s="626"/>
    </row>
    <row r="70" spans="1:14" s="429" customFormat="1" ht="15" customHeight="1">
      <c r="A70" s="95" t="s">
        <v>269</v>
      </c>
      <c r="B70" s="95" t="s">
        <v>270</v>
      </c>
      <c r="C70" s="95" t="s">
        <v>271</v>
      </c>
      <c r="D70" s="95" t="s">
        <v>271</v>
      </c>
      <c r="E70" s="95">
        <v>13001</v>
      </c>
      <c r="F70" s="95" t="s">
        <v>273</v>
      </c>
      <c r="G70" s="167">
        <v>13103</v>
      </c>
      <c r="H70" s="456">
        <v>240.05</v>
      </c>
      <c r="I70" s="456">
        <v>2.88</v>
      </c>
      <c r="J70" s="455">
        <v>1.2</v>
      </c>
      <c r="K70" s="513">
        <v>247.95</v>
      </c>
      <c r="L70" s="513">
        <v>2.75</v>
      </c>
      <c r="M70" s="609">
        <v>1.1100000000000001</v>
      </c>
      <c r="N70" s="626"/>
    </row>
    <row r="71" spans="1:14" s="429" customFormat="1" ht="15" customHeight="1">
      <c r="A71" s="95" t="s">
        <v>269</v>
      </c>
      <c r="B71" s="95" t="s">
        <v>270</v>
      </c>
      <c r="C71" s="95" t="s">
        <v>271</v>
      </c>
      <c r="D71" s="95" t="s">
        <v>271</v>
      </c>
      <c r="E71" s="95">
        <v>13001</v>
      </c>
      <c r="F71" s="95" t="s">
        <v>274</v>
      </c>
      <c r="G71" s="167">
        <v>13104</v>
      </c>
      <c r="H71" s="456">
        <v>289.01</v>
      </c>
      <c r="I71" s="456">
        <v>2.95</v>
      </c>
      <c r="J71" s="455">
        <v>1.02</v>
      </c>
      <c r="K71" s="513">
        <v>289.20999999999998</v>
      </c>
      <c r="L71" s="513">
        <v>4.79</v>
      </c>
      <c r="M71" s="609">
        <v>1.66</v>
      </c>
      <c r="N71" s="626"/>
    </row>
    <row r="72" spans="1:14" s="429" customFormat="1" ht="15" customHeight="1">
      <c r="A72" s="95" t="s">
        <v>269</v>
      </c>
      <c r="B72" s="95" t="s">
        <v>270</v>
      </c>
      <c r="C72" s="95" t="s">
        <v>271</v>
      </c>
      <c r="D72" s="95" t="s">
        <v>271</v>
      </c>
      <c r="E72" s="95">
        <v>13001</v>
      </c>
      <c r="F72" s="95" t="s">
        <v>275</v>
      </c>
      <c r="G72" s="167">
        <v>13105</v>
      </c>
      <c r="H72" s="456">
        <v>301.27999999999997</v>
      </c>
      <c r="I72" s="456">
        <v>6.3</v>
      </c>
      <c r="J72" s="455">
        <v>2.09</v>
      </c>
      <c r="K72" s="513">
        <v>304.67</v>
      </c>
      <c r="L72" s="513">
        <v>4.71</v>
      </c>
      <c r="M72" s="609">
        <v>1.55</v>
      </c>
      <c r="N72" s="626"/>
    </row>
    <row r="73" spans="1:14" s="429" customFormat="1" ht="15" customHeight="1">
      <c r="A73" s="95" t="s">
        <v>269</v>
      </c>
      <c r="B73" s="95" t="s">
        <v>270</v>
      </c>
      <c r="C73" s="95" t="s">
        <v>271</v>
      </c>
      <c r="D73" s="95" t="s">
        <v>271</v>
      </c>
      <c r="E73" s="95">
        <v>13001</v>
      </c>
      <c r="F73" s="95" t="s">
        <v>276</v>
      </c>
      <c r="G73" s="167">
        <v>13106</v>
      </c>
      <c r="H73" s="456">
        <v>297.04000000000002</v>
      </c>
      <c r="I73" s="456">
        <v>8.3000000000000007</v>
      </c>
      <c r="J73" s="455">
        <v>2.79</v>
      </c>
      <c r="K73" s="513">
        <v>301.64999999999998</v>
      </c>
      <c r="L73" s="513">
        <v>10.19</v>
      </c>
      <c r="M73" s="609">
        <v>3.38</v>
      </c>
      <c r="N73" s="626"/>
    </row>
    <row r="74" spans="1:14" s="429" customFormat="1" ht="15" customHeight="1">
      <c r="A74" s="95" t="s">
        <v>269</v>
      </c>
      <c r="B74" s="95" t="s">
        <v>270</v>
      </c>
      <c r="C74" s="95" t="s">
        <v>271</v>
      </c>
      <c r="D74" s="95" t="s">
        <v>271</v>
      </c>
      <c r="E74" s="95">
        <v>13001</v>
      </c>
      <c r="F74" s="95" t="s">
        <v>277</v>
      </c>
      <c r="G74" s="167">
        <v>13107</v>
      </c>
      <c r="H74" s="456">
        <v>281.89999999999998</v>
      </c>
      <c r="I74" s="456">
        <v>1.74</v>
      </c>
      <c r="J74" s="455">
        <v>0.62</v>
      </c>
      <c r="K74" s="513">
        <v>293.49</v>
      </c>
      <c r="L74" s="513">
        <v>1.96</v>
      </c>
      <c r="M74" s="609">
        <v>0.67</v>
      </c>
      <c r="N74" s="626"/>
    </row>
    <row r="75" spans="1:14" s="429" customFormat="1" ht="15" customHeight="1">
      <c r="A75" s="95" t="s">
        <v>269</v>
      </c>
      <c r="B75" s="95" t="s">
        <v>270</v>
      </c>
      <c r="C75" s="95" t="s">
        <v>271</v>
      </c>
      <c r="D75" s="95" t="s">
        <v>271</v>
      </c>
      <c r="E75" s="95">
        <v>13001</v>
      </c>
      <c r="F75" s="95" t="s">
        <v>278</v>
      </c>
      <c r="G75" s="167">
        <v>13108</v>
      </c>
      <c r="H75" s="456">
        <v>149.97</v>
      </c>
      <c r="I75" s="456">
        <v>0.49</v>
      </c>
      <c r="J75" s="455">
        <v>0.33</v>
      </c>
      <c r="K75" s="513">
        <v>149.75</v>
      </c>
      <c r="L75" s="513">
        <v>7.64</v>
      </c>
      <c r="M75" s="609">
        <v>5.0999999999999996</v>
      </c>
      <c r="N75" s="626"/>
    </row>
    <row r="76" spans="1:14" s="429" customFormat="1" ht="15" customHeight="1">
      <c r="A76" s="95" t="s">
        <v>269</v>
      </c>
      <c r="B76" s="95" t="s">
        <v>270</v>
      </c>
      <c r="C76" s="95" t="s">
        <v>271</v>
      </c>
      <c r="D76" s="95" t="s">
        <v>271</v>
      </c>
      <c r="E76" s="95">
        <v>13001</v>
      </c>
      <c r="F76" s="95" t="s">
        <v>279</v>
      </c>
      <c r="G76" s="167">
        <v>13109</v>
      </c>
      <c r="H76" s="456">
        <v>191.88</v>
      </c>
      <c r="I76" s="456">
        <v>1.71</v>
      </c>
      <c r="J76" s="455">
        <v>0.89</v>
      </c>
      <c r="K76" s="513">
        <v>191.9</v>
      </c>
      <c r="L76" s="513">
        <v>1.98</v>
      </c>
      <c r="M76" s="609">
        <v>1.03</v>
      </c>
      <c r="N76" s="626"/>
    </row>
    <row r="77" spans="1:14" s="429" customFormat="1" ht="15" customHeight="1">
      <c r="A77" s="95" t="s">
        <v>269</v>
      </c>
      <c r="B77" s="95" t="s">
        <v>270</v>
      </c>
      <c r="C77" s="95" t="s">
        <v>271</v>
      </c>
      <c r="D77" s="95" t="s">
        <v>271</v>
      </c>
      <c r="E77" s="95">
        <v>13001</v>
      </c>
      <c r="F77" s="95" t="s">
        <v>280</v>
      </c>
      <c r="G77" s="167">
        <v>13110</v>
      </c>
      <c r="H77" s="456">
        <v>861.46</v>
      </c>
      <c r="I77" s="456">
        <v>14.91</v>
      </c>
      <c r="J77" s="455">
        <v>1.73</v>
      </c>
      <c r="K77" s="513">
        <v>877.74</v>
      </c>
      <c r="L77" s="513">
        <v>15.28</v>
      </c>
      <c r="M77" s="609">
        <v>1.74</v>
      </c>
      <c r="N77" s="626"/>
    </row>
    <row r="78" spans="1:14" s="429" customFormat="1" ht="15" customHeight="1">
      <c r="A78" s="95" t="s">
        <v>269</v>
      </c>
      <c r="B78" s="95" t="s">
        <v>270</v>
      </c>
      <c r="C78" s="95" t="s">
        <v>271</v>
      </c>
      <c r="D78" s="95" t="s">
        <v>271</v>
      </c>
      <c r="E78" s="95">
        <v>13001</v>
      </c>
      <c r="F78" s="95" t="s">
        <v>281</v>
      </c>
      <c r="G78" s="167">
        <v>13111</v>
      </c>
      <c r="H78" s="456">
        <v>247.03</v>
      </c>
      <c r="I78" s="456">
        <v>4.59</v>
      </c>
      <c r="J78" s="455">
        <v>1.86</v>
      </c>
      <c r="K78" s="513">
        <v>247.61</v>
      </c>
      <c r="L78" s="513">
        <v>6.06</v>
      </c>
      <c r="M78" s="609">
        <v>2.4500000000000002</v>
      </c>
      <c r="N78" s="626"/>
    </row>
    <row r="79" spans="1:14" s="429" customFormat="1" ht="15" customHeight="1">
      <c r="A79" s="95" t="s">
        <v>269</v>
      </c>
      <c r="B79" s="95" t="s">
        <v>270</v>
      </c>
      <c r="C79" s="95" t="s">
        <v>271</v>
      </c>
      <c r="D79" s="95" t="s">
        <v>271</v>
      </c>
      <c r="E79" s="95">
        <v>13001</v>
      </c>
      <c r="F79" s="95" t="s">
        <v>282</v>
      </c>
      <c r="G79" s="167">
        <v>13112</v>
      </c>
      <c r="H79" s="456">
        <v>367.64</v>
      </c>
      <c r="I79" s="456">
        <v>19.39</v>
      </c>
      <c r="J79" s="455">
        <v>5.27</v>
      </c>
      <c r="K79" s="513">
        <v>375.71</v>
      </c>
      <c r="L79" s="513">
        <v>23.18</v>
      </c>
      <c r="M79" s="609">
        <v>6.17</v>
      </c>
      <c r="N79" s="626"/>
    </row>
    <row r="80" spans="1:14" s="429" customFormat="1" ht="15" customHeight="1">
      <c r="A80" s="95" t="s">
        <v>269</v>
      </c>
      <c r="B80" s="95" t="s">
        <v>270</v>
      </c>
      <c r="C80" s="95" t="s">
        <v>271</v>
      </c>
      <c r="D80" s="95" t="s">
        <v>271</v>
      </c>
      <c r="E80" s="95">
        <v>13001</v>
      </c>
      <c r="F80" s="95" t="s">
        <v>283</v>
      </c>
      <c r="G80" s="167">
        <v>13113</v>
      </c>
      <c r="H80" s="456">
        <v>338.08</v>
      </c>
      <c r="I80" s="456">
        <v>14.5</v>
      </c>
      <c r="J80" s="455">
        <v>4.29</v>
      </c>
      <c r="K80" s="513">
        <v>343</v>
      </c>
      <c r="L80" s="513">
        <v>17.28</v>
      </c>
      <c r="M80" s="609">
        <v>5.04</v>
      </c>
      <c r="N80" s="626"/>
    </row>
    <row r="81" spans="1:14" s="429" customFormat="1" ht="15" customHeight="1">
      <c r="A81" s="95" t="s">
        <v>269</v>
      </c>
      <c r="B81" s="95" t="s">
        <v>270</v>
      </c>
      <c r="C81" s="95" t="s">
        <v>271</v>
      </c>
      <c r="D81" s="95" t="s">
        <v>271</v>
      </c>
      <c r="E81" s="95">
        <v>13001</v>
      </c>
      <c r="F81" s="95" t="s">
        <v>284</v>
      </c>
      <c r="G81" s="167">
        <v>13114</v>
      </c>
      <c r="H81" s="456">
        <v>700.17</v>
      </c>
      <c r="I81" s="456">
        <v>24.31</v>
      </c>
      <c r="J81" s="455">
        <v>3.47</v>
      </c>
      <c r="K81" s="513">
        <v>717.75</v>
      </c>
      <c r="L81" s="513">
        <v>40.57</v>
      </c>
      <c r="M81" s="609">
        <v>5.65</v>
      </c>
      <c r="N81" s="626"/>
    </row>
    <row r="82" spans="1:14" s="429" customFormat="1" ht="15" customHeight="1">
      <c r="A82" s="421" t="s">
        <v>269</v>
      </c>
      <c r="B82" s="421" t="s">
        <v>270</v>
      </c>
      <c r="C82" s="95" t="s">
        <v>271</v>
      </c>
      <c r="D82" s="421" t="s">
        <v>271</v>
      </c>
      <c r="E82" s="312">
        <v>13001</v>
      </c>
      <c r="F82" s="421" t="s">
        <v>285</v>
      </c>
      <c r="G82" s="312">
        <v>13115</v>
      </c>
      <c r="H82" s="456" t="s">
        <v>17</v>
      </c>
      <c r="I82" s="661" t="s">
        <v>526</v>
      </c>
      <c r="J82" s="326">
        <v>0</v>
      </c>
      <c r="K82" s="513">
        <v>558.35</v>
      </c>
      <c r="L82" s="513">
        <v>1.06</v>
      </c>
      <c r="M82" s="609">
        <v>0.19</v>
      </c>
      <c r="N82" s="626"/>
    </row>
    <row r="83" spans="1:14" s="429" customFormat="1" ht="15" customHeight="1">
      <c r="A83" s="95" t="s">
        <v>269</v>
      </c>
      <c r="B83" s="95" t="s">
        <v>270</v>
      </c>
      <c r="C83" s="95" t="s">
        <v>271</v>
      </c>
      <c r="D83" s="95" t="s">
        <v>271</v>
      </c>
      <c r="E83" s="95">
        <v>13001</v>
      </c>
      <c r="F83" s="95" t="s">
        <v>286</v>
      </c>
      <c r="G83" s="167">
        <v>13116</v>
      </c>
      <c r="H83" s="456">
        <v>198.23</v>
      </c>
      <c r="I83" s="456">
        <v>2.97</v>
      </c>
      <c r="J83" s="455">
        <v>1.5</v>
      </c>
      <c r="K83" s="513">
        <v>198.4</v>
      </c>
      <c r="L83" s="513">
        <v>2.94</v>
      </c>
      <c r="M83" s="609">
        <v>1.48</v>
      </c>
      <c r="N83" s="626"/>
    </row>
    <row r="84" spans="1:14" s="429" customFormat="1" ht="15" customHeight="1">
      <c r="A84" s="95" t="s">
        <v>269</v>
      </c>
      <c r="B84" s="95" t="s">
        <v>270</v>
      </c>
      <c r="C84" s="95" t="s">
        <v>271</v>
      </c>
      <c r="D84" s="95" t="s">
        <v>271</v>
      </c>
      <c r="E84" s="95">
        <v>13001</v>
      </c>
      <c r="F84" s="95" t="s">
        <v>287</v>
      </c>
      <c r="G84" s="167">
        <v>13117</v>
      </c>
      <c r="H84" s="456">
        <v>172.88</v>
      </c>
      <c r="I84" s="456">
        <v>1.98</v>
      </c>
      <c r="J84" s="455">
        <v>1.1399999999999999</v>
      </c>
      <c r="K84" s="513">
        <v>172.88</v>
      </c>
      <c r="L84" s="513">
        <v>1.97</v>
      </c>
      <c r="M84" s="609">
        <v>1.1399999999999999</v>
      </c>
      <c r="N84" s="626"/>
    </row>
    <row r="85" spans="1:14" s="429" customFormat="1" ht="15" customHeight="1">
      <c r="A85" s="95" t="s">
        <v>269</v>
      </c>
      <c r="B85" s="95" t="s">
        <v>270</v>
      </c>
      <c r="C85" s="95" t="s">
        <v>271</v>
      </c>
      <c r="D85" s="95" t="s">
        <v>271</v>
      </c>
      <c r="E85" s="95">
        <v>13001</v>
      </c>
      <c r="F85" s="95" t="s">
        <v>288</v>
      </c>
      <c r="G85" s="167">
        <v>13118</v>
      </c>
      <c r="H85" s="456">
        <v>260.86</v>
      </c>
      <c r="I85" s="456">
        <v>5.95</v>
      </c>
      <c r="J85" s="455">
        <v>2.2799999999999998</v>
      </c>
      <c r="K85" s="513">
        <v>266.07</v>
      </c>
      <c r="L85" s="513">
        <v>6.81</v>
      </c>
      <c r="M85" s="609">
        <v>2.56</v>
      </c>
      <c r="N85" s="626"/>
    </row>
    <row r="86" spans="1:14" s="429" customFormat="1" ht="15" customHeight="1">
      <c r="A86" s="95" t="s">
        <v>269</v>
      </c>
      <c r="B86" s="95" t="s">
        <v>270</v>
      </c>
      <c r="C86" s="95" t="s">
        <v>271</v>
      </c>
      <c r="D86" s="95" t="s">
        <v>271</v>
      </c>
      <c r="E86" s="95">
        <v>13001</v>
      </c>
      <c r="F86" s="95" t="s">
        <v>289</v>
      </c>
      <c r="G86" s="167">
        <v>13119</v>
      </c>
      <c r="H86" s="456">
        <v>1214.9000000000001</v>
      </c>
      <c r="I86" s="456">
        <v>23.84</v>
      </c>
      <c r="J86" s="455">
        <v>1.96</v>
      </c>
      <c r="K86" s="513">
        <v>1232.5899999999999</v>
      </c>
      <c r="L86" s="513">
        <v>23.75</v>
      </c>
      <c r="M86" s="609">
        <v>1.93</v>
      </c>
      <c r="N86" s="626"/>
    </row>
    <row r="87" spans="1:14" s="429" customFormat="1" ht="15" customHeight="1">
      <c r="A87" s="95" t="s">
        <v>269</v>
      </c>
      <c r="B87" s="95" t="s">
        <v>270</v>
      </c>
      <c r="C87" s="95" t="s">
        <v>271</v>
      </c>
      <c r="D87" s="95" t="s">
        <v>271</v>
      </c>
      <c r="E87" s="95">
        <v>13001</v>
      </c>
      <c r="F87" s="95" t="s">
        <v>290</v>
      </c>
      <c r="G87" s="167">
        <v>13120</v>
      </c>
      <c r="H87" s="456">
        <v>329.23</v>
      </c>
      <c r="I87" s="456">
        <v>22.86</v>
      </c>
      <c r="J87" s="455">
        <v>6.94</v>
      </c>
      <c r="K87" s="513">
        <v>337.18</v>
      </c>
      <c r="L87" s="513">
        <v>22.43</v>
      </c>
      <c r="M87" s="609">
        <v>6.65</v>
      </c>
      <c r="N87" s="626"/>
    </row>
    <row r="88" spans="1:14" s="429" customFormat="1" ht="15" customHeight="1">
      <c r="A88" s="95" t="s">
        <v>269</v>
      </c>
      <c r="B88" s="95" t="s">
        <v>270</v>
      </c>
      <c r="C88" s="95" t="s">
        <v>271</v>
      </c>
      <c r="D88" s="95" t="s">
        <v>271</v>
      </c>
      <c r="E88" s="95">
        <v>13001</v>
      </c>
      <c r="F88" s="95" t="s">
        <v>291</v>
      </c>
      <c r="G88" s="167">
        <v>13121</v>
      </c>
      <c r="H88" s="456">
        <v>224.16</v>
      </c>
      <c r="I88" s="456">
        <v>4.79</v>
      </c>
      <c r="J88" s="455">
        <v>2.14</v>
      </c>
      <c r="K88" s="513">
        <v>224.14</v>
      </c>
      <c r="L88" s="513">
        <v>3.31</v>
      </c>
      <c r="M88" s="609">
        <v>1.48</v>
      </c>
      <c r="N88" s="626"/>
    </row>
    <row r="89" spans="1:14" s="429" customFormat="1" ht="15" customHeight="1">
      <c r="A89" s="95" t="s">
        <v>269</v>
      </c>
      <c r="B89" s="95" t="s">
        <v>270</v>
      </c>
      <c r="C89" s="95" t="s">
        <v>271</v>
      </c>
      <c r="D89" s="95" t="s">
        <v>271</v>
      </c>
      <c r="E89" s="95">
        <v>13001</v>
      </c>
      <c r="F89" s="95" t="s">
        <v>292</v>
      </c>
      <c r="G89" s="167">
        <v>13122</v>
      </c>
      <c r="H89" s="456">
        <v>614.32000000000005</v>
      </c>
      <c r="I89" s="456">
        <v>18.989999999999998</v>
      </c>
      <c r="J89" s="455">
        <v>3.09</v>
      </c>
      <c r="K89" s="513">
        <v>623.35</v>
      </c>
      <c r="L89" s="513">
        <v>21.78</v>
      </c>
      <c r="M89" s="609">
        <v>3.49</v>
      </c>
      <c r="N89" s="626"/>
    </row>
    <row r="90" spans="1:14" s="429" customFormat="1" ht="15" customHeight="1">
      <c r="A90" s="95" t="s">
        <v>269</v>
      </c>
      <c r="B90" s="95" t="s">
        <v>270</v>
      </c>
      <c r="C90" s="95" t="s">
        <v>271</v>
      </c>
      <c r="D90" s="95" t="s">
        <v>271</v>
      </c>
      <c r="E90" s="95">
        <v>13001</v>
      </c>
      <c r="F90" s="95" t="s">
        <v>293</v>
      </c>
      <c r="G90" s="167">
        <v>13123</v>
      </c>
      <c r="H90" s="456">
        <v>253.3</v>
      </c>
      <c r="I90" s="456">
        <v>24.04</v>
      </c>
      <c r="J90" s="455">
        <v>9.49</v>
      </c>
      <c r="K90" s="513">
        <v>256.24</v>
      </c>
      <c r="L90" s="513">
        <v>37.159999999999997</v>
      </c>
      <c r="M90" s="609">
        <v>14.5</v>
      </c>
      <c r="N90" s="626"/>
    </row>
    <row r="91" spans="1:14" s="429" customFormat="1" ht="15" customHeight="1">
      <c r="A91" s="95" t="s">
        <v>269</v>
      </c>
      <c r="B91" s="95" t="s">
        <v>270</v>
      </c>
      <c r="C91" s="95" t="s">
        <v>271</v>
      </c>
      <c r="D91" s="95" t="s">
        <v>271</v>
      </c>
      <c r="E91" s="95">
        <v>13001</v>
      </c>
      <c r="F91" s="95" t="s">
        <v>294</v>
      </c>
      <c r="G91" s="167">
        <v>13124</v>
      </c>
      <c r="H91" s="456">
        <v>490.26</v>
      </c>
      <c r="I91" s="456">
        <v>2.91</v>
      </c>
      <c r="J91" s="455">
        <v>0.59</v>
      </c>
      <c r="K91" s="513">
        <v>497.88</v>
      </c>
      <c r="L91" s="513">
        <v>6.3</v>
      </c>
      <c r="M91" s="609">
        <v>1.27</v>
      </c>
      <c r="N91" s="626"/>
    </row>
    <row r="92" spans="1:14" s="429" customFormat="1" ht="15" customHeight="1">
      <c r="A92" s="95" t="s">
        <v>269</v>
      </c>
      <c r="B92" s="95" t="s">
        <v>270</v>
      </c>
      <c r="C92" s="95" t="s">
        <v>271</v>
      </c>
      <c r="D92" s="95" t="s">
        <v>271</v>
      </c>
      <c r="E92" s="95">
        <v>13001</v>
      </c>
      <c r="F92" s="95" t="s">
        <v>295</v>
      </c>
      <c r="G92" s="167">
        <v>13125</v>
      </c>
      <c r="H92" s="456">
        <v>526.39</v>
      </c>
      <c r="I92" s="456">
        <v>11.38</v>
      </c>
      <c r="J92" s="455">
        <v>2.16</v>
      </c>
      <c r="K92" s="513">
        <v>533.1</v>
      </c>
      <c r="L92" s="513">
        <v>12.57</v>
      </c>
      <c r="M92" s="609">
        <v>2.36</v>
      </c>
      <c r="N92" s="626"/>
    </row>
    <row r="93" spans="1:14" s="429" customFormat="1" ht="15" customHeight="1">
      <c r="A93" s="95" t="s">
        <v>269</v>
      </c>
      <c r="B93" s="95" t="s">
        <v>270</v>
      </c>
      <c r="C93" s="95" t="s">
        <v>271</v>
      </c>
      <c r="D93" s="95" t="s">
        <v>271</v>
      </c>
      <c r="E93" s="95">
        <v>13001</v>
      </c>
      <c r="F93" s="95" t="s">
        <v>296</v>
      </c>
      <c r="G93" s="167">
        <v>13126</v>
      </c>
      <c r="H93" s="456">
        <v>217.47</v>
      </c>
      <c r="I93" s="456">
        <v>13.68</v>
      </c>
      <c r="J93" s="455">
        <v>6.29</v>
      </c>
      <c r="K93" s="513">
        <v>221.62</v>
      </c>
      <c r="L93" s="513">
        <v>10.29</v>
      </c>
      <c r="M93" s="609">
        <v>4.6399999999999997</v>
      </c>
      <c r="N93" s="626"/>
    </row>
    <row r="94" spans="1:14" s="429" customFormat="1" ht="15" customHeight="1">
      <c r="A94" s="95" t="s">
        <v>269</v>
      </c>
      <c r="B94" s="95" t="s">
        <v>270</v>
      </c>
      <c r="C94" s="95" t="s">
        <v>271</v>
      </c>
      <c r="D94" s="95" t="s">
        <v>271</v>
      </c>
      <c r="E94" s="95">
        <v>13001</v>
      </c>
      <c r="F94" s="95" t="s">
        <v>297</v>
      </c>
      <c r="G94" s="167">
        <v>13127</v>
      </c>
      <c r="H94" s="456">
        <v>321.72000000000003</v>
      </c>
      <c r="I94" s="456">
        <v>14.97</v>
      </c>
      <c r="J94" s="455">
        <v>4.6500000000000004</v>
      </c>
      <c r="K94" s="513">
        <v>322.27</v>
      </c>
      <c r="L94" s="513">
        <v>14.36</v>
      </c>
      <c r="M94" s="609">
        <v>4.46</v>
      </c>
      <c r="N94" s="626"/>
    </row>
    <row r="95" spans="1:14" s="429" customFormat="1" ht="15" customHeight="1">
      <c r="A95" s="95" t="s">
        <v>269</v>
      </c>
      <c r="B95" s="95" t="s">
        <v>270</v>
      </c>
      <c r="C95" s="95" t="s">
        <v>271</v>
      </c>
      <c r="D95" s="95" t="s">
        <v>271</v>
      </c>
      <c r="E95" s="95">
        <v>13001</v>
      </c>
      <c r="F95" s="95" t="s">
        <v>298</v>
      </c>
      <c r="G95" s="167">
        <v>13128</v>
      </c>
      <c r="H95" s="456">
        <v>375.2</v>
      </c>
      <c r="I95" s="456">
        <v>2.19</v>
      </c>
      <c r="J95" s="455">
        <v>0.57999999999999996</v>
      </c>
      <c r="K95" s="513">
        <v>383.34</v>
      </c>
      <c r="L95" s="513">
        <v>9.48</v>
      </c>
      <c r="M95" s="609">
        <v>2.4700000000000002</v>
      </c>
      <c r="N95" s="626"/>
    </row>
    <row r="96" spans="1:14" s="429" customFormat="1" ht="15" customHeight="1">
      <c r="A96" s="95" t="s">
        <v>269</v>
      </c>
      <c r="B96" s="95" t="s">
        <v>270</v>
      </c>
      <c r="C96" s="95" t="s">
        <v>271</v>
      </c>
      <c r="D96" s="95" t="s">
        <v>271</v>
      </c>
      <c r="E96" s="95">
        <v>13001</v>
      </c>
      <c r="F96" s="95" t="s">
        <v>299</v>
      </c>
      <c r="G96" s="167">
        <v>13129</v>
      </c>
      <c r="H96" s="456">
        <v>206.96</v>
      </c>
      <c r="I96" s="456">
        <v>13.46</v>
      </c>
      <c r="J96" s="455">
        <v>6.5</v>
      </c>
      <c r="K96" s="513">
        <v>211.82</v>
      </c>
      <c r="L96" s="513">
        <v>13.97</v>
      </c>
      <c r="M96" s="609">
        <v>6.6</v>
      </c>
      <c r="N96" s="626"/>
    </row>
    <row r="97" spans="1:14" s="429" customFormat="1" ht="15" customHeight="1">
      <c r="A97" s="95" t="s">
        <v>269</v>
      </c>
      <c r="B97" s="95" t="s">
        <v>270</v>
      </c>
      <c r="C97" s="95" t="s">
        <v>271</v>
      </c>
      <c r="D97" s="95" t="s">
        <v>271</v>
      </c>
      <c r="E97" s="95">
        <v>13001</v>
      </c>
      <c r="F97" s="95" t="s">
        <v>300</v>
      </c>
      <c r="G97" s="167">
        <v>13130</v>
      </c>
      <c r="H97" s="456">
        <v>186.05</v>
      </c>
      <c r="I97" s="456">
        <v>1.1299999999999999</v>
      </c>
      <c r="J97" s="455">
        <v>0.61</v>
      </c>
      <c r="K97" s="513">
        <v>186.24</v>
      </c>
      <c r="L97" s="513">
        <v>1.89</v>
      </c>
      <c r="M97" s="609">
        <v>1.01</v>
      </c>
      <c r="N97" s="626"/>
    </row>
    <row r="98" spans="1:14" s="429" customFormat="1" ht="15" customHeight="1">
      <c r="A98" s="95" t="s">
        <v>269</v>
      </c>
      <c r="B98" s="95" t="s">
        <v>270</v>
      </c>
      <c r="C98" s="95" t="s">
        <v>271</v>
      </c>
      <c r="D98" s="95" t="s">
        <v>271</v>
      </c>
      <c r="E98" s="95">
        <v>13001</v>
      </c>
      <c r="F98" s="95" t="s">
        <v>301</v>
      </c>
      <c r="G98" s="167">
        <v>13131</v>
      </c>
      <c r="H98" s="456">
        <v>165.28</v>
      </c>
      <c r="I98" s="456">
        <v>1.77</v>
      </c>
      <c r="J98" s="455">
        <v>1.07</v>
      </c>
      <c r="K98" s="513">
        <v>165.32</v>
      </c>
      <c r="L98" s="513">
        <v>1.77</v>
      </c>
      <c r="M98" s="609">
        <v>1.07</v>
      </c>
      <c r="N98" s="626"/>
    </row>
    <row r="99" spans="1:14" s="429" customFormat="1" ht="15" customHeight="1">
      <c r="A99" s="95" t="s">
        <v>269</v>
      </c>
      <c r="B99" s="95" t="s">
        <v>270</v>
      </c>
      <c r="C99" s="95" t="s">
        <v>271</v>
      </c>
      <c r="D99" s="95" t="s">
        <v>271</v>
      </c>
      <c r="E99" s="95">
        <v>13001</v>
      </c>
      <c r="F99" s="95" t="s">
        <v>302</v>
      </c>
      <c r="G99" s="167">
        <v>13132</v>
      </c>
      <c r="H99" s="456">
        <v>378.15</v>
      </c>
      <c r="I99" s="456">
        <v>8.4600000000000009</v>
      </c>
      <c r="J99" s="455">
        <v>2.2400000000000002</v>
      </c>
      <c r="K99" s="513">
        <v>381.24</v>
      </c>
      <c r="L99" s="513">
        <v>8.7100000000000009</v>
      </c>
      <c r="M99" s="609">
        <v>2.2799999999999998</v>
      </c>
      <c r="N99" s="626"/>
    </row>
    <row r="100" spans="1:14" s="429" customFormat="1" ht="15" customHeight="1">
      <c r="A100" s="95" t="s">
        <v>269</v>
      </c>
      <c r="B100" s="95" t="s">
        <v>303</v>
      </c>
      <c r="C100" s="95" t="s">
        <v>271</v>
      </c>
      <c r="D100" s="95" t="s">
        <v>271</v>
      </c>
      <c r="E100" s="95">
        <v>13001</v>
      </c>
      <c r="F100" s="95" t="s">
        <v>304</v>
      </c>
      <c r="G100" s="167">
        <v>13201</v>
      </c>
      <c r="H100" s="456">
        <v>1323.02</v>
      </c>
      <c r="I100" s="456">
        <v>24.72</v>
      </c>
      <c r="J100" s="455">
        <v>1.87</v>
      </c>
      <c r="K100" s="513">
        <v>1357.47</v>
      </c>
      <c r="L100" s="513">
        <v>28.19</v>
      </c>
      <c r="M100" s="609">
        <v>2.08</v>
      </c>
      <c r="N100" s="626"/>
    </row>
    <row r="101" spans="1:14" s="429" customFormat="1" ht="15" customHeight="1">
      <c r="A101" s="421" t="s">
        <v>269</v>
      </c>
      <c r="B101" s="421" t="s">
        <v>303</v>
      </c>
      <c r="C101" s="95" t="s">
        <v>271</v>
      </c>
      <c r="D101" s="421" t="s">
        <v>271</v>
      </c>
      <c r="E101" s="312">
        <v>13001</v>
      </c>
      <c r="F101" s="421" t="s">
        <v>305</v>
      </c>
      <c r="G101" s="312">
        <v>13202</v>
      </c>
      <c r="H101" s="456" t="s">
        <v>17</v>
      </c>
      <c r="I101" s="661" t="s">
        <v>526</v>
      </c>
      <c r="J101" s="326">
        <v>0</v>
      </c>
      <c r="K101" s="513">
        <v>89.86</v>
      </c>
      <c r="L101" s="513">
        <v>3.14</v>
      </c>
      <c r="M101" s="609">
        <v>3.49</v>
      </c>
      <c r="N101" s="626"/>
    </row>
    <row r="102" spans="1:14" s="429" customFormat="1" ht="15" customHeight="1">
      <c r="A102" s="421" t="s">
        <v>269</v>
      </c>
      <c r="B102" s="421" t="s">
        <v>303</v>
      </c>
      <c r="C102" s="95" t="s">
        <v>271</v>
      </c>
      <c r="D102" s="421" t="s">
        <v>271</v>
      </c>
      <c r="E102" s="312">
        <v>13001</v>
      </c>
      <c r="F102" s="421" t="s">
        <v>306</v>
      </c>
      <c r="G102" s="312">
        <v>13203</v>
      </c>
      <c r="H102" s="456" t="s">
        <v>17</v>
      </c>
      <c r="I102" s="661">
        <v>0</v>
      </c>
      <c r="J102" s="326">
        <v>0</v>
      </c>
      <c r="K102" s="513">
        <v>0</v>
      </c>
      <c r="L102" s="513">
        <v>0</v>
      </c>
      <c r="M102" s="609">
        <v>0</v>
      </c>
      <c r="N102" s="626"/>
    </row>
    <row r="103" spans="1:14" s="429" customFormat="1" ht="15" customHeight="1">
      <c r="A103" s="95" t="s">
        <v>269</v>
      </c>
      <c r="B103" s="95" t="s">
        <v>307</v>
      </c>
      <c r="C103" s="95" t="s">
        <v>271</v>
      </c>
      <c r="D103" s="95" t="s">
        <v>271</v>
      </c>
      <c r="E103" s="95">
        <v>13001</v>
      </c>
      <c r="F103" s="95" t="s">
        <v>308</v>
      </c>
      <c r="G103" s="167">
        <v>13301</v>
      </c>
      <c r="H103" s="456">
        <v>485.88</v>
      </c>
      <c r="I103" s="456">
        <v>0.96</v>
      </c>
      <c r="J103" s="455">
        <v>0.2</v>
      </c>
      <c r="K103" s="513">
        <v>530.05999999999995</v>
      </c>
      <c r="L103" s="513">
        <v>9.42</v>
      </c>
      <c r="M103" s="609">
        <v>1.78</v>
      </c>
      <c r="N103" s="626"/>
    </row>
    <row r="104" spans="1:14" s="429" customFormat="1" ht="15" customHeight="1">
      <c r="A104" s="95" t="s">
        <v>269</v>
      </c>
      <c r="B104" s="95" t="s">
        <v>307</v>
      </c>
      <c r="C104" s="95" t="s">
        <v>271</v>
      </c>
      <c r="D104" s="95" t="s">
        <v>271</v>
      </c>
      <c r="E104" s="95">
        <v>13001</v>
      </c>
      <c r="F104" s="95" t="s">
        <v>309</v>
      </c>
      <c r="G104" s="167">
        <v>13302</v>
      </c>
      <c r="H104" s="456">
        <v>332.49</v>
      </c>
      <c r="I104" s="456">
        <v>7.58</v>
      </c>
      <c r="J104" s="455">
        <v>2.2799999999999998</v>
      </c>
      <c r="K104" s="513">
        <v>377.67</v>
      </c>
      <c r="L104" s="513">
        <v>9.2100000000000009</v>
      </c>
      <c r="M104" s="609">
        <v>2.44</v>
      </c>
      <c r="N104" s="626"/>
    </row>
    <row r="105" spans="1:14" s="429" customFormat="1" ht="15" customHeight="1">
      <c r="A105" s="95" t="s">
        <v>269</v>
      </c>
      <c r="B105" s="95" t="s">
        <v>307</v>
      </c>
      <c r="C105" s="95" t="s">
        <v>271</v>
      </c>
      <c r="D105" s="95" t="s">
        <v>271</v>
      </c>
      <c r="E105" s="95">
        <v>13001</v>
      </c>
      <c r="F105" s="95" t="s">
        <v>310</v>
      </c>
      <c r="G105" s="167">
        <v>13303</v>
      </c>
      <c r="H105" s="456">
        <v>86.41</v>
      </c>
      <c r="I105" s="456">
        <v>1.07</v>
      </c>
      <c r="J105" s="455">
        <v>1.24</v>
      </c>
      <c r="K105" s="513">
        <v>87.66</v>
      </c>
      <c r="L105" s="513">
        <v>0.78</v>
      </c>
      <c r="M105" s="609">
        <v>0.89</v>
      </c>
      <c r="N105" s="626"/>
    </row>
    <row r="106" spans="1:14" s="429" customFormat="1" ht="15" customHeight="1">
      <c r="A106" s="95" t="s">
        <v>269</v>
      </c>
      <c r="B106" s="95" t="s">
        <v>311</v>
      </c>
      <c r="C106" s="95" t="s">
        <v>271</v>
      </c>
      <c r="D106" s="95" t="s">
        <v>271</v>
      </c>
      <c r="E106" s="95">
        <v>13001</v>
      </c>
      <c r="F106" s="95" t="s">
        <v>312</v>
      </c>
      <c r="G106" s="167">
        <v>13401</v>
      </c>
      <c r="H106" s="456">
        <v>770.79</v>
      </c>
      <c r="I106" s="456">
        <v>10.62</v>
      </c>
      <c r="J106" s="455">
        <v>1.38</v>
      </c>
      <c r="K106" s="513">
        <v>788.75</v>
      </c>
      <c r="L106" s="513">
        <v>10.7</v>
      </c>
      <c r="M106" s="609">
        <v>1.36</v>
      </c>
      <c r="N106" s="626"/>
    </row>
    <row r="107" spans="1:14" s="429" customFormat="1" ht="15" customHeight="1">
      <c r="A107" s="95" t="s">
        <v>269</v>
      </c>
      <c r="B107" s="95" t="s">
        <v>311</v>
      </c>
      <c r="C107" s="95" t="s">
        <v>271</v>
      </c>
      <c r="D107" s="95" t="s">
        <v>271</v>
      </c>
      <c r="E107" s="95">
        <v>13001</v>
      </c>
      <c r="F107" s="95" t="s">
        <v>313</v>
      </c>
      <c r="G107" s="167">
        <v>13402</v>
      </c>
      <c r="H107" s="456">
        <v>312.35000000000002</v>
      </c>
      <c r="I107" s="456">
        <v>16.04</v>
      </c>
      <c r="J107" s="455">
        <v>5.14</v>
      </c>
      <c r="K107" s="513">
        <v>357.67</v>
      </c>
      <c r="L107" s="513">
        <v>27.26</v>
      </c>
      <c r="M107" s="609">
        <v>7.62</v>
      </c>
      <c r="N107" s="626"/>
    </row>
    <row r="108" spans="1:14" s="429" customFormat="1" ht="15" customHeight="1">
      <c r="A108" s="95" t="s">
        <v>269</v>
      </c>
      <c r="B108" s="95" t="s">
        <v>311</v>
      </c>
      <c r="C108" s="95" t="s">
        <v>271</v>
      </c>
      <c r="D108" s="95" t="s">
        <v>271</v>
      </c>
      <c r="E108" s="95">
        <v>13001</v>
      </c>
      <c r="F108" s="95" t="s">
        <v>314</v>
      </c>
      <c r="G108" s="167">
        <v>13403</v>
      </c>
      <c r="H108" s="456">
        <v>41.48</v>
      </c>
      <c r="I108" s="456">
        <v>6.77</v>
      </c>
      <c r="J108" s="455">
        <v>16.32</v>
      </c>
      <c r="K108" s="513">
        <v>44.03</v>
      </c>
      <c r="L108" s="513">
        <v>8.2799999999999994</v>
      </c>
      <c r="M108" s="609">
        <v>18.809999999999999</v>
      </c>
      <c r="N108" s="626"/>
    </row>
    <row r="109" spans="1:14" s="429" customFormat="1" ht="15" customHeight="1">
      <c r="A109" s="95" t="s">
        <v>269</v>
      </c>
      <c r="B109" s="95" t="s">
        <v>311</v>
      </c>
      <c r="C109" s="95" t="s">
        <v>271</v>
      </c>
      <c r="D109" s="95" t="s">
        <v>271</v>
      </c>
      <c r="E109" s="95">
        <v>13001</v>
      </c>
      <c r="F109" s="95" t="s">
        <v>315</v>
      </c>
      <c r="G109" s="167">
        <v>13404</v>
      </c>
      <c r="H109" s="456">
        <v>183.67</v>
      </c>
      <c r="I109" s="456">
        <v>1.1299999999999999</v>
      </c>
      <c r="J109" s="455">
        <v>0.62</v>
      </c>
      <c r="K109" s="513">
        <v>188.96</v>
      </c>
      <c r="L109" s="513">
        <v>18.96</v>
      </c>
      <c r="M109" s="609">
        <v>10.029999999999999</v>
      </c>
      <c r="N109" s="626"/>
    </row>
    <row r="110" spans="1:14" s="429" customFormat="1" ht="15" customHeight="1">
      <c r="A110" s="95" t="s">
        <v>269</v>
      </c>
      <c r="B110" s="95" t="s">
        <v>316</v>
      </c>
      <c r="C110" s="95" t="s">
        <v>172</v>
      </c>
      <c r="D110" s="95" t="s">
        <v>316</v>
      </c>
      <c r="E110" s="95">
        <v>13501</v>
      </c>
      <c r="F110" s="95" t="s">
        <v>316</v>
      </c>
      <c r="G110" s="167">
        <v>13501</v>
      </c>
      <c r="H110" s="456">
        <v>294.13</v>
      </c>
      <c r="I110" s="456">
        <v>3.75</v>
      </c>
      <c r="J110" s="455">
        <v>1.28</v>
      </c>
      <c r="K110" s="513">
        <v>298.41000000000003</v>
      </c>
      <c r="L110" s="513">
        <v>7.14</v>
      </c>
      <c r="M110" s="609">
        <v>2.39</v>
      </c>
      <c r="N110" s="626"/>
    </row>
    <row r="111" spans="1:14" s="429" customFormat="1" ht="15" customHeight="1">
      <c r="A111" s="95" t="s">
        <v>269</v>
      </c>
      <c r="B111" s="95" t="s">
        <v>317</v>
      </c>
      <c r="C111" s="95" t="s">
        <v>271</v>
      </c>
      <c r="D111" s="95" t="s">
        <v>271</v>
      </c>
      <c r="E111" s="95">
        <v>13001</v>
      </c>
      <c r="F111" s="95" t="s">
        <v>317</v>
      </c>
      <c r="G111" s="167">
        <v>13601</v>
      </c>
      <c r="H111" s="456">
        <v>168.27</v>
      </c>
      <c r="I111" s="456">
        <v>7.37</v>
      </c>
      <c r="J111" s="455">
        <v>4.38</v>
      </c>
      <c r="K111" s="513">
        <v>182.08</v>
      </c>
      <c r="L111" s="513">
        <v>10.59</v>
      </c>
      <c r="M111" s="609">
        <v>5.82</v>
      </c>
      <c r="N111" s="626"/>
    </row>
    <row r="112" spans="1:14" s="429" customFormat="1" ht="15" customHeight="1">
      <c r="A112" s="95" t="s">
        <v>269</v>
      </c>
      <c r="B112" s="95" t="s">
        <v>317</v>
      </c>
      <c r="C112" s="95" t="s">
        <v>271</v>
      </c>
      <c r="D112" s="95" t="s">
        <v>271</v>
      </c>
      <c r="E112" s="95">
        <v>13001</v>
      </c>
      <c r="F112" s="95" t="s">
        <v>318</v>
      </c>
      <c r="G112" s="167">
        <v>13602</v>
      </c>
      <c r="H112" s="456">
        <v>104.8</v>
      </c>
      <c r="I112" s="456">
        <v>5.78</v>
      </c>
      <c r="J112" s="455">
        <v>5.51</v>
      </c>
      <c r="K112" s="513">
        <v>108.61</v>
      </c>
      <c r="L112" s="513">
        <v>5.84</v>
      </c>
      <c r="M112" s="609">
        <v>5.38</v>
      </c>
      <c r="N112" s="626"/>
    </row>
    <row r="113" spans="1:14" s="429" customFormat="1" ht="15" customHeight="1">
      <c r="A113" s="95" t="s">
        <v>269</v>
      </c>
      <c r="B113" s="95" t="s">
        <v>317</v>
      </c>
      <c r="C113" s="95" t="s">
        <v>271</v>
      </c>
      <c r="D113" s="95" t="s">
        <v>271</v>
      </c>
      <c r="E113" s="95">
        <v>13001</v>
      </c>
      <c r="F113" s="95" t="s">
        <v>319</v>
      </c>
      <c r="G113" s="167">
        <v>13603</v>
      </c>
      <c r="H113" s="456">
        <v>114.57</v>
      </c>
      <c r="I113" s="456">
        <v>0.27</v>
      </c>
      <c r="J113" s="455">
        <v>0.24</v>
      </c>
      <c r="K113" s="513">
        <v>119.61</v>
      </c>
      <c r="L113" s="513">
        <v>3.95</v>
      </c>
      <c r="M113" s="609">
        <v>3.3</v>
      </c>
      <c r="N113" s="626"/>
    </row>
    <row r="114" spans="1:14" s="429" customFormat="1" ht="15" customHeight="1">
      <c r="A114" s="421" t="s">
        <v>269</v>
      </c>
      <c r="B114" s="421" t="s">
        <v>317</v>
      </c>
      <c r="C114" s="95" t="s">
        <v>271</v>
      </c>
      <c r="D114" s="421" t="s">
        <v>271</v>
      </c>
      <c r="E114" s="312">
        <v>13001</v>
      </c>
      <c r="F114" s="421" t="s">
        <v>320</v>
      </c>
      <c r="G114" s="312">
        <v>13604</v>
      </c>
      <c r="H114" s="456" t="s">
        <v>17</v>
      </c>
      <c r="I114" s="661" t="s">
        <v>526</v>
      </c>
      <c r="J114" s="326">
        <v>0</v>
      </c>
      <c r="K114" s="513">
        <v>199.08</v>
      </c>
      <c r="L114" s="513">
        <v>1.0900000000000001</v>
      </c>
      <c r="M114" s="609">
        <v>0.55000000000000004</v>
      </c>
      <c r="N114" s="626"/>
    </row>
    <row r="115" spans="1:14" s="429" customFormat="1" ht="15" customHeight="1">
      <c r="A115" s="95" t="s">
        <v>269</v>
      </c>
      <c r="B115" s="95" t="s">
        <v>317</v>
      </c>
      <c r="C115" s="95" t="s">
        <v>271</v>
      </c>
      <c r="D115" s="95" t="s">
        <v>271</v>
      </c>
      <c r="E115" s="95">
        <v>13001</v>
      </c>
      <c r="F115" s="95" t="s">
        <v>321</v>
      </c>
      <c r="G115" s="167">
        <v>13605</v>
      </c>
      <c r="H115" s="456">
        <v>225.49</v>
      </c>
      <c r="I115" s="456">
        <v>1.52</v>
      </c>
      <c r="J115" s="455">
        <v>0.67</v>
      </c>
      <c r="K115" s="513">
        <v>236</v>
      </c>
      <c r="L115" s="513">
        <v>8</v>
      </c>
      <c r="M115" s="609">
        <v>3.39</v>
      </c>
      <c r="N115" s="626"/>
    </row>
    <row r="116" spans="1:14" s="429" customFormat="1" ht="15" hidden="1" customHeight="1">
      <c r="A116" s="95" t="s">
        <v>322</v>
      </c>
      <c r="B116" s="95" t="s">
        <v>323</v>
      </c>
      <c r="C116" s="95" t="s">
        <v>172</v>
      </c>
      <c r="D116" s="95" t="s">
        <v>323</v>
      </c>
      <c r="E116" s="95">
        <v>14101</v>
      </c>
      <c r="F116" s="95" t="s">
        <v>323</v>
      </c>
      <c r="G116" s="167">
        <v>14101</v>
      </c>
      <c r="H116" s="456">
        <v>595.63</v>
      </c>
      <c r="I116" s="456">
        <v>23.05</v>
      </c>
      <c r="J116" s="455">
        <v>3.87</v>
      </c>
      <c r="K116" s="513">
        <v>615.63</v>
      </c>
      <c r="L116" s="513">
        <v>27.26</v>
      </c>
      <c r="M116" s="609">
        <v>4.43</v>
      </c>
      <c r="N116" s="626"/>
    </row>
    <row r="117" spans="1:14" s="429" customFormat="1" ht="15" hidden="1" customHeight="1">
      <c r="A117" s="95" t="s">
        <v>324</v>
      </c>
      <c r="B117" s="95" t="s">
        <v>325</v>
      </c>
      <c r="C117" s="95" t="s">
        <v>172</v>
      </c>
      <c r="D117" s="95" t="s">
        <v>325</v>
      </c>
      <c r="E117" s="95">
        <v>15101</v>
      </c>
      <c r="F117" s="95" t="s">
        <v>325</v>
      </c>
      <c r="G117" s="167">
        <v>15101</v>
      </c>
      <c r="H117" s="456">
        <v>681.8</v>
      </c>
      <c r="I117" s="456">
        <v>14.43</v>
      </c>
      <c r="J117" s="455">
        <v>2.12</v>
      </c>
      <c r="K117" s="513">
        <v>698.09</v>
      </c>
      <c r="L117" s="513">
        <v>15.9</v>
      </c>
      <c r="M117" s="609">
        <v>2.2799999999999998</v>
      </c>
      <c r="N117" s="626"/>
    </row>
    <row r="118" spans="1:14" s="429" customFormat="1" ht="15" hidden="1" customHeight="1">
      <c r="A118" s="95" t="s">
        <v>326</v>
      </c>
      <c r="B118" s="95" t="s">
        <v>327</v>
      </c>
      <c r="C118" s="95" t="s">
        <v>172</v>
      </c>
      <c r="D118" s="95" t="s">
        <v>328</v>
      </c>
      <c r="E118" s="95">
        <v>16101</v>
      </c>
      <c r="F118" s="95" t="s">
        <v>329</v>
      </c>
      <c r="G118" s="167">
        <v>16101</v>
      </c>
      <c r="H118" s="456">
        <v>621.29999999999995</v>
      </c>
      <c r="I118" s="456">
        <v>11.5</v>
      </c>
      <c r="J118" s="455">
        <v>1.85</v>
      </c>
      <c r="K118" s="513">
        <v>645</v>
      </c>
      <c r="L118" s="513">
        <v>23.11</v>
      </c>
      <c r="M118" s="609">
        <v>3.58</v>
      </c>
      <c r="N118" s="626"/>
    </row>
    <row r="119" spans="1:14" s="429" customFormat="1" ht="15" hidden="1" customHeight="1">
      <c r="A119" s="95" t="s">
        <v>326</v>
      </c>
      <c r="B119" s="95" t="s">
        <v>327</v>
      </c>
      <c r="C119" s="95" t="s">
        <v>172</v>
      </c>
      <c r="D119" s="95" t="s">
        <v>328</v>
      </c>
      <c r="E119" s="95">
        <v>16101</v>
      </c>
      <c r="F119" s="95" t="s">
        <v>330</v>
      </c>
      <c r="G119" s="167">
        <v>16103</v>
      </c>
      <c r="H119" s="456">
        <v>96.74</v>
      </c>
      <c r="I119" s="456">
        <v>5.12</v>
      </c>
      <c r="J119" s="455">
        <v>5.3</v>
      </c>
      <c r="K119" s="513">
        <v>100.02</v>
      </c>
      <c r="L119" s="513">
        <v>6.65</v>
      </c>
      <c r="M119" s="609">
        <v>6.65</v>
      </c>
      <c r="N119" s="626"/>
    </row>
    <row r="120" spans="1:14" s="429" customFormat="1" ht="15" hidden="1" customHeight="1">
      <c r="A120" s="421" t="s">
        <v>326</v>
      </c>
      <c r="B120" s="219" t="s">
        <v>331</v>
      </c>
      <c r="C120" s="95" t="s">
        <v>172</v>
      </c>
      <c r="D120" s="423" t="s">
        <v>332</v>
      </c>
      <c r="E120" s="312">
        <v>16301</v>
      </c>
      <c r="F120" s="423" t="s">
        <v>332</v>
      </c>
      <c r="G120" s="312">
        <v>16301</v>
      </c>
      <c r="H120" s="456" t="s">
        <v>17</v>
      </c>
      <c r="I120" s="661" t="s">
        <v>526</v>
      </c>
      <c r="J120" s="326" t="s">
        <v>526</v>
      </c>
      <c r="K120" s="513" t="s">
        <v>1280</v>
      </c>
      <c r="L120" s="513" t="s">
        <v>17</v>
      </c>
      <c r="M120" s="609" t="s">
        <v>1280</v>
      </c>
      <c r="N120" s="626"/>
    </row>
  </sheetData>
  <autoFilter ref="A3:V120" xr:uid="{00000000-0001-0000-9100-000000000000}">
    <filterColumn colId="0">
      <filters>
        <filter val="METROPOLITANA"/>
      </filters>
    </filterColumn>
  </autoFilter>
  <mergeCells count="3">
    <mergeCell ref="H2:J2"/>
    <mergeCell ref="K2:M2"/>
    <mergeCell ref="B1:M1"/>
  </mergeCells>
  <hyperlinks>
    <hyperlink ref="N1" location="INDICE!A1" display="INDICE" xr:uid="{00000000-0004-0000-9100-000000000000}"/>
    <hyperlink ref="N2" location="Matriz_Estadisticas!A1" display="ESTADÍSTICAS" xr:uid="{00000000-0004-0000-9100-000001000000}"/>
    <hyperlink ref="A1" location="INDICE!C27" display="EA_93" xr:uid="{00000000-0004-0000-9100-000002000000}"/>
  </hyperlinks>
  <pageMargins left="0.7" right="0.7" top="0.75" bottom="0.75" header="0.3" footer="0.3"/>
  <pageSetup orientation="portrait" horizontalDpi="4294967293" verticalDpi="4294967293"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Hoja146"/>
  <dimension ref="A1:G38"/>
  <sheetViews>
    <sheetView workbookViewId="0">
      <selection activeCell="A7" sqref="A7"/>
    </sheetView>
  </sheetViews>
  <sheetFormatPr baseColWidth="10" defaultColWidth="11.44140625" defaultRowHeight="14.4"/>
  <cols>
    <col min="1" max="1" width="44.44140625" style="6" bestFit="1" customWidth="1"/>
    <col min="2" max="2" width="100.6640625" style="7" customWidth="1"/>
    <col min="3" max="3" width="7" style="4" bestFit="1" customWidth="1"/>
    <col min="4" max="7" width="11.44140625" style="4"/>
    <col min="8" max="16384" width="11.44140625" style="15"/>
  </cols>
  <sheetData>
    <row r="1" spans="1:3">
      <c r="A1" s="442" t="s">
        <v>419</v>
      </c>
      <c r="B1" s="412" t="s">
        <v>1275</v>
      </c>
      <c r="C1" s="35" t="s">
        <v>137</v>
      </c>
    </row>
    <row r="2" spans="1:3">
      <c r="A2" s="263" t="s">
        <v>6</v>
      </c>
      <c r="B2" s="274" t="s">
        <v>38</v>
      </c>
    </row>
    <row r="3" spans="1:3">
      <c r="A3" s="263" t="s">
        <v>4</v>
      </c>
      <c r="B3" s="274" t="s">
        <v>32</v>
      </c>
    </row>
    <row r="4" spans="1:3">
      <c r="A4" s="263" t="s">
        <v>388</v>
      </c>
      <c r="B4" s="274" t="s">
        <v>33</v>
      </c>
    </row>
    <row r="5" spans="1:3">
      <c r="A5" s="263" t="s">
        <v>9</v>
      </c>
      <c r="B5" s="274" t="s">
        <v>1143</v>
      </c>
    </row>
    <row r="6" spans="1:3">
      <c r="A6" s="263" t="s">
        <v>138</v>
      </c>
      <c r="B6" s="274" t="s">
        <v>468</v>
      </c>
    </row>
    <row r="7" spans="1:3">
      <c r="A7" s="263" t="s">
        <v>7</v>
      </c>
      <c r="B7" s="274" t="s">
        <v>1144</v>
      </c>
    </row>
    <row r="8" spans="1:3">
      <c r="A8" s="263" t="s">
        <v>389</v>
      </c>
      <c r="B8" s="171">
        <v>2018</v>
      </c>
    </row>
    <row r="9" spans="1:3">
      <c r="A9" s="263" t="s">
        <v>390</v>
      </c>
      <c r="B9" s="274" t="s">
        <v>12</v>
      </c>
    </row>
    <row r="10" spans="1:3" ht="55.2">
      <c r="A10" s="100" t="s">
        <v>391</v>
      </c>
      <c r="B10" s="190" t="s">
        <v>1145</v>
      </c>
    </row>
    <row r="11" spans="1:3">
      <c r="A11" s="263" t="s">
        <v>392</v>
      </c>
      <c r="B11" s="274" t="s">
        <v>624</v>
      </c>
    </row>
    <row r="12" spans="1:3">
      <c r="A12" s="263" t="s">
        <v>393</v>
      </c>
      <c r="B12" s="274" t="s">
        <v>1146</v>
      </c>
    </row>
    <row r="13" spans="1:3">
      <c r="A13" s="263" t="s">
        <v>394</v>
      </c>
      <c r="B13" s="274" t="s">
        <v>1146</v>
      </c>
    </row>
    <row r="14" spans="1:3">
      <c r="A14" s="263" t="s">
        <v>139</v>
      </c>
      <c r="B14" s="274" t="s">
        <v>475</v>
      </c>
    </row>
    <row r="15" spans="1:3">
      <c r="A15" s="263" t="s">
        <v>395</v>
      </c>
      <c r="B15" s="178">
        <v>43559</v>
      </c>
    </row>
    <row r="16" spans="1:3">
      <c r="A16" s="263" t="s">
        <v>396</v>
      </c>
      <c r="B16" s="194">
        <v>43676</v>
      </c>
    </row>
    <row r="17" spans="1:4">
      <c r="A17" s="263" t="s">
        <v>397</v>
      </c>
      <c r="B17" s="274" t="s">
        <v>732</v>
      </c>
    </row>
    <row r="18" spans="1:4">
      <c r="A18" s="263" t="s">
        <v>398</v>
      </c>
      <c r="B18" s="274" t="s">
        <v>1147</v>
      </c>
    </row>
    <row r="19" spans="1:4">
      <c r="A19" s="278" t="s">
        <v>399</v>
      </c>
      <c r="B19" s="274" t="s">
        <v>1137</v>
      </c>
    </row>
    <row r="20" spans="1:4">
      <c r="A20" s="278" t="s">
        <v>400</v>
      </c>
      <c r="B20" s="274" t="s">
        <v>479</v>
      </c>
    </row>
    <row r="21" spans="1:4">
      <c r="A21" s="278" t="s">
        <v>403</v>
      </c>
      <c r="B21" s="274" t="s">
        <v>1148</v>
      </c>
    </row>
    <row r="22" spans="1:4">
      <c r="A22" s="278" t="s">
        <v>404</v>
      </c>
      <c r="B22" s="285" t="s">
        <v>1149</v>
      </c>
    </row>
    <row r="23" spans="1:4">
      <c r="A23" s="278" t="s">
        <v>435</v>
      </c>
      <c r="B23" s="323" t="s">
        <v>1150</v>
      </c>
      <c r="D23" s="15"/>
    </row>
    <row r="24" spans="1:4">
      <c r="A24" s="278" t="s">
        <v>405</v>
      </c>
      <c r="B24" s="262" t="s">
        <v>1151</v>
      </c>
      <c r="D24" s="15"/>
    </row>
    <row r="25" spans="1:4">
      <c r="A25" s="278" t="s">
        <v>406</v>
      </c>
      <c r="B25" s="285" t="s">
        <v>11</v>
      </c>
    </row>
    <row r="26" spans="1:4">
      <c r="A26" s="278" t="s">
        <v>407</v>
      </c>
      <c r="B26" s="285" t="s">
        <v>651</v>
      </c>
    </row>
    <row r="27" spans="1:4">
      <c r="A27" s="278" t="s">
        <v>408</v>
      </c>
      <c r="B27" s="285" t="s">
        <v>434</v>
      </c>
    </row>
    <row r="28" spans="1:4">
      <c r="A28" s="278" t="s">
        <v>439</v>
      </c>
      <c r="B28" s="266" t="s">
        <v>1152</v>
      </c>
      <c r="D28" s="15"/>
    </row>
    <row r="29" spans="1:4">
      <c r="A29" s="278" t="s">
        <v>409</v>
      </c>
      <c r="B29" s="179">
        <v>2017</v>
      </c>
      <c r="D29" s="15"/>
    </row>
    <row r="30" spans="1:4">
      <c r="A30" s="278" t="s">
        <v>410</v>
      </c>
      <c r="B30" s="285" t="s">
        <v>1153</v>
      </c>
    </row>
    <row r="31" spans="1:4">
      <c r="A31" s="278" t="s">
        <v>411</v>
      </c>
      <c r="B31" s="285" t="s">
        <v>1154</v>
      </c>
    </row>
    <row r="32" spans="1:4">
      <c r="A32" s="278" t="s">
        <v>412</v>
      </c>
      <c r="B32" s="274" t="s">
        <v>434</v>
      </c>
    </row>
    <row r="33" spans="1:2">
      <c r="A33" s="278" t="s">
        <v>440</v>
      </c>
      <c r="B33" s="323" t="s">
        <v>1155</v>
      </c>
    </row>
    <row r="34" spans="1:2">
      <c r="A34" s="278" t="s">
        <v>413</v>
      </c>
      <c r="B34" s="179">
        <v>2017</v>
      </c>
    </row>
    <row r="35" spans="1:2">
      <c r="A35" s="278" t="s">
        <v>414</v>
      </c>
      <c r="B35" s="285" t="s">
        <v>482</v>
      </c>
    </row>
    <row r="36" spans="1:2" ht="80.099999999999994" customHeight="1">
      <c r="A36" s="278" t="s">
        <v>401</v>
      </c>
      <c r="B36" s="223" t="s">
        <v>1156</v>
      </c>
    </row>
    <row r="37" spans="1:2">
      <c r="A37" s="420" t="s">
        <v>1267</v>
      </c>
      <c r="B37" s="1025" t="s">
        <v>17</v>
      </c>
    </row>
    <row r="38" spans="1:2">
      <c r="A38" s="278" t="s">
        <v>402</v>
      </c>
      <c r="B38" s="223" t="s">
        <v>485</v>
      </c>
    </row>
  </sheetData>
  <hyperlinks>
    <hyperlink ref="C1" location="INDICE!A1" display="INDICE" xr:uid="{00000000-0004-0000-9200-000000000000}"/>
    <hyperlink ref="A1" location="INDICE!C25" display="COMPONENTE" xr:uid="{00000000-0004-0000-9200-000001000000}"/>
  </hyperlinks>
  <pageMargins left="0.7" right="0.7" top="0.75" bottom="0.75" header="0.3" footer="0.3"/>
  <pageSetup orientation="portrait" horizontalDpi="4294967293" verticalDpi="4294967293"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Hoja147"/>
  <dimension ref="A1:F38"/>
  <sheetViews>
    <sheetView workbookViewId="0">
      <selection activeCell="A3" sqref="A3:XFD3"/>
    </sheetView>
  </sheetViews>
  <sheetFormatPr baseColWidth="10" defaultColWidth="11.44140625" defaultRowHeight="14.4"/>
  <cols>
    <col min="1" max="1" width="20.109375" style="218" bestFit="1" customWidth="1"/>
    <col min="2" max="2" width="20.109375" style="218" customWidth="1"/>
    <col min="3" max="3" width="44.88671875" style="218" bestFit="1" customWidth="1"/>
    <col min="4" max="4" width="11.5546875" style="218" bestFit="1" customWidth="1"/>
    <col min="5" max="5" width="54.6640625" style="218" customWidth="1"/>
    <col min="6" max="6" width="13.109375" style="527" bestFit="1" customWidth="1"/>
    <col min="7" max="16384" width="11.44140625" style="218"/>
  </cols>
  <sheetData>
    <row r="1" spans="1:6">
      <c r="A1" s="446" t="s">
        <v>38</v>
      </c>
      <c r="B1" s="1112" t="s">
        <v>1143</v>
      </c>
      <c r="C1" s="1112"/>
      <c r="D1" s="1112"/>
      <c r="E1" s="1096"/>
      <c r="F1" s="625" t="s">
        <v>137</v>
      </c>
    </row>
    <row r="2" spans="1:6">
      <c r="A2" s="450"/>
      <c r="B2" s="461"/>
      <c r="C2" s="451"/>
      <c r="D2" s="451"/>
      <c r="E2" s="460" t="s">
        <v>1274</v>
      </c>
      <c r="F2" s="625" t="s">
        <v>449</v>
      </c>
    </row>
    <row r="3" spans="1:6" ht="28.8">
      <c r="A3" s="474" t="s">
        <v>165</v>
      </c>
      <c r="B3" s="473" t="s">
        <v>167</v>
      </c>
      <c r="C3" s="472" t="s">
        <v>168</v>
      </c>
      <c r="D3" s="472" t="s">
        <v>169</v>
      </c>
      <c r="E3" s="454" t="s">
        <v>1157</v>
      </c>
    </row>
    <row r="4" spans="1:6" s="429" customFormat="1" ht="15" customHeight="1">
      <c r="A4" s="498" t="s">
        <v>170</v>
      </c>
      <c r="B4" s="499" t="s">
        <v>172</v>
      </c>
      <c r="C4" s="498" t="s">
        <v>173</v>
      </c>
      <c r="D4" s="500">
        <v>1001</v>
      </c>
      <c r="E4" s="334">
        <v>92.17</v>
      </c>
      <c r="F4" s="626"/>
    </row>
    <row r="5" spans="1:6" s="429" customFormat="1" ht="15" customHeight="1">
      <c r="A5" s="97" t="s">
        <v>175</v>
      </c>
      <c r="B5" s="399" t="s">
        <v>172</v>
      </c>
      <c r="C5" s="97" t="s">
        <v>175</v>
      </c>
      <c r="D5" s="96">
        <v>2101</v>
      </c>
      <c r="E5" s="334">
        <v>80.39</v>
      </c>
      <c r="F5" s="626"/>
    </row>
    <row r="6" spans="1:6" s="429" customFormat="1" ht="15" customHeight="1">
      <c r="A6" s="97" t="s">
        <v>175</v>
      </c>
      <c r="B6" s="399" t="s">
        <v>172</v>
      </c>
      <c r="C6" s="97" t="s">
        <v>177</v>
      </c>
      <c r="D6" s="96">
        <v>2201</v>
      </c>
      <c r="E6" s="334">
        <v>69.48</v>
      </c>
      <c r="F6" s="626"/>
    </row>
    <row r="7" spans="1:6" s="429" customFormat="1" ht="15" customHeight="1">
      <c r="A7" s="97" t="s">
        <v>178</v>
      </c>
      <c r="B7" s="399" t="s">
        <v>172</v>
      </c>
      <c r="C7" s="97" t="s">
        <v>180</v>
      </c>
      <c r="D7" s="96">
        <v>3001</v>
      </c>
      <c r="E7" s="334">
        <v>88.76</v>
      </c>
      <c r="F7" s="626"/>
    </row>
    <row r="8" spans="1:6" s="429" customFormat="1" ht="15" customHeight="1">
      <c r="A8" s="97" t="s">
        <v>178</v>
      </c>
      <c r="B8" s="399" t="s">
        <v>172</v>
      </c>
      <c r="C8" s="98" t="s">
        <v>183</v>
      </c>
      <c r="D8" s="96">
        <v>3301</v>
      </c>
      <c r="E8" s="335" t="s">
        <v>526</v>
      </c>
      <c r="F8" s="626"/>
    </row>
    <row r="9" spans="1:6" s="429" customFormat="1" ht="15" customHeight="1">
      <c r="A9" s="97" t="s">
        <v>184</v>
      </c>
      <c r="B9" s="399" t="s">
        <v>172</v>
      </c>
      <c r="C9" s="97" t="s">
        <v>186</v>
      </c>
      <c r="D9" s="96">
        <v>4001</v>
      </c>
      <c r="E9" s="334">
        <v>80.81</v>
      </c>
      <c r="F9" s="626"/>
    </row>
    <row r="10" spans="1:6" s="429" customFormat="1" ht="15" customHeight="1">
      <c r="A10" s="97" t="s">
        <v>184</v>
      </c>
      <c r="B10" s="399" t="s">
        <v>172</v>
      </c>
      <c r="C10" s="97" t="s">
        <v>189</v>
      </c>
      <c r="D10" s="96">
        <v>4301</v>
      </c>
      <c r="E10" s="334">
        <v>73.180000000000007</v>
      </c>
      <c r="F10" s="626"/>
    </row>
    <row r="11" spans="1:6" s="429" customFormat="1" ht="15" customHeight="1">
      <c r="A11" s="97" t="s">
        <v>190</v>
      </c>
      <c r="B11" s="399" t="s">
        <v>191</v>
      </c>
      <c r="C11" s="97" t="s">
        <v>191</v>
      </c>
      <c r="D11" s="96">
        <v>5001</v>
      </c>
      <c r="E11" s="334">
        <v>86.41</v>
      </c>
      <c r="F11" s="626"/>
    </row>
    <row r="12" spans="1:6" s="429" customFormat="1" ht="15" customHeight="1">
      <c r="A12" s="97" t="s">
        <v>190</v>
      </c>
      <c r="B12" s="399" t="s">
        <v>172</v>
      </c>
      <c r="C12" s="98" t="s">
        <v>198</v>
      </c>
      <c r="D12" s="96">
        <v>5301</v>
      </c>
      <c r="E12" s="334">
        <v>12.78</v>
      </c>
      <c r="F12" s="626"/>
    </row>
    <row r="13" spans="1:6" s="429" customFormat="1" ht="15" customHeight="1">
      <c r="A13" s="97" t="s">
        <v>190</v>
      </c>
      <c r="B13" s="399" t="s">
        <v>172</v>
      </c>
      <c r="C13" s="98" t="s">
        <v>201</v>
      </c>
      <c r="D13" s="96">
        <v>5501</v>
      </c>
      <c r="E13" s="334">
        <v>50.2</v>
      </c>
      <c r="F13" s="626"/>
    </row>
    <row r="14" spans="1:6" s="429" customFormat="1" ht="15" customHeight="1">
      <c r="A14" s="97" t="s">
        <v>190</v>
      </c>
      <c r="B14" s="399" t="s">
        <v>172</v>
      </c>
      <c r="C14" s="97" t="s">
        <v>206</v>
      </c>
      <c r="D14" s="96">
        <v>5601</v>
      </c>
      <c r="E14" s="335" t="s">
        <v>526</v>
      </c>
      <c r="F14" s="626"/>
    </row>
    <row r="15" spans="1:6" s="429" customFormat="1" ht="15" customHeight="1">
      <c r="A15" s="97" t="s">
        <v>190</v>
      </c>
      <c r="B15" s="399" t="s">
        <v>172</v>
      </c>
      <c r="C15" s="98" t="s">
        <v>210</v>
      </c>
      <c r="D15" s="96">
        <v>5701</v>
      </c>
      <c r="E15" s="334">
        <v>15</v>
      </c>
      <c r="F15" s="626"/>
    </row>
    <row r="16" spans="1:6" s="429" customFormat="1" ht="15" customHeight="1">
      <c r="A16" s="97" t="s">
        <v>216</v>
      </c>
      <c r="B16" s="399" t="s">
        <v>172</v>
      </c>
      <c r="C16" s="97" t="s">
        <v>218</v>
      </c>
      <c r="D16" s="96">
        <v>6001</v>
      </c>
      <c r="E16" s="334">
        <v>76.31</v>
      </c>
      <c r="F16" s="626"/>
    </row>
    <row r="17" spans="1:6" s="429" customFormat="1" ht="15" customHeight="1">
      <c r="A17" s="97" t="s">
        <v>216</v>
      </c>
      <c r="B17" s="399" t="s">
        <v>172</v>
      </c>
      <c r="C17" s="98" t="s">
        <v>221</v>
      </c>
      <c r="D17" s="96">
        <v>6115</v>
      </c>
      <c r="E17" s="335" t="s">
        <v>526</v>
      </c>
      <c r="F17" s="626"/>
    </row>
    <row r="18" spans="1:6" s="429" customFormat="1" ht="15" customHeight="1">
      <c r="A18" s="97" t="s">
        <v>216</v>
      </c>
      <c r="B18" s="399" t="s">
        <v>172</v>
      </c>
      <c r="C18" s="98" t="s">
        <v>223</v>
      </c>
      <c r="D18" s="96">
        <v>6301</v>
      </c>
      <c r="E18" s="335" t="s">
        <v>526</v>
      </c>
      <c r="F18" s="626"/>
    </row>
    <row r="19" spans="1:6" s="429" customFormat="1" ht="15" customHeight="1">
      <c r="A19" s="97" t="s">
        <v>224</v>
      </c>
      <c r="B19" s="399" t="s">
        <v>172</v>
      </c>
      <c r="C19" s="97" t="s">
        <v>226</v>
      </c>
      <c r="D19" s="96">
        <v>7001</v>
      </c>
      <c r="E19" s="334">
        <v>84.26</v>
      </c>
      <c r="F19" s="626"/>
    </row>
    <row r="20" spans="1:6" s="429" customFormat="1" ht="15" customHeight="1">
      <c r="A20" s="97" t="s">
        <v>224</v>
      </c>
      <c r="B20" s="399" t="s">
        <v>172</v>
      </c>
      <c r="C20" s="98" t="s">
        <v>227</v>
      </c>
      <c r="D20" s="96">
        <v>7102</v>
      </c>
      <c r="E20" s="335" t="s">
        <v>526</v>
      </c>
      <c r="F20" s="626"/>
    </row>
    <row r="21" spans="1:6" s="429" customFormat="1" ht="15" customHeight="1">
      <c r="A21" s="97" t="s">
        <v>224</v>
      </c>
      <c r="B21" s="399" t="s">
        <v>172</v>
      </c>
      <c r="C21" s="97" t="s">
        <v>229</v>
      </c>
      <c r="D21" s="96">
        <v>7301</v>
      </c>
      <c r="E21" s="335" t="s">
        <v>526</v>
      </c>
      <c r="F21" s="626"/>
    </row>
    <row r="22" spans="1:6" s="429" customFormat="1" ht="15" customHeight="1">
      <c r="A22" s="97" t="s">
        <v>224</v>
      </c>
      <c r="B22" s="399" t="s">
        <v>172</v>
      </c>
      <c r="C22" s="98" t="s">
        <v>232</v>
      </c>
      <c r="D22" s="96">
        <v>7401</v>
      </c>
      <c r="E22" s="335" t="s">
        <v>526</v>
      </c>
      <c r="F22" s="626"/>
    </row>
    <row r="23" spans="1:6" s="429" customFormat="1" ht="15" customHeight="1">
      <c r="A23" s="97" t="s">
        <v>233</v>
      </c>
      <c r="B23" s="399" t="s">
        <v>235</v>
      </c>
      <c r="C23" s="97" t="s">
        <v>235</v>
      </c>
      <c r="D23" s="96">
        <v>8001</v>
      </c>
      <c r="E23" s="334">
        <v>80.05</v>
      </c>
      <c r="F23" s="626"/>
    </row>
    <row r="24" spans="1:6" s="429" customFormat="1" ht="15" customHeight="1">
      <c r="A24" s="97" t="s">
        <v>233</v>
      </c>
      <c r="B24" s="399" t="s">
        <v>172</v>
      </c>
      <c r="C24" s="97" t="s">
        <v>246</v>
      </c>
      <c r="D24" s="96">
        <v>8301</v>
      </c>
      <c r="E24" s="334">
        <v>81.77</v>
      </c>
      <c r="F24" s="626"/>
    </row>
    <row r="25" spans="1:6" s="429" customFormat="1" ht="15" customHeight="1">
      <c r="A25" s="97" t="s">
        <v>249</v>
      </c>
      <c r="B25" s="399" t="s">
        <v>172</v>
      </c>
      <c r="C25" s="97" t="s">
        <v>251</v>
      </c>
      <c r="D25" s="96">
        <v>9001</v>
      </c>
      <c r="E25" s="334">
        <v>90.84</v>
      </c>
      <c r="F25" s="626"/>
    </row>
    <row r="26" spans="1:6" s="429" customFormat="1" ht="15" customHeight="1">
      <c r="A26" s="97" t="s">
        <v>249</v>
      </c>
      <c r="B26" s="399" t="s">
        <v>172</v>
      </c>
      <c r="C26" s="98" t="s">
        <v>254</v>
      </c>
      <c r="D26" s="96">
        <v>9120</v>
      </c>
      <c r="E26" s="334">
        <v>86.24</v>
      </c>
      <c r="F26" s="626"/>
    </row>
    <row r="27" spans="1:6" s="429" customFormat="1" ht="15" customHeight="1">
      <c r="A27" s="97" t="s">
        <v>249</v>
      </c>
      <c r="B27" s="399" t="s">
        <v>172</v>
      </c>
      <c r="C27" s="98" t="s">
        <v>256</v>
      </c>
      <c r="D27" s="96">
        <v>9201</v>
      </c>
      <c r="E27" s="335" t="s">
        <v>526</v>
      </c>
      <c r="F27" s="626"/>
    </row>
    <row r="28" spans="1:6" s="429" customFormat="1" ht="15" customHeight="1">
      <c r="A28" s="97" t="s">
        <v>257</v>
      </c>
      <c r="B28" s="399" t="s">
        <v>172</v>
      </c>
      <c r="C28" s="97" t="s">
        <v>259</v>
      </c>
      <c r="D28" s="96">
        <v>10001</v>
      </c>
      <c r="E28" s="334">
        <v>70.209999999999994</v>
      </c>
      <c r="F28" s="626"/>
    </row>
    <row r="29" spans="1:6" s="429" customFormat="1" ht="15" customHeight="1">
      <c r="A29" s="97" t="s">
        <v>257</v>
      </c>
      <c r="B29" s="399" t="s">
        <v>172</v>
      </c>
      <c r="C29" s="98" t="s">
        <v>263</v>
      </c>
      <c r="D29" s="96">
        <v>10201</v>
      </c>
      <c r="E29" s="334">
        <v>75.83</v>
      </c>
      <c r="F29" s="626"/>
    </row>
    <row r="30" spans="1:6" s="429" customFormat="1" ht="15" customHeight="1">
      <c r="A30" s="97" t="s">
        <v>257</v>
      </c>
      <c r="B30" s="399" t="s">
        <v>172</v>
      </c>
      <c r="C30" s="97" t="s">
        <v>264</v>
      </c>
      <c r="D30" s="96">
        <v>10301</v>
      </c>
      <c r="E30" s="334">
        <v>88.87</v>
      </c>
      <c r="F30" s="626"/>
    </row>
    <row r="31" spans="1:6" s="429" customFormat="1" ht="15" customHeight="1">
      <c r="A31" s="97" t="s">
        <v>265</v>
      </c>
      <c r="B31" s="399" t="s">
        <v>172</v>
      </c>
      <c r="C31" s="98" t="s">
        <v>266</v>
      </c>
      <c r="D31" s="96">
        <v>11101</v>
      </c>
      <c r="E31" s="334">
        <v>12.32</v>
      </c>
      <c r="F31" s="626"/>
    </row>
    <row r="32" spans="1:6" s="429" customFormat="1" ht="15" customHeight="1">
      <c r="A32" s="97" t="s">
        <v>267</v>
      </c>
      <c r="B32" s="399" t="s">
        <v>172</v>
      </c>
      <c r="C32" s="97" t="s">
        <v>268</v>
      </c>
      <c r="D32" s="96">
        <v>12101</v>
      </c>
      <c r="E32" s="334">
        <v>90.11</v>
      </c>
      <c r="F32" s="626"/>
    </row>
    <row r="33" spans="1:6" s="429" customFormat="1" ht="15" customHeight="1">
      <c r="A33" s="97" t="s">
        <v>269</v>
      </c>
      <c r="B33" s="399" t="s">
        <v>271</v>
      </c>
      <c r="C33" s="97" t="s">
        <v>271</v>
      </c>
      <c r="D33" s="96">
        <v>13001</v>
      </c>
      <c r="E33" s="334">
        <v>93.66</v>
      </c>
      <c r="F33" s="626"/>
    </row>
    <row r="34" spans="1:6" s="429" customFormat="1" ht="15" customHeight="1">
      <c r="A34" s="97" t="s">
        <v>269</v>
      </c>
      <c r="B34" s="399" t="s">
        <v>172</v>
      </c>
      <c r="C34" s="97" t="s">
        <v>316</v>
      </c>
      <c r="D34" s="96">
        <v>13501</v>
      </c>
      <c r="E34" s="335" t="s">
        <v>526</v>
      </c>
      <c r="F34" s="626"/>
    </row>
    <row r="35" spans="1:6" s="429" customFormat="1" ht="15" customHeight="1">
      <c r="A35" s="97" t="s">
        <v>322</v>
      </c>
      <c r="B35" s="399" t="s">
        <v>172</v>
      </c>
      <c r="C35" s="97" t="s">
        <v>323</v>
      </c>
      <c r="D35" s="96">
        <v>14101</v>
      </c>
      <c r="E35" s="334">
        <v>89.23</v>
      </c>
      <c r="F35" s="626"/>
    </row>
    <row r="36" spans="1:6" s="429" customFormat="1" ht="15" customHeight="1">
      <c r="A36" s="97" t="s">
        <v>324</v>
      </c>
      <c r="B36" s="399" t="s">
        <v>172</v>
      </c>
      <c r="C36" s="97" t="s">
        <v>325</v>
      </c>
      <c r="D36" s="96">
        <v>15101</v>
      </c>
      <c r="E36" s="334">
        <v>94.26</v>
      </c>
      <c r="F36" s="626"/>
    </row>
    <row r="37" spans="1:6" s="429" customFormat="1" ht="15" customHeight="1">
      <c r="A37" s="97" t="s">
        <v>326</v>
      </c>
      <c r="B37" s="399" t="s">
        <v>172</v>
      </c>
      <c r="C37" s="97" t="s">
        <v>328</v>
      </c>
      <c r="D37" s="96">
        <v>16101</v>
      </c>
      <c r="E37" s="334">
        <v>87.74</v>
      </c>
      <c r="F37" s="626"/>
    </row>
    <row r="38" spans="1:6" s="429" customFormat="1" ht="15" customHeight="1">
      <c r="A38" s="97" t="s">
        <v>326</v>
      </c>
      <c r="B38" s="399" t="s">
        <v>172</v>
      </c>
      <c r="C38" s="98" t="s">
        <v>332</v>
      </c>
      <c r="D38" s="96">
        <v>16301</v>
      </c>
      <c r="E38" s="335" t="s">
        <v>526</v>
      </c>
      <c r="F38" s="626"/>
    </row>
  </sheetData>
  <autoFilter ref="A3:L38" xr:uid="{00000000-0001-0000-9300-000000000000}"/>
  <mergeCells count="1">
    <mergeCell ref="B1:E1"/>
  </mergeCells>
  <hyperlinks>
    <hyperlink ref="F1" location="INDICE!A1" display="INDICE" xr:uid="{00000000-0004-0000-9300-000000000000}"/>
    <hyperlink ref="F2" location="Matriz_Estadisticas!A1" display="ESTADÍSTICAS" xr:uid="{00000000-0004-0000-9300-000001000000}"/>
    <hyperlink ref="A1" location="INDICE!C26" display="DE_36" xr:uid="{00000000-0004-0000-9300-000002000000}"/>
  </hyperlinks>
  <pageMargins left="0.7" right="0.7" top="0.75" bottom="0.75" header="0.3" footer="0.3"/>
  <pageSetup paperSize="9" orientation="portrait"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Hoja148">
    <pageSetUpPr fitToPage="1"/>
  </sheetPr>
  <dimension ref="A1:E38"/>
  <sheetViews>
    <sheetView zoomScaleNormal="100" workbookViewId="0"/>
  </sheetViews>
  <sheetFormatPr baseColWidth="10" defaultColWidth="96.44140625" defaultRowHeight="13.8"/>
  <cols>
    <col min="1" max="1" width="44.44140625" style="6" bestFit="1" customWidth="1"/>
    <col min="2" max="4" width="100.6640625" style="6" customWidth="1"/>
    <col min="5" max="5" width="7" style="6" bestFit="1" customWidth="1"/>
    <col min="6" max="16384" width="96.44140625" style="6"/>
  </cols>
  <sheetData>
    <row r="1" spans="1:5" ht="14.4">
      <c r="A1" s="441" t="s">
        <v>419</v>
      </c>
      <c r="B1" s="412" t="s">
        <v>1275</v>
      </c>
      <c r="C1" s="412" t="s">
        <v>1276</v>
      </c>
      <c r="D1" s="412" t="s">
        <v>1757</v>
      </c>
      <c r="E1" s="2" t="s">
        <v>137</v>
      </c>
    </row>
    <row r="2" spans="1:5" ht="15" customHeight="1">
      <c r="A2" s="263" t="s">
        <v>6</v>
      </c>
      <c r="B2" s="189" t="s">
        <v>50</v>
      </c>
      <c r="C2" s="189" t="s">
        <v>50</v>
      </c>
      <c r="D2" s="189" t="s">
        <v>50</v>
      </c>
    </row>
    <row r="3" spans="1:5" ht="15" customHeight="1">
      <c r="A3" s="263" t="s">
        <v>4</v>
      </c>
      <c r="B3" s="189" t="s">
        <v>32</v>
      </c>
      <c r="C3" s="189" t="s">
        <v>1132</v>
      </c>
      <c r="D3" s="189" t="s">
        <v>1132</v>
      </c>
    </row>
    <row r="4" spans="1:5" ht="15" customHeight="1">
      <c r="A4" s="263" t="s">
        <v>388</v>
      </c>
      <c r="B4" s="189" t="s">
        <v>49</v>
      </c>
      <c r="C4" s="189" t="s">
        <v>49</v>
      </c>
      <c r="D4" s="189" t="s">
        <v>49</v>
      </c>
    </row>
    <row r="5" spans="1:5" ht="15" customHeight="1">
      <c r="A5" s="263" t="s">
        <v>9</v>
      </c>
      <c r="B5" s="189" t="s">
        <v>1165</v>
      </c>
      <c r="C5" s="189" t="s">
        <v>1165</v>
      </c>
      <c r="D5" s="189" t="s">
        <v>1165</v>
      </c>
    </row>
    <row r="6" spans="1:5" ht="15" customHeight="1">
      <c r="A6" s="263" t="s">
        <v>138</v>
      </c>
      <c r="B6" s="189" t="s">
        <v>468</v>
      </c>
      <c r="C6" s="189" t="s">
        <v>468</v>
      </c>
      <c r="D6" s="189" t="s">
        <v>468</v>
      </c>
    </row>
    <row r="7" spans="1:5" ht="15" customHeight="1">
      <c r="A7" s="263" t="s">
        <v>7</v>
      </c>
      <c r="B7" s="259" t="s">
        <v>422</v>
      </c>
      <c r="C7" s="45" t="s">
        <v>422</v>
      </c>
      <c r="D7" s="259" t="s">
        <v>422</v>
      </c>
    </row>
    <row r="8" spans="1:5" ht="15" customHeight="1">
      <c r="A8" s="263" t="s">
        <v>389</v>
      </c>
      <c r="B8" s="196">
        <v>2018</v>
      </c>
      <c r="C8" s="196">
        <v>2019</v>
      </c>
      <c r="D8" s="196">
        <v>2020</v>
      </c>
    </row>
    <row r="9" spans="1:5" ht="15" customHeight="1">
      <c r="A9" s="263" t="s">
        <v>390</v>
      </c>
      <c r="B9" s="189" t="s">
        <v>470</v>
      </c>
      <c r="C9" s="189" t="s">
        <v>470</v>
      </c>
      <c r="D9" s="189" t="s">
        <v>470</v>
      </c>
    </row>
    <row r="10" spans="1:5" ht="82.8">
      <c r="A10" s="100" t="s">
        <v>391</v>
      </c>
      <c r="B10" s="190" t="s">
        <v>1166</v>
      </c>
      <c r="C10" s="178" t="s">
        <v>1166</v>
      </c>
      <c r="D10" s="178" t="s">
        <v>1166</v>
      </c>
    </row>
    <row r="11" spans="1:5" ht="15" customHeight="1">
      <c r="A11" s="263" t="s">
        <v>392</v>
      </c>
      <c r="B11" s="189" t="s">
        <v>729</v>
      </c>
      <c r="C11" s="189" t="s">
        <v>729</v>
      </c>
      <c r="D11" s="189" t="s">
        <v>729</v>
      </c>
    </row>
    <row r="12" spans="1:5" ht="15" customHeight="1">
      <c r="A12" s="263" t="s">
        <v>393</v>
      </c>
      <c r="B12" s="189" t="s">
        <v>542</v>
      </c>
      <c r="C12" s="189" t="s">
        <v>542</v>
      </c>
      <c r="D12" s="189" t="s">
        <v>542</v>
      </c>
    </row>
    <row r="13" spans="1:5" ht="15" customHeight="1">
      <c r="A13" s="263" t="s">
        <v>394</v>
      </c>
      <c r="B13" s="189" t="s">
        <v>542</v>
      </c>
      <c r="C13" s="189" t="s">
        <v>542</v>
      </c>
      <c r="D13" s="189" t="s">
        <v>542</v>
      </c>
    </row>
    <row r="14" spans="1:5" ht="15" customHeight="1">
      <c r="A14" s="263" t="s">
        <v>139</v>
      </c>
      <c r="B14" s="189" t="s">
        <v>1728</v>
      </c>
      <c r="C14" s="178" t="s">
        <v>1728</v>
      </c>
      <c r="D14" s="178" t="s">
        <v>1775</v>
      </c>
    </row>
    <row r="15" spans="1:5" ht="15" customHeight="1">
      <c r="A15" s="263" t="s">
        <v>395</v>
      </c>
      <c r="B15" s="178">
        <v>43307</v>
      </c>
      <c r="C15" s="178">
        <v>43307</v>
      </c>
      <c r="D15" s="178">
        <v>43307</v>
      </c>
    </row>
    <row r="16" spans="1:5" ht="15" customHeight="1">
      <c r="A16" s="263" t="s">
        <v>396</v>
      </c>
      <c r="B16" s="178">
        <v>43647</v>
      </c>
      <c r="C16" s="178">
        <v>44027</v>
      </c>
      <c r="D16" s="178">
        <v>44392</v>
      </c>
    </row>
    <row r="17" spans="1:4" ht="15" customHeight="1">
      <c r="A17" s="263" t="s">
        <v>397</v>
      </c>
      <c r="B17" s="262" t="s">
        <v>429</v>
      </c>
      <c r="C17" s="262" t="s">
        <v>429</v>
      </c>
      <c r="D17" s="262" t="s">
        <v>429</v>
      </c>
    </row>
    <row r="18" spans="1:4" ht="15" customHeight="1">
      <c r="A18" s="263" t="s">
        <v>398</v>
      </c>
      <c r="B18" s="259" t="s">
        <v>49</v>
      </c>
      <c r="C18" s="45" t="s">
        <v>49</v>
      </c>
      <c r="D18" s="259" t="s">
        <v>49</v>
      </c>
    </row>
    <row r="19" spans="1:4" ht="15" customHeight="1">
      <c r="A19" s="263" t="s">
        <v>399</v>
      </c>
      <c r="B19" s="244" t="s">
        <v>1137</v>
      </c>
      <c r="C19" s="529" t="s">
        <v>1137</v>
      </c>
      <c r="D19" s="244" t="s">
        <v>1137</v>
      </c>
    </row>
    <row r="20" spans="1:4" ht="15" customHeight="1">
      <c r="A20" s="263" t="s">
        <v>400</v>
      </c>
      <c r="B20" s="244" t="s">
        <v>479</v>
      </c>
      <c r="C20" s="529" t="s">
        <v>479</v>
      </c>
      <c r="D20" s="244" t="s">
        <v>479</v>
      </c>
    </row>
    <row r="21" spans="1:4" ht="15" customHeight="1">
      <c r="A21" s="263" t="s">
        <v>403</v>
      </c>
      <c r="B21" s="244" t="s">
        <v>1167</v>
      </c>
      <c r="C21" s="529" t="s">
        <v>1167</v>
      </c>
      <c r="D21" s="244" t="s">
        <v>1167</v>
      </c>
    </row>
    <row r="22" spans="1:4" ht="15" customHeight="1">
      <c r="A22" s="263" t="s">
        <v>404</v>
      </c>
      <c r="B22" s="244" t="s">
        <v>1161</v>
      </c>
      <c r="C22" s="529" t="s">
        <v>1328</v>
      </c>
      <c r="D22" s="244" t="s">
        <v>1328</v>
      </c>
    </row>
    <row r="23" spans="1:4" ht="15" customHeight="1">
      <c r="A23" s="263" t="s">
        <v>435</v>
      </c>
      <c r="B23" s="370" t="s">
        <v>1168</v>
      </c>
      <c r="C23" s="397" t="s">
        <v>1329</v>
      </c>
      <c r="D23" s="370" t="s">
        <v>1329</v>
      </c>
    </row>
    <row r="24" spans="1:4" ht="15" customHeight="1">
      <c r="A24" s="263" t="s">
        <v>405</v>
      </c>
      <c r="B24" s="257">
        <v>2018</v>
      </c>
      <c r="C24" s="257">
        <v>2019</v>
      </c>
      <c r="D24" s="257">
        <v>2020</v>
      </c>
    </row>
    <row r="25" spans="1:4" ht="15" customHeight="1">
      <c r="A25" s="263" t="s">
        <v>406</v>
      </c>
      <c r="B25" s="244" t="s">
        <v>470</v>
      </c>
      <c r="C25" s="244" t="s">
        <v>470</v>
      </c>
      <c r="D25" s="244" t="s">
        <v>470</v>
      </c>
    </row>
    <row r="26" spans="1:4" ht="15" customHeight="1">
      <c r="A26" s="263" t="s">
        <v>407</v>
      </c>
      <c r="B26" s="262" t="s">
        <v>1966</v>
      </c>
      <c r="C26" s="262" t="s">
        <v>1966</v>
      </c>
      <c r="D26" s="262" t="s">
        <v>1966</v>
      </c>
    </row>
    <row r="27" spans="1:4" ht="15" customHeight="1">
      <c r="A27" s="263" t="s">
        <v>408</v>
      </c>
      <c r="B27" s="189" t="s">
        <v>434</v>
      </c>
      <c r="C27" s="529" t="s">
        <v>434</v>
      </c>
      <c r="D27" s="274" t="s">
        <v>434</v>
      </c>
    </row>
    <row r="28" spans="1:4" ht="15" customHeight="1">
      <c r="A28" s="263" t="s">
        <v>439</v>
      </c>
      <c r="B28" s="266" t="s">
        <v>763</v>
      </c>
      <c r="C28" s="529" t="s">
        <v>1330</v>
      </c>
      <c r="D28" s="356" t="s">
        <v>763</v>
      </c>
    </row>
    <row r="29" spans="1:4" ht="15" customHeight="1">
      <c r="A29" s="263" t="s">
        <v>409</v>
      </c>
      <c r="B29" s="262">
        <v>2018</v>
      </c>
      <c r="C29" s="262">
        <v>2019</v>
      </c>
      <c r="D29" s="264">
        <v>2020</v>
      </c>
    </row>
    <row r="30" spans="1:4" ht="15" customHeight="1">
      <c r="A30" s="263" t="s">
        <v>410</v>
      </c>
      <c r="B30" s="258" t="s">
        <v>470</v>
      </c>
      <c r="C30" s="258" t="s">
        <v>470</v>
      </c>
      <c r="D30" s="201" t="s">
        <v>470</v>
      </c>
    </row>
    <row r="31" spans="1:4" ht="15" customHeight="1">
      <c r="A31" s="263" t="s">
        <v>411</v>
      </c>
      <c r="B31" s="258"/>
      <c r="C31" s="258"/>
      <c r="D31" s="258"/>
    </row>
    <row r="32" spans="1:4" ht="15" customHeight="1">
      <c r="A32" s="263" t="s">
        <v>412</v>
      </c>
      <c r="B32" s="258"/>
      <c r="C32" s="258"/>
      <c r="D32" s="258"/>
    </row>
    <row r="33" spans="1:4" ht="15" customHeight="1">
      <c r="A33" s="263" t="s">
        <v>440</v>
      </c>
      <c r="B33" s="258"/>
      <c r="C33" s="258"/>
      <c r="D33" s="258"/>
    </row>
    <row r="34" spans="1:4" ht="15" customHeight="1">
      <c r="A34" s="263" t="s">
        <v>413</v>
      </c>
      <c r="B34" s="258"/>
      <c r="C34" s="258"/>
      <c r="D34" s="258"/>
    </row>
    <row r="35" spans="1:4" ht="15" customHeight="1">
      <c r="A35" s="263" t="s">
        <v>414</v>
      </c>
      <c r="B35" s="258"/>
      <c r="C35" s="258"/>
      <c r="D35" s="258"/>
    </row>
    <row r="36" spans="1:4" ht="41.4">
      <c r="A36" s="263" t="s">
        <v>401</v>
      </c>
      <c r="B36" s="258" t="s">
        <v>1169</v>
      </c>
      <c r="C36" s="529" t="s">
        <v>1331</v>
      </c>
      <c r="D36" s="244" t="s">
        <v>1331</v>
      </c>
    </row>
    <row r="37" spans="1:4" ht="41.4">
      <c r="A37" s="530" t="s">
        <v>1267</v>
      </c>
      <c r="B37" s="258" t="s">
        <v>17</v>
      </c>
      <c r="C37" s="529" t="s">
        <v>1332</v>
      </c>
      <c r="D37" s="259" t="s">
        <v>1776</v>
      </c>
    </row>
    <row r="38" spans="1:4">
      <c r="A38" s="263" t="s">
        <v>402</v>
      </c>
      <c r="B38" s="258" t="s">
        <v>485</v>
      </c>
      <c r="C38" s="259" t="s">
        <v>485</v>
      </c>
      <c r="D38" s="259" t="s">
        <v>485</v>
      </c>
    </row>
  </sheetData>
  <hyperlinks>
    <hyperlink ref="E1" location="INDICE!A1" display="INDICE" xr:uid="{00000000-0004-0000-9400-000000000000}"/>
    <hyperlink ref="B28" r:id="rId1" xr:uid="{00000000-0004-0000-9400-000001000000}"/>
    <hyperlink ref="A1" location="INDICE!C31" display="COMPONENTE" xr:uid="{00000000-0004-0000-9400-000002000000}"/>
    <hyperlink ref="C23" r:id="rId2" xr:uid="{00000000-0004-0000-9400-000003000000}"/>
    <hyperlink ref="C28" r:id="rId3" xr:uid="{00000000-0004-0000-9400-000004000000}"/>
    <hyperlink ref="D23" r:id="rId4" xr:uid="{00000000-0004-0000-9400-000005000000}"/>
    <hyperlink ref="D28" r:id="rId5" xr:uid="{00000000-0004-0000-9400-000006000000}"/>
  </hyperlinks>
  <pageMargins left="0.7" right="0.7" top="0.75" bottom="0.75" header="0.3" footer="0.3"/>
  <pageSetup scale="71" fitToHeight="0" orientation="portrait" horizontalDpi="4294967293" verticalDpi="4294967293"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4"/>
  <dimension ref="A1:I38"/>
  <sheetViews>
    <sheetView workbookViewId="0"/>
  </sheetViews>
  <sheetFormatPr baseColWidth="10" defaultColWidth="11.44140625" defaultRowHeight="14.4"/>
  <cols>
    <col min="1" max="1" width="44.44140625" style="6" bestFit="1" customWidth="1"/>
    <col min="2" max="4" width="100.6640625" style="7" customWidth="1"/>
    <col min="5" max="5" width="7" style="4" bestFit="1" customWidth="1"/>
    <col min="6" max="9" width="11.44140625" style="4"/>
    <col min="10" max="16384" width="11.44140625" style="15"/>
  </cols>
  <sheetData>
    <row r="1" spans="1:5">
      <c r="A1" s="441" t="s">
        <v>419</v>
      </c>
      <c r="B1" s="412" t="s">
        <v>1275</v>
      </c>
      <c r="C1" s="412" t="s">
        <v>1276</v>
      </c>
      <c r="D1" s="412" t="s">
        <v>1757</v>
      </c>
      <c r="E1" s="35" t="s">
        <v>137</v>
      </c>
    </row>
    <row r="2" spans="1:5">
      <c r="A2" s="905" t="s">
        <v>6</v>
      </c>
      <c r="B2" s="239" t="s">
        <v>25</v>
      </c>
      <c r="C2" s="239" t="s">
        <v>25</v>
      </c>
      <c r="D2" s="239" t="s">
        <v>25</v>
      </c>
    </row>
    <row r="3" spans="1:5">
      <c r="A3" s="263" t="s">
        <v>4</v>
      </c>
      <c r="B3" s="198" t="s">
        <v>13</v>
      </c>
      <c r="C3" s="235" t="s">
        <v>13</v>
      </c>
      <c r="D3" s="235" t="s">
        <v>13</v>
      </c>
    </row>
    <row r="4" spans="1:5">
      <c r="A4" s="263" t="s">
        <v>388</v>
      </c>
      <c r="B4" s="198" t="s">
        <v>24</v>
      </c>
      <c r="C4" s="235" t="s">
        <v>24</v>
      </c>
      <c r="D4" s="235" t="s">
        <v>24</v>
      </c>
    </row>
    <row r="5" spans="1:5">
      <c r="A5" s="263" t="s">
        <v>9</v>
      </c>
      <c r="B5" s="198" t="s">
        <v>688</v>
      </c>
      <c r="C5" s="235" t="s">
        <v>688</v>
      </c>
      <c r="D5" s="235" t="s">
        <v>688</v>
      </c>
    </row>
    <row r="6" spans="1:5">
      <c r="A6" s="263" t="s">
        <v>138</v>
      </c>
      <c r="B6" s="198" t="s">
        <v>468</v>
      </c>
      <c r="C6" s="235" t="s">
        <v>468</v>
      </c>
      <c r="D6" s="235" t="s">
        <v>468</v>
      </c>
    </row>
    <row r="7" spans="1:5">
      <c r="A7" s="263" t="s">
        <v>7</v>
      </c>
      <c r="B7" s="198" t="s">
        <v>689</v>
      </c>
      <c r="C7" s="235" t="s">
        <v>689</v>
      </c>
      <c r="D7" s="235" t="s">
        <v>689</v>
      </c>
    </row>
    <row r="8" spans="1:5">
      <c r="A8" s="263" t="s">
        <v>389</v>
      </c>
      <c r="B8" s="198">
        <v>2018</v>
      </c>
      <c r="C8" s="235">
        <v>2019</v>
      </c>
      <c r="D8" s="198">
        <v>2020</v>
      </c>
    </row>
    <row r="9" spans="1:5">
      <c r="A9" s="263" t="s">
        <v>390</v>
      </c>
      <c r="B9" s="198" t="s">
        <v>470</v>
      </c>
      <c r="C9" s="235" t="s">
        <v>470</v>
      </c>
      <c r="D9" s="235" t="s">
        <v>470</v>
      </c>
    </row>
    <row r="10" spans="1:5" ht="96.6">
      <c r="A10" s="100" t="s">
        <v>391</v>
      </c>
      <c r="B10" s="148" t="s">
        <v>690</v>
      </c>
      <c r="C10" s="478" t="s">
        <v>1930</v>
      </c>
      <c r="D10" s="478" t="s">
        <v>1930</v>
      </c>
    </row>
    <row r="11" spans="1:5">
      <c r="A11" s="263" t="s">
        <v>392</v>
      </c>
      <c r="B11" s="198" t="s">
        <v>577</v>
      </c>
      <c r="C11" s="235" t="s">
        <v>577</v>
      </c>
      <c r="D11" s="235" t="s">
        <v>577</v>
      </c>
    </row>
    <row r="12" spans="1:5">
      <c r="A12" s="263" t="s">
        <v>393</v>
      </c>
      <c r="B12" s="198" t="s">
        <v>473</v>
      </c>
      <c r="C12" s="198" t="s">
        <v>473</v>
      </c>
      <c r="D12" s="198" t="s">
        <v>473</v>
      </c>
    </row>
    <row r="13" spans="1:5">
      <c r="A13" s="263" t="s">
        <v>394</v>
      </c>
      <c r="B13" s="198" t="s">
        <v>474</v>
      </c>
      <c r="C13" s="198" t="s">
        <v>474</v>
      </c>
      <c r="D13" s="198" t="s">
        <v>474</v>
      </c>
    </row>
    <row r="14" spans="1:5">
      <c r="A14" s="263" t="s">
        <v>139</v>
      </c>
      <c r="B14" s="198" t="s">
        <v>649</v>
      </c>
      <c r="C14" s="235" t="s">
        <v>649</v>
      </c>
      <c r="D14" s="235" t="s">
        <v>649</v>
      </c>
    </row>
    <row r="15" spans="1:5">
      <c r="A15" s="263" t="s">
        <v>395</v>
      </c>
      <c r="B15" s="197">
        <v>43557</v>
      </c>
      <c r="C15" s="476">
        <v>43557</v>
      </c>
      <c r="D15" s="476">
        <v>43557</v>
      </c>
    </row>
    <row r="16" spans="1:5">
      <c r="A16" s="263" t="s">
        <v>396</v>
      </c>
      <c r="B16" s="195">
        <v>43667</v>
      </c>
      <c r="C16" s="477">
        <v>44026</v>
      </c>
      <c r="D16" s="195">
        <v>44341</v>
      </c>
    </row>
    <row r="17" spans="1:4">
      <c r="A17" s="279" t="s">
        <v>397</v>
      </c>
      <c r="B17" s="235" t="s">
        <v>429</v>
      </c>
      <c r="C17" s="235" t="s">
        <v>429</v>
      </c>
      <c r="D17" s="235" t="s">
        <v>429</v>
      </c>
    </row>
    <row r="18" spans="1:4">
      <c r="A18" s="278" t="s">
        <v>398</v>
      </c>
      <c r="B18" s="235" t="s">
        <v>691</v>
      </c>
      <c r="C18" s="235" t="s">
        <v>1295</v>
      </c>
      <c r="D18" s="235" t="s">
        <v>1295</v>
      </c>
    </row>
    <row r="19" spans="1:4">
      <c r="A19" s="278" t="s">
        <v>399</v>
      </c>
      <c r="B19" s="235" t="s">
        <v>678</v>
      </c>
      <c r="C19" s="235" t="s">
        <v>678</v>
      </c>
      <c r="D19" s="235" t="s">
        <v>678</v>
      </c>
    </row>
    <row r="20" spans="1:4">
      <c r="A20" s="278" t="s">
        <v>400</v>
      </c>
      <c r="B20" s="259" t="s">
        <v>479</v>
      </c>
      <c r="C20" s="259" t="s">
        <v>479</v>
      </c>
      <c r="D20" s="259" t="s">
        <v>479</v>
      </c>
    </row>
    <row r="21" spans="1:4">
      <c r="A21" s="278" t="s">
        <v>403</v>
      </c>
      <c r="B21" s="235" t="s">
        <v>692</v>
      </c>
      <c r="C21" s="235" t="s">
        <v>692</v>
      </c>
      <c r="D21" s="235" t="s">
        <v>692</v>
      </c>
    </row>
    <row r="22" spans="1:4">
      <c r="A22" s="278" t="s">
        <v>404</v>
      </c>
      <c r="B22" s="236" t="s">
        <v>680</v>
      </c>
      <c r="C22" s="236" t="s">
        <v>1296</v>
      </c>
      <c r="D22" s="236" t="s">
        <v>1296</v>
      </c>
    </row>
    <row r="23" spans="1:4">
      <c r="A23" s="278" t="s">
        <v>435</v>
      </c>
      <c r="B23" s="365" t="s">
        <v>693</v>
      </c>
      <c r="C23" s="236" t="s">
        <v>1710</v>
      </c>
      <c r="D23" s="906" t="s">
        <v>1767</v>
      </c>
    </row>
    <row r="24" spans="1:4">
      <c r="A24" s="278" t="s">
        <v>405</v>
      </c>
      <c r="B24" s="236">
        <v>2018</v>
      </c>
      <c r="C24" s="236">
        <v>2019</v>
      </c>
      <c r="D24" s="236">
        <v>2019</v>
      </c>
    </row>
    <row r="25" spans="1:4">
      <c r="A25" s="278" t="s">
        <v>406</v>
      </c>
      <c r="B25" s="236" t="s">
        <v>470</v>
      </c>
      <c r="C25" s="236" t="s">
        <v>470</v>
      </c>
      <c r="D25" s="236" t="s">
        <v>470</v>
      </c>
    </row>
    <row r="26" spans="1:4">
      <c r="A26" s="278" t="s">
        <v>407</v>
      </c>
      <c r="B26" s="237" t="s">
        <v>651</v>
      </c>
      <c r="C26" s="479" t="s">
        <v>651</v>
      </c>
      <c r="D26" s="479" t="s">
        <v>651</v>
      </c>
    </row>
    <row r="27" spans="1:4">
      <c r="A27" s="278" t="s">
        <v>408</v>
      </c>
      <c r="B27" s="237" t="s">
        <v>434</v>
      </c>
      <c r="C27" s="479" t="s">
        <v>434</v>
      </c>
      <c r="D27" s="479" t="s">
        <v>434</v>
      </c>
    </row>
    <row r="28" spans="1:4">
      <c r="A28" s="278" t="s">
        <v>439</v>
      </c>
      <c r="B28" s="364" t="s">
        <v>652</v>
      </c>
      <c r="C28" s="479" t="s">
        <v>652</v>
      </c>
      <c r="D28" s="479" t="s">
        <v>652</v>
      </c>
    </row>
    <row r="29" spans="1:4">
      <c r="A29" s="278" t="s">
        <v>409</v>
      </c>
      <c r="B29" s="237">
        <v>2017</v>
      </c>
      <c r="C29" s="199">
        <v>2018</v>
      </c>
      <c r="D29" s="199">
        <v>2019</v>
      </c>
    </row>
    <row r="30" spans="1:4">
      <c r="A30" s="278" t="s">
        <v>410</v>
      </c>
      <c r="B30" s="237" t="s">
        <v>482</v>
      </c>
      <c r="C30" s="199" t="s">
        <v>482</v>
      </c>
      <c r="D30" s="199" t="s">
        <v>482</v>
      </c>
    </row>
    <row r="31" spans="1:4">
      <c r="A31" s="278" t="s">
        <v>411</v>
      </c>
      <c r="B31" s="237" t="s">
        <v>580</v>
      </c>
      <c r="C31" s="199" t="s">
        <v>1265</v>
      </c>
      <c r="D31" s="199" t="s">
        <v>1265</v>
      </c>
    </row>
    <row r="32" spans="1:4">
      <c r="A32" s="278" t="s">
        <v>412</v>
      </c>
      <c r="B32" s="237" t="s">
        <v>434</v>
      </c>
      <c r="C32" s="199" t="s">
        <v>434</v>
      </c>
      <c r="D32" s="199" t="s">
        <v>434</v>
      </c>
    </row>
    <row r="33" spans="1:4">
      <c r="A33" s="278" t="s">
        <v>440</v>
      </c>
      <c r="B33" s="364" t="s">
        <v>694</v>
      </c>
      <c r="C33" s="199" t="s">
        <v>1711</v>
      </c>
      <c r="D33" s="199" t="s">
        <v>1762</v>
      </c>
    </row>
    <row r="34" spans="1:4">
      <c r="A34" s="278" t="s">
        <v>413</v>
      </c>
      <c r="B34" s="237">
        <v>2017</v>
      </c>
      <c r="C34" s="199">
        <v>2018</v>
      </c>
      <c r="D34" s="199">
        <v>2019</v>
      </c>
    </row>
    <row r="35" spans="1:4">
      <c r="A35" s="278" t="s">
        <v>414</v>
      </c>
      <c r="B35" s="238" t="s">
        <v>482</v>
      </c>
      <c r="C35" s="199" t="s">
        <v>470</v>
      </c>
      <c r="D35" s="199" t="s">
        <v>470</v>
      </c>
    </row>
    <row r="36" spans="1:4" ht="138">
      <c r="A36" s="278" t="s">
        <v>401</v>
      </c>
      <c r="B36" s="189" t="s">
        <v>695</v>
      </c>
      <c r="C36" s="189" t="s">
        <v>695</v>
      </c>
      <c r="D36" s="189" t="s">
        <v>1768</v>
      </c>
    </row>
    <row r="37" spans="1:4" ht="82.8">
      <c r="A37" s="420" t="s">
        <v>1267</v>
      </c>
      <c r="B37" s="221" t="s">
        <v>17</v>
      </c>
      <c r="C37" s="485" t="s">
        <v>1931</v>
      </c>
      <c r="D37" s="255" t="s">
        <v>1932</v>
      </c>
    </row>
    <row r="38" spans="1:4">
      <c r="A38" s="278" t="s">
        <v>402</v>
      </c>
      <c r="B38" s="239" t="s">
        <v>26</v>
      </c>
      <c r="C38" s="239" t="s">
        <v>1297</v>
      </c>
      <c r="D38" s="239" t="s">
        <v>1297</v>
      </c>
    </row>
  </sheetData>
  <hyperlinks>
    <hyperlink ref="E1" location="INDICE!A1" display="INDICE" xr:uid="{00000000-0004-0000-0E00-000000000000}"/>
    <hyperlink ref="A1" location="INDICE!C16" display="COMPONENTE" xr:uid="{00000000-0004-0000-0E00-000001000000}"/>
    <hyperlink ref="D23" r:id="rId1" display="https://bit.ly/2EYvGkc" xr:uid="{00000000-0004-0000-0E00-000002000000}"/>
  </hyperlinks>
  <pageMargins left="0.7" right="0.7" top="0.75" bottom="0.75" header="0.3" footer="0.3"/>
  <pageSetup orientation="portrait" horizontalDpi="4294967293" verticalDpi="4294967293"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Hoja149">
    <pageSetUpPr fitToPage="1"/>
  </sheetPr>
  <dimension ref="A1:E38"/>
  <sheetViews>
    <sheetView zoomScaleNormal="100" workbookViewId="0">
      <selection activeCell="D27" sqref="D27"/>
    </sheetView>
  </sheetViews>
  <sheetFormatPr baseColWidth="10" defaultColWidth="96.44140625" defaultRowHeight="13.8"/>
  <cols>
    <col min="1" max="1" width="44.44140625" style="6" bestFit="1" customWidth="1"/>
    <col min="2" max="4" width="100.6640625" style="6" customWidth="1"/>
    <col min="5" max="5" width="7" style="6" bestFit="1" customWidth="1"/>
    <col min="6" max="16384" width="96.44140625" style="6"/>
  </cols>
  <sheetData>
    <row r="1" spans="1:5" ht="14.4">
      <c r="A1" s="442" t="s">
        <v>419</v>
      </c>
      <c r="B1" s="412" t="s">
        <v>1275</v>
      </c>
      <c r="C1" s="413" t="s">
        <v>1276</v>
      </c>
      <c r="D1" s="413" t="s">
        <v>1757</v>
      </c>
      <c r="E1" s="2" t="s">
        <v>137</v>
      </c>
    </row>
    <row r="2" spans="1:5" ht="15" customHeight="1">
      <c r="A2" s="263" t="s">
        <v>6</v>
      </c>
      <c r="B2" s="189" t="s">
        <v>51</v>
      </c>
      <c r="C2" s="189" t="s">
        <v>51</v>
      </c>
      <c r="D2" s="189" t="s">
        <v>51</v>
      </c>
    </row>
    <row r="3" spans="1:5" ht="15" customHeight="1">
      <c r="A3" s="263" t="s">
        <v>4</v>
      </c>
      <c r="B3" s="189" t="s">
        <v>1132</v>
      </c>
      <c r="C3" s="189" t="s">
        <v>32</v>
      </c>
      <c r="D3" s="189" t="s">
        <v>32</v>
      </c>
    </row>
    <row r="4" spans="1:5" ht="15" customHeight="1">
      <c r="A4" s="263" t="s">
        <v>388</v>
      </c>
      <c r="B4" s="189" t="s">
        <v>49</v>
      </c>
      <c r="C4" s="189" t="s">
        <v>49</v>
      </c>
      <c r="D4" s="189" t="s">
        <v>49</v>
      </c>
    </row>
    <row r="5" spans="1:5" ht="15" customHeight="1">
      <c r="A5" s="263" t="s">
        <v>9</v>
      </c>
      <c r="B5" s="189" t="s">
        <v>1158</v>
      </c>
      <c r="C5" s="189" t="s">
        <v>1158</v>
      </c>
      <c r="D5" s="189" t="s">
        <v>1158</v>
      </c>
    </row>
    <row r="6" spans="1:5" ht="15" customHeight="1">
      <c r="A6" s="263" t="s">
        <v>138</v>
      </c>
      <c r="B6" s="189" t="s">
        <v>468</v>
      </c>
      <c r="C6" s="189" t="s">
        <v>468</v>
      </c>
      <c r="D6" s="189" t="s">
        <v>468</v>
      </c>
    </row>
    <row r="7" spans="1:5" ht="15" customHeight="1">
      <c r="A7" s="263" t="s">
        <v>7</v>
      </c>
      <c r="B7" s="259" t="s">
        <v>422</v>
      </c>
      <c r="C7" s="45" t="s">
        <v>422</v>
      </c>
      <c r="D7" s="259" t="s">
        <v>422</v>
      </c>
    </row>
    <row r="8" spans="1:5" ht="15" customHeight="1">
      <c r="A8" s="263" t="s">
        <v>389</v>
      </c>
      <c r="B8" s="196">
        <v>2018</v>
      </c>
      <c r="C8" s="196">
        <v>2019</v>
      </c>
      <c r="D8" s="196">
        <v>2020</v>
      </c>
    </row>
    <row r="9" spans="1:5" ht="15" customHeight="1">
      <c r="A9" s="263" t="s">
        <v>390</v>
      </c>
      <c r="B9" s="189" t="s">
        <v>470</v>
      </c>
      <c r="C9" s="189" t="s">
        <v>913</v>
      </c>
      <c r="D9" s="189" t="s">
        <v>913</v>
      </c>
    </row>
    <row r="10" spans="1:5" ht="82.8">
      <c r="A10" s="100" t="s">
        <v>391</v>
      </c>
      <c r="B10" s="190" t="s">
        <v>1159</v>
      </c>
      <c r="C10" s="190" t="s">
        <v>1336</v>
      </c>
      <c r="D10" s="190" t="s">
        <v>1336</v>
      </c>
    </row>
    <row r="11" spans="1:5" ht="15" customHeight="1">
      <c r="A11" s="263" t="s">
        <v>392</v>
      </c>
      <c r="B11" s="189" t="s">
        <v>729</v>
      </c>
      <c r="C11" s="189" t="s">
        <v>729</v>
      </c>
      <c r="D11" s="189" t="s">
        <v>729</v>
      </c>
    </row>
    <row r="12" spans="1:5" ht="15" customHeight="1">
      <c r="A12" s="263" t="s">
        <v>393</v>
      </c>
      <c r="B12" s="189" t="s">
        <v>913</v>
      </c>
      <c r="C12" s="189" t="s">
        <v>542</v>
      </c>
      <c r="D12" s="189" t="s">
        <v>542</v>
      </c>
    </row>
    <row r="13" spans="1:5" ht="15" customHeight="1">
      <c r="A13" s="263" t="s">
        <v>394</v>
      </c>
      <c r="B13" s="189" t="s">
        <v>542</v>
      </c>
      <c r="C13" s="189" t="s">
        <v>542</v>
      </c>
      <c r="D13" s="189" t="s">
        <v>542</v>
      </c>
    </row>
    <row r="14" spans="1:5" ht="15" customHeight="1">
      <c r="A14" s="263" t="s">
        <v>139</v>
      </c>
      <c r="B14" s="189" t="s">
        <v>1729</v>
      </c>
      <c r="C14" s="189" t="s">
        <v>1729</v>
      </c>
      <c r="D14" s="189" t="s">
        <v>1953</v>
      </c>
    </row>
    <row r="15" spans="1:5" ht="15" customHeight="1">
      <c r="A15" s="263" t="s">
        <v>395</v>
      </c>
      <c r="B15" s="178">
        <v>43307</v>
      </c>
      <c r="C15" s="178">
        <v>43307</v>
      </c>
      <c r="D15" s="178">
        <v>43307</v>
      </c>
    </row>
    <row r="16" spans="1:5" ht="15" customHeight="1">
      <c r="A16" s="263" t="s">
        <v>396</v>
      </c>
      <c r="B16" s="178">
        <v>43647</v>
      </c>
      <c r="C16" s="178">
        <v>44027</v>
      </c>
      <c r="D16" s="178">
        <v>44392</v>
      </c>
    </row>
    <row r="17" spans="1:4" ht="15" customHeight="1">
      <c r="A17" s="263" t="s">
        <v>397</v>
      </c>
      <c r="B17" s="259" t="s">
        <v>429</v>
      </c>
      <c r="C17" s="45" t="s">
        <v>429</v>
      </c>
      <c r="D17" s="259" t="s">
        <v>429</v>
      </c>
    </row>
    <row r="18" spans="1:4" ht="15" customHeight="1">
      <c r="A18" s="263" t="s">
        <v>398</v>
      </c>
      <c r="B18" s="259" t="s">
        <v>49</v>
      </c>
      <c r="C18" s="45" t="s">
        <v>49</v>
      </c>
      <c r="D18" s="259" t="s">
        <v>49</v>
      </c>
    </row>
    <row r="19" spans="1:4" ht="15" customHeight="1">
      <c r="A19" s="263" t="s">
        <v>399</v>
      </c>
      <c r="B19" s="259" t="s">
        <v>1137</v>
      </c>
      <c r="C19" s="45" t="s">
        <v>1137</v>
      </c>
      <c r="D19" s="259" t="s">
        <v>1137</v>
      </c>
    </row>
    <row r="20" spans="1:4" ht="15" customHeight="1">
      <c r="A20" s="263" t="s">
        <v>400</v>
      </c>
      <c r="B20" s="259" t="s">
        <v>479</v>
      </c>
      <c r="C20" s="45" t="s">
        <v>479</v>
      </c>
      <c r="D20" s="259" t="s">
        <v>479</v>
      </c>
    </row>
    <row r="21" spans="1:4" ht="15" customHeight="1">
      <c r="A21" s="263" t="s">
        <v>403</v>
      </c>
      <c r="B21" s="244" t="s">
        <v>1160</v>
      </c>
      <c r="C21" s="257" t="s">
        <v>1160</v>
      </c>
      <c r="D21" s="257" t="s">
        <v>1160</v>
      </c>
    </row>
    <row r="22" spans="1:4" ht="15" customHeight="1">
      <c r="A22" s="263" t="s">
        <v>404</v>
      </c>
      <c r="B22" s="244" t="s">
        <v>1161</v>
      </c>
      <c r="C22" s="257" t="s">
        <v>1328</v>
      </c>
      <c r="D22" s="257" t="s">
        <v>1328</v>
      </c>
    </row>
    <row r="23" spans="1:4" ht="15" customHeight="1">
      <c r="A23" s="263" t="s">
        <v>435</v>
      </c>
      <c r="B23" s="397" t="s">
        <v>1162</v>
      </c>
      <c r="C23" s="397" t="s">
        <v>1329</v>
      </c>
      <c r="D23" s="370" t="s">
        <v>1329</v>
      </c>
    </row>
    <row r="24" spans="1:4" ht="15" customHeight="1">
      <c r="A24" s="263" t="s">
        <v>405</v>
      </c>
      <c r="B24" s="257">
        <v>2018</v>
      </c>
      <c r="C24" s="257">
        <v>2019</v>
      </c>
      <c r="D24" s="257">
        <v>2020</v>
      </c>
    </row>
    <row r="25" spans="1:4" ht="15" customHeight="1">
      <c r="A25" s="263" t="s">
        <v>406</v>
      </c>
      <c r="B25" s="244" t="s">
        <v>913</v>
      </c>
      <c r="C25" s="244" t="s">
        <v>913</v>
      </c>
      <c r="D25" s="244" t="s">
        <v>913</v>
      </c>
    </row>
    <row r="26" spans="1:4" ht="15" customHeight="1">
      <c r="A26" s="263" t="s">
        <v>407</v>
      </c>
      <c r="B26" s="244" t="s">
        <v>1966</v>
      </c>
      <c r="C26" s="244" t="s">
        <v>1966</v>
      </c>
      <c r="D26" s="244" t="s">
        <v>1966</v>
      </c>
    </row>
    <row r="27" spans="1:4" ht="15" customHeight="1">
      <c r="A27" s="263" t="s">
        <v>408</v>
      </c>
      <c r="B27" s="244" t="s">
        <v>434</v>
      </c>
      <c r="C27" s="262" t="s">
        <v>434</v>
      </c>
      <c r="D27" s="274" t="s">
        <v>434</v>
      </c>
    </row>
    <row r="28" spans="1:4" ht="15" customHeight="1">
      <c r="A28" s="263" t="s">
        <v>439</v>
      </c>
      <c r="B28" s="266" t="s">
        <v>763</v>
      </c>
      <c r="C28" s="266" t="s">
        <v>1330</v>
      </c>
      <c r="D28" s="356" t="s">
        <v>763</v>
      </c>
    </row>
    <row r="29" spans="1:4" ht="15" customHeight="1">
      <c r="A29" s="263" t="s">
        <v>409</v>
      </c>
      <c r="B29" s="257">
        <v>2017</v>
      </c>
      <c r="C29" s="262">
        <v>2019</v>
      </c>
      <c r="D29" s="264">
        <v>2020</v>
      </c>
    </row>
    <row r="30" spans="1:4" ht="15" customHeight="1">
      <c r="A30" s="263" t="s">
        <v>410</v>
      </c>
      <c r="B30" s="189" t="s">
        <v>913</v>
      </c>
      <c r="C30" s="258" t="s">
        <v>470</v>
      </c>
      <c r="D30" s="201" t="s">
        <v>470</v>
      </c>
    </row>
    <row r="31" spans="1:4" ht="15" customHeight="1">
      <c r="A31" s="263" t="s">
        <v>411</v>
      </c>
      <c r="B31" s="258"/>
      <c r="C31" s="258"/>
      <c r="D31" s="258"/>
    </row>
    <row r="32" spans="1:4" ht="15" customHeight="1">
      <c r="A32" s="263" t="s">
        <v>412</v>
      </c>
      <c r="B32" s="258"/>
      <c r="C32" s="258"/>
      <c r="D32" s="258"/>
    </row>
    <row r="33" spans="1:4" ht="15" customHeight="1">
      <c r="A33" s="263" t="s">
        <v>440</v>
      </c>
      <c r="B33" s="259"/>
      <c r="C33" s="258"/>
      <c r="D33" s="258"/>
    </row>
    <row r="34" spans="1:4" ht="15" customHeight="1">
      <c r="A34" s="263" t="s">
        <v>413</v>
      </c>
      <c r="B34" s="258"/>
      <c r="C34" s="258"/>
      <c r="D34" s="258"/>
    </row>
    <row r="35" spans="1:4" ht="15" customHeight="1">
      <c r="A35" s="263" t="s">
        <v>414</v>
      </c>
      <c r="B35" s="258"/>
      <c r="C35" s="258"/>
      <c r="D35" s="258"/>
    </row>
    <row r="36" spans="1:4" ht="41.4">
      <c r="A36" s="263" t="s">
        <v>401</v>
      </c>
      <c r="B36" s="259" t="s">
        <v>1163</v>
      </c>
      <c r="C36" s="259" t="s">
        <v>1337</v>
      </c>
      <c r="D36" s="259" t="s">
        <v>1337</v>
      </c>
    </row>
    <row r="37" spans="1:4" ht="41.4">
      <c r="A37" s="530" t="s">
        <v>1267</v>
      </c>
      <c r="B37" s="258" t="s">
        <v>17</v>
      </c>
      <c r="C37" s="259" t="s">
        <v>1332</v>
      </c>
      <c r="D37" s="259" t="s">
        <v>1777</v>
      </c>
    </row>
    <row r="38" spans="1:4">
      <c r="A38" s="263" t="s">
        <v>402</v>
      </c>
      <c r="B38" s="259" t="s">
        <v>485</v>
      </c>
      <c r="C38" s="259" t="s">
        <v>485</v>
      </c>
      <c r="D38" s="259" t="s">
        <v>485</v>
      </c>
    </row>
  </sheetData>
  <hyperlinks>
    <hyperlink ref="E1" location="INDICE!A1" display="INDICE" xr:uid="{00000000-0004-0000-9500-000000000000}"/>
    <hyperlink ref="B23" r:id="rId1" xr:uid="{00000000-0004-0000-9500-000001000000}"/>
    <hyperlink ref="B28" r:id="rId2" xr:uid="{00000000-0004-0000-9500-000002000000}"/>
    <hyperlink ref="A1" location="INDICE!C32" display="COMPONENTE" xr:uid="{00000000-0004-0000-9500-000003000000}"/>
    <hyperlink ref="C23" r:id="rId3" xr:uid="{00000000-0004-0000-9500-000004000000}"/>
    <hyperlink ref="C28" r:id="rId4" xr:uid="{00000000-0004-0000-9500-000005000000}"/>
    <hyperlink ref="D23" r:id="rId5" xr:uid="{00000000-0004-0000-9500-000006000000}"/>
    <hyperlink ref="D28" r:id="rId6" xr:uid="{00000000-0004-0000-9500-000007000000}"/>
  </hyperlinks>
  <pageMargins left="0.7" right="0.7" top="0.75" bottom="0.75" header="0.3" footer="0.3"/>
  <pageSetup scale="71" fitToHeight="0" orientation="portrait" horizontalDpi="4294967293" verticalDpi="4294967293" r:id="rId7"/>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Hoja150"/>
  <dimension ref="A1:AB121"/>
  <sheetViews>
    <sheetView workbookViewId="0">
      <selection activeCell="E4" sqref="E4"/>
    </sheetView>
  </sheetViews>
  <sheetFormatPr baseColWidth="10" defaultColWidth="11.44140625" defaultRowHeight="14.4"/>
  <cols>
    <col min="1" max="1" width="20.109375" style="218" bestFit="1" customWidth="1"/>
    <col min="2" max="2" width="25.6640625" style="218" bestFit="1" customWidth="1"/>
    <col min="3" max="3" width="18.5546875" style="218" bestFit="1" customWidth="1"/>
    <col min="4" max="4" width="44.88671875" style="218" bestFit="1" customWidth="1"/>
    <col min="5" max="5" width="11.5546875" style="218" bestFit="1" customWidth="1"/>
    <col min="6" max="6" width="21.6640625" style="218" bestFit="1" customWidth="1"/>
    <col min="7" max="7" width="6" style="218" bestFit="1" customWidth="1"/>
    <col min="8" max="8" width="10.5546875" style="218" customWidth="1"/>
    <col min="9" max="9" width="10.33203125" style="218" customWidth="1"/>
    <col min="10" max="10" width="30.88671875" style="218" customWidth="1"/>
    <col min="11" max="11" width="10.88671875" style="850" bestFit="1" customWidth="1"/>
    <col min="12" max="12" width="32.109375" style="218" customWidth="1"/>
    <col min="13" max="13" width="11.33203125" style="218" customWidth="1"/>
    <col min="14" max="14" width="16.33203125" style="218" bestFit="1" customWidth="1"/>
    <col min="15" max="15" width="9.88671875" style="218" bestFit="1" customWidth="1"/>
    <col min="16" max="16" width="31" style="218" customWidth="1"/>
    <col min="17" max="17" width="10.88671875" style="218" bestFit="1" customWidth="1"/>
    <col min="18" max="18" width="27" style="218" customWidth="1"/>
    <col min="19" max="19" width="10.44140625" style="218" customWidth="1"/>
    <col min="20" max="20" width="11.6640625" style="218" bestFit="1" customWidth="1"/>
    <col min="21" max="22" width="9.88671875" style="218" bestFit="1" customWidth="1"/>
    <col min="23" max="23" width="31.109375" style="218" customWidth="1"/>
    <col min="24" max="24" width="11.6640625" style="218" bestFit="1" customWidth="1"/>
    <col min="25" max="26" width="10.88671875" style="218" bestFit="1" customWidth="1"/>
    <col min="27" max="27" width="28.109375" style="218" customWidth="1"/>
    <col min="28" max="28" width="13.109375" style="527" bestFit="1" customWidth="1"/>
    <col min="29" max="16384" width="11.44140625" style="218"/>
  </cols>
  <sheetData>
    <row r="1" spans="1:28">
      <c r="A1" s="450" t="s">
        <v>50</v>
      </c>
      <c r="B1" s="1130" t="s">
        <v>1165</v>
      </c>
      <c r="C1" s="1131"/>
      <c r="D1" s="1131"/>
      <c r="E1" s="1131"/>
      <c r="F1" s="1131"/>
      <c r="G1" s="1131"/>
      <c r="H1" s="1131"/>
      <c r="I1" s="1131"/>
      <c r="J1" s="1131"/>
      <c r="K1" s="1131"/>
      <c r="L1" s="1131"/>
      <c r="M1" s="1131"/>
      <c r="N1" s="1131"/>
      <c r="O1" s="1131"/>
      <c r="P1" s="1131"/>
      <c r="Q1" s="1131"/>
      <c r="R1" s="1131"/>
      <c r="S1" s="1131"/>
      <c r="T1" s="1131"/>
      <c r="U1" s="1131"/>
      <c r="V1" s="1131"/>
      <c r="W1" s="1131"/>
      <c r="X1" s="1131"/>
      <c r="Y1" s="1131"/>
      <c r="Z1" s="1131"/>
      <c r="AA1" s="1150"/>
      <c r="AB1" s="625" t="s">
        <v>137</v>
      </c>
    </row>
    <row r="2" spans="1:28">
      <c r="A2" s="992" t="s">
        <v>51</v>
      </c>
      <c r="B2" s="1161" t="s">
        <v>1158</v>
      </c>
      <c r="C2" s="1148"/>
      <c r="D2" s="1148"/>
      <c r="E2" s="1148"/>
      <c r="F2" s="1148"/>
      <c r="G2" s="1148"/>
      <c r="H2" s="1148"/>
      <c r="I2" s="1148"/>
      <c r="J2" s="1148"/>
      <c r="K2" s="1148"/>
      <c r="L2" s="1148"/>
      <c r="M2" s="1148"/>
      <c r="N2" s="1148"/>
      <c r="O2" s="1148"/>
      <c r="P2" s="1148"/>
      <c r="Q2" s="1148"/>
      <c r="R2" s="1148"/>
      <c r="S2" s="1148"/>
      <c r="T2" s="1148"/>
      <c r="U2" s="1148"/>
      <c r="V2" s="1148"/>
      <c r="W2" s="1148"/>
      <c r="X2" s="1148"/>
      <c r="Y2" s="1148"/>
      <c r="Z2" s="1148"/>
      <c r="AA2" s="1149"/>
      <c r="AB2" s="625" t="s">
        <v>449</v>
      </c>
    </row>
    <row r="3" spans="1:28">
      <c r="A3" s="533"/>
      <c r="B3" s="993"/>
      <c r="C3" s="993"/>
      <c r="D3" s="534"/>
      <c r="E3" s="535"/>
      <c r="F3" s="535"/>
      <c r="G3" s="535"/>
      <c r="H3" s="1145" t="s">
        <v>1335</v>
      </c>
      <c r="I3" s="1145"/>
      <c r="J3" s="1145"/>
      <c r="K3" s="1145"/>
      <c r="L3" s="1146"/>
      <c r="M3" s="1147" t="s">
        <v>1269</v>
      </c>
      <c r="N3" s="1145"/>
      <c r="O3" s="1145"/>
      <c r="P3" s="1145"/>
      <c r="Q3" s="1145"/>
      <c r="R3" s="1146"/>
      <c r="S3" s="1160" t="s">
        <v>1760</v>
      </c>
      <c r="T3" s="1160"/>
      <c r="U3" s="1160"/>
      <c r="V3" s="1160"/>
      <c r="W3" s="1160"/>
      <c r="X3" s="1160"/>
      <c r="Y3" s="1160"/>
      <c r="Z3" s="1160"/>
      <c r="AA3" s="1160"/>
    </row>
    <row r="4" spans="1:28" ht="45" customHeight="1">
      <c r="A4" s="452" t="s">
        <v>165</v>
      </c>
      <c r="B4" s="452" t="s">
        <v>166</v>
      </c>
      <c r="C4" s="452" t="s">
        <v>167</v>
      </c>
      <c r="D4" s="436" t="s">
        <v>168</v>
      </c>
      <c r="E4" s="453" t="s">
        <v>169</v>
      </c>
      <c r="F4" s="453" t="s">
        <v>11</v>
      </c>
      <c r="G4" s="453" t="s">
        <v>487</v>
      </c>
      <c r="H4" s="454" t="s">
        <v>1965</v>
      </c>
      <c r="I4" s="428" t="s">
        <v>1333</v>
      </c>
      <c r="J4" s="428" t="s">
        <v>1170</v>
      </c>
      <c r="K4" s="854" t="s">
        <v>1334</v>
      </c>
      <c r="L4" s="401" t="s">
        <v>1164</v>
      </c>
      <c r="M4" s="454" t="s">
        <v>1965</v>
      </c>
      <c r="N4" s="401" t="s">
        <v>1339</v>
      </c>
      <c r="O4" s="401" t="s">
        <v>1333</v>
      </c>
      <c r="P4" s="401" t="s">
        <v>1170</v>
      </c>
      <c r="Q4" s="401" t="s">
        <v>1334</v>
      </c>
      <c r="R4" s="401" t="s">
        <v>1338</v>
      </c>
      <c r="S4" s="454" t="s">
        <v>1965</v>
      </c>
      <c r="T4" s="401" t="s">
        <v>1778</v>
      </c>
      <c r="U4" s="401" t="s">
        <v>1779</v>
      </c>
      <c r="V4" s="401" t="s">
        <v>1333</v>
      </c>
      <c r="W4" s="401" t="s">
        <v>1170</v>
      </c>
      <c r="X4" s="401" t="s">
        <v>1780</v>
      </c>
      <c r="Y4" s="401" t="s">
        <v>1781</v>
      </c>
      <c r="Z4" s="401" t="s">
        <v>1334</v>
      </c>
      <c r="AA4" s="401" t="s">
        <v>1338</v>
      </c>
    </row>
    <row r="5" spans="1:28" s="429" customFormat="1" ht="15" customHeight="1">
      <c r="A5" s="447" t="s">
        <v>170</v>
      </c>
      <c r="B5" s="447" t="s">
        <v>171</v>
      </c>
      <c r="C5" s="448" t="s">
        <v>172</v>
      </c>
      <c r="D5" s="447" t="s">
        <v>173</v>
      </c>
      <c r="E5" s="449">
        <v>1001</v>
      </c>
      <c r="F5" s="447" t="s">
        <v>171</v>
      </c>
      <c r="G5" s="449">
        <v>1101</v>
      </c>
      <c r="H5" s="69">
        <v>209409</v>
      </c>
      <c r="I5" s="167">
        <v>10</v>
      </c>
      <c r="J5" s="455">
        <v>4.78</v>
      </c>
      <c r="K5" s="69">
        <v>760</v>
      </c>
      <c r="L5" s="455">
        <v>362.93</v>
      </c>
      <c r="M5" s="69">
        <v>216514</v>
      </c>
      <c r="N5" s="494">
        <v>8.7302261273377599</v>
      </c>
      <c r="O5" s="95">
        <v>15</v>
      </c>
      <c r="P5" s="398">
        <v>6.93</v>
      </c>
      <c r="Q5" s="537">
        <v>561</v>
      </c>
      <c r="R5" s="538">
        <v>259.11</v>
      </c>
      <c r="S5" s="69">
        <v>223463</v>
      </c>
      <c r="T5" s="69">
        <v>4</v>
      </c>
      <c r="U5" s="69">
        <v>4</v>
      </c>
      <c r="V5" s="95">
        <v>8</v>
      </c>
      <c r="W5" s="455">
        <v>3.58</v>
      </c>
      <c r="X5" s="457">
        <v>312</v>
      </c>
      <c r="Y5" s="457">
        <v>31</v>
      </c>
      <c r="Z5" s="537">
        <v>343</v>
      </c>
      <c r="AA5" s="909">
        <v>153.49</v>
      </c>
      <c r="AB5" s="626"/>
    </row>
    <row r="6" spans="1:28" s="429" customFormat="1" ht="15" customHeight="1">
      <c r="A6" s="421" t="s">
        <v>170</v>
      </c>
      <c r="B6" s="421" t="s">
        <v>171</v>
      </c>
      <c r="C6" s="95" t="s">
        <v>172</v>
      </c>
      <c r="D6" s="421" t="s">
        <v>173</v>
      </c>
      <c r="E6" s="312">
        <v>1001</v>
      </c>
      <c r="F6" s="421" t="s">
        <v>174</v>
      </c>
      <c r="G6" s="312">
        <v>1107</v>
      </c>
      <c r="H6" s="69">
        <v>118379</v>
      </c>
      <c r="I6" s="167">
        <v>4</v>
      </c>
      <c r="J6" s="455">
        <v>3.38</v>
      </c>
      <c r="K6" s="69">
        <v>349</v>
      </c>
      <c r="L6" s="455">
        <v>294.82</v>
      </c>
      <c r="M6" s="69">
        <v>124150</v>
      </c>
      <c r="N6" s="494">
        <v>22.078019275932569</v>
      </c>
      <c r="O6" s="95">
        <v>5</v>
      </c>
      <c r="P6" s="398">
        <v>4.03</v>
      </c>
      <c r="Q6" s="537">
        <v>291</v>
      </c>
      <c r="R6" s="538">
        <v>234.39</v>
      </c>
      <c r="S6" s="69">
        <v>129999</v>
      </c>
      <c r="T6" s="69">
        <v>5</v>
      </c>
      <c r="U6" s="69">
        <v>4</v>
      </c>
      <c r="V6" s="95">
        <v>9</v>
      </c>
      <c r="W6" s="455">
        <v>6.92</v>
      </c>
      <c r="X6" s="457">
        <v>183</v>
      </c>
      <c r="Y6" s="457">
        <v>28</v>
      </c>
      <c r="Z6" s="537">
        <v>211</v>
      </c>
      <c r="AA6" s="909">
        <v>162.31</v>
      </c>
      <c r="AB6" s="626"/>
    </row>
    <row r="7" spans="1:28" s="429" customFormat="1" ht="15" customHeight="1">
      <c r="A7" s="421" t="s">
        <v>175</v>
      </c>
      <c r="B7" s="421" t="s">
        <v>175</v>
      </c>
      <c r="C7" s="95" t="s">
        <v>172</v>
      </c>
      <c r="D7" s="421" t="s">
        <v>175</v>
      </c>
      <c r="E7" s="312">
        <v>2101</v>
      </c>
      <c r="F7" s="421" t="s">
        <v>175</v>
      </c>
      <c r="G7" s="312">
        <v>2101</v>
      </c>
      <c r="H7" s="69">
        <v>395387</v>
      </c>
      <c r="I7" s="167">
        <v>22</v>
      </c>
      <c r="J7" s="455">
        <v>5.56</v>
      </c>
      <c r="K7" s="69">
        <v>1026</v>
      </c>
      <c r="L7" s="455">
        <v>259.49</v>
      </c>
      <c r="M7" s="69">
        <v>410618</v>
      </c>
      <c r="N7" s="494">
        <v>1.9687255177519032</v>
      </c>
      <c r="O7" s="95">
        <v>24</v>
      </c>
      <c r="P7" s="398">
        <v>5.84</v>
      </c>
      <c r="Q7" s="537">
        <v>1044</v>
      </c>
      <c r="R7" s="538">
        <v>254.25</v>
      </c>
      <c r="S7" s="69">
        <v>425725</v>
      </c>
      <c r="T7" s="69">
        <v>15</v>
      </c>
      <c r="U7" s="69">
        <v>6</v>
      </c>
      <c r="V7" s="95">
        <v>21</v>
      </c>
      <c r="W7" s="455">
        <v>4.93</v>
      </c>
      <c r="X7" s="457">
        <v>766</v>
      </c>
      <c r="Y7" s="457">
        <v>64</v>
      </c>
      <c r="Z7" s="537">
        <v>830</v>
      </c>
      <c r="AA7" s="909">
        <v>194.96</v>
      </c>
      <c r="AB7" s="626"/>
    </row>
    <row r="8" spans="1:28" s="429" customFormat="1" ht="15" customHeight="1">
      <c r="A8" s="421" t="s">
        <v>175</v>
      </c>
      <c r="B8" s="421" t="s">
        <v>176</v>
      </c>
      <c r="C8" s="95" t="s">
        <v>172</v>
      </c>
      <c r="D8" s="421" t="s">
        <v>177</v>
      </c>
      <c r="E8" s="312">
        <v>2201</v>
      </c>
      <c r="F8" s="421" t="s">
        <v>177</v>
      </c>
      <c r="G8" s="312">
        <v>2201</v>
      </c>
      <c r="H8" s="69">
        <v>177642</v>
      </c>
      <c r="I8" s="167">
        <v>14</v>
      </c>
      <c r="J8" s="455">
        <v>7.88</v>
      </c>
      <c r="K8" s="69">
        <v>500</v>
      </c>
      <c r="L8" s="455">
        <v>281.45999999999998</v>
      </c>
      <c r="M8" s="69">
        <v>184036</v>
      </c>
      <c r="N8" s="494">
        <v>7.2687060325712798</v>
      </c>
      <c r="O8" s="95">
        <v>10</v>
      </c>
      <c r="P8" s="398">
        <v>5.43</v>
      </c>
      <c r="Q8" s="537">
        <v>598</v>
      </c>
      <c r="R8" s="538">
        <v>324.94</v>
      </c>
      <c r="S8" s="69">
        <v>190336</v>
      </c>
      <c r="T8" s="69">
        <v>8</v>
      </c>
      <c r="U8" s="69">
        <v>5</v>
      </c>
      <c r="V8" s="95">
        <v>13</v>
      </c>
      <c r="W8" s="455">
        <v>6.83</v>
      </c>
      <c r="X8" s="457">
        <v>398</v>
      </c>
      <c r="Y8" s="457">
        <v>18</v>
      </c>
      <c r="Z8" s="537">
        <v>416</v>
      </c>
      <c r="AA8" s="909">
        <v>218.56</v>
      </c>
      <c r="AB8" s="626"/>
    </row>
    <row r="9" spans="1:28" s="429" customFormat="1" ht="15" customHeight="1">
      <c r="A9" s="421" t="s">
        <v>178</v>
      </c>
      <c r="B9" s="421" t="s">
        <v>179</v>
      </c>
      <c r="C9" s="95" t="s">
        <v>172</v>
      </c>
      <c r="D9" s="421" t="s">
        <v>180</v>
      </c>
      <c r="E9" s="312">
        <v>3001</v>
      </c>
      <c r="F9" s="421" t="s">
        <v>179</v>
      </c>
      <c r="G9" s="312">
        <v>3101</v>
      </c>
      <c r="H9" s="69">
        <v>167242</v>
      </c>
      <c r="I9" s="167">
        <v>13</v>
      </c>
      <c r="J9" s="455">
        <v>7.77</v>
      </c>
      <c r="K9" s="69">
        <v>381</v>
      </c>
      <c r="L9" s="455">
        <v>227.81</v>
      </c>
      <c r="M9" s="69">
        <v>169528</v>
      </c>
      <c r="N9" s="494">
        <v>6.5293139420183426</v>
      </c>
      <c r="O9" s="95">
        <v>9</v>
      </c>
      <c r="P9" s="398">
        <v>5.31</v>
      </c>
      <c r="Q9" s="537">
        <v>449</v>
      </c>
      <c r="R9" s="538">
        <v>264.85000000000002</v>
      </c>
      <c r="S9" s="69">
        <v>171766</v>
      </c>
      <c r="T9" s="69">
        <v>3</v>
      </c>
      <c r="U9" s="69">
        <v>8</v>
      </c>
      <c r="V9" s="95">
        <v>11</v>
      </c>
      <c r="W9" s="455">
        <v>6.4</v>
      </c>
      <c r="X9" s="457">
        <v>235</v>
      </c>
      <c r="Y9" s="457">
        <v>62</v>
      </c>
      <c r="Z9" s="537">
        <v>297</v>
      </c>
      <c r="AA9" s="909">
        <v>172.91</v>
      </c>
      <c r="AB9" s="626"/>
    </row>
    <row r="10" spans="1:28" s="429" customFormat="1" ht="15" customHeight="1">
      <c r="A10" s="421" t="s">
        <v>178</v>
      </c>
      <c r="B10" s="421" t="s">
        <v>179</v>
      </c>
      <c r="C10" s="95" t="s">
        <v>172</v>
      </c>
      <c r="D10" s="421" t="s">
        <v>180</v>
      </c>
      <c r="E10" s="312">
        <v>3001</v>
      </c>
      <c r="F10" s="421" t="s">
        <v>181</v>
      </c>
      <c r="G10" s="312">
        <v>3103</v>
      </c>
      <c r="H10" s="69">
        <v>14060</v>
      </c>
      <c r="I10" s="167">
        <v>1</v>
      </c>
      <c r="J10" s="455">
        <v>7.11</v>
      </c>
      <c r="K10" s="69">
        <v>32</v>
      </c>
      <c r="L10" s="455">
        <v>227.6</v>
      </c>
      <c r="M10" s="69">
        <v>14187</v>
      </c>
      <c r="N10" s="343" t="s">
        <v>17</v>
      </c>
      <c r="O10" s="95">
        <v>1</v>
      </c>
      <c r="P10" s="398">
        <v>7.05</v>
      </c>
      <c r="Q10" s="537">
        <v>33</v>
      </c>
      <c r="R10" s="538">
        <v>232.61</v>
      </c>
      <c r="S10" s="69">
        <v>14312</v>
      </c>
      <c r="T10" s="69">
        <v>0</v>
      </c>
      <c r="U10" s="69">
        <v>1</v>
      </c>
      <c r="V10" s="95">
        <v>1</v>
      </c>
      <c r="W10" s="455">
        <v>6.99</v>
      </c>
      <c r="X10" s="457">
        <v>13</v>
      </c>
      <c r="Y10" s="457">
        <v>13</v>
      </c>
      <c r="Z10" s="537">
        <v>26</v>
      </c>
      <c r="AA10" s="909">
        <v>181.67</v>
      </c>
      <c r="AB10" s="626"/>
    </row>
    <row r="11" spans="1:28" s="429" customFormat="1" ht="15" customHeight="1">
      <c r="A11" s="421" t="s">
        <v>178</v>
      </c>
      <c r="B11" s="423" t="s">
        <v>182</v>
      </c>
      <c r="C11" s="95" t="s">
        <v>172</v>
      </c>
      <c r="D11" s="423" t="s">
        <v>183</v>
      </c>
      <c r="E11" s="312">
        <v>3301</v>
      </c>
      <c r="F11" s="423" t="s">
        <v>183</v>
      </c>
      <c r="G11" s="312">
        <v>3301</v>
      </c>
      <c r="H11" s="69">
        <v>56064</v>
      </c>
      <c r="I11" s="167">
        <v>7</v>
      </c>
      <c r="J11" s="455">
        <v>12.49</v>
      </c>
      <c r="K11" s="69">
        <v>286</v>
      </c>
      <c r="L11" s="455">
        <v>510.13</v>
      </c>
      <c r="M11" s="69">
        <v>56544</v>
      </c>
      <c r="N11" s="494">
        <v>12.789659326620319</v>
      </c>
      <c r="O11" s="95">
        <v>10</v>
      </c>
      <c r="P11" s="398">
        <v>17.690000000000001</v>
      </c>
      <c r="Q11" s="537">
        <v>303</v>
      </c>
      <c r="R11" s="538">
        <v>535.87</v>
      </c>
      <c r="S11" s="69">
        <v>57009</v>
      </c>
      <c r="T11" s="69">
        <v>1</v>
      </c>
      <c r="U11" s="69">
        <v>4</v>
      </c>
      <c r="V11" s="95">
        <v>5</v>
      </c>
      <c r="W11" s="455">
        <v>8.77</v>
      </c>
      <c r="X11" s="457">
        <v>95</v>
      </c>
      <c r="Y11" s="457">
        <v>180</v>
      </c>
      <c r="Z11" s="537">
        <v>275</v>
      </c>
      <c r="AA11" s="909">
        <v>482.38</v>
      </c>
      <c r="AB11" s="626"/>
    </row>
    <row r="12" spans="1:28" s="429" customFormat="1" ht="15" customHeight="1">
      <c r="A12" s="421" t="s">
        <v>184</v>
      </c>
      <c r="B12" s="421" t="s">
        <v>185</v>
      </c>
      <c r="C12" s="95" t="s">
        <v>172</v>
      </c>
      <c r="D12" s="421" t="s">
        <v>186</v>
      </c>
      <c r="E12" s="312">
        <v>4001</v>
      </c>
      <c r="F12" s="421" t="s">
        <v>187</v>
      </c>
      <c r="G12" s="312">
        <v>4101</v>
      </c>
      <c r="H12" s="69">
        <v>238659</v>
      </c>
      <c r="I12" s="167">
        <v>18</v>
      </c>
      <c r="J12" s="455">
        <v>7.54</v>
      </c>
      <c r="K12" s="69">
        <v>941</v>
      </c>
      <c r="L12" s="455">
        <v>394.29</v>
      </c>
      <c r="M12" s="69">
        <v>244170</v>
      </c>
      <c r="N12" s="494">
        <v>15.11877866196215</v>
      </c>
      <c r="O12" s="95">
        <v>10</v>
      </c>
      <c r="P12" s="398">
        <v>4.0999999999999996</v>
      </c>
      <c r="Q12" s="537">
        <v>863</v>
      </c>
      <c r="R12" s="538">
        <v>353.44</v>
      </c>
      <c r="S12" s="69">
        <v>249656</v>
      </c>
      <c r="T12" s="69">
        <v>1</v>
      </c>
      <c r="U12" s="69">
        <v>6</v>
      </c>
      <c r="V12" s="95">
        <v>7</v>
      </c>
      <c r="W12" s="455">
        <v>2.8</v>
      </c>
      <c r="X12" s="457">
        <v>469</v>
      </c>
      <c r="Y12" s="457">
        <v>76</v>
      </c>
      <c r="Z12" s="537">
        <v>545</v>
      </c>
      <c r="AA12" s="909">
        <v>218.3</v>
      </c>
      <c r="AB12" s="626"/>
    </row>
    <row r="13" spans="1:28" s="429" customFormat="1" ht="15" customHeight="1">
      <c r="A13" s="421" t="s">
        <v>184</v>
      </c>
      <c r="B13" s="421" t="s">
        <v>185</v>
      </c>
      <c r="C13" s="95" t="s">
        <v>172</v>
      </c>
      <c r="D13" s="421" t="s">
        <v>186</v>
      </c>
      <c r="E13" s="312">
        <v>4001</v>
      </c>
      <c r="F13" s="421" t="s">
        <v>184</v>
      </c>
      <c r="G13" s="312">
        <v>4102</v>
      </c>
      <c r="H13" s="69">
        <v>245142</v>
      </c>
      <c r="I13" s="167">
        <v>27</v>
      </c>
      <c r="J13" s="455">
        <v>11.01</v>
      </c>
      <c r="K13" s="69">
        <v>753</v>
      </c>
      <c r="L13" s="455">
        <v>307.17</v>
      </c>
      <c r="M13" s="69">
        <v>250947</v>
      </c>
      <c r="N13" s="494">
        <v>25.385222107501892</v>
      </c>
      <c r="O13" s="95">
        <v>18</v>
      </c>
      <c r="P13" s="398">
        <v>7.17</v>
      </c>
      <c r="Q13" s="537">
        <v>562</v>
      </c>
      <c r="R13" s="538">
        <v>223.95</v>
      </c>
      <c r="S13" s="69">
        <v>256735</v>
      </c>
      <c r="T13" s="69">
        <v>3</v>
      </c>
      <c r="U13" s="69">
        <v>11</v>
      </c>
      <c r="V13" s="95">
        <v>14</v>
      </c>
      <c r="W13" s="455">
        <v>5.45</v>
      </c>
      <c r="X13" s="457">
        <v>396</v>
      </c>
      <c r="Y13" s="457">
        <v>122</v>
      </c>
      <c r="Z13" s="537">
        <v>518</v>
      </c>
      <c r="AA13" s="909">
        <v>201.76</v>
      </c>
      <c r="AB13" s="626"/>
    </row>
    <row r="14" spans="1:28" s="429" customFormat="1" ht="15" customHeight="1">
      <c r="A14" s="421" t="s">
        <v>184</v>
      </c>
      <c r="B14" s="421" t="s">
        <v>188</v>
      </c>
      <c r="C14" s="95" t="s">
        <v>172</v>
      </c>
      <c r="D14" s="421" t="s">
        <v>189</v>
      </c>
      <c r="E14" s="312">
        <v>4301</v>
      </c>
      <c r="F14" s="424" t="s">
        <v>189</v>
      </c>
      <c r="G14" s="312">
        <v>4301</v>
      </c>
      <c r="H14" s="69">
        <v>118563</v>
      </c>
      <c r="I14" s="167">
        <v>16</v>
      </c>
      <c r="J14" s="455">
        <v>13.49</v>
      </c>
      <c r="K14" s="69">
        <v>363</v>
      </c>
      <c r="L14" s="455">
        <v>306.17</v>
      </c>
      <c r="M14" s="69">
        <v>119936</v>
      </c>
      <c r="N14" s="494">
        <v>8.1921227002850525</v>
      </c>
      <c r="O14" s="95">
        <v>12</v>
      </c>
      <c r="P14" s="398">
        <v>10.01</v>
      </c>
      <c r="Q14" s="537">
        <v>431</v>
      </c>
      <c r="R14" s="538">
        <v>359.36</v>
      </c>
      <c r="S14" s="69">
        <v>121269</v>
      </c>
      <c r="T14" s="69">
        <v>0</v>
      </c>
      <c r="U14" s="69">
        <v>8</v>
      </c>
      <c r="V14" s="95">
        <v>8</v>
      </c>
      <c r="W14" s="455">
        <v>6.6</v>
      </c>
      <c r="X14" s="457">
        <v>165</v>
      </c>
      <c r="Y14" s="457">
        <v>154</v>
      </c>
      <c r="Z14" s="537">
        <v>319</v>
      </c>
      <c r="AA14" s="909">
        <v>263.05</v>
      </c>
      <c r="AB14" s="626"/>
    </row>
    <row r="15" spans="1:28" s="429" customFormat="1" ht="15" customHeight="1">
      <c r="A15" s="421" t="s">
        <v>190</v>
      </c>
      <c r="B15" s="421" t="s">
        <v>190</v>
      </c>
      <c r="C15" s="95" t="s">
        <v>191</v>
      </c>
      <c r="D15" s="421" t="s">
        <v>191</v>
      </c>
      <c r="E15" s="312">
        <v>5001</v>
      </c>
      <c r="F15" s="421" t="s">
        <v>190</v>
      </c>
      <c r="G15" s="312">
        <v>5101</v>
      </c>
      <c r="H15" s="69">
        <v>310570</v>
      </c>
      <c r="I15" s="167">
        <v>9</v>
      </c>
      <c r="J15" s="455">
        <v>2.9</v>
      </c>
      <c r="K15" s="69">
        <v>818</v>
      </c>
      <c r="L15" s="455">
        <v>263.39</v>
      </c>
      <c r="M15" s="69">
        <v>313185</v>
      </c>
      <c r="N15" s="494">
        <v>43.985036394863776</v>
      </c>
      <c r="O15" s="95">
        <v>14</v>
      </c>
      <c r="P15" s="398">
        <v>4.47</v>
      </c>
      <c r="Q15" s="537">
        <v>662</v>
      </c>
      <c r="R15" s="538">
        <v>211.38</v>
      </c>
      <c r="S15" s="69">
        <v>315732</v>
      </c>
      <c r="T15" s="69">
        <v>7</v>
      </c>
      <c r="U15" s="69">
        <v>0</v>
      </c>
      <c r="V15" s="95">
        <v>7</v>
      </c>
      <c r="W15" s="455">
        <v>2.2200000000000002</v>
      </c>
      <c r="X15" s="457">
        <v>488</v>
      </c>
      <c r="Y15" s="457">
        <v>51</v>
      </c>
      <c r="Z15" s="537">
        <v>539</v>
      </c>
      <c r="AA15" s="909">
        <v>170.71</v>
      </c>
      <c r="AB15" s="626"/>
    </row>
    <row r="16" spans="1:28" s="429" customFormat="1" ht="15" customHeight="1">
      <c r="A16" s="421" t="s">
        <v>190</v>
      </c>
      <c r="B16" s="421" t="s">
        <v>190</v>
      </c>
      <c r="C16" s="95" t="s">
        <v>191</v>
      </c>
      <c r="D16" s="421" t="s">
        <v>191</v>
      </c>
      <c r="E16" s="312">
        <v>5001</v>
      </c>
      <c r="F16" s="421" t="s">
        <v>192</v>
      </c>
      <c r="G16" s="312">
        <v>5102</v>
      </c>
      <c r="H16" s="69">
        <v>28257</v>
      </c>
      <c r="I16" s="167">
        <v>17</v>
      </c>
      <c r="J16" s="455">
        <v>60.16</v>
      </c>
      <c r="K16" s="69">
        <v>206</v>
      </c>
      <c r="L16" s="455">
        <v>729.02</v>
      </c>
      <c r="M16" s="69">
        <v>28722</v>
      </c>
      <c r="N16" s="494">
        <v>9.59236185226953</v>
      </c>
      <c r="O16" s="95">
        <v>10</v>
      </c>
      <c r="P16" s="398">
        <v>34.82</v>
      </c>
      <c r="Q16" s="537">
        <v>224</v>
      </c>
      <c r="R16" s="538">
        <v>779.89</v>
      </c>
      <c r="S16" s="69">
        <v>29170</v>
      </c>
      <c r="T16" s="69">
        <v>0</v>
      </c>
      <c r="U16" s="69">
        <v>6</v>
      </c>
      <c r="V16" s="95">
        <v>6</v>
      </c>
      <c r="W16" s="455">
        <v>20.57</v>
      </c>
      <c r="X16" s="457">
        <v>35</v>
      </c>
      <c r="Y16" s="457">
        <v>100</v>
      </c>
      <c r="Z16" s="537">
        <v>135</v>
      </c>
      <c r="AA16" s="909">
        <v>462.8</v>
      </c>
      <c r="AB16" s="626"/>
    </row>
    <row r="17" spans="1:28" s="429" customFormat="1" ht="15" customHeight="1">
      <c r="A17" s="421" t="s">
        <v>190</v>
      </c>
      <c r="B17" s="421" t="s">
        <v>190</v>
      </c>
      <c r="C17" s="95" t="s">
        <v>191</v>
      </c>
      <c r="D17" s="421" t="s">
        <v>191</v>
      </c>
      <c r="E17" s="312">
        <v>5001</v>
      </c>
      <c r="F17" s="421" t="s">
        <v>193</v>
      </c>
      <c r="G17" s="312">
        <v>5103</v>
      </c>
      <c r="H17" s="69">
        <v>44335</v>
      </c>
      <c r="I17" s="167">
        <v>3</v>
      </c>
      <c r="J17" s="455">
        <v>6.77</v>
      </c>
      <c r="K17" s="69">
        <v>83</v>
      </c>
      <c r="L17" s="455">
        <v>187.21</v>
      </c>
      <c r="M17" s="69">
        <v>45121</v>
      </c>
      <c r="N17" s="494">
        <v>2.401250678467016</v>
      </c>
      <c r="O17" s="95">
        <v>4</v>
      </c>
      <c r="P17" s="398">
        <v>8.8699999999999992</v>
      </c>
      <c r="Q17" s="537">
        <v>136</v>
      </c>
      <c r="R17" s="538">
        <v>301.41000000000003</v>
      </c>
      <c r="S17" s="69">
        <v>45889</v>
      </c>
      <c r="T17" s="69">
        <v>1</v>
      </c>
      <c r="U17" s="69">
        <v>0</v>
      </c>
      <c r="V17" s="95">
        <v>1</v>
      </c>
      <c r="W17" s="455">
        <v>2.1800000000000002</v>
      </c>
      <c r="X17" s="457">
        <v>78</v>
      </c>
      <c r="Y17" s="457">
        <v>23</v>
      </c>
      <c r="Z17" s="537">
        <v>101</v>
      </c>
      <c r="AA17" s="909">
        <v>220.1</v>
      </c>
      <c r="AB17" s="626"/>
    </row>
    <row r="18" spans="1:28" s="429" customFormat="1" ht="15" customHeight="1">
      <c r="A18" s="421" t="s">
        <v>190</v>
      </c>
      <c r="B18" s="421" t="s">
        <v>190</v>
      </c>
      <c r="C18" s="95" t="s">
        <v>191</v>
      </c>
      <c r="D18" s="421" t="s">
        <v>191</v>
      </c>
      <c r="E18" s="312">
        <v>5001</v>
      </c>
      <c r="F18" s="421" t="s">
        <v>194</v>
      </c>
      <c r="G18" s="312">
        <v>5105</v>
      </c>
      <c r="H18" s="69">
        <v>19306</v>
      </c>
      <c r="I18" s="167">
        <v>8</v>
      </c>
      <c r="J18" s="455">
        <v>41.44</v>
      </c>
      <c r="K18" s="69">
        <v>76</v>
      </c>
      <c r="L18" s="455">
        <v>393.66</v>
      </c>
      <c r="M18" s="69">
        <v>19688</v>
      </c>
      <c r="N18" s="494">
        <v>7.4615338156474325</v>
      </c>
      <c r="O18" s="95">
        <v>5</v>
      </c>
      <c r="P18" s="398">
        <v>25.4</v>
      </c>
      <c r="Q18" s="537">
        <v>46</v>
      </c>
      <c r="R18" s="538">
        <v>233.64</v>
      </c>
      <c r="S18" s="69">
        <v>20071</v>
      </c>
      <c r="T18" s="69">
        <v>0</v>
      </c>
      <c r="U18" s="69">
        <v>8</v>
      </c>
      <c r="V18" s="95">
        <v>8</v>
      </c>
      <c r="W18" s="455">
        <v>39.86</v>
      </c>
      <c r="X18" s="457">
        <v>29</v>
      </c>
      <c r="Y18" s="457">
        <v>36</v>
      </c>
      <c r="Z18" s="537">
        <v>65</v>
      </c>
      <c r="AA18" s="909">
        <v>323.85000000000002</v>
      </c>
      <c r="AB18" s="626"/>
    </row>
    <row r="19" spans="1:28" s="429" customFormat="1" ht="15" customHeight="1">
      <c r="A19" s="421" t="s">
        <v>190</v>
      </c>
      <c r="B19" s="421" t="s">
        <v>190</v>
      </c>
      <c r="C19" s="95" t="s">
        <v>191</v>
      </c>
      <c r="D19" s="421" t="s">
        <v>191</v>
      </c>
      <c r="E19" s="312">
        <v>5001</v>
      </c>
      <c r="F19" s="421" t="s">
        <v>195</v>
      </c>
      <c r="G19" s="312">
        <v>5107</v>
      </c>
      <c r="H19" s="69">
        <v>34527</v>
      </c>
      <c r="I19" s="167">
        <v>4</v>
      </c>
      <c r="J19" s="455">
        <v>11.59</v>
      </c>
      <c r="K19" s="69">
        <v>127</v>
      </c>
      <c r="L19" s="455">
        <v>367.83</v>
      </c>
      <c r="M19" s="69">
        <v>35341</v>
      </c>
      <c r="N19" s="343" t="s">
        <v>17</v>
      </c>
      <c r="O19" s="95">
        <v>2</v>
      </c>
      <c r="P19" s="398">
        <v>5.66</v>
      </c>
      <c r="Q19" s="537">
        <v>191</v>
      </c>
      <c r="R19" s="538">
        <v>540.45000000000005</v>
      </c>
      <c r="S19" s="69">
        <v>36135</v>
      </c>
      <c r="T19" s="69">
        <v>1</v>
      </c>
      <c r="U19" s="69">
        <v>1</v>
      </c>
      <c r="V19" s="95">
        <v>2</v>
      </c>
      <c r="W19" s="455">
        <v>5.53</v>
      </c>
      <c r="X19" s="457">
        <v>69</v>
      </c>
      <c r="Y19" s="457">
        <v>59</v>
      </c>
      <c r="Z19" s="537">
        <v>128</v>
      </c>
      <c r="AA19" s="909">
        <v>354.23</v>
      </c>
      <c r="AB19" s="626"/>
    </row>
    <row r="20" spans="1:28" s="429" customFormat="1" ht="15" customHeight="1">
      <c r="A20" s="421" t="s">
        <v>190</v>
      </c>
      <c r="B20" s="421" t="s">
        <v>190</v>
      </c>
      <c r="C20" s="95" t="s">
        <v>191</v>
      </c>
      <c r="D20" s="421" t="s">
        <v>191</v>
      </c>
      <c r="E20" s="312">
        <v>5001</v>
      </c>
      <c r="F20" s="421" t="s">
        <v>196</v>
      </c>
      <c r="G20" s="312">
        <v>5109</v>
      </c>
      <c r="H20" s="69">
        <v>353000</v>
      </c>
      <c r="I20" s="167">
        <v>18</v>
      </c>
      <c r="J20" s="455">
        <v>5.0999999999999996</v>
      </c>
      <c r="K20" s="69">
        <v>993</v>
      </c>
      <c r="L20" s="455">
        <v>281.3</v>
      </c>
      <c r="M20" s="69">
        <v>357228</v>
      </c>
      <c r="N20" s="494">
        <v>53.875521586952885</v>
      </c>
      <c r="O20" s="95">
        <v>16</v>
      </c>
      <c r="P20" s="398">
        <v>4.4800000000000004</v>
      </c>
      <c r="Q20" s="537">
        <v>956</v>
      </c>
      <c r="R20" s="538">
        <v>267.62</v>
      </c>
      <c r="S20" s="69">
        <v>361371</v>
      </c>
      <c r="T20" s="69">
        <v>15</v>
      </c>
      <c r="U20" s="69">
        <v>1</v>
      </c>
      <c r="V20" s="95">
        <v>16</v>
      </c>
      <c r="W20" s="455">
        <v>4.43</v>
      </c>
      <c r="X20" s="457">
        <v>607</v>
      </c>
      <c r="Y20" s="457">
        <v>5</v>
      </c>
      <c r="Z20" s="537">
        <v>612</v>
      </c>
      <c r="AA20" s="909">
        <v>169.36</v>
      </c>
      <c r="AB20" s="626"/>
    </row>
    <row r="21" spans="1:28" s="429" customFormat="1" ht="15" customHeight="1">
      <c r="A21" s="421" t="s">
        <v>190</v>
      </c>
      <c r="B21" s="423" t="s">
        <v>197</v>
      </c>
      <c r="C21" s="95" t="s">
        <v>172</v>
      </c>
      <c r="D21" s="423" t="s">
        <v>198</v>
      </c>
      <c r="E21" s="312">
        <v>5301</v>
      </c>
      <c r="F21" s="425" t="s">
        <v>197</v>
      </c>
      <c r="G21" s="312">
        <v>5301</v>
      </c>
      <c r="H21" s="69">
        <v>67071</v>
      </c>
      <c r="I21" s="167">
        <v>5</v>
      </c>
      <c r="J21" s="455">
        <v>7.45</v>
      </c>
      <c r="K21" s="69">
        <v>255</v>
      </c>
      <c r="L21" s="455">
        <v>380.19</v>
      </c>
      <c r="M21" s="69">
        <v>67583</v>
      </c>
      <c r="N21" s="494">
        <v>2.5752821238040351</v>
      </c>
      <c r="O21" s="95">
        <v>7</v>
      </c>
      <c r="P21" s="398">
        <v>10.36</v>
      </c>
      <c r="Q21" s="537">
        <v>306</v>
      </c>
      <c r="R21" s="538">
        <v>452.78</v>
      </c>
      <c r="S21" s="69">
        <v>68093</v>
      </c>
      <c r="T21" s="69">
        <v>2</v>
      </c>
      <c r="U21" s="69">
        <v>0</v>
      </c>
      <c r="V21" s="95">
        <v>2</v>
      </c>
      <c r="W21" s="455">
        <v>2.94</v>
      </c>
      <c r="X21" s="457">
        <v>210</v>
      </c>
      <c r="Y21" s="457">
        <v>17</v>
      </c>
      <c r="Z21" s="537">
        <v>227</v>
      </c>
      <c r="AA21" s="909">
        <v>333.37</v>
      </c>
      <c r="AB21" s="626"/>
    </row>
    <row r="22" spans="1:28" s="429" customFormat="1" ht="15" customHeight="1">
      <c r="A22" s="421" t="s">
        <v>190</v>
      </c>
      <c r="B22" s="423" t="s">
        <v>197</v>
      </c>
      <c r="C22" s="95" t="s">
        <v>172</v>
      </c>
      <c r="D22" s="423" t="s">
        <v>198</v>
      </c>
      <c r="E22" s="312">
        <v>5301</v>
      </c>
      <c r="F22" s="425" t="s">
        <v>199</v>
      </c>
      <c r="G22" s="312">
        <v>5304</v>
      </c>
      <c r="H22" s="69">
        <v>19905</v>
      </c>
      <c r="I22" s="167">
        <v>2</v>
      </c>
      <c r="J22" s="455">
        <v>10.050000000000001</v>
      </c>
      <c r="K22" s="69">
        <v>72</v>
      </c>
      <c r="L22" s="455">
        <v>361.72</v>
      </c>
      <c r="M22" s="69">
        <v>20276</v>
      </c>
      <c r="N22" s="343" t="s">
        <v>17</v>
      </c>
      <c r="O22" s="95">
        <v>1</v>
      </c>
      <c r="P22" s="398">
        <v>4.93</v>
      </c>
      <c r="Q22" s="537">
        <v>71</v>
      </c>
      <c r="R22" s="538">
        <v>350.17</v>
      </c>
      <c r="S22" s="69">
        <v>20643</v>
      </c>
      <c r="T22" s="69">
        <v>1</v>
      </c>
      <c r="U22" s="69">
        <v>0</v>
      </c>
      <c r="V22" s="95">
        <v>1</v>
      </c>
      <c r="W22" s="455">
        <v>4.84</v>
      </c>
      <c r="X22" s="457">
        <v>48</v>
      </c>
      <c r="Y22" s="457">
        <v>11</v>
      </c>
      <c r="Z22" s="537">
        <v>59</v>
      </c>
      <c r="AA22" s="909">
        <v>285.81</v>
      </c>
      <c r="AB22" s="626"/>
    </row>
    <row r="23" spans="1:28" s="429" customFormat="1" ht="15" customHeight="1">
      <c r="A23" s="421" t="s">
        <v>190</v>
      </c>
      <c r="B23" s="423" t="s">
        <v>200</v>
      </c>
      <c r="C23" s="95" t="s">
        <v>172</v>
      </c>
      <c r="D23" s="423" t="s">
        <v>201</v>
      </c>
      <c r="E23" s="312">
        <v>5501</v>
      </c>
      <c r="F23" s="425" t="s">
        <v>200</v>
      </c>
      <c r="G23" s="312">
        <v>5501</v>
      </c>
      <c r="H23" s="69">
        <v>95032</v>
      </c>
      <c r="I23" s="167">
        <v>4</v>
      </c>
      <c r="J23" s="455">
        <v>4.21</v>
      </c>
      <c r="K23" s="69">
        <v>343</v>
      </c>
      <c r="L23" s="455">
        <v>360.93</v>
      </c>
      <c r="M23" s="69">
        <v>96310</v>
      </c>
      <c r="N23" s="494">
        <v>7.0413146391945638</v>
      </c>
      <c r="O23" s="95">
        <v>12</v>
      </c>
      <c r="P23" s="398">
        <v>12.46</v>
      </c>
      <c r="Q23" s="537">
        <v>362</v>
      </c>
      <c r="R23" s="538">
        <v>375.87</v>
      </c>
      <c r="S23" s="69">
        <v>97572</v>
      </c>
      <c r="T23" s="69">
        <v>0</v>
      </c>
      <c r="U23" s="69">
        <v>4</v>
      </c>
      <c r="V23" s="95">
        <v>4</v>
      </c>
      <c r="W23" s="455">
        <v>4.0999999999999996</v>
      </c>
      <c r="X23" s="457">
        <v>217</v>
      </c>
      <c r="Y23" s="457">
        <v>25</v>
      </c>
      <c r="Z23" s="537">
        <v>242</v>
      </c>
      <c r="AA23" s="909">
        <v>248.02</v>
      </c>
      <c r="AB23" s="626"/>
    </row>
    <row r="24" spans="1:28" s="429" customFormat="1" ht="15" customHeight="1">
      <c r="A24" s="421" t="s">
        <v>190</v>
      </c>
      <c r="B24" s="423" t="s">
        <v>200</v>
      </c>
      <c r="C24" s="95" t="s">
        <v>172</v>
      </c>
      <c r="D24" s="423" t="s">
        <v>201</v>
      </c>
      <c r="E24" s="312">
        <v>5501</v>
      </c>
      <c r="F24" s="425" t="s">
        <v>202</v>
      </c>
      <c r="G24" s="312">
        <v>5502</v>
      </c>
      <c r="H24" s="69">
        <v>52996</v>
      </c>
      <c r="I24" s="167">
        <v>2</v>
      </c>
      <c r="J24" s="455">
        <v>3.77</v>
      </c>
      <c r="K24" s="69">
        <v>128</v>
      </c>
      <c r="L24" s="455">
        <v>241.53</v>
      </c>
      <c r="M24" s="69">
        <v>53298</v>
      </c>
      <c r="N24" s="494">
        <v>11.530810662795938</v>
      </c>
      <c r="O24" s="95">
        <v>1</v>
      </c>
      <c r="P24" s="398">
        <v>1.88</v>
      </c>
      <c r="Q24" s="537">
        <v>159</v>
      </c>
      <c r="R24" s="538">
        <v>298.32</v>
      </c>
      <c r="S24" s="69">
        <v>53591</v>
      </c>
      <c r="T24" s="69">
        <v>0</v>
      </c>
      <c r="U24" s="69">
        <v>1</v>
      </c>
      <c r="V24" s="95">
        <v>1</v>
      </c>
      <c r="W24" s="455">
        <v>1.87</v>
      </c>
      <c r="X24" s="457">
        <v>91</v>
      </c>
      <c r="Y24" s="457">
        <v>18</v>
      </c>
      <c r="Z24" s="537">
        <v>109</v>
      </c>
      <c r="AA24" s="909">
        <v>203.39</v>
      </c>
      <c r="AB24" s="626"/>
    </row>
    <row r="25" spans="1:28" s="429" customFormat="1" ht="15" customHeight="1">
      <c r="A25" s="421" t="s">
        <v>190</v>
      </c>
      <c r="B25" s="423" t="s">
        <v>200</v>
      </c>
      <c r="C25" s="95" t="s">
        <v>172</v>
      </c>
      <c r="D25" s="423" t="s">
        <v>201</v>
      </c>
      <c r="E25" s="312">
        <v>5501</v>
      </c>
      <c r="F25" s="425" t="s">
        <v>203</v>
      </c>
      <c r="G25" s="312">
        <v>5503</v>
      </c>
      <c r="H25" s="69">
        <v>18745</v>
      </c>
      <c r="I25" s="167">
        <v>2</v>
      </c>
      <c r="J25" s="455">
        <v>10.67</v>
      </c>
      <c r="K25" s="69">
        <v>69</v>
      </c>
      <c r="L25" s="455">
        <v>368.1</v>
      </c>
      <c r="M25" s="69">
        <v>18924</v>
      </c>
      <c r="N25" s="494">
        <v>19.170232141683051</v>
      </c>
      <c r="O25" s="95">
        <v>2</v>
      </c>
      <c r="P25" s="398">
        <v>10.57</v>
      </c>
      <c r="Q25" s="537">
        <v>92</v>
      </c>
      <c r="R25" s="538">
        <v>486.16</v>
      </c>
      <c r="S25" s="69">
        <v>19099</v>
      </c>
      <c r="T25" s="69">
        <v>2</v>
      </c>
      <c r="U25" s="69">
        <v>5</v>
      </c>
      <c r="V25" s="95">
        <v>7</v>
      </c>
      <c r="W25" s="455">
        <v>36.65</v>
      </c>
      <c r="X25" s="457">
        <v>13</v>
      </c>
      <c r="Y25" s="457">
        <v>85</v>
      </c>
      <c r="Z25" s="537">
        <v>98</v>
      </c>
      <c r="AA25" s="909">
        <v>513.12</v>
      </c>
      <c r="AB25" s="626"/>
    </row>
    <row r="26" spans="1:28" s="429" customFormat="1" ht="15" customHeight="1">
      <c r="A26" s="421" t="s">
        <v>190</v>
      </c>
      <c r="B26" s="423" t="s">
        <v>200</v>
      </c>
      <c r="C26" s="95" t="s">
        <v>172</v>
      </c>
      <c r="D26" s="423" t="s">
        <v>201</v>
      </c>
      <c r="E26" s="312">
        <v>5501</v>
      </c>
      <c r="F26" s="425" t="s">
        <v>204</v>
      </c>
      <c r="G26" s="312">
        <v>5504</v>
      </c>
      <c r="H26" s="69">
        <v>23803</v>
      </c>
      <c r="I26" s="167">
        <v>0</v>
      </c>
      <c r="J26" s="455">
        <v>0</v>
      </c>
      <c r="K26" s="69">
        <v>29</v>
      </c>
      <c r="L26" s="455">
        <v>121.83</v>
      </c>
      <c r="M26" s="69">
        <v>24564</v>
      </c>
      <c r="N26" s="494">
        <v>10.088365498286096</v>
      </c>
      <c r="O26" s="95">
        <v>0</v>
      </c>
      <c r="P26" s="398">
        <v>0</v>
      </c>
      <c r="Q26" s="537">
        <v>33</v>
      </c>
      <c r="R26" s="538">
        <v>134.34</v>
      </c>
      <c r="S26" s="69">
        <v>25321</v>
      </c>
      <c r="T26" s="69">
        <v>1</v>
      </c>
      <c r="U26" s="69">
        <v>0</v>
      </c>
      <c r="V26" s="95">
        <v>1</v>
      </c>
      <c r="W26" s="455">
        <v>3.95</v>
      </c>
      <c r="X26" s="457">
        <v>7</v>
      </c>
      <c r="Y26" s="457">
        <v>5</v>
      </c>
      <c r="Z26" s="537">
        <v>12</v>
      </c>
      <c r="AA26" s="909">
        <v>47.39</v>
      </c>
      <c r="AB26" s="626"/>
    </row>
    <row r="27" spans="1:28" s="429" customFormat="1" ht="15" customHeight="1">
      <c r="A27" s="421" t="s">
        <v>190</v>
      </c>
      <c r="B27" s="421" t="s">
        <v>205</v>
      </c>
      <c r="C27" s="95" t="s">
        <v>172</v>
      </c>
      <c r="D27" s="421" t="s">
        <v>206</v>
      </c>
      <c r="E27" s="312">
        <v>5601</v>
      </c>
      <c r="F27" s="424" t="s">
        <v>205</v>
      </c>
      <c r="G27" s="312">
        <v>5601</v>
      </c>
      <c r="H27" s="69">
        <v>95130</v>
      </c>
      <c r="I27" s="167">
        <v>8</v>
      </c>
      <c r="J27" s="455">
        <v>8.41</v>
      </c>
      <c r="K27" s="69">
        <v>265</v>
      </c>
      <c r="L27" s="455">
        <v>278.57</v>
      </c>
      <c r="M27" s="69">
        <v>95946</v>
      </c>
      <c r="N27" s="494">
        <v>12.832712077131484</v>
      </c>
      <c r="O27" s="95">
        <v>8</v>
      </c>
      <c r="P27" s="398">
        <v>8.34</v>
      </c>
      <c r="Q27" s="537">
        <v>302</v>
      </c>
      <c r="R27" s="538">
        <v>314.76</v>
      </c>
      <c r="S27" s="69">
        <v>96761</v>
      </c>
      <c r="T27" s="69">
        <v>1</v>
      </c>
      <c r="U27" s="69">
        <v>2</v>
      </c>
      <c r="V27" s="95">
        <v>3</v>
      </c>
      <c r="W27" s="455">
        <v>3.1</v>
      </c>
      <c r="X27" s="457">
        <v>119</v>
      </c>
      <c r="Y27" s="457">
        <v>11</v>
      </c>
      <c r="Z27" s="537">
        <v>130</v>
      </c>
      <c r="AA27" s="909">
        <v>134.35</v>
      </c>
      <c r="AB27" s="626"/>
    </row>
    <row r="28" spans="1:28" s="429" customFormat="1" ht="15" customHeight="1">
      <c r="A28" s="421" t="s">
        <v>190</v>
      </c>
      <c r="B28" s="421" t="s">
        <v>205</v>
      </c>
      <c r="C28" s="95" t="s">
        <v>172</v>
      </c>
      <c r="D28" s="421" t="s">
        <v>206</v>
      </c>
      <c r="E28" s="312">
        <v>5601</v>
      </c>
      <c r="F28" s="424" t="s">
        <v>207</v>
      </c>
      <c r="G28" s="312">
        <v>5603</v>
      </c>
      <c r="H28" s="69">
        <v>24307</v>
      </c>
      <c r="I28" s="167">
        <v>1</v>
      </c>
      <c r="J28" s="455">
        <v>4.1100000000000003</v>
      </c>
      <c r="K28" s="69">
        <v>99</v>
      </c>
      <c r="L28" s="455">
        <v>407.29</v>
      </c>
      <c r="M28" s="69">
        <v>24832</v>
      </c>
      <c r="N28" s="343" t="s">
        <v>17</v>
      </c>
      <c r="O28" s="95">
        <v>3</v>
      </c>
      <c r="P28" s="398">
        <v>12.08</v>
      </c>
      <c r="Q28" s="537">
        <v>122</v>
      </c>
      <c r="R28" s="538">
        <v>491.3</v>
      </c>
      <c r="S28" s="69">
        <v>25357</v>
      </c>
      <c r="T28" s="69">
        <v>2</v>
      </c>
      <c r="U28" s="69">
        <v>1</v>
      </c>
      <c r="V28" s="95">
        <v>3</v>
      </c>
      <c r="W28" s="455">
        <v>11.83</v>
      </c>
      <c r="X28" s="457">
        <v>133</v>
      </c>
      <c r="Y28" s="457">
        <v>1</v>
      </c>
      <c r="Z28" s="537">
        <v>134</v>
      </c>
      <c r="AA28" s="909">
        <v>528.45000000000005</v>
      </c>
      <c r="AB28" s="626"/>
    </row>
    <row r="29" spans="1:28" s="429" customFormat="1" ht="15" customHeight="1">
      <c r="A29" s="421" t="s">
        <v>190</v>
      </c>
      <c r="B29" s="421" t="s">
        <v>205</v>
      </c>
      <c r="C29" s="95" t="s">
        <v>172</v>
      </c>
      <c r="D29" s="421" t="s">
        <v>206</v>
      </c>
      <c r="E29" s="312">
        <v>5601</v>
      </c>
      <c r="F29" s="424" t="s">
        <v>208</v>
      </c>
      <c r="G29" s="312">
        <v>5606</v>
      </c>
      <c r="H29" s="69">
        <v>11467</v>
      </c>
      <c r="I29" s="167">
        <v>0</v>
      </c>
      <c r="J29" s="455">
        <v>0</v>
      </c>
      <c r="K29" s="69">
        <v>18</v>
      </c>
      <c r="L29" s="455">
        <v>156.97</v>
      </c>
      <c r="M29" s="69">
        <v>11703</v>
      </c>
      <c r="N29" s="343" t="s">
        <v>17</v>
      </c>
      <c r="O29" s="95">
        <v>4</v>
      </c>
      <c r="P29" s="398">
        <v>34.18</v>
      </c>
      <c r="Q29" s="537">
        <v>2</v>
      </c>
      <c r="R29" s="538">
        <v>17.09</v>
      </c>
      <c r="S29" s="69">
        <v>11934</v>
      </c>
      <c r="T29" s="69">
        <v>0</v>
      </c>
      <c r="U29" s="69">
        <v>0</v>
      </c>
      <c r="V29" s="95">
        <v>0</v>
      </c>
      <c r="W29" s="455">
        <v>0</v>
      </c>
      <c r="X29" s="457">
        <v>7</v>
      </c>
      <c r="Y29" s="457">
        <v>2</v>
      </c>
      <c r="Z29" s="537">
        <v>9</v>
      </c>
      <c r="AA29" s="909">
        <v>75.41</v>
      </c>
      <c r="AB29" s="626"/>
    </row>
    <row r="30" spans="1:28" s="429" customFormat="1" ht="15" customHeight="1">
      <c r="A30" s="421" t="s">
        <v>190</v>
      </c>
      <c r="B30" s="423" t="s">
        <v>209</v>
      </c>
      <c r="C30" s="95" t="s">
        <v>172</v>
      </c>
      <c r="D30" s="423" t="s">
        <v>210</v>
      </c>
      <c r="E30" s="312">
        <v>5701</v>
      </c>
      <c r="F30" s="425" t="s">
        <v>210</v>
      </c>
      <c r="G30" s="312">
        <v>5701</v>
      </c>
      <c r="H30" s="69">
        <v>81120</v>
      </c>
      <c r="I30" s="167">
        <v>3</v>
      </c>
      <c r="J30" s="455">
        <v>3.7</v>
      </c>
      <c r="K30" s="69">
        <v>395</v>
      </c>
      <c r="L30" s="455">
        <v>486.93</v>
      </c>
      <c r="M30" s="69">
        <v>82312</v>
      </c>
      <c r="N30" s="494">
        <v>4.363286570779259</v>
      </c>
      <c r="O30" s="95">
        <v>6</v>
      </c>
      <c r="P30" s="398">
        <v>7.29</v>
      </c>
      <c r="Q30" s="537">
        <v>379</v>
      </c>
      <c r="R30" s="538">
        <v>460.44</v>
      </c>
      <c r="S30" s="69">
        <v>83494</v>
      </c>
      <c r="T30" s="69">
        <v>2</v>
      </c>
      <c r="U30" s="69">
        <v>0</v>
      </c>
      <c r="V30" s="95">
        <v>2</v>
      </c>
      <c r="W30" s="455">
        <v>2.4</v>
      </c>
      <c r="X30" s="457">
        <v>278</v>
      </c>
      <c r="Y30" s="457">
        <v>54</v>
      </c>
      <c r="Z30" s="537">
        <v>332</v>
      </c>
      <c r="AA30" s="909">
        <v>397.63</v>
      </c>
      <c r="AB30" s="626"/>
    </row>
    <row r="31" spans="1:28" s="429" customFormat="1" ht="15" customHeight="1">
      <c r="A31" s="421" t="s">
        <v>190</v>
      </c>
      <c r="B31" s="421" t="s">
        <v>211</v>
      </c>
      <c r="C31" s="95" t="s">
        <v>191</v>
      </c>
      <c r="D31" s="421" t="s">
        <v>191</v>
      </c>
      <c r="E31" s="312">
        <v>5001</v>
      </c>
      <c r="F31" s="421" t="s">
        <v>212</v>
      </c>
      <c r="G31" s="312">
        <v>5801</v>
      </c>
      <c r="H31" s="69">
        <v>162464</v>
      </c>
      <c r="I31" s="167">
        <v>6</v>
      </c>
      <c r="J31" s="455">
        <v>3.69</v>
      </c>
      <c r="K31" s="69">
        <v>547</v>
      </c>
      <c r="L31" s="455">
        <v>336.69</v>
      </c>
      <c r="M31" s="69">
        <v>164783</v>
      </c>
      <c r="N31" s="494">
        <v>18.23792856268614</v>
      </c>
      <c r="O31" s="95">
        <v>8</v>
      </c>
      <c r="P31" s="398">
        <v>4.8499999999999996</v>
      </c>
      <c r="Q31" s="537">
        <v>606</v>
      </c>
      <c r="R31" s="538">
        <v>367.76</v>
      </c>
      <c r="S31" s="69">
        <v>167085</v>
      </c>
      <c r="T31" s="69">
        <v>3</v>
      </c>
      <c r="U31" s="69">
        <v>5</v>
      </c>
      <c r="V31" s="95">
        <v>8</v>
      </c>
      <c r="W31" s="455">
        <v>4.79</v>
      </c>
      <c r="X31" s="457">
        <v>376</v>
      </c>
      <c r="Y31" s="457">
        <v>40</v>
      </c>
      <c r="Z31" s="537">
        <v>416</v>
      </c>
      <c r="AA31" s="909">
        <v>248.98</v>
      </c>
      <c r="AB31" s="626"/>
    </row>
    <row r="32" spans="1:28" s="429" customFormat="1" ht="15" customHeight="1">
      <c r="A32" s="421" t="s">
        <v>190</v>
      </c>
      <c r="B32" s="421" t="s">
        <v>211</v>
      </c>
      <c r="C32" s="95" t="s">
        <v>191</v>
      </c>
      <c r="D32" s="421" t="s">
        <v>191</v>
      </c>
      <c r="E32" s="312">
        <v>5001</v>
      </c>
      <c r="F32" s="421" t="s">
        <v>213</v>
      </c>
      <c r="G32" s="312">
        <v>5802</v>
      </c>
      <c r="H32" s="69">
        <v>48633</v>
      </c>
      <c r="I32" s="167">
        <v>1</v>
      </c>
      <c r="J32" s="455">
        <v>2.06</v>
      </c>
      <c r="K32" s="69">
        <v>193</v>
      </c>
      <c r="L32" s="455">
        <v>396.85</v>
      </c>
      <c r="M32" s="69">
        <v>49285</v>
      </c>
      <c r="N32" s="494">
        <v>1.081848692249302</v>
      </c>
      <c r="O32" s="95">
        <v>2</v>
      </c>
      <c r="P32" s="398">
        <v>4.0599999999999996</v>
      </c>
      <c r="Q32" s="537">
        <v>218</v>
      </c>
      <c r="R32" s="538">
        <v>442.33</v>
      </c>
      <c r="S32" s="69">
        <v>49931</v>
      </c>
      <c r="T32" s="69">
        <v>2</v>
      </c>
      <c r="U32" s="69">
        <v>3</v>
      </c>
      <c r="V32" s="95">
        <v>5</v>
      </c>
      <c r="W32" s="455">
        <v>10.01</v>
      </c>
      <c r="X32" s="457">
        <v>103</v>
      </c>
      <c r="Y32" s="457">
        <v>12</v>
      </c>
      <c r="Z32" s="537">
        <v>115</v>
      </c>
      <c r="AA32" s="909">
        <v>230.32</v>
      </c>
      <c r="AB32" s="626"/>
    </row>
    <row r="33" spans="1:28" s="429" customFormat="1" ht="15" customHeight="1">
      <c r="A33" s="421" t="s">
        <v>190</v>
      </c>
      <c r="B33" s="421" t="s">
        <v>211</v>
      </c>
      <c r="C33" s="95" t="s">
        <v>191</v>
      </c>
      <c r="D33" s="421" t="s">
        <v>191</v>
      </c>
      <c r="E33" s="312">
        <v>5001</v>
      </c>
      <c r="F33" s="421" t="s">
        <v>214</v>
      </c>
      <c r="G33" s="312">
        <v>5803</v>
      </c>
      <c r="H33" s="69">
        <v>18625</v>
      </c>
      <c r="I33" s="167">
        <v>2</v>
      </c>
      <c r="J33" s="455">
        <v>10.74</v>
      </c>
      <c r="K33" s="69">
        <v>53</v>
      </c>
      <c r="L33" s="455">
        <v>284.56</v>
      </c>
      <c r="M33" s="69">
        <v>18946</v>
      </c>
      <c r="N33" s="343" t="s">
        <v>17</v>
      </c>
      <c r="O33" s="95">
        <v>0</v>
      </c>
      <c r="P33" s="398">
        <v>0</v>
      </c>
      <c r="Q33" s="537">
        <v>60</v>
      </c>
      <c r="R33" s="538">
        <v>316.69</v>
      </c>
      <c r="S33" s="69">
        <v>19266</v>
      </c>
      <c r="T33" s="69">
        <v>2</v>
      </c>
      <c r="U33" s="69">
        <v>0</v>
      </c>
      <c r="V33" s="95">
        <v>2</v>
      </c>
      <c r="W33" s="455">
        <v>10.38</v>
      </c>
      <c r="X33" s="457">
        <v>43</v>
      </c>
      <c r="Y33" s="457">
        <v>14</v>
      </c>
      <c r="Z33" s="537">
        <v>57</v>
      </c>
      <c r="AA33" s="909">
        <v>295.86</v>
      </c>
      <c r="AB33" s="626"/>
    </row>
    <row r="34" spans="1:28" s="429" customFormat="1" ht="15" customHeight="1">
      <c r="A34" s="421" t="s">
        <v>190</v>
      </c>
      <c r="B34" s="421" t="s">
        <v>211</v>
      </c>
      <c r="C34" s="95" t="s">
        <v>191</v>
      </c>
      <c r="D34" s="421" t="s">
        <v>191</v>
      </c>
      <c r="E34" s="312">
        <v>5001</v>
      </c>
      <c r="F34" s="421" t="s">
        <v>215</v>
      </c>
      <c r="G34" s="312">
        <v>5804</v>
      </c>
      <c r="H34" s="69">
        <v>134099</v>
      </c>
      <c r="I34" s="167">
        <v>2</v>
      </c>
      <c r="J34" s="455">
        <v>1.49</v>
      </c>
      <c r="K34" s="69">
        <v>244</v>
      </c>
      <c r="L34" s="455">
        <v>181.96</v>
      </c>
      <c r="M34" s="69">
        <v>136711</v>
      </c>
      <c r="N34" s="494">
        <v>11.737986217899493</v>
      </c>
      <c r="O34" s="95">
        <v>5</v>
      </c>
      <c r="P34" s="398">
        <v>3.66</v>
      </c>
      <c r="Q34" s="537">
        <v>308</v>
      </c>
      <c r="R34" s="538">
        <v>225.29</v>
      </c>
      <c r="S34" s="69">
        <v>139310</v>
      </c>
      <c r="T34" s="69">
        <v>7</v>
      </c>
      <c r="U34" s="69">
        <v>1</v>
      </c>
      <c r="V34" s="95">
        <v>8</v>
      </c>
      <c r="W34" s="455">
        <v>5.74</v>
      </c>
      <c r="X34" s="457">
        <v>257</v>
      </c>
      <c r="Y34" s="457">
        <v>7</v>
      </c>
      <c r="Z34" s="537">
        <v>264</v>
      </c>
      <c r="AA34" s="909">
        <v>189.51</v>
      </c>
      <c r="AB34" s="626"/>
    </row>
    <row r="35" spans="1:28" s="429" customFormat="1" ht="15" customHeight="1">
      <c r="A35" s="421" t="s">
        <v>216</v>
      </c>
      <c r="B35" s="421" t="s">
        <v>217</v>
      </c>
      <c r="C35" s="95" t="s">
        <v>172</v>
      </c>
      <c r="D35" s="421" t="s">
        <v>218</v>
      </c>
      <c r="E35" s="312">
        <v>6001</v>
      </c>
      <c r="F35" s="421" t="s">
        <v>219</v>
      </c>
      <c r="G35" s="312">
        <v>6101</v>
      </c>
      <c r="H35" s="69">
        <v>258738</v>
      </c>
      <c r="I35" s="167">
        <v>13</v>
      </c>
      <c r="J35" s="455">
        <v>5.0199999999999996</v>
      </c>
      <c r="K35" s="69">
        <v>808</v>
      </c>
      <c r="L35" s="455">
        <v>312.29000000000002</v>
      </c>
      <c r="M35" s="69">
        <v>261992</v>
      </c>
      <c r="N35" s="494">
        <v>30.059443084478506</v>
      </c>
      <c r="O35" s="95">
        <v>32</v>
      </c>
      <c r="P35" s="398">
        <v>12.21</v>
      </c>
      <c r="Q35" s="537">
        <v>953</v>
      </c>
      <c r="R35" s="538">
        <v>363.75</v>
      </c>
      <c r="S35" s="69">
        <v>265211</v>
      </c>
      <c r="T35" s="69">
        <v>9</v>
      </c>
      <c r="U35" s="69">
        <v>7</v>
      </c>
      <c r="V35" s="95">
        <v>16</v>
      </c>
      <c r="W35" s="455">
        <v>6.03</v>
      </c>
      <c r="X35" s="457">
        <v>665</v>
      </c>
      <c r="Y35" s="457">
        <v>28</v>
      </c>
      <c r="Z35" s="537">
        <v>693</v>
      </c>
      <c r="AA35" s="909">
        <v>261.3</v>
      </c>
      <c r="AB35" s="626"/>
    </row>
    <row r="36" spans="1:28" s="429" customFormat="1" ht="15" customHeight="1">
      <c r="A36" s="421" t="s">
        <v>216</v>
      </c>
      <c r="B36" s="421" t="s">
        <v>217</v>
      </c>
      <c r="C36" s="95" t="s">
        <v>172</v>
      </c>
      <c r="D36" s="421" t="s">
        <v>218</v>
      </c>
      <c r="E36" s="312">
        <v>6001</v>
      </c>
      <c r="F36" s="421" t="s">
        <v>220</v>
      </c>
      <c r="G36" s="312">
        <v>6108</v>
      </c>
      <c r="H36" s="69">
        <v>56839</v>
      </c>
      <c r="I36" s="167">
        <v>2</v>
      </c>
      <c r="J36" s="455">
        <v>3.52</v>
      </c>
      <c r="K36" s="69">
        <v>53</v>
      </c>
      <c r="L36" s="455">
        <v>93.25</v>
      </c>
      <c r="M36" s="69">
        <v>58398</v>
      </c>
      <c r="N36" s="494">
        <v>1.2248625909327E-2</v>
      </c>
      <c r="O36" s="95">
        <v>0</v>
      </c>
      <c r="P36" s="398">
        <v>0</v>
      </c>
      <c r="Q36" s="537">
        <v>97</v>
      </c>
      <c r="R36" s="538">
        <v>166.1</v>
      </c>
      <c r="S36" s="69">
        <v>59913</v>
      </c>
      <c r="T36" s="69">
        <v>1</v>
      </c>
      <c r="U36" s="69">
        <v>1</v>
      </c>
      <c r="V36" s="95">
        <v>2</v>
      </c>
      <c r="W36" s="455">
        <v>3.34</v>
      </c>
      <c r="X36" s="457">
        <v>58</v>
      </c>
      <c r="Y36" s="457">
        <v>2</v>
      </c>
      <c r="Z36" s="537">
        <v>60</v>
      </c>
      <c r="AA36" s="909">
        <v>100.15</v>
      </c>
      <c r="AB36" s="626"/>
    </row>
    <row r="37" spans="1:28" s="429" customFormat="1" ht="15" customHeight="1">
      <c r="A37" s="421" t="s">
        <v>216</v>
      </c>
      <c r="B37" s="423" t="s">
        <v>217</v>
      </c>
      <c r="C37" s="95" t="s">
        <v>172</v>
      </c>
      <c r="D37" s="423" t="s">
        <v>221</v>
      </c>
      <c r="E37" s="312">
        <v>6115</v>
      </c>
      <c r="F37" s="423" t="s">
        <v>221</v>
      </c>
      <c r="G37" s="312">
        <v>6115</v>
      </c>
      <c r="H37" s="69">
        <v>62193</v>
      </c>
      <c r="I37" s="167">
        <v>8</v>
      </c>
      <c r="J37" s="455">
        <v>12.86</v>
      </c>
      <c r="K37" s="69">
        <v>154</v>
      </c>
      <c r="L37" s="455">
        <v>247.62</v>
      </c>
      <c r="M37" s="69">
        <v>62958</v>
      </c>
      <c r="N37" s="494">
        <v>8.4204862704449752</v>
      </c>
      <c r="O37" s="95">
        <v>8</v>
      </c>
      <c r="P37" s="398">
        <v>12.71</v>
      </c>
      <c r="Q37" s="537">
        <v>192</v>
      </c>
      <c r="R37" s="538">
        <v>304.97000000000003</v>
      </c>
      <c r="S37" s="69">
        <v>63710</v>
      </c>
      <c r="T37" s="69">
        <v>2</v>
      </c>
      <c r="U37" s="69">
        <v>8</v>
      </c>
      <c r="V37" s="95">
        <v>10</v>
      </c>
      <c r="W37" s="455">
        <v>15.7</v>
      </c>
      <c r="X37" s="457">
        <v>81</v>
      </c>
      <c r="Y37" s="457">
        <v>127</v>
      </c>
      <c r="Z37" s="537">
        <v>208</v>
      </c>
      <c r="AA37" s="909">
        <v>326.48</v>
      </c>
      <c r="AB37" s="626"/>
    </row>
    <row r="38" spans="1:28" s="429" customFormat="1" ht="15" customHeight="1">
      <c r="A38" s="421" t="s">
        <v>216</v>
      </c>
      <c r="B38" s="423" t="s">
        <v>222</v>
      </c>
      <c r="C38" s="95" t="s">
        <v>172</v>
      </c>
      <c r="D38" s="423" t="s">
        <v>223</v>
      </c>
      <c r="E38" s="312">
        <v>6301</v>
      </c>
      <c r="F38" s="425" t="s">
        <v>223</v>
      </c>
      <c r="G38" s="312">
        <v>6301</v>
      </c>
      <c r="H38" s="69">
        <v>76875</v>
      </c>
      <c r="I38" s="167">
        <v>10</v>
      </c>
      <c r="J38" s="455">
        <v>13.01</v>
      </c>
      <c r="K38" s="69">
        <v>372</v>
      </c>
      <c r="L38" s="455">
        <v>483.9</v>
      </c>
      <c r="M38" s="69">
        <v>77763</v>
      </c>
      <c r="N38" s="494">
        <v>9.6012507788440757</v>
      </c>
      <c r="O38" s="95">
        <v>7</v>
      </c>
      <c r="P38" s="398">
        <v>9</v>
      </c>
      <c r="Q38" s="537">
        <v>396</v>
      </c>
      <c r="R38" s="538">
        <v>509.24</v>
      </c>
      <c r="S38" s="69">
        <v>78642</v>
      </c>
      <c r="T38" s="69">
        <v>1</v>
      </c>
      <c r="U38" s="69">
        <v>4</v>
      </c>
      <c r="V38" s="95">
        <v>5</v>
      </c>
      <c r="W38" s="455">
        <v>6.36</v>
      </c>
      <c r="X38" s="457">
        <v>211</v>
      </c>
      <c r="Y38" s="457">
        <v>72</v>
      </c>
      <c r="Z38" s="537">
        <v>283</v>
      </c>
      <c r="AA38" s="909">
        <v>359.86</v>
      </c>
      <c r="AB38" s="626"/>
    </row>
    <row r="39" spans="1:28" s="429" customFormat="1" ht="15" customHeight="1">
      <c r="A39" s="421" t="s">
        <v>224</v>
      </c>
      <c r="B39" s="421" t="s">
        <v>225</v>
      </c>
      <c r="C39" s="95" t="s">
        <v>172</v>
      </c>
      <c r="D39" s="421" t="s">
        <v>226</v>
      </c>
      <c r="E39" s="312">
        <v>7001</v>
      </c>
      <c r="F39" s="421" t="s">
        <v>225</v>
      </c>
      <c r="G39" s="312">
        <v>7101</v>
      </c>
      <c r="H39" s="69">
        <v>232672</v>
      </c>
      <c r="I39" s="167">
        <v>18</v>
      </c>
      <c r="J39" s="455">
        <v>7.74</v>
      </c>
      <c r="K39" s="69">
        <v>768</v>
      </c>
      <c r="L39" s="455">
        <v>330.08</v>
      </c>
      <c r="M39" s="69">
        <v>234717</v>
      </c>
      <c r="N39" s="494">
        <v>27.926481293251985</v>
      </c>
      <c r="O39" s="95">
        <v>11</v>
      </c>
      <c r="P39" s="398">
        <v>4.6900000000000004</v>
      </c>
      <c r="Q39" s="537">
        <v>955</v>
      </c>
      <c r="R39" s="538">
        <v>406.87</v>
      </c>
      <c r="S39" s="69">
        <v>236724</v>
      </c>
      <c r="T39" s="69">
        <v>9</v>
      </c>
      <c r="U39" s="69">
        <v>4</v>
      </c>
      <c r="V39" s="95">
        <v>13</v>
      </c>
      <c r="W39" s="455">
        <v>5.49</v>
      </c>
      <c r="X39" s="457">
        <v>500</v>
      </c>
      <c r="Y39" s="457">
        <v>91</v>
      </c>
      <c r="Z39" s="537">
        <v>591</v>
      </c>
      <c r="AA39" s="909">
        <v>249.66</v>
      </c>
      <c r="AB39" s="626"/>
    </row>
    <row r="40" spans="1:28" s="429" customFormat="1" ht="15" customHeight="1">
      <c r="A40" s="421" t="s">
        <v>224</v>
      </c>
      <c r="B40" s="423" t="s">
        <v>225</v>
      </c>
      <c r="C40" s="95" t="s">
        <v>172</v>
      </c>
      <c r="D40" s="423" t="s">
        <v>227</v>
      </c>
      <c r="E40" s="312">
        <v>7102</v>
      </c>
      <c r="F40" s="423" t="s">
        <v>227</v>
      </c>
      <c r="G40" s="312">
        <v>7102</v>
      </c>
      <c r="H40" s="69">
        <v>49932</v>
      </c>
      <c r="I40" s="167">
        <v>7</v>
      </c>
      <c r="J40" s="455">
        <v>14.02</v>
      </c>
      <c r="K40" s="69">
        <v>148</v>
      </c>
      <c r="L40" s="455">
        <v>296.39999999999998</v>
      </c>
      <c r="M40" s="69">
        <v>50148</v>
      </c>
      <c r="N40" s="343" t="s">
        <v>17</v>
      </c>
      <c r="O40" s="95">
        <v>5</v>
      </c>
      <c r="P40" s="398">
        <v>9.9700000000000006</v>
      </c>
      <c r="Q40" s="537">
        <v>185</v>
      </c>
      <c r="R40" s="538">
        <v>368.91</v>
      </c>
      <c r="S40" s="69">
        <v>50348</v>
      </c>
      <c r="T40" s="69">
        <v>1</v>
      </c>
      <c r="U40" s="69">
        <v>4</v>
      </c>
      <c r="V40" s="95">
        <v>5</v>
      </c>
      <c r="W40" s="455">
        <v>9.93</v>
      </c>
      <c r="X40" s="457">
        <v>55</v>
      </c>
      <c r="Y40" s="457">
        <v>96</v>
      </c>
      <c r="Z40" s="537">
        <v>151</v>
      </c>
      <c r="AA40" s="909">
        <v>299.91000000000003</v>
      </c>
      <c r="AB40" s="626"/>
    </row>
    <row r="41" spans="1:28" s="429" customFormat="1" ht="15" customHeight="1">
      <c r="A41" s="421" t="s">
        <v>224</v>
      </c>
      <c r="B41" s="421" t="s">
        <v>225</v>
      </c>
      <c r="C41" s="95" t="s">
        <v>172</v>
      </c>
      <c r="D41" s="421" t="s">
        <v>226</v>
      </c>
      <c r="E41" s="312">
        <v>7001</v>
      </c>
      <c r="F41" s="421" t="s">
        <v>224</v>
      </c>
      <c r="G41" s="312">
        <v>7105</v>
      </c>
      <c r="H41" s="69">
        <v>54841</v>
      </c>
      <c r="I41" s="167">
        <v>10</v>
      </c>
      <c r="J41" s="455">
        <v>18.23</v>
      </c>
      <c r="K41" s="69">
        <v>215</v>
      </c>
      <c r="L41" s="455">
        <v>392.04</v>
      </c>
      <c r="M41" s="69">
        <v>57447</v>
      </c>
      <c r="N41" s="494">
        <v>7.0117566275762657</v>
      </c>
      <c r="O41" s="95">
        <v>8</v>
      </c>
      <c r="P41" s="398">
        <v>13.93</v>
      </c>
      <c r="Q41" s="539">
        <v>207</v>
      </c>
      <c r="R41" s="538">
        <v>360.33</v>
      </c>
      <c r="S41" s="69">
        <v>60000</v>
      </c>
      <c r="T41" s="69">
        <v>0</v>
      </c>
      <c r="U41" s="69">
        <v>13</v>
      </c>
      <c r="V41" s="95">
        <v>13</v>
      </c>
      <c r="W41" s="455">
        <v>21.67</v>
      </c>
      <c r="X41" s="457">
        <v>55</v>
      </c>
      <c r="Y41" s="457">
        <v>145</v>
      </c>
      <c r="Z41" s="537">
        <v>200</v>
      </c>
      <c r="AA41" s="909">
        <v>333.33</v>
      </c>
      <c r="AB41" s="626"/>
    </row>
    <row r="42" spans="1:28" s="429" customFormat="1" ht="15" customHeight="1">
      <c r="A42" s="421" t="s">
        <v>224</v>
      </c>
      <c r="B42" s="421" t="s">
        <v>228</v>
      </c>
      <c r="C42" s="95" t="s">
        <v>172</v>
      </c>
      <c r="D42" s="421" t="s">
        <v>229</v>
      </c>
      <c r="E42" s="312">
        <v>7301</v>
      </c>
      <c r="F42" s="424" t="s">
        <v>228</v>
      </c>
      <c r="G42" s="312">
        <v>7301</v>
      </c>
      <c r="H42" s="69">
        <v>158795</v>
      </c>
      <c r="I42" s="167">
        <v>13</v>
      </c>
      <c r="J42" s="455">
        <v>8.19</v>
      </c>
      <c r="K42" s="69">
        <v>1027</v>
      </c>
      <c r="L42" s="455">
        <v>646.75</v>
      </c>
      <c r="M42" s="69">
        <v>161223</v>
      </c>
      <c r="N42" s="494">
        <v>17.859353416618575</v>
      </c>
      <c r="O42" s="95">
        <v>12</v>
      </c>
      <c r="P42" s="398">
        <v>7.44</v>
      </c>
      <c r="Q42" s="537">
        <v>955</v>
      </c>
      <c r="R42" s="538">
        <v>592.35</v>
      </c>
      <c r="S42" s="69">
        <v>163626</v>
      </c>
      <c r="T42" s="69">
        <v>2</v>
      </c>
      <c r="U42" s="69">
        <v>9</v>
      </c>
      <c r="V42" s="95">
        <v>11</v>
      </c>
      <c r="W42" s="455">
        <v>6.72</v>
      </c>
      <c r="X42" s="457">
        <v>545</v>
      </c>
      <c r="Y42" s="457">
        <v>189</v>
      </c>
      <c r="Z42" s="537">
        <v>734</v>
      </c>
      <c r="AA42" s="909">
        <v>448.58</v>
      </c>
      <c r="AB42" s="626"/>
    </row>
    <row r="43" spans="1:28" s="429" customFormat="1" ht="15" customHeight="1">
      <c r="A43" s="421" t="s">
        <v>224</v>
      </c>
      <c r="B43" s="421" t="s">
        <v>228</v>
      </c>
      <c r="C43" s="95" t="s">
        <v>172</v>
      </c>
      <c r="D43" s="421" t="s">
        <v>229</v>
      </c>
      <c r="E43" s="312">
        <v>7301</v>
      </c>
      <c r="F43" s="424" t="s">
        <v>230</v>
      </c>
      <c r="G43" s="312">
        <v>7305</v>
      </c>
      <c r="H43" s="69">
        <v>10940</v>
      </c>
      <c r="I43" s="167">
        <v>6</v>
      </c>
      <c r="J43" s="455">
        <v>54.84</v>
      </c>
      <c r="K43" s="69">
        <v>61</v>
      </c>
      <c r="L43" s="455">
        <v>557.59</v>
      </c>
      <c r="M43" s="69">
        <v>11094</v>
      </c>
      <c r="N43" s="343" t="s">
        <v>17</v>
      </c>
      <c r="O43" s="95">
        <v>3</v>
      </c>
      <c r="P43" s="398">
        <v>27.04</v>
      </c>
      <c r="Q43" s="537">
        <v>68</v>
      </c>
      <c r="R43" s="538">
        <v>612.94000000000005</v>
      </c>
      <c r="S43" s="69">
        <v>11248</v>
      </c>
      <c r="T43" s="69">
        <v>0</v>
      </c>
      <c r="U43" s="69">
        <v>5</v>
      </c>
      <c r="V43" s="95">
        <v>5</v>
      </c>
      <c r="W43" s="455">
        <v>44.45</v>
      </c>
      <c r="X43" s="457">
        <v>26</v>
      </c>
      <c r="Y43" s="457">
        <v>60</v>
      </c>
      <c r="Z43" s="537">
        <v>86</v>
      </c>
      <c r="AA43" s="909">
        <v>764.58</v>
      </c>
      <c r="AB43" s="626"/>
    </row>
    <row r="44" spans="1:28" s="429" customFormat="1" ht="15" customHeight="1">
      <c r="A44" s="421" t="s">
        <v>224</v>
      </c>
      <c r="B44" s="421" t="s">
        <v>228</v>
      </c>
      <c r="C44" s="95" t="s">
        <v>172</v>
      </c>
      <c r="D44" s="421" t="s">
        <v>229</v>
      </c>
      <c r="E44" s="312">
        <v>7301</v>
      </c>
      <c r="F44" s="424" t="s">
        <v>231</v>
      </c>
      <c r="G44" s="312">
        <v>7306</v>
      </c>
      <c r="H44" s="69">
        <v>15721</v>
      </c>
      <c r="I44" s="167">
        <v>5</v>
      </c>
      <c r="J44" s="455">
        <v>31.8</v>
      </c>
      <c r="K44" s="69">
        <v>74</v>
      </c>
      <c r="L44" s="455">
        <v>470.71</v>
      </c>
      <c r="M44" s="69">
        <v>15946</v>
      </c>
      <c r="N44" s="343" t="s">
        <v>17</v>
      </c>
      <c r="O44" s="95">
        <v>5</v>
      </c>
      <c r="P44" s="398">
        <v>31.36</v>
      </c>
      <c r="Q44" s="537">
        <v>110</v>
      </c>
      <c r="R44" s="538">
        <v>689.83</v>
      </c>
      <c r="S44" s="69">
        <v>16170</v>
      </c>
      <c r="T44" s="69">
        <v>3</v>
      </c>
      <c r="U44" s="69">
        <v>2</v>
      </c>
      <c r="V44" s="95">
        <v>5</v>
      </c>
      <c r="W44" s="455">
        <v>30.92</v>
      </c>
      <c r="X44" s="457">
        <v>32</v>
      </c>
      <c r="Y44" s="457">
        <v>15</v>
      </c>
      <c r="Z44" s="537">
        <v>47</v>
      </c>
      <c r="AA44" s="909">
        <v>290.66000000000003</v>
      </c>
      <c r="AB44" s="626"/>
    </row>
    <row r="45" spans="1:28" s="429" customFormat="1" ht="15" customHeight="1">
      <c r="A45" s="421" t="s">
        <v>224</v>
      </c>
      <c r="B45" s="423" t="s">
        <v>232</v>
      </c>
      <c r="C45" s="95" t="s">
        <v>172</v>
      </c>
      <c r="D45" s="423" t="s">
        <v>232</v>
      </c>
      <c r="E45" s="312">
        <v>7401</v>
      </c>
      <c r="F45" s="425" t="s">
        <v>232</v>
      </c>
      <c r="G45" s="312">
        <v>7401</v>
      </c>
      <c r="H45" s="69">
        <v>99056</v>
      </c>
      <c r="I45" s="167">
        <v>7</v>
      </c>
      <c r="J45" s="455">
        <v>7.07</v>
      </c>
      <c r="K45" s="69">
        <v>528</v>
      </c>
      <c r="L45" s="455">
        <v>533.03</v>
      </c>
      <c r="M45" s="69">
        <v>100077</v>
      </c>
      <c r="N45" s="494">
        <v>1.7573884358094489</v>
      </c>
      <c r="O45" s="95">
        <v>7</v>
      </c>
      <c r="P45" s="398">
        <v>6.99</v>
      </c>
      <c r="Q45" s="537">
        <v>615</v>
      </c>
      <c r="R45" s="538">
        <v>614.53</v>
      </c>
      <c r="S45" s="69">
        <v>101073</v>
      </c>
      <c r="T45" s="69">
        <v>2</v>
      </c>
      <c r="U45" s="69">
        <v>10</v>
      </c>
      <c r="V45" s="95">
        <v>12</v>
      </c>
      <c r="W45" s="455">
        <v>11.87</v>
      </c>
      <c r="X45" s="457">
        <v>328</v>
      </c>
      <c r="Y45" s="457">
        <v>171</v>
      </c>
      <c r="Z45" s="537">
        <v>499</v>
      </c>
      <c r="AA45" s="909">
        <v>493.7</v>
      </c>
      <c r="AB45" s="626"/>
    </row>
    <row r="46" spans="1:28" s="429" customFormat="1" ht="15" customHeight="1">
      <c r="A46" s="421" t="s">
        <v>233</v>
      </c>
      <c r="B46" s="421" t="s">
        <v>234</v>
      </c>
      <c r="C46" s="95" t="s">
        <v>235</v>
      </c>
      <c r="D46" s="421" t="s">
        <v>235</v>
      </c>
      <c r="E46" s="312">
        <v>8001</v>
      </c>
      <c r="F46" s="421" t="s">
        <v>234</v>
      </c>
      <c r="G46" s="312">
        <v>8101</v>
      </c>
      <c r="H46" s="69">
        <v>236400</v>
      </c>
      <c r="I46" s="167">
        <v>13</v>
      </c>
      <c r="J46" s="455">
        <v>5.5</v>
      </c>
      <c r="K46" s="69">
        <v>1000</v>
      </c>
      <c r="L46" s="455">
        <v>423.01</v>
      </c>
      <c r="M46" s="69">
        <v>237257</v>
      </c>
      <c r="N46" s="494">
        <v>6.8576452681635027</v>
      </c>
      <c r="O46" s="95">
        <v>10</v>
      </c>
      <c r="P46" s="398">
        <v>4.21</v>
      </c>
      <c r="Q46" s="537">
        <v>996</v>
      </c>
      <c r="R46" s="538">
        <v>419.8</v>
      </c>
      <c r="S46" s="69">
        <v>238092</v>
      </c>
      <c r="T46" s="69">
        <v>6</v>
      </c>
      <c r="U46" s="69">
        <v>1</v>
      </c>
      <c r="V46" s="95">
        <v>7</v>
      </c>
      <c r="W46" s="455">
        <v>2.94</v>
      </c>
      <c r="X46" s="457">
        <v>658</v>
      </c>
      <c r="Y46" s="457">
        <v>24</v>
      </c>
      <c r="Z46" s="537">
        <v>682</v>
      </c>
      <c r="AA46" s="909">
        <v>286.44</v>
      </c>
      <c r="AB46" s="626"/>
    </row>
    <row r="47" spans="1:28" s="429" customFormat="1" ht="15" customHeight="1">
      <c r="A47" s="421" t="s">
        <v>233</v>
      </c>
      <c r="B47" s="421" t="s">
        <v>234</v>
      </c>
      <c r="C47" s="95" t="s">
        <v>235</v>
      </c>
      <c r="D47" s="421" t="s">
        <v>235</v>
      </c>
      <c r="E47" s="312">
        <v>8001</v>
      </c>
      <c r="F47" s="421" t="s">
        <v>236</v>
      </c>
      <c r="G47" s="312">
        <v>8102</v>
      </c>
      <c r="H47" s="69">
        <v>123634</v>
      </c>
      <c r="I47" s="167">
        <v>5</v>
      </c>
      <c r="J47" s="455">
        <v>4.04</v>
      </c>
      <c r="K47" s="69">
        <v>344</v>
      </c>
      <c r="L47" s="455">
        <v>278.24</v>
      </c>
      <c r="M47" s="69">
        <v>124753</v>
      </c>
      <c r="N47" s="494">
        <v>31.473690659014093</v>
      </c>
      <c r="O47" s="95">
        <v>9</v>
      </c>
      <c r="P47" s="398">
        <v>7.21</v>
      </c>
      <c r="Q47" s="537">
        <v>259</v>
      </c>
      <c r="R47" s="538">
        <v>207.61</v>
      </c>
      <c r="S47" s="69">
        <v>125829</v>
      </c>
      <c r="T47" s="69">
        <v>3</v>
      </c>
      <c r="U47" s="69">
        <v>4</v>
      </c>
      <c r="V47" s="95">
        <v>7</v>
      </c>
      <c r="W47" s="455">
        <v>5.56</v>
      </c>
      <c r="X47" s="457">
        <v>89</v>
      </c>
      <c r="Y47" s="457">
        <v>49</v>
      </c>
      <c r="Z47" s="537">
        <v>138</v>
      </c>
      <c r="AA47" s="909">
        <v>109.67</v>
      </c>
      <c r="AB47" s="626"/>
    </row>
    <row r="48" spans="1:28" s="429" customFormat="1" ht="15" customHeight="1">
      <c r="A48" s="421" t="s">
        <v>233</v>
      </c>
      <c r="B48" s="421" t="s">
        <v>234</v>
      </c>
      <c r="C48" s="95" t="s">
        <v>235</v>
      </c>
      <c r="D48" s="421" t="s">
        <v>235</v>
      </c>
      <c r="E48" s="312">
        <v>8001</v>
      </c>
      <c r="F48" s="421" t="s">
        <v>237</v>
      </c>
      <c r="G48" s="312">
        <v>8103</v>
      </c>
      <c r="H48" s="69">
        <v>90438</v>
      </c>
      <c r="I48" s="167">
        <v>4</v>
      </c>
      <c r="J48" s="455">
        <v>4.42</v>
      </c>
      <c r="K48" s="69">
        <v>364</v>
      </c>
      <c r="L48" s="455">
        <v>402.49</v>
      </c>
      <c r="M48" s="69">
        <v>90815</v>
      </c>
      <c r="N48" s="343" t="s">
        <v>17</v>
      </c>
      <c r="O48" s="95">
        <v>5</v>
      </c>
      <c r="P48" s="398">
        <v>5.51</v>
      </c>
      <c r="Q48" s="537">
        <v>429</v>
      </c>
      <c r="R48" s="538">
        <v>472.39</v>
      </c>
      <c r="S48" s="69">
        <v>91180</v>
      </c>
      <c r="T48" s="69">
        <v>6</v>
      </c>
      <c r="U48" s="69">
        <v>0</v>
      </c>
      <c r="V48" s="95">
        <v>6</v>
      </c>
      <c r="W48" s="455">
        <v>6.58</v>
      </c>
      <c r="X48" s="457">
        <v>220</v>
      </c>
      <c r="Y48" s="457">
        <v>1</v>
      </c>
      <c r="Z48" s="537">
        <v>221</v>
      </c>
      <c r="AA48" s="909">
        <v>242.38</v>
      </c>
      <c r="AB48" s="626"/>
    </row>
    <row r="49" spans="1:28" s="429" customFormat="1" ht="15" customHeight="1">
      <c r="A49" s="421" t="s">
        <v>233</v>
      </c>
      <c r="B49" s="421" t="s">
        <v>234</v>
      </c>
      <c r="C49" s="95" t="s">
        <v>235</v>
      </c>
      <c r="D49" s="421" t="s">
        <v>235</v>
      </c>
      <c r="E49" s="312">
        <v>8001</v>
      </c>
      <c r="F49" s="421" t="s">
        <v>238</v>
      </c>
      <c r="G49" s="312">
        <v>8105</v>
      </c>
      <c r="H49" s="69">
        <v>25778</v>
      </c>
      <c r="I49" s="167">
        <v>5</v>
      </c>
      <c r="J49" s="455">
        <v>19.399999999999999</v>
      </c>
      <c r="K49" s="69">
        <v>51</v>
      </c>
      <c r="L49" s="455">
        <v>197.84</v>
      </c>
      <c r="M49" s="69">
        <v>25997</v>
      </c>
      <c r="N49" s="343" t="s">
        <v>17</v>
      </c>
      <c r="O49" s="95">
        <v>1</v>
      </c>
      <c r="P49" s="398">
        <v>3.85</v>
      </c>
      <c r="Q49" s="537">
        <v>44</v>
      </c>
      <c r="R49" s="538">
        <v>169.25</v>
      </c>
      <c r="S49" s="69">
        <v>26201</v>
      </c>
      <c r="T49" s="69">
        <v>0</v>
      </c>
      <c r="U49" s="69">
        <v>0</v>
      </c>
      <c r="V49" s="95">
        <v>0</v>
      </c>
      <c r="W49" s="455">
        <v>0</v>
      </c>
      <c r="X49" s="457">
        <v>53</v>
      </c>
      <c r="Y49" s="457">
        <v>6</v>
      </c>
      <c r="Z49" s="537">
        <v>59</v>
      </c>
      <c r="AA49" s="909">
        <v>225.18</v>
      </c>
      <c r="AB49" s="626"/>
    </row>
    <row r="50" spans="1:28" s="429" customFormat="1" ht="15" customHeight="1">
      <c r="A50" s="421" t="s">
        <v>233</v>
      </c>
      <c r="B50" s="421" t="s">
        <v>234</v>
      </c>
      <c r="C50" s="95" t="s">
        <v>235</v>
      </c>
      <c r="D50" s="421" t="s">
        <v>235</v>
      </c>
      <c r="E50" s="312">
        <v>8001</v>
      </c>
      <c r="F50" s="421" t="s">
        <v>239</v>
      </c>
      <c r="G50" s="312">
        <v>8106</v>
      </c>
      <c r="H50" s="69">
        <v>45845</v>
      </c>
      <c r="I50" s="167">
        <v>4</v>
      </c>
      <c r="J50" s="455">
        <v>8.73</v>
      </c>
      <c r="K50" s="69">
        <v>164</v>
      </c>
      <c r="L50" s="455">
        <v>357.73</v>
      </c>
      <c r="M50" s="69">
        <v>45791</v>
      </c>
      <c r="N50" s="494">
        <v>11.203832473329237</v>
      </c>
      <c r="O50" s="95">
        <v>3</v>
      </c>
      <c r="P50" s="398">
        <v>6.55</v>
      </c>
      <c r="Q50" s="537">
        <v>203</v>
      </c>
      <c r="R50" s="538">
        <v>443.32</v>
      </c>
      <c r="S50" s="69">
        <v>45750</v>
      </c>
      <c r="T50" s="69">
        <v>2</v>
      </c>
      <c r="U50" s="69">
        <v>3</v>
      </c>
      <c r="V50" s="95">
        <v>5</v>
      </c>
      <c r="W50" s="455">
        <v>10.93</v>
      </c>
      <c r="X50" s="457">
        <v>92</v>
      </c>
      <c r="Y50" s="457">
        <v>43</v>
      </c>
      <c r="Z50" s="537">
        <v>135</v>
      </c>
      <c r="AA50" s="909">
        <v>295.08</v>
      </c>
      <c r="AB50" s="626"/>
    </row>
    <row r="51" spans="1:28" s="429" customFormat="1" ht="15" customHeight="1">
      <c r="A51" s="421" t="s">
        <v>233</v>
      </c>
      <c r="B51" s="421" t="s">
        <v>234</v>
      </c>
      <c r="C51" s="95" t="s">
        <v>235</v>
      </c>
      <c r="D51" s="421" t="s">
        <v>235</v>
      </c>
      <c r="E51" s="312">
        <v>8001</v>
      </c>
      <c r="F51" s="421" t="s">
        <v>240</v>
      </c>
      <c r="G51" s="312">
        <v>8107</v>
      </c>
      <c r="H51" s="69">
        <v>49531</v>
      </c>
      <c r="I51" s="167">
        <v>6</v>
      </c>
      <c r="J51" s="455">
        <v>12.11</v>
      </c>
      <c r="K51" s="69">
        <v>339</v>
      </c>
      <c r="L51" s="455">
        <v>684.42</v>
      </c>
      <c r="M51" s="69">
        <v>49700</v>
      </c>
      <c r="N51" s="494">
        <v>27.741519206923464</v>
      </c>
      <c r="O51" s="95">
        <v>4</v>
      </c>
      <c r="P51" s="398">
        <v>8.0500000000000007</v>
      </c>
      <c r="Q51" s="537">
        <v>349</v>
      </c>
      <c r="R51" s="538">
        <v>702.21</v>
      </c>
      <c r="S51" s="69">
        <v>49865</v>
      </c>
      <c r="T51" s="69">
        <v>4</v>
      </c>
      <c r="U51" s="69">
        <v>3</v>
      </c>
      <c r="V51" s="95">
        <v>7</v>
      </c>
      <c r="W51" s="455">
        <v>14.04</v>
      </c>
      <c r="X51" s="457">
        <v>159</v>
      </c>
      <c r="Y51" s="457">
        <v>19</v>
      </c>
      <c r="Z51" s="537">
        <v>178</v>
      </c>
      <c r="AA51" s="909">
        <v>356.96</v>
      </c>
      <c r="AB51" s="626"/>
    </row>
    <row r="52" spans="1:28" s="429" customFormat="1" ht="15" customHeight="1">
      <c r="A52" s="421" t="s">
        <v>233</v>
      </c>
      <c r="B52" s="421" t="s">
        <v>234</v>
      </c>
      <c r="C52" s="95" t="s">
        <v>235</v>
      </c>
      <c r="D52" s="421" t="s">
        <v>235</v>
      </c>
      <c r="E52" s="312">
        <v>8001</v>
      </c>
      <c r="F52" s="421" t="s">
        <v>241</v>
      </c>
      <c r="G52" s="312">
        <v>8108</v>
      </c>
      <c r="H52" s="69">
        <v>140877</v>
      </c>
      <c r="I52" s="167">
        <v>8</v>
      </c>
      <c r="J52" s="455">
        <v>5.68</v>
      </c>
      <c r="K52" s="69">
        <v>327</v>
      </c>
      <c r="L52" s="455">
        <v>232.12</v>
      </c>
      <c r="M52" s="69">
        <v>143458</v>
      </c>
      <c r="N52" s="343" t="s">
        <v>17</v>
      </c>
      <c r="O52" s="95">
        <v>13</v>
      </c>
      <c r="P52" s="398">
        <v>9.06</v>
      </c>
      <c r="Q52" s="537">
        <v>386</v>
      </c>
      <c r="R52" s="538">
        <v>269.07</v>
      </c>
      <c r="S52" s="69">
        <v>145906</v>
      </c>
      <c r="T52" s="69">
        <v>5</v>
      </c>
      <c r="U52" s="69">
        <v>3</v>
      </c>
      <c r="V52" s="95">
        <v>8</v>
      </c>
      <c r="W52" s="455">
        <v>5.48</v>
      </c>
      <c r="X52" s="457">
        <v>198</v>
      </c>
      <c r="Y52" s="457">
        <v>8</v>
      </c>
      <c r="Z52" s="537">
        <v>206</v>
      </c>
      <c r="AA52" s="909">
        <v>141.19</v>
      </c>
      <c r="AB52" s="626"/>
    </row>
    <row r="53" spans="1:28" s="429" customFormat="1" ht="15" customHeight="1">
      <c r="A53" s="421" t="s">
        <v>233</v>
      </c>
      <c r="B53" s="421" t="s">
        <v>234</v>
      </c>
      <c r="C53" s="95" t="s">
        <v>235</v>
      </c>
      <c r="D53" s="421" t="s">
        <v>235</v>
      </c>
      <c r="E53" s="312">
        <v>8001</v>
      </c>
      <c r="F53" s="421" t="s">
        <v>242</v>
      </c>
      <c r="G53" s="312">
        <v>8109</v>
      </c>
      <c r="H53" s="69">
        <v>14662</v>
      </c>
      <c r="I53" s="167">
        <v>3</v>
      </c>
      <c r="J53" s="455">
        <v>20.46</v>
      </c>
      <c r="K53" s="69">
        <v>56</v>
      </c>
      <c r="L53" s="455">
        <v>381.94</v>
      </c>
      <c r="M53" s="69">
        <v>14723</v>
      </c>
      <c r="N53" s="494">
        <v>2.8897970013606198</v>
      </c>
      <c r="O53" s="95">
        <v>4</v>
      </c>
      <c r="P53" s="398">
        <v>27.17</v>
      </c>
      <c r="Q53" s="537">
        <v>41</v>
      </c>
      <c r="R53" s="538">
        <v>278.48</v>
      </c>
      <c r="S53" s="69">
        <v>14779</v>
      </c>
      <c r="T53" s="69">
        <v>3</v>
      </c>
      <c r="U53" s="69">
        <v>1</v>
      </c>
      <c r="V53" s="95">
        <v>4</v>
      </c>
      <c r="W53" s="455">
        <v>27.07</v>
      </c>
      <c r="X53" s="457">
        <v>9</v>
      </c>
      <c r="Y53" s="457">
        <v>23</v>
      </c>
      <c r="Z53" s="537">
        <v>32</v>
      </c>
      <c r="AA53" s="909">
        <v>216.52</v>
      </c>
      <c r="AB53" s="626"/>
    </row>
    <row r="54" spans="1:28" s="429" customFormat="1" ht="15" customHeight="1">
      <c r="A54" s="421" t="s">
        <v>233</v>
      </c>
      <c r="B54" s="421" t="s">
        <v>234</v>
      </c>
      <c r="C54" s="95" t="s">
        <v>235</v>
      </c>
      <c r="D54" s="421" t="s">
        <v>235</v>
      </c>
      <c r="E54" s="312">
        <v>8001</v>
      </c>
      <c r="F54" s="421" t="s">
        <v>243</v>
      </c>
      <c r="G54" s="312">
        <v>8110</v>
      </c>
      <c r="H54" s="69">
        <v>158087</v>
      </c>
      <c r="I54" s="167">
        <v>9</v>
      </c>
      <c r="J54" s="455">
        <v>5.69</v>
      </c>
      <c r="K54" s="69">
        <v>368</v>
      </c>
      <c r="L54" s="455">
        <v>232.78</v>
      </c>
      <c r="M54" s="69">
        <v>158203</v>
      </c>
      <c r="N54" s="494">
        <v>8.2179373473436108</v>
      </c>
      <c r="O54" s="95">
        <v>13</v>
      </c>
      <c r="P54" s="398">
        <v>8.2200000000000006</v>
      </c>
      <c r="Q54" s="537">
        <v>390</v>
      </c>
      <c r="R54" s="538">
        <v>246.52</v>
      </c>
      <c r="S54" s="69">
        <v>158345</v>
      </c>
      <c r="T54" s="69">
        <v>7</v>
      </c>
      <c r="U54" s="69">
        <v>1</v>
      </c>
      <c r="V54" s="95">
        <v>8</v>
      </c>
      <c r="W54" s="455">
        <v>5.05</v>
      </c>
      <c r="X54" s="457">
        <v>254</v>
      </c>
      <c r="Y54" s="457">
        <v>3</v>
      </c>
      <c r="Z54" s="537">
        <v>257</v>
      </c>
      <c r="AA54" s="909">
        <v>162.30000000000001</v>
      </c>
      <c r="AB54" s="626"/>
    </row>
    <row r="55" spans="1:28" s="429" customFormat="1" ht="15" customHeight="1">
      <c r="A55" s="421" t="s">
        <v>233</v>
      </c>
      <c r="B55" s="421" t="s">
        <v>234</v>
      </c>
      <c r="C55" s="95" t="s">
        <v>235</v>
      </c>
      <c r="D55" s="421" t="s">
        <v>235</v>
      </c>
      <c r="E55" s="312">
        <v>8001</v>
      </c>
      <c r="F55" s="421" t="s">
        <v>244</v>
      </c>
      <c r="G55" s="312">
        <v>8111</v>
      </c>
      <c r="H55" s="69">
        <v>58294</v>
      </c>
      <c r="I55" s="167">
        <v>1</v>
      </c>
      <c r="J55" s="455">
        <v>1.72</v>
      </c>
      <c r="K55" s="69">
        <v>155</v>
      </c>
      <c r="L55" s="455">
        <v>265.89</v>
      </c>
      <c r="M55" s="69">
        <v>58516</v>
      </c>
      <c r="N55" s="494">
        <v>1.893788978957659</v>
      </c>
      <c r="O55" s="95">
        <v>3</v>
      </c>
      <c r="P55" s="398">
        <v>5.13</v>
      </c>
      <c r="Q55" s="537">
        <v>162</v>
      </c>
      <c r="R55" s="538">
        <v>276.85000000000002</v>
      </c>
      <c r="S55" s="69">
        <v>58729</v>
      </c>
      <c r="T55" s="69">
        <v>0</v>
      </c>
      <c r="U55" s="69">
        <v>2</v>
      </c>
      <c r="V55" s="95">
        <v>2</v>
      </c>
      <c r="W55" s="455">
        <v>3.41</v>
      </c>
      <c r="X55" s="457">
        <v>62</v>
      </c>
      <c r="Y55" s="457">
        <v>52</v>
      </c>
      <c r="Z55" s="537">
        <v>114</v>
      </c>
      <c r="AA55" s="909">
        <v>194.11</v>
      </c>
      <c r="AB55" s="626"/>
    </row>
    <row r="56" spans="1:28" s="429" customFormat="1" ht="15" customHeight="1">
      <c r="A56" s="421" t="s">
        <v>233</v>
      </c>
      <c r="B56" s="421" t="s">
        <v>234</v>
      </c>
      <c r="C56" s="95" t="s">
        <v>235</v>
      </c>
      <c r="D56" s="421" t="s">
        <v>235</v>
      </c>
      <c r="E56" s="312">
        <v>8001</v>
      </c>
      <c r="F56" s="421" t="s">
        <v>245</v>
      </c>
      <c r="G56" s="312">
        <v>8112</v>
      </c>
      <c r="H56" s="69">
        <v>96499</v>
      </c>
      <c r="I56" s="167">
        <v>10</v>
      </c>
      <c r="J56" s="455">
        <v>10.36</v>
      </c>
      <c r="K56" s="69">
        <v>307</v>
      </c>
      <c r="L56" s="455">
        <v>318.14</v>
      </c>
      <c r="M56" s="69">
        <v>96894</v>
      </c>
      <c r="N56" s="494">
        <v>1.3812214067563819</v>
      </c>
      <c r="O56" s="95">
        <v>5</v>
      </c>
      <c r="P56" s="398">
        <v>5.16</v>
      </c>
      <c r="Q56" s="537">
        <v>312</v>
      </c>
      <c r="R56" s="538">
        <v>322</v>
      </c>
      <c r="S56" s="69">
        <v>97273</v>
      </c>
      <c r="T56" s="69">
        <v>4</v>
      </c>
      <c r="U56" s="69">
        <v>1</v>
      </c>
      <c r="V56" s="95">
        <v>5</v>
      </c>
      <c r="W56" s="455">
        <v>5.14</v>
      </c>
      <c r="X56" s="457">
        <v>215</v>
      </c>
      <c r="Y56" s="457">
        <v>6</v>
      </c>
      <c r="Z56" s="537">
        <v>221</v>
      </c>
      <c r="AA56" s="909">
        <v>227.2</v>
      </c>
      <c r="AB56" s="626"/>
    </row>
    <row r="57" spans="1:28" s="429" customFormat="1" ht="15" customHeight="1">
      <c r="A57" s="421" t="s">
        <v>233</v>
      </c>
      <c r="B57" s="421" t="s">
        <v>233</v>
      </c>
      <c r="C57" s="95" t="s">
        <v>172</v>
      </c>
      <c r="D57" s="421" t="s">
        <v>246</v>
      </c>
      <c r="E57" s="312">
        <v>8301</v>
      </c>
      <c r="F57" s="421" t="s">
        <v>247</v>
      </c>
      <c r="G57" s="312">
        <v>8301</v>
      </c>
      <c r="H57" s="69">
        <v>214799</v>
      </c>
      <c r="I57" s="167">
        <v>21</v>
      </c>
      <c r="J57" s="455">
        <v>9.7799999999999994</v>
      </c>
      <c r="K57" s="69">
        <v>1052</v>
      </c>
      <c r="L57" s="455">
        <v>489.76</v>
      </c>
      <c r="M57" s="69">
        <v>216695</v>
      </c>
      <c r="N57" s="494">
        <v>8.9597116299755015</v>
      </c>
      <c r="O57" s="95">
        <v>21</v>
      </c>
      <c r="P57" s="398">
        <v>9.69</v>
      </c>
      <c r="Q57" s="537">
        <v>991</v>
      </c>
      <c r="R57" s="538">
        <v>457.32</v>
      </c>
      <c r="S57" s="69">
        <v>218515</v>
      </c>
      <c r="T57" s="69">
        <v>16</v>
      </c>
      <c r="U57" s="69">
        <v>17</v>
      </c>
      <c r="V57" s="95">
        <v>33</v>
      </c>
      <c r="W57" s="455">
        <v>15.1</v>
      </c>
      <c r="X57" s="457">
        <v>620</v>
      </c>
      <c r="Y57" s="457">
        <v>267</v>
      </c>
      <c r="Z57" s="537">
        <v>887</v>
      </c>
      <c r="AA57" s="909">
        <v>405.92</v>
      </c>
      <c r="AB57" s="626"/>
    </row>
    <row r="58" spans="1:28" s="429" customFormat="1" ht="15" customHeight="1">
      <c r="A58" s="421" t="s">
        <v>233</v>
      </c>
      <c r="B58" s="421" t="s">
        <v>233</v>
      </c>
      <c r="C58" s="95" t="s">
        <v>172</v>
      </c>
      <c r="D58" s="421" t="s">
        <v>246</v>
      </c>
      <c r="E58" s="312">
        <v>8301</v>
      </c>
      <c r="F58" s="424" t="s">
        <v>248</v>
      </c>
      <c r="G58" s="312">
        <v>8306</v>
      </c>
      <c r="H58" s="69">
        <v>27814</v>
      </c>
      <c r="I58" s="167">
        <v>2</v>
      </c>
      <c r="J58" s="455">
        <v>7.19</v>
      </c>
      <c r="K58" s="69">
        <v>100</v>
      </c>
      <c r="L58" s="455">
        <v>359.53</v>
      </c>
      <c r="M58" s="69">
        <v>27880</v>
      </c>
      <c r="N58" s="343" t="s">
        <v>17</v>
      </c>
      <c r="O58" s="95">
        <v>4</v>
      </c>
      <c r="P58" s="398">
        <v>14.35</v>
      </c>
      <c r="Q58" s="537">
        <v>112</v>
      </c>
      <c r="R58" s="538">
        <v>401.72</v>
      </c>
      <c r="S58" s="69">
        <v>27944</v>
      </c>
      <c r="T58" s="69">
        <v>1</v>
      </c>
      <c r="U58" s="69">
        <v>2</v>
      </c>
      <c r="V58" s="95">
        <v>3</v>
      </c>
      <c r="W58" s="455">
        <v>10.74</v>
      </c>
      <c r="X58" s="457">
        <v>45</v>
      </c>
      <c r="Y58" s="457">
        <v>57</v>
      </c>
      <c r="Z58" s="537">
        <v>102</v>
      </c>
      <c r="AA58" s="909">
        <v>365.02</v>
      </c>
      <c r="AB58" s="626"/>
    </row>
    <row r="59" spans="1:28" s="429" customFormat="1" ht="15" customHeight="1">
      <c r="A59" s="421" t="s">
        <v>249</v>
      </c>
      <c r="B59" s="421" t="s">
        <v>250</v>
      </c>
      <c r="C59" s="95" t="s">
        <v>172</v>
      </c>
      <c r="D59" s="421" t="s">
        <v>251</v>
      </c>
      <c r="E59" s="312">
        <v>9001</v>
      </c>
      <c r="F59" s="421" t="s">
        <v>252</v>
      </c>
      <c r="G59" s="312">
        <v>9101</v>
      </c>
      <c r="H59" s="69">
        <v>298239</v>
      </c>
      <c r="I59" s="167">
        <v>10</v>
      </c>
      <c r="J59" s="455">
        <v>3.35</v>
      </c>
      <c r="K59" s="69">
        <v>1235</v>
      </c>
      <c r="L59" s="455">
        <v>414.1</v>
      </c>
      <c r="M59" s="69">
        <v>300618</v>
      </c>
      <c r="N59" s="494">
        <v>2.4063911564631444</v>
      </c>
      <c r="O59" s="95">
        <v>17</v>
      </c>
      <c r="P59" s="398">
        <v>5.66</v>
      </c>
      <c r="Q59" s="537">
        <v>1226</v>
      </c>
      <c r="R59" s="538">
        <v>407.83</v>
      </c>
      <c r="S59" s="69">
        <v>302931</v>
      </c>
      <c r="T59" s="69">
        <v>7</v>
      </c>
      <c r="U59" s="69">
        <v>1</v>
      </c>
      <c r="V59" s="95">
        <v>8</v>
      </c>
      <c r="W59" s="455">
        <v>2.64</v>
      </c>
      <c r="X59" s="457">
        <v>759</v>
      </c>
      <c r="Y59" s="457">
        <v>7</v>
      </c>
      <c r="Z59" s="537">
        <v>766</v>
      </c>
      <c r="AA59" s="909">
        <v>252.86</v>
      </c>
      <c r="AB59" s="626"/>
    </row>
    <row r="60" spans="1:28" s="429" customFormat="1" ht="15" customHeight="1">
      <c r="A60" s="421" t="s">
        <v>249</v>
      </c>
      <c r="B60" s="421" t="s">
        <v>250</v>
      </c>
      <c r="C60" s="95" t="s">
        <v>172</v>
      </c>
      <c r="D60" s="421" t="s">
        <v>251</v>
      </c>
      <c r="E60" s="312">
        <v>9001</v>
      </c>
      <c r="F60" s="421" t="s">
        <v>253</v>
      </c>
      <c r="G60" s="312">
        <v>9112</v>
      </c>
      <c r="H60" s="69">
        <v>80067</v>
      </c>
      <c r="I60" s="167">
        <v>7</v>
      </c>
      <c r="J60" s="455">
        <v>8.74</v>
      </c>
      <c r="K60" s="69">
        <v>321</v>
      </c>
      <c r="L60" s="455">
        <v>400.91</v>
      </c>
      <c r="M60" s="69">
        <v>81101</v>
      </c>
      <c r="N60" s="494">
        <v>3.9334135021943704</v>
      </c>
      <c r="O60" s="95">
        <v>14</v>
      </c>
      <c r="P60" s="398">
        <v>17.260000000000002</v>
      </c>
      <c r="Q60" s="537">
        <v>305</v>
      </c>
      <c r="R60" s="538">
        <v>376.07</v>
      </c>
      <c r="S60" s="69">
        <v>82110</v>
      </c>
      <c r="T60" s="69">
        <v>1</v>
      </c>
      <c r="U60" s="69">
        <v>6</v>
      </c>
      <c r="V60" s="95">
        <v>7</v>
      </c>
      <c r="W60" s="455">
        <v>8.5299999999999994</v>
      </c>
      <c r="X60" s="457">
        <v>96</v>
      </c>
      <c r="Y60" s="457">
        <v>99</v>
      </c>
      <c r="Z60" s="537">
        <v>195</v>
      </c>
      <c r="AA60" s="909">
        <v>237.49</v>
      </c>
      <c r="AB60" s="626"/>
    </row>
    <row r="61" spans="1:28" s="429" customFormat="1" ht="15" customHeight="1">
      <c r="A61" s="421" t="s">
        <v>249</v>
      </c>
      <c r="B61" s="423" t="s">
        <v>250</v>
      </c>
      <c r="C61" s="95" t="s">
        <v>172</v>
      </c>
      <c r="D61" s="423" t="s">
        <v>254</v>
      </c>
      <c r="E61" s="312">
        <v>9120</v>
      </c>
      <c r="F61" s="423" t="s">
        <v>254</v>
      </c>
      <c r="G61" s="312">
        <v>9120</v>
      </c>
      <c r="H61" s="69">
        <v>58025</v>
      </c>
      <c r="I61" s="167">
        <v>6</v>
      </c>
      <c r="J61" s="455">
        <v>10.34</v>
      </c>
      <c r="K61" s="69">
        <v>344</v>
      </c>
      <c r="L61" s="455">
        <v>592.85</v>
      </c>
      <c r="M61" s="69">
        <v>58574</v>
      </c>
      <c r="N61" s="494">
        <v>0.85481050648587908</v>
      </c>
      <c r="O61" s="95">
        <v>9</v>
      </c>
      <c r="P61" s="398">
        <v>15.37</v>
      </c>
      <c r="Q61" s="537">
        <v>435</v>
      </c>
      <c r="R61" s="538">
        <v>742.65</v>
      </c>
      <c r="S61" s="69">
        <v>59103</v>
      </c>
      <c r="T61" s="69">
        <v>1</v>
      </c>
      <c r="U61" s="69">
        <v>8</v>
      </c>
      <c r="V61" s="95">
        <v>9</v>
      </c>
      <c r="W61" s="455">
        <v>15.23</v>
      </c>
      <c r="X61" s="457">
        <v>117</v>
      </c>
      <c r="Y61" s="457">
        <v>250</v>
      </c>
      <c r="Z61" s="537">
        <v>367</v>
      </c>
      <c r="AA61" s="909">
        <v>620.95000000000005</v>
      </c>
      <c r="AB61" s="626"/>
    </row>
    <row r="62" spans="1:28" s="429" customFormat="1" ht="15" customHeight="1">
      <c r="A62" s="421" t="s">
        <v>249</v>
      </c>
      <c r="B62" s="423" t="s">
        <v>255</v>
      </c>
      <c r="C62" s="95" t="s">
        <v>172</v>
      </c>
      <c r="D62" s="423" t="s">
        <v>256</v>
      </c>
      <c r="E62" s="312">
        <v>9201</v>
      </c>
      <c r="F62" s="423" t="s">
        <v>256</v>
      </c>
      <c r="G62" s="312">
        <v>9201</v>
      </c>
      <c r="H62" s="69">
        <v>55451</v>
      </c>
      <c r="I62" s="167">
        <v>9</v>
      </c>
      <c r="J62" s="455">
        <v>16.23</v>
      </c>
      <c r="K62" s="69">
        <v>254</v>
      </c>
      <c r="L62" s="455">
        <v>458.06</v>
      </c>
      <c r="M62" s="69">
        <v>55761</v>
      </c>
      <c r="N62" s="494">
        <v>1.5681153400319729</v>
      </c>
      <c r="O62" s="95">
        <v>7</v>
      </c>
      <c r="P62" s="398">
        <v>12.55</v>
      </c>
      <c r="Q62" s="537">
        <v>284</v>
      </c>
      <c r="R62" s="538">
        <v>509.32</v>
      </c>
      <c r="S62" s="69">
        <v>56058</v>
      </c>
      <c r="T62" s="69">
        <v>0</v>
      </c>
      <c r="U62" s="69">
        <v>1</v>
      </c>
      <c r="V62" s="95">
        <v>1</v>
      </c>
      <c r="W62" s="455">
        <v>1.78</v>
      </c>
      <c r="X62" s="457">
        <v>124</v>
      </c>
      <c r="Y62" s="457">
        <v>94</v>
      </c>
      <c r="Z62" s="537">
        <v>218</v>
      </c>
      <c r="AA62" s="909">
        <v>388.88</v>
      </c>
      <c r="AB62" s="626"/>
    </row>
    <row r="63" spans="1:28" s="429" customFormat="1" ht="15" customHeight="1">
      <c r="A63" s="421" t="s">
        <v>257</v>
      </c>
      <c r="B63" s="421" t="s">
        <v>258</v>
      </c>
      <c r="C63" s="95" t="s">
        <v>172</v>
      </c>
      <c r="D63" s="421" t="s">
        <v>259</v>
      </c>
      <c r="E63" s="312">
        <v>10001</v>
      </c>
      <c r="F63" s="421" t="s">
        <v>260</v>
      </c>
      <c r="G63" s="312">
        <v>10101</v>
      </c>
      <c r="H63" s="69">
        <v>262245</v>
      </c>
      <c r="I63" s="167">
        <v>29</v>
      </c>
      <c r="J63" s="455">
        <v>11.06</v>
      </c>
      <c r="K63" s="69">
        <v>867</v>
      </c>
      <c r="L63" s="455">
        <v>330.61</v>
      </c>
      <c r="M63" s="69">
        <v>265863</v>
      </c>
      <c r="N63" s="494">
        <v>15.838900625935691</v>
      </c>
      <c r="O63" s="95">
        <v>23</v>
      </c>
      <c r="P63" s="398">
        <v>8.65</v>
      </c>
      <c r="Q63" s="537">
        <v>801</v>
      </c>
      <c r="R63" s="538">
        <v>301.27999999999997</v>
      </c>
      <c r="S63" s="69">
        <v>269398</v>
      </c>
      <c r="T63" s="69">
        <v>7</v>
      </c>
      <c r="U63" s="69">
        <v>9</v>
      </c>
      <c r="V63" s="95">
        <v>16</v>
      </c>
      <c r="W63" s="455">
        <v>5.94</v>
      </c>
      <c r="X63" s="457">
        <v>475</v>
      </c>
      <c r="Y63" s="457">
        <v>144</v>
      </c>
      <c r="Z63" s="537">
        <v>619</v>
      </c>
      <c r="AA63" s="909">
        <v>229.77</v>
      </c>
      <c r="AB63" s="626"/>
    </row>
    <row r="64" spans="1:28" s="429" customFormat="1" ht="15" customHeight="1">
      <c r="A64" s="421" t="s">
        <v>257</v>
      </c>
      <c r="B64" s="421" t="s">
        <v>258</v>
      </c>
      <c r="C64" s="95" t="s">
        <v>172</v>
      </c>
      <c r="D64" s="421" t="s">
        <v>259</v>
      </c>
      <c r="E64" s="312">
        <v>10001</v>
      </c>
      <c r="F64" s="421" t="s">
        <v>261</v>
      </c>
      <c r="G64" s="312">
        <v>10109</v>
      </c>
      <c r="H64" s="69">
        <v>47063</v>
      </c>
      <c r="I64" s="167">
        <v>5</v>
      </c>
      <c r="J64" s="455">
        <v>10.62</v>
      </c>
      <c r="K64" s="69">
        <v>199</v>
      </c>
      <c r="L64" s="455">
        <v>422.84</v>
      </c>
      <c r="M64" s="69">
        <v>47845</v>
      </c>
      <c r="N64" s="494">
        <v>2.2969037253976663</v>
      </c>
      <c r="O64" s="95">
        <v>6</v>
      </c>
      <c r="P64" s="398">
        <v>12.54</v>
      </c>
      <c r="Q64" s="537">
        <v>208</v>
      </c>
      <c r="R64" s="538">
        <v>434.74</v>
      </c>
      <c r="S64" s="69">
        <v>48620</v>
      </c>
      <c r="T64" s="69">
        <v>1</v>
      </c>
      <c r="U64" s="69">
        <v>9</v>
      </c>
      <c r="V64" s="95">
        <v>10</v>
      </c>
      <c r="W64" s="455">
        <v>20.57</v>
      </c>
      <c r="X64" s="457">
        <v>70</v>
      </c>
      <c r="Y64" s="457">
        <v>116</v>
      </c>
      <c r="Z64" s="537">
        <v>186</v>
      </c>
      <c r="AA64" s="909">
        <v>382.56</v>
      </c>
      <c r="AB64" s="626"/>
    </row>
    <row r="65" spans="1:28" s="429" customFormat="1" ht="15" customHeight="1">
      <c r="A65" s="421" t="s">
        <v>257</v>
      </c>
      <c r="B65" s="423" t="s">
        <v>262</v>
      </c>
      <c r="C65" s="95" t="s">
        <v>172</v>
      </c>
      <c r="D65" s="423" t="s">
        <v>263</v>
      </c>
      <c r="E65" s="312">
        <v>10201</v>
      </c>
      <c r="F65" s="423" t="s">
        <v>263</v>
      </c>
      <c r="G65" s="312">
        <v>10201</v>
      </c>
      <c r="H65" s="69">
        <v>46805</v>
      </c>
      <c r="I65" s="167">
        <v>6</v>
      </c>
      <c r="J65" s="455">
        <v>12.82</v>
      </c>
      <c r="K65" s="69">
        <v>163</v>
      </c>
      <c r="L65" s="455">
        <v>348.25</v>
      </c>
      <c r="M65" s="69">
        <v>47214</v>
      </c>
      <c r="N65" s="494">
        <v>11.749782631450641</v>
      </c>
      <c r="O65" s="95">
        <v>5</v>
      </c>
      <c r="P65" s="398">
        <v>10.59</v>
      </c>
      <c r="Q65" s="537">
        <v>183</v>
      </c>
      <c r="R65" s="538">
        <v>387.6</v>
      </c>
      <c r="S65" s="69">
        <v>47607</v>
      </c>
      <c r="T65" s="69">
        <v>1</v>
      </c>
      <c r="U65" s="69">
        <v>1</v>
      </c>
      <c r="V65" s="95">
        <v>2</v>
      </c>
      <c r="W65" s="455">
        <v>4.2</v>
      </c>
      <c r="X65" s="457">
        <v>57</v>
      </c>
      <c r="Y65" s="457">
        <v>55</v>
      </c>
      <c r="Z65" s="537">
        <v>112</v>
      </c>
      <c r="AA65" s="909">
        <v>235.26</v>
      </c>
      <c r="AB65" s="626"/>
    </row>
    <row r="66" spans="1:28" s="429" customFormat="1" ht="15" customHeight="1">
      <c r="A66" s="421" t="s">
        <v>257</v>
      </c>
      <c r="B66" s="421" t="s">
        <v>264</v>
      </c>
      <c r="C66" s="95" t="s">
        <v>172</v>
      </c>
      <c r="D66" s="421" t="s">
        <v>264</v>
      </c>
      <c r="E66" s="312">
        <v>10301</v>
      </c>
      <c r="F66" s="421" t="s">
        <v>264</v>
      </c>
      <c r="G66" s="312">
        <v>10301</v>
      </c>
      <c r="H66" s="69">
        <v>171233</v>
      </c>
      <c r="I66" s="167">
        <v>23</v>
      </c>
      <c r="J66" s="455">
        <v>13.43</v>
      </c>
      <c r="K66" s="69">
        <v>865</v>
      </c>
      <c r="L66" s="455">
        <v>505.16</v>
      </c>
      <c r="M66" s="69">
        <v>172336</v>
      </c>
      <c r="N66" s="494">
        <v>13.085494258303353</v>
      </c>
      <c r="O66" s="95">
        <v>17</v>
      </c>
      <c r="P66" s="398">
        <v>9.86</v>
      </c>
      <c r="Q66" s="537">
        <v>1075</v>
      </c>
      <c r="R66" s="538">
        <v>623.78</v>
      </c>
      <c r="S66" s="69">
        <v>173410</v>
      </c>
      <c r="T66" s="69">
        <v>5</v>
      </c>
      <c r="U66" s="69">
        <v>9</v>
      </c>
      <c r="V66" s="95">
        <v>14</v>
      </c>
      <c r="W66" s="455">
        <v>8.07</v>
      </c>
      <c r="X66" s="457">
        <v>418</v>
      </c>
      <c r="Y66" s="457">
        <v>186</v>
      </c>
      <c r="Z66" s="537">
        <v>604</v>
      </c>
      <c r="AA66" s="909">
        <v>348.31</v>
      </c>
      <c r="AB66" s="626"/>
    </row>
    <row r="67" spans="1:28" s="429" customFormat="1" ht="15" customHeight="1">
      <c r="A67" s="421" t="s">
        <v>265</v>
      </c>
      <c r="B67" s="423" t="s">
        <v>266</v>
      </c>
      <c r="C67" s="95" t="s">
        <v>172</v>
      </c>
      <c r="D67" s="423" t="s">
        <v>266</v>
      </c>
      <c r="E67" s="312">
        <v>11101</v>
      </c>
      <c r="F67" s="423" t="s">
        <v>266</v>
      </c>
      <c r="G67" s="312">
        <v>11101</v>
      </c>
      <c r="H67" s="69">
        <v>60410</v>
      </c>
      <c r="I67" s="167">
        <v>0</v>
      </c>
      <c r="J67" s="455">
        <v>0</v>
      </c>
      <c r="K67" s="69">
        <v>294</v>
      </c>
      <c r="L67" s="455">
        <v>486.67</v>
      </c>
      <c r="M67" s="69">
        <v>60822</v>
      </c>
      <c r="N67" s="494">
        <v>4.3786714765291324</v>
      </c>
      <c r="O67" s="95">
        <v>7</v>
      </c>
      <c r="P67" s="398">
        <v>11.51</v>
      </c>
      <c r="Q67" s="537">
        <v>303</v>
      </c>
      <c r="R67" s="538">
        <v>498.18</v>
      </c>
      <c r="S67" s="69">
        <v>61210</v>
      </c>
      <c r="T67" s="69">
        <v>0</v>
      </c>
      <c r="U67" s="69">
        <v>3</v>
      </c>
      <c r="V67" s="95">
        <v>3</v>
      </c>
      <c r="W67" s="455">
        <v>4.9000000000000004</v>
      </c>
      <c r="X67" s="457">
        <v>151</v>
      </c>
      <c r="Y67" s="457">
        <v>95</v>
      </c>
      <c r="Z67" s="537">
        <v>246</v>
      </c>
      <c r="AA67" s="909">
        <v>401.9</v>
      </c>
      <c r="AB67" s="626"/>
    </row>
    <row r="68" spans="1:28" s="429" customFormat="1" ht="15" customHeight="1">
      <c r="A68" s="421" t="s">
        <v>267</v>
      </c>
      <c r="B68" s="421" t="s">
        <v>267</v>
      </c>
      <c r="C68" s="95" t="s">
        <v>172</v>
      </c>
      <c r="D68" s="421" t="s">
        <v>268</v>
      </c>
      <c r="E68" s="312">
        <v>12101</v>
      </c>
      <c r="F68" s="424" t="s">
        <v>268</v>
      </c>
      <c r="G68" s="312">
        <v>12101</v>
      </c>
      <c r="H68" s="69">
        <v>138248</v>
      </c>
      <c r="I68" s="167">
        <v>6</v>
      </c>
      <c r="J68" s="455">
        <v>4.34</v>
      </c>
      <c r="K68" s="69">
        <v>690</v>
      </c>
      <c r="L68" s="455">
        <v>499.1</v>
      </c>
      <c r="M68" s="69">
        <v>140132</v>
      </c>
      <c r="N68" s="494">
        <v>5.3249423971100063</v>
      </c>
      <c r="O68" s="95">
        <v>6</v>
      </c>
      <c r="P68" s="398">
        <v>4.28</v>
      </c>
      <c r="Q68" s="537">
        <v>726</v>
      </c>
      <c r="R68" s="538">
        <v>518.08000000000004</v>
      </c>
      <c r="S68" s="69">
        <v>141984</v>
      </c>
      <c r="T68" s="69">
        <v>3</v>
      </c>
      <c r="U68" s="69">
        <v>0</v>
      </c>
      <c r="V68" s="95">
        <v>3</v>
      </c>
      <c r="W68" s="455">
        <v>2.11</v>
      </c>
      <c r="X68" s="457">
        <v>344</v>
      </c>
      <c r="Y68" s="457">
        <v>25</v>
      </c>
      <c r="Z68" s="537">
        <v>369</v>
      </c>
      <c r="AA68" s="909">
        <v>259.89</v>
      </c>
      <c r="AB68" s="626"/>
    </row>
    <row r="69" spans="1:28" s="429" customFormat="1" ht="15" customHeight="1">
      <c r="A69" s="421" t="s">
        <v>269</v>
      </c>
      <c r="B69" s="421" t="s">
        <v>270</v>
      </c>
      <c r="C69" s="95" t="s">
        <v>271</v>
      </c>
      <c r="D69" s="421" t="s">
        <v>271</v>
      </c>
      <c r="E69" s="312">
        <v>13001</v>
      </c>
      <c r="F69" s="421" t="s">
        <v>270</v>
      </c>
      <c r="G69" s="312">
        <v>13101</v>
      </c>
      <c r="H69" s="69">
        <v>467865</v>
      </c>
      <c r="I69" s="167">
        <v>14</v>
      </c>
      <c r="J69" s="455">
        <v>2.99</v>
      </c>
      <c r="K69" s="69">
        <v>800</v>
      </c>
      <c r="L69" s="455">
        <v>170.99</v>
      </c>
      <c r="M69" s="69">
        <v>486838</v>
      </c>
      <c r="N69" s="494">
        <v>12.360779203997589</v>
      </c>
      <c r="O69" s="95">
        <v>13</v>
      </c>
      <c r="P69" s="398">
        <v>2.67</v>
      </c>
      <c r="Q69" s="537">
        <v>958</v>
      </c>
      <c r="R69" s="538">
        <v>196.78</v>
      </c>
      <c r="S69" s="69">
        <v>503147</v>
      </c>
      <c r="T69" s="69">
        <v>14</v>
      </c>
      <c r="U69" s="69">
        <v>0</v>
      </c>
      <c r="V69" s="95">
        <v>14</v>
      </c>
      <c r="W69" s="455">
        <v>2.78</v>
      </c>
      <c r="X69" s="457">
        <v>609</v>
      </c>
      <c r="Y69" s="457">
        <v>0</v>
      </c>
      <c r="Z69" s="537">
        <v>609</v>
      </c>
      <c r="AA69" s="909">
        <v>121.04</v>
      </c>
      <c r="AB69" s="626"/>
    </row>
    <row r="70" spans="1:28" s="429" customFormat="1" ht="15" customHeight="1">
      <c r="A70" s="421" t="s">
        <v>269</v>
      </c>
      <c r="B70" s="421" t="s">
        <v>270</v>
      </c>
      <c r="C70" s="95" t="s">
        <v>271</v>
      </c>
      <c r="D70" s="421" t="s">
        <v>271</v>
      </c>
      <c r="E70" s="312">
        <v>13001</v>
      </c>
      <c r="F70" s="421" t="s">
        <v>272</v>
      </c>
      <c r="G70" s="312">
        <v>13102</v>
      </c>
      <c r="H70" s="69">
        <v>86451</v>
      </c>
      <c r="I70" s="167">
        <v>12</v>
      </c>
      <c r="J70" s="455">
        <v>13.88</v>
      </c>
      <c r="K70" s="69">
        <v>370</v>
      </c>
      <c r="L70" s="455">
        <v>427.99</v>
      </c>
      <c r="M70" s="69">
        <v>88016</v>
      </c>
      <c r="N70" s="494">
        <v>16.695635238975203</v>
      </c>
      <c r="O70" s="95">
        <v>10</v>
      </c>
      <c r="P70" s="398">
        <v>11.36</v>
      </c>
      <c r="Q70" s="537">
        <v>398</v>
      </c>
      <c r="R70" s="538">
        <v>452.19</v>
      </c>
      <c r="S70" s="69">
        <v>88956</v>
      </c>
      <c r="T70" s="69">
        <v>4</v>
      </c>
      <c r="U70" s="69">
        <v>0</v>
      </c>
      <c r="V70" s="95">
        <v>4</v>
      </c>
      <c r="W70" s="455">
        <v>4.5</v>
      </c>
      <c r="X70" s="457">
        <v>260</v>
      </c>
      <c r="Y70" s="457">
        <v>2</v>
      </c>
      <c r="Z70" s="537">
        <v>262</v>
      </c>
      <c r="AA70" s="909">
        <v>294.52999999999997</v>
      </c>
      <c r="AB70" s="626"/>
    </row>
    <row r="71" spans="1:28" s="429" customFormat="1" ht="15" customHeight="1">
      <c r="A71" s="421" t="s">
        <v>269</v>
      </c>
      <c r="B71" s="421" t="s">
        <v>270</v>
      </c>
      <c r="C71" s="95" t="s">
        <v>271</v>
      </c>
      <c r="D71" s="421" t="s">
        <v>271</v>
      </c>
      <c r="E71" s="312">
        <v>13001</v>
      </c>
      <c r="F71" s="421" t="s">
        <v>273</v>
      </c>
      <c r="G71" s="312">
        <v>13103</v>
      </c>
      <c r="H71" s="69">
        <v>140355</v>
      </c>
      <c r="I71" s="167">
        <v>4</v>
      </c>
      <c r="J71" s="455">
        <v>2.85</v>
      </c>
      <c r="K71" s="69">
        <v>98</v>
      </c>
      <c r="L71" s="455">
        <v>69.819999999999993</v>
      </c>
      <c r="M71" s="69">
        <v>141402</v>
      </c>
      <c r="N71" s="494">
        <v>4.0015712692168011</v>
      </c>
      <c r="O71" s="95">
        <v>0</v>
      </c>
      <c r="P71" s="398">
        <v>0</v>
      </c>
      <c r="Q71" s="537">
        <v>122</v>
      </c>
      <c r="R71" s="538">
        <v>86.28</v>
      </c>
      <c r="S71" s="69">
        <v>142465</v>
      </c>
      <c r="T71" s="69">
        <v>9</v>
      </c>
      <c r="U71" s="69">
        <v>0</v>
      </c>
      <c r="V71" s="95">
        <v>9</v>
      </c>
      <c r="W71" s="455">
        <v>6.32</v>
      </c>
      <c r="X71" s="457">
        <v>64</v>
      </c>
      <c r="Y71" s="457">
        <v>0</v>
      </c>
      <c r="Z71" s="537">
        <v>64</v>
      </c>
      <c r="AA71" s="909">
        <v>44.92</v>
      </c>
      <c r="AB71" s="626"/>
    </row>
    <row r="72" spans="1:28" s="429" customFormat="1" ht="15" customHeight="1">
      <c r="A72" s="421" t="s">
        <v>269</v>
      </c>
      <c r="B72" s="421" t="s">
        <v>270</v>
      </c>
      <c r="C72" s="95" t="s">
        <v>271</v>
      </c>
      <c r="D72" s="421" t="s">
        <v>271</v>
      </c>
      <c r="E72" s="312">
        <v>13001</v>
      </c>
      <c r="F72" s="421" t="s">
        <v>274</v>
      </c>
      <c r="G72" s="312">
        <v>13104</v>
      </c>
      <c r="H72" s="69">
        <v>135099</v>
      </c>
      <c r="I72" s="167">
        <v>5</v>
      </c>
      <c r="J72" s="455">
        <v>3.7</v>
      </c>
      <c r="K72" s="69">
        <v>137</v>
      </c>
      <c r="L72" s="455">
        <v>101.41</v>
      </c>
      <c r="M72" s="69">
        <v>137162</v>
      </c>
      <c r="N72" s="494">
        <v>16.778918663976057</v>
      </c>
      <c r="O72" s="95">
        <v>6</v>
      </c>
      <c r="P72" s="398">
        <v>4.37</v>
      </c>
      <c r="Q72" s="537">
        <v>131</v>
      </c>
      <c r="R72" s="538">
        <v>95.51</v>
      </c>
      <c r="S72" s="69">
        <v>139195</v>
      </c>
      <c r="T72" s="69">
        <v>7</v>
      </c>
      <c r="U72" s="69">
        <v>0</v>
      </c>
      <c r="V72" s="95">
        <v>7</v>
      </c>
      <c r="W72" s="455">
        <v>5.03</v>
      </c>
      <c r="X72" s="457">
        <v>110</v>
      </c>
      <c r="Y72" s="457">
        <v>1</v>
      </c>
      <c r="Z72" s="537">
        <v>111</v>
      </c>
      <c r="AA72" s="909">
        <v>79.739999999999995</v>
      </c>
      <c r="AB72" s="626"/>
    </row>
    <row r="73" spans="1:28" s="429" customFormat="1" ht="15" customHeight="1">
      <c r="A73" s="421" t="s">
        <v>269</v>
      </c>
      <c r="B73" s="421" t="s">
        <v>270</v>
      </c>
      <c r="C73" s="95" t="s">
        <v>271</v>
      </c>
      <c r="D73" s="421" t="s">
        <v>271</v>
      </c>
      <c r="E73" s="312">
        <v>13001</v>
      </c>
      <c r="F73" s="421" t="s">
        <v>275</v>
      </c>
      <c r="G73" s="312">
        <v>13105</v>
      </c>
      <c r="H73" s="69">
        <v>171032</v>
      </c>
      <c r="I73" s="167">
        <v>6</v>
      </c>
      <c r="J73" s="455">
        <v>3.51</v>
      </c>
      <c r="K73" s="69">
        <v>409</v>
      </c>
      <c r="L73" s="455">
        <v>239.14</v>
      </c>
      <c r="M73" s="69">
        <v>171487</v>
      </c>
      <c r="N73" s="343" t="s">
        <v>17</v>
      </c>
      <c r="O73" s="95">
        <v>4</v>
      </c>
      <c r="P73" s="398">
        <v>2.33</v>
      </c>
      <c r="Q73" s="537">
        <v>366</v>
      </c>
      <c r="R73" s="538">
        <v>213.43</v>
      </c>
      <c r="S73" s="69">
        <v>172000</v>
      </c>
      <c r="T73" s="69">
        <v>4</v>
      </c>
      <c r="U73" s="69">
        <v>0</v>
      </c>
      <c r="V73" s="95">
        <v>4</v>
      </c>
      <c r="W73" s="455">
        <v>2.33</v>
      </c>
      <c r="X73" s="457">
        <v>216</v>
      </c>
      <c r="Y73" s="457">
        <v>0</v>
      </c>
      <c r="Z73" s="537">
        <v>216</v>
      </c>
      <c r="AA73" s="909">
        <v>125.58</v>
      </c>
      <c r="AB73" s="626"/>
    </row>
    <row r="74" spans="1:28" s="429" customFormat="1" ht="15" customHeight="1">
      <c r="A74" s="421" t="s">
        <v>269</v>
      </c>
      <c r="B74" s="421" t="s">
        <v>270</v>
      </c>
      <c r="C74" s="95" t="s">
        <v>271</v>
      </c>
      <c r="D74" s="421" t="s">
        <v>271</v>
      </c>
      <c r="E74" s="312">
        <v>13001</v>
      </c>
      <c r="F74" s="421" t="s">
        <v>276</v>
      </c>
      <c r="G74" s="312">
        <v>13106</v>
      </c>
      <c r="H74" s="69">
        <v>166174</v>
      </c>
      <c r="I74" s="167">
        <v>4</v>
      </c>
      <c r="J74" s="455">
        <v>2.41</v>
      </c>
      <c r="K74" s="69">
        <v>270</v>
      </c>
      <c r="L74" s="455">
        <v>162.47999999999999</v>
      </c>
      <c r="M74" s="69">
        <v>186426</v>
      </c>
      <c r="N74" s="494">
        <v>7.4724936121133521</v>
      </c>
      <c r="O74" s="95">
        <v>13</v>
      </c>
      <c r="P74" s="398">
        <v>6.97</v>
      </c>
      <c r="Q74" s="537">
        <v>311</v>
      </c>
      <c r="R74" s="538">
        <v>166.82</v>
      </c>
      <c r="S74" s="69">
        <v>206792</v>
      </c>
      <c r="T74" s="69">
        <v>14</v>
      </c>
      <c r="U74" s="69">
        <v>0</v>
      </c>
      <c r="V74" s="95">
        <v>14</v>
      </c>
      <c r="W74" s="455">
        <v>6.77</v>
      </c>
      <c r="X74" s="457">
        <v>155</v>
      </c>
      <c r="Y74" s="457">
        <v>0</v>
      </c>
      <c r="Z74" s="537">
        <v>155</v>
      </c>
      <c r="AA74" s="909">
        <v>74.95</v>
      </c>
      <c r="AB74" s="626"/>
    </row>
    <row r="75" spans="1:28" s="429" customFormat="1" ht="15" customHeight="1">
      <c r="A75" s="421" t="s">
        <v>269</v>
      </c>
      <c r="B75" s="421" t="s">
        <v>270</v>
      </c>
      <c r="C75" s="95" t="s">
        <v>271</v>
      </c>
      <c r="D75" s="421" t="s">
        <v>271</v>
      </c>
      <c r="E75" s="312">
        <v>13001</v>
      </c>
      <c r="F75" s="421" t="s">
        <v>277</v>
      </c>
      <c r="G75" s="312">
        <v>13107</v>
      </c>
      <c r="H75" s="69">
        <v>106706</v>
      </c>
      <c r="I75" s="167">
        <v>1</v>
      </c>
      <c r="J75" s="455">
        <v>0.94</v>
      </c>
      <c r="K75" s="69">
        <v>215</v>
      </c>
      <c r="L75" s="455">
        <v>201.49</v>
      </c>
      <c r="M75" s="69">
        <v>109630</v>
      </c>
      <c r="N75" s="494">
        <v>12.854390841218951</v>
      </c>
      <c r="O75" s="95">
        <v>5</v>
      </c>
      <c r="P75" s="398">
        <v>4.5599999999999996</v>
      </c>
      <c r="Q75" s="537">
        <v>133</v>
      </c>
      <c r="R75" s="538">
        <v>121.32</v>
      </c>
      <c r="S75" s="69">
        <v>112528</v>
      </c>
      <c r="T75" s="69">
        <v>2</v>
      </c>
      <c r="U75" s="69">
        <v>0</v>
      </c>
      <c r="V75" s="95">
        <v>2</v>
      </c>
      <c r="W75" s="455">
        <v>1.78</v>
      </c>
      <c r="X75" s="457">
        <v>75</v>
      </c>
      <c r="Y75" s="457">
        <v>0</v>
      </c>
      <c r="Z75" s="537">
        <v>75</v>
      </c>
      <c r="AA75" s="909">
        <v>66.650000000000006</v>
      </c>
      <c r="AB75" s="626"/>
    </row>
    <row r="76" spans="1:28" s="429" customFormat="1" ht="15" customHeight="1">
      <c r="A76" s="421" t="s">
        <v>269</v>
      </c>
      <c r="B76" s="421" t="s">
        <v>270</v>
      </c>
      <c r="C76" s="95" t="s">
        <v>271</v>
      </c>
      <c r="D76" s="421" t="s">
        <v>271</v>
      </c>
      <c r="E76" s="312">
        <v>13001</v>
      </c>
      <c r="F76" s="421" t="s">
        <v>278</v>
      </c>
      <c r="G76" s="312">
        <v>13108</v>
      </c>
      <c r="H76" s="69">
        <v>117277</v>
      </c>
      <c r="I76" s="167">
        <v>0</v>
      </c>
      <c r="J76" s="455">
        <v>0</v>
      </c>
      <c r="K76" s="69">
        <v>193</v>
      </c>
      <c r="L76" s="455">
        <v>164.57</v>
      </c>
      <c r="M76" s="69">
        <v>129691</v>
      </c>
      <c r="N76" s="494">
        <v>9.2772101649883911</v>
      </c>
      <c r="O76" s="95">
        <v>8</v>
      </c>
      <c r="P76" s="398">
        <v>6.17</v>
      </c>
      <c r="Q76" s="537">
        <v>237</v>
      </c>
      <c r="R76" s="538">
        <v>182.74</v>
      </c>
      <c r="S76" s="69">
        <v>142065</v>
      </c>
      <c r="T76" s="69">
        <v>6</v>
      </c>
      <c r="U76" s="69">
        <v>0</v>
      </c>
      <c r="V76" s="95">
        <v>6</v>
      </c>
      <c r="W76" s="455">
        <v>4.22</v>
      </c>
      <c r="X76" s="457">
        <v>133</v>
      </c>
      <c r="Y76" s="457">
        <v>0</v>
      </c>
      <c r="Z76" s="537">
        <v>133</v>
      </c>
      <c r="AA76" s="909">
        <v>93.62</v>
      </c>
      <c r="AB76" s="626"/>
    </row>
    <row r="77" spans="1:28" s="429" customFormat="1" ht="15" customHeight="1">
      <c r="A77" s="421" t="s">
        <v>269</v>
      </c>
      <c r="B77" s="421" t="s">
        <v>270</v>
      </c>
      <c r="C77" s="95" t="s">
        <v>271</v>
      </c>
      <c r="D77" s="421" t="s">
        <v>271</v>
      </c>
      <c r="E77" s="312">
        <v>13001</v>
      </c>
      <c r="F77" s="421" t="s">
        <v>279</v>
      </c>
      <c r="G77" s="312">
        <v>13109</v>
      </c>
      <c r="H77" s="69">
        <v>97125</v>
      </c>
      <c r="I77" s="167">
        <v>3</v>
      </c>
      <c r="J77" s="455">
        <v>3.09</v>
      </c>
      <c r="K77" s="69">
        <v>275</v>
      </c>
      <c r="L77" s="455">
        <v>283.14</v>
      </c>
      <c r="M77" s="69">
        <v>98790</v>
      </c>
      <c r="N77" s="494">
        <v>10.321952437855568</v>
      </c>
      <c r="O77" s="95">
        <v>4</v>
      </c>
      <c r="P77" s="398">
        <v>4.05</v>
      </c>
      <c r="Q77" s="537">
        <v>289</v>
      </c>
      <c r="R77" s="538">
        <v>292.54000000000002</v>
      </c>
      <c r="S77" s="69">
        <v>100434</v>
      </c>
      <c r="T77" s="69">
        <v>4</v>
      </c>
      <c r="U77" s="69">
        <v>0</v>
      </c>
      <c r="V77" s="95">
        <v>4</v>
      </c>
      <c r="W77" s="455">
        <v>3.98</v>
      </c>
      <c r="X77" s="457">
        <v>197</v>
      </c>
      <c r="Y77" s="457">
        <v>0</v>
      </c>
      <c r="Z77" s="537">
        <v>197</v>
      </c>
      <c r="AA77" s="909">
        <v>196.15</v>
      </c>
      <c r="AB77" s="626"/>
    </row>
    <row r="78" spans="1:28" s="429" customFormat="1" ht="15" customHeight="1">
      <c r="A78" s="421" t="s">
        <v>269</v>
      </c>
      <c r="B78" s="421" t="s">
        <v>270</v>
      </c>
      <c r="C78" s="95" t="s">
        <v>271</v>
      </c>
      <c r="D78" s="421" t="s">
        <v>271</v>
      </c>
      <c r="E78" s="312">
        <v>13001</v>
      </c>
      <c r="F78" s="421" t="s">
        <v>280</v>
      </c>
      <c r="G78" s="312">
        <v>13110</v>
      </c>
      <c r="H78" s="69">
        <v>390218</v>
      </c>
      <c r="I78" s="167">
        <v>12</v>
      </c>
      <c r="J78" s="455">
        <v>3.08</v>
      </c>
      <c r="K78" s="69">
        <v>460</v>
      </c>
      <c r="L78" s="455">
        <v>117.88</v>
      </c>
      <c r="M78" s="69">
        <v>396781</v>
      </c>
      <c r="N78" s="494">
        <v>14.204108514723762</v>
      </c>
      <c r="O78" s="95">
        <v>4</v>
      </c>
      <c r="P78" s="398">
        <v>1.01</v>
      </c>
      <c r="Q78" s="537">
        <v>478</v>
      </c>
      <c r="R78" s="538">
        <v>120.47</v>
      </c>
      <c r="S78" s="69">
        <v>402433</v>
      </c>
      <c r="T78" s="69">
        <v>12</v>
      </c>
      <c r="U78" s="69">
        <v>0</v>
      </c>
      <c r="V78" s="95">
        <v>12</v>
      </c>
      <c r="W78" s="455">
        <v>2.98</v>
      </c>
      <c r="X78" s="457">
        <v>348</v>
      </c>
      <c r="Y78" s="457">
        <v>0</v>
      </c>
      <c r="Z78" s="537">
        <v>348</v>
      </c>
      <c r="AA78" s="909">
        <v>86.47</v>
      </c>
      <c r="AB78" s="626"/>
    </row>
    <row r="79" spans="1:28" s="429" customFormat="1" ht="15" customHeight="1">
      <c r="A79" s="421" t="s">
        <v>269</v>
      </c>
      <c r="B79" s="421" t="s">
        <v>270</v>
      </c>
      <c r="C79" s="95" t="s">
        <v>271</v>
      </c>
      <c r="D79" s="421" t="s">
        <v>271</v>
      </c>
      <c r="E79" s="312">
        <v>13001</v>
      </c>
      <c r="F79" s="421" t="s">
        <v>281</v>
      </c>
      <c r="G79" s="312">
        <v>13111</v>
      </c>
      <c r="H79" s="69">
        <v>122392</v>
      </c>
      <c r="I79" s="167">
        <v>5</v>
      </c>
      <c r="J79" s="455">
        <v>4.09</v>
      </c>
      <c r="K79" s="69">
        <v>250</v>
      </c>
      <c r="L79" s="455">
        <v>204.26</v>
      </c>
      <c r="M79" s="69">
        <v>122454</v>
      </c>
      <c r="N79" s="494">
        <v>5.6186015702878542</v>
      </c>
      <c r="O79" s="95">
        <v>4</v>
      </c>
      <c r="P79" s="398">
        <v>3.27</v>
      </c>
      <c r="Q79" s="537">
        <v>224</v>
      </c>
      <c r="R79" s="538">
        <v>182.93</v>
      </c>
      <c r="S79" s="69">
        <v>122557</v>
      </c>
      <c r="T79" s="69">
        <v>6</v>
      </c>
      <c r="U79" s="69">
        <v>0</v>
      </c>
      <c r="V79" s="95">
        <v>6</v>
      </c>
      <c r="W79" s="455">
        <v>4.9000000000000004</v>
      </c>
      <c r="X79" s="457">
        <v>116</v>
      </c>
      <c r="Y79" s="457">
        <v>0</v>
      </c>
      <c r="Z79" s="537">
        <v>116</v>
      </c>
      <c r="AA79" s="909">
        <v>94.65</v>
      </c>
      <c r="AB79" s="626"/>
    </row>
    <row r="80" spans="1:28" s="429" customFormat="1" ht="15" customHeight="1">
      <c r="A80" s="421" t="s">
        <v>269</v>
      </c>
      <c r="B80" s="421" t="s">
        <v>270</v>
      </c>
      <c r="C80" s="95" t="s">
        <v>271</v>
      </c>
      <c r="D80" s="421" t="s">
        <v>271</v>
      </c>
      <c r="E80" s="312">
        <v>13001</v>
      </c>
      <c r="F80" s="421" t="s">
        <v>282</v>
      </c>
      <c r="G80" s="312">
        <v>13112</v>
      </c>
      <c r="H80" s="69">
        <v>188255</v>
      </c>
      <c r="I80" s="167">
        <v>14</v>
      </c>
      <c r="J80" s="455">
        <v>7.44</v>
      </c>
      <c r="K80" s="69">
        <v>313</v>
      </c>
      <c r="L80" s="455">
        <v>166.26</v>
      </c>
      <c r="M80" s="69">
        <v>188748</v>
      </c>
      <c r="N80" s="494">
        <v>8.9079382987058704</v>
      </c>
      <c r="O80" s="95">
        <v>19</v>
      </c>
      <c r="P80" s="398">
        <v>10.07</v>
      </c>
      <c r="Q80" s="537">
        <v>215</v>
      </c>
      <c r="R80" s="538">
        <v>113.91</v>
      </c>
      <c r="S80" s="69">
        <v>189335</v>
      </c>
      <c r="T80" s="69">
        <v>14</v>
      </c>
      <c r="U80" s="69">
        <v>0</v>
      </c>
      <c r="V80" s="95">
        <v>14</v>
      </c>
      <c r="W80" s="455">
        <v>7.39</v>
      </c>
      <c r="X80" s="457">
        <v>228</v>
      </c>
      <c r="Y80" s="457">
        <v>0</v>
      </c>
      <c r="Z80" s="537">
        <v>228</v>
      </c>
      <c r="AA80" s="909">
        <v>120.42</v>
      </c>
      <c r="AB80" s="626"/>
    </row>
    <row r="81" spans="1:28" s="429" customFormat="1" ht="15" customHeight="1">
      <c r="A81" s="421" t="s">
        <v>269</v>
      </c>
      <c r="B81" s="421" t="s">
        <v>270</v>
      </c>
      <c r="C81" s="95" t="s">
        <v>271</v>
      </c>
      <c r="D81" s="421" t="s">
        <v>271</v>
      </c>
      <c r="E81" s="312">
        <v>13001</v>
      </c>
      <c r="F81" s="421" t="s">
        <v>283</v>
      </c>
      <c r="G81" s="312">
        <v>13113</v>
      </c>
      <c r="H81" s="69">
        <v>97810</v>
      </c>
      <c r="I81" s="167">
        <v>5</v>
      </c>
      <c r="J81" s="455">
        <v>5.1100000000000003</v>
      </c>
      <c r="K81" s="69">
        <v>316</v>
      </c>
      <c r="L81" s="455">
        <v>323.08</v>
      </c>
      <c r="M81" s="69">
        <v>99033</v>
      </c>
      <c r="N81" s="343" t="s">
        <v>17</v>
      </c>
      <c r="O81" s="95">
        <v>4</v>
      </c>
      <c r="P81" s="398">
        <v>4.04</v>
      </c>
      <c r="Q81" s="537">
        <v>264</v>
      </c>
      <c r="R81" s="538">
        <v>266.58</v>
      </c>
      <c r="S81" s="69">
        <v>100252</v>
      </c>
      <c r="T81" s="69">
        <v>6</v>
      </c>
      <c r="U81" s="69">
        <v>0</v>
      </c>
      <c r="V81" s="95">
        <v>6</v>
      </c>
      <c r="W81" s="455">
        <v>5.98</v>
      </c>
      <c r="X81" s="457">
        <v>164</v>
      </c>
      <c r="Y81" s="457">
        <v>0</v>
      </c>
      <c r="Z81" s="537">
        <v>164</v>
      </c>
      <c r="AA81" s="909">
        <v>163.59</v>
      </c>
      <c r="AB81" s="626"/>
    </row>
    <row r="82" spans="1:28" s="429" customFormat="1" ht="15" customHeight="1">
      <c r="A82" s="421" t="s">
        <v>269</v>
      </c>
      <c r="B82" s="421" t="s">
        <v>270</v>
      </c>
      <c r="C82" s="95" t="s">
        <v>271</v>
      </c>
      <c r="D82" s="421" t="s">
        <v>271</v>
      </c>
      <c r="E82" s="312">
        <v>13001</v>
      </c>
      <c r="F82" s="421" t="s">
        <v>284</v>
      </c>
      <c r="G82" s="312">
        <v>13114</v>
      </c>
      <c r="H82" s="69">
        <v>315183</v>
      </c>
      <c r="I82" s="167">
        <v>6</v>
      </c>
      <c r="J82" s="455">
        <v>1.9</v>
      </c>
      <c r="K82" s="69">
        <v>438</v>
      </c>
      <c r="L82" s="455">
        <v>138.97</v>
      </c>
      <c r="M82" s="69">
        <v>323309</v>
      </c>
      <c r="N82" s="494">
        <v>1.78437473683121</v>
      </c>
      <c r="O82" s="95">
        <v>6</v>
      </c>
      <c r="P82" s="398">
        <v>1.86</v>
      </c>
      <c r="Q82" s="537">
        <v>382</v>
      </c>
      <c r="R82" s="538">
        <v>118.15</v>
      </c>
      <c r="S82" s="69">
        <v>330759</v>
      </c>
      <c r="T82" s="69">
        <v>4</v>
      </c>
      <c r="U82" s="69">
        <v>0</v>
      </c>
      <c r="V82" s="95">
        <v>4</v>
      </c>
      <c r="W82" s="455">
        <v>1.21</v>
      </c>
      <c r="X82" s="457">
        <v>235</v>
      </c>
      <c r="Y82" s="457">
        <v>0</v>
      </c>
      <c r="Z82" s="537">
        <v>235</v>
      </c>
      <c r="AA82" s="909">
        <v>71.05</v>
      </c>
      <c r="AB82" s="626"/>
    </row>
    <row r="83" spans="1:28" s="429" customFormat="1" ht="15" customHeight="1">
      <c r="A83" s="421" t="s">
        <v>269</v>
      </c>
      <c r="B83" s="421" t="s">
        <v>270</v>
      </c>
      <c r="C83" s="95" t="s">
        <v>271</v>
      </c>
      <c r="D83" s="421" t="s">
        <v>271</v>
      </c>
      <c r="E83" s="312">
        <v>13001</v>
      </c>
      <c r="F83" s="421" t="s">
        <v>285</v>
      </c>
      <c r="G83" s="312">
        <v>13115</v>
      </c>
      <c r="H83" s="69">
        <v>114322</v>
      </c>
      <c r="I83" s="167">
        <v>2</v>
      </c>
      <c r="J83" s="455">
        <v>1.75</v>
      </c>
      <c r="K83" s="69">
        <v>148</v>
      </c>
      <c r="L83" s="455">
        <v>129.46</v>
      </c>
      <c r="M83" s="69">
        <v>119240</v>
      </c>
      <c r="N83" s="494">
        <v>3.3521494362558886</v>
      </c>
      <c r="O83" s="95">
        <v>4</v>
      </c>
      <c r="P83" s="398">
        <v>3.35</v>
      </c>
      <c r="Q83" s="537">
        <v>101</v>
      </c>
      <c r="R83" s="538">
        <v>84.7</v>
      </c>
      <c r="S83" s="69">
        <v>124076</v>
      </c>
      <c r="T83" s="69">
        <v>0</v>
      </c>
      <c r="U83" s="69">
        <v>0</v>
      </c>
      <c r="V83" s="95">
        <v>0</v>
      </c>
      <c r="W83" s="455">
        <v>0</v>
      </c>
      <c r="X83" s="457">
        <v>50</v>
      </c>
      <c r="Y83" s="457">
        <v>2</v>
      </c>
      <c r="Z83" s="537">
        <v>52</v>
      </c>
      <c r="AA83" s="909">
        <v>41.91</v>
      </c>
      <c r="AB83" s="626"/>
    </row>
    <row r="84" spans="1:28" s="429" customFormat="1" ht="15" customHeight="1">
      <c r="A84" s="421" t="s">
        <v>269</v>
      </c>
      <c r="B84" s="421" t="s">
        <v>270</v>
      </c>
      <c r="C84" s="95" t="s">
        <v>271</v>
      </c>
      <c r="D84" s="421" t="s">
        <v>271</v>
      </c>
      <c r="E84" s="312">
        <v>13001</v>
      </c>
      <c r="F84" s="421" t="s">
        <v>286</v>
      </c>
      <c r="G84" s="312">
        <v>13116</v>
      </c>
      <c r="H84" s="69">
        <v>103454</v>
      </c>
      <c r="I84" s="167">
        <v>4</v>
      </c>
      <c r="J84" s="455">
        <v>3.87</v>
      </c>
      <c r="K84" s="69">
        <v>53</v>
      </c>
      <c r="L84" s="455">
        <v>51.23</v>
      </c>
      <c r="M84" s="69">
        <v>103643</v>
      </c>
      <c r="N84" s="494">
        <v>17.574755816861902</v>
      </c>
      <c r="O84" s="95">
        <v>8</v>
      </c>
      <c r="P84" s="398">
        <v>7.72</v>
      </c>
      <c r="Q84" s="537">
        <v>45</v>
      </c>
      <c r="R84" s="538">
        <v>43.42</v>
      </c>
      <c r="S84" s="69">
        <v>103865</v>
      </c>
      <c r="T84" s="69">
        <v>7</v>
      </c>
      <c r="U84" s="69">
        <v>0</v>
      </c>
      <c r="V84" s="95">
        <v>7</v>
      </c>
      <c r="W84" s="455">
        <v>6.74</v>
      </c>
      <c r="X84" s="457">
        <v>20</v>
      </c>
      <c r="Y84" s="457">
        <v>0</v>
      </c>
      <c r="Z84" s="537">
        <v>20</v>
      </c>
      <c r="AA84" s="909">
        <v>19.260000000000002</v>
      </c>
      <c r="AB84" s="626"/>
    </row>
    <row r="85" spans="1:28" s="429" customFormat="1" ht="15" customHeight="1">
      <c r="A85" s="421" t="s">
        <v>269</v>
      </c>
      <c r="B85" s="421" t="s">
        <v>270</v>
      </c>
      <c r="C85" s="95" t="s">
        <v>271</v>
      </c>
      <c r="D85" s="421" t="s">
        <v>271</v>
      </c>
      <c r="E85" s="312">
        <v>13001</v>
      </c>
      <c r="F85" s="421" t="s">
        <v>287</v>
      </c>
      <c r="G85" s="312">
        <v>13117</v>
      </c>
      <c r="H85" s="69">
        <v>101803</v>
      </c>
      <c r="I85" s="167">
        <v>2</v>
      </c>
      <c r="J85" s="455">
        <v>1.96</v>
      </c>
      <c r="K85" s="69">
        <v>203</v>
      </c>
      <c r="L85" s="455">
        <v>199.4</v>
      </c>
      <c r="M85" s="69">
        <v>103111</v>
      </c>
      <c r="N85" s="494">
        <v>2.4606394817462363</v>
      </c>
      <c r="O85" s="95">
        <v>0</v>
      </c>
      <c r="P85" s="398">
        <v>0</v>
      </c>
      <c r="Q85" s="537">
        <v>262</v>
      </c>
      <c r="R85" s="538">
        <v>254.1</v>
      </c>
      <c r="S85" s="69">
        <v>104403</v>
      </c>
      <c r="T85" s="69">
        <v>4</v>
      </c>
      <c r="U85" s="69">
        <v>0</v>
      </c>
      <c r="V85" s="95">
        <v>4</v>
      </c>
      <c r="W85" s="455">
        <v>3.83</v>
      </c>
      <c r="X85" s="457">
        <v>132</v>
      </c>
      <c r="Y85" s="457">
        <v>0</v>
      </c>
      <c r="Z85" s="537">
        <v>132</v>
      </c>
      <c r="AA85" s="909">
        <v>126.43</v>
      </c>
      <c r="AB85" s="626"/>
    </row>
    <row r="86" spans="1:28" s="429" customFormat="1" ht="15" customHeight="1">
      <c r="A86" s="421" t="s">
        <v>269</v>
      </c>
      <c r="B86" s="421" t="s">
        <v>270</v>
      </c>
      <c r="C86" s="95" t="s">
        <v>271</v>
      </c>
      <c r="D86" s="421" t="s">
        <v>271</v>
      </c>
      <c r="E86" s="312">
        <v>13001</v>
      </c>
      <c r="F86" s="421" t="s">
        <v>288</v>
      </c>
      <c r="G86" s="312">
        <v>13118</v>
      </c>
      <c r="H86" s="69">
        <v>126804</v>
      </c>
      <c r="I86" s="167">
        <v>3</v>
      </c>
      <c r="J86" s="455">
        <v>2.37</v>
      </c>
      <c r="K86" s="69">
        <v>278</v>
      </c>
      <c r="L86" s="455">
        <v>219.24</v>
      </c>
      <c r="M86" s="69">
        <v>130467</v>
      </c>
      <c r="N86" s="494">
        <v>8.6585174982274626</v>
      </c>
      <c r="O86" s="95">
        <v>3</v>
      </c>
      <c r="P86" s="398">
        <v>2.2999999999999998</v>
      </c>
      <c r="Q86" s="537">
        <v>197</v>
      </c>
      <c r="R86" s="538">
        <v>151</v>
      </c>
      <c r="S86" s="69">
        <v>134635</v>
      </c>
      <c r="T86" s="69">
        <v>0</v>
      </c>
      <c r="U86" s="69">
        <v>0</v>
      </c>
      <c r="V86" s="95">
        <v>0</v>
      </c>
      <c r="W86" s="455">
        <v>0</v>
      </c>
      <c r="X86" s="457">
        <v>124</v>
      </c>
      <c r="Y86" s="457">
        <v>0</v>
      </c>
      <c r="Z86" s="537">
        <v>124</v>
      </c>
      <c r="AA86" s="909">
        <v>92.1</v>
      </c>
      <c r="AB86" s="626"/>
    </row>
    <row r="87" spans="1:28" s="429" customFormat="1" ht="15" customHeight="1">
      <c r="A87" s="421" t="s">
        <v>269</v>
      </c>
      <c r="B87" s="421" t="s">
        <v>270</v>
      </c>
      <c r="C87" s="95" t="s">
        <v>271</v>
      </c>
      <c r="D87" s="421" t="s">
        <v>271</v>
      </c>
      <c r="E87" s="312">
        <v>13001</v>
      </c>
      <c r="F87" s="421" t="s">
        <v>289</v>
      </c>
      <c r="G87" s="312">
        <v>13119</v>
      </c>
      <c r="H87" s="69">
        <v>556715</v>
      </c>
      <c r="I87" s="167">
        <v>32</v>
      </c>
      <c r="J87" s="455">
        <v>5.75</v>
      </c>
      <c r="K87" s="69">
        <v>1191</v>
      </c>
      <c r="L87" s="455">
        <v>213.93</v>
      </c>
      <c r="M87" s="69">
        <v>566664</v>
      </c>
      <c r="N87" s="494">
        <v>44.546449226670916</v>
      </c>
      <c r="O87" s="95">
        <v>25</v>
      </c>
      <c r="P87" s="398">
        <v>4.41</v>
      </c>
      <c r="Q87" s="537">
        <v>1135</v>
      </c>
      <c r="R87" s="538">
        <v>200.3</v>
      </c>
      <c r="S87" s="69">
        <v>578605</v>
      </c>
      <c r="T87" s="69">
        <v>15</v>
      </c>
      <c r="U87" s="69">
        <v>0</v>
      </c>
      <c r="V87" s="95">
        <v>15</v>
      </c>
      <c r="W87" s="455">
        <v>2.59</v>
      </c>
      <c r="X87" s="457">
        <v>524</v>
      </c>
      <c r="Y87" s="457">
        <v>0</v>
      </c>
      <c r="Z87" s="537">
        <v>524</v>
      </c>
      <c r="AA87" s="909">
        <v>90.56</v>
      </c>
      <c r="AB87" s="626"/>
    </row>
    <row r="88" spans="1:28" s="429" customFormat="1" ht="15" customHeight="1">
      <c r="A88" s="421" t="s">
        <v>269</v>
      </c>
      <c r="B88" s="421" t="s">
        <v>270</v>
      </c>
      <c r="C88" s="95" t="s">
        <v>271</v>
      </c>
      <c r="D88" s="421" t="s">
        <v>271</v>
      </c>
      <c r="E88" s="312">
        <v>13001</v>
      </c>
      <c r="F88" s="421" t="s">
        <v>290</v>
      </c>
      <c r="G88" s="312">
        <v>13120</v>
      </c>
      <c r="H88" s="69">
        <v>230808</v>
      </c>
      <c r="I88" s="167">
        <v>5</v>
      </c>
      <c r="J88" s="455">
        <v>2.17</v>
      </c>
      <c r="K88" s="69">
        <v>480</v>
      </c>
      <c r="L88" s="455">
        <v>207.97</v>
      </c>
      <c r="M88" s="69">
        <v>240753</v>
      </c>
      <c r="N88" s="343" t="s">
        <v>17</v>
      </c>
      <c r="O88" s="95">
        <v>1</v>
      </c>
      <c r="P88" s="398">
        <v>0.42</v>
      </c>
      <c r="Q88" s="537">
        <v>421</v>
      </c>
      <c r="R88" s="538">
        <v>174.87</v>
      </c>
      <c r="S88" s="69">
        <v>250192</v>
      </c>
      <c r="T88" s="69">
        <v>2</v>
      </c>
      <c r="U88" s="69">
        <v>0</v>
      </c>
      <c r="V88" s="95">
        <v>2</v>
      </c>
      <c r="W88" s="455">
        <v>0.8</v>
      </c>
      <c r="X88" s="457">
        <v>355</v>
      </c>
      <c r="Y88" s="457">
        <v>0</v>
      </c>
      <c r="Z88" s="537">
        <v>355</v>
      </c>
      <c r="AA88" s="909">
        <v>141.88999999999999</v>
      </c>
      <c r="AB88" s="626"/>
    </row>
    <row r="89" spans="1:28" s="429" customFormat="1" ht="15" customHeight="1">
      <c r="A89" s="421" t="s">
        <v>269</v>
      </c>
      <c r="B89" s="421" t="s">
        <v>270</v>
      </c>
      <c r="C89" s="95" t="s">
        <v>271</v>
      </c>
      <c r="D89" s="421" t="s">
        <v>271</v>
      </c>
      <c r="E89" s="312">
        <v>13001</v>
      </c>
      <c r="F89" s="421" t="s">
        <v>291</v>
      </c>
      <c r="G89" s="312">
        <v>13121</v>
      </c>
      <c r="H89" s="69">
        <v>106605</v>
      </c>
      <c r="I89" s="167">
        <v>8</v>
      </c>
      <c r="J89" s="455">
        <v>7.5</v>
      </c>
      <c r="K89" s="69">
        <v>106</v>
      </c>
      <c r="L89" s="455">
        <v>99.43</v>
      </c>
      <c r="M89" s="69">
        <v>107205</v>
      </c>
      <c r="N89" s="494">
        <v>12.298951044752965</v>
      </c>
      <c r="O89" s="95">
        <v>9</v>
      </c>
      <c r="P89" s="398">
        <v>8.4</v>
      </c>
      <c r="Q89" s="537">
        <v>91</v>
      </c>
      <c r="R89" s="538">
        <v>84.88</v>
      </c>
      <c r="S89" s="69">
        <v>107803</v>
      </c>
      <c r="T89" s="69">
        <v>11</v>
      </c>
      <c r="U89" s="69">
        <v>0</v>
      </c>
      <c r="V89" s="95">
        <v>11</v>
      </c>
      <c r="W89" s="455">
        <v>10.199999999999999</v>
      </c>
      <c r="X89" s="457">
        <v>75</v>
      </c>
      <c r="Y89" s="457">
        <v>1</v>
      </c>
      <c r="Z89" s="537">
        <v>76</v>
      </c>
      <c r="AA89" s="909">
        <v>70.5</v>
      </c>
      <c r="AB89" s="626"/>
    </row>
    <row r="90" spans="1:28" s="429" customFormat="1" ht="15" customHeight="1">
      <c r="A90" s="421" t="s">
        <v>269</v>
      </c>
      <c r="B90" s="421" t="s">
        <v>270</v>
      </c>
      <c r="C90" s="95" t="s">
        <v>271</v>
      </c>
      <c r="D90" s="421" t="s">
        <v>271</v>
      </c>
      <c r="E90" s="312">
        <v>13001</v>
      </c>
      <c r="F90" s="421" t="s">
        <v>292</v>
      </c>
      <c r="G90" s="312">
        <v>13122</v>
      </c>
      <c r="H90" s="69">
        <v>257714</v>
      </c>
      <c r="I90" s="167">
        <v>13</v>
      </c>
      <c r="J90" s="455">
        <v>5.04</v>
      </c>
      <c r="K90" s="69">
        <v>377</v>
      </c>
      <c r="L90" s="455">
        <v>146.29</v>
      </c>
      <c r="M90" s="69">
        <v>262268</v>
      </c>
      <c r="N90" s="494">
        <v>0.88451704319426994</v>
      </c>
      <c r="O90" s="95">
        <v>6</v>
      </c>
      <c r="P90" s="398">
        <v>2.29</v>
      </c>
      <c r="Q90" s="537">
        <v>364</v>
      </c>
      <c r="R90" s="538">
        <v>138.79</v>
      </c>
      <c r="S90" s="69">
        <v>266798</v>
      </c>
      <c r="T90" s="69">
        <v>10</v>
      </c>
      <c r="U90" s="69">
        <v>0</v>
      </c>
      <c r="V90" s="95">
        <v>10</v>
      </c>
      <c r="W90" s="455">
        <v>3.75</v>
      </c>
      <c r="X90" s="457">
        <v>210</v>
      </c>
      <c r="Y90" s="457">
        <v>0</v>
      </c>
      <c r="Z90" s="537">
        <v>210</v>
      </c>
      <c r="AA90" s="909">
        <v>78.709999999999994</v>
      </c>
      <c r="AB90" s="626"/>
    </row>
    <row r="91" spans="1:28" s="429" customFormat="1" ht="15" customHeight="1">
      <c r="A91" s="421" t="s">
        <v>269</v>
      </c>
      <c r="B91" s="421" t="s">
        <v>270</v>
      </c>
      <c r="C91" s="95" t="s">
        <v>271</v>
      </c>
      <c r="D91" s="421" t="s">
        <v>271</v>
      </c>
      <c r="E91" s="312">
        <v>13001</v>
      </c>
      <c r="F91" s="421" t="s">
        <v>293</v>
      </c>
      <c r="G91" s="312">
        <v>13123</v>
      </c>
      <c r="H91" s="69">
        <v>151042</v>
      </c>
      <c r="I91" s="167">
        <v>4</v>
      </c>
      <c r="J91" s="455">
        <v>2.65</v>
      </c>
      <c r="K91" s="69">
        <v>819</v>
      </c>
      <c r="L91" s="455">
        <v>542.23</v>
      </c>
      <c r="M91" s="69">
        <v>154446</v>
      </c>
      <c r="N91" s="494">
        <v>1.6590579213723273</v>
      </c>
      <c r="O91" s="95">
        <v>10</v>
      </c>
      <c r="P91" s="398">
        <v>6.47</v>
      </c>
      <c r="Q91" s="537">
        <v>646</v>
      </c>
      <c r="R91" s="538">
        <v>418.27</v>
      </c>
      <c r="S91" s="69">
        <v>157749</v>
      </c>
      <c r="T91" s="69">
        <v>3</v>
      </c>
      <c r="U91" s="69">
        <v>0</v>
      </c>
      <c r="V91" s="95">
        <v>3</v>
      </c>
      <c r="W91" s="455">
        <v>1.9</v>
      </c>
      <c r="X91" s="457">
        <v>318</v>
      </c>
      <c r="Y91" s="457">
        <v>0</v>
      </c>
      <c r="Z91" s="537">
        <v>318</v>
      </c>
      <c r="AA91" s="909">
        <v>201.59</v>
      </c>
      <c r="AB91" s="626"/>
    </row>
    <row r="92" spans="1:28" s="429" customFormat="1" ht="15" customHeight="1">
      <c r="A92" s="421" t="s">
        <v>269</v>
      </c>
      <c r="B92" s="421" t="s">
        <v>270</v>
      </c>
      <c r="C92" s="95" t="s">
        <v>271</v>
      </c>
      <c r="D92" s="421" t="s">
        <v>271</v>
      </c>
      <c r="E92" s="312">
        <v>13001</v>
      </c>
      <c r="F92" s="421" t="s">
        <v>294</v>
      </c>
      <c r="G92" s="312">
        <v>13124</v>
      </c>
      <c r="H92" s="69">
        <v>244526</v>
      </c>
      <c r="I92" s="167">
        <v>22</v>
      </c>
      <c r="J92" s="455">
        <v>9</v>
      </c>
      <c r="K92" s="69">
        <v>540</v>
      </c>
      <c r="L92" s="455">
        <v>220.84</v>
      </c>
      <c r="M92" s="69">
        <v>248347</v>
      </c>
      <c r="N92" s="494">
        <v>30.389747654853643</v>
      </c>
      <c r="O92" s="95">
        <v>18</v>
      </c>
      <c r="P92" s="398">
        <v>7.25</v>
      </c>
      <c r="Q92" s="537">
        <v>557</v>
      </c>
      <c r="R92" s="538">
        <v>224.28</v>
      </c>
      <c r="S92" s="69">
        <v>253139</v>
      </c>
      <c r="T92" s="69">
        <v>14</v>
      </c>
      <c r="U92" s="69">
        <v>1</v>
      </c>
      <c r="V92" s="95">
        <v>15</v>
      </c>
      <c r="W92" s="455">
        <v>5.93</v>
      </c>
      <c r="X92" s="457">
        <v>275</v>
      </c>
      <c r="Y92" s="457">
        <v>2</v>
      </c>
      <c r="Z92" s="537">
        <v>277</v>
      </c>
      <c r="AA92" s="909">
        <v>109.43</v>
      </c>
      <c r="AB92" s="626"/>
    </row>
    <row r="93" spans="1:28" s="429" customFormat="1" ht="15" customHeight="1">
      <c r="A93" s="421" t="s">
        <v>269</v>
      </c>
      <c r="B93" s="421" t="s">
        <v>270</v>
      </c>
      <c r="C93" s="95" t="s">
        <v>271</v>
      </c>
      <c r="D93" s="421" t="s">
        <v>271</v>
      </c>
      <c r="E93" s="312">
        <v>13001</v>
      </c>
      <c r="F93" s="421" t="s">
        <v>295</v>
      </c>
      <c r="G93" s="312">
        <v>13125</v>
      </c>
      <c r="H93" s="69">
        <v>232342</v>
      </c>
      <c r="I93" s="167">
        <v>5</v>
      </c>
      <c r="J93" s="455">
        <v>2.15</v>
      </c>
      <c r="K93" s="69">
        <v>449</v>
      </c>
      <c r="L93" s="455">
        <v>193.25</v>
      </c>
      <c r="M93" s="69">
        <v>243112</v>
      </c>
      <c r="N93" s="494">
        <v>51.105066529932152</v>
      </c>
      <c r="O93" s="95">
        <v>22</v>
      </c>
      <c r="P93" s="398">
        <v>9.0500000000000007</v>
      </c>
      <c r="Q93" s="537">
        <v>316</v>
      </c>
      <c r="R93" s="538">
        <v>129.97999999999999</v>
      </c>
      <c r="S93" s="69">
        <v>254694</v>
      </c>
      <c r="T93" s="69">
        <v>5</v>
      </c>
      <c r="U93" s="69">
        <v>0</v>
      </c>
      <c r="V93" s="95">
        <v>5</v>
      </c>
      <c r="W93" s="455">
        <v>1.96</v>
      </c>
      <c r="X93" s="457">
        <v>118</v>
      </c>
      <c r="Y93" s="457">
        <v>0</v>
      </c>
      <c r="Z93" s="537">
        <v>118</v>
      </c>
      <c r="AA93" s="909">
        <v>46.33</v>
      </c>
      <c r="AB93" s="626"/>
    </row>
    <row r="94" spans="1:28" s="429" customFormat="1" ht="15" customHeight="1">
      <c r="A94" s="421" t="s">
        <v>269</v>
      </c>
      <c r="B94" s="421" t="s">
        <v>270</v>
      </c>
      <c r="C94" s="95" t="s">
        <v>271</v>
      </c>
      <c r="D94" s="421" t="s">
        <v>271</v>
      </c>
      <c r="E94" s="312">
        <v>13001</v>
      </c>
      <c r="F94" s="421" t="s">
        <v>296</v>
      </c>
      <c r="G94" s="312">
        <v>13126</v>
      </c>
      <c r="H94" s="69">
        <v>123648</v>
      </c>
      <c r="I94" s="167">
        <v>7</v>
      </c>
      <c r="J94" s="455">
        <v>5.66</v>
      </c>
      <c r="K94" s="69">
        <v>409</v>
      </c>
      <c r="L94" s="455">
        <v>330.78</v>
      </c>
      <c r="M94" s="69">
        <v>130284</v>
      </c>
      <c r="N94" s="494">
        <v>3.6935912658846703</v>
      </c>
      <c r="O94" s="95">
        <v>6</v>
      </c>
      <c r="P94" s="398">
        <v>4.6100000000000003</v>
      </c>
      <c r="Q94" s="537">
        <v>310</v>
      </c>
      <c r="R94" s="538">
        <v>237.94</v>
      </c>
      <c r="S94" s="69">
        <v>136368</v>
      </c>
      <c r="T94" s="69">
        <v>3</v>
      </c>
      <c r="U94" s="69">
        <v>0</v>
      </c>
      <c r="V94" s="95">
        <v>3</v>
      </c>
      <c r="W94" s="455">
        <v>2.2000000000000002</v>
      </c>
      <c r="X94" s="457">
        <v>206</v>
      </c>
      <c r="Y94" s="457">
        <v>0</v>
      </c>
      <c r="Z94" s="537">
        <v>206</v>
      </c>
      <c r="AA94" s="909">
        <v>151.06</v>
      </c>
      <c r="AB94" s="626"/>
    </row>
    <row r="95" spans="1:28" s="429" customFormat="1" ht="15" customHeight="1">
      <c r="A95" s="421" t="s">
        <v>269</v>
      </c>
      <c r="B95" s="421" t="s">
        <v>270</v>
      </c>
      <c r="C95" s="95" t="s">
        <v>271</v>
      </c>
      <c r="D95" s="421" t="s">
        <v>271</v>
      </c>
      <c r="E95" s="312">
        <v>13001</v>
      </c>
      <c r="F95" s="421" t="s">
        <v>297</v>
      </c>
      <c r="G95" s="312">
        <v>13127</v>
      </c>
      <c r="H95" s="69">
        <v>173464</v>
      </c>
      <c r="I95" s="167">
        <v>10</v>
      </c>
      <c r="J95" s="455">
        <v>5.76</v>
      </c>
      <c r="K95" s="69">
        <v>314</v>
      </c>
      <c r="L95" s="455">
        <v>181.02</v>
      </c>
      <c r="M95" s="69">
        <v>182088</v>
      </c>
      <c r="N95" s="494">
        <v>7.8710127605437679</v>
      </c>
      <c r="O95" s="95">
        <v>7</v>
      </c>
      <c r="P95" s="398">
        <v>3.84</v>
      </c>
      <c r="Q95" s="537">
        <v>225</v>
      </c>
      <c r="R95" s="538">
        <v>123.57</v>
      </c>
      <c r="S95" s="69">
        <v>190075</v>
      </c>
      <c r="T95" s="69">
        <v>11</v>
      </c>
      <c r="U95" s="69">
        <v>0</v>
      </c>
      <c r="V95" s="95">
        <v>11</v>
      </c>
      <c r="W95" s="455">
        <v>5.79</v>
      </c>
      <c r="X95" s="457">
        <v>142</v>
      </c>
      <c r="Y95" s="457">
        <v>0</v>
      </c>
      <c r="Z95" s="537">
        <v>142</v>
      </c>
      <c r="AA95" s="909">
        <v>74.709999999999994</v>
      </c>
      <c r="AB95" s="626"/>
    </row>
    <row r="96" spans="1:28" s="429" customFormat="1" ht="15" customHeight="1">
      <c r="A96" s="421" t="s">
        <v>269</v>
      </c>
      <c r="B96" s="421" t="s">
        <v>270</v>
      </c>
      <c r="C96" s="95" t="s">
        <v>271</v>
      </c>
      <c r="D96" s="421" t="s">
        <v>271</v>
      </c>
      <c r="E96" s="312">
        <v>13001</v>
      </c>
      <c r="F96" s="421" t="s">
        <v>298</v>
      </c>
      <c r="G96" s="312">
        <v>13128</v>
      </c>
      <c r="H96" s="69">
        <v>156567</v>
      </c>
      <c r="I96" s="167">
        <v>11</v>
      </c>
      <c r="J96" s="455">
        <v>7.03</v>
      </c>
      <c r="K96" s="69">
        <v>254</v>
      </c>
      <c r="L96" s="455">
        <v>162.22999999999999</v>
      </c>
      <c r="M96" s="69">
        <v>158717</v>
      </c>
      <c r="N96" s="494">
        <v>44.045768319680974</v>
      </c>
      <c r="O96" s="95">
        <v>8</v>
      </c>
      <c r="P96" s="398">
        <v>5.04</v>
      </c>
      <c r="Q96" s="537">
        <v>170</v>
      </c>
      <c r="R96" s="538">
        <v>107.11</v>
      </c>
      <c r="S96" s="69">
        <v>160847</v>
      </c>
      <c r="T96" s="69">
        <v>15</v>
      </c>
      <c r="U96" s="69">
        <v>0</v>
      </c>
      <c r="V96" s="95">
        <v>15</v>
      </c>
      <c r="W96" s="455">
        <v>9.33</v>
      </c>
      <c r="X96" s="457">
        <v>94</v>
      </c>
      <c r="Y96" s="457">
        <v>4</v>
      </c>
      <c r="Z96" s="537">
        <v>98</v>
      </c>
      <c r="AA96" s="909">
        <v>60.93</v>
      </c>
      <c r="AB96" s="626"/>
    </row>
    <row r="97" spans="1:28" s="429" customFormat="1" ht="15" customHeight="1">
      <c r="A97" s="421" t="s">
        <v>269</v>
      </c>
      <c r="B97" s="421" t="s">
        <v>270</v>
      </c>
      <c r="C97" s="95" t="s">
        <v>271</v>
      </c>
      <c r="D97" s="421" t="s">
        <v>271</v>
      </c>
      <c r="E97" s="312">
        <v>13001</v>
      </c>
      <c r="F97" s="421" t="s">
        <v>299</v>
      </c>
      <c r="G97" s="312">
        <v>13129</v>
      </c>
      <c r="H97" s="69">
        <v>100566</v>
      </c>
      <c r="I97" s="167">
        <v>5</v>
      </c>
      <c r="J97" s="455">
        <v>4.97</v>
      </c>
      <c r="K97" s="69">
        <v>246</v>
      </c>
      <c r="L97" s="455">
        <v>244.62</v>
      </c>
      <c r="M97" s="69">
        <v>102027</v>
      </c>
      <c r="N97" s="343" t="s">
        <v>17</v>
      </c>
      <c r="O97" s="95">
        <v>6</v>
      </c>
      <c r="P97" s="398">
        <v>5.88</v>
      </c>
      <c r="Q97" s="537">
        <v>272</v>
      </c>
      <c r="R97" s="538">
        <v>266.60000000000002</v>
      </c>
      <c r="S97" s="69">
        <v>103485</v>
      </c>
      <c r="T97" s="69">
        <v>2</v>
      </c>
      <c r="U97" s="69">
        <v>0</v>
      </c>
      <c r="V97" s="95">
        <v>2</v>
      </c>
      <c r="W97" s="455">
        <v>1.93</v>
      </c>
      <c r="X97" s="457">
        <v>153</v>
      </c>
      <c r="Y97" s="457">
        <v>0</v>
      </c>
      <c r="Z97" s="537">
        <v>153</v>
      </c>
      <c r="AA97" s="909">
        <v>147.85</v>
      </c>
      <c r="AB97" s="626"/>
    </row>
    <row r="98" spans="1:28" s="429" customFormat="1" ht="15" customHeight="1">
      <c r="A98" s="421" t="s">
        <v>269</v>
      </c>
      <c r="B98" s="421" t="s">
        <v>270</v>
      </c>
      <c r="C98" s="95" t="s">
        <v>271</v>
      </c>
      <c r="D98" s="421" t="s">
        <v>271</v>
      </c>
      <c r="E98" s="312">
        <v>13001</v>
      </c>
      <c r="F98" s="421" t="s">
        <v>300</v>
      </c>
      <c r="G98" s="312">
        <v>13130</v>
      </c>
      <c r="H98" s="69">
        <v>120174</v>
      </c>
      <c r="I98" s="167">
        <v>2</v>
      </c>
      <c r="J98" s="455">
        <v>1.66</v>
      </c>
      <c r="K98" s="69">
        <v>88</v>
      </c>
      <c r="L98" s="455">
        <v>73.23</v>
      </c>
      <c r="M98" s="69">
        <v>126088</v>
      </c>
      <c r="N98" s="494">
        <v>4.4968888078730993</v>
      </c>
      <c r="O98" s="95">
        <v>6</v>
      </c>
      <c r="P98" s="398">
        <v>4.76</v>
      </c>
      <c r="Q98" s="537">
        <v>86</v>
      </c>
      <c r="R98" s="538">
        <v>68.209999999999994</v>
      </c>
      <c r="S98" s="69">
        <v>133059</v>
      </c>
      <c r="T98" s="69">
        <v>12</v>
      </c>
      <c r="U98" s="69">
        <v>0</v>
      </c>
      <c r="V98" s="95">
        <v>12</v>
      </c>
      <c r="W98" s="455">
        <v>9.02</v>
      </c>
      <c r="X98" s="457">
        <v>50</v>
      </c>
      <c r="Y98" s="457">
        <v>0</v>
      </c>
      <c r="Z98" s="537">
        <v>50</v>
      </c>
      <c r="AA98" s="909">
        <v>37.58</v>
      </c>
      <c r="AB98" s="626"/>
    </row>
    <row r="99" spans="1:28" s="429" customFormat="1" ht="15" customHeight="1">
      <c r="A99" s="421" t="s">
        <v>269</v>
      </c>
      <c r="B99" s="421" t="s">
        <v>270</v>
      </c>
      <c r="C99" s="95" t="s">
        <v>271</v>
      </c>
      <c r="D99" s="421" t="s">
        <v>271</v>
      </c>
      <c r="E99" s="312">
        <v>13001</v>
      </c>
      <c r="F99" s="421" t="s">
        <v>301</v>
      </c>
      <c r="G99" s="312">
        <v>13131</v>
      </c>
      <c r="H99" s="69">
        <v>86575</v>
      </c>
      <c r="I99" s="167">
        <v>0</v>
      </c>
      <c r="J99" s="455">
        <v>0</v>
      </c>
      <c r="K99" s="69">
        <v>225</v>
      </c>
      <c r="L99" s="455">
        <v>259.89</v>
      </c>
      <c r="M99" s="69">
        <v>86521</v>
      </c>
      <c r="N99" s="494">
        <v>3.0930797936559129</v>
      </c>
      <c r="O99" s="95">
        <v>2</v>
      </c>
      <c r="P99" s="398">
        <v>2.31</v>
      </c>
      <c r="Q99" s="537">
        <v>181</v>
      </c>
      <c r="R99" s="538">
        <v>209.2</v>
      </c>
      <c r="S99" s="69">
        <v>86510</v>
      </c>
      <c r="T99" s="69">
        <v>6</v>
      </c>
      <c r="U99" s="69">
        <v>0</v>
      </c>
      <c r="V99" s="95">
        <v>6</v>
      </c>
      <c r="W99" s="455">
        <v>6.94</v>
      </c>
      <c r="X99" s="457">
        <v>133</v>
      </c>
      <c r="Y99" s="457">
        <v>0</v>
      </c>
      <c r="Z99" s="537">
        <v>133</v>
      </c>
      <c r="AA99" s="909">
        <v>153.74</v>
      </c>
      <c r="AB99" s="626"/>
    </row>
    <row r="100" spans="1:28" s="429" customFormat="1" ht="15" customHeight="1">
      <c r="A100" s="421" t="s">
        <v>269</v>
      </c>
      <c r="B100" s="421" t="s">
        <v>270</v>
      </c>
      <c r="C100" s="95" t="s">
        <v>271</v>
      </c>
      <c r="D100" s="421" t="s">
        <v>271</v>
      </c>
      <c r="E100" s="312">
        <v>13001</v>
      </c>
      <c r="F100" s="421" t="s">
        <v>302</v>
      </c>
      <c r="G100" s="312">
        <v>13132</v>
      </c>
      <c r="H100" s="69">
        <v>91198</v>
      </c>
      <c r="I100" s="167">
        <v>4</v>
      </c>
      <c r="J100" s="455">
        <v>4.3899999999999997</v>
      </c>
      <c r="K100" s="69">
        <v>299</v>
      </c>
      <c r="L100" s="455">
        <v>327.86</v>
      </c>
      <c r="M100" s="69">
        <v>94020</v>
      </c>
      <c r="N100" s="494">
        <v>27.558959482868467</v>
      </c>
      <c r="O100" s="95">
        <v>2</v>
      </c>
      <c r="P100" s="398">
        <v>2.13</v>
      </c>
      <c r="Q100" s="537">
        <v>223</v>
      </c>
      <c r="R100" s="538">
        <v>237.18</v>
      </c>
      <c r="S100" s="69">
        <v>96774</v>
      </c>
      <c r="T100" s="69">
        <v>5</v>
      </c>
      <c r="U100" s="69">
        <v>0</v>
      </c>
      <c r="V100" s="95">
        <v>5</v>
      </c>
      <c r="W100" s="455">
        <v>5.17</v>
      </c>
      <c r="X100" s="457">
        <v>126</v>
      </c>
      <c r="Y100" s="457">
        <v>0</v>
      </c>
      <c r="Z100" s="537">
        <v>126</v>
      </c>
      <c r="AA100" s="909">
        <v>130.19999999999999</v>
      </c>
      <c r="AB100" s="626"/>
    </row>
    <row r="101" spans="1:28" s="429" customFormat="1" ht="15" customHeight="1">
      <c r="A101" s="421" t="s">
        <v>269</v>
      </c>
      <c r="B101" s="421" t="s">
        <v>303</v>
      </c>
      <c r="C101" s="95" t="s">
        <v>271</v>
      </c>
      <c r="D101" s="421" t="s">
        <v>271</v>
      </c>
      <c r="E101" s="312">
        <v>13001</v>
      </c>
      <c r="F101" s="421" t="s">
        <v>304</v>
      </c>
      <c r="G101" s="312">
        <v>13201</v>
      </c>
      <c r="H101" s="69">
        <v>615557</v>
      </c>
      <c r="I101" s="167">
        <v>15</v>
      </c>
      <c r="J101" s="455">
        <v>2.44</v>
      </c>
      <c r="K101" s="69">
        <v>1147</v>
      </c>
      <c r="L101" s="455">
        <v>186.34</v>
      </c>
      <c r="M101" s="69">
        <v>629743</v>
      </c>
      <c r="N101" s="494">
        <v>12.655655377919686</v>
      </c>
      <c r="O101" s="95">
        <v>21</v>
      </c>
      <c r="P101" s="398">
        <v>3.33</v>
      </c>
      <c r="Q101" s="537">
        <v>1172</v>
      </c>
      <c r="R101" s="538">
        <v>186.11</v>
      </c>
      <c r="S101" s="69">
        <v>645909</v>
      </c>
      <c r="T101" s="69">
        <v>18</v>
      </c>
      <c r="U101" s="69">
        <v>0</v>
      </c>
      <c r="V101" s="95">
        <v>18</v>
      </c>
      <c r="W101" s="455">
        <v>2.79</v>
      </c>
      <c r="X101" s="457">
        <v>618</v>
      </c>
      <c r="Y101" s="457">
        <v>1</v>
      </c>
      <c r="Z101" s="537">
        <v>619</v>
      </c>
      <c r="AA101" s="909">
        <v>95.83</v>
      </c>
      <c r="AB101" s="626"/>
    </row>
    <row r="102" spans="1:28" s="429" customFormat="1" ht="15" customHeight="1">
      <c r="A102" s="421" t="s">
        <v>269</v>
      </c>
      <c r="B102" s="421" t="s">
        <v>303</v>
      </c>
      <c r="C102" s="95" t="s">
        <v>271</v>
      </c>
      <c r="D102" s="421" t="s">
        <v>271</v>
      </c>
      <c r="E102" s="312">
        <v>13001</v>
      </c>
      <c r="F102" s="421" t="s">
        <v>305</v>
      </c>
      <c r="G102" s="312">
        <v>13202</v>
      </c>
      <c r="H102" s="69">
        <v>28799</v>
      </c>
      <c r="I102" s="167">
        <v>0</v>
      </c>
      <c r="J102" s="455">
        <v>0</v>
      </c>
      <c r="K102" s="69">
        <v>59</v>
      </c>
      <c r="L102" s="455">
        <v>204.87</v>
      </c>
      <c r="M102" s="69">
        <v>29616</v>
      </c>
      <c r="N102" s="343" t="s">
        <v>17</v>
      </c>
      <c r="O102" s="95">
        <v>1</v>
      </c>
      <c r="P102" s="398">
        <v>3.38</v>
      </c>
      <c r="Q102" s="537">
        <v>51</v>
      </c>
      <c r="R102" s="538">
        <v>172.2</v>
      </c>
      <c r="S102" s="69">
        <v>30433</v>
      </c>
      <c r="T102" s="69">
        <v>2</v>
      </c>
      <c r="U102" s="69">
        <v>0</v>
      </c>
      <c r="V102" s="95">
        <v>2</v>
      </c>
      <c r="W102" s="455">
        <v>6.57</v>
      </c>
      <c r="X102" s="457">
        <v>51</v>
      </c>
      <c r="Y102" s="457">
        <v>0</v>
      </c>
      <c r="Z102" s="537">
        <v>51</v>
      </c>
      <c r="AA102" s="909">
        <v>167.58</v>
      </c>
      <c r="AB102" s="626"/>
    </row>
    <row r="103" spans="1:28" s="429" customFormat="1" ht="15" customHeight="1">
      <c r="A103" s="421" t="s">
        <v>269</v>
      </c>
      <c r="B103" s="421" t="s">
        <v>303</v>
      </c>
      <c r="C103" s="95" t="s">
        <v>271</v>
      </c>
      <c r="D103" s="421" t="s">
        <v>271</v>
      </c>
      <c r="E103" s="312">
        <v>13001</v>
      </c>
      <c r="F103" s="421" t="s">
        <v>306</v>
      </c>
      <c r="G103" s="312">
        <v>13203</v>
      </c>
      <c r="H103" s="69">
        <v>17897</v>
      </c>
      <c r="I103" s="167">
        <v>3</v>
      </c>
      <c r="J103" s="455">
        <v>16.760000000000002</v>
      </c>
      <c r="K103" s="69">
        <v>128</v>
      </c>
      <c r="L103" s="455">
        <v>715.2</v>
      </c>
      <c r="M103" s="69">
        <v>18275</v>
      </c>
      <c r="N103" s="343" t="s">
        <v>17</v>
      </c>
      <c r="O103" s="95">
        <v>2</v>
      </c>
      <c r="P103" s="398">
        <v>10.94</v>
      </c>
      <c r="Q103" s="537">
        <v>55</v>
      </c>
      <c r="R103" s="538">
        <v>300.95999999999998</v>
      </c>
      <c r="S103" s="69">
        <v>18644</v>
      </c>
      <c r="T103" s="69">
        <v>2</v>
      </c>
      <c r="U103" s="69">
        <v>0</v>
      </c>
      <c r="V103" s="95">
        <v>2</v>
      </c>
      <c r="W103" s="455">
        <v>10.73</v>
      </c>
      <c r="X103" s="457">
        <v>92</v>
      </c>
      <c r="Y103" s="457">
        <v>0</v>
      </c>
      <c r="Z103" s="537">
        <v>92</v>
      </c>
      <c r="AA103" s="909">
        <v>493.46</v>
      </c>
      <c r="AB103" s="626"/>
    </row>
    <row r="104" spans="1:28" s="429" customFormat="1" ht="15" customHeight="1">
      <c r="A104" s="421" t="s">
        <v>269</v>
      </c>
      <c r="B104" s="421" t="s">
        <v>307</v>
      </c>
      <c r="C104" s="95" t="s">
        <v>271</v>
      </c>
      <c r="D104" s="421" t="s">
        <v>271</v>
      </c>
      <c r="E104" s="312">
        <v>13001</v>
      </c>
      <c r="F104" s="421" t="s">
        <v>308</v>
      </c>
      <c r="G104" s="312">
        <v>13301</v>
      </c>
      <c r="H104" s="69">
        <v>163779</v>
      </c>
      <c r="I104" s="167">
        <v>16</v>
      </c>
      <c r="J104" s="455">
        <v>9.77</v>
      </c>
      <c r="K104" s="69">
        <v>564</v>
      </c>
      <c r="L104" s="455">
        <v>344.37</v>
      </c>
      <c r="M104" s="69">
        <v>173119</v>
      </c>
      <c r="N104" s="494">
        <v>23.131664503130544</v>
      </c>
      <c r="O104" s="95">
        <v>17</v>
      </c>
      <c r="P104" s="398">
        <v>9.82</v>
      </c>
      <c r="Q104" s="537">
        <v>577</v>
      </c>
      <c r="R104" s="538">
        <v>333.3</v>
      </c>
      <c r="S104" s="69">
        <v>180353</v>
      </c>
      <c r="T104" s="69">
        <v>5</v>
      </c>
      <c r="U104" s="69">
        <v>10</v>
      </c>
      <c r="V104" s="95">
        <v>15</v>
      </c>
      <c r="W104" s="455">
        <v>8.32</v>
      </c>
      <c r="X104" s="457">
        <v>202</v>
      </c>
      <c r="Y104" s="457">
        <v>131</v>
      </c>
      <c r="Z104" s="537">
        <v>333</v>
      </c>
      <c r="AA104" s="909">
        <v>184.64</v>
      </c>
      <c r="AB104" s="626"/>
    </row>
    <row r="105" spans="1:28" s="429" customFormat="1" ht="15" customHeight="1">
      <c r="A105" s="421" t="s">
        <v>269</v>
      </c>
      <c r="B105" s="421" t="s">
        <v>307</v>
      </c>
      <c r="C105" s="95" t="s">
        <v>271</v>
      </c>
      <c r="D105" s="421" t="s">
        <v>271</v>
      </c>
      <c r="E105" s="312">
        <v>13001</v>
      </c>
      <c r="F105" s="421" t="s">
        <v>309</v>
      </c>
      <c r="G105" s="312">
        <v>13302</v>
      </c>
      <c r="H105" s="69">
        <v>115058</v>
      </c>
      <c r="I105" s="167">
        <v>8</v>
      </c>
      <c r="J105" s="455">
        <v>6.95</v>
      </c>
      <c r="K105" s="69">
        <v>115</v>
      </c>
      <c r="L105" s="455">
        <v>99.95</v>
      </c>
      <c r="M105" s="69">
        <v>121528</v>
      </c>
      <c r="N105" s="494">
        <v>6.0060605370649052</v>
      </c>
      <c r="O105" s="95">
        <v>9</v>
      </c>
      <c r="P105" s="398">
        <v>7.41</v>
      </c>
      <c r="Q105" s="537">
        <v>138</v>
      </c>
      <c r="R105" s="538">
        <v>113.55</v>
      </c>
      <c r="S105" s="69">
        <v>126898</v>
      </c>
      <c r="T105" s="69">
        <v>8</v>
      </c>
      <c r="U105" s="69">
        <v>9</v>
      </c>
      <c r="V105" s="95">
        <v>17</v>
      </c>
      <c r="W105" s="455">
        <v>13.4</v>
      </c>
      <c r="X105" s="457">
        <v>153</v>
      </c>
      <c r="Y105" s="457">
        <v>24</v>
      </c>
      <c r="Z105" s="537">
        <v>177</v>
      </c>
      <c r="AA105" s="909">
        <v>139.47999999999999</v>
      </c>
      <c r="AB105" s="626"/>
    </row>
    <row r="106" spans="1:28" s="429" customFormat="1" ht="15" customHeight="1">
      <c r="A106" s="421" t="s">
        <v>269</v>
      </c>
      <c r="B106" s="421" t="s">
        <v>307</v>
      </c>
      <c r="C106" s="95" t="s">
        <v>271</v>
      </c>
      <c r="D106" s="421" t="s">
        <v>271</v>
      </c>
      <c r="E106" s="312">
        <v>13001</v>
      </c>
      <c r="F106" s="421" t="s">
        <v>310</v>
      </c>
      <c r="G106" s="312">
        <v>13303</v>
      </c>
      <c r="H106" s="69">
        <v>20661</v>
      </c>
      <c r="I106" s="167">
        <v>8</v>
      </c>
      <c r="J106" s="455">
        <v>38.72</v>
      </c>
      <c r="K106" s="69">
        <v>60</v>
      </c>
      <c r="L106" s="455">
        <v>290.39999999999998</v>
      </c>
      <c r="M106" s="69">
        <v>21066</v>
      </c>
      <c r="N106" s="494">
        <v>6.4865073693571436</v>
      </c>
      <c r="O106" s="95">
        <v>5</v>
      </c>
      <c r="P106" s="398">
        <v>23.73</v>
      </c>
      <c r="Q106" s="537">
        <v>30</v>
      </c>
      <c r="R106" s="538">
        <v>142.41</v>
      </c>
      <c r="S106" s="69">
        <v>21477</v>
      </c>
      <c r="T106" s="69">
        <v>5</v>
      </c>
      <c r="U106" s="69">
        <v>5</v>
      </c>
      <c r="V106" s="95">
        <v>10</v>
      </c>
      <c r="W106" s="455">
        <v>46.56</v>
      </c>
      <c r="X106" s="457">
        <v>17</v>
      </c>
      <c r="Y106" s="457">
        <v>6</v>
      </c>
      <c r="Z106" s="537">
        <v>23</v>
      </c>
      <c r="AA106" s="909">
        <v>107.09</v>
      </c>
      <c r="AB106" s="626"/>
    </row>
    <row r="107" spans="1:28" s="429" customFormat="1" ht="15" customHeight="1">
      <c r="A107" s="421" t="s">
        <v>269</v>
      </c>
      <c r="B107" s="421" t="s">
        <v>311</v>
      </c>
      <c r="C107" s="95" t="s">
        <v>271</v>
      </c>
      <c r="D107" s="421" t="s">
        <v>271</v>
      </c>
      <c r="E107" s="312">
        <v>13001</v>
      </c>
      <c r="F107" s="421" t="s">
        <v>312</v>
      </c>
      <c r="G107" s="312">
        <v>13401</v>
      </c>
      <c r="H107" s="69">
        <v>323415</v>
      </c>
      <c r="I107" s="167">
        <v>20</v>
      </c>
      <c r="J107" s="455">
        <v>6.18</v>
      </c>
      <c r="K107" s="69">
        <v>523</v>
      </c>
      <c r="L107" s="455">
        <v>161.71</v>
      </c>
      <c r="M107" s="69">
        <v>329121</v>
      </c>
      <c r="N107" s="494">
        <v>26.630013165962552</v>
      </c>
      <c r="O107" s="95">
        <v>21</v>
      </c>
      <c r="P107" s="398">
        <v>6.38</v>
      </c>
      <c r="Q107" s="537">
        <v>502</v>
      </c>
      <c r="R107" s="538">
        <v>152.53</v>
      </c>
      <c r="S107" s="69">
        <v>334836</v>
      </c>
      <c r="T107" s="69">
        <v>11</v>
      </c>
      <c r="U107" s="69">
        <v>4</v>
      </c>
      <c r="V107" s="95">
        <v>15</v>
      </c>
      <c r="W107" s="455">
        <v>4.4800000000000004</v>
      </c>
      <c r="X107" s="457">
        <v>305</v>
      </c>
      <c r="Y107" s="457">
        <v>7</v>
      </c>
      <c r="Z107" s="537">
        <v>312</v>
      </c>
      <c r="AA107" s="909">
        <v>93.18</v>
      </c>
      <c r="AB107" s="626"/>
    </row>
    <row r="108" spans="1:28" s="429" customFormat="1" ht="15" customHeight="1">
      <c r="A108" s="421" t="s">
        <v>269</v>
      </c>
      <c r="B108" s="421" t="s">
        <v>311</v>
      </c>
      <c r="C108" s="95" t="s">
        <v>271</v>
      </c>
      <c r="D108" s="421" t="s">
        <v>271</v>
      </c>
      <c r="E108" s="312">
        <v>13001</v>
      </c>
      <c r="F108" s="421" t="s">
        <v>313</v>
      </c>
      <c r="G108" s="312">
        <v>13402</v>
      </c>
      <c r="H108" s="69">
        <v>104338</v>
      </c>
      <c r="I108" s="167">
        <v>7</v>
      </c>
      <c r="J108" s="455">
        <v>6.71</v>
      </c>
      <c r="K108" s="69">
        <v>360</v>
      </c>
      <c r="L108" s="455">
        <v>345.03</v>
      </c>
      <c r="M108" s="69">
        <v>106986</v>
      </c>
      <c r="N108" s="494">
        <v>12.479771743289517</v>
      </c>
      <c r="O108" s="95">
        <v>9</v>
      </c>
      <c r="P108" s="398">
        <v>8.41</v>
      </c>
      <c r="Q108" s="537">
        <v>495</v>
      </c>
      <c r="R108" s="538">
        <v>462.68</v>
      </c>
      <c r="S108" s="69">
        <v>109641</v>
      </c>
      <c r="T108" s="69">
        <v>3</v>
      </c>
      <c r="U108" s="69">
        <v>3</v>
      </c>
      <c r="V108" s="95">
        <v>6</v>
      </c>
      <c r="W108" s="455">
        <v>5.47</v>
      </c>
      <c r="X108" s="457">
        <v>265</v>
      </c>
      <c r="Y108" s="457">
        <v>143</v>
      </c>
      <c r="Z108" s="537">
        <v>408</v>
      </c>
      <c r="AA108" s="909">
        <v>372.12</v>
      </c>
      <c r="AB108" s="626"/>
    </row>
    <row r="109" spans="1:28" s="429" customFormat="1" ht="15" customHeight="1">
      <c r="A109" s="421" t="s">
        <v>269</v>
      </c>
      <c r="B109" s="421" t="s">
        <v>311</v>
      </c>
      <c r="C109" s="95" t="s">
        <v>271</v>
      </c>
      <c r="D109" s="421" t="s">
        <v>271</v>
      </c>
      <c r="E109" s="312">
        <v>13001</v>
      </c>
      <c r="F109" s="421" t="s">
        <v>314</v>
      </c>
      <c r="G109" s="312">
        <v>13403</v>
      </c>
      <c r="H109" s="69">
        <v>27309</v>
      </c>
      <c r="I109" s="167">
        <v>2</v>
      </c>
      <c r="J109" s="455">
        <v>7.32</v>
      </c>
      <c r="K109" s="69">
        <v>148</v>
      </c>
      <c r="L109" s="455">
        <v>541.95000000000005</v>
      </c>
      <c r="M109" s="69">
        <v>27913</v>
      </c>
      <c r="N109" s="494">
        <v>0.27694633933972101</v>
      </c>
      <c r="O109" s="95">
        <v>6</v>
      </c>
      <c r="P109" s="398">
        <v>21.5</v>
      </c>
      <c r="Q109" s="537">
        <v>135</v>
      </c>
      <c r="R109" s="538">
        <v>483.65</v>
      </c>
      <c r="S109" s="69">
        <v>28525</v>
      </c>
      <c r="T109" s="69">
        <v>5</v>
      </c>
      <c r="U109" s="69">
        <v>0</v>
      </c>
      <c r="V109" s="95">
        <v>5</v>
      </c>
      <c r="W109" s="455">
        <v>17.53</v>
      </c>
      <c r="X109" s="457">
        <v>79</v>
      </c>
      <c r="Y109" s="457">
        <v>0</v>
      </c>
      <c r="Z109" s="537">
        <v>79</v>
      </c>
      <c r="AA109" s="909">
        <v>276.95</v>
      </c>
      <c r="AB109" s="626"/>
    </row>
    <row r="110" spans="1:28" s="429" customFormat="1" ht="15" customHeight="1">
      <c r="A110" s="421" t="s">
        <v>269</v>
      </c>
      <c r="B110" s="421" t="s">
        <v>311</v>
      </c>
      <c r="C110" s="95" t="s">
        <v>271</v>
      </c>
      <c r="D110" s="421" t="s">
        <v>271</v>
      </c>
      <c r="E110" s="312">
        <v>13001</v>
      </c>
      <c r="F110" s="421" t="s">
        <v>315</v>
      </c>
      <c r="G110" s="312">
        <v>13404</v>
      </c>
      <c r="H110" s="69">
        <v>78650</v>
      </c>
      <c r="I110" s="167">
        <v>11</v>
      </c>
      <c r="J110" s="455">
        <v>13.99</v>
      </c>
      <c r="K110" s="69">
        <v>237</v>
      </c>
      <c r="L110" s="455">
        <v>301.33999999999997</v>
      </c>
      <c r="M110" s="69">
        <v>80711</v>
      </c>
      <c r="N110" s="494">
        <v>7.8038217189175283</v>
      </c>
      <c r="O110" s="95">
        <v>5</v>
      </c>
      <c r="P110" s="398">
        <v>6.19</v>
      </c>
      <c r="Q110" s="537">
        <v>234</v>
      </c>
      <c r="R110" s="538">
        <v>289.92</v>
      </c>
      <c r="S110" s="69">
        <v>82766</v>
      </c>
      <c r="T110" s="69">
        <v>4</v>
      </c>
      <c r="U110" s="69">
        <v>3</v>
      </c>
      <c r="V110" s="95">
        <v>7</v>
      </c>
      <c r="W110" s="455">
        <v>8.4600000000000009</v>
      </c>
      <c r="X110" s="457">
        <v>37</v>
      </c>
      <c r="Y110" s="457">
        <v>159</v>
      </c>
      <c r="Z110" s="537">
        <v>196</v>
      </c>
      <c r="AA110" s="909">
        <v>236.81</v>
      </c>
      <c r="AB110" s="626"/>
    </row>
    <row r="111" spans="1:28" s="429" customFormat="1" ht="15" customHeight="1">
      <c r="A111" s="421" t="s">
        <v>269</v>
      </c>
      <c r="B111" s="421" t="s">
        <v>316</v>
      </c>
      <c r="C111" s="95" t="s">
        <v>172</v>
      </c>
      <c r="D111" s="421" t="s">
        <v>316</v>
      </c>
      <c r="E111" s="312">
        <v>13501</v>
      </c>
      <c r="F111" s="424" t="s">
        <v>316</v>
      </c>
      <c r="G111" s="312">
        <v>13501</v>
      </c>
      <c r="H111" s="69">
        <v>135945</v>
      </c>
      <c r="I111" s="167">
        <v>17</v>
      </c>
      <c r="J111" s="455">
        <v>12.51</v>
      </c>
      <c r="K111" s="69">
        <v>553</v>
      </c>
      <c r="L111" s="455">
        <v>406.78</v>
      </c>
      <c r="M111" s="69">
        <v>138793</v>
      </c>
      <c r="N111" s="494">
        <v>6.2489616996402022</v>
      </c>
      <c r="O111" s="95">
        <v>16</v>
      </c>
      <c r="P111" s="398">
        <v>11.53</v>
      </c>
      <c r="Q111" s="537">
        <v>538</v>
      </c>
      <c r="R111" s="538">
        <v>387.63</v>
      </c>
      <c r="S111" s="69">
        <v>141612</v>
      </c>
      <c r="T111" s="69">
        <v>2</v>
      </c>
      <c r="U111" s="69">
        <v>12</v>
      </c>
      <c r="V111" s="95">
        <v>14</v>
      </c>
      <c r="W111" s="455">
        <v>9.89</v>
      </c>
      <c r="X111" s="457">
        <v>121</v>
      </c>
      <c r="Y111" s="457">
        <v>215</v>
      </c>
      <c r="Z111" s="537">
        <v>336</v>
      </c>
      <c r="AA111" s="909">
        <v>237.27</v>
      </c>
      <c r="AB111" s="626"/>
    </row>
    <row r="112" spans="1:28" s="429" customFormat="1" ht="15" customHeight="1">
      <c r="A112" s="421" t="s">
        <v>269</v>
      </c>
      <c r="B112" s="421" t="s">
        <v>317</v>
      </c>
      <c r="C112" s="95" t="s">
        <v>271</v>
      </c>
      <c r="D112" s="421" t="s">
        <v>271</v>
      </c>
      <c r="E112" s="312">
        <v>13001</v>
      </c>
      <c r="F112" s="421" t="s">
        <v>317</v>
      </c>
      <c r="G112" s="312">
        <v>13601</v>
      </c>
      <c r="H112" s="69">
        <v>79158</v>
      </c>
      <c r="I112" s="167">
        <v>7</v>
      </c>
      <c r="J112" s="455">
        <v>8.84</v>
      </c>
      <c r="K112" s="69">
        <v>203</v>
      </c>
      <c r="L112" s="455">
        <v>256.45</v>
      </c>
      <c r="M112" s="69">
        <v>80489</v>
      </c>
      <c r="N112" s="494">
        <v>4.3006596945388287</v>
      </c>
      <c r="O112" s="95">
        <v>2</v>
      </c>
      <c r="P112" s="398">
        <v>2.48</v>
      </c>
      <c r="Q112" s="537">
        <v>168</v>
      </c>
      <c r="R112" s="538">
        <v>208.72</v>
      </c>
      <c r="S112" s="69">
        <v>81838</v>
      </c>
      <c r="T112" s="69">
        <v>5</v>
      </c>
      <c r="U112" s="69">
        <v>2</v>
      </c>
      <c r="V112" s="95">
        <v>7</v>
      </c>
      <c r="W112" s="455">
        <v>8.5500000000000007</v>
      </c>
      <c r="X112" s="457">
        <v>127</v>
      </c>
      <c r="Y112" s="457">
        <v>46</v>
      </c>
      <c r="Z112" s="537">
        <v>173</v>
      </c>
      <c r="AA112" s="909">
        <v>211.39</v>
      </c>
      <c r="AB112" s="626"/>
    </row>
    <row r="113" spans="1:28" s="429" customFormat="1" ht="15" customHeight="1">
      <c r="A113" s="421" t="s">
        <v>269</v>
      </c>
      <c r="B113" s="421" t="s">
        <v>317</v>
      </c>
      <c r="C113" s="95" t="s">
        <v>271</v>
      </c>
      <c r="D113" s="421" t="s">
        <v>271</v>
      </c>
      <c r="E113" s="312">
        <v>13001</v>
      </c>
      <c r="F113" s="421" t="s">
        <v>318</v>
      </c>
      <c r="G113" s="312">
        <v>13602</v>
      </c>
      <c r="H113" s="69">
        <v>38593</v>
      </c>
      <c r="I113" s="167">
        <v>6</v>
      </c>
      <c r="J113" s="455">
        <v>15.55</v>
      </c>
      <c r="K113" s="69">
        <v>68</v>
      </c>
      <c r="L113" s="455">
        <v>176.2</v>
      </c>
      <c r="M113" s="69">
        <v>39296</v>
      </c>
      <c r="N113" s="494">
        <v>2.3386509353770881</v>
      </c>
      <c r="O113" s="95">
        <v>1</v>
      </c>
      <c r="P113" s="398">
        <v>2.54</v>
      </c>
      <c r="Q113" s="537">
        <v>58</v>
      </c>
      <c r="R113" s="538">
        <v>147.6</v>
      </c>
      <c r="S113" s="69">
        <v>40014</v>
      </c>
      <c r="T113" s="69">
        <v>2</v>
      </c>
      <c r="U113" s="69">
        <v>0</v>
      </c>
      <c r="V113" s="95">
        <v>2</v>
      </c>
      <c r="W113" s="455">
        <v>5</v>
      </c>
      <c r="X113" s="457">
        <v>50</v>
      </c>
      <c r="Y113" s="457">
        <v>35</v>
      </c>
      <c r="Z113" s="537">
        <v>85</v>
      </c>
      <c r="AA113" s="909">
        <v>212.43</v>
      </c>
      <c r="AB113" s="626"/>
    </row>
    <row r="114" spans="1:28" s="429" customFormat="1" ht="15" customHeight="1">
      <c r="A114" s="421" t="s">
        <v>269</v>
      </c>
      <c r="B114" s="421" t="s">
        <v>317</v>
      </c>
      <c r="C114" s="95" t="s">
        <v>271</v>
      </c>
      <c r="D114" s="421" t="s">
        <v>271</v>
      </c>
      <c r="E114" s="312">
        <v>13001</v>
      </c>
      <c r="F114" s="421" t="s">
        <v>319</v>
      </c>
      <c r="G114" s="312">
        <v>13603</v>
      </c>
      <c r="H114" s="69">
        <v>38690</v>
      </c>
      <c r="I114" s="167">
        <v>2</v>
      </c>
      <c r="J114" s="455">
        <v>5.17</v>
      </c>
      <c r="K114" s="69">
        <v>46</v>
      </c>
      <c r="L114" s="455">
        <v>118.89</v>
      </c>
      <c r="M114" s="69">
        <v>39433</v>
      </c>
      <c r="N114" s="343" t="s">
        <v>17</v>
      </c>
      <c r="O114" s="95">
        <v>3</v>
      </c>
      <c r="P114" s="398">
        <v>7.61</v>
      </c>
      <c r="Q114" s="537">
        <v>46</v>
      </c>
      <c r="R114" s="538">
        <v>116.65</v>
      </c>
      <c r="S114" s="69">
        <v>40171</v>
      </c>
      <c r="T114" s="69">
        <v>1</v>
      </c>
      <c r="U114" s="69">
        <v>1</v>
      </c>
      <c r="V114" s="95">
        <v>2</v>
      </c>
      <c r="W114" s="455">
        <v>4.9800000000000004</v>
      </c>
      <c r="X114" s="457">
        <v>42</v>
      </c>
      <c r="Y114" s="457">
        <v>8</v>
      </c>
      <c r="Z114" s="537">
        <v>50</v>
      </c>
      <c r="AA114" s="909">
        <v>124.47</v>
      </c>
      <c r="AB114" s="626"/>
    </row>
    <row r="115" spans="1:28" s="429" customFormat="1" ht="15" customHeight="1">
      <c r="A115" s="421" t="s">
        <v>269</v>
      </c>
      <c r="B115" s="421" t="s">
        <v>317</v>
      </c>
      <c r="C115" s="95" t="s">
        <v>271</v>
      </c>
      <c r="D115" s="421" t="s">
        <v>271</v>
      </c>
      <c r="E115" s="312">
        <v>13001</v>
      </c>
      <c r="F115" s="421" t="s">
        <v>320</v>
      </c>
      <c r="G115" s="312">
        <v>13604</v>
      </c>
      <c r="H115" s="69">
        <v>69538</v>
      </c>
      <c r="I115" s="167">
        <v>2</v>
      </c>
      <c r="J115" s="455">
        <v>2.88</v>
      </c>
      <c r="K115" s="69">
        <v>203</v>
      </c>
      <c r="L115" s="455">
        <v>291.93</v>
      </c>
      <c r="M115" s="69">
        <v>71852</v>
      </c>
      <c r="N115" s="494">
        <v>7.4843410025260155</v>
      </c>
      <c r="O115" s="95">
        <v>7</v>
      </c>
      <c r="P115" s="398">
        <v>9.74</v>
      </c>
      <c r="Q115" s="537">
        <v>151</v>
      </c>
      <c r="R115" s="538">
        <v>210.15</v>
      </c>
      <c r="S115" s="69">
        <v>74188</v>
      </c>
      <c r="T115" s="69">
        <v>0</v>
      </c>
      <c r="U115" s="69">
        <v>6</v>
      </c>
      <c r="V115" s="95">
        <v>6</v>
      </c>
      <c r="W115" s="455">
        <v>8.09</v>
      </c>
      <c r="X115" s="457">
        <v>44</v>
      </c>
      <c r="Y115" s="457">
        <v>60</v>
      </c>
      <c r="Z115" s="537">
        <v>104</v>
      </c>
      <c r="AA115" s="909">
        <v>140.18</v>
      </c>
      <c r="AB115" s="626"/>
    </row>
    <row r="116" spans="1:28" s="429" customFormat="1" ht="15" customHeight="1">
      <c r="A116" s="421" t="s">
        <v>269</v>
      </c>
      <c r="B116" s="421" t="s">
        <v>317</v>
      </c>
      <c r="C116" s="95" t="s">
        <v>271</v>
      </c>
      <c r="D116" s="421" t="s">
        <v>271</v>
      </c>
      <c r="E116" s="312">
        <v>13001</v>
      </c>
      <c r="F116" s="421" t="s">
        <v>321</v>
      </c>
      <c r="G116" s="312">
        <v>13605</v>
      </c>
      <c r="H116" s="69">
        <v>97255</v>
      </c>
      <c r="I116" s="167">
        <v>1</v>
      </c>
      <c r="J116" s="455">
        <v>1.03</v>
      </c>
      <c r="K116" s="69">
        <v>257</v>
      </c>
      <c r="L116" s="455">
        <v>264.25</v>
      </c>
      <c r="M116" s="69">
        <v>99142</v>
      </c>
      <c r="N116" s="494">
        <v>11.533173733808447</v>
      </c>
      <c r="O116" s="95">
        <v>9</v>
      </c>
      <c r="P116" s="398">
        <v>9.08</v>
      </c>
      <c r="Q116" s="537">
        <v>273</v>
      </c>
      <c r="R116" s="538">
        <v>275.36</v>
      </c>
      <c r="S116" s="69">
        <v>101058</v>
      </c>
      <c r="T116" s="69">
        <v>3</v>
      </c>
      <c r="U116" s="69">
        <v>2</v>
      </c>
      <c r="V116" s="95">
        <v>5</v>
      </c>
      <c r="W116" s="455">
        <v>4.95</v>
      </c>
      <c r="X116" s="457">
        <v>196</v>
      </c>
      <c r="Y116" s="457">
        <v>7</v>
      </c>
      <c r="Z116" s="537">
        <v>203</v>
      </c>
      <c r="AA116" s="909">
        <v>200.87</v>
      </c>
      <c r="AB116" s="626"/>
    </row>
    <row r="117" spans="1:28" s="429" customFormat="1" ht="15" customHeight="1">
      <c r="A117" s="421" t="s">
        <v>322</v>
      </c>
      <c r="B117" s="421" t="s">
        <v>323</v>
      </c>
      <c r="C117" s="95" t="s">
        <v>172</v>
      </c>
      <c r="D117" s="421" t="s">
        <v>323</v>
      </c>
      <c r="E117" s="312">
        <v>14101</v>
      </c>
      <c r="F117" s="421" t="s">
        <v>323</v>
      </c>
      <c r="G117" s="312">
        <v>14101</v>
      </c>
      <c r="H117" s="69">
        <v>173420</v>
      </c>
      <c r="I117" s="167">
        <v>8</v>
      </c>
      <c r="J117" s="455">
        <v>4.6100000000000003</v>
      </c>
      <c r="K117" s="69">
        <v>795</v>
      </c>
      <c r="L117" s="455">
        <v>458.42</v>
      </c>
      <c r="M117" s="69">
        <v>175117</v>
      </c>
      <c r="N117" s="494">
        <v>5.4202696792955614</v>
      </c>
      <c r="O117" s="95">
        <v>7</v>
      </c>
      <c r="P117" s="398">
        <v>4</v>
      </c>
      <c r="Q117" s="537">
        <v>573</v>
      </c>
      <c r="R117" s="538">
        <v>327.20999999999998</v>
      </c>
      <c r="S117" s="69">
        <v>176774</v>
      </c>
      <c r="T117" s="69">
        <v>5</v>
      </c>
      <c r="U117" s="69">
        <v>2</v>
      </c>
      <c r="V117" s="95">
        <v>7</v>
      </c>
      <c r="W117" s="455">
        <v>3.96</v>
      </c>
      <c r="X117" s="457">
        <v>438</v>
      </c>
      <c r="Y117" s="457">
        <v>25</v>
      </c>
      <c r="Z117" s="537">
        <v>463</v>
      </c>
      <c r="AA117" s="909">
        <v>261.92</v>
      </c>
      <c r="AB117" s="626"/>
    </row>
    <row r="118" spans="1:28" s="429" customFormat="1" ht="15" customHeight="1">
      <c r="A118" s="421" t="s">
        <v>324</v>
      </c>
      <c r="B118" s="421" t="s">
        <v>325</v>
      </c>
      <c r="C118" s="95" t="s">
        <v>172</v>
      </c>
      <c r="D118" s="421" t="s">
        <v>325</v>
      </c>
      <c r="E118" s="312">
        <v>15101</v>
      </c>
      <c r="F118" s="421" t="s">
        <v>325</v>
      </c>
      <c r="G118" s="312">
        <v>15101</v>
      </c>
      <c r="H118" s="69">
        <v>237412</v>
      </c>
      <c r="I118" s="167">
        <v>21</v>
      </c>
      <c r="J118" s="455">
        <v>8.85</v>
      </c>
      <c r="K118" s="69">
        <v>723</v>
      </c>
      <c r="L118" s="455">
        <v>304.52999999999997</v>
      </c>
      <c r="M118" s="69">
        <v>242510</v>
      </c>
      <c r="N118" s="494">
        <v>3.409337370805078</v>
      </c>
      <c r="O118" s="95">
        <v>28</v>
      </c>
      <c r="P118" s="398">
        <v>11.55</v>
      </c>
      <c r="Q118" s="537">
        <v>764</v>
      </c>
      <c r="R118" s="538">
        <v>315.04000000000002</v>
      </c>
      <c r="S118" s="69">
        <v>247552</v>
      </c>
      <c r="T118" s="69">
        <v>10</v>
      </c>
      <c r="U118" s="69">
        <v>14</v>
      </c>
      <c r="V118" s="95">
        <v>24</v>
      </c>
      <c r="W118" s="455">
        <v>9.69</v>
      </c>
      <c r="X118" s="457">
        <v>494</v>
      </c>
      <c r="Y118" s="457">
        <v>84</v>
      </c>
      <c r="Z118" s="537">
        <v>578</v>
      </c>
      <c r="AA118" s="909">
        <v>233.49</v>
      </c>
      <c r="AB118" s="626"/>
    </row>
    <row r="119" spans="1:28" s="429" customFormat="1" ht="15" customHeight="1">
      <c r="A119" s="421" t="s">
        <v>326</v>
      </c>
      <c r="B119" s="219" t="s">
        <v>327</v>
      </c>
      <c r="C119" s="95" t="s">
        <v>172</v>
      </c>
      <c r="D119" s="421" t="s">
        <v>328</v>
      </c>
      <c r="E119" s="312">
        <v>16101</v>
      </c>
      <c r="F119" s="421" t="s">
        <v>329</v>
      </c>
      <c r="G119" s="312">
        <v>16101</v>
      </c>
      <c r="H119" s="69">
        <v>195042</v>
      </c>
      <c r="I119" s="167">
        <v>14</v>
      </c>
      <c r="J119" s="455">
        <v>7.18</v>
      </c>
      <c r="K119" s="69">
        <v>747</v>
      </c>
      <c r="L119" s="455">
        <v>382.99</v>
      </c>
      <c r="M119" s="69">
        <v>196853</v>
      </c>
      <c r="N119" s="494">
        <v>16.483497114535435</v>
      </c>
      <c r="O119" s="95">
        <v>17</v>
      </c>
      <c r="P119" s="398">
        <v>8.64</v>
      </c>
      <c r="Q119" s="537">
        <v>585</v>
      </c>
      <c r="R119" s="538">
        <v>297.18</v>
      </c>
      <c r="S119" s="69">
        <v>198624</v>
      </c>
      <c r="T119" s="69">
        <v>10</v>
      </c>
      <c r="U119" s="69">
        <v>3</v>
      </c>
      <c r="V119" s="95">
        <v>13</v>
      </c>
      <c r="W119" s="455">
        <v>6.55</v>
      </c>
      <c r="X119" s="457">
        <v>312</v>
      </c>
      <c r="Y119" s="457">
        <v>47</v>
      </c>
      <c r="Z119" s="537">
        <v>359</v>
      </c>
      <c r="AA119" s="909">
        <v>180.74</v>
      </c>
      <c r="AB119" s="626"/>
    </row>
    <row r="120" spans="1:28" s="429" customFormat="1" ht="15" customHeight="1">
      <c r="A120" s="421" t="s">
        <v>326</v>
      </c>
      <c r="B120" s="219" t="s">
        <v>327</v>
      </c>
      <c r="C120" s="95" t="s">
        <v>172</v>
      </c>
      <c r="D120" s="421" t="s">
        <v>328</v>
      </c>
      <c r="E120" s="312">
        <v>16101</v>
      </c>
      <c r="F120" s="421" t="s">
        <v>330</v>
      </c>
      <c r="G120" s="312">
        <v>16103</v>
      </c>
      <c r="H120" s="69">
        <v>22426</v>
      </c>
      <c r="I120" s="167">
        <v>2</v>
      </c>
      <c r="J120" s="455">
        <v>8.92</v>
      </c>
      <c r="K120" s="69">
        <v>132</v>
      </c>
      <c r="L120" s="455">
        <v>588.6</v>
      </c>
      <c r="M120" s="69">
        <v>33291</v>
      </c>
      <c r="N120" s="343" t="s">
        <v>17</v>
      </c>
      <c r="O120" s="95">
        <v>4</v>
      </c>
      <c r="P120" s="398">
        <v>12.02</v>
      </c>
      <c r="Q120" s="537">
        <v>110</v>
      </c>
      <c r="R120" s="538">
        <v>330.42</v>
      </c>
      <c r="S120" s="69">
        <v>33827</v>
      </c>
      <c r="T120" s="69">
        <v>9</v>
      </c>
      <c r="U120" s="69">
        <v>2</v>
      </c>
      <c r="V120" s="914">
        <v>11</v>
      </c>
      <c r="W120" s="910">
        <v>32.520000000000003</v>
      </c>
      <c r="X120" s="915">
        <v>74</v>
      </c>
      <c r="Y120" s="915">
        <v>8</v>
      </c>
      <c r="Z120" s="911">
        <v>82</v>
      </c>
      <c r="AA120" s="912">
        <v>242.41</v>
      </c>
      <c r="AB120" s="626"/>
    </row>
    <row r="121" spans="1:28" s="429" customFormat="1" ht="15" customHeight="1">
      <c r="A121" s="421" t="s">
        <v>326</v>
      </c>
      <c r="B121" s="219" t="s">
        <v>331</v>
      </c>
      <c r="C121" s="95" t="s">
        <v>172</v>
      </c>
      <c r="D121" s="423" t="s">
        <v>332</v>
      </c>
      <c r="E121" s="312">
        <v>16301</v>
      </c>
      <c r="F121" s="423" t="s">
        <v>332</v>
      </c>
      <c r="G121" s="312">
        <v>16301</v>
      </c>
      <c r="H121" s="69">
        <v>55608</v>
      </c>
      <c r="I121" s="167">
        <v>17</v>
      </c>
      <c r="J121" s="455">
        <v>30.57</v>
      </c>
      <c r="K121" s="69">
        <v>277</v>
      </c>
      <c r="L121" s="455">
        <v>498.13</v>
      </c>
      <c r="M121" s="69">
        <v>55935</v>
      </c>
      <c r="N121" s="494">
        <v>10.946084357104496</v>
      </c>
      <c r="O121" s="95">
        <v>9</v>
      </c>
      <c r="P121" s="398">
        <v>16.09</v>
      </c>
      <c r="Q121" s="537">
        <v>285</v>
      </c>
      <c r="R121" s="538">
        <v>509.52</v>
      </c>
      <c r="S121" s="69">
        <v>56252</v>
      </c>
      <c r="T121" s="69">
        <v>1</v>
      </c>
      <c r="U121" s="913">
        <v>8</v>
      </c>
      <c r="V121" s="95">
        <v>9</v>
      </c>
      <c r="W121" s="455">
        <v>16</v>
      </c>
      <c r="X121" s="457">
        <v>92</v>
      </c>
      <c r="Y121" s="457">
        <v>122</v>
      </c>
      <c r="Z121" s="537">
        <v>214</v>
      </c>
      <c r="AA121" s="909">
        <v>380.43</v>
      </c>
      <c r="AB121" s="626"/>
    </row>
  </sheetData>
  <mergeCells count="5">
    <mergeCell ref="H3:L3"/>
    <mergeCell ref="M3:R3"/>
    <mergeCell ref="S3:AA3"/>
    <mergeCell ref="B2:AA2"/>
    <mergeCell ref="B1:AA1"/>
  </mergeCells>
  <hyperlinks>
    <hyperlink ref="AB1" location="INDICE!A1" display="INDICE" xr:uid="{00000000-0004-0000-9600-000000000000}"/>
    <hyperlink ref="AB2" location="Matriz_Estadisticas!A1" display="ESTADÍSTICAS" xr:uid="{00000000-0004-0000-9600-000001000000}"/>
    <hyperlink ref="A1" location="INDICE!C32" display="DE_28" xr:uid="{00000000-0004-0000-9600-000002000000}"/>
    <hyperlink ref="A2" location="INDICE!C33" display="DE_31" xr:uid="{00000000-0004-0000-9600-000003000000}"/>
  </hyperlinks>
  <pageMargins left="0.7" right="0.7" top="0.75" bottom="0.75" header="0.3" footer="0.3"/>
  <pageSetup orientation="portrait" horizontalDpi="4294967293" verticalDpi="4294967293"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Hoja151"/>
  <dimension ref="A1:C38"/>
  <sheetViews>
    <sheetView workbookViewId="0"/>
  </sheetViews>
  <sheetFormatPr baseColWidth="10" defaultColWidth="11.44140625" defaultRowHeight="14.4"/>
  <cols>
    <col min="1" max="1" width="44.44140625" style="6" bestFit="1" customWidth="1"/>
    <col min="2" max="2" width="100.6640625" style="7" customWidth="1"/>
    <col min="3" max="3" width="7" style="15" bestFit="1" customWidth="1"/>
    <col min="4" max="16384" width="11.44140625" style="15"/>
  </cols>
  <sheetData>
    <row r="1" spans="1:3">
      <c r="A1" s="442" t="s">
        <v>419</v>
      </c>
      <c r="B1" s="413" t="s">
        <v>1276</v>
      </c>
      <c r="C1" s="35" t="s">
        <v>137</v>
      </c>
    </row>
    <row r="2" spans="1:3">
      <c r="A2" s="263" t="s">
        <v>6</v>
      </c>
      <c r="B2" s="259" t="s">
        <v>43</v>
      </c>
    </row>
    <row r="3" spans="1:3">
      <c r="A3" s="263" t="s">
        <v>4</v>
      </c>
      <c r="B3" s="259" t="s">
        <v>32</v>
      </c>
    </row>
    <row r="4" spans="1:3">
      <c r="A4" s="263" t="s">
        <v>388</v>
      </c>
      <c r="B4" s="259" t="s">
        <v>42</v>
      </c>
    </row>
    <row r="5" spans="1:3">
      <c r="A5" s="263" t="s">
        <v>9</v>
      </c>
      <c r="B5" s="259" t="s">
        <v>1171</v>
      </c>
    </row>
    <row r="6" spans="1:3">
      <c r="A6" s="263" t="s">
        <v>138</v>
      </c>
      <c r="B6" s="259" t="s">
        <v>421</v>
      </c>
    </row>
    <row r="7" spans="1:3">
      <c r="A7" s="263" t="s">
        <v>7</v>
      </c>
      <c r="B7" s="217" t="s">
        <v>422</v>
      </c>
    </row>
    <row r="8" spans="1:3">
      <c r="A8" s="263" t="s">
        <v>389</v>
      </c>
      <c r="B8" s="257">
        <v>2018</v>
      </c>
    </row>
    <row r="9" spans="1:3">
      <c r="A9" s="263" t="s">
        <v>390</v>
      </c>
      <c r="B9" s="259" t="s">
        <v>470</v>
      </c>
    </row>
    <row r="10" spans="1:3" ht="69">
      <c r="A10" s="100" t="s">
        <v>391</v>
      </c>
      <c r="B10" s="257" t="s">
        <v>1172</v>
      </c>
    </row>
    <row r="11" spans="1:3">
      <c r="A11" s="263" t="s">
        <v>392</v>
      </c>
      <c r="B11" s="259" t="s">
        <v>425</v>
      </c>
    </row>
    <row r="12" spans="1:3">
      <c r="A12" s="263" t="s">
        <v>393</v>
      </c>
      <c r="B12" s="259" t="s">
        <v>796</v>
      </c>
    </row>
    <row r="13" spans="1:3">
      <c r="A13" s="263" t="s">
        <v>394</v>
      </c>
      <c r="B13" s="259" t="s">
        <v>542</v>
      </c>
    </row>
    <row r="14" spans="1:3">
      <c r="A14" s="263" t="s">
        <v>139</v>
      </c>
      <c r="B14" s="257" t="s">
        <v>1708</v>
      </c>
    </row>
    <row r="15" spans="1:3">
      <c r="A15" s="263" t="s">
        <v>395</v>
      </c>
      <c r="B15" s="131">
        <v>43088</v>
      </c>
    </row>
    <row r="16" spans="1:3">
      <c r="A16" s="263" t="s">
        <v>396</v>
      </c>
      <c r="B16" s="131">
        <v>44214</v>
      </c>
    </row>
    <row r="17" spans="1:2">
      <c r="A17" s="263" t="s">
        <v>397</v>
      </c>
      <c r="B17" s="259" t="s">
        <v>798</v>
      </c>
    </row>
    <row r="18" spans="1:2">
      <c r="A18" s="263" t="s">
        <v>398</v>
      </c>
      <c r="B18" s="259" t="s">
        <v>1174</v>
      </c>
    </row>
    <row r="19" spans="1:2">
      <c r="A19" s="263" t="s">
        <v>399</v>
      </c>
      <c r="B19" s="259" t="s">
        <v>1137</v>
      </c>
    </row>
    <row r="20" spans="1:2">
      <c r="A20" s="263" t="s">
        <v>400</v>
      </c>
      <c r="B20" s="259" t="s">
        <v>479</v>
      </c>
    </row>
    <row r="21" spans="1:2">
      <c r="A21" s="263" t="s">
        <v>403</v>
      </c>
      <c r="B21" s="244" t="s">
        <v>1315</v>
      </c>
    </row>
    <row r="22" spans="1:2">
      <c r="A22" s="263" t="s">
        <v>404</v>
      </c>
      <c r="B22" s="259" t="s">
        <v>434</v>
      </c>
    </row>
    <row r="23" spans="1:2">
      <c r="A23" s="263" t="s">
        <v>435</v>
      </c>
      <c r="B23" s="509" t="s">
        <v>1316</v>
      </c>
    </row>
    <row r="24" spans="1:2">
      <c r="A24" s="263" t="s">
        <v>405</v>
      </c>
      <c r="B24" s="171">
        <v>2018</v>
      </c>
    </row>
    <row r="25" spans="1:2">
      <c r="A25" s="263" t="s">
        <v>406</v>
      </c>
      <c r="B25" s="259" t="s">
        <v>482</v>
      </c>
    </row>
    <row r="26" spans="1:2">
      <c r="A26" s="263" t="s">
        <v>407</v>
      </c>
      <c r="B26" s="244" t="s">
        <v>1317</v>
      </c>
    </row>
    <row r="27" spans="1:2">
      <c r="A27" s="263" t="s">
        <v>408</v>
      </c>
      <c r="B27" s="244" t="s">
        <v>434</v>
      </c>
    </row>
    <row r="28" spans="1:2">
      <c r="A28" s="263" t="s">
        <v>439</v>
      </c>
      <c r="B28" s="509" t="s">
        <v>1316</v>
      </c>
    </row>
    <row r="29" spans="1:2">
      <c r="A29" s="263" t="s">
        <v>409</v>
      </c>
      <c r="B29" s="257">
        <v>2018</v>
      </c>
    </row>
    <row r="30" spans="1:2">
      <c r="A30" s="263" t="s">
        <v>410</v>
      </c>
      <c r="B30" s="259" t="s">
        <v>470</v>
      </c>
    </row>
    <row r="31" spans="1:2">
      <c r="A31" s="263" t="s">
        <v>411</v>
      </c>
      <c r="B31" s="259"/>
    </row>
    <row r="32" spans="1:2">
      <c r="A32" s="263" t="s">
        <v>412</v>
      </c>
      <c r="B32" s="259"/>
    </row>
    <row r="33" spans="1:2">
      <c r="A33" s="278" t="s">
        <v>440</v>
      </c>
      <c r="B33" s="510"/>
    </row>
    <row r="34" spans="1:2">
      <c r="A34" s="278" t="s">
        <v>413</v>
      </c>
      <c r="B34" s="259"/>
    </row>
    <row r="35" spans="1:2">
      <c r="A35" s="278" t="s">
        <v>414</v>
      </c>
      <c r="B35" s="259"/>
    </row>
    <row r="36" spans="1:2" ht="69">
      <c r="A36" s="278" t="s">
        <v>401</v>
      </c>
      <c r="B36" s="511" t="s">
        <v>1947</v>
      </c>
    </row>
    <row r="37" spans="1:2" ht="110.4">
      <c r="A37" s="420" t="s">
        <v>1267</v>
      </c>
      <c r="B37" s="259" t="s">
        <v>1730</v>
      </c>
    </row>
    <row r="38" spans="1:2">
      <c r="A38" s="278" t="s">
        <v>402</v>
      </c>
      <c r="B38" s="259" t="s">
        <v>485</v>
      </c>
    </row>
  </sheetData>
  <hyperlinks>
    <hyperlink ref="C1" location="INDICE!A1" display="INDICE" xr:uid="{00000000-0004-0000-9700-000000000000}"/>
    <hyperlink ref="A1" location="INDICE!C27" display="COMPONENTE" xr:uid="{00000000-0004-0000-9700-000001000000}"/>
  </hyperlinks>
  <pageMargins left="0.7" right="0.7" top="0.75" bottom="0.75" header="0.3" footer="0.3"/>
  <pageSetup orientation="portrait" horizontalDpi="4294967293" verticalDpi="4294967293"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Hoja152" filterMode="1">
    <tabColor theme="0"/>
  </sheetPr>
  <dimension ref="A1:I120"/>
  <sheetViews>
    <sheetView workbookViewId="0">
      <selection activeCell="A3" sqref="A3:XFD3"/>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1.5546875" style="218" bestFit="1" customWidth="1"/>
    <col min="6" max="6" width="19" style="218" bestFit="1" customWidth="1"/>
    <col min="7" max="7" width="6" style="218" bestFit="1" customWidth="1"/>
    <col min="8" max="8" width="32" style="823" customWidth="1"/>
    <col min="9" max="9" width="13.109375" style="527" bestFit="1" customWidth="1"/>
    <col min="10" max="16384" width="11.44140625" style="218"/>
  </cols>
  <sheetData>
    <row r="1" spans="1:9">
      <c r="A1" s="446" t="s">
        <v>43</v>
      </c>
      <c r="B1" s="1099" t="s">
        <v>1171</v>
      </c>
      <c r="C1" s="1100"/>
      <c r="D1" s="1100"/>
      <c r="E1" s="1100"/>
      <c r="F1" s="1100"/>
      <c r="G1" s="1100"/>
      <c r="H1" s="1101"/>
      <c r="I1" s="625" t="s">
        <v>137</v>
      </c>
    </row>
    <row r="2" spans="1:9">
      <c r="A2" s="450"/>
      <c r="B2" s="486"/>
      <c r="C2" s="486"/>
      <c r="D2" s="487"/>
      <c r="E2" s="488"/>
      <c r="F2" s="488"/>
      <c r="G2" s="488"/>
      <c r="H2" s="826" t="s">
        <v>1269</v>
      </c>
      <c r="I2" s="625" t="s">
        <v>449</v>
      </c>
    </row>
    <row r="3" spans="1:9" ht="28.8">
      <c r="A3" s="452" t="s">
        <v>165</v>
      </c>
      <c r="B3" s="452" t="s">
        <v>166</v>
      </c>
      <c r="C3" s="452" t="s">
        <v>167</v>
      </c>
      <c r="D3" s="436" t="s">
        <v>168</v>
      </c>
      <c r="E3" s="453" t="s">
        <v>169</v>
      </c>
      <c r="F3" s="453" t="s">
        <v>11</v>
      </c>
      <c r="G3" s="453" t="s">
        <v>487</v>
      </c>
      <c r="H3" s="779" t="s">
        <v>1670</v>
      </c>
    </row>
    <row r="4" spans="1:9" s="429" customFormat="1" ht="15" hidden="1" customHeight="1">
      <c r="A4" s="447" t="s">
        <v>170</v>
      </c>
      <c r="B4" s="447" t="s">
        <v>171</v>
      </c>
      <c r="C4" s="448" t="s">
        <v>172</v>
      </c>
      <c r="D4" s="447" t="s">
        <v>173</v>
      </c>
      <c r="E4" s="449">
        <v>1001</v>
      </c>
      <c r="F4" s="447" t="s">
        <v>171</v>
      </c>
      <c r="G4" s="449">
        <v>1101</v>
      </c>
      <c r="H4" s="512">
        <v>33.42</v>
      </c>
      <c r="I4" s="626"/>
    </row>
    <row r="5" spans="1:9" s="429" customFormat="1" ht="15" hidden="1" customHeight="1">
      <c r="A5" s="421" t="s">
        <v>170</v>
      </c>
      <c r="B5" s="421" t="s">
        <v>171</v>
      </c>
      <c r="C5" s="95" t="s">
        <v>172</v>
      </c>
      <c r="D5" s="421" t="s">
        <v>173</v>
      </c>
      <c r="E5" s="312">
        <v>1001</v>
      </c>
      <c r="F5" s="421" t="s">
        <v>174</v>
      </c>
      <c r="G5" s="312">
        <v>1107</v>
      </c>
      <c r="H5" s="512">
        <v>25.81</v>
      </c>
      <c r="I5" s="626"/>
    </row>
    <row r="6" spans="1:9" s="429" customFormat="1" ht="15" hidden="1" customHeight="1">
      <c r="A6" s="421" t="s">
        <v>175</v>
      </c>
      <c r="B6" s="421" t="s">
        <v>175</v>
      </c>
      <c r="C6" s="95" t="s">
        <v>172</v>
      </c>
      <c r="D6" s="421" t="s">
        <v>175</v>
      </c>
      <c r="E6" s="312">
        <v>2101</v>
      </c>
      <c r="F6" s="421" t="s">
        <v>175</v>
      </c>
      <c r="G6" s="312">
        <v>2101</v>
      </c>
      <c r="H6" s="512">
        <v>17.760000000000002</v>
      </c>
      <c r="I6" s="626"/>
    </row>
    <row r="7" spans="1:9" s="429" customFormat="1" ht="15" hidden="1" customHeight="1">
      <c r="A7" s="421" t="s">
        <v>175</v>
      </c>
      <c r="B7" s="421" t="s">
        <v>176</v>
      </c>
      <c r="C7" s="95" t="s">
        <v>172</v>
      </c>
      <c r="D7" s="421" t="s">
        <v>177</v>
      </c>
      <c r="E7" s="312">
        <v>2201</v>
      </c>
      <c r="F7" s="421" t="s">
        <v>177</v>
      </c>
      <c r="G7" s="312">
        <v>2201</v>
      </c>
      <c r="H7" s="512">
        <v>26.98</v>
      </c>
      <c r="I7" s="626"/>
    </row>
    <row r="8" spans="1:9" s="429" customFormat="1" ht="15" hidden="1" customHeight="1">
      <c r="A8" s="421" t="s">
        <v>178</v>
      </c>
      <c r="B8" s="421" t="s">
        <v>179</v>
      </c>
      <c r="C8" s="95" t="s">
        <v>172</v>
      </c>
      <c r="D8" s="421" t="s">
        <v>180</v>
      </c>
      <c r="E8" s="312">
        <v>3001</v>
      </c>
      <c r="F8" s="421" t="s">
        <v>179</v>
      </c>
      <c r="G8" s="312">
        <v>3101</v>
      </c>
      <c r="H8" s="512">
        <v>23.5</v>
      </c>
      <c r="I8" s="626"/>
    </row>
    <row r="9" spans="1:9" s="429" customFormat="1" ht="15" hidden="1" customHeight="1">
      <c r="A9" s="421" t="s">
        <v>178</v>
      </c>
      <c r="B9" s="421" t="s">
        <v>179</v>
      </c>
      <c r="C9" s="95" t="s">
        <v>172</v>
      </c>
      <c r="D9" s="421" t="s">
        <v>180</v>
      </c>
      <c r="E9" s="312">
        <v>3001</v>
      </c>
      <c r="F9" s="421" t="s">
        <v>181</v>
      </c>
      <c r="G9" s="312">
        <v>3103</v>
      </c>
      <c r="H9" s="512">
        <v>7.92</v>
      </c>
      <c r="I9" s="626"/>
    </row>
    <row r="10" spans="1:9" s="429" customFormat="1" ht="15" hidden="1" customHeight="1">
      <c r="A10" s="421" t="s">
        <v>178</v>
      </c>
      <c r="B10" s="423" t="s">
        <v>182</v>
      </c>
      <c r="C10" s="95" t="s">
        <v>172</v>
      </c>
      <c r="D10" s="423" t="s">
        <v>183</v>
      </c>
      <c r="E10" s="312">
        <v>3301</v>
      </c>
      <c r="F10" s="423" t="s">
        <v>183</v>
      </c>
      <c r="G10" s="312">
        <v>3301</v>
      </c>
      <c r="H10" s="512">
        <v>16.28</v>
      </c>
      <c r="I10" s="626"/>
    </row>
    <row r="11" spans="1:9" s="429" customFormat="1" ht="15" hidden="1" customHeight="1">
      <c r="A11" s="421" t="s">
        <v>184</v>
      </c>
      <c r="B11" s="421" t="s">
        <v>185</v>
      </c>
      <c r="C11" s="95" t="s">
        <v>172</v>
      </c>
      <c r="D11" s="421" t="s">
        <v>186</v>
      </c>
      <c r="E11" s="312">
        <v>4001</v>
      </c>
      <c r="F11" s="421" t="s">
        <v>187</v>
      </c>
      <c r="G11" s="312">
        <v>4101</v>
      </c>
      <c r="H11" s="512">
        <v>26.54</v>
      </c>
      <c r="I11" s="626"/>
    </row>
    <row r="12" spans="1:9" s="429" customFormat="1" ht="15" hidden="1" customHeight="1">
      <c r="A12" s="421" t="s">
        <v>184</v>
      </c>
      <c r="B12" s="421" t="s">
        <v>185</v>
      </c>
      <c r="C12" s="95" t="s">
        <v>172</v>
      </c>
      <c r="D12" s="421" t="s">
        <v>186</v>
      </c>
      <c r="E12" s="312">
        <v>4001</v>
      </c>
      <c r="F12" s="421" t="s">
        <v>184</v>
      </c>
      <c r="G12" s="312">
        <v>4102</v>
      </c>
      <c r="H12" s="512">
        <v>13.09</v>
      </c>
      <c r="I12" s="626"/>
    </row>
    <row r="13" spans="1:9" s="429" customFormat="1" ht="15" hidden="1" customHeight="1">
      <c r="A13" s="421" t="s">
        <v>184</v>
      </c>
      <c r="B13" s="421" t="s">
        <v>188</v>
      </c>
      <c r="C13" s="95" t="s">
        <v>172</v>
      </c>
      <c r="D13" s="421" t="s">
        <v>189</v>
      </c>
      <c r="E13" s="312">
        <v>4301</v>
      </c>
      <c r="F13" s="424" t="s">
        <v>189</v>
      </c>
      <c r="G13" s="312">
        <v>4301</v>
      </c>
      <c r="H13" s="512">
        <v>9.4499999999999993</v>
      </c>
      <c r="I13" s="626"/>
    </row>
    <row r="14" spans="1:9" s="429" customFormat="1" ht="15" hidden="1" customHeight="1">
      <c r="A14" s="421" t="s">
        <v>190</v>
      </c>
      <c r="B14" s="421" t="s">
        <v>190</v>
      </c>
      <c r="C14" s="95" t="s">
        <v>191</v>
      </c>
      <c r="D14" s="421" t="s">
        <v>191</v>
      </c>
      <c r="E14" s="312">
        <v>5001</v>
      </c>
      <c r="F14" s="421" t="s">
        <v>190</v>
      </c>
      <c r="G14" s="312">
        <v>5101</v>
      </c>
      <c r="H14" s="512">
        <v>15.16</v>
      </c>
      <c r="I14" s="626"/>
    </row>
    <row r="15" spans="1:9" s="429" customFormat="1" ht="15" hidden="1" customHeight="1">
      <c r="A15" s="421" t="s">
        <v>190</v>
      </c>
      <c r="B15" s="421" t="s">
        <v>190</v>
      </c>
      <c r="C15" s="95" t="s">
        <v>191</v>
      </c>
      <c r="D15" s="421" t="s">
        <v>191</v>
      </c>
      <c r="E15" s="312">
        <v>5001</v>
      </c>
      <c r="F15" s="421" t="s">
        <v>192</v>
      </c>
      <c r="G15" s="312">
        <v>5102</v>
      </c>
      <c r="H15" s="512">
        <v>7.17</v>
      </c>
      <c r="I15" s="626"/>
    </row>
    <row r="16" spans="1:9" s="429" customFormat="1" ht="15" hidden="1" customHeight="1">
      <c r="A16" s="421" t="s">
        <v>190</v>
      </c>
      <c r="B16" s="421" t="s">
        <v>190</v>
      </c>
      <c r="C16" s="95" t="s">
        <v>191</v>
      </c>
      <c r="D16" s="421" t="s">
        <v>191</v>
      </c>
      <c r="E16" s="312">
        <v>5001</v>
      </c>
      <c r="F16" s="421" t="s">
        <v>193</v>
      </c>
      <c r="G16" s="312">
        <v>5103</v>
      </c>
      <c r="H16" s="512">
        <v>15.1</v>
      </c>
      <c r="I16" s="626"/>
    </row>
    <row r="17" spans="1:9" s="429" customFormat="1" ht="15" hidden="1" customHeight="1">
      <c r="A17" s="421" t="s">
        <v>190</v>
      </c>
      <c r="B17" s="421" t="s">
        <v>190</v>
      </c>
      <c r="C17" s="95" t="s">
        <v>191</v>
      </c>
      <c r="D17" s="421" t="s">
        <v>191</v>
      </c>
      <c r="E17" s="312">
        <v>5001</v>
      </c>
      <c r="F17" s="421" t="s">
        <v>194</v>
      </c>
      <c r="G17" s="312">
        <v>5105</v>
      </c>
      <c r="H17" s="512">
        <v>9.8699999999999992</v>
      </c>
      <c r="I17" s="626"/>
    </row>
    <row r="18" spans="1:9" s="429" customFormat="1" ht="15" hidden="1" customHeight="1">
      <c r="A18" s="421" t="s">
        <v>190</v>
      </c>
      <c r="B18" s="421" t="s">
        <v>190</v>
      </c>
      <c r="C18" s="95" t="s">
        <v>191</v>
      </c>
      <c r="D18" s="421" t="s">
        <v>191</v>
      </c>
      <c r="E18" s="312">
        <v>5001</v>
      </c>
      <c r="F18" s="421" t="s">
        <v>195</v>
      </c>
      <c r="G18" s="312">
        <v>5107</v>
      </c>
      <c r="H18" s="512">
        <v>11.81</v>
      </c>
      <c r="I18" s="626"/>
    </row>
    <row r="19" spans="1:9" s="429" customFormat="1" ht="15" hidden="1" customHeight="1">
      <c r="A19" s="421" t="s">
        <v>190</v>
      </c>
      <c r="B19" s="421" t="s">
        <v>190</v>
      </c>
      <c r="C19" s="95" t="s">
        <v>191</v>
      </c>
      <c r="D19" s="421" t="s">
        <v>191</v>
      </c>
      <c r="E19" s="312">
        <v>5001</v>
      </c>
      <c r="F19" s="421" t="s">
        <v>196</v>
      </c>
      <c r="G19" s="312">
        <v>5109</v>
      </c>
      <c r="H19" s="513">
        <v>15.73</v>
      </c>
      <c r="I19" s="626"/>
    </row>
    <row r="20" spans="1:9" s="429" customFormat="1" ht="15" hidden="1" customHeight="1">
      <c r="A20" s="421" t="s">
        <v>190</v>
      </c>
      <c r="B20" s="423" t="s">
        <v>197</v>
      </c>
      <c r="C20" s="95" t="s">
        <v>172</v>
      </c>
      <c r="D20" s="423" t="s">
        <v>198</v>
      </c>
      <c r="E20" s="312">
        <v>5301</v>
      </c>
      <c r="F20" s="425" t="s">
        <v>197</v>
      </c>
      <c r="G20" s="312">
        <v>5301</v>
      </c>
      <c r="H20" s="512">
        <v>15.64</v>
      </c>
      <c r="I20" s="626"/>
    </row>
    <row r="21" spans="1:9" s="429" customFormat="1" ht="15" hidden="1" customHeight="1">
      <c r="A21" s="421" t="s">
        <v>190</v>
      </c>
      <c r="B21" s="423" t="s">
        <v>197</v>
      </c>
      <c r="C21" s="95" t="s">
        <v>172</v>
      </c>
      <c r="D21" s="423" t="s">
        <v>198</v>
      </c>
      <c r="E21" s="312">
        <v>5301</v>
      </c>
      <c r="F21" s="425" t="s">
        <v>199</v>
      </c>
      <c r="G21" s="312">
        <v>5304</v>
      </c>
      <c r="H21" s="512">
        <v>4</v>
      </c>
      <c r="I21" s="626"/>
    </row>
    <row r="22" spans="1:9" s="429" customFormat="1" ht="15" hidden="1" customHeight="1">
      <c r="A22" s="421" t="s">
        <v>190</v>
      </c>
      <c r="B22" s="423" t="s">
        <v>200</v>
      </c>
      <c r="C22" s="95" t="s">
        <v>172</v>
      </c>
      <c r="D22" s="423" t="s">
        <v>201</v>
      </c>
      <c r="E22" s="312">
        <v>5501</v>
      </c>
      <c r="F22" s="425" t="s">
        <v>200</v>
      </c>
      <c r="G22" s="312">
        <v>5501</v>
      </c>
      <c r="H22" s="512">
        <v>15.59</v>
      </c>
      <c r="I22" s="626"/>
    </row>
    <row r="23" spans="1:9" s="429" customFormat="1" ht="15" hidden="1" customHeight="1">
      <c r="A23" s="421" t="s">
        <v>190</v>
      </c>
      <c r="B23" s="423" t="s">
        <v>200</v>
      </c>
      <c r="C23" s="95" t="s">
        <v>172</v>
      </c>
      <c r="D23" s="423" t="s">
        <v>201</v>
      </c>
      <c r="E23" s="312">
        <v>5501</v>
      </c>
      <c r="F23" s="425" t="s">
        <v>202</v>
      </c>
      <c r="G23" s="312">
        <v>5502</v>
      </c>
      <c r="H23" s="512">
        <v>7.77</v>
      </c>
      <c r="I23" s="626"/>
    </row>
    <row r="24" spans="1:9" s="429" customFormat="1" ht="15" hidden="1" customHeight="1">
      <c r="A24" s="421" t="s">
        <v>190</v>
      </c>
      <c r="B24" s="423" t="s">
        <v>200</v>
      </c>
      <c r="C24" s="95" t="s">
        <v>172</v>
      </c>
      <c r="D24" s="423" t="s">
        <v>201</v>
      </c>
      <c r="E24" s="312">
        <v>5501</v>
      </c>
      <c r="F24" s="425" t="s">
        <v>203</v>
      </c>
      <c r="G24" s="312">
        <v>5503</v>
      </c>
      <c r="H24" s="512">
        <v>3.13</v>
      </c>
      <c r="I24" s="626"/>
    </row>
    <row r="25" spans="1:9" s="429" customFormat="1" ht="15" hidden="1" customHeight="1">
      <c r="A25" s="421" t="s">
        <v>190</v>
      </c>
      <c r="B25" s="423" t="s">
        <v>200</v>
      </c>
      <c r="C25" s="95" t="s">
        <v>172</v>
      </c>
      <c r="D25" s="423" t="s">
        <v>201</v>
      </c>
      <c r="E25" s="312">
        <v>5501</v>
      </c>
      <c r="F25" s="425" t="s">
        <v>204</v>
      </c>
      <c r="G25" s="312">
        <v>5504</v>
      </c>
      <c r="H25" s="512">
        <v>4.26</v>
      </c>
      <c r="I25" s="626"/>
    </row>
    <row r="26" spans="1:9" s="429" customFormat="1" ht="15" hidden="1" customHeight="1">
      <c r="A26" s="421" t="s">
        <v>190</v>
      </c>
      <c r="B26" s="421" t="s">
        <v>205</v>
      </c>
      <c r="C26" s="95" t="s">
        <v>172</v>
      </c>
      <c r="D26" s="421" t="s">
        <v>206</v>
      </c>
      <c r="E26" s="312">
        <v>5601</v>
      </c>
      <c r="F26" s="424" t="s">
        <v>205</v>
      </c>
      <c r="G26" s="312">
        <v>5601</v>
      </c>
      <c r="H26" s="512">
        <v>12.23</v>
      </c>
      <c r="I26" s="626"/>
    </row>
    <row r="27" spans="1:9" s="429" customFormat="1" ht="15" hidden="1" customHeight="1">
      <c r="A27" s="421" t="s">
        <v>190</v>
      </c>
      <c r="B27" s="421" t="s">
        <v>205</v>
      </c>
      <c r="C27" s="95" t="s">
        <v>172</v>
      </c>
      <c r="D27" s="421" t="s">
        <v>206</v>
      </c>
      <c r="E27" s="312">
        <v>5601</v>
      </c>
      <c r="F27" s="424" t="s">
        <v>207</v>
      </c>
      <c r="G27" s="312">
        <v>5603</v>
      </c>
      <c r="H27" s="512">
        <v>17</v>
      </c>
      <c r="I27" s="626"/>
    </row>
    <row r="28" spans="1:9" s="429" customFormat="1" ht="15" hidden="1" customHeight="1">
      <c r="A28" s="421" t="s">
        <v>190</v>
      </c>
      <c r="B28" s="421" t="s">
        <v>205</v>
      </c>
      <c r="C28" s="95" t="s">
        <v>172</v>
      </c>
      <c r="D28" s="421" t="s">
        <v>206</v>
      </c>
      <c r="E28" s="312">
        <v>5601</v>
      </c>
      <c r="F28" s="424" t="s">
        <v>208</v>
      </c>
      <c r="G28" s="312">
        <v>5606</v>
      </c>
      <c r="H28" s="512">
        <v>19</v>
      </c>
      <c r="I28" s="626"/>
    </row>
    <row r="29" spans="1:9" s="429" customFormat="1" ht="15" hidden="1" customHeight="1">
      <c r="A29" s="421" t="s">
        <v>190</v>
      </c>
      <c r="B29" s="423" t="s">
        <v>209</v>
      </c>
      <c r="C29" s="95" t="s">
        <v>172</v>
      </c>
      <c r="D29" s="423" t="s">
        <v>210</v>
      </c>
      <c r="E29" s="312">
        <v>5701</v>
      </c>
      <c r="F29" s="425" t="s">
        <v>210</v>
      </c>
      <c r="G29" s="312">
        <v>5701</v>
      </c>
      <c r="H29" s="512">
        <v>13.4</v>
      </c>
      <c r="I29" s="626"/>
    </row>
    <row r="30" spans="1:9" s="429" customFormat="1" ht="15" hidden="1" customHeight="1">
      <c r="A30" s="421" t="s">
        <v>190</v>
      </c>
      <c r="B30" s="421" t="s">
        <v>211</v>
      </c>
      <c r="C30" s="95" t="s">
        <v>191</v>
      </c>
      <c r="D30" s="421" t="s">
        <v>191</v>
      </c>
      <c r="E30" s="312">
        <v>5001</v>
      </c>
      <c r="F30" s="421" t="s">
        <v>212</v>
      </c>
      <c r="G30" s="312">
        <v>5801</v>
      </c>
      <c r="H30" s="512">
        <v>14</v>
      </c>
      <c r="I30" s="626"/>
    </row>
    <row r="31" spans="1:9" s="429" customFormat="1" ht="15" hidden="1" customHeight="1">
      <c r="A31" s="421" t="s">
        <v>190</v>
      </c>
      <c r="B31" s="421" t="s">
        <v>211</v>
      </c>
      <c r="C31" s="95" t="s">
        <v>191</v>
      </c>
      <c r="D31" s="421" t="s">
        <v>191</v>
      </c>
      <c r="E31" s="312">
        <v>5001</v>
      </c>
      <c r="F31" s="421" t="s">
        <v>213</v>
      </c>
      <c r="G31" s="312">
        <v>5802</v>
      </c>
      <c r="H31" s="512">
        <v>8.3800000000000008</v>
      </c>
      <c r="I31" s="626"/>
    </row>
    <row r="32" spans="1:9" s="429" customFormat="1" ht="15" hidden="1" customHeight="1">
      <c r="A32" s="421" t="s">
        <v>190</v>
      </c>
      <c r="B32" s="421" t="s">
        <v>211</v>
      </c>
      <c r="C32" s="95" t="s">
        <v>191</v>
      </c>
      <c r="D32" s="421" t="s">
        <v>191</v>
      </c>
      <c r="E32" s="312">
        <v>5001</v>
      </c>
      <c r="F32" s="421" t="s">
        <v>214</v>
      </c>
      <c r="G32" s="312">
        <v>5803</v>
      </c>
      <c r="H32" s="512">
        <v>4.5999999999999996</v>
      </c>
      <c r="I32" s="626"/>
    </row>
    <row r="33" spans="1:9" s="429" customFormat="1" ht="15" hidden="1" customHeight="1">
      <c r="A33" s="421" t="s">
        <v>190</v>
      </c>
      <c r="B33" s="421" t="s">
        <v>211</v>
      </c>
      <c r="C33" s="95" t="s">
        <v>191</v>
      </c>
      <c r="D33" s="421" t="s">
        <v>191</v>
      </c>
      <c r="E33" s="312">
        <v>5001</v>
      </c>
      <c r="F33" s="421" t="s">
        <v>215</v>
      </c>
      <c r="G33" s="312">
        <v>5804</v>
      </c>
      <c r="H33" s="512">
        <v>7.85</v>
      </c>
      <c r="I33" s="626"/>
    </row>
    <row r="34" spans="1:9" s="429" customFormat="1" ht="15" hidden="1" customHeight="1">
      <c r="A34" s="421" t="s">
        <v>216</v>
      </c>
      <c r="B34" s="421" t="s">
        <v>217</v>
      </c>
      <c r="C34" s="95" t="s">
        <v>172</v>
      </c>
      <c r="D34" s="421" t="s">
        <v>218</v>
      </c>
      <c r="E34" s="312">
        <v>6001</v>
      </c>
      <c r="F34" s="421" t="s">
        <v>219</v>
      </c>
      <c r="G34" s="312">
        <v>6101</v>
      </c>
      <c r="H34" s="512">
        <v>30.11</v>
      </c>
      <c r="I34" s="626"/>
    </row>
    <row r="35" spans="1:9" s="429" customFormat="1" ht="15" hidden="1" customHeight="1">
      <c r="A35" s="421" t="s">
        <v>216</v>
      </c>
      <c r="B35" s="421" t="s">
        <v>217</v>
      </c>
      <c r="C35" s="95" t="s">
        <v>172</v>
      </c>
      <c r="D35" s="421" t="s">
        <v>218</v>
      </c>
      <c r="E35" s="312">
        <v>6001</v>
      </c>
      <c r="F35" s="421" t="s">
        <v>220</v>
      </c>
      <c r="G35" s="312">
        <v>6108</v>
      </c>
      <c r="H35" s="512">
        <v>11.24</v>
      </c>
      <c r="I35" s="626"/>
    </row>
    <row r="36" spans="1:9" s="429" customFormat="1" ht="15" hidden="1" customHeight="1">
      <c r="A36" s="421" t="s">
        <v>216</v>
      </c>
      <c r="B36" s="423" t="s">
        <v>217</v>
      </c>
      <c r="C36" s="95" t="s">
        <v>172</v>
      </c>
      <c r="D36" s="423" t="s">
        <v>221</v>
      </c>
      <c r="E36" s="312">
        <v>6115</v>
      </c>
      <c r="F36" s="423" t="s">
        <v>221</v>
      </c>
      <c r="G36" s="312">
        <v>6115</v>
      </c>
      <c r="H36" s="512">
        <v>11.13</v>
      </c>
      <c r="I36" s="626"/>
    </row>
    <row r="37" spans="1:9" s="429" customFormat="1" ht="15" hidden="1" customHeight="1">
      <c r="A37" s="421" t="s">
        <v>216</v>
      </c>
      <c r="B37" s="423" t="s">
        <v>222</v>
      </c>
      <c r="C37" s="95" t="s">
        <v>172</v>
      </c>
      <c r="D37" s="423" t="s">
        <v>223</v>
      </c>
      <c r="E37" s="312">
        <v>6301</v>
      </c>
      <c r="F37" s="425" t="s">
        <v>223</v>
      </c>
      <c r="G37" s="312">
        <v>6301</v>
      </c>
      <c r="H37" s="512">
        <v>8</v>
      </c>
      <c r="I37" s="626"/>
    </row>
    <row r="38" spans="1:9" s="429" customFormat="1" ht="15" hidden="1" customHeight="1">
      <c r="A38" s="421" t="s">
        <v>224</v>
      </c>
      <c r="B38" s="421" t="s">
        <v>225</v>
      </c>
      <c r="C38" s="95" t="s">
        <v>172</v>
      </c>
      <c r="D38" s="421" t="s">
        <v>226</v>
      </c>
      <c r="E38" s="312">
        <v>7001</v>
      </c>
      <c r="F38" s="421" t="s">
        <v>225</v>
      </c>
      <c r="G38" s="312">
        <v>7101</v>
      </c>
      <c r="H38" s="512">
        <v>10.050000000000001</v>
      </c>
      <c r="I38" s="626"/>
    </row>
    <row r="39" spans="1:9" s="429" customFormat="1" ht="15" hidden="1" customHeight="1">
      <c r="A39" s="421" t="s">
        <v>224</v>
      </c>
      <c r="B39" s="423" t="s">
        <v>225</v>
      </c>
      <c r="C39" s="95" t="s">
        <v>172</v>
      </c>
      <c r="D39" s="423" t="s">
        <v>227</v>
      </c>
      <c r="E39" s="312">
        <v>7102</v>
      </c>
      <c r="F39" s="423" t="s">
        <v>227</v>
      </c>
      <c r="G39" s="312">
        <v>7102</v>
      </c>
      <c r="H39" s="512">
        <v>5.09</v>
      </c>
      <c r="I39" s="626"/>
    </row>
    <row r="40" spans="1:9" s="429" customFormat="1" ht="15" hidden="1" customHeight="1">
      <c r="A40" s="421" t="s">
        <v>224</v>
      </c>
      <c r="B40" s="421" t="s">
        <v>225</v>
      </c>
      <c r="C40" s="95" t="s">
        <v>172</v>
      </c>
      <c r="D40" s="421" t="s">
        <v>226</v>
      </c>
      <c r="E40" s="312">
        <v>7001</v>
      </c>
      <c r="F40" s="421" t="s">
        <v>224</v>
      </c>
      <c r="G40" s="312">
        <v>7105</v>
      </c>
      <c r="H40" s="512">
        <v>7.1</v>
      </c>
      <c r="I40" s="626"/>
    </row>
    <row r="41" spans="1:9" s="429" customFormat="1" ht="15" hidden="1" customHeight="1">
      <c r="A41" s="421" t="s">
        <v>224</v>
      </c>
      <c r="B41" s="421" t="s">
        <v>228</v>
      </c>
      <c r="C41" s="95" t="s">
        <v>172</v>
      </c>
      <c r="D41" s="421" t="s">
        <v>229</v>
      </c>
      <c r="E41" s="312">
        <v>7301</v>
      </c>
      <c r="F41" s="424" t="s">
        <v>228</v>
      </c>
      <c r="G41" s="312">
        <v>7301</v>
      </c>
      <c r="H41" s="512">
        <v>14.5</v>
      </c>
      <c r="I41" s="626"/>
    </row>
    <row r="42" spans="1:9" s="429" customFormat="1" ht="15" hidden="1" customHeight="1">
      <c r="A42" s="421" t="s">
        <v>224</v>
      </c>
      <c r="B42" s="421" t="s">
        <v>228</v>
      </c>
      <c r="C42" s="95" t="s">
        <v>172</v>
      </c>
      <c r="D42" s="421" t="s">
        <v>229</v>
      </c>
      <c r="E42" s="312">
        <v>7301</v>
      </c>
      <c r="F42" s="424" t="s">
        <v>230</v>
      </c>
      <c r="G42" s="312">
        <v>7305</v>
      </c>
      <c r="H42" s="512">
        <v>5.25</v>
      </c>
      <c r="I42" s="626"/>
    </row>
    <row r="43" spans="1:9" s="429" customFormat="1" ht="15" hidden="1" customHeight="1">
      <c r="A43" s="421" t="s">
        <v>224</v>
      </c>
      <c r="B43" s="421" t="s">
        <v>228</v>
      </c>
      <c r="C43" s="95" t="s">
        <v>172</v>
      </c>
      <c r="D43" s="421" t="s">
        <v>229</v>
      </c>
      <c r="E43" s="312">
        <v>7301</v>
      </c>
      <c r="F43" s="424" t="s">
        <v>231</v>
      </c>
      <c r="G43" s="312">
        <v>7306</v>
      </c>
      <c r="H43" s="512">
        <v>13</v>
      </c>
      <c r="I43" s="626"/>
    </row>
    <row r="44" spans="1:9" s="429" customFormat="1" ht="15" hidden="1" customHeight="1">
      <c r="A44" s="421" t="s">
        <v>224</v>
      </c>
      <c r="B44" s="423" t="s">
        <v>232</v>
      </c>
      <c r="C44" s="95" t="s">
        <v>172</v>
      </c>
      <c r="D44" s="423" t="s">
        <v>232</v>
      </c>
      <c r="E44" s="312">
        <v>7401</v>
      </c>
      <c r="F44" s="425" t="s">
        <v>232</v>
      </c>
      <c r="G44" s="312">
        <v>7401</v>
      </c>
      <c r="H44" s="512">
        <v>12.49</v>
      </c>
      <c r="I44" s="626"/>
    </row>
    <row r="45" spans="1:9" s="429" customFormat="1" ht="15" hidden="1" customHeight="1">
      <c r="A45" s="421" t="s">
        <v>233</v>
      </c>
      <c r="B45" s="421" t="s">
        <v>234</v>
      </c>
      <c r="C45" s="95" t="s">
        <v>235</v>
      </c>
      <c r="D45" s="421" t="s">
        <v>235</v>
      </c>
      <c r="E45" s="312">
        <v>8001</v>
      </c>
      <c r="F45" s="421" t="s">
        <v>234</v>
      </c>
      <c r="G45" s="312">
        <v>8101</v>
      </c>
      <c r="H45" s="512">
        <v>19.260000000000002</v>
      </c>
      <c r="I45" s="626"/>
    </row>
    <row r="46" spans="1:9" s="429" customFormat="1" ht="15" hidden="1" customHeight="1">
      <c r="A46" s="421" t="s">
        <v>233</v>
      </c>
      <c r="B46" s="421" t="s">
        <v>234</v>
      </c>
      <c r="C46" s="95" t="s">
        <v>235</v>
      </c>
      <c r="D46" s="421" t="s">
        <v>235</v>
      </c>
      <c r="E46" s="312">
        <v>8001</v>
      </c>
      <c r="F46" s="421" t="s">
        <v>236</v>
      </c>
      <c r="G46" s="312">
        <v>8102</v>
      </c>
      <c r="H46" s="512">
        <v>12.71</v>
      </c>
      <c r="I46" s="626"/>
    </row>
    <row r="47" spans="1:9" s="429" customFormat="1" ht="15" hidden="1" customHeight="1">
      <c r="A47" s="421" t="s">
        <v>233</v>
      </c>
      <c r="B47" s="421" t="s">
        <v>234</v>
      </c>
      <c r="C47" s="95" t="s">
        <v>235</v>
      </c>
      <c r="D47" s="421" t="s">
        <v>235</v>
      </c>
      <c r="E47" s="312">
        <v>8001</v>
      </c>
      <c r="F47" s="421" t="s">
        <v>237</v>
      </c>
      <c r="G47" s="312">
        <v>8103</v>
      </c>
      <c r="H47" s="512">
        <v>15.12</v>
      </c>
      <c r="I47" s="626"/>
    </row>
    <row r="48" spans="1:9" s="429" customFormat="1" ht="15" hidden="1" customHeight="1">
      <c r="A48" s="421" t="s">
        <v>233</v>
      </c>
      <c r="B48" s="421" t="s">
        <v>234</v>
      </c>
      <c r="C48" s="95" t="s">
        <v>235</v>
      </c>
      <c r="D48" s="421" t="s">
        <v>235</v>
      </c>
      <c r="E48" s="312">
        <v>8001</v>
      </c>
      <c r="F48" s="421" t="s">
        <v>238</v>
      </c>
      <c r="G48" s="312">
        <v>8105</v>
      </c>
      <c r="H48" s="512">
        <v>2.96</v>
      </c>
      <c r="I48" s="626"/>
    </row>
    <row r="49" spans="1:9" s="429" customFormat="1" ht="15" hidden="1" customHeight="1">
      <c r="A49" s="421" t="s">
        <v>233</v>
      </c>
      <c r="B49" s="421" t="s">
        <v>234</v>
      </c>
      <c r="C49" s="95" t="s">
        <v>235</v>
      </c>
      <c r="D49" s="421" t="s">
        <v>235</v>
      </c>
      <c r="E49" s="312">
        <v>8001</v>
      </c>
      <c r="F49" s="421" t="s">
        <v>239</v>
      </c>
      <c r="G49" s="312">
        <v>8106</v>
      </c>
      <c r="H49" s="512">
        <v>12.22</v>
      </c>
      <c r="I49" s="626"/>
    </row>
    <row r="50" spans="1:9" s="429" customFormat="1" ht="15" hidden="1" customHeight="1">
      <c r="A50" s="421" t="s">
        <v>233</v>
      </c>
      <c r="B50" s="421" t="s">
        <v>234</v>
      </c>
      <c r="C50" s="95" t="s">
        <v>235</v>
      </c>
      <c r="D50" s="421" t="s">
        <v>235</v>
      </c>
      <c r="E50" s="312">
        <v>8001</v>
      </c>
      <c r="F50" s="421" t="s">
        <v>240</v>
      </c>
      <c r="G50" s="312">
        <v>8107</v>
      </c>
      <c r="H50" s="512">
        <v>1.6</v>
      </c>
      <c r="I50" s="626"/>
    </row>
    <row r="51" spans="1:9" s="429" customFormat="1" ht="15" hidden="1" customHeight="1">
      <c r="A51" s="421" t="s">
        <v>233</v>
      </c>
      <c r="B51" s="421" t="s">
        <v>234</v>
      </c>
      <c r="C51" s="95" t="s">
        <v>235</v>
      </c>
      <c r="D51" s="421" t="s">
        <v>235</v>
      </c>
      <c r="E51" s="312">
        <v>8001</v>
      </c>
      <c r="F51" s="421" t="s">
        <v>241</v>
      </c>
      <c r="G51" s="312">
        <v>8108</v>
      </c>
      <c r="H51" s="512">
        <v>15.89</v>
      </c>
      <c r="I51" s="626"/>
    </row>
    <row r="52" spans="1:9" s="429" customFormat="1" ht="15" hidden="1" customHeight="1">
      <c r="A52" s="421" t="s">
        <v>233</v>
      </c>
      <c r="B52" s="421" t="s">
        <v>234</v>
      </c>
      <c r="C52" s="95" t="s">
        <v>235</v>
      </c>
      <c r="D52" s="421" t="s">
        <v>235</v>
      </c>
      <c r="E52" s="312">
        <v>8001</v>
      </c>
      <c r="F52" s="421" t="s">
        <v>242</v>
      </c>
      <c r="G52" s="312">
        <v>8109</v>
      </c>
      <c r="H52" s="512">
        <v>4.5999999999999996</v>
      </c>
      <c r="I52" s="626"/>
    </row>
    <row r="53" spans="1:9" s="429" customFormat="1" ht="15" hidden="1" customHeight="1">
      <c r="A53" s="421" t="s">
        <v>233</v>
      </c>
      <c r="B53" s="421" t="s">
        <v>234</v>
      </c>
      <c r="C53" s="95" t="s">
        <v>235</v>
      </c>
      <c r="D53" s="421" t="s">
        <v>235</v>
      </c>
      <c r="E53" s="312">
        <v>8001</v>
      </c>
      <c r="F53" s="421" t="s">
        <v>243</v>
      </c>
      <c r="G53" s="312">
        <v>8110</v>
      </c>
      <c r="H53" s="512">
        <v>13.58</v>
      </c>
      <c r="I53" s="626"/>
    </row>
    <row r="54" spans="1:9" s="429" customFormat="1" ht="15" hidden="1" customHeight="1">
      <c r="A54" s="421" t="s">
        <v>233</v>
      </c>
      <c r="B54" s="421" t="s">
        <v>234</v>
      </c>
      <c r="C54" s="95" t="s">
        <v>235</v>
      </c>
      <c r="D54" s="421" t="s">
        <v>235</v>
      </c>
      <c r="E54" s="312">
        <v>8001</v>
      </c>
      <c r="F54" s="421" t="s">
        <v>244</v>
      </c>
      <c r="G54" s="312">
        <v>8111</v>
      </c>
      <c r="H54" s="512">
        <v>5.93</v>
      </c>
      <c r="I54" s="626"/>
    </row>
    <row r="55" spans="1:9" s="429" customFormat="1" ht="15" hidden="1" customHeight="1">
      <c r="A55" s="421" t="s">
        <v>233</v>
      </c>
      <c r="B55" s="421" t="s">
        <v>234</v>
      </c>
      <c r="C55" s="95" t="s">
        <v>235</v>
      </c>
      <c r="D55" s="421" t="s">
        <v>235</v>
      </c>
      <c r="E55" s="312">
        <v>8001</v>
      </c>
      <c r="F55" s="421" t="s">
        <v>245</v>
      </c>
      <c r="G55" s="312">
        <v>8112</v>
      </c>
      <c r="H55" s="512">
        <v>24.17</v>
      </c>
      <c r="I55" s="626"/>
    </row>
    <row r="56" spans="1:9" s="429" customFormat="1" ht="15" hidden="1" customHeight="1">
      <c r="A56" s="421" t="s">
        <v>233</v>
      </c>
      <c r="B56" s="421" t="s">
        <v>233</v>
      </c>
      <c r="C56" s="95" t="s">
        <v>172</v>
      </c>
      <c r="D56" s="421" t="s">
        <v>246</v>
      </c>
      <c r="E56" s="312">
        <v>8301</v>
      </c>
      <c r="F56" s="421" t="s">
        <v>247</v>
      </c>
      <c r="G56" s="312">
        <v>8301</v>
      </c>
      <c r="H56" s="512">
        <v>15.6</v>
      </c>
      <c r="I56" s="626"/>
    </row>
    <row r="57" spans="1:9" s="429" customFormat="1" ht="15" hidden="1" customHeight="1">
      <c r="A57" s="421" t="s">
        <v>233</v>
      </c>
      <c r="B57" s="421" t="s">
        <v>233</v>
      </c>
      <c r="C57" s="95" t="s">
        <v>172</v>
      </c>
      <c r="D57" s="421" t="s">
        <v>246</v>
      </c>
      <c r="E57" s="312">
        <v>8301</v>
      </c>
      <c r="F57" s="424" t="s">
        <v>248</v>
      </c>
      <c r="G57" s="312">
        <v>8306</v>
      </c>
      <c r="H57" s="512">
        <v>7.89</v>
      </c>
      <c r="I57" s="626"/>
    </row>
    <row r="58" spans="1:9" s="429" customFormat="1" ht="15" hidden="1" customHeight="1">
      <c r="A58" s="421" t="s">
        <v>249</v>
      </c>
      <c r="B58" s="421" t="s">
        <v>250</v>
      </c>
      <c r="C58" s="95" t="s">
        <v>172</v>
      </c>
      <c r="D58" s="421" t="s">
        <v>251</v>
      </c>
      <c r="E58" s="312">
        <v>9001</v>
      </c>
      <c r="F58" s="421" t="s">
        <v>252</v>
      </c>
      <c r="G58" s="312">
        <v>9101</v>
      </c>
      <c r="H58" s="512">
        <v>23.62</v>
      </c>
      <c r="I58" s="626"/>
    </row>
    <row r="59" spans="1:9" s="429" customFormat="1" ht="15" hidden="1" customHeight="1">
      <c r="A59" s="421" t="s">
        <v>249</v>
      </c>
      <c r="B59" s="421" t="s">
        <v>250</v>
      </c>
      <c r="C59" s="95" t="s">
        <v>172</v>
      </c>
      <c r="D59" s="421" t="s">
        <v>251</v>
      </c>
      <c r="E59" s="312">
        <v>9001</v>
      </c>
      <c r="F59" s="421" t="s">
        <v>253</v>
      </c>
      <c r="G59" s="312">
        <v>9112</v>
      </c>
      <c r="H59" s="512">
        <v>14.44</v>
      </c>
      <c r="I59" s="626"/>
    </row>
    <row r="60" spans="1:9" s="429" customFormat="1" ht="15" hidden="1" customHeight="1">
      <c r="A60" s="421" t="s">
        <v>249</v>
      </c>
      <c r="B60" s="423" t="s">
        <v>250</v>
      </c>
      <c r="C60" s="95" t="s">
        <v>172</v>
      </c>
      <c r="D60" s="423" t="s">
        <v>254</v>
      </c>
      <c r="E60" s="312">
        <v>9120</v>
      </c>
      <c r="F60" s="423" t="s">
        <v>254</v>
      </c>
      <c r="G60" s="312">
        <v>9120</v>
      </c>
      <c r="H60" s="512">
        <v>6.41</v>
      </c>
      <c r="I60" s="626"/>
    </row>
    <row r="61" spans="1:9" s="429" customFormat="1" ht="15" hidden="1" customHeight="1">
      <c r="A61" s="421" t="s">
        <v>249</v>
      </c>
      <c r="B61" s="423" t="s">
        <v>255</v>
      </c>
      <c r="C61" s="95" t="s">
        <v>172</v>
      </c>
      <c r="D61" s="423" t="s">
        <v>256</v>
      </c>
      <c r="E61" s="312">
        <v>9201</v>
      </c>
      <c r="F61" s="423" t="s">
        <v>256</v>
      </c>
      <c r="G61" s="312">
        <v>9201</v>
      </c>
      <c r="H61" s="512">
        <v>4.24</v>
      </c>
      <c r="I61" s="626"/>
    </row>
    <row r="62" spans="1:9" s="429" customFormat="1" ht="15" hidden="1" customHeight="1">
      <c r="A62" s="421" t="s">
        <v>257</v>
      </c>
      <c r="B62" s="421" t="s">
        <v>258</v>
      </c>
      <c r="C62" s="95" t="s">
        <v>172</v>
      </c>
      <c r="D62" s="421" t="s">
        <v>259</v>
      </c>
      <c r="E62" s="312">
        <v>10001</v>
      </c>
      <c r="F62" s="421" t="s">
        <v>260</v>
      </c>
      <c r="G62" s="312">
        <v>10101</v>
      </c>
      <c r="H62" s="512">
        <v>16.32</v>
      </c>
      <c r="I62" s="626"/>
    </row>
    <row r="63" spans="1:9" s="429" customFormat="1" ht="15" hidden="1" customHeight="1">
      <c r="A63" s="421" t="s">
        <v>257</v>
      </c>
      <c r="B63" s="421" t="s">
        <v>258</v>
      </c>
      <c r="C63" s="95" t="s">
        <v>172</v>
      </c>
      <c r="D63" s="421" t="s">
        <v>259</v>
      </c>
      <c r="E63" s="312">
        <v>10001</v>
      </c>
      <c r="F63" s="421" t="s">
        <v>261</v>
      </c>
      <c r="G63" s="312">
        <v>10109</v>
      </c>
      <c r="H63" s="512">
        <v>9.5</v>
      </c>
      <c r="I63" s="626"/>
    </row>
    <row r="64" spans="1:9" s="429" customFormat="1" ht="15" hidden="1" customHeight="1">
      <c r="A64" s="421" t="s">
        <v>257</v>
      </c>
      <c r="B64" s="423" t="s">
        <v>262</v>
      </c>
      <c r="C64" s="95" t="s">
        <v>172</v>
      </c>
      <c r="D64" s="423" t="s">
        <v>263</v>
      </c>
      <c r="E64" s="312">
        <v>10201</v>
      </c>
      <c r="F64" s="423" t="s">
        <v>263</v>
      </c>
      <c r="G64" s="312">
        <v>10201</v>
      </c>
      <c r="H64" s="512">
        <v>2.33</v>
      </c>
      <c r="I64" s="626"/>
    </row>
    <row r="65" spans="1:9" s="429" customFormat="1" ht="15" hidden="1" customHeight="1">
      <c r="A65" s="421" t="s">
        <v>257</v>
      </c>
      <c r="B65" s="421" t="s">
        <v>264</v>
      </c>
      <c r="C65" s="95" t="s">
        <v>172</v>
      </c>
      <c r="D65" s="421" t="s">
        <v>264</v>
      </c>
      <c r="E65" s="312">
        <v>10301</v>
      </c>
      <c r="F65" s="421" t="s">
        <v>264</v>
      </c>
      <c r="G65" s="312">
        <v>10301</v>
      </c>
      <c r="H65" s="512">
        <v>21.36</v>
      </c>
      <c r="I65" s="626"/>
    </row>
    <row r="66" spans="1:9" s="429" customFormat="1" ht="15" hidden="1" customHeight="1">
      <c r="A66" s="421" t="s">
        <v>265</v>
      </c>
      <c r="B66" s="423" t="s">
        <v>266</v>
      </c>
      <c r="C66" s="95" t="s">
        <v>172</v>
      </c>
      <c r="D66" s="423" t="s">
        <v>266</v>
      </c>
      <c r="E66" s="312">
        <v>11101</v>
      </c>
      <c r="F66" s="423" t="s">
        <v>266</v>
      </c>
      <c r="G66" s="312">
        <v>11101</v>
      </c>
      <c r="H66" s="512">
        <v>17.86</v>
      </c>
      <c r="I66" s="626"/>
    </row>
    <row r="67" spans="1:9" s="429" customFormat="1" ht="15" hidden="1" customHeight="1">
      <c r="A67" s="421" t="s">
        <v>267</v>
      </c>
      <c r="B67" s="421" t="s">
        <v>267</v>
      </c>
      <c r="C67" s="95" t="s">
        <v>172</v>
      </c>
      <c r="D67" s="421" t="s">
        <v>268</v>
      </c>
      <c r="E67" s="312">
        <v>12101</v>
      </c>
      <c r="F67" s="424" t="s">
        <v>268</v>
      </c>
      <c r="G67" s="312">
        <v>12101</v>
      </c>
      <c r="H67" s="512">
        <v>24.13</v>
      </c>
      <c r="I67" s="626"/>
    </row>
    <row r="68" spans="1:9" s="429" customFormat="1" ht="15" customHeight="1">
      <c r="A68" s="421" t="s">
        <v>269</v>
      </c>
      <c r="B68" s="421" t="s">
        <v>270</v>
      </c>
      <c r="C68" s="95" t="s">
        <v>271</v>
      </c>
      <c r="D68" s="421" t="s">
        <v>271</v>
      </c>
      <c r="E68" s="312">
        <v>13001</v>
      </c>
      <c r="F68" s="421" t="s">
        <v>270</v>
      </c>
      <c r="G68" s="312">
        <v>13101</v>
      </c>
      <c r="H68" s="512">
        <v>30.56</v>
      </c>
      <c r="I68" s="626"/>
    </row>
    <row r="69" spans="1:9" s="429" customFormat="1" ht="15" customHeight="1">
      <c r="A69" s="421" t="s">
        <v>269</v>
      </c>
      <c r="B69" s="421" t="s">
        <v>270</v>
      </c>
      <c r="C69" s="95" t="s">
        <v>271</v>
      </c>
      <c r="D69" s="421" t="s">
        <v>271</v>
      </c>
      <c r="E69" s="312">
        <v>13001</v>
      </c>
      <c r="F69" s="421" t="s">
        <v>272</v>
      </c>
      <c r="G69" s="312">
        <v>13102</v>
      </c>
      <c r="H69" s="512">
        <v>25.96</v>
      </c>
      <c r="I69" s="626"/>
    </row>
    <row r="70" spans="1:9" s="429" customFormat="1" ht="15" customHeight="1">
      <c r="A70" s="421" t="s">
        <v>269</v>
      </c>
      <c r="B70" s="421" t="s">
        <v>270</v>
      </c>
      <c r="C70" s="95" t="s">
        <v>271</v>
      </c>
      <c r="D70" s="421" t="s">
        <v>271</v>
      </c>
      <c r="E70" s="312">
        <v>13001</v>
      </c>
      <c r="F70" s="421" t="s">
        <v>273</v>
      </c>
      <c r="G70" s="312">
        <v>13103</v>
      </c>
      <c r="H70" s="512">
        <v>36.590000000000003</v>
      </c>
      <c r="I70" s="626"/>
    </row>
    <row r="71" spans="1:9" s="429" customFormat="1" ht="15" customHeight="1">
      <c r="A71" s="421" t="s">
        <v>269</v>
      </c>
      <c r="B71" s="421" t="s">
        <v>270</v>
      </c>
      <c r="C71" s="95" t="s">
        <v>271</v>
      </c>
      <c r="D71" s="421" t="s">
        <v>271</v>
      </c>
      <c r="E71" s="312">
        <v>13001</v>
      </c>
      <c r="F71" s="421" t="s">
        <v>274</v>
      </c>
      <c r="G71" s="312">
        <v>13104</v>
      </c>
      <c r="H71" s="512">
        <v>49.2</v>
      </c>
      <c r="I71" s="626"/>
    </row>
    <row r="72" spans="1:9" s="429" customFormat="1" ht="15" customHeight="1">
      <c r="A72" s="421" t="s">
        <v>269</v>
      </c>
      <c r="B72" s="421" t="s">
        <v>270</v>
      </c>
      <c r="C72" s="95" t="s">
        <v>271</v>
      </c>
      <c r="D72" s="421" t="s">
        <v>271</v>
      </c>
      <c r="E72" s="312">
        <v>13001</v>
      </c>
      <c r="F72" s="421" t="s">
        <v>275</v>
      </c>
      <c r="G72" s="312">
        <v>13105</v>
      </c>
      <c r="H72" s="512">
        <v>37.049999999999997</v>
      </c>
      <c r="I72" s="626"/>
    </row>
    <row r="73" spans="1:9" s="429" customFormat="1" ht="15" customHeight="1">
      <c r="A73" s="421" t="s">
        <v>269</v>
      </c>
      <c r="B73" s="421" t="s">
        <v>270</v>
      </c>
      <c r="C73" s="95" t="s">
        <v>271</v>
      </c>
      <c r="D73" s="421" t="s">
        <v>271</v>
      </c>
      <c r="E73" s="312">
        <v>13001</v>
      </c>
      <c r="F73" s="421" t="s">
        <v>276</v>
      </c>
      <c r="G73" s="312">
        <v>13106</v>
      </c>
      <c r="H73" s="512">
        <v>44</v>
      </c>
      <c r="I73" s="626"/>
    </row>
    <row r="74" spans="1:9" s="429" customFormat="1" ht="15" customHeight="1">
      <c r="A74" s="421" t="s">
        <v>269</v>
      </c>
      <c r="B74" s="421" t="s">
        <v>270</v>
      </c>
      <c r="C74" s="95" t="s">
        <v>271</v>
      </c>
      <c r="D74" s="421" t="s">
        <v>271</v>
      </c>
      <c r="E74" s="312">
        <v>13001</v>
      </c>
      <c r="F74" s="421" t="s">
        <v>277</v>
      </c>
      <c r="G74" s="312">
        <v>13107</v>
      </c>
      <c r="H74" s="512">
        <v>17.2</v>
      </c>
      <c r="I74" s="626"/>
    </row>
    <row r="75" spans="1:9" s="429" customFormat="1" ht="15" customHeight="1">
      <c r="A75" s="421" t="s">
        <v>269</v>
      </c>
      <c r="B75" s="421" t="s">
        <v>270</v>
      </c>
      <c r="C75" s="95" t="s">
        <v>271</v>
      </c>
      <c r="D75" s="421" t="s">
        <v>271</v>
      </c>
      <c r="E75" s="312">
        <v>13001</v>
      </c>
      <c r="F75" s="421" t="s">
        <v>278</v>
      </c>
      <c r="G75" s="312">
        <v>13108</v>
      </c>
      <c r="H75" s="512">
        <v>27.92</v>
      </c>
      <c r="I75" s="626"/>
    </row>
    <row r="76" spans="1:9" s="429" customFormat="1" ht="15" customHeight="1">
      <c r="A76" s="421" t="s">
        <v>269</v>
      </c>
      <c r="B76" s="421" t="s">
        <v>270</v>
      </c>
      <c r="C76" s="95" t="s">
        <v>271</v>
      </c>
      <c r="D76" s="421" t="s">
        <v>271</v>
      </c>
      <c r="E76" s="312">
        <v>13001</v>
      </c>
      <c r="F76" s="421" t="s">
        <v>279</v>
      </c>
      <c r="G76" s="312">
        <v>13109</v>
      </c>
      <c r="H76" s="512">
        <v>33.799999999999997</v>
      </c>
      <c r="I76" s="626"/>
    </row>
    <row r="77" spans="1:9" s="429" customFormat="1" ht="15" customHeight="1">
      <c r="A77" s="421" t="s">
        <v>269</v>
      </c>
      <c r="B77" s="421" t="s">
        <v>270</v>
      </c>
      <c r="C77" s="95" t="s">
        <v>271</v>
      </c>
      <c r="D77" s="421" t="s">
        <v>271</v>
      </c>
      <c r="E77" s="312">
        <v>13001</v>
      </c>
      <c r="F77" s="421" t="s">
        <v>280</v>
      </c>
      <c r="G77" s="312">
        <v>13110</v>
      </c>
      <c r="H77" s="512">
        <v>32.18</v>
      </c>
      <c r="I77" s="626"/>
    </row>
    <row r="78" spans="1:9" s="429" customFormat="1" ht="15" customHeight="1">
      <c r="A78" s="421" t="s">
        <v>269</v>
      </c>
      <c r="B78" s="421" t="s">
        <v>270</v>
      </c>
      <c r="C78" s="95" t="s">
        <v>271</v>
      </c>
      <c r="D78" s="421" t="s">
        <v>271</v>
      </c>
      <c r="E78" s="312">
        <v>13001</v>
      </c>
      <c r="F78" s="421" t="s">
        <v>281</v>
      </c>
      <c r="G78" s="312">
        <v>13111</v>
      </c>
      <c r="H78" s="512">
        <v>52.25</v>
      </c>
      <c r="I78" s="626"/>
    </row>
    <row r="79" spans="1:9" s="429" customFormat="1" ht="15" customHeight="1">
      <c r="A79" s="421" t="s">
        <v>269</v>
      </c>
      <c r="B79" s="421" t="s">
        <v>270</v>
      </c>
      <c r="C79" s="95" t="s">
        <v>271</v>
      </c>
      <c r="D79" s="421" t="s">
        <v>271</v>
      </c>
      <c r="E79" s="312">
        <v>13001</v>
      </c>
      <c r="F79" s="421" t="s">
        <v>282</v>
      </c>
      <c r="G79" s="312">
        <v>13112</v>
      </c>
      <c r="H79" s="512">
        <v>16.489999999999998</v>
      </c>
      <c r="I79" s="626"/>
    </row>
    <row r="80" spans="1:9" s="429" customFormat="1" ht="15" customHeight="1">
      <c r="A80" s="421" t="s">
        <v>269</v>
      </c>
      <c r="B80" s="421" t="s">
        <v>270</v>
      </c>
      <c r="C80" s="95" t="s">
        <v>271</v>
      </c>
      <c r="D80" s="421" t="s">
        <v>271</v>
      </c>
      <c r="E80" s="312">
        <v>13001</v>
      </c>
      <c r="F80" s="421" t="s">
        <v>283</v>
      </c>
      <c r="G80" s="312">
        <v>13113</v>
      </c>
      <c r="H80" s="512">
        <v>26.88</v>
      </c>
      <c r="I80" s="626"/>
    </row>
    <row r="81" spans="1:9" s="429" customFormat="1" ht="15" customHeight="1">
      <c r="A81" s="421" t="s">
        <v>269</v>
      </c>
      <c r="B81" s="421" t="s">
        <v>270</v>
      </c>
      <c r="C81" s="95" t="s">
        <v>271</v>
      </c>
      <c r="D81" s="421" t="s">
        <v>271</v>
      </c>
      <c r="E81" s="312">
        <v>13001</v>
      </c>
      <c r="F81" s="421" t="s">
        <v>284</v>
      </c>
      <c r="G81" s="312">
        <v>13114</v>
      </c>
      <c r="H81" s="512">
        <v>29.85</v>
      </c>
      <c r="I81" s="626"/>
    </row>
    <row r="82" spans="1:9" s="429" customFormat="1" ht="15" customHeight="1">
      <c r="A82" s="421" t="s">
        <v>269</v>
      </c>
      <c r="B82" s="421" t="s">
        <v>270</v>
      </c>
      <c r="C82" s="95" t="s">
        <v>271</v>
      </c>
      <c r="D82" s="421" t="s">
        <v>271</v>
      </c>
      <c r="E82" s="312">
        <v>13001</v>
      </c>
      <c r="F82" s="421" t="s">
        <v>285</v>
      </c>
      <c r="G82" s="312">
        <v>13115</v>
      </c>
      <c r="H82" s="512">
        <v>13.12</v>
      </c>
      <c r="I82" s="626"/>
    </row>
    <row r="83" spans="1:9" s="429" customFormat="1" ht="15" customHeight="1">
      <c r="A83" s="421" t="s">
        <v>269</v>
      </c>
      <c r="B83" s="421" t="s">
        <v>270</v>
      </c>
      <c r="C83" s="95" t="s">
        <v>271</v>
      </c>
      <c r="D83" s="421" t="s">
        <v>271</v>
      </c>
      <c r="E83" s="312">
        <v>13001</v>
      </c>
      <c r="F83" s="421" t="s">
        <v>286</v>
      </c>
      <c r="G83" s="312">
        <v>13116</v>
      </c>
      <c r="H83" s="512">
        <v>28.85</v>
      </c>
      <c r="I83" s="626"/>
    </row>
    <row r="84" spans="1:9" s="429" customFormat="1" ht="15" customHeight="1">
      <c r="A84" s="421" t="s">
        <v>269</v>
      </c>
      <c r="B84" s="421" t="s">
        <v>270</v>
      </c>
      <c r="C84" s="95" t="s">
        <v>271</v>
      </c>
      <c r="D84" s="421" t="s">
        <v>271</v>
      </c>
      <c r="E84" s="312">
        <v>13001</v>
      </c>
      <c r="F84" s="421" t="s">
        <v>287</v>
      </c>
      <c r="G84" s="312">
        <v>13117</v>
      </c>
      <c r="H84" s="512">
        <v>40.299999999999997</v>
      </c>
      <c r="I84" s="626"/>
    </row>
    <row r="85" spans="1:9" s="429" customFormat="1" ht="15" customHeight="1">
      <c r="A85" s="421" t="s">
        <v>269</v>
      </c>
      <c r="B85" s="421" t="s">
        <v>270</v>
      </c>
      <c r="C85" s="95" t="s">
        <v>271</v>
      </c>
      <c r="D85" s="421" t="s">
        <v>271</v>
      </c>
      <c r="E85" s="312">
        <v>13001</v>
      </c>
      <c r="F85" s="421" t="s">
        <v>288</v>
      </c>
      <c r="G85" s="312">
        <v>13118</v>
      </c>
      <c r="H85" s="512">
        <v>41.11</v>
      </c>
      <c r="I85" s="626"/>
    </row>
    <row r="86" spans="1:9" s="429" customFormat="1" ht="15" customHeight="1">
      <c r="A86" s="421" t="s">
        <v>269</v>
      </c>
      <c r="B86" s="421" t="s">
        <v>270</v>
      </c>
      <c r="C86" s="95" t="s">
        <v>271</v>
      </c>
      <c r="D86" s="421" t="s">
        <v>271</v>
      </c>
      <c r="E86" s="312">
        <v>13001</v>
      </c>
      <c r="F86" s="421" t="s">
        <v>289</v>
      </c>
      <c r="G86" s="312">
        <v>13119</v>
      </c>
      <c r="H86" s="512">
        <v>49.08</v>
      </c>
      <c r="I86" s="626"/>
    </row>
    <row r="87" spans="1:9" s="429" customFormat="1" ht="15" customHeight="1">
      <c r="A87" s="421" t="s">
        <v>269</v>
      </c>
      <c r="B87" s="421" t="s">
        <v>270</v>
      </c>
      <c r="C87" s="95" t="s">
        <v>271</v>
      </c>
      <c r="D87" s="421" t="s">
        <v>271</v>
      </c>
      <c r="E87" s="312">
        <v>13001</v>
      </c>
      <c r="F87" s="421" t="s">
        <v>290</v>
      </c>
      <c r="G87" s="312">
        <v>13120</v>
      </c>
      <c r="H87" s="512">
        <v>51.3</v>
      </c>
      <c r="I87" s="626"/>
    </row>
    <row r="88" spans="1:9" s="429" customFormat="1" ht="15" customHeight="1">
      <c r="A88" s="421" t="s">
        <v>269</v>
      </c>
      <c r="B88" s="421" t="s">
        <v>270</v>
      </c>
      <c r="C88" s="95" t="s">
        <v>271</v>
      </c>
      <c r="D88" s="421" t="s">
        <v>271</v>
      </c>
      <c r="E88" s="312">
        <v>13001</v>
      </c>
      <c r="F88" s="421" t="s">
        <v>291</v>
      </c>
      <c r="G88" s="312">
        <v>13121</v>
      </c>
      <c r="H88" s="512">
        <v>49.15</v>
      </c>
      <c r="I88" s="626"/>
    </row>
    <row r="89" spans="1:9" s="429" customFormat="1" ht="15" customHeight="1">
      <c r="A89" s="421" t="s">
        <v>269</v>
      </c>
      <c r="B89" s="421" t="s">
        <v>270</v>
      </c>
      <c r="C89" s="95" t="s">
        <v>271</v>
      </c>
      <c r="D89" s="421" t="s">
        <v>271</v>
      </c>
      <c r="E89" s="312">
        <v>13001</v>
      </c>
      <c r="F89" s="421" t="s">
        <v>292</v>
      </c>
      <c r="G89" s="312">
        <v>13122</v>
      </c>
      <c r="H89" s="512">
        <v>33.130000000000003</v>
      </c>
      <c r="I89" s="626"/>
    </row>
    <row r="90" spans="1:9" s="429" customFormat="1" ht="15" customHeight="1">
      <c r="A90" s="421" t="s">
        <v>269</v>
      </c>
      <c r="B90" s="421" t="s">
        <v>270</v>
      </c>
      <c r="C90" s="95" t="s">
        <v>271</v>
      </c>
      <c r="D90" s="421" t="s">
        <v>271</v>
      </c>
      <c r="E90" s="312">
        <v>13001</v>
      </c>
      <c r="F90" s="421" t="s">
        <v>293</v>
      </c>
      <c r="G90" s="312">
        <v>13123</v>
      </c>
      <c r="H90" s="512">
        <v>53.39</v>
      </c>
      <c r="I90" s="626"/>
    </row>
    <row r="91" spans="1:9" s="429" customFormat="1" ht="15" customHeight="1">
      <c r="A91" s="421" t="s">
        <v>269</v>
      </c>
      <c r="B91" s="421" t="s">
        <v>270</v>
      </c>
      <c r="C91" s="95" t="s">
        <v>271</v>
      </c>
      <c r="D91" s="421" t="s">
        <v>271</v>
      </c>
      <c r="E91" s="312">
        <v>13001</v>
      </c>
      <c r="F91" s="421" t="s">
        <v>294</v>
      </c>
      <c r="G91" s="312">
        <v>13124</v>
      </c>
      <c r="H91" s="512">
        <v>19.649999999999999</v>
      </c>
      <c r="I91" s="626"/>
    </row>
    <row r="92" spans="1:9" s="429" customFormat="1" ht="15" customHeight="1">
      <c r="A92" s="421" t="s">
        <v>269</v>
      </c>
      <c r="B92" s="421" t="s">
        <v>270</v>
      </c>
      <c r="C92" s="95" t="s">
        <v>271</v>
      </c>
      <c r="D92" s="421" t="s">
        <v>271</v>
      </c>
      <c r="E92" s="312">
        <v>13001</v>
      </c>
      <c r="F92" s="421" t="s">
        <v>295</v>
      </c>
      <c r="G92" s="312">
        <v>13125</v>
      </c>
      <c r="H92" s="512">
        <v>15.64</v>
      </c>
      <c r="I92" s="626"/>
    </row>
    <row r="93" spans="1:9" s="429" customFormat="1" ht="15" customHeight="1">
      <c r="A93" s="421" t="s">
        <v>269</v>
      </c>
      <c r="B93" s="421" t="s">
        <v>270</v>
      </c>
      <c r="C93" s="95" t="s">
        <v>271</v>
      </c>
      <c r="D93" s="421" t="s">
        <v>271</v>
      </c>
      <c r="E93" s="312">
        <v>13001</v>
      </c>
      <c r="F93" s="421" t="s">
        <v>296</v>
      </c>
      <c r="G93" s="312">
        <v>13126</v>
      </c>
      <c r="H93" s="512">
        <v>24.72</v>
      </c>
      <c r="I93" s="626"/>
    </row>
    <row r="94" spans="1:9" s="429" customFormat="1" ht="15" customHeight="1">
      <c r="A94" s="421" t="s">
        <v>269</v>
      </c>
      <c r="B94" s="421" t="s">
        <v>270</v>
      </c>
      <c r="C94" s="95" t="s">
        <v>271</v>
      </c>
      <c r="D94" s="421" t="s">
        <v>271</v>
      </c>
      <c r="E94" s="312">
        <v>13001</v>
      </c>
      <c r="F94" s="421" t="s">
        <v>297</v>
      </c>
      <c r="G94" s="312">
        <v>13127</v>
      </c>
      <c r="H94" s="512">
        <v>29.18</v>
      </c>
      <c r="I94" s="626"/>
    </row>
    <row r="95" spans="1:9" s="429" customFormat="1" ht="15" customHeight="1">
      <c r="A95" s="421" t="s">
        <v>269</v>
      </c>
      <c r="B95" s="421" t="s">
        <v>270</v>
      </c>
      <c r="C95" s="95" t="s">
        <v>271</v>
      </c>
      <c r="D95" s="421" t="s">
        <v>271</v>
      </c>
      <c r="E95" s="312">
        <v>13001</v>
      </c>
      <c r="F95" s="421" t="s">
        <v>298</v>
      </c>
      <c r="G95" s="312">
        <v>13128</v>
      </c>
      <c r="H95" s="513">
        <v>27.47</v>
      </c>
      <c r="I95" s="626"/>
    </row>
    <row r="96" spans="1:9" s="429" customFormat="1" ht="15" customHeight="1">
      <c r="A96" s="421" t="s">
        <v>269</v>
      </c>
      <c r="B96" s="421" t="s">
        <v>270</v>
      </c>
      <c r="C96" s="95" t="s">
        <v>271</v>
      </c>
      <c r="D96" s="421" t="s">
        <v>271</v>
      </c>
      <c r="E96" s="312">
        <v>13001</v>
      </c>
      <c r="F96" s="421" t="s">
        <v>299</v>
      </c>
      <c r="G96" s="312">
        <v>13129</v>
      </c>
      <c r="H96" s="512">
        <v>35</v>
      </c>
      <c r="I96" s="626"/>
    </row>
    <row r="97" spans="1:9" s="429" customFormat="1" ht="15" customHeight="1">
      <c r="A97" s="421" t="s">
        <v>269</v>
      </c>
      <c r="B97" s="421" t="s">
        <v>270</v>
      </c>
      <c r="C97" s="95" t="s">
        <v>271</v>
      </c>
      <c r="D97" s="421" t="s">
        <v>271</v>
      </c>
      <c r="E97" s="312">
        <v>13001</v>
      </c>
      <c r="F97" s="421" t="s">
        <v>300</v>
      </c>
      <c r="G97" s="312">
        <v>13130</v>
      </c>
      <c r="H97" s="512">
        <v>23.19</v>
      </c>
      <c r="I97" s="626"/>
    </row>
    <row r="98" spans="1:9" s="429" customFormat="1" ht="15" customHeight="1">
      <c r="A98" s="421" t="s">
        <v>269</v>
      </c>
      <c r="B98" s="421" t="s">
        <v>270</v>
      </c>
      <c r="C98" s="95" t="s">
        <v>271</v>
      </c>
      <c r="D98" s="421" t="s">
        <v>271</v>
      </c>
      <c r="E98" s="312">
        <v>13001</v>
      </c>
      <c r="F98" s="421" t="s">
        <v>301</v>
      </c>
      <c r="G98" s="312">
        <v>13131</v>
      </c>
      <c r="H98" s="512">
        <v>27.33</v>
      </c>
      <c r="I98" s="626"/>
    </row>
    <row r="99" spans="1:9" s="429" customFormat="1" ht="15" customHeight="1">
      <c r="A99" s="421" t="s">
        <v>269</v>
      </c>
      <c r="B99" s="421" t="s">
        <v>270</v>
      </c>
      <c r="C99" s="95" t="s">
        <v>271</v>
      </c>
      <c r="D99" s="421" t="s">
        <v>271</v>
      </c>
      <c r="E99" s="312">
        <v>13001</v>
      </c>
      <c r="F99" s="421" t="s">
        <v>302</v>
      </c>
      <c r="G99" s="312">
        <v>13132</v>
      </c>
      <c r="H99" s="512">
        <v>24.97</v>
      </c>
      <c r="I99" s="626"/>
    </row>
    <row r="100" spans="1:9" s="429" customFormat="1" ht="15" customHeight="1">
      <c r="A100" s="421" t="s">
        <v>269</v>
      </c>
      <c r="B100" s="421" t="s">
        <v>303</v>
      </c>
      <c r="C100" s="95" t="s">
        <v>271</v>
      </c>
      <c r="D100" s="421" t="s">
        <v>271</v>
      </c>
      <c r="E100" s="312">
        <v>13001</v>
      </c>
      <c r="F100" s="421" t="s">
        <v>304</v>
      </c>
      <c r="G100" s="312">
        <v>13201</v>
      </c>
      <c r="H100" s="512">
        <v>39.4</v>
      </c>
      <c r="I100" s="626"/>
    </row>
    <row r="101" spans="1:9" s="429" customFormat="1" ht="15" customHeight="1">
      <c r="A101" s="421" t="s">
        <v>269</v>
      </c>
      <c r="B101" s="421" t="s">
        <v>303</v>
      </c>
      <c r="C101" s="95" t="s">
        <v>271</v>
      </c>
      <c r="D101" s="421" t="s">
        <v>271</v>
      </c>
      <c r="E101" s="312">
        <v>13001</v>
      </c>
      <c r="F101" s="421" t="s">
        <v>305</v>
      </c>
      <c r="G101" s="312">
        <v>13202</v>
      </c>
      <c r="H101" s="512">
        <v>2.2400000000000002</v>
      </c>
      <c r="I101" s="626"/>
    </row>
    <row r="102" spans="1:9" s="429" customFormat="1" ht="15" customHeight="1">
      <c r="A102" s="421" t="s">
        <v>269</v>
      </c>
      <c r="B102" s="421" t="s">
        <v>303</v>
      </c>
      <c r="C102" s="95" t="s">
        <v>271</v>
      </c>
      <c r="D102" s="421" t="s">
        <v>271</v>
      </c>
      <c r="E102" s="312">
        <v>13001</v>
      </c>
      <c r="F102" s="421" t="s">
        <v>306</v>
      </c>
      <c r="G102" s="312">
        <v>13203</v>
      </c>
      <c r="H102" s="512">
        <v>0.3</v>
      </c>
      <c r="I102" s="626"/>
    </row>
    <row r="103" spans="1:9" s="429" customFormat="1" ht="15" customHeight="1">
      <c r="A103" s="421" t="s">
        <v>269</v>
      </c>
      <c r="B103" s="421" t="s">
        <v>307</v>
      </c>
      <c r="C103" s="95" t="s">
        <v>271</v>
      </c>
      <c r="D103" s="421" t="s">
        <v>271</v>
      </c>
      <c r="E103" s="312">
        <v>13001</v>
      </c>
      <c r="F103" s="421" t="s">
        <v>308</v>
      </c>
      <c r="G103" s="312">
        <v>13301</v>
      </c>
      <c r="H103" s="512">
        <v>7.53</v>
      </c>
      <c r="I103" s="626"/>
    </row>
    <row r="104" spans="1:9" s="429" customFormat="1" ht="15" customHeight="1">
      <c r="A104" s="421" t="s">
        <v>269</v>
      </c>
      <c r="B104" s="421" t="s">
        <v>307</v>
      </c>
      <c r="C104" s="95" t="s">
        <v>271</v>
      </c>
      <c r="D104" s="421" t="s">
        <v>271</v>
      </c>
      <c r="E104" s="312">
        <v>13001</v>
      </c>
      <c r="F104" s="421" t="s">
        <v>309</v>
      </c>
      <c r="G104" s="312">
        <v>13302</v>
      </c>
      <c r="H104" s="513">
        <v>6.3</v>
      </c>
      <c r="I104" s="626"/>
    </row>
    <row r="105" spans="1:9" s="429" customFormat="1" ht="15" customHeight="1">
      <c r="A105" s="421" t="s">
        <v>269</v>
      </c>
      <c r="B105" s="421" t="s">
        <v>307</v>
      </c>
      <c r="C105" s="95" t="s">
        <v>271</v>
      </c>
      <c r="D105" s="421" t="s">
        <v>271</v>
      </c>
      <c r="E105" s="312">
        <v>13001</v>
      </c>
      <c r="F105" s="421" t="s">
        <v>310</v>
      </c>
      <c r="G105" s="312">
        <v>13303</v>
      </c>
      <c r="H105" s="512">
        <v>2.68</v>
      </c>
      <c r="I105" s="626"/>
    </row>
    <row r="106" spans="1:9" s="429" customFormat="1" ht="15" customHeight="1">
      <c r="A106" s="421" t="s">
        <v>269</v>
      </c>
      <c r="B106" s="421" t="s">
        <v>311</v>
      </c>
      <c r="C106" s="95" t="s">
        <v>271</v>
      </c>
      <c r="D106" s="421" t="s">
        <v>271</v>
      </c>
      <c r="E106" s="312">
        <v>13001</v>
      </c>
      <c r="F106" s="421" t="s">
        <v>312</v>
      </c>
      <c r="G106" s="312">
        <v>13401</v>
      </c>
      <c r="H106" s="512">
        <v>19.32</v>
      </c>
      <c r="I106" s="626"/>
    </row>
    <row r="107" spans="1:9" s="429" customFormat="1" ht="15" customHeight="1">
      <c r="A107" s="421" t="s">
        <v>269</v>
      </c>
      <c r="B107" s="421" t="s">
        <v>311</v>
      </c>
      <c r="C107" s="95" t="s">
        <v>271</v>
      </c>
      <c r="D107" s="421" t="s">
        <v>271</v>
      </c>
      <c r="E107" s="312">
        <v>13001</v>
      </c>
      <c r="F107" s="421" t="s">
        <v>313</v>
      </c>
      <c r="G107" s="312">
        <v>13402</v>
      </c>
      <c r="H107" s="512">
        <v>4.22</v>
      </c>
      <c r="I107" s="626"/>
    </row>
    <row r="108" spans="1:9" s="429" customFormat="1" ht="15" customHeight="1">
      <c r="A108" s="421" t="s">
        <v>269</v>
      </c>
      <c r="B108" s="421" t="s">
        <v>311</v>
      </c>
      <c r="C108" s="95" t="s">
        <v>271</v>
      </c>
      <c r="D108" s="421" t="s">
        <v>271</v>
      </c>
      <c r="E108" s="312">
        <v>13001</v>
      </c>
      <c r="F108" s="421" t="s">
        <v>314</v>
      </c>
      <c r="G108" s="312">
        <v>13403</v>
      </c>
      <c r="H108" s="512">
        <v>2</v>
      </c>
      <c r="I108" s="626"/>
    </row>
    <row r="109" spans="1:9" s="429" customFormat="1" ht="15" customHeight="1">
      <c r="A109" s="421" t="s">
        <v>269</v>
      </c>
      <c r="B109" s="421" t="s">
        <v>311</v>
      </c>
      <c r="C109" s="95" t="s">
        <v>271</v>
      </c>
      <c r="D109" s="421" t="s">
        <v>271</v>
      </c>
      <c r="E109" s="312">
        <v>13001</v>
      </c>
      <c r="F109" s="421" t="s">
        <v>315</v>
      </c>
      <c r="G109" s="312">
        <v>13404</v>
      </c>
      <c r="H109" s="512">
        <v>4.22</v>
      </c>
      <c r="I109" s="626"/>
    </row>
    <row r="110" spans="1:9" s="429" customFormat="1" ht="15" customHeight="1">
      <c r="A110" s="421" t="s">
        <v>269</v>
      </c>
      <c r="B110" s="421" t="s">
        <v>316</v>
      </c>
      <c r="C110" s="95" t="s">
        <v>172</v>
      </c>
      <c r="D110" s="421" t="s">
        <v>316</v>
      </c>
      <c r="E110" s="312">
        <v>13501</v>
      </c>
      <c r="F110" s="424" t="s">
        <v>316</v>
      </c>
      <c r="G110" s="312">
        <v>13501</v>
      </c>
      <c r="H110" s="512">
        <v>11.76</v>
      </c>
      <c r="I110" s="626"/>
    </row>
    <row r="111" spans="1:9" s="429" customFormat="1" ht="15" customHeight="1">
      <c r="A111" s="421" t="s">
        <v>269</v>
      </c>
      <c r="B111" s="421" t="s">
        <v>317</v>
      </c>
      <c r="C111" s="95" t="s">
        <v>271</v>
      </c>
      <c r="D111" s="421" t="s">
        <v>271</v>
      </c>
      <c r="E111" s="312">
        <v>13001</v>
      </c>
      <c r="F111" s="421" t="s">
        <v>317</v>
      </c>
      <c r="G111" s="312">
        <v>13601</v>
      </c>
      <c r="H111" s="512">
        <v>2.64</v>
      </c>
      <c r="I111" s="626"/>
    </row>
    <row r="112" spans="1:9" s="429" customFormat="1" ht="15" customHeight="1">
      <c r="A112" s="421" t="s">
        <v>269</v>
      </c>
      <c r="B112" s="421" t="s">
        <v>317</v>
      </c>
      <c r="C112" s="95" t="s">
        <v>271</v>
      </c>
      <c r="D112" s="421" t="s">
        <v>271</v>
      </c>
      <c r="E112" s="312">
        <v>13001</v>
      </c>
      <c r="F112" s="421" t="s">
        <v>318</v>
      </c>
      <c r="G112" s="312">
        <v>13602</v>
      </c>
      <c r="H112" s="512">
        <v>0.2</v>
      </c>
      <c r="I112" s="626"/>
    </row>
    <row r="113" spans="1:9" s="429" customFormat="1" ht="15" customHeight="1">
      <c r="A113" s="421" t="s">
        <v>269</v>
      </c>
      <c r="B113" s="421" t="s">
        <v>317</v>
      </c>
      <c r="C113" s="95" t="s">
        <v>271</v>
      </c>
      <c r="D113" s="421" t="s">
        <v>271</v>
      </c>
      <c r="E113" s="312">
        <v>13001</v>
      </c>
      <c r="F113" s="421" t="s">
        <v>319</v>
      </c>
      <c r="G113" s="312">
        <v>13603</v>
      </c>
      <c r="H113" s="512">
        <v>4.24</v>
      </c>
      <c r="I113" s="626"/>
    </row>
    <row r="114" spans="1:9" s="429" customFormat="1" ht="15" customHeight="1">
      <c r="A114" s="421" t="s">
        <v>269</v>
      </c>
      <c r="B114" s="421" t="s">
        <v>317</v>
      </c>
      <c r="C114" s="95" t="s">
        <v>271</v>
      </c>
      <c r="D114" s="421" t="s">
        <v>271</v>
      </c>
      <c r="E114" s="312">
        <v>13001</v>
      </c>
      <c r="F114" s="421" t="s">
        <v>320</v>
      </c>
      <c r="G114" s="312">
        <v>13604</v>
      </c>
      <c r="H114" s="512">
        <v>15.3</v>
      </c>
      <c r="I114" s="626"/>
    </row>
    <row r="115" spans="1:9" s="429" customFormat="1" ht="15" customHeight="1">
      <c r="A115" s="421" t="s">
        <v>269</v>
      </c>
      <c r="B115" s="421" t="s">
        <v>317</v>
      </c>
      <c r="C115" s="95" t="s">
        <v>271</v>
      </c>
      <c r="D115" s="421" t="s">
        <v>271</v>
      </c>
      <c r="E115" s="312">
        <v>13001</v>
      </c>
      <c r="F115" s="421" t="s">
        <v>321</v>
      </c>
      <c r="G115" s="312">
        <v>13605</v>
      </c>
      <c r="H115" s="512">
        <v>14.08</v>
      </c>
      <c r="I115" s="626"/>
    </row>
    <row r="116" spans="1:9" s="429" customFormat="1" ht="15" hidden="1" customHeight="1">
      <c r="A116" s="421" t="s">
        <v>322</v>
      </c>
      <c r="B116" s="421" t="s">
        <v>323</v>
      </c>
      <c r="C116" s="95" t="s">
        <v>172</v>
      </c>
      <c r="D116" s="421" t="s">
        <v>323</v>
      </c>
      <c r="E116" s="312">
        <v>14101</v>
      </c>
      <c r="F116" s="421" t="s">
        <v>323</v>
      </c>
      <c r="G116" s="312">
        <v>14101</v>
      </c>
      <c r="H116" s="512">
        <v>12.03</v>
      </c>
      <c r="I116" s="626"/>
    </row>
    <row r="117" spans="1:9" s="429" customFormat="1" ht="15" hidden="1" customHeight="1">
      <c r="A117" s="421" t="s">
        <v>324</v>
      </c>
      <c r="B117" s="421" t="s">
        <v>325</v>
      </c>
      <c r="C117" s="95" t="s">
        <v>172</v>
      </c>
      <c r="D117" s="421" t="s">
        <v>325</v>
      </c>
      <c r="E117" s="312">
        <v>15101</v>
      </c>
      <c r="F117" s="421" t="s">
        <v>325</v>
      </c>
      <c r="G117" s="312">
        <v>15101</v>
      </c>
      <c r="H117" s="513">
        <v>26.98</v>
      </c>
      <c r="I117" s="626"/>
    </row>
    <row r="118" spans="1:9" s="429" customFormat="1" ht="15" hidden="1" customHeight="1">
      <c r="A118" s="421" t="s">
        <v>326</v>
      </c>
      <c r="B118" s="219" t="s">
        <v>327</v>
      </c>
      <c r="C118" s="95" t="s">
        <v>172</v>
      </c>
      <c r="D118" s="421" t="s">
        <v>328</v>
      </c>
      <c r="E118" s="312">
        <v>16101</v>
      </c>
      <c r="F118" s="421" t="s">
        <v>329</v>
      </c>
      <c r="G118" s="312">
        <v>16101</v>
      </c>
      <c r="H118" s="512">
        <v>16.87</v>
      </c>
      <c r="I118" s="626"/>
    </row>
    <row r="119" spans="1:9" s="429" customFormat="1" ht="15" hidden="1" customHeight="1">
      <c r="A119" s="421" t="s">
        <v>326</v>
      </c>
      <c r="B119" s="219" t="s">
        <v>327</v>
      </c>
      <c r="C119" s="95" t="s">
        <v>172</v>
      </c>
      <c r="D119" s="421" t="s">
        <v>328</v>
      </c>
      <c r="E119" s="312">
        <v>16101</v>
      </c>
      <c r="F119" s="421" t="s">
        <v>330</v>
      </c>
      <c r="G119" s="312">
        <v>16103</v>
      </c>
      <c r="H119" s="512">
        <v>9</v>
      </c>
      <c r="I119" s="626"/>
    </row>
    <row r="120" spans="1:9" s="429" customFormat="1" ht="15" hidden="1" customHeight="1">
      <c r="A120" s="421" t="s">
        <v>326</v>
      </c>
      <c r="B120" s="219" t="s">
        <v>331</v>
      </c>
      <c r="C120" s="95" t="s">
        <v>172</v>
      </c>
      <c r="D120" s="423" t="s">
        <v>332</v>
      </c>
      <c r="E120" s="312">
        <v>16301</v>
      </c>
      <c r="F120" s="423" t="s">
        <v>332</v>
      </c>
      <c r="G120" s="312">
        <v>16301</v>
      </c>
      <c r="H120" s="512">
        <v>2.3199999999999998</v>
      </c>
      <c r="I120" s="626"/>
    </row>
  </sheetData>
  <autoFilter ref="A3:O120" xr:uid="{00000000-0001-0000-9800-000000000000}">
    <filterColumn colId="0">
      <filters>
        <filter val="METROPOLITANA"/>
      </filters>
    </filterColumn>
  </autoFilter>
  <mergeCells count="1">
    <mergeCell ref="B1:H1"/>
  </mergeCells>
  <phoneticPr fontId="51" type="noConversion"/>
  <hyperlinks>
    <hyperlink ref="I1" location="INDICE!A1" display="INDICE" xr:uid="{00000000-0004-0000-9800-000000000000}"/>
    <hyperlink ref="I2" location="Matriz_Estadisticas!A1" display="ESTADÍSTICAS" xr:uid="{00000000-0004-0000-9800-000001000000}"/>
    <hyperlink ref="A1" location="INDICE!C28" display="DE_25" xr:uid="{00000000-0004-0000-9800-000002000000}"/>
  </hyperlinks>
  <pageMargins left="0.7" right="0.7" top="0.75" bottom="0.75" header="0.3" footer="0.3"/>
  <pageSetup orientation="portrait" horizontalDpi="4294967293" verticalDpi="4294967293"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Hoja153"/>
  <dimension ref="A1:N38"/>
  <sheetViews>
    <sheetView zoomScaleNormal="100" workbookViewId="0">
      <selection activeCell="B10" sqref="B10"/>
    </sheetView>
  </sheetViews>
  <sheetFormatPr baseColWidth="10" defaultColWidth="48" defaultRowHeight="14.4"/>
  <cols>
    <col min="1" max="1" width="44.44140625" style="6" bestFit="1" customWidth="1"/>
    <col min="2" max="2" width="100.6640625" style="7" customWidth="1"/>
    <col min="3" max="3" width="7" style="4" bestFit="1" customWidth="1"/>
    <col min="4" max="14" width="48" style="4"/>
    <col min="15" max="16384" width="48" style="8"/>
  </cols>
  <sheetData>
    <row r="1" spans="1:14">
      <c r="A1" s="442" t="s">
        <v>419</v>
      </c>
      <c r="B1" s="412" t="s">
        <v>1275</v>
      </c>
      <c r="C1" s="2" t="s">
        <v>137</v>
      </c>
    </row>
    <row r="2" spans="1:14">
      <c r="A2" s="263" t="s">
        <v>6</v>
      </c>
      <c r="B2" s="274" t="s">
        <v>53</v>
      </c>
    </row>
    <row r="3" spans="1:14">
      <c r="A3" s="263" t="s">
        <v>4</v>
      </c>
      <c r="B3" s="274" t="s">
        <v>32</v>
      </c>
    </row>
    <row r="4" spans="1:14">
      <c r="A4" s="263" t="s">
        <v>388</v>
      </c>
      <c r="B4" s="274" t="s">
        <v>52</v>
      </c>
    </row>
    <row r="5" spans="1:14">
      <c r="A5" s="263" t="s">
        <v>9</v>
      </c>
      <c r="B5" s="274" t="s">
        <v>1175</v>
      </c>
    </row>
    <row r="6" spans="1:14">
      <c r="A6" s="263" t="s">
        <v>138</v>
      </c>
      <c r="B6" s="274" t="s">
        <v>468</v>
      </c>
    </row>
    <row r="7" spans="1:14">
      <c r="A7" s="263" t="s">
        <v>7</v>
      </c>
      <c r="B7" s="274" t="s">
        <v>1176</v>
      </c>
    </row>
    <row r="8" spans="1:14">
      <c r="A8" s="263" t="s">
        <v>389</v>
      </c>
      <c r="B8" s="196" t="s">
        <v>1177</v>
      </c>
    </row>
    <row r="9" spans="1:14">
      <c r="A9" s="263" t="s">
        <v>390</v>
      </c>
      <c r="B9" s="274" t="s">
        <v>470</v>
      </c>
    </row>
    <row r="10" spans="1:14" ht="45" customHeight="1">
      <c r="A10" s="100" t="s">
        <v>391</v>
      </c>
      <c r="B10" s="1042" t="s">
        <v>1178</v>
      </c>
    </row>
    <row r="11" spans="1:14">
      <c r="A11" s="263" t="s">
        <v>392</v>
      </c>
      <c r="B11" s="274" t="s">
        <v>863</v>
      </c>
      <c r="D11" s="8"/>
      <c r="E11" s="8"/>
      <c r="F11" s="8"/>
      <c r="G11" s="8"/>
      <c r="H11" s="8"/>
      <c r="I11" s="8"/>
      <c r="J11" s="8"/>
      <c r="K11" s="8"/>
      <c r="L11" s="8"/>
      <c r="M11" s="8"/>
      <c r="N11" s="8"/>
    </row>
    <row r="12" spans="1:14" ht="27.6">
      <c r="A12" s="263" t="s">
        <v>393</v>
      </c>
      <c r="B12" s="193" t="s">
        <v>1179</v>
      </c>
      <c r="D12" s="8"/>
      <c r="E12" s="8"/>
      <c r="F12" s="8"/>
      <c r="G12" s="8"/>
      <c r="H12" s="8"/>
      <c r="I12" s="8"/>
      <c r="J12" s="8"/>
      <c r="K12" s="8"/>
      <c r="L12" s="8"/>
      <c r="M12" s="8"/>
      <c r="N12" s="8"/>
    </row>
    <row r="13" spans="1:14">
      <c r="A13" s="263" t="s">
        <v>394</v>
      </c>
      <c r="B13" s="274" t="s">
        <v>1180</v>
      </c>
      <c r="D13" s="8"/>
      <c r="E13" s="8"/>
      <c r="F13" s="8"/>
      <c r="G13" s="8"/>
      <c r="H13" s="8"/>
      <c r="I13" s="8"/>
      <c r="J13" s="8"/>
      <c r="K13" s="8"/>
      <c r="L13" s="8"/>
      <c r="M13" s="8"/>
      <c r="N13" s="8"/>
    </row>
    <row r="14" spans="1:14">
      <c r="A14" s="263" t="s">
        <v>139</v>
      </c>
      <c r="B14" s="274" t="s">
        <v>1181</v>
      </c>
      <c r="D14" s="8"/>
      <c r="E14" s="8"/>
      <c r="F14" s="8"/>
      <c r="G14" s="8"/>
      <c r="H14" s="8"/>
      <c r="I14" s="8"/>
      <c r="J14" s="8"/>
      <c r="K14" s="8"/>
      <c r="L14" s="8"/>
      <c r="M14" s="8"/>
      <c r="N14" s="8"/>
    </row>
    <row r="15" spans="1:14">
      <c r="A15" s="263" t="s">
        <v>395</v>
      </c>
      <c r="B15" s="194">
        <v>43098</v>
      </c>
      <c r="D15" s="8"/>
      <c r="E15" s="8"/>
      <c r="F15" s="8"/>
      <c r="G15" s="8"/>
      <c r="H15" s="8"/>
      <c r="I15" s="8"/>
      <c r="J15" s="8"/>
      <c r="K15" s="8"/>
      <c r="L15" s="8"/>
      <c r="M15" s="8"/>
      <c r="N15" s="8"/>
    </row>
    <row r="16" spans="1:14">
      <c r="A16" s="263" t="s">
        <v>396</v>
      </c>
      <c r="B16" s="194">
        <v>43676</v>
      </c>
      <c r="D16" s="8"/>
      <c r="E16" s="8"/>
      <c r="F16" s="8"/>
      <c r="G16" s="8"/>
      <c r="H16" s="8"/>
      <c r="I16" s="8"/>
      <c r="J16" s="8"/>
      <c r="K16" s="8"/>
      <c r="L16" s="8"/>
      <c r="M16" s="8"/>
      <c r="N16" s="8"/>
    </row>
    <row r="17" spans="1:14">
      <c r="A17" s="279" t="s">
        <v>397</v>
      </c>
      <c r="B17" s="194" t="s">
        <v>485</v>
      </c>
      <c r="C17" s="8"/>
      <c r="D17" s="8"/>
      <c r="E17" s="8"/>
      <c r="F17" s="8"/>
      <c r="G17" s="8"/>
      <c r="H17" s="8"/>
      <c r="I17" s="8"/>
      <c r="J17" s="8"/>
      <c r="K17" s="8"/>
      <c r="L17" s="8"/>
      <c r="M17" s="8"/>
      <c r="N17" s="8"/>
    </row>
    <row r="18" spans="1:14">
      <c r="A18" s="278" t="s">
        <v>398</v>
      </c>
      <c r="B18" s="274" t="s">
        <v>1182</v>
      </c>
      <c r="C18" s="8"/>
      <c r="D18" s="8"/>
      <c r="E18" s="8"/>
      <c r="F18" s="8"/>
      <c r="G18" s="8"/>
      <c r="H18" s="8"/>
      <c r="I18" s="8"/>
      <c r="J18" s="8"/>
      <c r="K18" s="8"/>
      <c r="L18" s="8"/>
      <c r="M18" s="8"/>
      <c r="N18" s="8"/>
    </row>
    <row r="19" spans="1:14">
      <c r="A19" s="278" t="s">
        <v>399</v>
      </c>
      <c r="B19" s="274" t="s">
        <v>1137</v>
      </c>
      <c r="C19" s="8"/>
      <c r="D19" s="8"/>
      <c r="E19" s="8"/>
      <c r="F19" s="8"/>
      <c r="G19" s="8"/>
      <c r="H19" s="8"/>
      <c r="I19" s="8"/>
      <c r="J19" s="8"/>
      <c r="K19" s="8"/>
      <c r="L19" s="8"/>
      <c r="M19" s="8"/>
      <c r="N19" s="8"/>
    </row>
    <row r="20" spans="1:14">
      <c r="A20" s="278" t="s">
        <v>400</v>
      </c>
      <c r="B20" s="274" t="s">
        <v>479</v>
      </c>
      <c r="C20" s="8"/>
      <c r="D20" s="8"/>
      <c r="E20" s="8"/>
      <c r="F20" s="8"/>
      <c r="G20" s="8"/>
      <c r="H20" s="8"/>
      <c r="I20" s="8"/>
      <c r="J20" s="8"/>
      <c r="K20" s="8"/>
      <c r="L20" s="8"/>
      <c r="M20" s="8"/>
      <c r="N20" s="8"/>
    </row>
    <row r="21" spans="1:14">
      <c r="A21" s="278" t="s">
        <v>403</v>
      </c>
      <c r="B21" s="274" t="s">
        <v>1183</v>
      </c>
      <c r="C21" s="8"/>
      <c r="D21" s="8"/>
      <c r="E21" s="8"/>
      <c r="F21" s="8"/>
      <c r="G21" s="8"/>
      <c r="H21" s="8"/>
      <c r="I21" s="8"/>
      <c r="J21" s="8"/>
      <c r="K21" s="8"/>
      <c r="L21" s="8"/>
      <c r="M21" s="8"/>
      <c r="N21" s="8"/>
    </row>
    <row r="22" spans="1:14">
      <c r="A22" s="278" t="s">
        <v>404</v>
      </c>
      <c r="B22" s="274" t="s">
        <v>1184</v>
      </c>
    </row>
    <row r="23" spans="1:14">
      <c r="A23" s="278" t="s">
        <v>435</v>
      </c>
      <c r="B23" s="323" t="s">
        <v>1185</v>
      </c>
    </row>
    <row r="24" spans="1:14" ht="27.6">
      <c r="A24" s="278" t="s">
        <v>405</v>
      </c>
      <c r="B24" s="274" t="s">
        <v>1186</v>
      </c>
      <c r="D24" s="8"/>
    </row>
    <row r="25" spans="1:14">
      <c r="A25" s="278" t="s">
        <v>406</v>
      </c>
      <c r="B25" s="274" t="s">
        <v>1187</v>
      </c>
      <c r="D25" s="8"/>
    </row>
    <row r="26" spans="1:14">
      <c r="A26" s="278" t="s">
        <v>407</v>
      </c>
      <c r="B26" s="250"/>
    </row>
    <row r="27" spans="1:14">
      <c r="A27" s="278" t="s">
        <v>408</v>
      </c>
      <c r="B27" s="250"/>
    </row>
    <row r="28" spans="1:14">
      <c r="A28" s="278" t="s">
        <v>439</v>
      </c>
      <c r="B28" s="250"/>
    </row>
    <row r="29" spans="1:14">
      <c r="A29" s="278" t="s">
        <v>409</v>
      </c>
      <c r="B29" s="262"/>
    </row>
    <row r="30" spans="1:14">
      <c r="A30" s="278" t="s">
        <v>410</v>
      </c>
      <c r="B30" s="250"/>
    </row>
    <row r="31" spans="1:14">
      <c r="A31" s="278" t="s">
        <v>411</v>
      </c>
      <c r="B31" s="250"/>
    </row>
    <row r="32" spans="1:14">
      <c r="A32" s="278" t="s">
        <v>412</v>
      </c>
      <c r="B32" s="250"/>
    </row>
    <row r="33" spans="1:2">
      <c r="A33" s="278" t="s">
        <v>440</v>
      </c>
      <c r="B33" s="250"/>
    </row>
    <row r="34" spans="1:2">
      <c r="A34" s="278" t="s">
        <v>413</v>
      </c>
      <c r="B34" s="250"/>
    </row>
    <row r="35" spans="1:2">
      <c r="A35" s="278" t="s">
        <v>414</v>
      </c>
      <c r="B35" s="250"/>
    </row>
    <row r="36" spans="1:2">
      <c r="A36" s="278" t="s">
        <v>401</v>
      </c>
      <c r="B36" s="250" t="s">
        <v>1188</v>
      </c>
    </row>
    <row r="37" spans="1:2">
      <c r="A37" s="420" t="s">
        <v>1267</v>
      </c>
      <c r="B37" s="420" t="s">
        <v>17</v>
      </c>
    </row>
    <row r="38" spans="1:2">
      <c r="A38" s="278" t="s">
        <v>402</v>
      </c>
      <c r="B38" s="250" t="s">
        <v>485</v>
      </c>
    </row>
  </sheetData>
  <hyperlinks>
    <hyperlink ref="C1" location="INDICE!A1" display="INDICE" xr:uid="{00000000-0004-0000-9900-000000000000}"/>
    <hyperlink ref="A1" location="INDICE!C33" display="COMPONENTE" xr:uid="{00000000-0004-0000-9900-000001000000}"/>
  </hyperlinks>
  <pageMargins left="0.7" right="0.7" top="0.75" bottom="0.75" header="0.3" footer="0.3"/>
  <pageSetup orientation="portrait" horizontalDpi="4294967293" verticalDpi="4294967293"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Hoja154"/>
  <dimension ref="A1:N38"/>
  <sheetViews>
    <sheetView zoomScaleNormal="100" workbookViewId="0"/>
  </sheetViews>
  <sheetFormatPr baseColWidth="10" defaultColWidth="48" defaultRowHeight="14.4"/>
  <cols>
    <col min="1" max="1" width="44.44140625" style="6" bestFit="1" customWidth="1"/>
    <col min="2" max="2" width="100.6640625" style="7" customWidth="1"/>
    <col min="3" max="3" width="7" style="4" bestFit="1" customWidth="1"/>
    <col min="4" max="14" width="48" style="4"/>
    <col min="15" max="16384" width="48" style="8"/>
  </cols>
  <sheetData>
    <row r="1" spans="1:14">
      <c r="A1" s="442" t="s">
        <v>419</v>
      </c>
      <c r="B1" s="412" t="s">
        <v>1275</v>
      </c>
      <c r="C1" s="2" t="s">
        <v>137</v>
      </c>
    </row>
    <row r="2" spans="1:14">
      <c r="A2" s="263" t="s">
        <v>6</v>
      </c>
      <c r="B2" s="274" t="s">
        <v>54</v>
      </c>
    </row>
    <row r="3" spans="1:14">
      <c r="A3" s="263" t="s">
        <v>4</v>
      </c>
      <c r="B3" s="274" t="s">
        <v>1132</v>
      </c>
    </row>
    <row r="4" spans="1:14">
      <c r="A4" s="263" t="s">
        <v>388</v>
      </c>
      <c r="B4" s="274" t="s">
        <v>52</v>
      </c>
    </row>
    <row r="5" spans="1:14">
      <c r="A5" s="263" t="s">
        <v>9</v>
      </c>
      <c r="B5" s="274" t="s">
        <v>1189</v>
      </c>
    </row>
    <row r="6" spans="1:14">
      <c r="A6" s="263" t="s">
        <v>138</v>
      </c>
      <c r="B6" s="274" t="s">
        <v>468</v>
      </c>
    </row>
    <row r="7" spans="1:14">
      <c r="A7" s="263" t="s">
        <v>7</v>
      </c>
      <c r="B7" s="274" t="s">
        <v>1176</v>
      </c>
    </row>
    <row r="8" spans="1:14">
      <c r="A8" s="263" t="s">
        <v>389</v>
      </c>
      <c r="B8" s="196" t="s">
        <v>1177</v>
      </c>
    </row>
    <row r="9" spans="1:14">
      <c r="A9" s="263" t="s">
        <v>390</v>
      </c>
      <c r="B9" s="274" t="s">
        <v>470</v>
      </c>
    </row>
    <row r="10" spans="1:14" ht="55.2">
      <c r="A10" s="100" t="s">
        <v>391</v>
      </c>
      <c r="B10" s="192" t="s">
        <v>1190</v>
      </c>
    </row>
    <row r="11" spans="1:14">
      <c r="A11" s="263" t="s">
        <v>392</v>
      </c>
      <c r="B11" s="274" t="s">
        <v>863</v>
      </c>
      <c r="D11" s="8"/>
      <c r="E11" s="8"/>
      <c r="F11" s="8"/>
      <c r="G11" s="8"/>
      <c r="H11" s="8"/>
      <c r="I11" s="8"/>
      <c r="J11" s="8"/>
      <c r="K11" s="8"/>
      <c r="L11" s="8"/>
      <c r="M11" s="8"/>
      <c r="N11" s="8"/>
    </row>
    <row r="12" spans="1:14" ht="27.6">
      <c r="A12" s="263" t="s">
        <v>393</v>
      </c>
      <c r="B12" s="193" t="s">
        <v>1179</v>
      </c>
      <c r="D12" s="8"/>
      <c r="E12" s="8"/>
      <c r="F12" s="8"/>
      <c r="G12" s="8"/>
      <c r="H12" s="8"/>
      <c r="I12" s="8"/>
      <c r="J12" s="8"/>
      <c r="K12" s="8"/>
      <c r="L12" s="8"/>
      <c r="M12" s="8"/>
      <c r="N12" s="8"/>
    </row>
    <row r="13" spans="1:14">
      <c r="A13" s="263" t="s">
        <v>394</v>
      </c>
      <c r="B13" s="223" t="s">
        <v>1180</v>
      </c>
      <c r="D13" s="8"/>
      <c r="E13" s="8"/>
      <c r="F13" s="8"/>
      <c r="G13" s="8"/>
      <c r="H13" s="8"/>
      <c r="I13" s="8"/>
      <c r="J13" s="8"/>
      <c r="K13" s="8"/>
      <c r="L13" s="8"/>
      <c r="M13" s="8"/>
      <c r="N13" s="8"/>
    </row>
    <row r="14" spans="1:14">
      <c r="A14" s="263" t="s">
        <v>139</v>
      </c>
      <c r="B14" s="274" t="s">
        <v>1181</v>
      </c>
      <c r="D14" s="8"/>
      <c r="E14" s="8"/>
      <c r="F14" s="8"/>
      <c r="G14" s="8"/>
      <c r="H14" s="8"/>
      <c r="I14" s="8"/>
      <c r="J14" s="8"/>
      <c r="K14" s="8"/>
      <c r="L14" s="8"/>
      <c r="M14" s="8"/>
      <c r="N14" s="8"/>
    </row>
    <row r="15" spans="1:14">
      <c r="A15" s="263" t="s">
        <v>395</v>
      </c>
      <c r="B15" s="194">
        <v>43098</v>
      </c>
      <c r="D15" s="8"/>
      <c r="E15" s="8"/>
      <c r="F15" s="8"/>
      <c r="G15" s="8"/>
      <c r="H15" s="8"/>
      <c r="I15" s="8"/>
      <c r="J15" s="8"/>
      <c r="K15" s="8"/>
      <c r="L15" s="8"/>
      <c r="M15" s="8"/>
      <c r="N15" s="8"/>
    </row>
    <row r="16" spans="1:14">
      <c r="A16" s="263" t="s">
        <v>396</v>
      </c>
      <c r="B16" s="194">
        <v>43676</v>
      </c>
      <c r="D16" s="8"/>
      <c r="E16" s="8"/>
      <c r="F16" s="8"/>
      <c r="G16" s="8"/>
      <c r="H16" s="8"/>
      <c r="I16" s="8"/>
      <c r="J16" s="8"/>
      <c r="K16" s="8"/>
      <c r="L16" s="8"/>
      <c r="M16" s="8"/>
      <c r="N16" s="8"/>
    </row>
    <row r="17" spans="1:14">
      <c r="A17" s="263" t="s">
        <v>397</v>
      </c>
      <c r="B17" s="274" t="s">
        <v>485</v>
      </c>
      <c r="C17" s="8"/>
      <c r="D17" s="8"/>
      <c r="E17" s="8"/>
      <c r="F17" s="8"/>
      <c r="G17" s="8"/>
      <c r="H17" s="8"/>
      <c r="I17" s="8"/>
      <c r="J17" s="8"/>
      <c r="K17" s="8"/>
      <c r="L17" s="8"/>
      <c r="M17" s="8"/>
      <c r="N17" s="8"/>
    </row>
    <row r="18" spans="1:14">
      <c r="A18" s="263" t="s">
        <v>398</v>
      </c>
      <c r="B18" s="274" t="s">
        <v>1191</v>
      </c>
      <c r="C18" s="8"/>
      <c r="D18" s="8"/>
      <c r="E18" s="8"/>
      <c r="F18" s="8"/>
      <c r="G18" s="8"/>
      <c r="H18" s="8"/>
      <c r="I18" s="8"/>
      <c r="J18" s="8"/>
      <c r="K18" s="8"/>
      <c r="L18" s="8"/>
      <c r="M18" s="8"/>
      <c r="N18" s="8"/>
    </row>
    <row r="19" spans="1:14">
      <c r="A19" s="263" t="s">
        <v>399</v>
      </c>
      <c r="B19" s="274" t="s">
        <v>1137</v>
      </c>
      <c r="C19" s="8"/>
      <c r="D19" s="8"/>
      <c r="E19" s="8"/>
      <c r="F19" s="8"/>
      <c r="G19" s="8"/>
      <c r="H19" s="8"/>
      <c r="I19" s="8"/>
      <c r="J19" s="8"/>
      <c r="K19" s="8"/>
      <c r="L19" s="8"/>
      <c r="M19" s="8"/>
      <c r="N19" s="8"/>
    </row>
    <row r="20" spans="1:14">
      <c r="A20" s="278" t="s">
        <v>400</v>
      </c>
      <c r="B20" s="274" t="s">
        <v>479</v>
      </c>
      <c r="C20" s="8"/>
      <c r="D20" s="8"/>
      <c r="E20" s="8"/>
      <c r="F20" s="8"/>
      <c r="G20" s="8"/>
      <c r="H20" s="8"/>
      <c r="I20" s="8"/>
      <c r="J20" s="8"/>
      <c r="K20" s="8"/>
      <c r="L20" s="8"/>
      <c r="M20" s="8"/>
      <c r="N20" s="8"/>
    </row>
    <row r="21" spans="1:14">
      <c r="A21" s="278" t="s">
        <v>403</v>
      </c>
      <c r="B21" s="274" t="s">
        <v>1192</v>
      </c>
      <c r="C21" s="8"/>
      <c r="D21" s="8"/>
      <c r="E21" s="8"/>
      <c r="F21" s="8"/>
      <c r="G21" s="8"/>
      <c r="H21" s="8"/>
      <c r="I21" s="8"/>
      <c r="J21" s="8"/>
      <c r="K21" s="8"/>
      <c r="L21" s="8"/>
      <c r="M21" s="8"/>
      <c r="N21" s="8"/>
    </row>
    <row r="22" spans="1:14">
      <c r="A22" s="278" t="s">
        <v>404</v>
      </c>
      <c r="B22" s="274" t="s">
        <v>1193</v>
      </c>
    </row>
    <row r="23" spans="1:14">
      <c r="A23" s="278" t="s">
        <v>435</v>
      </c>
      <c r="B23" s="323" t="s">
        <v>1194</v>
      </c>
    </row>
    <row r="24" spans="1:14" ht="27.6">
      <c r="A24" s="278" t="s">
        <v>405</v>
      </c>
      <c r="B24" s="274" t="s">
        <v>1186</v>
      </c>
      <c r="D24" s="8"/>
    </row>
    <row r="25" spans="1:14">
      <c r="A25" s="278" t="s">
        <v>406</v>
      </c>
      <c r="B25" s="274" t="s">
        <v>1187</v>
      </c>
      <c r="D25" s="8"/>
    </row>
    <row r="26" spans="1:14">
      <c r="A26" s="278" t="s">
        <v>407</v>
      </c>
      <c r="B26" s="250"/>
    </row>
    <row r="27" spans="1:14">
      <c r="A27" s="278" t="s">
        <v>408</v>
      </c>
      <c r="B27" s="250"/>
    </row>
    <row r="28" spans="1:14">
      <c r="A28" s="278" t="s">
        <v>439</v>
      </c>
      <c r="B28" s="250"/>
    </row>
    <row r="29" spans="1:14">
      <c r="A29" s="278" t="s">
        <v>409</v>
      </c>
      <c r="B29" s="262"/>
    </row>
    <row r="30" spans="1:14">
      <c r="A30" s="278" t="s">
        <v>410</v>
      </c>
      <c r="B30" s="250"/>
    </row>
    <row r="31" spans="1:14">
      <c r="A31" s="278" t="s">
        <v>411</v>
      </c>
      <c r="B31" s="250"/>
    </row>
    <row r="32" spans="1:14">
      <c r="A32" s="278" t="s">
        <v>412</v>
      </c>
      <c r="B32" s="250"/>
    </row>
    <row r="33" spans="1:2">
      <c r="A33" s="278" t="s">
        <v>440</v>
      </c>
      <c r="B33" s="250"/>
    </row>
    <row r="34" spans="1:2">
      <c r="A34" s="278" t="s">
        <v>413</v>
      </c>
      <c r="B34" s="250"/>
    </row>
    <row r="35" spans="1:2">
      <c r="A35" s="278" t="s">
        <v>414</v>
      </c>
      <c r="B35" s="250"/>
    </row>
    <row r="36" spans="1:2">
      <c r="A36" s="278" t="s">
        <v>401</v>
      </c>
      <c r="B36" s="250" t="s">
        <v>1188</v>
      </c>
    </row>
    <row r="37" spans="1:2">
      <c r="A37" s="420" t="s">
        <v>1267</v>
      </c>
      <c r="B37" s="420" t="s">
        <v>17</v>
      </c>
    </row>
    <row r="38" spans="1:2">
      <c r="A38" s="278" t="s">
        <v>402</v>
      </c>
      <c r="B38" s="250" t="s">
        <v>485</v>
      </c>
    </row>
  </sheetData>
  <hyperlinks>
    <hyperlink ref="C1" location="INDICE!A1" display="INDICE" xr:uid="{00000000-0004-0000-9A00-000000000000}"/>
    <hyperlink ref="A1" location="INDICE!C34" display="COMPONENTE" xr:uid="{00000000-0004-0000-9A00-000001000000}"/>
  </hyperlinks>
  <pageMargins left="0.7" right="0.7" top="0.75" bottom="0.75" header="0.3" footer="0.3"/>
  <pageSetup orientation="portrait" horizontalDpi="4294967293" verticalDpi="4294967293"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Hoja155"/>
  <dimension ref="A1:O38"/>
  <sheetViews>
    <sheetView zoomScaleNormal="100" workbookViewId="0"/>
  </sheetViews>
  <sheetFormatPr baseColWidth="10" defaultColWidth="48" defaultRowHeight="14.4"/>
  <cols>
    <col min="1" max="1" width="44.44140625" style="6" bestFit="1" customWidth="1"/>
    <col min="2" max="3" width="100.6640625" style="7" customWidth="1"/>
    <col min="4" max="4" width="7" style="4" bestFit="1" customWidth="1"/>
    <col min="5" max="15" width="48" style="4"/>
    <col min="16" max="16384" width="48" style="8"/>
  </cols>
  <sheetData>
    <row r="1" spans="1:15">
      <c r="A1" s="442" t="s">
        <v>419</v>
      </c>
      <c r="B1" s="412" t="s">
        <v>1275</v>
      </c>
      <c r="C1" s="413" t="s">
        <v>1276</v>
      </c>
      <c r="D1" s="2" t="s">
        <v>137</v>
      </c>
    </row>
    <row r="2" spans="1:15">
      <c r="A2" s="278" t="s">
        <v>6</v>
      </c>
      <c r="B2" s="185" t="s">
        <v>45</v>
      </c>
      <c r="C2" s="185" t="s">
        <v>45</v>
      </c>
    </row>
    <row r="3" spans="1:15">
      <c r="A3" s="263" t="s">
        <v>4</v>
      </c>
      <c r="B3" s="185" t="s">
        <v>1132</v>
      </c>
      <c r="C3" s="185" t="s">
        <v>1132</v>
      </c>
    </row>
    <row r="4" spans="1:15">
      <c r="A4" s="263" t="s">
        <v>388</v>
      </c>
      <c r="B4" s="185" t="s">
        <v>44</v>
      </c>
      <c r="C4" s="185" t="s">
        <v>44</v>
      </c>
    </row>
    <row r="5" spans="1:15">
      <c r="A5" s="263" t="s">
        <v>9</v>
      </c>
      <c r="B5" s="185" t="s">
        <v>1195</v>
      </c>
      <c r="C5" s="185" t="s">
        <v>1195</v>
      </c>
    </row>
    <row r="6" spans="1:15">
      <c r="A6" s="263" t="s">
        <v>138</v>
      </c>
      <c r="B6" s="185" t="s">
        <v>421</v>
      </c>
      <c r="C6" s="185" t="s">
        <v>421</v>
      </c>
    </row>
    <row r="7" spans="1:15">
      <c r="A7" s="263" t="s">
        <v>7</v>
      </c>
      <c r="B7" s="185" t="s">
        <v>422</v>
      </c>
      <c r="C7" s="185" t="s">
        <v>422</v>
      </c>
    </row>
    <row r="8" spans="1:15">
      <c r="A8" s="263" t="s">
        <v>389</v>
      </c>
      <c r="B8" s="171" t="s">
        <v>1177</v>
      </c>
      <c r="C8" s="171">
        <v>2019</v>
      </c>
    </row>
    <row r="9" spans="1:15">
      <c r="A9" s="263" t="s">
        <v>390</v>
      </c>
      <c r="B9" s="185" t="s">
        <v>470</v>
      </c>
      <c r="C9" s="186" t="s">
        <v>470</v>
      </c>
    </row>
    <row r="10" spans="1:15" ht="82.8">
      <c r="A10" s="100" t="s">
        <v>391</v>
      </c>
      <c r="B10" s="185" t="s">
        <v>1196</v>
      </c>
      <c r="C10" s="185" t="s">
        <v>1319</v>
      </c>
    </row>
    <row r="11" spans="1:15">
      <c r="A11" s="263" t="s">
        <v>392</v>
      </c>
      <c r="B11" s="185" t="s">
        <v>863</v>
      </c>
      <c r="C11" s="185" t="s">
        <v>863</v>
      </c>
      <c r="E11" s="8"/>
      <c r="F11" s="8"/>
      <c r="G11" s="8"/>
      <c r="H11" s="8"/>
      <c r="I11" s="8"/>
      <c r="J11" s="8"/>
      <c r="K11" s="8"/>
      <c r="L11" s="8"/>
      <c r="M11" s="8"/>
      <c r="N11" s="8"/>
      <c r="O11" s="8"/>
    </row>
    <row r="12" spans="1:15" ht="27.6">
      <c r="A12" s="263" t="s">
        <v>393</v>
      </c>
      <c r="B12" s="193" t="s">
        <v>1179</v>
      </c>
      <c r="C12" s="516" t="s">
        <v>1320</v>
      </c>
      <c r="E12" s="8"/>
      <c r="F12" s="8"/>
      <c r="G12" s="8"/>
      <c r="H12" s="8"/>
      <c r="I12" s="8"/>
      <c r="J12" s="8"/>
      <c r="K12" s="8"/>
      <c r="L12" s="8"/>
      <c r="M12" s="8"/>
      <c r="N12" s="8"/>
      <c r="O12" s="8"/>
    </row>
    <row r="13" spans="1:15">
      <c r="A13" s="263" t="s">
        <v>394</v>
      </c>
      <c r="B13" s="185" t="s">
        <v>1197</v>
      </c>
      <c r="C13" s="516" t="s">
        <v>1321</v>
      </c>
      <c r="E13" s="8"/>
      <c r="F13" s="8"/>
      <c r="G13" s="8"/>
      <c r="H13" s="8"/>
      <c r="I13" s="8"/>
      <c r="J13" s="8"/>
      <c r="K13" s="8"/>
      <c r="L13" s="8"/>
      <c r="M13" s="8"/>
      <c r="N13" s="8"/>
      <c r="O13" s="8"/>
    </row>
    <row r="14" spans="1:15">
      <c r="A14" s="263" t="s">
        <v>139</v>
      </c>
      <c r="B14" s="185" t="s">
        <v>1198</v>
      </c>
      <c r="C14" s="185" t="s">
        <v>1198</v>
      </c>
      <c r="E14" s="8"/>
      <c r="F14" s="8"/>
      <c r="G14" s="8"/>
      <c r="H14" s="8"/>
      <c r="I14" s="8"/>
      <c r="J14" s="8"/>
      <c r="K14" s="8"/>
      <c r="L14" s="8"/>
      <c r="M14" s="8"/>
      <c r="N14" s="8"/>
      <c r="O14" s="8"/>
    </row>
    <row r="15" spans="1:15">
      <c r="A15" s="263" t="s">
        <v>395</v>
      </c>
      <c r="B15" s="273">
        <v>43098</v>
      </c>
      <c r="C15" s="273">
        <v>43098</v>
      </c>
      <c r="E15" s="8"/>
      <c r="F15" s="8"/>
      <c r="G15" s="8"/>
      <c r="H15" s="8"/>
      <c r="I15" s="8"/>
      <c r="J15" s="8"/>
      <c r="K15" s="8"/>
      <c r="L15" s="8"/>
      <c r="M15" s="8"/>
      <c r="N15" s="8"/>
      <c r="O15" s="8"/>
    </row>
    <row r="16" spans="1:15">
      <c r="A16" s="263" t="s">
        <v>396</v>
      </c>
      <c r="B16" s="273">
        <v>43686</v>
      </c>
      <c r="C16" s="273">
        <v>44209</v>
      </c>
      <c r="E16" s="8"/>
      <c r="F16" s="8"/>
      <c r="G16" s="8"/>
      <c r="H16" s="8"/>
      <c r="I16" s="8"/>
      <c r="J16" s="8"/>
      <c r="K16" s="8"/>
      <c r="L16" s="8"/>
      <c r="M16" s="8"/>
      <c r="N16" s="8"/>
      <c r="O16" s="8"/>
    </row>
    <row r="17" spans="1:15">
      <c r="A17" s="263" t="s">
        <v>397</v>
      </c>
      <c r="B17" s="274" t="s">
        <v>798</v>
      </c>
      <c r="C17" s="274" t="s">
        <v>798</v>
      </c>
      <c r="D17" s="8"/>
      <c r="E17" s="8"/>
      <c r="F17" s="8"/>
      <c r="G17" s="8"/>
      <c r="H17" s="8"/>
      <c r="I17" s="8"/>
      <c r="J17" s="8"/>
      <c r="K17" s="8"/>
      <c r="L17" s="8"/>
      <c r="M17" s="8"/>
      <c r="N17" s="8"/>
      <c r="O17" s="8"/>
    </row>
    <row r="18" spans="1:15">
      <c r="A18" s="263" t="s">
        <v>398</v>
      </c>
      <c r="B18" s="185" t="s">
        <v>1199</v>
      </c>
      <c r="C18" s="185" t="s">
        <v>1199</v>
      </c>
      <c r="D18" s="8"/>
      <c r="E18" s="8"/>
      <c r="F18" s="8"/>
      <c r="G18" s="8"/>
      <c r="H18" s="8"/>
      <c r="I18" s="8"/>
      <c r="J18" s="8"/>
      <c r="K18" s="8"/>
      <c r="L18" s="8"/>
      <c r="M18" s="8"/>
      <c r="N18" s="8"/>
      <c r="O18" s="8"/>
    </row>
    <row r="19" spans="1:15">
      <c r="A19" s="263" t="s">
        <v>399</v>
      </c>
      <c r="B19" s="188" t="s">
        <v>1137</v>
      </c>
      <c r="C19" s="188" t="s">
        <v>1137</v>
      </c>
      <c r="D19" s="8"/>
      <c r="E19" s="8"/>
      <c r="F19" s="8"/>
      <c r="G19" s="8"/>
      <c r="H19" s="8"/>
      <c r="I19" s="8"/>
      <c r="J19" s="8"/>
      <c r="K19" s="8"/>
      <c r="L19" s="8"/>
      <c r="M19" s="8"/>
      <c r="N19" s="8"/>
      <c r="O19" s="8"/>
    </row>
    <row r="20" spans="1:15">
      <c r="A20" s="263" t="s">
        <v>400</v>
      </c>
      <c r="B20" s="285" t="s">
        <v>479</v>
      </c>
      <c r="C20" s="274" t="s">
        <v>479</v>
      </c>
      <c r="D20" s="8"/>
      <c r="E20" s="8"/>
      <c r="F20" s="8"/>
      <c r="G20" s="8"/>
      <c r="H20" s="8"/>
      <c r="I20" s="8"/>
      <c r="J20" s="8"/>
      <c r="K20" s="8"/>
      <c r="L20" s="8"/>
      <c r="M20" s="8"/>
      <c r="N20" s="8"/>
      <c r="O20" s="8"/>
    </row>
    <row r="21" spans="1:15">
      <c r="A21" s="263" t="s">
        <v>403</v>
      </c>
      <c r="B21" s="285" t="s">
        <v>1192</v>
      </c>
      <c r="C21" s="274" t="s">
        <v>1183</v>
      </c>
      <c r="D21" s="8"/>
      <c r="E21" s="8"/>
      <c r="F21" s="8"/>
      <c r="G21" s="8"/>
      <c r="H21" s="8"/>
      <c r="I21" s="8"/>
      <c r="J21" s="8"/>
      <c r="K21" s="8"/>
      <c r="L21" s="8"/>
      <c r="M21" s="8"/>
      <c r="N21" s="8"/>
      <c r="O21" s="8"/>
    </row>
    <row r="22" spans="1:15">
      <c r="A22" s="263" t="s">
        <v>404</v>
      </c>
      <c r="B22" s="285" t="s">
        <v>1184</v>
      </c>
      <c r="C22" s="285" t="s">
        <v>1184</v>
      </c>
    </row>
    <row r="23" spans="1:15">
      <c r="A23" s="278" t="s">
        <v>435</v>
      </c>
      <c r="B23" s="310" t="s">
        <v>1200</v>
      </c>
      <c r="C23" s="517" t="s">
        <v>1322</v>
      </c>
    </row>
    <row r="24" spans="1:15" ht="41.4">
      <c r="A24" s="278" t="s">
        <v>405</v>
      </c>
      <c r="B24" s="285" t="s">
        <v>1186</v>
      </c>
      <c r="C24" s="518" t="s">
        <v>1323</v>
      </c>
      <c r="E24" s="8"/>
    </row>
    <row r="25" spans="1:15">
      <c r="A25" s="278" t="s">
        <v>406</v>
      </c>
      <c r="B25" s="185" t="s">
        <v>1187</v>
      </c>
      <c r="C25" s="185" t="s">
        <v>1187</v>
      </c>
      <c r="E25" s="8"/>
    </row>
    <row r="26" spans="1:15">
      <c r="A26" s="278" t="s">
        <v>407</v>
      </c>
      <c r="B26" s="250"/>
      <c r="C26" s="250"/>
    </row>
    <row r="27" spans="1:15">
      <c r="A27" s="278" t="s">
        <v>408</v>
      </c>
      <c r="B27" s="250"/>
      <c r="C27" s="250"/>
    </row>
    <row r="28" spans="1:15">
      <c r="A28" s="278" t="s">
        <v>439</v>
      </c>
      <c r="B28" s="250"/>
      <c r="C28" s="250"/>
    </row>
    <row r="29" spans="1:15">
      <c r="A29" s="278" t="s">
        <v>409</v>
      </c>
      <c r="B29" s="250"/>
      <c r="C29" s="262"/>
    </row>
    <row r="30" spans="1:15">
      <c r="A30" s="278" t="s">
        <v>410</v>
      </c>
      <c r="B30" s="250"/>
      <c r="C30" s="134"/>
    </row>
    <row r="31" spans="1:15">
      <c r="A31" s="278" t="s">
        <v>411</v>
      </c>
      <c r="B31" s="250"/>
      <c r="C31" s="262"/>
    </row>
    <row r="32" spans="1:15">
      <c r="A32" s="278" t="s">
        <v>412</v>
      </c>
      <c r="B32" s="250"/>
      <c r="C32" s="262"/>
    </row>
    <row r="33" spans="1:3">
      <c r="A33" s="278" t="s">
        <v>440</v>
      </c>
      <c r="B33" s="250"/>
      <c r="C33" s="262"/>
    </row>
    <row r="34" spans="1:3">
      <c r="A34" s="278" t="s">
        <v>413</v>
      </c>
      <c r="B34" s="250"/>
      <c r="C34" s="250"/>
    </row>
    <row r="35" spans="1:3">
      <c r="A35" s="278" t="s">
        <v>414</v>
      </c>
      <c r="B35" s="250"/>
      <c r="C35" s="250"/>
    </row>
    <row r="36" spans="1:3">
      <c r="A36" s="278" t="s">
        <v>401</v>
      </c>
      <c r="B36" s="250" t="s">
        <v>1188</v>
      </c>
      <c r="C36" s="250" t="s">
        <v>1188</v>
      </c>
    </row>
    <row r="37" spans="1:3" ht="41.4">
      <c r="A37" s="278" t="s">
        <v>1267</v>
      </c>
      <c r="B37" s="262" t="s">
        <v>17</v>
      </c>
      <c r="C37" s="258" t="s">
        <v>1324</v>
      </c>
    </row>
    <row r="38" spans="1:3">
      <c r="A38" s="278" t="s">
        <v>402</v>
      </c>
      <c r="B38" s="250" t="s">
        <v>485</v>
      </c>
      <c r="C38" s="250" t="s">
        <v>485</v>
      </c>
    </row>
  </sheetData>
  <hyperlinks>
    <hyperlink ref="D1" location="INDICE!A1" display="INDICE" xr:uid="{00000000-0004-0000-9B00-000000000000}"/>
    <hyperlink ref="A1" location="INDICE!C28" display="COMPONENTE" xr:uid="{00000000-0004-0000-9B00-000001000000}"/>
    <hyperlink ref="C23" r:id="rId1" display="https://bit.ly/2V8ocVe" xr:uid="{00000000-0004-0000-9B00-000002000000}"/>
  </hyperlinks>
  <pageMargins left="0.7" right="0.7" top="0.75" bottom="0.75" header="0.3" footer="0.3"/>
  <pageSetup orientation="portrait" horizontalDpi="4294967293" verticalDpi="4294967293"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Hoja156"/>
  <dimension ref="A1:O38"/>
  <sheetViews>
    <sheetView zoomScaleNormal="100" workbookViewId="0"/>
  </sheetViews>
  <sheetFormatPr baseColWidth="10" defaultColWidth="48" defaultRowHeight="14.4"/>
  <cols>
    <col min="1" max="1" width="44.44140625" style="6" bestFit="1" customWidth="1"/>
    <col min="2" max="3" width="100.6640625" style="7" customWidth="1"/>
    <col min="4" max="4" width="7" style="4" bestFit="1" customWidth="1"/>
    <col min="5" max="15" width="48" style="4"/>
    <col min="16" max="16384" width="48" style="8"/>
  </cols>
  <sheetData>
    <row r="1" spans="1:15">
      <c r="A1" s="442" t="s">
        <v>419</v>
      </c>
      <c r="B1" s="412" t="s">
        <v>1275</v>
      </c>
      <c r="C1" s="413" t="s">
        <v>1276</v>
      </c>
      <c r="D1" s="2" t="s">
        <v>137</v>
      </c>
    </row>
    <row r="2" spans="1:15">
      <c r="A2" s="263" t="s">
        <v>6</v>
      </c>
      <c r="B2" s="185" t="s">
        <v>47</v>
      </c>
      <c r="C2" s="185" t="s">
        <v>47</v>
      </c>
    </row>
    <row r="3" spans="1:15">
      <c r="A3" s="263" t="s">
        <v>4</v>
      </c>
      <c r="B3" s="185" t="s">
        <v>1132</v>
      </c>
      <c r="C3" s="185" t="s">
        <v>1132</v>
      </c>
    </row>
    <row r="4" spans="1:15">
      <c r="A4" s="263" t="s">
        <v>388</v>
      </c>
      <c r="B4" s="185" t="s">
        <v>46</v>
      </c>
      <c r="C4" s="185" t="s">
        <v>46</v>
      </c>
    </row>
    <row r="5" spans="1:15">
      <c r="A5" s="263" t="s">
        <v>9</v>
      </c>
      <c r="B5" s="185" t="s">
        <v>1201</v>
      </c>
      <c r="C5" s="185" t="s">
        <v>1201</v>
      </c>
    </row>
    <row r="6" spans="1:15">
      <c r="A6" s="263" t="s">
        <v>138</v>
      </c>
      <c r="B6" s="185" t="s">
        <v>468</v>
      </c>
      <c r="C6" s="185" t="s">
        <v>468</v>
      </c>
    </row>
    <row r="7" spans="1:15">
      <c r="A7" s="263" t="s">
        <v>7</v>
      </c>
      <c r="B7" s="201" t="s">
        <v>422</v>
      </c>
      <c r="C7" s="201" t="s">
        <v>422</v>
      </c>
    </row>
    <row r="8" spans="1:15">
      <c r="A8" s="263" t="s">
        <v>389</v>
      </c>
      <c r="B8" s="171" t="s">
        <v>1177</v>
      </c>
      <c r="C8" s="171">
        <v>2019</v>
      </c>
    </row>
    <row r="9" spans="1:15">
      <c r="A9" s="263" t="s">
        <v>390</v>
      </c>
      <c r="B9" s="274" t="s">
        <v>470</v>
      </c>
      <c r="C9" s="274" t="s">
        <v>470</v>
      </c>
    </row>
    <row r="10" spans="1:15" ht="41.4">
      <c r="A10" s="100" t="s">
        <v>391</v>
      </c>
      <c r="B10" s="185" t="s">
        <v>1202</v>
      </c>
      <c r="C10" s="185" t="s">
        <v>1326</v>
      </c>
    </row>
    <row r="11" spans="1:15">
      <c r="A11" s="263" t="s">
        <v>392</v>
      </c>
      <c r="B11" s="185" t="s">
        <v>863</v>
      </c>
      <c r="C11" s="185" t="s">
        <v>863</v>
      </c>
      <c r="E11" s="8"/>
      <c r="F11" s="8"/>
      <c r="G11" s="8"/>
      <c r="H11" s="8"/>
      <c r="I11" s="8"/>
      <c r="J11" s="8"/>
      <c r="K11" s="8"/>
      <c r="L11" s="8"/>
      <c r="M11" s="8"/>
      <c r="N11" s="8"/>
      <c r="O11" s="8"/>
    </row>
    <row r="12" spans="1:15" ht="27.6">
      <c r="A12" s="263" t="s">
        <v>393</v>
      </c>
      <c r="B12" s="193" t="s">
        <v>1179</v>
      </c>
      <c r="C12" s="516" t="s">
        <v>1320</v>
      </c>
      <c r="E12" s="8"/>
      <c r="F12" s="8"/>
      <c r="G12" s="8"/>
      <c r="H12" s="8"/>
      <c r="I12" s="8"/>
      <c r="J12" s="8"/>
      <c r="K12" s="8"/>
      <c r="L12" s="8"/>
      <c r="M12" s="8"/>
      <c r="N12" s="8"/>
      <c r="O12" s="8"/>
    </row>
    <row r="13" spans="1:15">
      <c r="A13" s="263" t="s">
        <v>394</v>
      </c>
      <c r="B13" s="185" t="s">
        <v>1180</v>
      </c>
      <c r="C13" s="516" t="s">
        <v>1321</v>
      </c>
      <c r="E13" s="8"/>
      <c r="F13" s="8"/>
      <c r="G13" s="8"/>
      <c r="H13" s="8"/>
      <c r="I13" s="8"/>
      <c r="J13" s="8"/>
      <c r="K13" s="8"/>
      <c r="L13" s="8"/>
      <c r="M13" s="8"/>
      <c r="N13" s="8"/>
      <c r="O13" s="8"/>
    </row>
    <row r="14" spans="1:15">
      <c r="A14" s="263" t="s">
        <v>139</v>
      </c>
      <c r="B14" s="185" t="s">
        <v>475</v>
      </c>
      <c r="C14" s="185" t="s">
        <v>475</v>
      </c>
      <c r="E14" s="8"/>
      <c r="F14" s="8"/>
      <c r="G14" s="8"/>
      <c r="H14" s="8"/>
      <c r="I14" s="8"/>
      <c r="J14" s="8"/>
      <c r="K14" s="8"/>
      <c r="L14" s="8"/>
      <c r="M14" s="8"/>
      <c r="N14" s="8"/>
      <c r="O14" s="8"/>
    </row>
    <row r="15" spans="1:15">
      <c r="A15" s="263" t="s">
        <v>395</v>
      </c>
      <c r="B15" s="273">
        <v>43098</v>
      </c>
      <c r="C15" s="273">
        <v>43098</v>
      </c>
      <c r="E15" s="8"/>
      <c r="F15" s="8"/>
      <c r="G15" s="8"/>
      <c r="H15" s="8"/>
      <c r="I15" s="8"/>
      <c r="J15" s="8"/>
      <c r="K15" s="8"/>
      <c r="L15" s="8"/>
      <c r="M15" s="8"/>
      <c r="N15" s="8"/>
      <c r="O15" s="8"/>
    </row>
    <row r="16" spans="1:15">
      <c r="A16" s="263" t="s">
        <v>396</v>
      </c>
      <c r="B16" s="273">
        <v>43684</v>
      </c>
      <c r="C16" s="273">
        <v>44209</v>
      </c>
      <c r="E16" s="8"/>
      <c r="F16" s="8"/>
      <c r="G16" s="8"/>
      <c r="H16" s="8"/>
      <c r="I16" s="8"/>
      <c r="J16" s="8"/>
      <c r="K16" s="8"/>
      <c r="L16" s="8"/>
      <c r="M16" s="8"/>
      <c r="N16" s="8"/>
      <c r="O16" s="8"/>
    </row>
    <row r="17" spans="1:15">
      <c r="A17" s="263" t="s">
        <v>397</v>
      </c>
      <c r="B17" s="274" t="s">
        <v>798</v>
      </c>
      <c r="C17" s="274" t="s">
        <v>798</v>
      </c>
      <c r="D17" s="8"/>
      <c r="E17" s="8"/>
      <c r="F17" s="8"/>
      <c r="G17" s="8"/>
      <c r="H17" s="8"/>
      <c r="I17" s="8"/>
      <c r="J17" s="8"/>
      <c r="K17" s="8"/>
      <c r="L17" s="8"/>
      <c r="M17" s="8"/>
      <c r="N17" s="8"/>
      <c r="O17" s="8"/>
    </row>
    <row r="18" spans="1:15">
      <c r="A18" s="263" t="s">
        <v>398</v>
      </c>
      <c r="B18" s="185" t="s">
        <v>1203</v>
      </c>
      <c r="C18" s="185" t="s">
        <v>1203</v>
      </c>
      <c r="D18" s="8"/>
      <c r="E18" s="8"/>
      <c r="F18" s="8"/>
      <c r="G18" s="8"/>
      <c r="H18" s="8"/>
      <c r="I18" s="8"/>
      <c r="J18" s="8"/>
      <c r="K18" s="8"/>
      <c r="L18" s="8"/>
      <c r="M18" s="8"/>
      <c r="N18" s="8"/>
      <c r="O18" s="8"/>
    </row>
    <row r="19" spans="1:15">
      <c r="A19" s="263" t="s">
        <v>399</v>
      </c>
      <c r="B19" s="188" t="s">
        <v>1137</v>
      </c>
      <c r="C19" s="188" t="s">
        <v>1137</v>
      </c>
      <c r="D19" s="8"/>
      <c r="E19" s="8"/>
      <c r="F19" s="8"/>
      <c r="G19" s="8"/>
      <c r="H19" s="8"/>
      <c r="I19" s="8"/>
      <c r="J19" s="8"/>
      <c r="K19" s="8"/>
      <c r="L19" s="8"/>
      <c r="M19" s="8"/>
      <c r="N19" s="8"/>
      <c r="O19" s="8"/>
    </row>
    <row r="20" spans="1:15">
      <c r="A20" s="278" t="s">
        <v>400</v>
      </c>
      <c r="B20" s="285" t="s">
        <v>479</v>
      </c>
      <c r="C20" s="285" t="s">
        <v>479</v>
      </c>
      <c r="D20" s="8"/>
      <c r="E20" s="8"/>
      <c r="F20" s="8"/>
      <c r="G20" s="8"/>
      <c r="H20" s="8"/>
      <c r="I20" s="8"/>
      <c r="J20" s="8"/>
      <c r="K20" s="8"/>
      <c r="L20" s="8"/>
      <c r="M20" s="8"/>
      <c r="N20" s="8"/>
      <c r="O20" s="8"/>
    </row>
    <row r="21" spans="1:15">
      <c r="A21" s="278" t="s">
        <v>403</v>
      </c>
      <c r="B21" s="285" t="s">
        <v>1183</v>
      </c>
      <c r="C21" s="274" t="s">
        <v>1327</v>
      </c>
      <c r="D21" s="8"/>
      <c r="E21" s="8"/>
      <c r="F21" s="8"/>
      <c r="G21" s="8"/>
      <c r="H21" s="8"/>
      <c r="I21" s="8"/>
      <c r="J21" s="8"/>
      <c r="K21" s="8"/>
      <c r="L21" s="8"/>
      <c r="M21" s="8"/>
      <c r="N21" s="8"/>
      <c r="O21" s="8"/>
    </row>
    <row r="22" spans="1:15">
      <c r="A22" s="278" t="s">
        <v>404</v>
      </c>
      <c r="B22" s="285" t="s">
        <v>1184</v>
      </c>
      <c r="C22" s="274" t="s">
        <v>1184</v>
      </c>
    </row>
    <row r="23" spans="1:15">
      <c r="A23" s="278" t="s">
        <v>435</v>
      </c>
      <c r="B23" s="323" t="s">
        <v>1204</v>
      </c>
      <c r="C23" s="517" t="s">
        <v>1322</v>
      </c>
    </row>
    <row r="24" spans="1:15" ht="41.4">
      <c r="A24" s="278" t="s">
        <v>405</v>
      </c>
      <c r="B24" s="285" t="s">
        <v>1186</v>
      </c>
      <c r="C24" s="518" t="s">
        <v>1323</v>
      </c>
      <c r="E24" s="8"/>
    </row>
    <row r="25" spans="1:15">
      <c r="A25" s="278" t="s">
        <v>406</v>
      </c>
      <c r="B25" s="185" t="s">
        <v>1187</v>
      </c>
      <c r="C25" s="185" t="s">
        <v>1187</v>
      </c>
      <c r="E25" s="8"/>
    </row>
    <row r="26" spans="1:15">
      <c r="A26" s="278" t="s">
        <v>407</v>
      </c>
      <c r="B26" s="250"/>
      <c r="C26" s="250"/>
    </row>
    <row r="27" spans="1:15">
      <c r="A27" s="278" t="s">
        <v>408</v>
      </c>
      <c r="B27" s="250"/>
      <c r="C27" s="250"/>
    </row>
    <row r="28" spans="1:15">
      <c r="A28" s="278" t="s">
        <v>439</v>
      </c>
      <c r="B28" s="250"/>
      <c r="C28" s="250"/>
    </row>
    <row r="29" spans="1:15">
      <c r="A29" s="278" t="s">
        <v>409</v>
      </c>
      <c r="B29" s="250"/>
      <c r="C29" s="250"/>
    </row>
    <row r="30" spans="1:15">
      <c r="A30" s="278" t="s">
        <v>410</v>
      </c>
      <c r="B30" s="250"/>
      <c r="C30" s="250"/>
    </row>
    <row r="31" spans="1:15">
      <c r="A31" s="278" t="s">
        <v>411</v>
      </c>
      <c r="B31" s="250"/>
      <c r="C31" s="250"/>
    </row>
    <row r="32" spans="1:15">
      <c r="A32" s="278" t="s">
        <v>412</v>
      </c>
      <c r="B32" s="250"/>
      <c r="C32" s="250"/>
    </row>
    <row r="33" spans="1:3">
      <c r="A33" s="278" t="s">
        <v>440</v>
      </c>
      <c r="B33" s="250"/>
      <c r="C33" s="250"/>
    </row>
    <row r="34" spans="1:3">
      <c r="A34" s="278" t="s">
        <v>413</v>
      </c>
      <c r="B34" s="250"/>
      <c r="C34" s="250"/>
    </row>
    <row r="35" spans="1:3">
      <c r="A35" s="278" t="s">
        <v>414</v>
      </c>
      <c r="B35" s="250"/>
      <c r="C35" s="250"/>
    </row>
    <row r="36" spans="1:3">
      <c r="A36" s="278" t="s">
        <v>401</v>
      </c>
      <c r="B36" s="250" t="s">
        <v>1188</v>
      </c>
      <c r="C36" s="250" t="s">
        <v>1188</v>
      </c>
    </row>
    <row r="37" spans="1:3" ht="41.4">
      <c r="A37" s="278" t="s">
        <v>1267</v>
      </c>
      <c r="B37" s="262" t="s">
        <v>17</v>
      </c>
      <c r="C37" s="258" t="s">
        <v>1324</v>
      </c>
    </row>
    <row r="38" spans="1:3">
      <c r="A38" s="278" t="s">
        <v>402</v>
      </c>
      <c r="B38" s="250" t="s">
        <v>485</v>
      </c>
      <c r="C38" s="250" t="s">
        <v>485</v>
      </c>
    </row>
  </sheetData>
  <hyperlinks>
    <hyperlink ref="D1" location="INDICE!A1" display="INDICE" xr:uid="{00000000-0004-0000-9C00-000000000000}"/>
    <hyperlink ref="C23" r:id="rId1" display="https://bit.ly/2V8ocVe" xr:uid="{00000000-0004-0000-9C00-000001000000}"/>
    <hyperlink ref="A1" location="INDICE!C29" display="COMPONENTE" xr:uid="{00000000-0004-0000-9C00-000002000000}"/>
  </hyperlinks>
  <pageMargins left="0.7" right="0.7" top="0.75" bottom="0.75" header="0.3" footer="0.3"/>
  <pageSetup orientation="portrait" horizontalDpi="4294967293" verticalDpi="4294967293"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Hoja157"/>
  <dimension ref="A1:O38"/>
  <sheetViews>
    <sheetView zoomScaleNormal="100" workbookViewId="0"/>
  </sheetViews>
  <sheetFormatPr baseColWidth="10" defaultColWidth="48" defaultRowHeight="14.4"/>
  <cols>
    <col min="1" max="1" width="44.44140625" style="6" bestFit="1" customWidth="1"/>
    <col min="2" max="3" width="100.6640625" style="7" customWidth="1"/>
    <col min="4" max="4" width="7" style="4" bestFit="1" customWidth="1"/>
    <col min="5" max="15" width="48" style="4"/>
    <col min="16" max="16384" width="48" style="8"/>
  </cols>
  <sheetData>
    <row r="1" spans="1:15">
      <c r="A1" s="442" t="s">
        <v>419</v>
      </c>
      <c r="B1" s="412" t="s">
        <v>1275</v>
      </c>
      <c r="C1" s="413" t="s">
        <v>1276</v>
      </c>
      <c r="D1" s="2" t="s">
        <v>137</v>
      </c>
    </row>
    <row r="2" spans="1:15">
      <c r="A2" s="263" t="s">
        <v>6</v>
      </c>
      <c r="B2" s="185" t="s">
        <v>48</v>
      </c>
      <c r="C2" s="185" t="s">
        <v>48</v>
      </c>
    </row>
    <row r="3" spans="1:15">
      <c r="A3" s="263" t="s">
        <v>4</v>
      </c>
      <c r="B3" s="185" t="s">
        <v>32</v>
      </c>
      <c r="C3" s="185" t="s">
        <v>32</v>
      </c>
    </row>
    <row r="4" spans="1:15">
      <c r="A4" s="263" t="s">
        <v>388</v>
      </c>
      <c r="B4" s="185" t="s">
        <v>46</v>
      </c>
      <c r="C4" s="185" t="s">
        <v>46</v>
      </c>
    </row>
    <row r="5" spans="1:15" ht="27.6">
      <c r="A5" s="263" t="s">
        <v>9</v>
      </c>
      <c r="B5" s="185" t="s">
        <v>1205</v>
      </c>
      <c r="C5" s="185" t="s">
        <v>1205</v>
      </c>
    </row>
    <row r="6" spans="1:15">
      <c r="A6" s="263" t="s">
        <v>138</v>
      </c>
      <c r="B6" s="185" t="s">
        <v>468</v>
      </c>
      <c r="C6" s="185" t="s">
        <v>468</v>
      </c>
    </row>
    <row r="7" spans="1:15">
      <c r="A7" s="263" t="s">
        <v>7</v>
      </c>
      <c r="B7" s="185" t="s">
        <v>422</v>
      </c>
      <c r="C7" s="185" t="s">
        <v>422</v>
      </c>
    </row>
    <row r="8" spans="1:15">
      <c r="A8" s="263" t="s">
        <v>389</v>
      </c>
      <c r="B8" s="171" t="s">
        <v>1177</v>
      </c>
      <c r="C8" s="171">
        <v>2019</v>
      </c>
    </row>
    <row r="9" spans="1:15">
      <c r="A9" s="263" t="s">
        <v>390</v>
      </c>
      <c r="B9" s="186" t="s">
        <v>470</v>
      </c>
      <c r="C9" s="186" t="s">
        <v>470</v>
      </c>
    </row>
    <row r="10" spans="1:15" ht="69">
      <c r="A10" s="100" t="s">
        <v>391</v>
      </c>
      <c r="B10" s="184" t="s">
        <v>1206</v>
      </c>
      <c r="C10" s="170" t="s">
        <v>1206</v>
      </c>
    </row>
    <row r="11" spans="1:15">
      <c r="A11" s="263" t="s">
        <v>392</v>
      </c>
      <c r="B11" s="183" t="s">
        <v>863</v>
      </c>
      <c r="C11" s="183" t="s">
        <v>863</v>
      </c>
      <c r="E11" s="8"/>
      <c r="F11" s="8"/>
      <c r="G11" s="8"/>
      <c r="H11" s="8"/>
      <c r="I11" s="8"/>
      <c r="J11" s="8"/>
      <c r="K11" s="8"/>
      <c r="L11" s="8"/>
      <c r="M11" s="8"/>
      <c r="N11" s="8"/>
      <c r="O11" s="8"/>
    </row>
    <row r="12" spans="1:15" ht="27.6">
      <c r="A12" s="263" t="s">
        <v>393</v>
      </c>
      <c r="B12" s="193" t="s">
        <v>1179</v>
      </c>
      <c r="C12" s="516" t="s">
        <v>1320</v>
      </c>
      <c r="E12" s="8"/>
      <c r="F12" s="8"/>
      <c r="G12" s="8"/>
      <c r="H12" s="8"/>
      <c r="I12" s="8"/>
      <c r="J12" s="8"/>
      <c r="K12" s="8"/>
      <c r="L12" s="8"/>
      <c r="M12" s="8"/>
      <c r="N12" s="8"/>
      <c r="O12" s="8"/>
    </row>
    <row r="13" spans="1:15">
      <c r="A13" s="263" t="s">
        <v>394</v>
      </c>
      <c r="B13" s="185" t="s">
        <v>1180</v>
      </c>
      <c r="C13" s="516" t="s">
        <v>1321</v>
      </c>
      <c r="E13" s="8"/>
      <c r="F13" s="8"/>
      <c r="G13" s="8"/>
      <c r="H13" s="8"/>
      <c r="I13" s="8"/>
      <c r="J13" s="8"/>
      <c r="K13" s="8"/>
      <c r="L13" s="8"/>
      <c r="M13" s="8"/>
      <c r="N13" s="8"/>
      <c r="O13" s="8"/>
    </row>
    <row r="14" spans="1:15">
      <c r="A14" s="263" t="s">
        <v>139</v>
      </c>
      <c r="B14" s="185" t="s">
        <v>475</v>
      </c>
      <c r="C14" s="185" t="s">
        <v>475</v>
      </c>
      <c r="E14" s="8"/>
      <c r="F14" s="8"/>
      <c r="G14" s="8"/>
      <c r="H14" s="8"/>
      <c r="I14" s="8"/>
      <c r="J14" s="8"/>
      <c r="K14" s="8"/>
      <c r="L14" s="8"/>
      <c r="M14" s="8"/>
      <c r="N14" s="8"/>
      <c r="O14" s="8"/>
    </row>
    <row r="15" spans="1:15">
      <c r="A15" s="263" t="s">
        <v>395</v>
      </c>
      <c r="B15" s="273">
        <v>43098</v>
      </c>
      <c r="C15" s="273">
        <v>43098</v>
      </c>
      <c r="E15" s="8"/>
      <c r="F15" s="8"/>
      <c r="G15" s="8"/>
      <c r="H15" s="8"/>
      <c r="I15" s="8"/>
      <c r="J15" s="8"/>
      <c r="K15" s="8"/>
      <c r="L15" s="8"/>
      <c r="M15" s="8"/>
      <c r="N15" s="8"/>
      <c r="O15" s="8"/>
    </row>
    <row r="16" spans="1:15">
      <c r="A16" s="263" t="s">
        <v>396</v>
      </c>
      <c r="B16" s="273">
        <v>43684</v>
      </c>
      <c r="C16" s="273">
        <v>44209</v>
      </c>
      <c r="E16" s="8"/>
      <c r="F16" s="8"/>
      <c r="G16" s="8"/>
      <c r="H16" s="8"/>
      <c r="I16" s="8"/>
      <c r="J16" s="8"/>
      <c r="K16" s="8"/>
      <c r="L16" s="8"/>
      <c r="M16" s="8"/>
      <c r="N16" s="8"/>
      <c r="O16" s="8"/>
    </row>
    <row r="17" spans="1:15">
      <c r="A17" s="263" t="s">
        <v>397</v>
      </c>
      <c r="B17" s="274" t="s">
        <v>798</v>
      </c>
      <c r="C17" s="274" t="s">
        <v>798</v>
      </c>
      <c r="D17" s="8"/>
      <c r="E17" s="8"/>
      <c r="F17" s="8"/>
      <c r="G17" s="8"/>
      <c r="H17" s="8"/>
      <c r="I17" s="8"/>
      <c r="J17" s="8"/>
      <c r="K17" s="8"/>
      <c r="L17" s="8"/>
      <c r="M17" s="8"/>
      <c r="N17" s="8"/>
      <c r="O17" s="8"/>
    </row>
    <row r="18" spans="1:15">
      <c r="A18" s="263" t="s">
        <v>398</v>
      </c>
      <c r="B18" s="185" t="s">
        <v>1207</v>
      </c>
      <c r="C18" s="185" t="s">
        <v>1207</v>
      </c>
      <c r="D18" s="8"/>
      <c r="E18" s="8"/>
      <c r="F18" s="8"/>
      <c r="G18" s="8"/>
      <c r="H18" s="8"/>
      <c r="I18" s="8"/>
      <c r="J18" s="8"/>
      <c r="K18" s="8"/>
      <c r="L18" s="8"/>
      <c r="M18" s="8"/>
      <c r="N18" s="8"/>
      <c r="O18" s="8"/>
    </row>
    <row r="19" spans="1:15">
      <c r="A19" s="263" t="s">
        <v>399</v>
      </c>
      <c r="B19" s="188" t="s">
        <v>1137</v>
      </c>
      <c r="C19" s="188" t="s">
        <v>1137</v>
      </c>
      <c r="D19" s="8"/>
      <c r="E19" s="8"/>
      <c r="F19" s="8"/>
      <c r="G19" s="8"/>
      <c r="H19" s="8"/>
      <c r="I19" s="8"/>
      <c r="J19" s="8"/>
      <c r="K19" s="8"/>
      <c r="L19" s="8"/>
      <c r="M19" s="8"/>
      <c r="N19" s="8"/>
      <c r="O19" s="8"/>
    </row>
    <row r="20" spans="1:15">
      <c r="A20" s="278" t="s">
        <v>400</v>
      </c>
      <c r="B20" s="274" t="s">
        <v>479</v>
      </c>
      <c r="C20" s="274" t="s">
        <v>479</v>
      </c>
      <c r="D20" s="8"/>
      <c r="E20" s="8"/>
      <c r="F20" s="8"/>
      <c r="G20" s="8"/>
      <c r="H20" s="8"/>
      <c r="I20" s="8"/>
      <c r="J20" s="8"/>
      <c r="K20" s="8"/>
      <c r="L20" s="8"/>
      <c r="M20" s="8"/>
      <c r="N20" s="8"/>
      <c r="O20" s="8"/>
    </row>
    <row r="21" spans="1:15">
      <c r="A21" s="278" t="s">
        <v>403</v>
      </c>
      <c r="B21" s="274" t="s">
        <v>1183</v>
      </c>
      <c r="C21" s="274" t="s">
        <v>1183</v>
      </c>
      <c r="D21" s="8"/>
      <c r="E21" s="8"/>
      <c r="F21" s="8"/>
      <c r="G21" s="8"/>
      <c r="H21" s="8"/>
      <c r="I21" s="8"/>
      <c r="J21" s="8"/>
      <c r="K21" s="8"/>
      <c r="L21" s="8"/>
      <c r="M21" s="8"/>
      <c r="N21" s="8"/>
      <c r="O21" s="8"/>
    </row>
    <row r="22" spans="1:15">
      <c r="A22" s="278" t="s">
        <v>404</v>
      </c>
      <c r="B22" s="285" t="s">
        <v>1184</v>
      </c>
      <c r="C22" s="285" t="s">
        <v>1184</v>
      </c>
    </row>
    <row r="23" spans="1:15">
      <c r="A23" s="278" t="s">
        <v>435</v>
      </c>
      <c r="B23" s="323" t="s">
        <v>1208</v>
      </c>
      <c r="C23" s="517" t="s">
        <v>1322</v>
      </c>
      <c r="E23" s="8"/>
    </row>
    <row r="24" spans="1:15" ht="41.4">
      <c r="A24" s="278" t="s">
        <v>405</v>
      </c>
      <c r="B24" s="274" t="s">
        <v>1186</v>
      </c>
      <c r="C24" s="518" t="s">
        <v>1323</v>
      </c>
      <c r="E24" s="8"/>
    </row>
    <row r="25" spans="1:15">
      <c r="A25" s="278" t="s">
        <v>406</v>
      </c>
      <c r="B25" s="185" t="s">
        <v>1187</v>
      </c>
      <c r="C25" s="185" t="s">
        <v>1187</v>
      </c>
    </row>
    <row r="26" spans="1:15">
      <c r="A26" s="278" t="s">
        <v>407</v>
      </c>
      <c r="B26" s="250"/>
      <c r="C26" s="250"/>
    </row>
    <row r="27" spans="1:15">
      <c r="A27" s="278" t="s">
        <v>408</v>
      </c>
      <c r="B27" s="250"/>
      <c r="C27" s="250"/>
    </row>
    <row r="28" spans="1:15">
      <c r="A28" s="278" t="s">
        <v>439</v>
      </c>
      <c r="B28" s="250"/>
      <c r="C28" s="250"/>
    </row>
    <row r="29" spans="1:15">
      <c r="A29" s="278" t="s">
        <v>409</v>
      </c>
      <c r="B29" s="262"/>
      <c r="C29" s="262"/>
    </row>
    <row r="30" spans="1:15">
      <c r="A30" s="278" t="s">
        <v>410</v>
      </c>
      <c r="B30" s="134"/>
      <c r="C30" s="134"/>
    </row>
    <row r="31" spans="1:15">
      <c r="A31" s="278" t="s">
        <v>411</v>
      </c>
      <c r="B31" s="262"/>
      <c r="C31" s="262"/>
    </row>
    <row r="32" spans="1:15">
      <c r="A32" s="278" t="s">
        <v>412</v>
      </c>
      <c r="B32" s="262"/>
      <c r="C32" s="262"/>
    </row>
    <row r="33" spans="1:3">
      <c r="A33" s="278" t="s">
        <v>440</v>
      </c>
      <c r="B33" s="262"/>
      <c r="C33" s="262"/>
    </row>
    <row r="34" spans="1:3">
      <c r="A34" s="278" t="s">
        <v>413</v>
      </c>
      <c r="B34" s="250"/>
      <c r="C34" s="250"/>
    </row>
    <row r="35" spans="1:3">
      <c r="A35" s="278" t="s">
        <v>414</v>
      </c>
      <c r="B35" s="250"/>
      <c r="C35" s="250"/>
    </row>
    <row r="36" spans="1:3">
      <c r="A36" s="278" t="s">
        <v>401</v>
      </c>
      <c r="B36" s="250" t="s">
        <v>1188</v>
      </c>
      <c r="C36" s="250" t="s">
        <v>1188</v>
      </c>
    </row>
    <row r="37" spans="1:3" ht="41.4">
      <c r="A37" s="278" t="s">
        <v>1267</v>
      </c>
      <c r="B37" s="262" t="s">
        <v>17</v>
      </c>
      <c r="C37" s="258" t="s">
        <v>1324</v>
      </c>
    </row>
    <row r="38" spans="1:3">
      <c r="A38" s="278" t="s">
        <v>402</v>
      </c>
      <c r="B38" s="250" t="s">
        <v>485</v>
      </c>
      <c r="C38" s="250" t="s">
        <v>485</v>
      </c>
    </row>
  </sheetData>
  <hyperlinks>
    <hyperlink ref="D1" location="INDICE!A1" display="INDICE" xr:uid="{00000000-0004-0000-9D00-000000000000}"/>
    <hyperlink ref="A1" location="INDICE!C30" display="COMPONENTE" xr:uid="{00000000-0004-0000-9D00-000001000000}"/>
    <hyperlink ref="C23" r:id="rId1" display="https://bit.ly/2V8ocVe" xr:uid="{00000000-0004-0000-9D00-000002000000}"/>
  </hyperlinks>
  <pageMargins left="0.7" right="0.7" top="0.75" bottom="0.75" header="0.3" footer="0.3"/>
  <pageSetup orientation="portrait" horizontalDpi="4294967293" verticalDpi="4294967293"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Hoja158"/>
  <dimension ref="A1:C38"/>
  <sheetViews>
    <sheetView showGridLines="0" zoomScaleNormal="100" workbookViewId="0"/>
  </sheetViews>
  <sheetFormatPr baseColWidth="10" defaultColWidth="11.44140625" defaultRowHeight="14.4"/>
  <cols>
    <col min="1" max="1" width="43" customWidth="1"/>
    <col min="2" max="2" width="101" customWidth="1"/>
    <col min="3" max="3" width="11.44140625" style="551"/>
  </cols>
  <sheetData>
    <row r="1" spans="1:3">
      <c r="A1" s="442" t="s">
        <v>419</v>
      </c>
      <c r="B1" s="413" t="s">
        <v>1276</v>
      </c>
      <c r="C1" s="550" t="s">
        <v>137</v>
      </c>
    </row>
    <row r="2" spans="1:3">
      <c r="A2" s="540" t="s">
        <v>6</v>
      </c>
      <c r="B2" s="516" t="s">
        <v>1340</v>
      </c>
    </row>
    <row r="3" spans="1:3">
      <c r="A3" s="540" t="s">
        <v>4</v>
      </c>
      <c r="B3" s="516" t="s">
        <v>32</v>
      </c>
    </row>
    <row r="4" spans="1:3">
      <c r="A4" s="540" t="s">
        <v>388</v>
      </c>
      <c r="B4" s="516" t="s">
        <v>52</v>
      </c>
    </row>
    <row r="5" spans="1:3">
      <c r="A5" s="540" t="s">
        <v>9</v>
      </c>
      <c r="B5" s="516" t="s">
        <v>1341</v>
      </c>
    </row>
    <row r="6" spans="1:3">
      <c r="A6" s="540" t="s">
        <v>138</v>
      </c>
      <c r="B6" s="516" t="s">
        <v>421</v>
      </c>
    </row>
    <row r="7" spans="1:3">
      <c r="A7" s="263" t="s">
        <v>7</v>
      </c>
      <c r="B7" s="274" t="s">
        <v>422</v>
      </c>
    </row>
    <row r="8" spans="1:3">
      <c r="A8" s="540" t="s">
        <v>389</v>
      </c>
      <c r="B8" s="541">
        <v>2019</v>
      </c>
    </row>
    <row r="9" spans="1:3">
      <c r="A9" s="540" t="s">
        <v>390</v>
      </c>
      <c r="B9" s="516" t="s">
        <v>470</v>
      </c>
    </row>
    <row r="10" spans="1:3" ht="55.2">
      <c r="A10" s="540" t="s">
        <v>391</v>
      </c>
      <c r="B10" s="148" t="s">
        <v>1342</v>
      </c>
    </row>
    <row r="11" spans="1:3">
      <c r="A11" s="540" t="s">
        <v>392</v>
      </c>
      <c r="B11" s="516" t="s">
        <v>729</v>
      </c>
    </row>
    <row r="12" spans="1:3">
      <c r="A12" s="540" t="s">
        <v>393</v>
      </c>
      <c r="B12" s="516" t="s">
        <v>1320</v>
      </c>
    </row>
    <row r="13" spans="1:3">
      <c r="A13" s="540" t="s">
        <v>394</v>
      </c>
      <c r="B13" s="516" t="s">
        <v>1321</v>
      </c>
    </row>
    <row r="14" spans="1:3">
      <c r="A14" s="540" t="s">
        <v>139</v>
      </c>
      <c r="B14" s="189" t="s">
        <v>475</v>
      </c>
    </row>
    <row r="15" spans="1:3">
      <c r="A15" s="540" t="s">
        <v>395</v>
      </c>
      <c r="B15" s="542">
        <v>44132</v>
      </c>
    </row>
    <row r="16" spans="1:3">
      <c r="A16" s="263" t="s">
        <v>396</v>
      </c>
      <c r="B16" s="194">
        <v>44186</v>
      </c>
    </row>
    <row r="17" spans="1:2">
      <c r="A17" s="540" t="s">
        <v>397</v>
      </c>
      <c r="B17" s="516" t="s">
        <v>509</v>
      </c>
    </row>
    <row r="18" spans="1:2">
      <c r="A18" s="540" t="s">
        <v>398</v>
      </c>
      <c r="B18" s="274" t="s">
        <v>1343</v>
      </c>
    </row>
    <row r="19" spans="1:2">
      <c r="A19" s="540" t="s">
        <v>399</v>
      </c>
      <c r="B19" s="543" t="s">
        <v>1137</v>
      </c>
    </row>
    <row r="20" spans="1:2">
      <c r="A20" s="540" t="s">
        <v>400</v>
      </c>
      <c r="B20" s="518" t="s">
        <v>479</v>
      </c>
    </row>
    <row r="21" spans="1:2" ht="27.6">
      <c r="A21" s="544" t="s">
        <v>403</v>
      </c>
      <c r="B21" s="274" t="s">
        <v>1327</v>
      </c>
    </row>
    <row r="22" spans="1:2">
      <c r="A22" s="532" t="s">
        <v>404</v>
      </c>
      <c r="B22" s="274" t="s">
        <v>1344</v>
      </c>
    </row>
    <row r="23" spans="1:2">
      <c r="A23" s="532" t="s">
        <v>435</v>
      </c>
      <c r="B23" s="517" t="s">
        <v>1322</v>
      </c>
    </row>
    <row r="24" spans="1:2" ht="41.4">
      <c r="A24" s="544" t="s">
        <v>1345</v>
      </c>
      <c r="B24" s="518" t="s">
        <v>1323</v>
      </c>
    </row>
    <row r="25" spans="1:2">
      <c r="A25" s="263" t="s">
        <v>406</v>
      </c>
      <c r="B25" s="516" t="s">
        <v>1346</v>
      </c>
    </row>
    <row r="26" spans="1:2" ht="27.6">
      <c r="A26" s="544" t="s">
        <v>407</v>
      </c>
      <c r="B26" s="274"/>
    </row>
    <row r="27" spans="1:2">
      <c r="A27" s="532" t="s">
        <v>408</v>
      </c>
      <c r="B27" s="274"/>
    </row>
    <row r="28" spans="1:2">
      <c r="A28" s="532" t="s">
        <v>439</v>
      </c>
      <c r="B28" s="356"/>
    </row>
    <row r="29" spans="1:2">
      <c r="A29" s="544" t="s">
        <v>1347</v>
      </c>
      <c r="B29" s="196"/>
    </row>
    <row r="30" spans="1:2">
      <c r="A30" s="544" t="s">
        <v>1348</v>
      </c>
      <c r="B30" s="274"/>
    </row>
    <row r="31" spans="1:2">
      <c r="A31" s="263" t="s">
        <v>411</v>
      </c>
      <c r="B31" s="196"/>
    </row>
    <row r="32" spans="1:2">
      <c r="A32" s="263" t="s">
        <v>412</v>
      </c>
      <c r="B32" s="196"/>
    </row>
    <row r="33" spans="1:2">
      <c r="A33" s="263" t="s">
        <v>440</v>
      </c>
      <c r="B33" s="196"/>
    </row>
    <row r="34" spans="1:2">
      <c r="A34" s="263" t="s">
        <v>413</v>
      </c>
      <c r="B34" s="196"/>
    </row>
    <row r="35" spans="1:2">
      <c r="A35" s="263" t="s">
        <v>414</v>
      </c>
      <c r="B35" s="196"/>
    </row>
    <row r="36" spans="1:2">
      <c r="A36" s="278" t="s">
        <v>401</v>
      </c>
      <c r="B36" s="258" t="s">
        <v>1188</v>
      </c>
    </row>
    <row r="37" spans="1:2" ht="41.4">
      <c r="A37" s="545" t="s">
        <v>1267</v>
      </c>
      <c r="B37" s="258" t="s">
        <v>1324</v>
      </c>
    </row>
    <row r="38" spans="1:2">
      <c r="A38" s="546" t="s">
        <v>402</v>
      </c>
      <c r="B38" s="516" t="s">
        <v>1695</v>
      </c>
    </row>
  </sheetData>
  <hyperlinks>
    <hyperlink ref="B23" r:id="rId1" display="https://bit.ly/2V8ocVe" xr:uid="{00000000-0004-0000-9E00-000000000000}"/>
    <hyperlink ref="A1" location="INDICE!C35" display="COMPONENTE" xr:uid="{00000000-0004-0000-9E00-000001000000}"/>
    <hyperlink ref="C1" location="INDICE!A1" display="INDICE" xr:uid="{00000000-0004-0000-9E00-000002000000}"/>
  </hyperlinks>
  <pageMargins left="0.7" right="0.7" top="0.75" bottom="0.75" header="0.3" footer="0.3"/>
  <pageSetup paperSize="9" orientation="portrait" horizontalDpi="360" verticalDpi="36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filterMode="1">
    <tabColor theme="4"/>
  </sheetPr>
  <dimension ref="A1:N318"/>
  <sheetViews>
    <sheetView tabSelected="1" topLeftCell="H1" zoomScaleNormal="100" workbookViewId="0">
      <selection activeCell="L86" sqref="L86"/>
    </sheetView>
  </sheetViews>
  <sheetFormatPr baseColWidth="10" defaultColWidth="11.44140625" defaultRowHeight="14.4"/>
  <cols>
    <col min="1" max="1" width="17.33203125" style="218"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27.109375" style="218" bestFit="1" customWidth="1"/>
    <col min="9" max="9" width="35" style="822" bestFit="1" customWidth="1"/>
    <col min="10" max="10" width="27.109375" style="429" bestFit="1" customWidth="1"/>
    <col min="11" max="11" width="35" style="822" bestFit="1" customWidth="1"/>
    <col min="12" max="12" width="27.109375" style="822" bestFit="1" customWidth="1"/>
    <col min="13" max="13" width="35" style="822" customWidth="1"/>
    <col min="14" max="14" width="13.109375" style="218" bestFit="1" customWidth="1"/>
    <col min="15" max="16384" width="11.44140625" style="218"/>
  </cols>
  <sheetData>
    <row r="1" spans="1:14">
      <c r="A1" s="446" t="s">
        <v>25</v>
      </c>
      <c r="B1" s="1099" t="s">
        <v>688</v>
      </c>
      <c r="C1" s="1100"/>
      <c r="D1" s="1100"/>
      <c r="E1" s="1100"/>
      <c r="F1" s="1100"/>
      <c r="G1" s="1100"/>
      <c r="H1" s="1100"/>
      <c r="I1" s="1100"/>
      <c r="J1" s="1100"/>
      <c r="K1" s="1100"/>
      <c r="L1" s="1100"/>
      <c r="M1" s="1101"/>
      <c r="N1" s="625" t="s">
        <v>137</v>
      </c>
    </row>
    <row r="2" spans="1:14">
      <c r="A2" s="470"/>
      <c r="B2" s="471"/>
      <c r="C2" s="471"/>
      <c r="D2" s="461"/>
      <c r="E2" s="451"/>
      <c r="F2" s="451"/>
      <c r="G2" s="451"/>
      <c r="H2" s="1097" t="s">
        <v>1274</v>
      </c>
      <c r="I2" s="1098"/>
      <c r="J2" s="1093" t="s">
        <v>1269</v>
      </c>
      <c r="K2" s="1092"/>
      <c r="L2" s="1093" t="s">
        <v>1760</v>
      </c>
      <c r="M2" s="1092"/>
      <c r="N2" s="625" t="s">
        <v>449</v>
      </c>
    </row>
    <row r="3" spans="1:14">
      <c r="A3" s="452" t="s">
        <v>165</v>
      </c>
      <c r="B3" s="452" t="s">
        <v>166</v>
      </c>
      <c r="C3" s="452" t="s">
        <v>167</v>
      </c>
      <c r="D3" s="436" t="s">
        <v>168</v>
      </c>
      <c r="E3" s="453" t="s">
        <v>169</v>
      </c>
      <c r="F3" s="453" t="s">
        <v>11</v>
      </c>
      <c r="G3" s="453" t="s">
        <v>487</v>
      </c>
      <c r="H3" s="469" t="s">
        <v>1294</v>
      </c>
      <c r="I3" s="820" t="s">
        <v>696</v>
      </c>
      <c r="J3" s="469" t="s">
        <v>1294</v>
      </c>
      <c r="K3" s="820" t="s">
        <v>696</v>
      </c>
      <c r="L3" s="469" t="s">
        <v>1294</v>
      </c>
      <c r="M3" s="820" t="s">
        <v>696</v>
      </c>
    </row>
    <row r="4" spans="1:14" s="429" customFormat="1" ht="15" hidden="1" customHeight="1">
      <c r="A4" s="447" t="s">
        <v>170</v>
      </c>
      <c r="B4" s="447" t="s">
        <v>171</v>
      </c>
      <c r="C4" s="448" t="s">
        <v>172</v>
      </c>
      <c r="D4" s="447" t="s">
        <v>173</v>
      </c>
      <c r="E4" s="449">
        <v>1001</v>
      </c>
      <c r="F4" s="447" t="s">
        <v>171</v>
      </c>
      <c r="G4" s="463">
        <v>1101</v>
      </c>
      <c r="H4" s="475">
        <v>10</v>
      </c>
      <c r="I4" s="821">
        <v>1044.58</v>
      </c>
      <c r="J4" s="459">
        <v>8</v>
      </c>
      <c r="K4" s="313">
        <v>1143.45</v>
      </c>
      <c r="L4" s="459">
        <v>8</v>
      </c>
      <c r="M4" s="313">
        <v>1140.83</v>
      </c>
      <c r="N4" s="466"/>
    </row>
    <row r="5" spans="1:14" s="429" customFormat="1" ht="15" hidden="1" customHeight="1">
      <c r="A5" s="421" t="s">
        <v>170</v>
      </c>
      <c r="B5" s="421" t="s">
        <v>171</v>
      </c>
      <c r="C5" s="95" t="s">
        <v>172</v>
      </c>
      <c r="D5" s="421" t="s">
        <v>173</v>
      </c>
      <c r="E5" s="312">
        <v>1001</v>
      </c>
      <c r="F5" s="421" t="s">
        <v>174</v>
      </c>
      <c r="G5" s="422">
        <v>1107</v>
      </c>
      <c r="H5" s="475">
        <v>6</v>
      </c>
      <c r="I5" s="821">
        <v>1067.96</v>
      </c>
      <c r="J5" s="459">
        <v>7</v>
      </c>
      <c r="K5" s="313">
        <v>849.75</v>
      </c>
      <c r="L5" s="459">
        <v>7</v>
      </c>
      <c r="M5" s="313">
        <v>878.06</v>
      </c>
      <c r="N5" s="466"/>
    </row>
    <row r="6" spans="1:14" s="429" customFormat="1" ht="15" hidden="1" customHeight="1">
      <c r="A6" s="421" t="s">
        <v>175</v>
      </c>
      <c r="B6" s="421" t="s">
        <v>175</v>
      </c>
      <c r="C6" s="95" t="s">
        <v>172</v>
      </c>
      <c r="D6" s="421" t="s">
        <v>175</v>
      </c>
      <c r="E6" s="312">
        <v>2101</v>
      </c>
      <c r="F6" s="421" t="s">
        <v>175</v>
      </c>
      <c r="G6" s="422">
        <v>2101</v>
      </c>
      <c r="H6" s="475">
        <v>15</v>
      </c>
      <c r="I6" s="821">
        <v>1320.59</v>
      </c>
      <c r="J6" s="459">
        <v>16</v>
      </c>
      <c r="K6" s="313">
        <v>1244.78</v>
      </c>
      <c r="L6" s="459">
        <v>16</v>
      </c>
      <c r="M6" s="313">
        <v>1249.44</v>
      </c>
      <c r="N6" s="466"/>
    </row>
    <row r="7" spans="1:14" s="429" customFormat="1" ht="15" hidden="1" customHeight="1">
      <c r="A7" s="421" t="s">
        <v>175</v>
      </c>
      <c r="B7" s="421" t="s">
        <v>176</v>
      </c>
      <c r="C7" s="95" t="s">
        <v>172</v>
      </c>
      <c r="D7" s="421" t="s">
        <v>177</v>
      </c>
      <c r="E7" s="312">
        <v>2201</v>
      </c>
      <c r="F7" s="421" t="s">
        <v>177</v>
      </c>
      <c r="G7" s="422">
        <v>2201</v>
      </c>
      <c r="H7" s="475">
        <v>11</v>
      </c>
      <c r="I7" s="821">
        <v>1023.18</v>
      </c>
      <c r="J7" s="459">
        <v>9</v>
      </c>
      <c r="K7" s="313">
        <v>1081.47</v>
      </c>
      <c r="L7" s="459">
        <v>9</v>
      </c>
      <c r="M7" s="313">
        <v>1083.3599999999999</v>
      </c>
      <c r="N7" s="466"/>
    </row>
    <row r="8" spans="1:14" s="429" customFormat="1" ht="15" hidden="1" customHeight="1">
      <c r="A8" s="421" t="s">
        <v>178</v>
      </c>
      <c r="B8" s="421" t="s">
        <v>179</v>
      </c>
      <c r="C8" s="95" t="s">
        <v>172</v>
      </c>
      <c r="D8" s="421" t="s">
        <v>180</v>
      </c>
      <c r="E8" s="312">
        <v>3001</v>
      </c>
      <c r="F8" s="421" t="s">
        <v>179</v>
      </c>
      <c r="G8" s="422">
        <v>3101</v>
      </c>
      <c r="H8" s="475">
        <v>12</v>
      </c>
      <c r="I8" s="821">
        <v>1227.97</v>
      </c>
      <c r="J8" s="459">
        <v>11</v>
      </c>
      <c r="K8" s="313">
        <v>1269.98</v>
      </c>
      <c r="L8" s="459">
        <v>11</v>
      </c>
      <c r="M8" s="313">
        <v>1270.29</v>
      </c>
      <c r="N8" s="466"/>
    </row>
    <row r="9" spans="1:14" s="429" customFormat="1" ht="15" hidden="1" customHeight="1">
      <c r="A9" s="421" t="s">
        <v>178</v>
      </c>
      <c r="B9" s="421" t="s">
        <v>179</v>
      </c>
      <c r="C9" s="95" t="s">
        <v>172</v>
      </c>
      <c r="D9" s="421" t="s">
        <v>180</v>
      </c>
      <c r="E9" s="312">
        <v>3001</v>
      </c>
      <c r="F9" s="421" t="s">
        <v>181</v>
      </c>
      <c r="G9" s="422">
        <v>3103</v>
      </c>
      <c r="H9" s="475">
        <v>1</v>
      </c>
      <c r="I9" s="821">
        <v>1542.16</v>
      </c>
      <c r="J9" s="459">
        <v>1</v>
      </c>
      <c r="K9" s="313">
        <v>1543.13</v>
      </c>
      <c r="L9" s="459">
        <v>1</v>
      </c>
      <c r="M9" s="313">
        <v>1576.59</v>
      </c>
      <c r="N9" s="466"/>
    </row>
    <row r="10" spans="1:14" s="429" customFormat="1" ht="15" hidden="1" customHeight="1">
      <c r="A10" s="421" t="s">
        <v>178</v>
      </c>
      <c r="B10" s="423" t="s">
        <v>182</v>
      </c>
      <c r="C10" s="95" t="s">
        <v>172</v>
      </c>
      <c r="D10" s="423" t="s">
        <v>183</v>
      </c>
      <c r="E10" s="312">
        <v>3301</v>
      </c>
      <c r="F10" s="423" t="s">
        <v>183</v>
      </c>
      <c r="G10" s="422">
        <v>3301</v>
      </c>
      <c r="H10" s="475">
        <v>6</v>
      </c>
      <c r="I10" s="821">
        <v>1043.69</v>
      </c>
      <c r="J10" s="459">
        <v>6</v>
      </c>
      <c r="K10" s="313">
        <v>1120.8599999999999</v>
      </c>
      <c r="L10" s="459">
        <v>6</v>
      </c>
      <c r="M10" s="313">
        <v>1119.8699999999999</v>
      </c>
      <c r="N10" s="466"/>
    </row>
    <row r="11" spans="1:14" s="429" customFormat="1" ht="15" hidden="1" customHeight="1">
      <c r="A11" s="421" t="s">
        <v>184</v>
      </c>
      <c r="B11" s="421" t="s">
        <v>185</v>
      </c>
      <c r="C11" s="95" t="s">
        <v>172</v>
      </c>
      <c r="D11" s="421" t="s">
        <v>186</v>
      </c>
      <c r="E11" s="312">
        <v>4001</v>
      </c>
      <c r="F11" s="421" t="s">
        <v>187</v>
      </c>
      <c r="G11" s="422">
        <v>4101</v>
      </c>
      <c r="H11" s="475">
        <v>16</v>
      </c>
      <c r="I11" s="821">
        <v>1143</v>
      </c>
      <c r="J11" s="459">
        <v>17</v>
      </c>
      <c r="K11" s="313">
        <v>1206.4000000000001</v>
      </c>
      <c r="L11" s="459">
        <v>17</v>
      </c>
      <c r="M11" s="313">
        <v>1211.26</v>
      </c>
      <c r="N11" s="466"/>
    </row>
    <row r="12" spans="1:14" s="429" customFormat="1" ht="15" hidden="1" customHeight="1">
      <c r="A12" s="421" t="s">
        <v>184</v>
      </c>
      <c r="B12" s="421" t="s">
        <v>185</v>
      </c>
      <c r="C12" s="95" t="s">
        <v>172</v>
      </c>
      <c r="D12" s="421" t="s">
        <v>186</v>
      </c>
      <c r="E12" s="312">
        <v>4001</v>
      </c>
      <c r="F12" s="421" t="s">
        <v>184</v>
      </c>
      <c r="G12" s="422">
        <v>4102</v>
      </c>
      <c r="H12" s="475">
        <v>13</v>
      </c>
      <c r="I12" s="821">
        <v>1434.94</v>
      </c>
      <c r="J12" s="459">
        <v>13</v>
      </c>
      <c r="K12" s="313">
        <v>1458.97</v>
      </c>
      <c r="L12" s="459">
        <v>13</v>
      </c>
      <c r="M12" s="313">
        <v>1500.41</v>
      </c>
      <c r="N12" s="466"/>
    </row>
    <row r="13" spans="1:14" s="429" customFormat="1" ht="15" hidden="1" customHeight="1">
      <c r="A13" s="421" t="s">
        <v>184</v>
      </c>
      <c r="B13" s="421" t="s">
        <v>188</v>
      </c>
      <c r="C13" s="95" t="s">
        <v>172</v>
      </c>
      <c r="D13" s="421" t="s">
        <v>189</v>
      </c>
      <c r="E13" s="312">
        <v>4301</v>
      </c>
      <c r="F13" s="424" t="s">
        <v>189</v>
      </c>
      <c r="G13" s="422">
        <v>4301</v>
      </c>
      <c r="H13" s="475">
        <v>9</v>
      </c>
      <c r="I13" s="821">
        <v>1135.07</v>
      </c>
      <c r="J13" s="459">
        <v>11</v>
      </c>
      <c r="K13" s="313">
        <v>994.75</v>
      </c>
      <c r="L13" s="459">
        <v>11</v>
      </c>
      <c r="M13" s="313">
        <v>996.27</v>
      </c>
      <c r="N13" s="466"/>
    </row>
    <row r="14" spans="1:14" s="429" customFormat="1" ht="15" hidden="1" customHeight="1">
      <c r="A14" s="421" t="s">
        <v>190</v>
      </c>
      <c r="B14" s="421" t="s">
        <v>190</v>
      </c>
      <c r="C14" s="95" t="s">
        <v>191</v>
      </c>
      <c r="D14" s="421" t="s">
        <v>191</v>
      </c>
      <c r="E14" s="312">
        <v>5001</v>
      </c>
      <c r="F14" s="421" t="s">
        <v>190</v>
      </c>
      <c r="G14" s="422">
        <v>5101</v>
      </c>
      <c r="H14" s="475">
        <v>23</v>
      </c>
      <c r="I14" s="821">
        <v>1071.1400000000001</v>
      </c>
      <c r="J14" s="459">
        <v>22</v>
      </c>
      <c r="K14" s="313">
        <v>1119.1400000000001</v>
      </c>
      <c r="L14" s="459">
        <v>21</v>
      </c>
      <c r="M14" s="313">
        <v>1160.27</v>
      </c>
      <c r="N14" s="466"/>
    </row>
    <row r="15" spans="1:14" s="429" customFormat="1" ht="15" hidden="1" customHeight="1">
      <c r="A15" s="421" t="s">
        <v>190</v>
      </c>
      <c r="B15" s="421" t="s">
        <v>190</v>
      </c>
      <c r="C15" s="95" t="s">
        <v>191</v>
      </c>
      <c r="D15" s="421" t="s">
        <v>191</v>
      </c>
      <c r="E15" s="312">
        <v>5001</v>
      </c>
      <c r="F15" s="421" t="s">
        <v>192</v>
      </c>
      <c r="G15" s="422">
        <v>5102</v>
      </c>
      <c r="H15" s="475">
        <v>0</v>
      </c>
      <c r="I15" s="821" t="s">
        <v>526</v>
      </c>
      <c r="J15" s="459">
        <v>0</v>
      </c>
      <c r="K15" s="821" t="s">
        <v>526</v>
      </c>
      <c r="L15" s="459">
        <v>0</v>
      </c>
      <c r="M15" s="821" t="s">
        <v>526</v>
      </c>
      <c r="N15" s="466"/>
    </row>
    <row r="16" spans="1:14" s="429" customFormat="1" ht="15" hidden="1" customHeight="1">
      <c r="A16" s="421" t="s">
        <v>190</v>
      </c>
      <c r="B16" s="421" t="s">
        <v>190</v>
      </c>
      <c r="C16" s="95" t="s">
        <v>191</v>
      </c>
      <c r="D16" s="421" t="s">
        <v>191</v>
      </c>
      <c r="E16" s="312">
        <v>5001</v>
      </c>
      <c r="F16" s="421" t="s">
        <v>193</v>
      </c>
      <c r="G16" s="422">
        <v>5103</v>
      </c>
      <c r="H16" s="475">
        <v>2</v>
      </c>
      <c r="I16" s="821">
        <v>1704.22</v>
      </c>
      <c r="J16" s="459">
        <v>1</v>
      </c>
      <c r="K16" s="313">
        <v>1845.8</v>
      </c>
      <c r="L16" s="459">
        <v>1</v>
      </c>
      <c r="M16" s="313">
        <v>1898.67</v>
      </c>
      <c r="N16" s="466"/>
    </row>
    <row r="17" spans="1:14" s="429" customFormat="1" ht="15" hidden="1" customHeight="1">
      <c r="A17" s="421" t="s">
        <v>190</v>
      </c>
      <c r="B17" s="421" t="s">
        <v>190</v>
      </c>
      <c r="C17" s="95" t="s">
        <v>191</v>
      </c>
      <c r="D17" s="421" t="s">
        <v>191</v>
      </c>
      <c r="E17" s="312">
        <v>5001</v>
      </c>
      <c r="F17" s="421" t="s">
        <v>194</v>
      </c>
      <c r="G17" s="422">
        <v>5105</v>
      </c>
      <c r="H17" s="475">
        <v>3</v>
      </c>
      <c r="I17" s="821">
        <v>1388.66</v>
      </c>
      <c r="J17" s="459">
        <v>5</v>
      </c>
      <c r="K17" s="313">
        <v>1447.44</v>
      </c>
      <c r="L17" s="459">
        <v>5</v>
      </c>
      <c r="M17" s="313">
        <v>1481.5</v>
      </c>
      <c r="N17" s="466"/>
    </row>
    <row r="18" spans="1:14" s="429" customFormat="1" ht="15" hidden="1" customHeight="1">
      <c r="A18" s="421" t="s">
        <v>190</v>
      </c>
      <c r="B18" s="421" t="s">
        <v>190</v>
      </c>
      <c r="C18" s="95" t="s">
        <v>191</v>
      </c>
      <c r="D18" s="421" t="s">
        <v>191</v>
      </c>
      <c r="E18" s="312">
        <v>5001</v>
      </c>
      <c r="F18" s="421" t="s">
        <v>195</v>
      </c>
      <c r="G18" s="422">
        <v>5107</v>
      </c>
      <c r="H18" s="475">
        <v>0</v>
      </c>
      <c r="I18" s="821" t="s">
        <v>526</v>
      </c>
      <c r="J18" s="459">
        <v>1</v>
      </c>
      <c r="K18" s="313">
        <v>3284.95</v>
      </c>
      <c r="L18" s="459">
        <v>1</v>
      </c>
      <c r="M18" s="313">
        <v>3292.77</v>
      </c>
      <c r="N18" s="466"/>
    </row>
    <row r="19" spans="1:14" s="429" customFormat="1" ht="15" hidden="1" customHeight="1">
      <c r="A19" s="421" t="s">
        <v>190</v>
      </c>
      <c r="B19" s="421" t="s">
        <v>190</v>
      </c>
      <c r="C19" s="95" t="s">
        <v>191</v>
      </c>
      <c r="D19" s="421" t="s">
        <v>191</v>
      </c>
      <c r="E19" s="312">
        <v>5001</v>
      </c>
      <c r="F19" s="421" t="s">
        <v>196</v>
      </c>
      <c r="G19" s="422">
        <v>5109</v>
      </c>
      <c r="H19" s="475">
        <v>22</v>
      </c>
      <c r="I19" s="821">
        <v>1233.32</v>
      </c>
      <c r="J19" s="459">
        <v>20</v>
      </c>
      <c r="K19" s="313">
        <v>1359.7</v>
      </c>
      <c r="L19" s="459">
        <v>19</v>
      </c>
      <c r="M19" s="313">
        <v>1376.16</v>
      </c>
      <c r="N19" s="466"/>
    </row>
    <row r="20" spans="1:14" s="429" customFormat="1" ht="15" hidden="1" customHeight="1">
      <c r="A20" s="421" t="s">
        <v>190</v>
      </c>
      <c r="B20" s="423" t="s">
        <v>197</v>
      </c>
      <c r="C20" s="95" t="s">
        <v>172</v>
      </c>
      <c r="D20" s="423" t="s">
        <v>198</v>
      </c>
      <c r="E20" s="312">
        <v>5301</v>
      </c>
      <c r="F20" s="425" t="s">
        <v>197</v>
      </c>
      <c r="G20" s="422">
        <v>5301</v>
      </c>
      <c r="H20" s="475">
        <v>4</v>
      </c>
      <c r="I20" s="821">
        <v>1572.4</v>
      </c>
      <c r="J20" s="459">
        <v>4</v>
      </c>
      <c r="K20" s="313">
        <v>1574.36</v>
      </c>
      <c r="L20" s="459">
        <v>4</v>
      </c>
      <c r="M20" s="313">
        <v>1584.22</v>
      </c>
      <c r="N20" s="466"/>
    </row>
    <row r="21" spans="1:14" s="429" customFormat="1" ht="15" hidden="1" customHeight="1">
      <c r="A21" s="421" t="s">
        <v>190</v>
      </c>
      <c r="B21" s="423" t="s">
        <v>197</v>
      </c>
      <c r="C21" s="95" t="s">
        <v>172</v>
      </c>
      <c r="D21" s="423" t="s">
        <v>198</v>
      </c>
      <c r="E21" s="312">
        <v>5301</v>
      </c>
      <c r="F21" s="425" t="s">
        <v>199</v>
      </c>
      <c r="G21" s="422">
        <v>5304</v>
      </c>
      <c r="H21" s="475">
        <v>1</v>
      </c>
      <c r="I21" s="821">
        <v>1582.18</v>
      </c>
      <c r="J21" s="459">
        <v>1</v>
      </c>
      <c r="K21" s="313">
        <v>1596.6</v>
      </c>
      <c r="L21" s="459">
        <v>1</v>
      </c>
      <c r="M21" s="313">
        <v>1600.7</v>
      </c>
      <c r="N21" s="466"/>
    </row>
    <row r="22" spans="1:14" s="429" customFormat="1" ht="15" hidden="1" customHeight="1">
      <c r="A22" s="421" t="s">
        <v>190</v>
      </c>
      <c r="B22" s="423" t="s">
        <v>200</v>
      </c>
      <c r="C22" s="95" t="s">
        <v>172</v>
      </c>
      <c r="D22" s="423" t="s">
        <v>201</v>
      </c>
      <c r="E22" s="312">
        <v>5501</v>
      </c>
      <c r="F22" s="425" t="s">
        <v>200</v>
      </c>
      <c r="G22" s="422">
        <v>5501</v>
      </c>
      <c r="H22" s="475">
        <v>8</v>
      </c>
      <c r="I22" s="821">
        <v>933.81</v>
      </c>
      <c r="J22" s="459">
        <v>8</v>
      </c>
      <c r="K22" s="313">
        <v>953.56</v>
      </c>
      <c r="L22" s="459">
        <v>8</v>
      </c>
      <c r="M22" s="313">
        <v>959.5</v>
      </c>
      <c r="N22" s="466"/>
    </row>
    <row r="23" spans="1:14" s="429" customFormat="1" ht="15" hidden="1" customHeight="1">
      <c r="A23" s="421" t="s">
        <v>190</v>
      </c>
      <c r="B23" s="423" t="s">
        <v>200</v>
      </c>
      <c r="C23" s="95" t="s">
        <v>172</v>
      </c>
      <c r="D23" s="423" t="s">
        <v>201</v>
      </c>
      <c r="E23" s="312">
        <v>5501</v>
      </c>
      <c r="F23" s="425" t="s">
        <v>202</v>
      </c>
      <c r="G23" s="422">
        <v>5502</v>
      </c>
      <c r="H23" s="475">
        <v>4</v>
      </c>
      <c r="I23" s="821">
        <v>1046.3399999999999</v>
      </c>
      <c r="J23" s="459">
        <v>6</v>
      </c>
      <c r="K23" s="313">
        <v>963.86</v>
      </c>
      <c r="L23" s="459">
        <v>6</v>
      </c>
      <c r="M23" s="313">
        <v>977.34</v>
      </c>
      <c r="N23" s="466"/>
    </row>
    <row r="24" spans="1:14" s="429" customFormat="1" ht="15" hidden="1" customHeight="1">
      <c r="A24" s="421" t="s">
        <v>190</v>
      </c>
      <c r="B24" s="423" t="s">
        <v>200</v>
      </c>
      <c r="C24" s="95" t="s">
        <v>172</v>
      </c>
      <c r="D24" s="423" t="s">
        <v>201</v>
      </c>
      <c r="E24" s="312">
        <v>5501</v>
      </c>
      <c r="F24" s="425" t="s">
        <v>203</v>
      </c>
      <c r="G24" s="422">
        <v>5503</v>
      </c>
      <c r="H24" s="475">
        <v>1</v>
      </c>
      <c r="I24" s="821">
        <v>2213.1799999999998</v>
      </c>
      <c r="J24" s="459">
        <v>2</v>
      </c>
      <c r="K24" s="313">
        <v>2357.6999999999998</v>
      </c>
      <c r="L24" s="459">
        <v>2</v>
      </c>
      <c r="M24" s="313">
        <v>2356.42</v>
      </c>
      <c r="N24" s="466"/>
    </row>
    <row r="25" spans="1:14" s="429" customFormat="1" ht="15" hidden="1" customHeight="1">
      <c r="A25" s="421" t="s">
        <v>190</v>
      </c>
      <c r="B25" s="423" t="s">
        <v>200</v>
      </c>
      <c r="C25" s="95" t="s">
        <v>172</v>
      </c>
      <c r="D25" s="423" t="s">
        <v>201</v>
      </c>
      <c r="E25" s="312">
        <v>5501</v>
      </c>
      <c r="F25" s="425" t="s">
        <v>204</v>
      </c>
      <c r="G25" s="422">
        <v>5504</v>
      </c>
      <c r="H25" s="475">
        <v>1</v>
      </c>
      <c r="I25" s="821">
        <v>1392.41</v>
      </c>
      <c r="J25" s="459">
        <v>1</v>
      </c>
      <c r="K25" s="313">
        <v>1389.84</v>
      </c>
      <c r="L25" s="459">
        <v>1</v>
      </c>
      <c r="M25" s="313">
        <v>1391.25</v>
      </c>
      <c r="N25" s="466"/>
    </row>
    <row r="26" spans="1:14" s="429" customFormat="1" ht="15" hidden="1" customHeight="1">
      <c r="A26" s="421" t="s">
        <v>190</v>
      </c>
      <c r="B26" s="421" t="s">
        <v>205</v>
      </c>
      <c r="C26" s="95" t="s">
        <v>172</v>
      </c>
      <c r="D26" s="421" t="s">
        <v>206</v>
      </c>
      <c r="E26" s="312">
        <v>5601</v>
      </c>
      <c r="F26" s="424" t="s">
        <v>205</v>
      </c>
      <c r="G26" s="422">
        <v>5601</v>
      </c>
      <c r="H26" s="475">
        <v>10</v>
      </c>
      <c r="I26" s="821">
        <v>977.32</v>
      </c>
      <c r="J26" s="459">
        <v>11</v>
      </c>
      <c r="K26" s="313">
        <v>1012.56</v>
      </c>
      <c r="L26" s="459">
        <v>11</v>
      </c>
      <c r="M26" s="313">
        <v>1014.06</v>
      </c>
      <c r="N26" s="466"/>
    </row>
    <row r="27" spans="1:14" s="429" customFormat="1" ht="15" hidden="1" customHeight="1">
      <c r="A27" s="421" t="s">
        <v>190</v>
      </c>
      <c r="B27" s="421" t="s">
        <v>205</v>
      </c>
      <c r="C27" s="95" t="s">
        <v>172</v>
      </c>
      <c r="D27" s="421" t="s">
        <v>206</v>
      </c>
      <c r="E27" s="312">
        <v>5601</v>
      </c>
      <c r="F27" s="424" t="s">
        <v>207</v>
      </c>
      <c r="G27" s="422">
        <v>5603</v>
      </c>
      <c r="H27" s="475">
        <v>2</v>
      </c>
      <c r="I27" s="821">
        <v>1541.34</v>
      </c>
      <c r="J27" s="459">
        <v>2</v>
      </c>
      <c r="K27" s="313">
        <v>1564.82</v>
      </c>
      <c r="L27" s="459">
        <v>2</v>
      </c>
      <c r="M27" s="313">
        <v>1573.09</v>
      </c>
      <c r="N27" s="466"/>
    </row>
    <row r="28" spans="1:14" s="429" customFormat="1" ht="15" hidden="1" customHeight="1">
      <c r="A28" s="421" t="s">
        <v>190</v>
      </c>
      <c r="B28" s="421" t="s">
        <v>205</v>
      </c>
      <c r="C28" s="95" t="s">
        <v>172</v>
      </c>
      <c r="D28" s="421" t="s">
        <v>206</v>
      </c>
      <c r="E28" s="312">
        <v>5601</v>
      </c>
      <c r="F28" s="424" t="s">
        <v>208</v>
      </c>
      <c r="G28" s="422">
        <v>5606</v>
      </c>
      <c r="H28" s="475">
        <v>1</v>
      </c>
      <c r="I28" s="821">
        <v>1751.53</v>
      </c>
      <c r="J28" s="459">
        <v>1</v>
      </c>
      <c r="K28" s="313">
        <v>1608.63</v>
      </c>
      <c r="L28" s="459">
        <v>1</v>
      </c>
      <c r="M28" s="313">
        <v>1608.29</v>
      </c>
      <c r="N28" s="466"/>
    </row>
    <row r="29" spans="1:14" s="429" customFormat="1" ht="15" hidden="1" customHeight="1">
      <c r="A29" s="421" t="s">
        <v>190</v>
      </c>
      <c r="B29" s="423" t="s">
        <v>209</v>
      </c>
      <c r="C29" s="95" t="s">
        <v>172</v>
      </c>
      <c r="D29" s="423" t="s">
        <v>210</v>
      </c>
      <c r="E29" s="312">
        <v>5701</v>
      </c>
      <c r="F29" s="425" t="s">
        <v>210</v>
      </c>
      <c r="G29" s="422">
        <v>5701</v>
      </c>
      <c r="H29" s="475">
        <v>4</v>
      </c>
      <c r="I29" s="821">
        <v>1534.13</v>
      </c>
      <c r="J29" s="459">
        <v>4</v>
      </c>
      <c r="K29" s="313">
        <v>1519.39</v>
      </c>
      <c r="L29" s="459">
        <v>4</v>
      </c>
      <c r="M29" s="313">
        <v>1528.56</v>
      </c>
      <c r="N29" s="466"/>
    </row>
    <row r="30" spans="1:14" s="429" customFormat="1" ht="15" hidden="1" customHeight="1">
      <c r="A30" s="421" t="s">
        <v>190</v>
      </c>
      <c r="B30" s="421" t="s">
        <v>211</v>
      </c>
      <c r="C30" s="95" t="s">
        <v>191</v>
      </c>
      <c r="D30" s="421" t="s">
        <v>191</v>
      </c>
      <c r="E30" s="312">
        <v>5001</v>
      </c>
      <c r="F30" s="421" t="s">
        <v>212</v>
      </c>
      <c r="G30" s="422">
        <v>5801</v>
      </c>
      <c r="H30" s="475">
        <v>8</v>
      </c>
      <c r="I30" s="821">
        <v>1186.58</v>
      </c>
      <c r="J30" s="459">
        <v>8</v>
      </c>
      <c r="K30" s="313">
        <v>1202.47</v>
      </c>
      <c r="L30" s="459">
        <v>8</v>
      </c>
      <c r="M30" s="313">
        <v>1210.1400000000001</v>
      </c>
      <c r="N30" s="466"/>
    </row>
    <row r="31" spans="1:14" s="429" customFormat="1" ht="15" hidden="1" customHeight="1">
      <c r="A31" s="421" t="s">
        <v>190</v>
      </c>
      <c r="B31" s="421" t="s">
        <v>211</v>
      </c>
      <c r="C31" s="95" t="s">
        <v>191</v>
      </c>
      <c r="D31" s="421" t="s">
        <v>191</v>
      </c>
      <c r="E31" s="312">
        <v>5001</v>
      </c>
      <c r="F31" s="421" t="s">
        <v>213</v>
      </c>
      <c r="G31" s="422">
        <v>5802</v>
      </c>
      <c r="H31" s="475">
        <v>0</v>
      </c>
      <c r="I31" s="821">
        <v>10444.33</v>
      </c>
      <c r="J31" s="459">
        <v>0</v>
      </c>
      <c r="K31" s="313">
        <v>10453.49</v>
      </c>
      <c r="L31" s="459">
        <v>0</v>
      </c>
      <c r="M31" s="313">
        <v>10449.5</v>
      </c>
      <c r="N31" s="466"/>
    </row>
    <row r="32" spans="1:14" s="429" customFormat="1" ht="15" hidden="1" customHeight="1">
      <c r="A32" s="421" t="s">
        <v>190</v>
      </c>
      <c r="B32" s="421" t="s">
        <v>211</v>
      </c>
      <c r="C32" s="95" t="s">
        <v>191</v>
      </c>
      <c r="D32" s="421" t="s">
        <v>191</v>
      </c>
      <c r="E32" s="312">
        <v>5001</v>
      </c>
      <c r="F32" s="421" t="s">
        <v>214</v>
      </c>
      <c r="G32" s="422">
        <v>5803</v>
      </c>
      <c r="H32" s="475">
        <v>1</v>
      </c>
      <c r="I32" s="821">
        <v>2484.79</v>
      </c>
      <c r="J32" s="459">
        <v>1</v>
      </c>
      <c r="K32" s="313">
        <v>2506.34</v>
      </c>
      <c r="L32" s="459">
        <v>1</v>
      </c>
      <c r="M32" s="313">
        <v>2480.9899999999998</v>
      </c>
      <c r="N32" s="466"/>
    </row>
    <row r="33" spans="1:14" s="429" customFormat="1" ht="15" hidden="1" customHeight="1">
      <c r="A33" s="421" t="s">
        <v>190</v>
      </c>
      <c r="B33" s="421" t="s">
        <v>211</v>
      </c>
      <c r="C33" s="95" t="s">
        <v>191</v>
      </c>
      <c r="D33" s="421" t="s">
        <v>191</v>
      </c>
      <c r="E33" s="312">
        <v>5001</v>
      </c>
      <c r="F33" s="421" t="s">
        <v>215</v>
      </c>
      <c r="G33" s="422">
        <v>5804</v>
      </c>
      <c r="H33" s="475">
        <v>4</v>
      </c>
      <c r="I33" s="821">
        <v>1394.22</v>
      </c>
      <c r="J33" s="459">
        <v>4</v>
      </c>
      <c r="K33" s="313">
        <v>1402.12</v>
      </c>
      <c r="L33" s="459">
        <v>4</v>
      </c>
      <c r="M33" s="313">
        <v>1412.18</v>
      </c>
      <c r="N33" s="466"/>
    </row>
    <row r="34" spans="1:14" s="429" customFormat="1" ht="15" hidden="1" customHeight="1">
      <c r="A34" s="421" t="s">
        <v>216</v>
      </c>
      <c r="B34" s="421" t="s">
        <v>217</v>
      </c>
      <c r="C34" s="95" t="s">
        <v>172</v>
      </c>
      <c r="D34" s="421" t="s">
        <v>218</v>
      </c>
      <c r="E34" s="312">
        <v>6001</v>
      </c>
      <c r="F34" s="421" t="s">
        <v>219</v>
      </c>
      <c r="G34" s="422">
        <v>6101</v>
      </c>
      <c r="H34" s="475">
        <v>16</v>
      </c>
      <c r="I34" s="821">
        <v>1318.75</v>
      </c>
      <c r="J34" s="459">
        <v>13</v>
      </c>
      <c r="K34" s="313">
        <v>1445.96</v>
      </c>
      <c r="L34" s="459">
        <v>13</v>
      </c>
      <c r="M34" s="313">
        <v>1445.28</v>
      </c>
      <c r="N34" s="466"/>
    </row>
    <row r="35" spans="1:14" s="429" customFormat="1" ht="15" hidden="1" customHeight="1">
      <c r="A35" s="421" t="s">
        <v>216</v>
      </c>
      <c r="B35" s="421" t="s">
        <v>217</v>
      </c>
      <c r="C35" s="95" t="s">
        <v>172</v>
      </c>
      <c r="D35" s="421" t="s">
        <v>218</v>
      </c>
      <c r="E35" s="312">
        <v>6001</v>
      </c>
      <c r="F35" s="421" t="s">
        <v>220</v>
      </c>
      <c r="G35" s="422">
        <v>6108</v>
      </c>
      <c r="H35" s="475">
        <v>3</v>
      </c>
      <c r="I35" s="821">
        <v>1682.44</v>
      </c>
      <c r="J35" s="459">
        <v>4</v>
      </c>
      <c r="K35" s="313">
        <v>1674.92</v>
      </c>
      <c r="L35" s="459">
        <v>4</v>
      </c>
      <c r="M35" s="313">
        <v>1678.92</v>
      </c>
      <c r="N35" s="466"/>
    </row>
    <row r="36" spans="1:14" s="429" customFormat="1" ht="15" hidden="1" customHeight="1">
      <c r="A36" s="421" t="s">
        <v>216</v>
      </c>
      <c r="B36" s="423" t="s">
        <v>217</v>
      </c>
      <c r="C36" s="95" t="s">
        <v>172</v>
      </c>
      <c r="D36" s="423" t="s">
        <v>221</v>
      </c>
      <c r="E36" s="312">
        <v>6115</v>
      </c>
      <c r="F36" s="423" t="s">
        <v>221</v>
      </c>
      <c r="G36" s="422">
        <v>6115</v>
      </c>
      <c r="H36" s="475">
        <v>3</v>
      </c>
      <c r="I36" s="821">
        <v>1675.06</v>
      </c>
      <c r="J36" s="459">
        <v>4</v>
      </c>
      <c r="K36" s="313">
        <v>1798.78</v>
      </c>
      <c r="L36" s="459">
        <v>4</v>
      </c>
      <c r="M36" s="313">
        <v>1816.44</v>
      </c>
      <c r="N36" s="466"/>
    </row>
    <row r="37" spans="1:14" s="429" customFormat="1" ht="15" hidden="1" customHeight="1">
      <c r="A37" s="421" t="s">
        <v>216</v>
      </c>
      <c r="B37" s="423" t="s">
        <v>222</v>
      </c>
      <c r="C37" s="95" t="s">
        <v>172</v>
      </c>
      <c r="D37" s="423" t="s">
        <v>223</v>
      </c>
      <c r="E37" s="312">
        <v>6301</v>
      </c>
      <c r="F37" s="425" t="s">
        <v>223</v>
      </c>
      <c r="G37" s="422">
        <v>6301</v>
      </c>
      <c r="H37" s="475">
        <v>6</v>
      </c>
      <c r="I37" s="821">
        <v>1248.8399999999999</v>
      </c>
      <c r="J37" s="459">
        <v>8</v>
      </c>
      <c r="K37" s="313">
        <v>1282.99</v>
      </c>
      <c r="L37" s="459">
        <v>8</v>
      </c>
      <c r="M37" s="313">
        <v>1264.73</v>
      </c>
      <c r="N37" s="466"/>
    </row>
    <row r="38" spans="1:14" s="429" customFormat="1" ht="15" hidden="1" customHeight="1">
      <c r="A38" s="421" t="s">
        <v>224</v>
      </c>
      <c r="B38" s="421" t="s">
        <v>225</v>
      </c>
      <c r="C38" s="95" t="s">
        <v>172</v>
      </c>
      <c r="D38" s="421" t="s">
        <v>226</v>
      </c>
      <c r="E38" s="312">
        <v>7001</v>
      </c>
      <c r="F38" s="421" t="s">
        <v>225</v>
      </c>
      <c r="G38" s="422">
        <v>7101</v>
      </c>
      <c r="H38" s="475">
        <v>17</v>
      </c>
      <c r="I38" s="821">
        <v>1011.34</v>
      </c>
      <c r="J38" s="459">
        <v>14</v>
      </c>
      <c r="K38" s="313">
        <v>1133.1099999999999</v>
      </c>
      <c r="L38" s="459">
        <v>14</v>
      </c>
      <c r="M38" s="313">
        <v>1165.22</v>
      </c>
      <c r="N38" s="466"/>
    </row>
    <row r="39" spans="1:14" s="429" customFormat="1" ht="15" hidden="1" customHeight="1">
      <c r="A39" s="421" t="s">
        <v>224</v>
      </c>
      <c r="B39" s="423" t="s">
        <v>225</v>
      </c>
      <c r="C39" s="95" t="s">
        <v>172</v>
      </c>
      <c r="D39" s="423" t="s">
        <v>227</v>
      </c>
      <c r="E39" s="312">
        <v>7102</v>
      </c>
      <c r="F39" s="423" t="s">
        <v>227</v>
      </c>
      <c r="G39" s="422">
        <v>7102</v>
      </c>
      <c r="H39" s="475">
        <v>4</v>
      </c>
      <c r="I39" s="821">
        <v>1020.07</v>
      </c>
      <c r="J39" s="459">
        <v>4</v>
      </c>
      <c r="K39" s="313">
        <v>1079.22</v>
      </c>
      <c r="L39" s="459">
        <v>4</v>
      </c>
      <c r="M39" s="313">
        <v>1073.29</v>
      </c>
      <c r="N39" s="466"/>
    </row>
    <row r="40" spans="1:14" s="429" customFormat="1" ht="15" hidden="1" customHeight="1">
      <c r="A40" s="421" t="s">
        <v>224</v>
      </c>
      <c r="B40" s="421" t="s">
        <v>225</v>
      </c>
      <c r="C40" s="95" t="s">
        <v>172</v>
      </c>
      <c r="D40" s="421" t="s">
        <v>226</v>
      </c>
      <c r="E40" s="312">
        <v>7001</v>
      </c>
      <c r="F40" s="421" t="s">
        <v>224</v>
      </c>
      <c r="G40" s="422">
        <v>7105</v>
      </c>
      <c r="H40" s="475">
        <v>2</v>
      </c>
      <c r="I40" s="821">
        <v>1749.68</v>
      </c>
      <c r="J40" s="459">
        <v>2</v>
      </c>
      <c r="K40" s="313">
        <v>1749.71</v>
      </c>
      <c r="L40" s="459">
        <v>2</v>
      </c>
      <c r="M40" s="313">
        <v>1758.61</v>
      </c>
      <c r="N40" s="466"/>
    </row>
    <row r="41" spans="1:14" s="429" customFormat="1" ht="15" hidden="1" customHeight="1">
      <c r="A41" s="421" t="s">
        <v>224</v>
      </c>
      <c r="B41" s="421" t="s">
        <v>228</v>
      </c>
      <c r="C41" s="95" t="s">
        <v>172</v>
      </c>
      <c r="D41" s="421" t="s">
        <v>229</v>
      </c>
      <c r="E41" s="312">
        <v>7301</v>
      </c>
      <c r="F41" s="424" t="s">
        <v>228</v>
      </c>
      <c r="G41" s="422">
        <v>7301</v>
      </c>
      <c r="H41" s="475">
        <v>11</v>
      </c>
      <c r="I41" s="821">
        <v>1169.68</v>
      </c>
      <c r="J41" s="459">
        <v>8</v>
      </c>
      <c r="K41" s="313">
        <v>1438.16</v>
      </c>
      <c r="L41" s="459">
        <v>9</v>
      </c>
      <c r="M41" s="313">
        <v>1279.06</v>
      </c>
      <c r="N41" s="466"/>
    </row>
    <row r="42" spans="1:14" s="429" customFormat="1" ht="15" hidden="1" customHeight="1">
      <c r="A42" s="421" t="s">
        <v>224</v>
      </c>
      <c r="B42" s="421" t="s">
        <v>228</v>
      </c>
      <c r="C42" s="95" t="s">
        <v>172</v>
      </c>
      <c r="D42" s="421" t="s">
        <v>229</v>
      </c>
      <c r="E42" s="312">
        <v>7301</v>
      </c>
      <c r="F42" s="424" t="s">
        <v>230</v>
      </c>
      <c r="G42" s="422">
        <v>7305</v>
      </c>
      <c r="H42" s="475">
        <v>1</v>
      </c>
      <c r="I42" s="821">
        <v>951.41</v>
      </c>
      <c r="J42" s="459">
        <v>1</v>
      </c>
      <c r="K42" s="313">
        <v>951.65</v>
      </c>
      <c r="L42" s="459">
        <v>1</v>
      </c>
      <c r="M42" s="313">
        <v>951.65</v>
      </c>
      <c r="N42" s="466"/>
    </row>
    <row r="43" spans="1:14" s="429" customFormat="1" ht="15" hidden="1" customHeight="1">
      <c r="A43" s="421" t="s">
        <v>224</v>
      </c>
      <c r="B43" s="421" t="s">
        <v>228</v>
      </c>
      <c r="C43" s="95" t="s">
        <v>172</v>
      </c>
      <c r="D43" s="421" t="s">
        <v>229</v>
      </c>
      <c r="E43" s="312">
        <v>7301</v>
      </c>
      <c r="F43" s="424" t="s">
        <v>231</v>
      </c>
      <c r="G43" s="422">
        <v>7306</v>
      </c>
      <c r="H43" s="475">
        <v>1</v>
      </c>
      <c r="I43" s="821">
        <v>830.2</v>
      </c>
      <c r="J43" s="459">
        <v>1</v>
      </c>
      <c r="K43" s="313">
        <v>897.56</v>
      </c>
      <c r="L43" s="459">
        <v>1</v>
      </c>
      <c r="M43" s="313">
        <v>859.9</v>
      </c>
      <c r="N43" s="466"/>
    </row>
    <row r="44" spans="1:14" s="429" customFormat="1" ht="15" hidden="1" customHeight="1">
      <c r="A44" s="421" t="s">
        <v>224</v>
      </c>
      <c r="B44" s="423" t="s">
        <v>232</v>
      </c>
      <c r="C44" s="95" t="s">
        <v>172</v>
      </c>
      <c r="D44" s="423" t="s">
        <v>232</v>
      </c>
      <c r="E44" s="312">
        <v>7401</v>
      </c>
      <c r="F44" s="425" t="s">
        <v>232</v>
      </c>
      <c r="G44" s="422">
        <v>7401</v>
      </c>
      <c r="H44" s="475">
        <v>8</v>
      </c>
      <c r="I44" s="821">
        <v>966.31</v>
      </c>
      <c r="J44" s="459">
        <v>8</v>
      </c>
      <c r="K44" s="313">
        <v>1012.16</v>
      </c>
      <c r="L44" s="459">
        <v>8</v>
      </c>
      <c r="M44" s="313">
        <v>1022.45</v>
      </c>
      <c r="N44" s="466"/>
    </row>
    <row r="45" spans="1:14" s="429" customFormat="1" ht="15" hidden="1" customHeight="1">
      <c r="A45" s="421" t="s">
        <v>233</v>
      </c>
      <c r="B45" s="421" t="s">
        <v>234</v>
      </c>
      <c r="C45" s="95" t="s">
        <v>235</v>
      </c>
      <c r="D45" s="421" t="s">
        <v>235</v>
      </c>
      <c r="E45" s="312">
        <v>8001</v>
      </c>
      <c r="F45" s="421" t="s">
        <v>234</v>
      </c>
      <c r="G45" s="422">
        <v>8101</v>
      </c>
      <c r="H45" s="475">
        <v>13</v>
      </c>
      <c r="I45" s="821">
        <v>1240.49</v>
      </c>
      <c r="J45" s="459">
        <v>11</v>
      </c>
      <c r="K45" s="313">
        <v>1242.1400000000001</v>
      </c>
      <c r="L45" s="459">
        <v>11</v>
      </c>
      <c r="M45" s="313">
        <v>1246.45</v>
      </c>
      <c r="N45" s="466"/>
    </row>
    <row r="46" spans="1:14" s="429" customFormat="1" ht="15" hidden="1" customHeight="1">
      <c r="A46" s="421" t="s">
        <v>233</v>
      </c>
      <c r="B46" s="421" t="s">
        <v>234</v>
      </c>
      <c r="C46" s="95" t="s">
        <v>235</v>
      </c>
      <c r="D46" s="421" t="s">
        <v>235</v>
      </c>
      <c r="E46" s="312">
        <v>8001</v>
      </c>
      <c r="F46" s="421" t="s">
        <v>236</v>
      </c>
      <c r="G46" s="422">
        <v>8102</v>
      </c>
      <c r="H46" s="475">
        <v>7</v>
      </c>
      <c r="I46" s="821">
        <v>1416.37</v>
      </c>
      <c r="J46" s="459">
        <v>7</v>
      </c>
      <c r="K46" s="313">
        <v>1474.89</v>
      </c>
      <c r="L46" s="459">
        <v>7</v>
      </c>
      <c r="M46" s="313">
        <v>1499.81</v>
      </c>
      <c r="N46" s="466"/>
    </row>
    <row r="47" spans="1:14" s="429" customFormat="1" ht="15" hidden="1" customHeight="1">
      <c r="A47" s="421" t="s">
        <v>233</v>
      </c>
      <c r="B47" s="421" t="s">
        <v>234</v>
      </c>
      <c r="C47" s="95" t="s">
        <v>235</v>
      </c>
      <c r="D47" s="421" t="s">
        <v>235</v>
      </c>
      <c r="E47" s="312">
        <v>8001</v>
      </c>
      <c r="F47" s="421" t="s">
        <v>237</v>
      </c>
      <c r="G47" s="422">
        <v>8103</v>
      </c>
      <c r="H47" s="475">
        <v>5</v>
      </c>
      <c r="I47" s="821">
        <v>1368.18</v>
      </c>
      <c r="J47" s="459">
        <v>5</v>
      </c>
      <c r="K47" s="313">
        <v>1371.97</v>
      </c>
      <c r="L47" s="459">
        <v>5</v>
      </c>
      <c r="M47" s="313">
        <v>1378.45</v>
      </c>
      <c r="N47" s="466"/>
    </row>
    <row r="48" spans="1:14" s="429" customFormat="1" ht="15" hidden="1" customHeight="1">
      <c r="A48" s="421" t="s">
        <v>233</v>
      </c>
      <c r="B48" s="421" t="s">
        <v>234</v>
      </c>
      <c r="C48" s="95" t="s">
        <v>235</v>
      </c>
      <c r="D48" s="421" t="s">
        <v>235</v>
      </c>
      <c r="E48" s="312">
        <v>8001</v>
      </c>
      <c r="F48" s="421" t="s">
        <v>238</v>
      </c>
      <c r="G48" s="422">
        <v>8105</v>
      </c>
      <c r="H48" s="475">
        <v>3</v>
      </c>
      <c r="I48" s="821">
        <v>719.65</v>
      </c>
      <c r="J48" s="459">
        <v>4</v>
      </c>
      <c r="K48" s="313">
        <v>724.43</v>
      </c>
      <c r="L48" s="459">
        <v>4</v>
      </c>
      <c r="M48" s="313">
        <v>725.6</v>
      </c>
      <c r="N48" s="466"/>
    </row>
    <row r="49" spans="1:14" s="429" customFormat="1" ht="15" hidden="1" customHeight="1">
      <c r="A49" s="421" t="s">
        <v>233</v>
      </c>
      <c r="B49" s="421" t="s">
        <v>234</v>
      </c>
      <c r="C49" s="95" t="s">
        <v>235</v>
      </c>
      <c r="D49" s="421" t="s">
        <v>235</v>
      </c>
      <c r="E49" s="312">
        <v>8001</v>
      </c>
      <c r="F49" s="421" t="s">
        <v>239</v>
      </c>
      <c r="G49" s="422">
        <v>8106</v>
      </c>
      <c r="H49" s="475">
        <v>4</v>
      </c>
      <c r="I49" s="821">
        <v>1193.67</v>
      </c>
      <c r="J49" s="459">
        <v>4</v>
      </c>
      <c r="K49" s="313">
        <v>1165.74</v>
      </c>
      <c r="L49" s="459">
        <v>4</v>
      </c>
      <c r="M49" s="313">
        <v>1165.77</v>
      </c>
      <c r="N49" s="466"/>
    </row>
    <row r="50" spans="1:14" s="429" customFormat="1" ht="15" hidden="1" customHeight="1">
      <c r="A50" s="421" t="s">
        <v>233</v>
      </c>
      <c r="B50" s="421" t="s">
        <v>234</v>
      </c>
      <c r="C50" s="95" t="s">
        <v>235</v>
      </c>
      <c r="D50" s="421" t="s">
        <v>235</v>
      </c>
      <c r="E50" s="312">
        <v>8001</v>
      </c>
      <c r="F50" s="421" t="s">
        <v>240</v>
      </c>
      <c r="G50" s="422">
        <v>8107</v>
      </c>
      <c r="H50" s="475">
        <v>6</v>
      </c>
      <c r="I50" s="821">
        <v>1079.19</v>
      </c>
      <c r="J50" s="459">
        <v>5</v>
      </c>
      <c r="K50" s="313">
        <v>1086.22</v>
      </c>
      <c r="L50" s="459">
        <v>5</v>
      </c>
      <c r="M50" s="313">
        <v>1059.3</v>
      </c>
      <c r="N50" s="466"/>
    </row>
    <row r="51" spans="1:14" s="429" customFormat="1" ht="15" hidden="1" customHeight="1">
      <c r="A51" s="421" t="s">
        <v>233</v>
      </c>
      <c r="B51" s="421" t="s">
        <v>234</v>
      </c>
      <c r="C51" s="95" t="s">
        <v>235</v>
      </c>
      <c r="D51" s="421" t="s">
        <v>235</v>
      </c>
      <c r="E51" s="312">
        <v>8001</v>
      </c>
      <c r="F51" s="421" t="s">
        <v>241</v>
      </c>
      <c r="G51" s="422">
        <v>8108</v>
      </c>
      <c r="H51" s="475">
        <v>9</v>
      </c>
      <c r="I51" s="821">
        <v>1573.08</v>
      </c>
      <c r="J51" s="459">
        <v>9</v>
      </c>
      <c r="K51" s="313">
        <v>1504.24</v>
      </c>
      <c r="L51" s="459">
        <v>9</v>
      </c>
      <c r="M51" s="313">
        <v>1535.75</v>
      </c>
      <c r="N51" s="466"/>
    </row>
    <row r="52" spans="1:14" s="429" customFormat="1" ht="15" hidden="1" customHeight="1">
      <c r="A52" s="421" t="s">
        <v>233</v>
      </c>
      <c r="B52" s="421" t="s">
        <v>234</v>
      </c>
      <c r="C52" s="95" t="s">
        <v>235</v>
      </c>
      <c r="D52" s="421" t="s">
        <v>235</v>
      </c>
      <c r="E52" s="312">
        <v>8001</v>
      </c>
      <c r="F52" s="421" t="s">
        <v>242</v>
      </c>
      <c r="G52" s="422">
        <v>8109</v>
      </c>
      <c r="H52" s="475">
        <v>0</v>
      </c>
      <c r="I52" s="821" t="s">
        <v>526</v>
      </c>
      <c r="J52" s="459">
        <v>0</v>
      </c>
      <c r="K52" s="821" t="s">
        <v>526</v>
      </c>
      <c r="L52" s="459">
        <v>0</v>
      </c>
      <c r="M52" s="821" t="s">
        <v>526</v>
      </c>
      <c r="N52" s="466"/>
    </row>
    <row r="53" spans="1:14" s="429" customFormat="1" ht="15" hidden="1" customHeight="1">
      <c r="A53" s="421" t="s">
        <v>233</v>
      </c>
      <c r="B53" s="421" t="s">
        <v>234</v>
      </c>
      <c r="C53" s="95" t="s">
        <v>235</v>
      </c>
      <c r="D53" s="421" t="s">
        <v>235</v>
      </c>
      <c r="E53" s="312">
        <v>8001</v>
      </c>
      <c r="F53" s="421" t="s">
        <v>243</v>
      </c>
      <c r="G53" s="422">
        <v>8110</v>
      </c>
      <c r="H53" s="475">
        <v>13</v>
      </c>
      <c r="I53" s="821">
        <v>1132.08</v>
      </c>
      <c r="J53" s="459">
        <v>13</v>
      </c>
      <c r="K53" s="313">
        <v>1176.52</v>
      </c>
      <c r="L53" s="459">
        <v>13</v>
      </c>
      <c r="M53" s="313">
        <v>1185.67</v>
      </c>
      <c r="N53" s="466"/>
    </row>
    <row r="54" spans="1:14" s="429" customFormat="1" ht="15" hidden="1" customHeight="1">
      <c r="A54" s="421" t="s">
        <v>233</v>
      </c>
      <c r="B54" s="421" t="s">
        <v>234</v>
      </c>
      <c r="C54" s="95" t="s">
        <v>235</v>
      </c>
      <c r="D54" s="421" t="s">
        <v>235</v>
      </c>
      <c r="E54" s="312">
        <v>8001</v>
      </c>
      <c r="F54" s="421" t="s">
        <v>244</v>
      </c>
      <c r="G54" s="422">
        <v>8111</v>
      </c>
      <c r="H54" s="475">
        <v>7</v>
      </c>
      <c r="I54" s="821">
        <v>984.54</v>
      </c>
      <c r="J54" s="459">
        <v>8</v>
      </c>
      <c r="K54" s="313">
        <v>1121.54</v>
      </c>
      <c r="L54" s="459">
        <v>8</v>
      </c>
      <c r="M54" s="313">
        <v>1123.8599999999999</v>
      </c>
      <c r="N54" s="466"/>
    </row>
    <row r="55" spans="1:14" s="429" customFormat="1" ht="15" hidden="1" customHeight="1">
      <c r="A55" s="421" t="s">
        <v>233</v>
      </c>
      <c r="B55" s="421" t="s">
        <v>234</v>
      </c>
      <c r="C55" s="95" t="s">
        <v>235</v>
      </c>
      <c r="D55" s="421" t="s">
        <v>235</v>
      </c>
      <c r="E55" s="312">
        <v>8001</v>
      </c>
      <c r="F55" s="421" t="s">
        <v>245</v>
      </c>
      <c r="G55" s="422">
        <v>8112</v>
      </c>
      <c r="H55" s="475">
        <v>11</v>
      </c>
      <c r="I55" s="821">
        <v>632.14</v>
      </c>
      <c r="J55" s="459">
        <v>10</v>
      </c>
      <c r="K55" s="313">
        <v>643.83000000000004</v>
      </c>
      <c r="L55" s="459">
        <v>10</v>
      </c>
      <c r="M55" s="313">
        <v>646</v>
      </c>
      <c r="N55" s="466"/>
    </row>
    <row r="56" spans="1:14" s="429" customFormat="1" ht="15" hidden="1" customHeight="1">
      <c r="A56" s="421" t="s">
        <v>233</v>
      </c>
      <c r="B56" s="421" t="s">
        <v>233</v>
      </c>
      <c r="C56" s="95" t="s">
        <v>172</v>
      </c>
      <c r="D56" s="421" t="s">
        <v>246</v>
      </c>
      <c r="E56" s="312">
        <v>8301</v>
      </c>
      <c r="F56" s="421" t="s">
        <v>247</v>
      </c>
      <c r="G56" s="422">
        <v>8301</v>
      </c>
      <c r="H56" s="475">
        <v>19</v>
      </c>
      <c r="I56" s="821">
        <v>769.61</v>
      </c>
      <c r="J56" s="459">
        <v>20</v>
      </c>
      <c r="K56" s="313">
        <v>879.24</v>
      </c>
      <c r="L56" s="459">
        <v>20</v>
      </c>
      <c r="M56" s="313">
        <v>883.5</v>
      </c>
      <c r="N56" s="466"/>
    </row>
    <row r="57" spans="1:14" s="429" customFormat="1" ht="15" hidden="1" customHeight="1">
      <c r="A57" s="421" t="s">
        <v>233</v>
      </c>
      <c r="B57" s="421" t="s">
        <v>233</v>
      </c>
      <c r="C57" s="95" t="s">
        <v>172</v>
      </c>
      <c r="D57" s="421" t="s">
        <v>246</v>
      </c>
      <c r="E57" s="312">
        <v>8301</v>
      </c>
      <c r="F57" s="424" t="s">
        <v>248</v>
      </c>
      <c r="G57" s="422">
        <v>8306</v>
      </c>
      <c r="H57" s="475">
        <v>2</v>
      </c>
      <c r="I57" s="821">
        <v>924.9</v>
      </c>
      <c r="J57" s="459">
        <v>2</v>
      </c>
      <c r="K57" s="313">
        <v>943.43</v>
      </c>
      <c r="L57" s="459">
        <v>2</v>
      </c>
      <c r="M57" s="313">
        <v>943.41</v>
      </c>
      <c r="N57" s="466"/>
    </row>
    <row r="58" spans="1:14" s="429" customFormat="1" ht="15" hidden="1" customHeight="1">
      <c r="A58" s="421" t="s">
        <v>249</v>
      </c>
      <c r="B58" s="421" t="s">
        <v>250</v>
      </c>
      <c r="C58" s="95" t="s">
        <v>172</v>
      </c>
      <c r="D58" s="421" t="s">
        <v>251</v>
      </c>
      <c r="E58" s="312">
        <v>9001</v>
      </c>
      <c r="F58" s="421" t="s">
        <v>252</v>
      </c>
      <c r="G58" s="422">
        <v>9101</v>
      </c>
      <c r="H58" s="475">
        <v>22</v>
      </c>
      <c r="I58" s="821">
        <v>1202.05</v>
      </c>
      <c r="J58" s="459">
        <v>20</v>
      </c>
      <c r="K58" s="313">
        <v>1233.79</v>
      </c>
      <c r="L58" s="459">
        <v>20</v>
      </c>
      <c r="M58" s="313">
        <v>1243.69</v>
      </c>
      <c r="N58" s="466"/>
    </row>
    <row r="59" spans="1:14" s="429" customFormat="1" ht="15" hidden="1" customHeight="1">
      <c r="A59" s="421" t="s">
        <v>249</v>
      </c>
      <c r="B59" s="421" t="s">
        <v>250</v>
      </c>
      <c r="C59" s="95" t="s">
        <v>172</v>
      </c>
      <c r="D59" s="421" t="s">
        <v>251</v>
      </c>
      <c r="E59" s="312">
        <v>9001</v>
      </c>
      <c r="F59" s="421" t="s">
        <v>253</v>
      </c>
      <c r="G59" s="422">
        <v>9112</v>
      </c>
      <c r="H59" s="475">
        <v>6</v>
      </c>
      <c r="I59" s="821">
        <v>686.87</v>
      </c>
      <c r="J59" s="459">
        <v>7</v>
      </c>
      <c r="K59" s="313">
        <v>746.17</v>
      </c>
      <c r="L59" s="459">
        <v>7</v>
      </c>
      <c r="M59" s="313">
        <v>777.77</v>
      </c>
      <c r="N59" s="466"/>
    </row>
    <row r="60" spans="1:14" s="429" customFormat="1" ht="15" hidden="1" customHeight="1">
      <c r="A60" s="421" t="s">
        <v>249</v>
      </c>
      <c r="B60" s="423" t="s">
        <v>250</v>
      </c>
      <c r="C60" s="95" t="s">
        <v>172</v>
      </c>
      <c r="D60" s="423" t="s">
        <v>254</v>
      </c>
      <c r="E60" s="312">
        <v>9120</v>
      </c>
      <c r="F60" s="423" t="s">
        <v>254</v>
      </c>
      <c r="G60" s="422">
        <v>9120</v>
      </c>
      <c r="H60" s="475">
        <v>8</v>
      </c>
      <c r="I60" s="821">
        <v>791.25</v>
      </c>
      <c r="J60" s="459">
        <v>8</v>
      </c>
      <c r="K60" s="313">
        <v>790.52</v>
      </c>
      <c r="L60" s="459">
        <v>8</v>
      </c>
      <c r="M60" s="313">
        <v>799.41</v>
      </c>
      <c r="N60" s="466"/>
    </row>
    <row r="61" spans="1:14" s="429" customFormat="1" ht="15" hidden="1" customHeight="1">
      <c r="A61" s="421" t="s">
        <v>249</v>
      </c>
      <c r="B61" s="423" t="s">
        <v>255</v>
      </c>
      <c r="C61" s="95" t="s">
        <v>172</v>
      </c>
      <c r="D61" s="423" t="s">
        <v>256</v>
      </c>
      <c r="E61" s="312">
        <v>9201</v>
      </c>
      <c r="F61" s="423" t="s">
        <v>256</v>
      </c>
      <c r="G61" s="422">
        <v>9201</v>
      </c>
      <c r="H61" s="475">
        <v>7</v>
      </c>
      <c r="I61" s="821">
        <v>984.42</v>
      </c>
      <c r="J61" s="459">
        <v>5</v>
      </c>
      <c r="K61" s="313">
        <v>1057.31</v>
      </c>
      <c r="L61" s="459">
        <v>5</v>
      </c>
      <c r="M61" s="313">
        <v>1031.82</v>
      </c>
      <c r="N61" s="466"/>
    </row>
    <row r="62" spans="1:14" s="429" customFormat="1" ht="15" hidden="1" customHeight="1">
      <c r="A62" s="421" t="s">
        <v>257</v>
      </c>
      <c r="B62" s="421" t="s">
        <v>258</v>
      </c>
      <c r="C62" s="95" t="s">
        <v>172</v>
      </c>
      <c r="D62" s="421" t="s">
        <v>259</v>
      </c>
      <c r="E62" s="312">
        <v>10001</v>
      </c>
      <c r="F62" s="421" t="s">
        <v>260</v>
      </c>
      <c r="G62" s="422">
        <v>10101</v>
      </c>
      <c r="H62" s="475">
        <v>16</v>
      </c>
      <c r="I62" s="821">
        <v>1271.79</v>
      </c>
      <c r="J62" s="459">
        <v>18</v>
      </c>
      <c r="K62" s="313">
        <v>1257.75</v>
      </c>
      <c r="L62" s="459">
        <v>18</v>
      </c>
      <c r="M62" s="313">
        <v>1275.82</v>
      </c>
      <c r="N62" s="466"/>
    </row>
    <row r="63" spans="1:14" s="429" customFormat="1" ht="15" hidden="1" customHeight="1">
      <c r="A63" s="421" t="s">
        <v>257</v>
      </c>
      <c r="B63" s="421" t="s">
        <v>258</v>
      </c>
      <c r="C63" s="95" t="s">
        <v>172</v>
      </c>
      <c r="D63" s="421" t="s">
        <v>259</v>
      </c>
      <c r="E63" s="312">
        <v>10001</v>
      </c>
      <c r="F63" s="421" t="s">
        <v>261</v>
      </c>
      <c r="G63" s="422">
        <v>10109</v>
      </c>
      <c r="H63" s="475">
        <v>2</v>
      </c>
      <c r="I63" s="821">
        <v>1257.48</v>
      </c>
      <c r="J63" s="459">
        <v>3</v>
      </c>
      <c r="K63" s="313">
        <v>892.4</v>
      </c>
      <c r="L63" s="459">
        <v>2</v>
      </c>
      <c r="M63" s="313">
        <v>1466.95</v>
      </c>
      <c r="N63" s="466"/>
    </row>
    <row r="64" spans="1:14" s="429" customFormat="1" ht="15" hidden="1" customHeight="1">
      <c r="A64" s="421" t="s">
        <v>257</v>
      </c>
      <c r="B64" s="423" t="s">
        <v>262</v>
      </c>
      <c r="C64" s="95" t="s">
        <v>172</v>
      </c>
      <c r="D64" s="423" t="s">
        <v>263</v>
      </c>
      <c r="E64" s="312">
        <v>10201</v>
      </c>
      <c r="F64" s="423" t="s">
        <v>263</v>
      </c>
      <c r="G64" s="422">
        <v>10201</v>
      </c>
      <c r="H64" s="475">
        <v>7</v>
      </c>
      <c r="I64" s="821">
        <v>819.93</v>
      </c>
      <c r="J64" s="459">
        <v>7</v>
      </c>
      <c r="K64" s="313">
        <v>844.61</v>
      </c>
      <c r="L64" s="459">
        <v>7</v>
      </c>
      <c r="M64" s="313">
        <v>854.15</v>
      </c>
      <c r="N64" s="466"/>
    </row>
    <row r="65" spans="1:14" s="429" customFormat="1" ht="15" hidden="1" customHeight="1">
      <c r="A65" s="421" t="s">
        <v>257</v>
      </c>
      <c r="B65" s="421" t="s">
        <v>264</v>
      </c>
      <c r="C65" s="95" t="s">
        <v>172</v>
      </c>
      <c r="D65" s="421" t="s">
        <v>264</v>
      </c>
      <c r="E65" s="312">
        <v>10301</v>
      </c>
      <c r="F65" s="421" t="s">
        <v>264</v>
      </c>
      <c r="G65" s="422">
        <v>10301</v>
      </c>
      <c r="H65" s="475">
        <v>13</v>
      </c>
      <c r="I65" s="821">
        <v>1144.25</v>
      </c>
      <c r="J65" s="459">
        <v>12</v>
      </c>
      <c r="K65" s="313">
        <v>1162.47</v>
      </c>
      <c r="L65" s="459">
        <v>12</v>
      </c>
      <c r="M65" s="313">
        <v>1138.1300000000001</v>
      </c>
      <c r="N65" s="466"/>
    </row>
    <row r="66" spans="1:14" s="429" customFormat="1" ht="15" hidden="1" customHeight="1">
      <c r="A66" s="421" t="s">
        <v>265</v>
      </c>
      <c r="B66" s="423" t="s">
        <v>266</v>
      </c>
      <c r="C66" s="95" t="s">
        <v>172</v>
      </c>
      <c r="D66" s="423" t="s">
        <v>266</v>
      </c>
      <c r="E66" s="312">
        <v>11101</v>
      </c>
      <c r="F66" s="423" t="s">
        <v>266</v>
      </c>
      <c r="G66" s="422">
        <v>11101</v>
      </c>
      <c r="H66" s="475">
        <v>5</v>
      </c>
      <c r="I66" s="821">
        <v>1063.0899999999999</v>
      </c>
      <c r="J66" s="459">
        <v>4</v>
      </c>
      <c r="K66" s="313">
        <v>1097.3499999999999</v>
      </c>
      <c r="L66" s="459">
        <v>4</v>
      </c>
      <c r="M66" s="313">
        <v>1101.93</v>
      </c>
      <c r="N66" s="466"/>
    </row>
    <row r="67" spans="1:14" s="429" customFormat="1" ht="15" hidden="1" customHeight="1">
      <c r="A67" s="421" t="s">
        <v>267</v>
      </c>
      <c r="B67" s="421" t="s">
        <v>267</v>
      </c>
      <c r="C67" s="95" t="s">
        <v>172</v>
      </c>
      <c r="D67" s="421" t="s">
        <v>268</v>
      </c>
      <c r="E67" s="312">
        <v>12101</v>
      </c>
      <c r="F67" s="424" t="s">
        <v>268</v>
      </c>
      <c r="G67" s="422">
        <v>12101</v>
      </c>
      <c r="H67" s="475">
        <v>12</v>
      </c>
      <c r="I67" s="821">
        <v>1058.2</v>
      </c>
      <c r="J67" s="459">
        <v>10</v>
      </c>
      <c r="K67" s="313">
        <v>1130.8900000000001</v>
      </c>
      <c r="L67" s="459">
        <v>10</v>
      </c>
      <c r="M67" s="313">
        <v>1146.3900000000001</v>
      </c>
      <c r="N67" s="466"/>
    </row>
    <row r="68" spans="1:14" s="429" customFormat="1" ht="15" customHeight="1">
      <c r="A68" s="421" t="s">
        <v>269</v>
      </c>
      <c r="B68" s="421" t="s">
        <v>270</v>
      </c>
      <c r="C68" s="95" t="s">
        <v>271</v>
      </c>
      <c r="D68" s="421" t="s">
        <v>271</v>
      </c>
      <c r="E68" s="312">
        <v>13001</v>
      </c>
      <c r="F68" s="421" t="s">
        <v>270</v>
      </c>
      <c r="G68" s="422">
        <v>13101</v>
      </c>
      <c r="H68" s="475">
        <v>7</v>
      </c>
      <c r="I68" s="821">
        <v>1136.51</v>
      </c>
      <c r="J68" s="459">
        <v>7</v>
      </c>
      <c r="K68" s="313">
        <v>1182.95</v>
      </c>
      <c r="L68" s="459">
        <v>7</v>
      </c>
      <c r="M68" s="313">
        <v>1185.6400000000001</v>
      </c>
      <c r="N68" s="466"/>
    </row>
    <row r="69" spans="1:14" s="429" customFormat="1" ht="15" customHeight="1">
      <c r="A69" s="421" t="s">
        <v>269</v>
      </c>
      <c r="B69" s="421" t="s">
        <v>270</v>
      </c>
      <c r="C69" s="95" t="s">
        <v>271</v>
      </c>
      <c r="D69" s="421" t="s">
        <v>271</v>
      </c>
      <c r="E69" s="312">
        <v>13001</v>
      </c>
      <c r="F69" s="421" t="s">
        <v>272</v>
      </c>
      <c r="G69" s="422">
        <v>13102</v>
      </c>
      <c r="H69" s="475">
        <v>4</v>
      </c>
      <c r="I69" s="821">
        <v>1158.1099999999999</v>
      </c>
      <c r="J69" s="459">
        <v>4</v>
      </c>
      <c r="K69" s="313">
        <v>1249.3399999999999</v>
      </c>
      <c r="L69" s="459">
        <v>4</v>
      </c>
      <c r="M69" s="313">
        <v>1243.08</v>
      </c>
      <c r="N69" s="466"/>
    </row>
    <row r="70" spans="1:14" s="429" customFormat="1" ht="15" customHeight="1">
      <c r="A70" s="421" t="s">
        <v>269</v>
      </c>
      <c r="B70" s="421" t="s">
        <v>270</v>
      </c>
      <c r="C70" s="95" t="s">
        <v>271</v>
      </c>
      <c r="D70" s="421" t="s">
        <v>271</v>
      </c>
      <c r="E70" s="312">
        <v>13001</v>
      </c>
      <c r="F70" s="421" t="s">
        <v>273</v>
      </c>
      <c r="G70" s="422">
        <v>13103</v>
      </c>
      <c r="H70" s="475">
        <v>8</v>
      </c>
      <c r="I70" s="821">
        <v>745.28</v>
      </c>
      <c r="J70" s="459">
        <v>8</v>
      </c>
      <c r="K70" s="313">
        <v>752.26</v>
      </c>
      <c r="L70" s="459">
        <v>8</v>
      </c>
      <c r="M70" s="313">
        <v>753.93</v>
      </c>
      <c r="N70" s="466"/>
    </row>
    <row r="71" spans="1:14" s="429" customFormat="1" ht="15" customHeight="1">
      <c r="A71" s="421" t="s">
        <v>269</v>
      </c>
      <c r="B71" s="421" t="s">
        <v>270</v>
      </c>
      <c r="C71" s="95" t="s">
        <v>271</v>
      </c>
      <c r="D71" s="421" t="s">
        <v>271</v>
      </c>
      <c r="E71" s="312">
        <v>13001</v>
      </c>
      <c r="F71" s="421" t="s">
        <v>274</v>
      </c>
      <c r="G71" s="422">
        <v>13104</v>
      </c>
      <c r="H71" s="475">
        <v>9</v>
      </c>
      <c r="I71" s="821">
        <v>692.77</v>
      </c>
      <c r="J71" s="459">
        <v>9</v>
      </c>
      <c r="K71" s="313">
        <v>834.21</v>
      </c>
      <c r="L71" s="459">
        <v>9</v>
      </c>
      <c r="M71" s="313">
        <v>833.6</v>
      </c>
      <c r="N71" s="466"/>
    </row>
    <row r="72" spans="1:14" s="429" customFormat="1" ht="15" customHeight="1">
      <c r="A72" s="421" t="s">
        <v>269</v>
      </c>
      <c r="B72" s="421" t="s">
        <v>270</v>
      </c>
      <c r="C72" s="95" t="s">
        <v>271</v>
      </c>
      <c r="D72" s="421" t="s">
        <v>271</v>
      </c>
      <c r="E72" s="312">
        <v>13001</v>
      </c>
      <c r="F72" s="421" t="s">
        <v>275</v>
      </c>
      <c r="G72" s="422">
        <v>13105</v>
      </c>
      <c r="H72" s="475">
        <v>11</v>
      </c>
      <c r="I72" s="821">
        <v>708.32</v>
      </c>
      <c r="J72" s="459">
        <v>10</v>
      </c>
      <c r="K72" s="313">
        <v>703.74</v>
      </c>
      <c r="L72" s="459">
        <v>10</v>
      </c>
      <c r="M72" s="313">
        <v>730.49</v>
      </c>
      <c r="N72" s="466"/>
    </row>
    <row r="73" spans="1:14" s="429" customFormat="1" ht="15" customHeight="1">
      <c r="A73" s="421" t="s">
        <v>269</v>
      </c>
      <c r="B73" s="421" t="s">
        <v>270</v>
      </c>
      <c r="C73" s="95" t="s">
        <v>271</v>
      </c>
      <c r="D73" s="421" t="s">
        <v>271</v>
      </c>
      <c r="E73" s="312">
        <v>13001</v>
      </c>
      <c r="F73" s="421" t="s">
        <v>276</v>
      </c>
      <c r="G73" s="422">
        <v>13106</v>
      </c>
      <c r="H73" s="475">
        <v>6</v>
      </c>
      <c r="I73" s="821">
        <v>1027.82</v>
      </c>
      <c r="J73" s="459">
        <v>6</v>
      </c>
      <c r="K73" s="313">
        <v>1036.55</v>
      </c>
      <c r="L73" s="459">
        <v>6</v>
      </c>
      <c r="M73" s="313">
        <v>1032.02</v>
      </c>
      <c r="N73" s="466"/>
    </row>
    <row r="74" spans="1:14" s="429" customFormat="1" ht="15" customHeight="1">
      <c r="A74" s="421" t="s">
        <v>269</v>
      </c>
      <c r="B74" s="421" t="s">
        <v>270</v>
      </c>
      <c r="C74" s="95" t="s">
        <v>271</v>
      </c>
      <c r="D74" s="421" t="s">
        <v>271</v>
      </c>
      <c r="E74" s="312">
        <v>13001</v>
      </c>
      <c r="F74" s="421" t="s">
        <v>277</v>
      </c>
      <c r="G74" s="422">
        <v>13107</v>
      </c>
      <c r="H74" s="475">
        <v>6</v>
      </c>
      <c r="I74" s="821">
        <v>1279.7</v>
      </c>
      <c r="J74" s="459">
        <v>5</v>
      </c>
      <c r="K74" s="313">
        <v>1301.97</v>
      </c>
      <c r="L74" s="459">
        <v>5</v>
      </c>
      <c r="M74" s="313">
        <v>1313.16</v>
      </c>
      <c r="N74" s="466"/>
    </row>
    <row r="75" spans="1:14" s="429" customFormat="1" ht="15" customHeight="1">
      <c r="A75" s="421" t="s">
        <v>269</v>
      </c>
      <c r="B75" s="421" t="s">
        <v>270</v>
      </c>
      <c r="C75" s="95" t="s">
        <v>271</v>
      </c>
      <c r="D75" s="421" t="s">
        <v>271</v>
      </c>
      <c r="E75" s="312">
        <v>13001</v>
      </c>
      <c r="F75" s="421" t="s">
        <v>278</v>
      </c>
      <c r="G75" s="422">
        <v>13108</v>
      </c>
      <c r="H75" s="475">
        <v>4</v>
      </c>
      <c r="I75" s="821">
        <v>812.78</v>
      </c>
      <c r="J75" s="459">
        <v>4</v>
      </c>
      <c r="K75" s="313">
        <v>889.84</v>
      </c>
      <c r="L75" s="459">
        <v>4</v>
      </c>
      <c r="M75" s="313">
        <v>889.55</v>
      </c>
      <c r="N75" s="466"/>
    </row>
    <row r="76" spans="1:14" s="429" customFormat="1" ht="15" customHeight="1">
      <c r="A76" s="421" t="s">
        <v>269</v>
      </c>
      <c r="B76" s="421" t="s">
        <v>270</v>
      </c>
      <c r="C76" s="95" t="s">
        <v>271</v>
      </c>
      <c r="D76" s="421" t="s">
        <v>271</v>
      </c>
      <c r="E76" s="312">
        <v>13001</v>
      </c>
      <c r="F76" s="421" t="s">
        <v>279</v>
      </c>
      <c r="G76" s="422">
        <v>13109</v>
      </c>
      <c r="H76" s="475">
        <v>4</v>
      </c>
      <c r="I76" s="821">
        <v>1043.99</v>
      </c>
      <c r="J76" s="459">
        <v>4</v>
      </c>
      <c r="K76" s="313">
        <v>1029.19</v>
      </c>
      <c r="L76" s="459">
        <v>4</v>
      </c>
      <c r="M76" s="313">
        <v>1039.43</v>
      </c>
      <c r="N76" s="466"/>
    </row>
    <row r="77" spans="1:14" s="429" customFormat="1" ht="15" customHeight="1">
      <c r="A77" s="421" t="s">
        <v>269</v>
      </c>
      <c r="B77" s="421" t="s">
        <v>270</v>
      </c>
      <c r="C77" s="95" t="s">
        <v>271</v>
      </c>
      <c r="D77" s="421" t="s">
        <v>271</v>
      </c>
      <c r="E77" s="312">
        <v>13001</v>
      </c>
      <c r="F77" s="421" t="s">
        <v>280</v>
      </c>
      <c r="G77" s="422">
        <v>13110</v>
      </c>
      <c r="H77" s="475">
        <v>18</v>
      </c>
      <c r="I77" s="821">
        <v>1190.76</v>
      </c>
      <c r="J77" s="459">
        <v>19</v>
      </c>
      <c r="K77" s="313">
        <v>1173.28</v>
      </c>
      <c r="L77" s="459">
        <v>19</v>
      </c>
      <c r="M77" s="313">
        <v>1171.98</v>
      </c>
      <c r="N77" s="466"/>
    </row>
    <row r="78" spans="1:14" s="429" customFormat="1" ht="15" customHeight="1">
      <c r="A78" s="421" t="s">
        <v>269</v>
      </c>
      <c r="B78" s="421" t="s">
        <v>270</v>
      </c>
      <c r="C78" s="95" t="s">
        <v>271</v>
      </c>
      <c r="D78" s="421" t="s">
        <v>271</v>
      </c>
      <c r="E78" s="312">
        <v>13001</v>
      </c>
      <c r="F78" s="421" t="s">
        <v>281</v>
      </c>
      <c r="G78" s="422">
        <v>13111</v>
      </c>
      <c r="H78" s="475">
        <v>9</v>
      </c>
      <c r="I78" s="821">
        <v>667.58</v>
      </c>
      <c r="J78" s="459">
        <v>9</v>
      </c>
      <c r="K78" s="313">
        <v>673.35</v>
      </c>
      <c r="L78" s="459">
        <v>9</v>
      </c>
      <c r="M78" s="313">
        <v>673.73</v>
      </c>
      <c r="N78" s="466"/>
    </row>
    <row r="79" spans="1:14" s="429" customFormat="1" ht="15" customHeight="1">
      <c r="A79" s="421" t="s">
        <v>269</v>
      </c>
      <c r="B79" s="421" t="s">
        <v>270</v>
      </c>
      <c r="C79" s="95" t="s">
        <v>271</v>
      </c>
      <c r="D79" s="421" t="s">
        <v>271</v>
      </c>
      <c r="E79" s="312">
        <v>13001</v>
      </c>
      <c r="F79" s="421" t="s">
        <v>282</v>
      </c>
      <c r="G79" s="422">
        <v>13112</v>
      </c>
      <c r="H79" s="475">
        <v>11</v>
      </c>
      <c r="I79" s="821">
        <v>838.03</v>
      </c>
      <c r="J79" s="459">
        <v>12</v>
      </c>
      <c r="K79" s="313">
        <v>860.65</v>
      </c>
      <c r="L79" s="459">
        <v>12</v>
      </c>
      <c r="M79" s="313">
        <v>859.9</v>
      </c>
      <c r="N79" s="466"/>
    </row>
    <row r="80" spans="1:14" s="429" customFormat="1" ht="15" customHeight="1">
      <c r="A80" s="421" t="s">
        <v>269</v>
      </c>
      <c r="B80" s="421" t="s">
        <v>270</v>
      </c>
      <c r="C80" s="95" t="s">
        <v>271</v>
      </c>
      <c r="D80" s="421" t="s">
        <v>271</v>
      </c>
      <c r="E80" s="312">
        <v>13001</v>
      </c>
      <c r="F80" s="421" t="s">
        <v>283</v>
      </c>
      <c r="G80" s="422">
        <v>13113</v>
      </c>
      <c r="H80" s="475">
        <v>5</v>
      </c>
      <c r="I80" s="821">
        <v>1212.69</v>
      </c>
      <c r="J80" s="459">
        <v>4</v>
      </c>
      <c r="K80" s="313">
        <v>1241.74</v>
      </c>
      <c r="L80" s="459">
        <v>4</v>
      </c>
      <c r="M80" s="313">
        <v>1244.3399999999999</v>
      </c>
      <c r="N80" s="466"/>
    </row>
    <row r="81" spans="1:14" s="429" customFormat="1" ht="15" customHeight="1">
      <c r="A81" s="421" t="s">
        <v>269</v>
      </c>
      <c r="B81" s="421" t="s">
        <v>270</v>
      </c>
      <c r="C81" s="95" t="s">
        <v>271</v>
      </c>
      <c r="D81" s="421" t="s">
        <v>271</v>
      </c>
      <c r="E81" s="312">
        <v>13001</v>
      </c>
      <c r="F81" s="421" t="s">
        <v>284</v>
      </c>
      <c r="G81" s="422">
        <v>13114</v>
      </c>
      <c r="H81" s="475">
        <v>3</v>
      </c>
      <c r="I81" s="821">
        <v>2149.59</v>
      </c>
      <c r="J81" s="459">
        <v>3</v>
      </c>
      <c r="K81" s="313">
        <v>2102.8000000000002</v>
      </c>
      <c r="L81" s="459">
        <v>3</v>
      </c>
      <c r="M81" s="313">
        <v>2099.15</v>
      </c>
      <c r="N81" s="466"/>
    </row>
    <row r="82" spans="1:14" s="429" customFormat="1" ht="15" customHeight="1">
      <c r="A82" s="421" t="s">
        <v>269</v>
      </c>
      <c r="B82" s="421" t="s">
        <v>270</v>
      </c>
      <c r="C82" s="95" t="s">
        <v>271</v>
      </c>
      <c r="D82" s="421" t="s">
        <v>271</v>
      </c>
      <c r="E82" s="312">
        <v>13001</v>
      </c>
      <c r="F82" s="421" t="s">
        <v>285</v>
      </c>
      <c r="G82" s="422">
        <v>13115</v>
      </c>
      <c r="H82" s="475">
        <v>4</v>
      </c>
      <c r="I82" s="821">
        <v>2902.52</v>
      </c>
      <c r="J82" s="459">
        <v>4</v>
      </c>
      <c r="K82" s="313">
        <v>2881.19</v>
      </c>
      <c r="L82" s="459">
        <v>4</v>
      </c>
      <c r="M82" s="313">
        <v>2888.76</v>
      </c>
      <c r="N82" s="466"/>
    </row>
    <row r="83" spans="1:14" s="429" customFormat="1" ht="15" customHeight="1">
      <c r="A83" s="421" t="s">
        <v>269</v>
      </c>
      <c r="B83" s="421" t="s">
        <v>270</v>
      </c>
      <c r="C83" s="95" t="s">
        <v>271</v>
      </c>
      <c r="D83" s="421" t="s">
        <v>271</v>
      </c>
      <c r="E83" s="312">
        <v>13001</v>
      </c>
      <c r="F83" s="421" t="s">
        <v>286</v>
      </c>
      <c r="G83" s="422">
        <v>13116</v>
      </c>
      <c r="H83" s="475">
        <v>7</v>
      </c>
      <c r="I83" s="821">
        <v>796.56</v>
      </c>
      <c r="J83" s="459">
        <v>8</v>
      </c>
      <c r="K83" s="313">
        <v>809.37</v>
      </c>
      <c r="L83" s="459">
        <v>8</v>
      </c>
      <c r="M83" s="313">
        <v>809.37</v>
      </c>
      <c r="N83" s="466"/>
    </row>
    <row r="84" spans="1:14" s="429" customFormat="1" ht="15" customHeight="1">
      <c r="A84" s="421" t="s">
        <v>269</v>
      </c>
      <c r="B84" s="421" t="s">
        <v>270</v>
      </c>
      <c r="C84" s="95" t="s">
        <v>271</v>
      </c>
      <c r="D84" s="421" t="s">
        <v>271</v>
      </c>
      <c r="E84" s="312">
        <v>13001</v>
      </c>
      <c r="F84" s="421" t="s">
        <v>287</v>
      </c>
      <c r="G84" s="422">
        <v>13117</v>
      </c>
      <c r="H84" s="475">
        <v>8</v>
      </c>
      <c r="I84" s="821">
        <v>722.95</v>
      </c>
      <c r="J84" s="459">
        <v>7</v>
      </c>
      <c r="K84" s="313">
        <v>760.15</v>
      </c>
      <c r="L84" s="459">
        <v>7</v>
      </c>
      <c r="M84" s="313">
        <v>760.15</v>
      </c>
      <c r="N84" s="466"/>
    </row>
    <row r="85" spans="1:14" s="429" customFormat="1" ht="15" customHeight="1">
      <c r="A85" s="421" t="s">
        <v>269</v>
      </c>
      <c r="B85" s="421" t="s">
        <v>270</v>
      </c>
      <c r="C85" s="95" t="s">
        <v>271</v>
      </c>
      <c r="D85" s="421" t="s">
        <v>271</v>
      </c>
      <c r="E85" s="312">
        <v>13001</v>
      </c>
      <c r="F85" s="421" t="s">
        <v>288</v>
      </c>
      <c r="G85" s="422">
        <v>13118</v>
      </c>
      <c r="H85" s="475">
        <v>5</v>
      </c>
      <c r="I85" s="821">
        <v>1112.67</v>
      </c>
      <c r="J85" s="459">
        <v>4</v>
      </c>
      <c r="K85" s="313">
        <v>1118.28</v>
      </c>
      <c r="L85" s="459">
        <v>4</v>
      </c>
      <c r="M85" s="313">
        <v>1135.94</v>
      </c>
      <c r="N85" s="466"/>
    </row>
    <row r="86" spans="1:14" s="429" customFormat="1" ht="15" customHeight="1">
      <c r="A86" s="421" t="s">
        <v>269</v>
      </c>
      <c r="B86" s="421" t="s">
        <v>270</v>
      </c>
      <c r="C86" s="95" t="s">
        <v>271</v>
      </c>
      <c r="D86" s="421" t="s">
        <v>271</v>
      </c>
      <c r="E86" s="312">
        <v>13001</v>
      </c>
      <c r="F86" s="421" t="s">
        <v>289</v>
      </c>
      <c r="G86" s="422">
        <v>13119</v>
      </c>
      <c r="H86" s="475">
        <v>16</v>
      </c>
      <c r="I86" s="821">
        <v>1183.3800000000001</v>
      </c>
      <c r="J86" s="459">
        <v>16</v>
      </c>
      <c r="K86" s="313">
        <v>1255.21</v>
      </c>
      <c r="L86" s="459">
        <v>16</v>
      </c>
      <c r="M86" s="313">
        <v>1258.33</v>
      </c>
      <c r="N86" s="466"/>
    </row>
    <row r="87" spans="1:14" s="429" customFormat="1" ht="15" customHeight="1">
      <c r="A87" s="421" t="s">
        <v>269</v>
      </c>
      <c r="B87" s="421" t="s">
        <v>270</v>
      </c>
      <c r="C87" s="95" t="s">
        <v>271</v>
      </c>
      <c r="D87" s="421" t="s">
        <v>271</v>
      </c>
      <c r="E87" s="312">
        <v>13001</v>
      </c>
      <c r="F87" s="421" t="s">
        <v>290</v>
      </c>
      <c r="G87" s="422">
        <v>13120</v>
      </c>
      <c r="H87" s="475">
        <v>6</v>
      </c>
      <c r="I87" s="821">
        <v>1087.1099999999999</v>
      </c>
      <c r="J87" s="459">
        <v>6</v>
      </c>
      <c r="K87" s="313">
        <v>1086.28</v>
      </c>
      <c r="L87" s="459">
        <v>6</v>
      </c>
      <c r="M87" s="313">
        <v>1089.4000000000001</v>
      </c>
      <c r="N87" s="466"/>
    </row>
    <row r="88" spans="1:14" s="429" customFormat="1" ht="15" customHeight="1">
      <c r="A88" s="421" t="s">
        <v>269</v>
      </c>
      <c r="B88" s="421" t="s">
        <v>270</v>
      </c>
      <c r="C88" s="95" t="s">
        <v>271</v>
      </c>
      <c r="D88" s="421" t="s">
        <v>271</v>
      </c>
      <c r="E88" s="312">
        <v>13001</v>
      </c>
      <c r="F88" s="421" t="s">
        <v>291</v>
      </c>
      <c r="G88" s="422">
        <v>13121</v>
      </c>
      <c r="H88" s="475">
        <v>9</v>
      </c>
      <c r="I88" s="821">
        <v>675.41</v>
      </c>
      <c r="J88" s="459">
        <v>7</v>
      </c>
      <c r="K88" s="313">
        <v>695.27</v>
      </c>
      <c r="L88" s="459">
        <v>7</v>
      </c>
      <c r="M88" s="313">
        <v>695.3</v>
      </c>
      <c r="N88" s="466"/>
    </row>
    <row r="89" spans="1:14" s="429" customFormat="1" ht="15" customHeight="1">
      <c r="A89" s="421" t="s">
        <v>269</v>
      </c>
      <c r="B89" s="421" t="s">
        <v>270</v>
      </c>
      <c r="C89" s="95" t="s">
        <v>271</v>
      </c>
      <c r="D89" s="421" t="s">
        <v>271</v>
      </c>
      <c r="E89" s="312">
        <v>13001</v>
      </c>
      <c r="F89" s="421" t="s">
        <v>292</v>
      </c>
      <c r="G89" s="422">
        <v>13122</v>
      </c>
      <c r="H89" s="475">
        <v>11</v>
      </c>
      <c r="I89" s="821">
        <v>1050.8</v>
      </c>
      <c r="J89" s="459">
        <v>11</v>
      </c>
      <c r="K89" s="313">
        <v>1033.3800000000001</v>
      </c>
      <c r="L89" s="459">
        <v>11</v>
      </c>
      <c r="M89" s="313">
        <v>1067.57</v>
      </c>
      <c r="N89" s="466"/>
    </row>
    <row r="90" spans="1:14" s="429" customFormat="1" ht="15" customHeight="1">
      <c r="A90" s="421" t="s">
        <v>269</v>
      </c>
      <c r="B90" s="421" t="s">
        <v>270</v>
      </c>
      <c r="C90" s="95" t="s">
        <v>271</v>
      </c>
      <c r="D90" s="421" t="s">
        <v>271</v>
      </c>
      <c r="E90" s="312">
        <v>13001</v>
      </c>
      <c r="F90" s="421" t="s">
        <v>293</v>
      </c>
      <c r="G90" s="422">
        <v>13123</v>
      </c>
      <c r="H90" s="475">
        <v>8</v>
      </c>
      <c r="I90" s="821">
        <v>1047.78</v>
      </c>
      <c r="J90" s="459">
        <v>6</v>
      </c>
      <c r="K90" s="313">
        <v>1089.69</v>
      </c>
      <c r="L90" s="459">
        <v>6</v>
      </c>
      <c r="M90" s="313">
        <v>1084.74</v>
      </c>
      <c r="N90" s="466"/>
    </row>
    <row r="91" spans="1:14" s="429" customFormat="1" ht="15" customHeight="1">
      <c r="A91" s="421" t="s">
        <v>269</v>
      </c>
      <c r="B91" s="421" t="s">
        <v>270</v>
      </c>
      <c r="C91" s="95" t="s">
        <v>271</v>
      </c>
      <c r="D91" s="421" t="s">
        <v>271</v>
      </c>
      <c r="E91" s="312">
        <v>13001</v>
      </c>
      <c r="F91" s="421" t="s">
        <v>294</v>
      </c>
      <c r="G91" s="422">
        <v>13124</v>
      </c>
      <c r="H91" s="475">
        <v>15</v>
      </c>
      <c r="I91" s="821">
        <v>640.9</v>
      </c>
      <c r="J91" s="459">
        <v>15</v>
      </c>
      <c r="K91" s="313">
        <v>636.39</v>
      </c>
      <c r="L91" s="459">
        <v>13</v>
      </c>
      <c r="M91" s="313">
        <v>660.45</v>
      </c>
      <c r="N91" s="466"/>
    </row>
    <row r="92" spans="1:14" s="429" customFormat="1" ht="15" customHeight="1">
      <c r="A92" s="421" t="s">
        <v>269</v>
      </c>
      <c r="B92" s="421" t="s">
        <v>270</v>
      </c>
      <c r="C92" s="95" t="s">
        <v>271</v>
      </c>
      <c r="D92" s="421" t="s">
        <v>271</v>
      </c>
      <c r="E92" s="312">
        <v>13001</v>
      </c>
      <c r="F92" s="421" t="s">
        <v>295</v>
      </c>
      <c r="G92" s="422">
        <v>13125</v>
      </c>
      <c r="H92" s="475">
        <v>9</v>
      </c>
      <c r="I92" s="821">
        <v>880.77</v>
      </c>
      <c r="J92" s="459">
        <v>9</v>
      </c>
      <c r="K92" s="313">
        <v>890.66</v>
      </c>
      <c r="L92" s="459">
        <v>9</v>
      </c>
      <c r="M92" s="313">
        <v>885.04</v>
      </c>
      <c r="N92" s="466"/>
    </row>
    <row r="93" spans="1:14" s="429" customFormat="1" ht="15" customHeight="1">
      <c r="A93" s="421" t="s">
        <v>269</v>
      </c>
      <c r="B93" s="421" t="s">
        <v>270</v>
      </c>
      <c r="C93" s="95" t="s">
        <v>271</v>
      </c>
      <c r="D93" s="421" t="s">
        <v>271</v>
      </c>
      <c r="E93" s="312">
        <v>13001</v>
      </c>
      <c r="F93" s="421" t="s">
        <v>296</v>
      </c>
      <c r="G93" s="422">
        <v>13126</v>
      </c>
      <c r="H93" s="475">
        <v>8</v>
      </c>
      <c r="I93" s="821">
        <v>778.23</v>
      </c>
      <c r="J93" s="459">
        <v>8</v>
      </c>
      <c r="K93" s="313">
        <v>789.97</v>
      </c>
      <c r="L93" s="459">
        <v>8</v>
      </c>
      <c r="M93" s="313">
        <v>799.68</v>
      </c>
      <c r="N93" s="466"/>
    </row>
    <row r="94" spans="1:14" s="429" customFormat="1" ht="15" customHeight="1">
      <c r="A94" s="421" t="s">
        <v>269</v>
      </c>
      <c r="B94" s="421" t="s">
        <v>270</v>
      </c>
      <c r="C94" s="95" t="s">
        <v>271</v>
      </c>
      <c r="D94" s="421" t="s">
        <v>271</v>
      </c>
      <c r="E94" s="312">
        <v>13001</v>
      </c>
      <c r="F94" s="421" t="s">
        <v>297</v>
      </c>
      <c r="G94" s="422">
        <v>13127</v>
      </c>
      <c r="H94" s="475">
        <v>8</v>
      </c>
      <c r="I94" s="821">
        <v>817.98</v>
      </c>
      <c r="J94" s="459">
        <v>7</v>
      </c>
      <c r="K94" s="313">
        <v>893.64</v>
      </c>
      <c r="L94" s="459">
        <v>7</v>
      </c>
      <c r="M94" s="313">
        <v>896.72</v>
      </c>
      <c r="N94" s="466"/>
    </row>
    <row r="95" spans="1:14" s="429" customFormat="1" ht="15" customHeight="1">
      <c r="A95" s="421" t="s">
        <v>269</v>
      </c>
      <c r="B95" s="421" t="s">
        <v>270</v>
      </c>
      <c r="C95" s="95" t="s">
        <v>271</v>
      </c>
      <c r="D95" s="421" t="s">
        <v>271</v>
      </c>
      <c r="E95" s="312">
        <v>13001</v>
      </c>
      <c r="F95" s="421" t="s">
        <v>298</v>
      </c>
      <c r="G95" s="422">
        <v>13128</v>
      </c>
      <c r="H95" s="475">
        <v>7</v>
      </c>
      <c r="I95" s="821">
        <v>1009.62</v>
      </c>
      <c r="J95" s="459">
        <v>6</v>
      </c>
      <c r="K95" s="313">
        <v>1083.5999999999999</v>
      </c>
      <c r="L95" s="459">
        <v>6</v>
      </c>
      <c r="M95" s="313">
        <v>1087.51</v>
      </c>
      <c r="N95" s="466"/>
    </row>
    <row r="96" spans="1:14" s="429" customFormat="1" ht="15" customHeight="1">
      <c r="A96" s="421" t="s">
        <v>269</v>
      </c>
      <c r="B96" s="421" t="s">
        <v>270</v>
      </c>
      <c r="C96" s="95" t="s">
        <v>271</v>
      </c>
      <c r="D96" s="421" t="s">
        <v>271</v>
      </c>
      <c r="E96" s="312">
        <v>13001</v>
      </c>
      <c r="F96" s="421" t="s">
        <v>299</v>
      </c>
      <c r="G96" s="422">
        <v>13129</v>
      </c>
      <c r="H96" s="475">
        <v>11</v>
      </c>
      <c r="I96" s="821">
        <v>625.21</v>
      </c>
      <c r="J96" s="459">
        <v>11</v>
      </c>
      <c r="K96" s="313">
        <v>636.58000000000004</v>
      </c>
      <c r="L96" s="459">
        <v>11</v>
      </c>
      <c r="M96" s="313">
        <v>638.59</v>
      </c>
      <c r="N96" s="466"/>
    </row>
    <row r="97" spans="1:14" s="429" customFormat="1" ht="15" customHeight="1">
      <c r="A97" s="421" t="s">
        <v>269</v>
      </c>
      <c r="B97" s="421" t="s">
        <v>270</v>
      </c>
      <c r="C97" s="95" t="s">
        <v>271</v>
      </c>
      <c r="D97" s="421" t="s">
        <v>271</v>
      </c>
      <c r="E97" s="312">
        <v>13001</v>
      </c>
      <c r="F97" s="421" t="s">
        <v>300</v>
      </c>
      <c r="G97" s="422">
        <v>13130</v>
      </c>
      <c r="H97" s="475">
        <v>4</v>
      </c>
      <c r="I97" s="821">
        <v>911.03</v>
      </c>
      <c r="J97" s="459">
        <v>4</v>
      </c>
      <c r="K97" s="313">
        <v>912.3</v>
      </c>
      <c r="L97" s="459">
        <v>4</v>
      </c>
      <c r="M97" s="313">
        <v>906.7</v>
      </c>
      <c r="N97" s="466"/>
    </row>
    <row r="98" spans="1:14" s="429" customFormat="1" ht="15" customHeight="1">
      <c r="A98" s="421" t="s">
        <v>269</v>
      </c>
      <c r="B98" s="421" t="s">
        <v>270</v>
      </c>
      <c r="C98" s="95" t="s">
        <v>271</v>
      </c>
      <c r="D98" s="421" t="s">
        <v>271</v>
      </c>
      <c r="E98" s="312">
        <v>13001</v>
      </c>
      <c r="F98" s="421" t="s">
        <v>301</v>
      </c>
      <c r="G98" s="422">
        <v>13131</v>
      </c>
      <c r="H98" s="475">
        <v>7</v>
      </c>
      <c r="I98" s="821">
        <v>662.91</v>
      </c>
      <c r="J98" s="459">
        <v>6</v>
      </c>
      <c r="K98" s="313">
        <v>674.44</v>
      </c>
      <c r="L98" s="459">
        <v>6</v>
      </c>
      <c r="M98" s="313">
        <v>674.44</v>
      </c>
      <c r="N98" s="466"/>
    </row>
    <row r="99" spans="1:14" s="429" customFormat="1" ht="15" customHeight="1">
      <c r="A99" s="421" t="s">
        <v>269</v>
      </c>
      <c r="B99" s="421" t="s">
        <v>270</v>
      </c>
      <c r="C99" s="95" t="s">
        <v>271</v>
      </c>
      <c r="D99" s="421" t="s">
        <v>271</v>
      </c>
      <c r="E99" s="312">
        <v>13001</v>
      </c>
      <c r="F99" s="421" t="s">
        <v>302</v>
      </c>
      <c r="G99" s="422">
        <v>13132</v>
      </c>
      <c r="H99" s="475">
        <v>1</v>
      </c>
      <c r="I99" s="821">
        <v>2624.38</v>
      </c>
      <c r="J99" s="459">
        <v>1</v>
      </c>
      <c r="K99" s="313">
        <v>2486.5700000000002</v>
      </c>
      <c r="L99" s="459">
        <v>1</v>
      </c>
      <c r="M99" s="313">
        <v>2461.6</v>
      </c>
      <c r="N99" s="466"/>
    </row>
    <row r="100" spans="1:14" s="429" customFormat="1" ht="15" customHeight="1">
      <c r="A100" s="421" t="s">
        <v>269</v>
      </c>
      <c r="B100" s="421" t="s">
        <v>303</v>
      </c>
      <c r="C100" s="95" t="s">
        <v>271</v>
      </c>
      <c r="D100" s="421" t="s">
        <v>271</v>
      </c>
      <c r="E100" s="312">
        <v>13001</v>
      </c>
      <c r="F100" s="421" t="s">
        <v>304</v>
      </c>
      <c r="G100" s="422">
        <v>13201</v>
      </c>
      <c r="H100" s="475">
        <v>15</v>
      </c>
      <c r="I100" s="821">
        <v>1383.59</v>
      </c>
      <c r="J100" s="459">
        <v>15</v>
      </c>
      <c r="K100" s="313">
        <v>1380.15</v>
      </c>
      <c r="L100" s="459">
        <v>15</v>
      </c>
      <c r="M100" s="313">
        <v>1378.98</v>
      </c>
      <c r="N100" s="466"/>
    </row>
    <row r="101" spans="1:14" s="429" customFormat="1" ht="15" customHeight="1">
      <c r="A101" s="421" t="s">
        <v>269</v>
      </c>
      <c r="B101" s="421" t="s">
        <v>303</v>
      </c>
      <c r="C101" s="95" t="s">
        <v>271</v>
      </c>
      <c r="D101" s="421" t="s">
        <v>271</v>
      </c>
      <c r="E101" s="312">
        <v>13001</v>
      </c>
      <c r="F101" s="421" t="s">
        <v>305</v>
      </c>
      <c r="G101" s="422">
        <v>13202</v>
      </c>
      <c r="H101" s="475">
        <v>2</v>
      </c>
      <c r="I101" s="821">
        <v>2084.4499999999998</v>
      </c>
      <c r="J101" s="459">
        <v>3</v>
      </c>
      <c r="K101" s="313">
        <v>1829.91</v>
      </c>
      <c r="L101" s="459">
        <v>3</v>
      </c>
      <c r="M101" s="313">
        <v>1829.74</v>
      </c>
      <c r="N101" s="466"/>
    </row>
    <row r="102" spans="1:14" s="429" customFormat="1" ht="15" customHeight="1">
      <c r="A102" s="421" t="s">
        <v>269</v>
      </c>
      <c r="B102" s="421" t="s">
        <v>303</v>
      </c>
      <c r="C102" s="95" t="s">
        <v>271</v>
      </c>
      <c r="D102" s="421" t="s">
        <v>271</v>
      </c>
      <c r="E102" s="312">
        <v>13001</v>
      </c>
      <c r="F102" s="421" t="s">
        <v>306</v>
      </c>
      <c r="G102" s="422">
        <v>13203</v>
      </c>
      <c r="H102" s="475">
        <v>0</v>
      </c>
      <c r="I102" s="821">
        <v>2065.75</v>
      </c>
      <c r="J102" s="459">
        <v>1</v>
      </c>
      <c r="K102" s="313">
        <v>391.44</v>
      </c>
      <c r="L102" s="459">
        <v>1</v>
      </c>
      <c r="M102" s="313">
        <v>391.44</v>
      </c>
      <c r="N102" s="466"/>
    </row>
    <row r="103" spans="1:14" s="429" customFormat="1" ht="15" customHeight="1">
      <c r="A103" s="421" t="s">
        <v>269</v>
      </c>
      <c r="B103" s="421" t="s">
        <v>307</v>
      </c>
      <c r="C103" s="95" t="s">
        <v>271</v>
      </c>
      <c r="D103" s="421" t="s">
        <v>271</v>
      </c>
      <c r="E103" s="312">
        <v>13001</v>
      </c>
      <c r="F103" s="421" t="s">
        <v>308</v>
      </c>
      <c r="G103" s="422">
        <v>13301</v>
      </c>
      <c r="H103" s="475">
        <v>4</v>
      </c>
      <c r="I103" s="821">
        <v>856.27</v>
      </c>
      <c r="J103" s="459">
        <v>7</v>
      </c>
      <c r="K103" s="313">
        <v>1027.81</v>
      </c>
      <c r="L103" s="459">
        <v>7</v>
      </c>
      <c r="M103" s="313">
        <v>1011.29</v>
      </c>
      <c r="N103" s="466"/>
    </row>
    <row r="104" spans="1:14" s="429" customFormat="1" ht="15" customHeight="1">
      <c r="A104" s="421" t="s">
        <v>269</v>
      </c>
      <c r="B104" s="421" t="s">
        <v>307</v>
      </c>
      <c r="C104" s="95" t="s">
        <v>271</v>
      </c>
      <c r="D104" s="421" t="s">
        <v>271</v>
      </c>
      <c r="E104" s="312">
        <v>13001</v>
      </c>
      <c r="F104" s="421" t="s">
        <v>309</v>
      </c>
      <c r="G104" s="422">
        <v>13302</v>
      </c>
      <c r="H104" s="475">
        <v>5</v>
      </c>
      <c r="I104" s="821">
        <v>2343.19</v>
      </c>
      <c r="J104" s="459">
        <v>6</v>
      </c>
      <c r="K104" s="313">
        <v>2718.46</v>
      </c>
      <c r="L104" s="459">
        <v>6</v>
      </c>
      <c r="M104" s="313">
        <v>2835.37</v>
      </c>
      <c r="N104" s="466"/>
    </row>
    <row r="105" spans="1:14" s="429" customFormat="1" ht="15" customHeight="1">
      <c r="A105" s="421" t="s">
        <v>269</v>
      </c>
      <c r="B105" s="421" t="s">
        <v>307</v>
      </c>
      <c r="C105" s="95" t="s">
        <v>271</v>
      </c>
      <c r="D105" s="421" t="s">
        <v>271</v>
      </c>
      <c r="E105" s="312">
        <v>13001</v>
      </c>
      <c r="F105" s="421" t="s">
        <v>310</v>
      </c>
      <c r="G105" s="422">
        <v>13303</v>
      </c>
      <c r="H105" s="475">
        <v>1</v>
      </c>
      <c r="I105" s="821">
        <v>322.08</v>
      </c>
      <c r="J105" s="459">
        <v>2</v>
      </c>
      <c r="K105" s="313">
        <v>387.27</v>
      </c>
      <c r="L105" s="459">
        <v>2</v>
      </c>
      <c r="M105" s="313">
        <v>367</v>
      </c>
      <c r="N105" s="466"/>
    </row>
    <row r="106" spans="1:14" s="429" customFormat="1" ht="15" customHeight="1">
      <c r="A106" s="421" t="s">
        <v>269</v>
      </c>
      <c r="B106" s="421" t="s">
        <v>311</v>
      </c>
      <c r="C106" s="95" t="s">
        <v>271</v>
      </c>
      <c r="D106" s="421" t="s">
        <v>271</v>
      </c>
      <c r="E106" s="312">
        <v>13001</v>
      </c>
      <c r="F106" s="421" t="s">
        <v>312</v>
      </c>
      <c r="G106" s="422">
        <v>13401</v>
      </c>
      <c r="H106" s="475">
        <v>17</v>
      </c>
      <c r="I106" s="821">
        <v>1057.3499999999999</v>
      </c>
      <c r="J106" s="459">
        <v>17</v>
      </c>
      <c r="K106" s="313">
        <v>1071.28</v>
      </c>
      <c r="L106" s="459">
        <v>16</v>
      </c>
      <c r="M106" s="313">
        <v>1086.2</v>
      </c>
      <c r="N106" s="466"/>
    </row>
    <row r="107" spans="1:14" s="429" customFormat="1" ht="15" customHeight="1">
      <c r="A107" s="421" t="s">
        <v>269</v>
      </c>
      <c r="B107" s="421" t="s">
        <v>311</v>
      </c>
      <c r="C107" s="95" t="s">
        <v>271</v>
      </c>
      <c r="D107" s="421" t="s">
        <v>271</v>
      </c>
      <c r="E107" s="312">
        <v>13001</v>
      </c>
      <c r="F107" s="421" t="s">
        <v>313</v>
      </c>
      <c r="G107" s="422">
        <v>13402</v>
      </c>
      <c r="H107" s="475">
        <v>6</v>
      </c>
      <c r="I107" s="821">
        <v>1238.31</v>
      </c>
      <c r="J107" s="459">
        <v>10</v>
      </c>
      <c r="K107" s="313">
        <v>1461.27</v>
      </c>
      <c r="L107" s="459">
        <v>10</v>
      </c>
      <c r="M107" s="313">
        <v>1463.04</v>
      </c>
      <c r="N107" s="466"/>
    </row>
    <row r="108" spans="1:14" s="429" customFormat="1" ht="15" customHeight="1">
      <c r="A108" s="421" t="s">
        <v>269</v>
      </c>
      <c r="B108" s="421" t="s">
        <v>311</v>
      </c>
      <c r="C108" s="95" t="s">
        <v>271</v>
      </c>
      <c r="D108" s="421" t="s">
        <v>271</v>
      </c>
      <c r="E108" s="312">
        <v>13001</v>
      </c>
      <c r="F108" s="421" t="s">
        <v>314</v>
      </c>
      <c r="G108" s="422">
        <v>13403</v>
      </c>
      <c r="H108" s="475">
        <v>1</v>
      </c>
      <c r="I108" s="821">
        <v>1097.8800000000001</v>
      </c>
      <c r="J108" s="459">
        <v>1</v>
      </c>
      <c r="K108" s="313">
        <v>1099.43</v>
      </c>
      <c r="L108" s="459">
        <v>1</v>
      </c>
      <c r="M108" s="313">
        <v>1099.43</v>
      </c>
      <c r="N108" s="466"/>
    </row>
    <row r="109" spans="1:14" s="429" customFormat="1" ht="15" customHeight="1">
      <c r="A109" s="421" t="s">
        <v>269</v>
      </c>
      <c r="B109" s="421" t="s">
        <v>311</v>
      </c>
      <c r="C109" s="95" t="s">
        <v>271</v>
      </c>
      <c r="D109" s="421" t="s">
        <v>271</v>
      </c>
      <c r="E109" s="312">
        <v>13001</v>
      </c>
      <c r="F109" s="421" t="s">
        <v>315</v>
      </c>
      <c r="G109" s="422">
        <v>13404</v>
      </c>
      <c r="H109" s="475">
        <v>3</v>
      </c>
      <c r="I109" s="821">
        <v>1044.3800000000001</v>
      </c>
      <c r="J109" s="459">
        <v>6</v>
      </c>
      <c r="K109" s="313">
        <v>1456.64</v>
      </c>
      <c r="L109" s="459">
        <v>6</v>
      </c>
      <c r="M109" s="313">
        <v>1457.52</v>
      </c>
      <c r="N109" s="466"/>
    </row>
    <row r="110" spans="1:14" s="429" customFormat="1" ht="15" customHeight="1">
      <c r="A110" s="421" t="s">
        <v>269</v>
      </c>
      <c r="B110" s="421" t="s">
        <v>316</v>
      </c>
      <c r="C110" s="95" t="s">
        <v>172</v>
      </c>
      <c r="D110" s="421" t="s">
        <v>316</v>
      </c>
      <c r="E110" s="312">
        <v>13501</v>
      </c>
      <c r="F110" s="424" t="s">
        <v>316</v>
      </c>
      <c r="G110" s="422">
        <v>13501</v>
      </c>
      <c r="H110" s="475">
        <v>7</v>
      </c>
      <c r="I110" s="821">
        <v>922.02</v>
      </c>
      <c r="J110" s="459">
        <v>10</v>
      </c>
      <c r="K110" s="313">
        <v>895.71</v>
      </c>
      <c r="L110" s="459">
        <v>10</v>
      </c>
      <c r="M110" s="313">
        <v>916.45</v>
      </c>
      <c r="N110" s="466"/>
    </row>
    <row r="111" spans="1:14" s="429" customFormat="1" ht="15" customHeight="1">
      <c r="A111" s="421" t="s">
        <v>269</v>
      </c>
      <c r="B111" s="421" t="s">
        <v>317</v>
      </c>
      <c r="C111" s="95" t="s">
        <v>271</v>
      </c>
      <c r="D111" s="421" t="s">
        <v>271</v>
      </c>
      <c r="E111" s="312">
        <v>13001</v>
      </c>
      <c r="F111" s="421" t="s">
        <v>317</v>
      </c>
      <c r="G111" s="422">
        <v>13601</v>
      </c>
      <c r="H111" s="475">
        <v>5</v>
      </c>
      <c r="I111" s="821">
        <v>983.31</v>
      </c>
      <c r="J111" s="459">
        <v>5</v>
      </c>
      <c r="K111" s="313">
        <v>1305.5</v>
      </c>
      <c r="L111" s="459">
        <v>5</v>
      </c>
      <c r="M111" s="313">
        <v>1312.85</v>
      </c>
      <c r="N111" s="466"/>
    </row>
    <row r="112" spans="1:14" s="429" customFormat="1" ht="15" customHeight="1">
      <c r="A112" s="421" t="s">
        <v>269</v>
      </c>
      <c r="B112" s="421" t="s">
        <v>317</v>
      </c>
      <c r="C112" s="95" t="s">
        <v>271</v>
      </c>
      <c r="D112" s="421" t="s">
        <v>271</v>
      </c>
      <c r="E112" s="312">
        <v>13001</v>
      </c>
      <c r="F112" s="421" t="s">
        <v>318</v>
      </c>
      <c r="G112" s="422">
        <v>13602</v>
      </c>
      <c r="H112" s="475">
        <v>3</v>
      </c>
      <c r="I112" s="821">
        <v>1450.93</v>
      </c>
      <c r="J112" s="459">
        <v>3</v>
      </c>
      <c r="K112" s="313">
        <v>1426.56</v>
      </c>
      <c r="L112" s="459">
        <v>3</v>
      </c>
      <c r="M112" s="313">
        <v>1426.58</v>
      </c>
      <c r="N112" s="466"/>
    </row>
    <row r="113" spans="1:14" s="429" customFormat="1" ht="15" customHeight="1">
      <c r="A113" s="421" t="s">
        <v>269</v>
      </c>
      <c r="B113" s="421" t="s">
        <v>317</v>
      </c>
      <c r="C113" s="95" t="s">
        <v>271</v>
      </c>
      <c r="D113" s="421" t="s">
        <v>271</v>
      </c>
      <c r="E113" s="312">
        <v>13001</v>
      </c>
      <c r="F113" s="421" t="s">
        <v>319</v>
      </c>
      <c r="G113" s="422">
        <v>13603</v>
      </c>
      <c r="H113" s="475">
        <v>4</v>
      </c>
      <c r="I113" s="821">
        <v>1392.25</v>
      </c>
      <c r="J113" s="459">
        <v>6</v>
      </c>
      <c r="K113" s="313">
        <v>1346.98</v>
      </c>
      <c r="L113" s="459">
        <v>6</v>
      </c>
      <c r="M113" s="313">
        <v>1346.82</v>
      </c>
      <c r="N113" s="466"/>
    </row>
    <row r="114" spans="1:14" s="429" customFormat="1" ht="15" customHeight="1">
      <c r="A114" s="421" t="s">
        <v>269</v>
      </c>
      <c r="B114" s="421" t="s">
        <v>317</v>
      </c>
      <c r="C114" s="95" t="s">
        <v>271</v>
      </c>
      <c r="D114" s="421" t="s">
        <v>271</v>
      </c>
      <c r="E114" s="312">
        <v>13001</v>
      </c>
      <c r="F114" s="421" t="s">
        <v>320</v>
      </c>
      <c r="G114" s="422">
        <v>13604</v>
      </c>
      <c r="H114" s="475">
        <v>2</v>
      </c>
      <c r="I114" s="821">
        <v>1289.3599999999999</v>
      </c>
      <c r="J114" s="459">
        <v>2</v>
      </c>
      <c r="K114" s="313">
        <v>1367.5</v>
      </c>
      <c r="L114" s="459">
        <v>2</v>
      </c>
      <c r="M114" s="313">
        <v>1535.72</v>
      </c>
      <c r="N114" s="466"/>
    </row>
    <row r="115" spans="1:14" s="429" customFormat="1" ht="15" customHeight="1">
      <c r="A115" s="421" t="s">
        <v>269</v>
      </c>
      <c r="B115" s="421" t="s">
        <v>317</v>
      </c>
      <c r="C115" s="95" t="s">
        <v>271</v>
      </c>
      <c r="D115" s="421" t="s">
        <v>271</v>
      </c>
      <c r="E115" s="312">
        <v>13001</v>
      </c>
      <c r="F115" s="421" t="s">
        <v>321</v>
      </c>
      <c r="G115" s="422">
        <v>13605</v>
      </c>
      <c r="H115" s="475">
        <v>4</v>
      </c>
      <c r="I115" s="821">
        <v>1319.17</v>
      </c>
      <c r="J115" s="459">
        <v>4</v>
      </c>
      <c r="K115" s="313">
        <v>1359.46</v>
      </c>
      <c r="L115" s="459">
        <v>4</v>
      </c>
      <c r="M115" s="313">
        <v>1364.71</v>
      </c>
      <c r="N115" s="466"/>
    </row>
    <row r="116" spans="1:14" s="429" customFormat="1" ht="15" hidden="1" customHeight="1">
      <c r="A116" s="421" t="s">
        <v>322</v>
      </c>
      <c r="B116" s="421" t="s">
        <v>323</v>
      </c>
      <c r="C116" s="95" t="s">
        <v>172</v>
      </c>
      <c r="D116" s="421" t="s">
        <v>323</v>
      </c>
      <c r="E116" s="312">
        <v>14101</v>
      </c>
      <c r="F116" s="421" t="s">
        <v>323</v>
      </c>
      <c r="G116" s="422">
        <v>14101</v>
      </c>
      <c r="H116" s="475">
        <v>17</v>
      </c>
      <c r="I116" s="821">
        <v>1135.19</v>
      </c>
      <c r="J116" s="459">
        <v>15</v>
      </c>
      <c r="K116" s="313">
        <v>1241.32</v>
      </c>
      <c r="L116" s="459">
        <v>15</v>
      </c>
      <c r="M116" s="313">
        <v>1231.53</v>
      </c>
      <c r="N116" s="466"/>
    </row>
    <row r="117" spans="1:14" s="429" customFormat="1" ht="15" hidden="1" customHeight="1">
      <c r="A117" s="421" t="s">
        <v>324</v>
      </c>
      <c r="B117" s="421" t="s">
        <v>325</v>
      </c>
      <c r="C117" s="95" t="s">
        <v>172</v>
      </c>
      <c r="D117" s="421" t="s">
        <v>325</v>
      </c>
      <c r="E117" s="312">
        <v>15101</v>
      </c>
      <c r="F117" s="421" t="s">
        <v>325</v>
      </c>
      <c r="G117" s="422">
        <v>15101</v>
      </c>
      <c r="H117" s="475">
        <v>12</v>
      </c>
      <c r="I117" s="821">
        <v>1156.1500000000001</v>
      </c>
      <c r="J117" s="459">
        <v>11</v>
      </c>
      <c r="K117" s="313">
        <v>1165.45</v>
      </c>
      <c r="L117" s="459">
        <v>11</v>
      </c>
      <c r="M117" s="313">
        <v>1165.22</v>
      </c>
      <c r="N117" s="466"/>
    </row>
    <row r="118" spans="1:14" s="429" customFormat="1" ht="15" hidden="1" customHeight="1">
      <c r="A118" s="421" t="s">
        <v>326</v>
      </c>
      <c r="B118" s="219" t="s">
        <v>327</v>
      </c>
      <c r="C118" s="95" t="s">
        <v>172</v>
      </c>
      <c r="D118" s="421" t="s">
        <v>328</v>
      </c>
      <c r="E118" s="312">
        <v>16101</v>
      </c>
      <c r="F118" s="421" t="s">
        <v>329</v>
      </c>
      <c r="G118" s="422">
        <v>16101</v>
      </c>
      <c r="H118" s="475">
        <v>17</v>
      </c>
      <c r="I118" s="821">
        <v>1111.43</v>
      </c>
      <c r="J118" s="459">
        <v>15</v>
      </c>
      <c r="K118" s="313">
        <v>1145.6400000000001</v>
      </c>
      <c r="L118" s="459">
        <v>15</v>
      </c>
      <c r="M118" s="313">
        <v>1162.46</v>
      </c>
      <c r="N118" s="466"/>
    </row>
    <row r="119" spans="1:14" s="429" customFormat="1" ht="15" hidden="1" customHeight="1">
      <c r="A119" s="421" t="s">
        <v>326</v>
      </c>
      <c r="B119" s="219" t="s">
        <v>327</v>
      </c>
      <c r="C119" s="95" t="s">
        <v>172</v>
      </c>
      <c r="D119" s="421" t="s">
        <v>328</v>
      </c>
      <c r="E119" s="312">
        <v>16101</v>
      </c>
      <c r="F119" s="421" t="s">
        <v>330</v>
      </c>
      <c r="G119" s="422">
        <v>16103</v>
      </c>
      <c r="H119" s="475">
        <v>3</v>
      </c>
      <c r="I119" s="821">
        <v>912.22</v>
      </c>
      <c r="J119" s="459">
        <v>3</v>
      </c>
      <c r="K119" s="313">
        <v>911.36</v>
      </c>
      <c r="L119" s="459">
        <v>3</v>
      </c>
      <c r="M119" s="313">
        <v>913.43</v>
      </c>
      <c r="N119" s="466"/>
    </row>
    <row r="120" spans="1:14" s="429" customFormat="1" ht="15" hidden="1" customHeight="1">
      <c r="A120" s="421" t="s">
        <v>326</v>
      </c>
      <c r="B120" s="219" t="s">
        <v>331</v>
      </c>
      <c r="C120" s="95" t="s">
        <v>172</v>
      </c>
      <c r="D120" s="423" t="s">
        <v>332</v>
      </c>
      <c r="E120" s="312">
        <v>16301</v>
      </c>
      <c r="F120" s="423" t="s">
        <v>332</v>
      </c>
      <c r="G120" s="422">
        <v>16301</v>
      </c>
      <c r="H120" s="475">
        <v>4</v>
      </c>
      <c r="I120" s="821">
        <v>898.85</v>
      </c>
      <c r="J120" s="459">
        <v>4</v>
      </c>
      <c r="K120" s="313">
        <v>905.6</v>
      </c>
      <c r="L120" s="459">
        <v>4</v>
      </c>
      <c r="M120" s="313">
        <v>908.23</v>
      </c>
      <c r="N120" s="466"/>
    </row>
    <row r="121" spans="1:14">
      <c r="G121" s="467"/>
      <c r="H121" s="838"/>
      <c r="J121" s="466"/>
    </row>
    <row r="122" spans="1:14">
      <c r="N122" s="468"/>
    </row>
    <row r="123" spans="1:14">
      <c r="N123" s="468"/>
    </row>
    <row r="124" spans="1:14">
      <c r="N124" s="468"/>
    </row>
    <row r="125" spans="1:14">
      <c r="N125" s="468"/>
    </row>
    <row r="126" spans="1:14">
      <c r="N126" s="468"/>
    </row>
    <row r="127" spans="1:14">
      <c r="N127" s="468"/>
    </row>
    <row r="128" spans="1:14">
      <c r="N128" s="468"/>
    </row>
    <row r="129" spans="14:14">
      <c r="N129" s="468"/>
    </row>
    <row r="130" spans="14:14">
      <c r="N130" s="468"/>
    </row>
    <row r="131" spans="14:14">
      <c r="N131" s="468"/>
    </row>
    <row r="132" spans="14:14">
      <c r="N132" s="468"/>
    </row>
    <row r="133" spans="14:14">
      <c r="N133" s="468"/>
    </row>
    <row r="134" spans="14:14">
      <c r="N134" s="468"/>
    </row>
    <row r="135" spans="14:14">
      <c r="N135" s="468"/>
    </row>
    <row r="136" spans="14:14">
      <c r="N136" s="468"/>
    </row>
    <row r="137" spans="14:14">
      <c r="N137" s="468"/>
    </row>
    <row r="138" spans="14:14">
      <c r="N138" s="468"/>
    </row>
    <row r="139" spans="14:14">
      <c r="N139" s="468"/>
    </row>
    <row r="140" spans="14:14">
      <c r="N140" s="468"/>
    </row>
    <row r="141" spans="14:14">
      <c r="N141" s="468"/>
    </row>
    <row r="142" spans="14:14">
      <c r="N142" s="468"/>
    </row>
    <row r="143" spans="14:14">
      <c r="N143" s="468"/>
    </row>
    <row r="144" spans="14:14">
      <c r="N144" s="468"/>
    </row>
    <row r="145" spans="14:14">
      <c r="N145" s="468"/>
    </row>
    <row r="146" spans="14:14">
      <c r="N146" s="468"/>
    </row>
    <row r="147" spans="14:14">
      <c r="N147" s="468"/>
    </row>
    <row r="148" spans="14:14">
      <c r="N148" s="468"/>
    </row>
    <row r="149" spans="14:14">
      <c r="N149" s="468"/>
    </row>
    <row r="150" spans="14:14">
      <c r="N150" s="468"/>
    </row>
    <row r="151" spans="14:14">
      <c r="N151" s="468"/>
    </row>
    <row r="152" spans="14:14">
      <c r="N152" s="468"/>
    </row>
    <row r="153" spans="14:14">
      <c r="N153" s="468"/>
    </row>
    <row r="154" spans="14:14">
      <c r="N154" s="468"/>
    </row>
    <row r="155" spans="14:14">
      <c r="N155" s="468"/>
    </row>
    <row r="156" spans="14:14">
      <c r="N156" s="468"/>
    </row>
    <row r="157" spans="14:14">
      <c r="N157" s="468"/>
    </row>
    <row r="158" spans="14:14">
      <c r="N158" s="468"/>
    </row>
    <row r="159" spans="14:14">
      <c r="N159" s="468"/>
    </row>
    <row r="160" spans="14:14">
      <c r="N160" s="468"/>
    </row>
    <row r="161" spans="14:14">
      <c r="N161" s="468"/>
    </row>
    <row r="162" spans="14:14">
      <c r="N162" s="468"/>
    </row>
    <row r="163" spans="14:14">
      <c r="N163" s="468"/>
    </row>
    <row r="164" spans="14:14">
      <c r="N164" s="468"/>
    </row>
    <row r="165" spans="14:14">
      <c r="N165" s="468"/>
    </row>
    <row r="166" spans="14:14">
      <c r="N166" s="468"/>
    </row>
    <row r="167" spans="14:14">
      <c r="N167" s="468"/>
    </row>
    <row r="168" spans="14:14">
      <c r="N168" s="468"/>
    </row>
    <row r="169" spans="14:14">
      <c r="N169" s="468"/>
    </row>
    <row r="170" spans="14:14">
      <c r="N170" s="468"/>
    </row>
    <row r="171" spans="14:14">
      <c r="N171" s="468"/>
    </row>
    <row r="172" spans="14:14">
      <c r="N172" s="468"/>
    </row>
    <row r="173" spans="14:14">
      <c r="N173" s="468"/>
    </row>
    <row r="174" spans="14:14">
      <c r="N174" s="468"/>
    </row>
    <row r="175" spans="14:14">
      <c r="N175" s="468"/>
    </row>
    <row r="176" spans="14:14">
      <c r="N176" s="468"/>
    </row>
    <row r="177" spans="14:14">
      <c r="N177" s="468"/>
    </row>
    <row r="178" spans="14:14">
      <c r="N178" s="468"/>
    </row>
    <row r="179" spans="14:14">
      <c r="N179" s="468"/>
    </row>
    <row r="180" spans="14:14">
      <c r="N180" s="468"/>
    </row>
    <row r="181" spans="14:14">
      <c r="N181" s="468"/>
    </row>
    <row r="182" spans="14:14">
      <c r="N182" s="468"/>
    </row>
    <row r="183" spans="14:14">
      <c r="N183" s="468"/>
    </row>
    <row r="184" spans="14:14">
      <c r="N184" s="468"/>
    </row>
    <row r="185" spans="14:14">
      <c r="N185" s="468"/>
    </row>
    <row r="186" spans="14:14">
      <c r="N186" s="468"/>
    </row>
    <row r="187" spans="14:14">
      <c r="N187" s="468"/>
    </row>
    <row r="188" spans="14:14">
      <c r="N188" s="468"/>
    </row>
    <row r="189" spans="14:14">
      <c r="N189" s="468"/>
    </row>
    <row r="190" spans="14:14">
      <c r="N190" s="468"/>
    </row>
    <row r="191" spans="14:14">
      <c r="N191" s="468"/>
    </row>
    <row r="192" spans="14:14">
      <c r="N192" s="468"/>
    </row>
    <row r="193" spans="14:14">
      <c r="N193" s="468"/>
    </row>
    <row r="194" spans="14:14">
      <c r="N194" s="468"/>
    </row>
    <row r="195" spans="14:14">
      <c r="N195" s="468"/>
    </row>
    <row r="196" spans="14:14">
      <c r="N196" s="468"/>
    </row>
    <row r="197" spans="14:14">
      <c r="N197" s="468"/>
    </row>
    <row r="198" spans="14:14">
      <c r="N198" s="468"/>
    </row>
    <row r="199" spans="14:14">
      <c r="N199" s="468"/>
    </row>
    <row r="200" spans="14:14">
      <c r="N200" s="468"/>
    </row>
    <row r="201" spans="14:14">
      <c r="N201" s="468"/>
    </row>
    <row r="202" spans="14:14">
      <c r="N202" s="468"/>
    </row>
    <row r="203" spans="14:14">
      <c r="N203" s="468"/>
    </row>
    <row r="204" spans="14:14">
      <c r="N204" s="468"/>
    </row>
    <row r="205" spans="14:14">
      <c r="N205" s="468"/>
    </row>
    <row r="206" spans="14:14">
      <c r="N206" s="468"/>
    </row>
    <row r="207" spans="14:14">
      <c r="N207" s="468"/>
    </row>
    <row r="208" spans="14:14">
      <c r="N208" s="468"/>
    </row>
    <row r="209" spans="14:14">
      <c r="N209" s="468"/>
    </row>
    <row r="210" spans="14:14">
      <c r="N210" s="468"/>
    </row>
    <row r="211" spans="14:14">
      <c r="N211" s="468"/>
    </row>
    <row r="212" spans="14:14">
      <c r="N212" s="468"/>
    </row>
    <row r="213" spans="14:14">
      <c r="N213" s="468"/>
    </row>
    <row r="214" spans="14:14">
      <c r="N214" s="468"/>
    </row>
    <row r="215" spans="14:14">
      <c r="N215" s="468"/>
    </row>
    <row r="216" spans="14:14">
      <c r="N216" s="468"/>
    </row>
    <row r="217" spans="14:14">
      <c r="N217" s="468"/>
    </row>
    <row r="218" spans="14:14">
      <c r="N218" s="468"/>
    </row>
    <row r="219" spans="14:14">
      <c r="N219" s="468"/>
    </row>
    <row r="220" spans="14:14">
      <c r="N220" s="468"/>
    </row>
    <row r="221" spans="14:14">
      <c r="N221" s="468"/>
    </row>
    <row r="222" spans="14:14">
      <c r="N222" s="468"/>
    </row>
    <row r="223" spans="14:14">
      <c r="N223" s="468"/>
    </row>
    <row r="224" spans="14:14">
      <c r="N224" s="468"/>
    </row>
    <row r="225" spans="14:14">
      <c r="N225" s="468"/>
    </row>
    <row r="226" spans="14:14">
      <c r="N226" s="468"/>
    </row>
    <row r="227" spans="14:14">
      <c r="N227" s="468"/>
    </row>
    <row r="228" spans="14:14">
      <c r="N228" s="468"/>
    </row>
    <row r="229" spans="14:14">
      <c r="N229" s="468"/>
    </row>
    <row r="230" spans="14:14">
      <c r="N230" s="468"/>
    </row>
    <row r="231" spans="14:14">
      <c r="N231" s="468"/>
    </row>
    <row r="232" spans="14:14">
      <c r="N232" s="468"/>
    </row>
    <row r="233" spans="14:14">
      <c r="N233" s="468"/>
    </row>
    <row r="234" spans="14:14">
      <c r="N234" s="468"/>
    </row>
    <row r="235" spans="14:14">
      <c r="N235" s="468"/>
    </row>
    <row r="236" spans="14:14">
      <c r="N236" s="468"/>
    </row>
    <row r="237" spans="14:14">
      <c r="N237" s="468"/>
    </row>
    <row r="238" spans="14:14">
      <c r="N238" s="468"/>
    </row>
    <row r="239" spans="14:14">
      <c r="N239" s="468"/>
    </row>
    <row r="240" spans="14:14">
      <c r="N240" s="468"/>
    </row>
    <row r="241" spans="14:14">
      <c r="N241" s="468"/>
    </row>
    <row r="242" spans="14:14">
      <c r="N242" s="468"/>
    </row>
    <row r="243" spans="14:14">
      <c r="N243" s="468"/>
    </row>
    <row r="244" spans="14:14">
      <c r="N244" s="468"/>
    </row>
    <row r="245" spans="14:14">
      <c r="N245" s="468"/>
    </row>
    <row r="246" spans="14:14">
      <c r="N246" s="468"/>
    </row>
    <row r="247" spans="14:14">
      <c r="N247" s="468"/>
    </row>
    <row r="248" spans="14:14">
      <c r="N248" s="468"/>
    </row>
    <row r="249" spans="14:14">
      <c r="N249" s="468"/>
    </row>
    <row r="250" spans="14:14">
      <c r="N250" s="468"/>
    </row>
    <row r="251" spans="14:14">
      <c r="N251" s="468"/>
    </row>
    <row r="252" spans="14:14">
      <c r="N252" s="468"/>
    </row>
    <row r="253" spans="14:14">
      <c r="N253" s="468"/>
    </row>
    <row r="254" spans="14:14">
      <c r="N254" s="468"/>
    </row>
    <row r="255" spans="14:14">
      <c r="N255" s="468"/>
    </row>
    <row r="256" spans="14:14">
      <c r="N256" s="468"/>
    </row>
    <row r="257" spans="14:14">
      <c r="N257" s="468"/>
    </row>
    <row r="258" spans="14:14">
      <c r="N258" s="468"/>
    </row>
    <row r="259" spans="14:14">
      <c r="N259" s="468"/>
    </row>
    <row r="260" spans="14:14">
      <c r="N260" s="468"/>
    </row>
    <row r="261" spans="14:14">
      <c r="N261" s="468"/>
    </row>
    <row r="262" spans="14:14">
      <c r="N262" s="468"/>
    </row>
    <row r="263" spans="14:14">
      <c r="N263" s="468"/>
    </row>
    <row r="264" spans="14:14">
      <c r="N264" s="468"/>
    </row>
    <row r="265" spans="14:14">
      <c r="N265" s="468"/>
    </row>
    <row r="266" spans="14:14">
      <c r="N266" s="468"/>
    </row>
    <row r="267" spans="14:14">
      <c r="N267" s="468"/>
    </row>
    <row r="268" spans="14:14">
      <c r="N268" s="468"/>
    </row>
    <row r="269" spans="14:14">
      <c r="N269" s="468"/>
    </row>
    <row r="270" spans="14:14">
      <c r="N270" s="468"/>
    </row>
    <row r="271" spans="14:14">
      <c r="N271" s="468"/>
    </row>
    <row r="272" spans="14:14">
      <c r="N272" s="468"/>
    </row>
    <row r="273" spans="14:14">
      <c r="N273" s="468"/>
    </row>
    <row r="274" spans="14:14">
      <c r="N274" s="468"/>
    </row>
    <row r="275" spans="14:14">
      <c r="N275" s="468"/>
    </row>
    <row r="276" spans="14:14">
      <c r="N276" s="468"/>
    </row>
    <row r="277" spans="14:14">
      <c r="N277" s="468"/>
    </row>
    <row r="278" spans="14:14">
      <c r="N278" s="468"/>
    </row>
    <row r="279" spans="14:14">
      <c r="N279" s="468"/>
    </row>
    <row r="280" spans="14:14">
      <c r="N280" s="468"/>
    </row>
    <row r="281" spans="14:14">
      <c r="N281" s="468"/>
    </row>
    <row r="282" spans="14:14">
      <c r="N282" s="468"/>
    </row>
    <row r="283" spans="14:14">
      <c r="N283" s="468"/>
    </row>
    <row r="284" spans="14:14">
      <c r="N284" s="468"/>
    </row>
    <row r="285" spans="14:14">
      <c r="N285" s="468"/>
    </row>
    <row r="286" spans="14:14">
      <c r="N286" s="468"/>
    </row>
    <row r="287" spans="14:14">
      <c r="N287" s="468"/>
    </row>
    <row r="288" spans="14:14">
      <c r="N288" s="468"/>
    </row>
    <row r="289" spans="14:14">
      <c r="N289" s="468"/>
    </row>
    <row r="290" spans="14:14">
      <c r="N290" s="468"/>
    </row>
    <row r="291" spans="14:14">
      <c r="N291" s="468"/>
    </row>
    <row r="292" spans="14:14">
      <c r="N292" s="468"/>
    </row>
    <row r="293" spans="14:14">
      <c r="N293" s="468"/>
    </row>
    <row r="294" spans="14:14">
      <c r="N294" s="468"/>
    </row>
    <row r="295" spans="14:14">
      <c r="N295" s="468"/>
    </row>
    <row r="296" spans="14:14">
      <c r="N296" s="468"/>
    </row>
    <row r="297" spans="14:14">
      <c r="N297" s="468"/>
    </row>
    <row r="298" spans="14:14">
      <c r="N298" s="468"/>
    </row>
    <row r="299" spans="14:14">
      <c r="N299" s="468"/>
    </row>
    <row r="300" spans="14:14">
      <c r="N300" s="468"/>
    </row>
    <row r="301" spans="14:14">
      <c r="N301" s="468"/>
    </row>
    <row r="302" spans="14:14">
      <c r="N302" s="468"/>
    </row>
    <row r="303" spans="14:14">
      <c r="N303" s="468"/>
    </row>
    <row r="304" spans="14:14">
      <c r="N304" s="468"/>
    </row>
    <row r="305" spans="14:14">
      <c r="N305" s="468"/>
    </row>
    <row r="306" spans="14:14">
      <c r="N306" s="468"/>
    </row>
    <row r="307" spans="14:14">
      <c r="N307" s="468"/>
    </row>
    <row r="308" spans="14:14">
      <c r="N308" s="468"/>
    </row>
    <row r="309" spans="14:14">
      <c r="N309" s="468"/>
    </row>
    <row r="310" spans="14:14">
      <c r="N310" s="468"/>
    </row>
    <row r="311" spans="14:14">
      <c r="N311" s="468"/>
    </row>
    <row r="312" spans="14:14">
      <c r="N312" s="468"/>
    </row>
    <row r="313" spans="14:14">
      <c r="N313" s="468"/>
    </row>
    <row r="314" spans="14:14">
      <c r="N314" s="468"/>
    </row>
    <row r="315" spans="14:14">
      <c r="N315" s="468"/>
    </row>
    <row r="316" spans="14:14">
      <c r="N316" s="468"/>
    </row>
    <row r="317" spans="14:14">
      <c r="N317" s="468"/>
    </row>
    <row r="318" spans="14:14">
      <c r="N318" s="468"/>
    </row>
  </sheetData>
  <autoFilter ref="A3:N120" xr:uid="{00000000-0001-0000-0F00-000000000000}">
    <filterColumn colId="0">
      <filters>
        <filter val="METROPOLITANA"/>
      </filters>
    </filterColumn>
  </autoFilter>
  <mergeCells count="4">
    <mergeCell ref="H2:I2"/>
    <mergeCell ref="J2:K2"/>
    <mergeCell ref="L2:M2"/>
    <mergeCell ref="B1:M1"/>
  </mergeCells>
  <hyperlinks>
    <hyperlink ref="N1" location="INDICE!A1" display="INDICE" xr:uid="{00000000-0004-0000-0F00-000000000000}"/>
    <hyperlink ref="N2" location="Matriz_Estadisticas!A1" display="ESTADÍSTICAS" xr:uid="{00000000-0004-0000-0F00-000001000000}"/>
    <hyperlink ref="A1" location="INDICE!C17" display="BPU_7" xr:uid="{00000000-0004-0000-0F00-000002000000}"/>
  </hyperlinks>
  <pageMargins left="0.7" right="0.7" top="0.75" bottom="0.75" header="0.3" footer="0.3"/>
  <pageSetup paperSize="9" orientation="portrait"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Hoja159"/>
  <dimension ref="A1:C38"/>
  <sheetViews>
    <sheetView showGridLines="0" zoomScaleNormal="100" workbookViewId="0"/>
  </sheetViews>
  <sheetFormatPr baseColWidth="10" defaultColWidth="11.44140625" defaultRowHeight="14.4"/>
  <cols>
    <col min="1" max="1" width="43" customWidth="1"/>
    <col min="2" max="2" width="101" customWidth="1"/>
  </cols>
  <sheetData>
    <row r="1" spans="1:3">
      <c r="A1" s="413" t="s">
        <v>419</v>
      </c>
      <c r="B1" s="413" t="s">
        <v>1276</v>
      </c>
      <c r="C1" s="550" t="s">
        <v>137</v>
      </c>
    </row>
    <row r="2" spans="1:3">
      <c r="A2" s="540" t="s">
        <v>6</v>
      </c>
      <c r="B2" s="516" t="s">
        <v>1349</v>
      </c>
    </row>
    <row r="3" spans="1:3">
      <c r="A3" s="540" t="s">
        <v>4</v>
      </c>
      <c r="B3" s="516" t="s">
        <v>32</v>
      </c>
    </row>
    <row r="4" spans="1:3">
      <c r="A4" s="540" t="s">
        <v>388</v>
      </c>
      <c r="B4" s="516" t="s">
        <v>52</v>
      </c>
    </row>
    <row r="5" spans="1:3">
      <c r="A5" s="540" t="s">
        <v>9</v>
      </c>
      <c r="B5" s="516" t="s">
        <v>1350</v>
      </c>
    </row>
    <row r="6" spans="1:3">
      <c r="A6" s="540" t="s">
        <v>138</v>
      </c>
      <c r="B6" s="516" t="s">
        <v>421</v>
      </c>
    </row>
    <row r="7" spans="1:3">
      <c r="A7" s="263" t="s">
        <v>7</v>
      </c>
      <c r="B7" s="274" t="s">
        <v>422</v>
      </c>
    </row>
    <row r="8" spans="1:3">
      <c r="A8" s="540" t="s">
        <v>389</v>
      </c>
      <c r="B8" s="541">
        <v>2019</v>
      </c>
    </row>
    <row r="9" spans="1:3">
      <c r="A9" s="540" t="s">
        <v>390</v>
      </c>
      <c r="B9" s="516" t="s">
        <v>470</v>
      </c>
    </row>
    <row r="10" spans="1:3" ht="82.8">
      <c r="A10" s="540" t="s">
        <v>391</v>
      </c>
      <c r="B10" s="148" t="s">
        <v>1933</v>
      </c>
    </row>
    <row r="11" spans="1:3">
      <c r="A11" s="540" t="s">
        <v>392</v>
      </c>
      <c r="B11" s="516" t="s">
        <v>729</v>
      </c>
    </row>
    <row r="12" spans="1:3" ht="15" customHeight="1">
      <c r="A12" s="540" t="s">
        <v>393</v>
      </c>
      <c r="B12" s="516" t="s">
        <v>1320</v>
      </c>
    </row>
    <row r="13" spans="1:3">
      <c r="A13" s="540" t="s">
        <v>394</v>
      </c>
      <c r="B13" s="516" t="s">
        <v>1321</v>
      </c>
    </row>
    <row r="14" spans="1:3">
      <c r="A14" s="540" t="s">
        <v>139</v>
      </c>
      <c r="B14" s="189" t="s">
        <v>475</v>
      </c>
    </row>
    <row r="15" spans="1:3">
      <c r="A15" s="540" t="s">
        <v>395</v>
      </c>
      <c r="B15" s="542">
        <v>44132</v>
      </c>
    </row>
    <row r="16" spans="1:3">
      <c r="A16" s="263" t="s">
        <v>396</v>
      </c>
      <c r="B16" s="194">
        <v>44186</v>
      </c>
    </row>
    <row r="17" spans="1:2">
      <c r="A17" s="540" t="s">
        <v>397</v>
      </c>
      <c r="B17" s="516" t="s">
        <v>509</v>
      </c>
    </row>
    <row r="18" spans="1:2">
      <c r="A18" s="540" t="s">
        <v>398</v>
      </c>
      <c r="B18" s="274" t="s">
        <v>1343</v>
      </c>
    </row>
    <row r="19" spans="1:2">
      <c r="A19" s="540" t="s">
        <v>399</v>
      </c>
      <c r="B19" s="543" t="s">
        <v>1137</v>
      </c>
    </row>
    <row r="20" spans="1:2">
      <c r="A20" s="540" t="s">
        <v>400</v>
      </c>
      <c r="B20" s="518" t="s">
        <v>479</v>
      </c>
    </row>
    <row r="21" spans="1:2" ht="27.6">
      <c r="A21" s="544" t="s">
        <v>403</v>
      </c>
      <c r="B21" s="274" t="s">
        <v>1327</v>
      </c>
    </row>
    <row r="22" spans="1:2">
      <c r="A22" s="532" t="s">
        <v>404</v>
      </c>
      <c r="B22" s="274" t="s">
        <v>1184</v>
      </c>
    </row>
    <row r="23" spans="1:2">
      <c r="A23" s="532" t="s">
        <v>435</v>
      </c>
      <c r="B23" s="517" t="s">
        <v>1322</v>
      </c>
    </row>
    <row r="24" spans="1:2" ht="41.4">
      <c r="A24" s="544" t="s">
        <v>1345</v>
      </c>
      <c r="B24" s="518" t="s">
        <v>1351</v>
      </c>
    </row>
    <row r="25" spans="1:2">
      <c r="A25" s="263" t="s">
        <v>406</v>
      </c>
      <c r="B25" s="516" t="s">
        <v>1346</v>
      </c>
    </row>
    <row r="26" spans="1:2" ht="27.6">
      <c r="A26" s="544" t="s">
        <v>407</v>
      </c>
      <c r="B26" s="274"/>
    </row>
    <row r="27" spans="1:2">
      <c r="A27" s="532" t="s">
        <v>408</v>
      </c>
      <c r="B27" s="274"/>
    </row>
    <row r="28" spans="1:2">
      <c r="A28" s="532" t="s">
        <v>439</v>
      </c>
      <c r="B28" s="356"/>
    </row>
    <row r="29" spans="1:2">
      <c r="A29" s="544" t="s">
        <v>1347</v>
      </c>
      <c r="B29" s="196"/>
    </row>
    <row r="30" spans="1:2">
      <c r="A30" s="544" t="s">
        <v>1348</v>
      </c>
      <c r="B30" s="274"/>
    </row>
    <row r="31" spans="1:2">
      <c r="A31" s="263" t="s">
        <v>411</v>
      </c>
      <c r="B31" s="196"/>
    </row>
    <row r="32" spans="1:2">
      <c r="A32" s="263" t="s">
        <v>412</v>
      </c>
      <c r="B32" s="196"/>
    </row>
    <row r="33" spans="1:2">
      <c r="A33" s="263" t="s">
        <v>440</v>
      </c>
      <c r="B33" s="196"/>
    </row>
    <row r="34" spans="1:2">
      <c r="A34" s="263" t="s">
        <v>413</v>
      </c>
      <c r="B34" s="196"/>
    </row>
    <row r="35" spans="1:2">
      <c r="A35" s="263" t="s">
        <v>414</v>
      </c>
      <c r="B35" s="196"/>
    </row>
    <row r="36" spans="1:2">
      <c r="A36" s="545" t="s">
        <v>401</v>
      </c>
      <c r="B36" s="258" t="s">
        <v>1188</v>
      </c>
    </row>
    <row r="37" spans="1:2" ht="41.4">
      <c r="A37" s="545" t="s">
        <v>1267</v>
      </c>
      <c r="B37" s="258" t="s">
        <v>1324</v>
      </c>
    </row>
    <row r="38" spans="1:2">
      <c r="A38" s="546" t="s">
        <v>402</v>
      </c>
      <c r="B38" s="258" t="s">
        <v>1696</v>
      </c>
    </row>
  </sheetData>
  <hyperlinks>
    <hyperlink ref="B23" r:id="rId1" display="https://bit.ly/2V8ocVe" xr:uid="{00000000-0004-0000-9F00-000000000000}"/>
    <hyperlink ref="A1" location="INDICE!C36" display="COMPONENTE" xr:uid="{00000000-0004-0000-9F00-000001000000}"/>
    <hyperlink ref="C1" location="INDICE!A1" display="INDICE" xr:uid="{00000000-0004-0000-9F00-000002000000}"/>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Hoja160"/>
  <dimension ref="A1:C38"/>
  <sheetViews>
    <sheetView showGridLines="0" zoomScaleNormal="100" workbookViewId="0"/>
  </sheetViews>
  <sheetFormatPr baseColWidth="10" defaultColWidth="11.44140625" defaultRowHeight="14.4"/>
  <cols>
    <col min="1" max="1" width="43" customWidth="1"/>
    <col min="2" max="2" width="100.88671875" customWidth="1"/>
  </cols>
  <sheetData>
    <row r="1" spans="1:3">
      <c r="A1" s="413" t="s">
        <v>419</v>
      </c>
      <c r="B1" s="413" t="s">
        <v>1276</v>
      </c>
      <c r="C1" s="550" t="s">
        <v>137</v>
      </c>
    </row>
    <row r="2" spans="1:3">
      <c r="A2" s="540" t="s">
        <v>6</v>
      </c>
      <c r="B2" s="516" t="s">
        <v>1352</v>
      </c>
    </row>
    <row r="3" spans="1:3">
      <c r="A3" s="540" t="s">
        <v>4</v>
      </c>
      <c r="B3" s="516" t="s">
        <v>32</v>
      </c>
    </row>
    <row r="4" spans="1:3">
      <c r="A4" s="540" t="s">
        <v>388</v>
      </c>
      <c r="B4" s="516" t="s">
        <v>52</v>
      </c>
    </row>
    <row r="5" spans="1:3">
      <c r="A5" s="540" t="s">
        <v>9</v>
      </c>
      <c r="B5" s="516" t="s">
        <v>1353</v>
      </c>
    </row>
    <row r="6" spans="1:3">
      <c r="A6" s="540" t="s">
        <v>138</v>
      </c>
      <c r="B6" s="516" t="s">
        <v>421</v>
      </c>
    </row>
    <row r="7" spans="1:3">
      <c r="A7" s="263" t="s">
        <v>7</v>
      </c>
      <c r="B7" s="274" t="s">
        <v>1354</v>
      </c>
    </row>
    <row r="8" spans="1:3">
      <c r="A8" s="540" t="s">
        <v>389</v>
      </c>
      <c r="B8" s="541">
        <v>2019</v>
      </c>
    </row>
    <row r="9" spans="1:3">
      <c r="A9" s="540" t="s">
        <v>390</v>
      </c>
      <c r="B9" s="516" t="s">
        <v>470</v>
      </c>
    </row>
    <row r="10" spans="1:3" ht="55.2">
      <c r="A10" s="540" t="s">
        <v>391</v>
      </c>
      <c r="B10" s="148" t="s">
        <v>1355</v>
      </c>
    </row>
    <row r="11" spans="1:3">
      <c r="A11" s="540" t="s">
        <v>392</v>
      </c>
      <c r="B11" s="516" t="s">
        <v>729</v>
      </c>
    </row>
    <row r="12" spans="1:3" ht="15" customHeight="1">
      <c r="A12" s="540" t="s">
        <v>393</v>
      </c>
      <c r="B12" s="516" t="s">
        <v>1320</v>
      </c>
    </row>
    <row r="13" spans="1:3">
      <c r="A13" s="540" t="s">
        <v>394</v>
      </c>
      <c r="B13" s="516" t="s">
        <v>1321</v>
      </c>
    </row>
    <row r="14" spans="1:3">
      <c r="A14" s="540" t="s">
        <v>139</v>
      </c>
      <c r="B14" s="189" t="s">
        <v>475</v>
      </c>
    </row>
    <row r="15" spans="1:3">
      <c r="A15" s="540" t="s">
        <v>395</v>
      </c>
      <c r="B15" s="542">
        <v>44132</v>
      </c>
    </row>
    <row r="16" spans="1:3">
      <c r="A16" s="263" t="s">
        <v>396</v>
      </c>
      <c r="B16" s="194">
        <v>44186</v>
      </c>
    </row>
    <row r="17" spans="1:2">
      <c r="A17" s="540" t="s">
        <v>397</v>
      </c>
      <c r="B17" s="516" t="s">
        <v>509</v>
      </c>
    </row>
    <row r="18" spans="1:2">
      <c r="A18" s="540" t="s">
        <v>398</v>
      </c>
      <c r="B18" s="274" t="s">
        <v>1343</v>
      </c>
    </row>
    <row r="19" spans="1:2">
      <c r="A19" s="540" t="s">
        <v>399</v>
      </c>
      <c r="B19" s="543" t="s">
        <v>1137</v>
      </c>
    </row>
    <row r="20" spans="1:2">
      <c r="A20" s="540" t="s">
        <v>400</v>
      </c>
      <c r="B20" s="518" t="s">
        <v>479</v>
      </c>
    </row>
    <row r="21" spans="1:2" ht="27.6">
      <c r="A21" s="544" t="s">
        <v>403</v>
      </c>
      <c r="B21" s="274" t="s">
        <v>1327</v>
      </c>
    </row>
    <row r="22" spans="1:2">
      <c r="A22" s="532" t="s">
        <v>404</v>
      </c>
      <c r="B22" s="274" t="s">
        <v>1184</v>
      </c>
    </row>
    <row r="23" spans="1:2">
      <c r="A23" s="532" t="s">
        <v>435</v>
      </c>
      <c r="B23" s="517" t="s">
        <v>1322</v>
      </c>
    </row>
    <row r="24" spans="1:2" ht="41.4">
      <c r="A24" s="544" t="s">
        <v>1345</v>
      </c>
      <c r="B24" s="518" t="s">
        <v>1323</v>
      </c>
    </row>
    <row r="25" spans="1:2">
      <c r="A25" s="263" t="s">
        <v>406</v>
      </c>
      <c r="B25" s="516" t="s">
        <v>1346</v>
      </c>
    </row>
    <row r="26" spans="1:2" ht="27.6">
      <c r="A26" s="544" t="s">
        <v>407</v>
      </c>
      <c r="B26" s="274"/>
    </row>
    <row r="27" spans="1:2">
      <c r="A27" s="532" t="s">
        <v>408</v>
      </c>
      <c r="B27" s="274"/>
    </row>
    <row r="28" spans="1:2">
      <c r="A28" s="532" t="s">
        <v>439</v>
      </c>
      <c r="B28" s="356"/>
    </row>
    <row r="29" spans="1:2">
      <c r="A29" s="544" t="s">
        <v>1347</v>
      </c>
      <c r="B29" s="196"/>
    </row>
    <row r="30" spans="1:2">
      <c r="A30" s="544" t="s">
        <v>1348</v>
      </c>
      <c r="B30" s="274"/>
    </row>
    <row r="31" spans="1:2">
      <c r="A31" s="263" t="s">
        <v>411</v>
      </c>
      <c r="B31" s="196"/>
    </row>
    <row r="32" spans="1:2">
      <c r="A32" s="263" t="s">
        <v>412</v>
      </c>
      <c r="B32" s="196"/>
    </row>
    <row r="33" spans="1:2">
      <c r="A33" s="263" t="s">
        <v>440</v>
      </c>
      <c r="B33" s="196"/>
    </row>
    <row r="34" spans="1:2">
      <c r="A34" s="263" t="s">
        <v>413</v>
      </c>
      <c r="B34" s="196"/>
    </row>
    <row r="35" spans="1:2">
      <c r="A35" s="263" t="s">
        <v>414</v>
      </c>
      <c r="B35" s="196"/>
    </row>
    <row r="36" spans="1:2">
      <c r="A36" s="278" t="s">
        <v>401</v>
      </c>
      <c r="B36" s="258" t="s">
        <v>1188</v>
      </c>
    </row>
    <row r="37" spans="1:2" ht="41.4">
      <c r="A37" s="545" t="s">
        <v>1267</v>
      </c>
      <c r="B37" s="258" t="s">
        <v>1324</v>
      </c>
    </row>
    <row r="38" spans="1:2">
      <c r="A38" s="546" t="s">
        <v>402</v>
      </c>
      <c r="B38" s="258" t="s">
        <v>1697</v>
      </c>
    </row>
  </sheetData>
  <hyperlinks>
    <hyperlink ref="B23" r:id="rId1" display="https://bit.ly/2V8ocVe" xr:uid="{00000000-0004-0000-A000-000000000000}"/>
    <hyperlink ref="A1" location="INDICE!C37" display="COMPONENTE" xr:uid="{00000000-0004-0000-A000-000001000000}"/>
    <hyperlink ref="C1" location="INDICE!A1" display="INDICE" xr:uid="{00000000-0004-0000-A000-000002000000}"/>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Hoja161"/>
  <dimension ref="A1:C38"/>
  <sheetViews>
    <sheetView showGridLines="0" zoomScaleNormal="100" workbookViewId="0">
      <selection activeCell="C24" sqref="C24"/>
    </sheetView>
  </sheetViews>
  <sheetFormatPr baseColWidth="10" defaultColWidth="11.44140625" defaultRowHeight="14.4"/>
  <cols>
    <col min="1" max="1" width="43" customWidth="1"/>
    <col min="2" max="2" width="101" customWidth="1"/>
  </cols>
  <sheetData>
    <row r="1" spans="1:3">
      <c r="A1" s="413" t="s">
        <v>419</v>
      </c>
      <c r="B1" s="413" t="s">
        <v>1276</v>
      </c>
      <c r="C1" s="550" t="s">
        <v>137</v>
      </c>
    </row>
    <row r="2" spans="1:3">
      <c r="A2" s="540" t="s">
        <v>6</v>
      </c>
      <c r="B2" s="516" t="s">
        <v>1356</v>
      </c>
    </row>
    <row r="3" spans="1:3">
      <c r="A3" s="540" t="s">
        <v>4</v>
      </c>
      <c r="B3" s="516" t="s">
        <v>32</v>
      </c>
    </row>
    <row r="4" spans="1:3">
      <c r="A4" s="540" t="s">
        <v>388</v>
      </c>
      <c r="B4" s="516" t="s">
        <v>52</v>
      </c>
    </row>
    <row r="5" spans="1:3">
      <c r="A5" s="540" t="s">
        <v>9</v>
      </c>
      <c r="B5" s="516" t="s">
        <v>1357</v>
      </c>
    </row>
    <row r="6" spans="1:3">
      <c r="A6" s="540" t="s">
        <v>138</v>
      </c>
      <c r="B6" s="516" t="s">
        <v>421</v>
      </c>
    </row>
    <row r="7" spans="1:3">
      <c r="A7" s="263" t="s">
        <v>7</v>
      </c>
      <c r="B7" s="274" t="s">
        <v>422</v>
      </c>
    </row>
    <row r="8" spans="1:3">
      <c r="A8" s="540" t="s">
        <v>389</v>
      </c>
      <c r="B8" s="541">
        <v>2019</v>
      </c>
    </row>
    <row r="9" spans="1:3">
      <c r="A9" s="540" t="s">
        <v>390</v>
      </c>
      <c r="B9" s="516" t="s">
        <v>470</v>
      </c>
    </row>
    <row r="10" spans="1:3" ht="54.9" customHeight="1">
      <c r="A10" s="540" t="s">
        <v>391</v>
      </c>
      <c r="B10" s="148" t="s">
        <v>1358</v>
      </c>
    </row>
    <row r="11" spans="1:3">
      <c r="A11" s="540" t="s">
        <v>392</v>
      </c>
      <c r="B11" s="516" t="s">
        <v>729</v>
      </c>
    </row>
    <row r="12" spans="1:3" ht="15" customHeight="1">
      <c r="A12" s="540" t="s">
        <v>393</v>
      </c>
      <c r="B12" s="516" t="s">
        <v>1320</v>
      </c>
    </row>
    <row r="13" spans="1:3">
      <c r="A13" s="540" t="s">
        <v>394</v>
      </c>
      <c r="B13" s="516" t="s">
        <v>1321</v>
      </c>
    </row>
    <row r="14" spans="1:3">
      <c r="A14" s="540" t="s">
        <v>139</v>
      </c>
      <c r="B14" s="189" t="s">
        <v>475</v>
      </c>
    </row>
    <row r="15" spans="1:3">
      <c r="A15" s="540" t="s">
        <v>395</v>
      </c>
      <c r="B15" s="542">
        <v>44132</v>
      </c>
    </row>
    <row r="16" spans="1:3">
      <c r="A16" s="263" t="s">
        <v>396</v>
      </c>
      <c r="B16" s="194">
        <v>44186</v>
      </c>
    </row>
    <row r="17" spans="1:2">
      <c r="A17" s="540" t="s">
        <v>397</v>
      </c>
      <c r="B17" s="516" t="s">
        <v>509</v>
      </c>
    </row>
    <row r="18" spans="1:2">
      <c r="A18" s="540" t="s">
        <v>398</v>
      </c>
      <c r="B18" s="274" t="s">
        <v>1343</v>
      </c>
    </row>
    <row r="19" spans="1:2">
      <c r="A19" s="540" t="s">
        <v>399</v>
      </c>
      <c r="B19" s="543" t="s">
        <v>1137</v>
      </c>
    </row>
    <row r="20" spans="1:2">
      <c r="A20" s="540" t="s">
        <v>400</v>
      </c>
      <c r="B20" s="518" t="s">
        <v>479</v>
      </c>
    </row>
    <row r="21" spans="1:2" ht="27.6">
      <c r="A21" s="544" t="s">
        <v>403</v>
      </c>
      <c r="B21" s="274" t="s">
        <v>1327</v>
      </c>
    </row>
    <row r="22" spans="1:2">
      <c r="A22" s="532" t="s">
        <v>404</v>
      </c>
      <c r="B22" s="274" t="s">
        <v>1184</v>
      </c>
    </row>
    <row r="23" spans="1:2">
      <c r="A23" s="532" t="s">
        <v>435</v>
      </c>
      <c r="B23" s="517" t="s">
        <v>1322</v>
      </c>
    </row>
    <row r="24" spans="1:2" ht="41.4">
      <c r="A24" s="544" t="s">
        <v>1345</v>
      </c>
      <c r="B24" s="518" t="s">
        <v>1323</v>
      </c>
    </row>
    <row r="25" spans="1:2">
      <c r="A25" s="263" t="s">
        <v>406</v>
      </c>
      <c r="B25" s="516" t="s">
        <v>1346</v>
      </c>
    </row>
    <row r="26" spans="1:2" ht="27.6">
      <c r="A26" s="544" t="s">
        <v>407</v>
      </c>
      <c r="B26" s="274"/>
    </row>
    <row r="27" spans="1:2">
      <c r="A27" s="532" t="s">
        <v>408</v>
      </c>
      <c r="B27" s="274"/>
    </row>
    <row r="28" spans="1:2">
      <c r="A28" s="532" t="s">
        <v>439</v>
      </c>
      <c r="B28" s="356"/>
    </row>
    <row r="29" spans="1:2">
      <c r="A29" s="544" t="s">
        <v>1347</v>
      </c>
      <c r="B29" s="196"/>
    </row>
    <row r="30" spans="1:2">
      <c r="A30" s="544" t="s">
        <v>1348</v>
      </c>
      <c r="B30" s="274"/>
    </row>
    <row r="31" spans="1:2">
      <c r="A31" s="263" t="s">
        <v>411</v>
      </c>
      <c r="B31" s="196"/>
    </row>
    <row r="32" spans="1:2">
      <c r="A32" s="263" t="s">
        <v>412</v>
      </c>
      <c r="B32" s="196"/>
    </row>
    <row r="33" spans="1:2">
      <c r="A33" s="263" t="s">
        <v>440</v>
      </c>
      <c r="B33" s="196"/>
    </row>
    <row r="34" spans="1:2">
      <c r="A34" s="263" t="s">
        <v>413</v>
      </c>
      <c r="B34" s="196"/>
    </row>
    <row r="35" spans="1:2">
      <c r="A35" s="263" t="s">
        <v>414</v>
      </c>
      <c r="B35" s="196"/>
    </row>
    <row r="36" spans="1:2">
      <c r="A36" s="278" t="s">
        <v>401</v>
      </c>
      <c r="B36" s="258" t="s">
        <v>1188</v>
      </c>
    </row>
    <row r="37" spans="1:2" ht="41.4">
      <c r="A37" s="545" t="s">
        <v>1267</v>
      </c>
      <c r="B37" s="258" t="s">
        <v>1324</v>
      </c>
    </row>
    <row r="38" spans="1:2">
      <c r="A38" s="546" t="s">
        <v>402</v>
      </c>
      <c r="B38" s="258" t="s">
        <v>1698</v>
      </c>
    </row>
  </sheetData>
  <hyperlinks>
    <hyperlink ref="B23" r:id="rId1" display="https://bit.ly/2V8ocVe" xr:uid="{00000000-0004-0000-A100-000000000000}"/>
    <hyperlink ref="A1" location="INDICE!C38" display="COMPONENTE" xr:uid="{00000000-0004-0000-A100-000001000000}"/>
    <hyperlink ref="C1" location="INDICE!A1" display="INDICE" xr:uid="{00000000-0004-0000-A100-000002000000}"/>
  </hyperlinks>
  <pageMargins left="0.7" right="0.7" top="0.75" bottom="0.75" header="0.3" footer="0.3"/>
  <pageSetup orientation="portrait" horizontalDpi="200" verticalDpi="200"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Hoja162" filterMode="1">
    <tabColor rgb="FFFFFF00"/>
  </sheetPr>
  <dimension ref="A1:U128"/>
  <sheetViews>
    <sheetView zoomScaleNormal="100" workbookViewId="0">
      <selection activeCell="O78" sqref="O78"/>
    </sheetView>
  </sheetViews>
  <sheetFormatPr baseColWidth="10" defaultColWidth="11.44140625" defaultRowHeight="14.4"/>
  <cols>
    <col min="1" max="3" width="17.33203125" style="218" customWidth="1"/>
    <col min="4" max="4" width="38.5546875" style="218" bestFit="1" customWidth="1"/>
    <col min="5" max="5" width="11.5546875" style="218" bestFit="1" customWidth="1"/>
    <col min="6" max="6" width="19" style="218" bestFit="1" customWidth="1"/>
    <col min="7" max="7" width="6" style="218" bestFit="1" customWidth="1"/>
    <col min="8" max="16" width="11.21875" style="218" customWidth="1"/>
    <col min="17" max="20" width="11.21875" style="693" customWidth="1"/>
    <col min="21" max="21" width="13.109375" style="527" bestFit="1" customWidth="1"/>
    <col min="22" max="16384" width="11.44140625" style="218"/>
  </cols>
  <sheetData>
    <row r="1" spans="1:21">
      <c r="A1" s="515" t="s">
        <v>45</v>
      </c>
      <c r="B1" s="1114" t="s">
        <v>1195</v>
      </c>
      <c r="C1" s="1115"/>
      <c r="D1" s="1115"/>
      <c r="E1" s="1115"/>
      <c r="F1" s="1115"/>
      <c r="G1" s="1115"/>
      <c r="H1" s="1115"/>
      <c r="I1" s="1115"/>
      <c r="J1" s="1115"/>
      <c r="K1" s="1115"/>
      <c r="L1" s="1115"/>
      <c r="M1" s="1115"/>
      <c r="N1" s="1115"/>
      <c r="O1" s="1115"/>
      <c r="P1" s="1115"/>
      <c r="Q1" s="1115"/>
      <c r="R1" s="1115"/>
      <c r="S1" s="1115"/>
      <c r="T1" s="1116"/>
      <c r="U1" s="625" t="s">
        <v>137</v>
      </c>
    </row>
    <row r="2" spans="1:21">
      <c r="A2" s="886" t="s">
        <v>47</v>
      </c>
      <c r="B2" s="1162" t="s">
        <v>1318</v>
      </c>
      <c r="C2" s="1163"/>
      <c r="D2" s="1163"/>
      <c r="E2" s="1163"/>
      <c r="F2" s="1163"/>
      <c r="G2" s="1163"/>
      <c r="H2" s="1163"/>
      <c r="I2" s="1163"/>
      <c r="J2" s="1163"/>
      <c r="K2" s="1163"/>
      <c r="L2" s="1163"/>
      <c r="M2" s="1163"/>
      <c r="N2" s="1163"/>
      <c r="O2" s="1163"/>
      <c r="P2" s="1163"/>
      <c r="Q2" s="1163"/>
      <c r="R2" s="1163"/>
      <c r="S2" s="1163"/>
      <c r="T2" s="1164"/>
      <c r="U2" s="625" t="s">
        <v>449</v>
      </c>
    </row>
    <row r="3" spans="1:21">
      <c r="A3" s="886" t="s">
        <v>48</v>
      </c>
      <c r="B3" s="1162" t="s">
        <v>1205</v>
      </c>
      <c r="C3" s="1163"/>
      <c r="D3" s="1163"/>
      <c r="E3" s="1163"/>
      <c r="F3" s="1163"/>
      <c r="G3" s="1163"/>
      <c r="H3" s="1163"/>
      <c r="I3" s="1163"/>
      <c r="J3" s="1163"/>
      <c r="K3" s="1163"/>
      <c r="L3" s="1163"/>
      <c r="M3" s="1163"/>
      <c r="N3" s="1163"/>
      <c r="O3" s="1163"/>
      <c r="P3" s="1163"/>
      <c r="Q3" s="1163"/>
      <c r="R3" s="1163"/>
      <c r="S3" s="1163"/>
      <c r="T3" s="1164"/>
      <c r="U3" s="626"/>
    </row>
    <row r="4" spans="1:21">
      <c r="A4" s="886" t="s">
        <v>53</v>
      </c>
      <c r="B4" s="1162" t="s">
        <v>1175</v>
      </c>
      <c r="C4" s="1163"/>
      <c r="D4" s="1163"/>
      <c r="E4" s="1163"/>
      <c r="F4" s="1163"/>
      <c r="G4" s="1163"/>
      <c r="H4" s="1163"/>
      <c r="I4" s="1163"/>
      <c r="J4" s="1163"/>
      <c r="K4" s="1163"/>
      <c r="L4" s="1163"/>
      <c r="M4" s="1163"/>
      <c r="N4" s="1163"/>
      <c r="O4" s="1163"/>
      <c r="P4" s="1163"/>
      <c r="Q4" s="1163"/>
      <c r="R4" s="1163"/>
      <c r="S4" s="1163"/>
      <c r="T4" s="1164"/>
      <c r="U4" s="626"/>
    </row>
    <row r="5" spans="1:21" ht="15" customHeight="1">
      <c r="A5" s="887" t="s">
        <v>54</v>
      </c>
      <c r="B5" s="1170" t="s">
        <v>1189</v>
      </c>
      <c r="C5" s="1171"/>
      <c r="D5" s="1171"/>
      <c r="E5" s="1171"/>
      <c r="F5" s="1171"/>
      <c r="G5" s="1171"/>
      <c r="H5" s="1171"/>
      <c r="I5" s="1171"/>
      <c r="J5" s="1171"/>
      <c r="K5" s="1171"/>
      <c r="L5" s="1171"/>
      <c r="M5" s="1171"/>
      <c r="N5" s="1171"/>
      <c r="O5" s="1171"/>
      <c r="P5" s="1171"/>
      <c r="Q5" s="1171"/>
      <c r="R5" s="1171"/>
      <c r="S5" s="1171"/>
      <c r="T5" s="1172"/>
      <c r="U5" s="626"/>
    </row>
    <row r="6" spans="1:21">
      <c r="A6" s="887" t="s">
        <v>1340</v>
      </c>
      <c r="B6" s="1162" t="s">
        <v>1341</v>
      </c>
      <c r="C6" s="1163"/>
      <c r="D6" s="1163"/>
      <c r="E6" s="1163"/>
      <c r="F6" s="1163"/>
      <c r="G6" s="1163"/>
      <c r="H6" s="1163"/>
      <c r="I6" s="1163"/>
      <c r="J6" s="1163"/>
      <c r="K6" s="1163"/>
      <c r="L6" s="1163"/>
      <c r="M6" s="1163"/>
      <c r="N6" s="1163"/>
      <c r="O6" s="1163"/>
      <c r="P6" s="1163"/>
      <c r="Q6" s="1163"/>
      <c r="R6" s="1163"/>
      <c r="S6" s="1163"/>
      <c r="T6" s="1164"/>
      <c r="U6" s="626"/>
    </row>
    <row r="7" spans="1:21">
      <c r="A7" s="887" t="s">
        <v>1349</v>
      </c>
      <c r="B7" s="1162" t="s">
        <v>1350</v>
      </c>
      <c r="C7" s="1163"/>
      <c r="D7" s="1163"/>
      <c r="E7" s="1163"/>
      <c r="F7" s="1163"/>
      <c r="G7" s="1163"/>
      <c r="H7" s="1163"/>
      <c r="I7" s="1163"/>
      <c r="J7" s="1163"/>
      <c r="K7" s="1163"/>
      <c r="L7" s="1163"/>
      <c r="M7" s="1163"/>
      <c r="N7" s="1163"/>
      <c r="O7" s="1163"/>
      <c r="P7" s="1163"/>
      <c r="Q7" s="1163"/>
      <c r="R7" s="1163"/>
      <c r="S7" s="1163"/>
      <c r="T7" s="1164"/>
      <c r="U7" s="626"/>
    </row>
    <row r="8" spans="1:21">
      <c r="A8" s="887" t="s">
        <v>1352</v>
      </c>
      <c r="B8" s="1162" t="s">
        <v>1353</v>
      </c>
      <c r="C8" s="1163"/>
      <c r="D8" s="1163"/>
      <c r="E8" s="1163"/>
      <c r="F8" s="1163"/>
      <c r="G8" s="1163"/>
      <c r="H8" s="1163"/>
      <c r="I8" s="1163"/>
      <c r="J8" s="1163"/>
      <c r="K8" s="1163"/>
      <c r="L8" s="1163"/>
      <c r="M8" s="1163"/>
      <c r="N8" s="1163"/>
      <c r="O8" s="1163"/>
      <c r="P8" s="1163"/>
      <c r="Q8" s="1163"/>
      <c r="R8" s="1163"/>
      <c r="S8" s="1163"/>
      <c r="T8" s="1164"/>
      <c r="U8" s="626"/>
    </row>
    <row r="9" spans="1:21">
      <c r="A9" s="888" t="s">
        <v>1356</v>
      </c>
      <c r="B9" s="1118" t="s">
        <v>1357</v>
      </c>
      <c r="C9" s="1119"/>
      <c r="D9" s="1119"/>
      <c r="E9" s="1119"/>
      <c r="F9" s="1119"/>
      <c r="G9" s="1119"/>
      <c r="H9" s="1119"/>
      <c r="I9" s="1119"/>
      <c r="J9" s="1119"/>
      <c r="K9" s="1119"/>
      <c r="L9" s="1119"/>
      <c r="M9" s="1119"/>
      <c r="N9" s="1119"/>
      <c r="O9" s="1119"/>
      <c r="P9" s="1119"/>
      <c r="Q9" s="1119"/>
      <c r="R9" s="1119"/>
      <c r="S9" s="1119"/>
      <c r="T9" s="1120"/>
      <c r="U9" s="626"/>
    </row>
    <row r="10" spans="1:21">
      <c r="A10" s="501"/>
      <c r="B10" s="547"/>
      <c r="C10" s="547"/>
      <c r="D10" s="548"/>
      <c r="E10" s="549"/>
      <c r="F10" s="549"/>
      <c r="G10" s="549"/>
      <c r="H10" s="1165" t="s">
        <v>1274</v>
      </c>
      <c r="I10" s="1165"/>
      <c r="J10" s="1165"/>
      <c r="K10" s="1165"/>
      <c r="L10" s="1166"/>
      <c r="M10" s="1167" t="s">
        <v>1269</v>
      </c>
      <c r="N10" s="1168"/>
      <c r="O10" s="1168"/>
      <c r="P10" s="1168"/>
      <c r="Q10" s="1168"/>
      <c r="R10" s="1168"/>
      <c r="S10" s="1168"/>
      <c r="T10" s="1169"/>
      <c r="U10" s="626"/>
    </row>
    <row r="11" spans="1:21">
      <c r="A11" s="452" t="s">
        <v>165</v>
      </c>
      <c r="B11" s="452" t="s">
        <v>166</v>
      </c>
      <c r="C11" s="452" t="s">
        <v>167</v>
      </c>
      <c r="D11" s="436" t="s">
        <v>168</v>
      </c>
      <c r="E11" s="453" t="s">
        <v>169</v>
      </c>
      <c r="F11" s="453" t="s">
        <v>11</v>
      </c>
      <c r="G11" s="453" t="s">
        <v>487</v>
      </c>
      <c r="H11" s="453" t="s">
        <v>47</v>
      </c>
      <c r="I11" s="436" t="s">
        <v>48</v>
      </c>
      <c r="J11" s="436" t="s">
        <v>53</v>
      </c>
      <c r="K11" s="1043" t="s">
        <v>54</v>
      </c>
      <c r="L11" s="436" t="s">
        <v>45</v>
      </c>
      <c r="M11" s="87" t="s">
        <v>1325</v>
      </c>
      <c r="N11" s="519" t="s">
        <v>45</v>
      </c>
      <c r="O11" s="522" t="s">
        <v>47</v>
      </c>
      <c r="P11" s="523" t="s">
        <v>48</v>
      </c>
      <c r="Q11" s="832" t="s">
        <v>1340</v>
      </c>
      <c r="R11" s="832" t="s">
        <v>1349</v>
      </c>
      <c r="S11" s="832" t="s">
        <v>1352</v>
      </c>
      <c r="T11" s="832" t="s">
        <v>1356</v>
      </c>
      <c r="U11" s="626"/>
    </row>
    <row r="12" spans="1:21" s="429" customFormat="1" ht="15" hidden="1" customHeight="1">
      <c r="A12" s="447" t="s">
        <v>170</v>
      </c>
      <c r="B12" s="447" t="s">
        <v>171</v>
      </c>
      <c r="C12" s="448" t="s">
        <v>172</v>
      </c>
      <c r="D12" s="447" t="s">
        <v>173</v>
      </c>
      <c r="E12" s="449">
        <v>1001</v>
      </c>
      <c r="F12" s="447" t="s">
        <v>171</v>
      </c>
      <c r="G12" s="449">
        <v>1101</v>
      </c>
      <c r="H12" s="167">
        <v>31.5</v>
      </c>
      <c r="I12" s="167">
        <v>61.2</v>
      </c>
      <c r="J12" s="59">
        <v>30</v>
      </c>
      <c r="K12" s="348">
        <v>35</v>
      </c>
      <c r="L12" s="458">
        <v>1</v>
      </c>
      <c r="M12" s="312">
        <v>2010</v>
      </c>
      <c r="N12" s="520">
        <v>1</v>
      </c>
      <c r="O12" s="167">
        <v>31.5</v>
      </c>
      <c r="P12" s="524">
        <v>61.2</v>
      </c>
      <c r="Q12" s="455">
        <v>6.88</v>
      </c>
      <c r="R12" s="455">
        <v>8.1300000000000008</v>
      </c>
      <c r="S12" s="455">
        <v>10.85</v>
      </c>
      <c r="T12" s="455">
        <v>7.15</v>
      </c>
      <c r="U12" s="626"/>
    </row>
    <row r="13" spans="1:21" s="429" customFormat="1" ht="15" hidden="1" customHeight="1">
      <c r="A13" s="421" t="s">
        <v>170</v>
      </c>
      <c r="B13" s="421" t="s">
        <v>171</v>
      </c>
      <c r="C13" s="95" t="s">
        <v>172</v>
      </c>
      <c r="D13" s="421" t="s">
        <v>173</v>
      </c>
      <c r="E13" s="312">
        <v>1001</v>
      </c>
      <c r="F13" s="421" t="s">
        <v>174</v>
      </c>
      <c r="G13" s="312">
        <v>1107</v>
      </c>
      <c r="H13" s="167">
        <v>26.4</v>
      </c>
      <c r="I13" s="167">
        <v>71.400000000000006</v>
      </c>
      <c r="J13" s="59">
        <v>45</v>
      </c>
      <c r="K13" s="348">
        <v>60</v>
      </c>
      <c r="L13" s="312">
        <v>1.1299999999999999</v>
      </c>
      <c r="M13" s="312">
        <v>2010</v>
      </c>
      <c r="N13" s="64">
        <v>1.1299999999999999</v>
      </c>
      <c r="O13" s="167">
        <v>26.4</v>
      </c>
      <c r="P13" s="524">
        <v>71.400000000000006</v>
      </c>
      <c r="Q13" s="455">
        <v>9.4499999999999993</v>
      </c>
      <c r="R13" s="455">
        <v>13.18</v>
      </c>
      <c r="S13" s="455">
        <v>19.86</v>
      </c>
      <c r="T13" s="455">
        <v>11.53</v>
      </c>
      <c r="U13" s="626"/>
    </row>
    <row r="14" spans="1:21" s="429" customFormat="1" ht="15" hidden="1" customHeight="1">
      <c r="A14" s="421" t="s">
        <v>175</v>
      </c>
      <c r="B14" s="421" t="s">
        <v>175</v>
      </c>
      <c r="C14" s="95" t="s">
        <v>172</v>
      </c>
      <c r="D14" s="421" t="s">
        <v>175</v>
      </c>
      <c r="E14" s="312">
        <v>2101</v>
      </c>
      <c r="F14" s="421" t="s">
        <v>175</v>
      </c>
      <c r="G14" s="312">
        <v>2101</v>
      </c>
      <c r="H14" s="167">
        <v>34.1</v>
      </c>
      <c r="I14" s="167">
        <v>63.3</v>
      </c>
      <c r="J14" s="60">
        <v>40</v>
      </c>
      <c r="K14" s="348">
        <v>55</v>
      </c>
      <c r="L14" s="458">
        <v>1</v>
      </c>
      <c r="M14" s="312">
        <v>2010</v>
      </c>
      <c r="N14" s="520">
        <v>1</v>
      </c>
      <c r="O14" s="167">
        <v>34.1</v>
      </c>
      <c r="P14" s="524">
        <v>63.3</v>
      </c>
      <c r="Q14" s="455">
        <v>8.83</v>
      </c>
      <c r="R14" s="455">
        <v>12.17</v>
      </c>
      <c r="S14" s="455">
        <v>18.28</v>
      </c>
      <c r="T14" s="455">
        <v>5.85</v>
      </c>
      <c r="U14" s="626"/>
    </row>
    <row r="15" spans="1:21" s="429" customFormat="1" ht="15" hidden="1" customHeight="1">
      <c r="A15" s="421" t="s">
        <v>175</v>
      </c>
      <c r="B15" s="421" t="s">
        <v>176</v>
      </c>
      <c r="C15" s="95" t="s">
        <v>172</v>
      </c>
      <c r="D15" s="421" t="s">
        <v>177</v>
      </c>
      <c r="E15" s="312">
        <v>2201</v>
      </c>
      <c r="F15" s="421" t="s">
        <v>177</v>
      </c>
      <c r="G15" s="312">
        <v>2201</v>
      </c>
      <c r="H15" s="73" t="s">
        <v>526</v>
      </c>
      <c r="I15" s="73" t="s">
        <v>526</v>
      </c>
      <c r="J15" s="336" t="s">
        <v>526</v>
      </c>
      <c r="K15" s="349" t="s">
        <v>526</v>
      </c>
      <c r="L15" s="349" t="s">
        <v>526</v>
      </c>
      <c r="M15" s="73" t="s">
        <v>526</v>
      </c>
      <c r="N15" s="73" t="s">
        <v>526</v>
      </c>
      <c r="O15" s="73" t="s">
        <v>526</v>
      </c>
      <c r="P15" s="525" t="s">
        <v>526</v>
      </c>
      <c r="Q15" s="326" t="s">
        <v>526</v>
      </c>
      <c r="R15" s="830" t="s">
        <v>526</v>
      </c>
      <c r="S15" s="831" t="s">
        <v>526</v>
      </c>
      <c r="T15" s="831" t="s">
        <v>526</v>
      </c>
      <c r="U15" s="626"/>
    </row>
    <row r="16" spans="1:21" s="429" customFormat="1" ht="15" hidden="1" customHeight="1">
      <c r="A16" s="421" t="s">
        <v>178</v>
      </c>
      <c r="B16" s="421" t="s">
        <v>179</v>
      </c>
      <c r="C16" s="95" t="s">
        <v>172</v>
      </c>
      <c r="D16" s="421" t="s">
        <v>180</v>
      </c>
      <c r="E16" s="312">
        <v>3001</v>
      </c>
      <c r="F16" s="421" t="s">
        <v>179</v>
      </c>
      <c r="G16" s="312">
        <v>3101</v>
      </c>
      <c r="H16" s="167">
        <v>29.2</v>
      </c>
      <c r="I16" s="167">
        <v>61</v>
      </c>
      <c r="J16" s="59">
        <v>35</v>
      </c>
      <c r="K16" s="348">
        <v>45</v>
      </c>
      <c r="L16" s="312">
        <v>1.17</v>
      </c>
      <c r="M16" s="312">
        <v>2010</v>
      </c>
      <c r="N16" s="64">
        <v>1.17</v>
      </c>
      <c r="O16" s="167">
        <v>29.2</v>
      </c>
      <c r="P16" s="526">
        <v>61</v>
      </c>
      <c r="Q16" s="455">
        <v>6.65</v>
      </c>
      <c r="R16" s="455">
        <v>8.8800000000000008</v>
      </c>
      <c r="S16" s="455">
        <v>11.1</v>
      </c>
      <c r="T16" s="455">
        <v>5.78</v>
      </c>
      <c r="U16" s="626"/>
    </row>
    <row r="17" spans="1:21" s="429" customFormat="1" ht="15" hidden="1" customHeight="1">
      <c r="A17" s="421" t="s">
        <v>178</v>
      </c>
      <c r="B17" s="421" t="s">
        <v>179</v>
      </c>
      <c r="C17" s="95" t="s">
        <v>172</v>
      </c>
      <c r="D17" s="421" t="s">
        <v>180</v>
      </c>
      <c r="E17" s="312">
        <v>3001</v>
      </c>
      <c r="F17" s="421" t="s">
        <v>181</v>
      </c>
      <c r="G17" s="312">
        <v>3103</v>
      </c>
      <c r="H17" s="73" t="s">
        <v>526</v>
      </c>
      <c r="I17" s="73" t="s">
        <v>526</v>
      </c>
      <c r="J17" s="336" t="s">
        <v>526</v>
      </c>
      <c r="K17" s="349" t="s">
        <v>526</v>
      </c>
      <c r="L17" s="349" t="s">
        <v>526</v>
      </c>
      <c r="M17" s="73" t="s">
        <v>526</v>
      </c>
      <c r="N17" s="73" t="s">
        <v>526</v>
      </c>
      <c r="O17" s="527" t="s">
        <v>526</v>
      </c>
      <c r="P17" s="525" t="s">
        <v>526</v>
      </c>
      <c r="Q17" s="326" t="s">
        <v>526</v>
      </c>
      <c r="R17" s="830" t="s">
        <v>526</v>
      </c>
      <c r="S17" s="831" t="s">
        <v>526</v>
      </c>
      <c r="T17" s="831" t="s">
        <v>526</v>
      </c>
      <c r="U17" s="626"/>
    </row>
    <row r="18" spans="1:21" s="429" customFormat="1" ht="15" hidden="1" customHeight="1">
      <c r="A18" s="421" t="s">
        <v>178</v>
      </c>
      <c r="B18" s="423" t="s">
        <v>182</v>
      </c>
      <c r="C18" s="95" t="s">
        <v>172</v>
      </c>
      <c r="D18" s="423" t="s">
        <v>183</v>
      </c>
      <c r="E18" s="312">
        <v>3301</v>
      </c>
      <c r="F18" s="423" t="s">
        <v>183</v>
      </c>
      <c r="G18" s="312">
        <v>3301</v>
      </c>
      <c r="H18" s="73" t="s">
        <v>526</v>
      </c>
      <c r="I18" s="73" t="s">
        <v>526</v>
      </c>
      <c r="J18" s="336" t="s">
        <v>526</v>
      </c>
      <c r="K18" s="349" t="s">
        <v>526</v>
      </c>
      <c r="L18" s="349" t="s">
        <v>526</v>
      </c>
      <c r="M18" s="73" t="s">
        <v>526</v>
      </c>
      <c r="N18" s="73" t="s">
        <v>526</v>
      </c>
      <c r="O18" s="73" t="s">
        <v>526</v>
      </c>
      <c r="P18" s="525" t="s">
        <v>526</v>
      </c>
      <c r="Q18" s="326" t="s">
        <v>526</v>
      </c>
      <c r="R18" s="830" t="s">
        <v>526</v>
      </c>
      <c r="S18" s="831" t="s">
        <v>526</v>
      </c>
      <c r="T18" s="831" t="s">
        <v>526</v>
      </c>
      <c r="U18" s="626"/>
    </row>
    <row r="19" spans="1:21" s="429" customFormat="1" ht="15" hidden="1" customHeight="1">
      <c r="A19" s="421" t="s">
        <v>184</v>
      </c>
      <c r="B19" s="421" t="s">
        <v>185</v>
      </c>
      <c r="C19" s="95" t="s">
        <v>172</v>
      </c>
      <c r="D19" s="421" t="s">
        <v>186</v>
      </c>
      <c r="E19" s="312">
        <v>4001</v>
      </c>
      <c r="F19" s="421" t="s">
        <v>187</v>
      </c>
      <c r="G19" s="312">
        <v>4101</v>
      </c>
      <c r="H19" s="167">
        <v>31.7</v>
      </c>
      <c r="I19" s="167">
        <v>63.06</v>
      </c>
      <c r="J19" s="59">
        <v>45</v>
      </c>
      <c r="K19" s="348">
        <v>50</v>
      </c>
      <c r="L19" s="312">
        <v>1.1299999999999999</v>
      </c>
      <c r="M19" s="312">
        <v>2010</v>
      </c>
      <c r="N19" s="64">
        <v>1.1299999999999999</v>
      </c>
      <c r="O19" s="167">
        <v>31.7</v>
      </c>
      <c r="P19" s="526">
        <v>63.06</v>
      </c>
      <c r="Q19" s="455">
        <v>11.9</v>
      </c>
      <c r="R19" s="455">
        <v>16.04</v>
      </c>
      <c r="S19" s="455">
        <v>21.42</v>
      </c>
      <c r="T19" s="455">
        <v>8.49</v>
      </c>
      <c r="U19" s="626"/>
    </row>
    <row r="20" spans="1:21" s="429" customFormat="1" ht="15" hidden="1" customHeight="1">
      <c r="A20" s="421" t="s">
        <v>184</v>
      </c>
      <c r="B20" s="421" t="s">
        <v>185</v>
      </c>
      <c r="C20" s="95" t="s">
        <v>172</v>
      </c>
      <c r="D20" s="421" t="s">
        <v>186</v>
      </c>
      <c r="E20" s="312">
        <v>4001</v>
      </c>
      <c r="F20" s="421" t="s">
        <v>184</v>
      </c>
      <c r="G20" s="312">
        <v>4102</v>
      </c>
      <c r="H20" s="167">
        <v>27.7</v>
      </c>
      <c r="I20" s="167">
        <v>71.02</v>
      </c>
      <c r="J20" s="60">
        <v>50</v>
      </c>
      <c r="K20" s="348">
        <v>60</v>
      </c>
      <c r="L20" s="458">
        <v>1.25</v>
      </c>
      <c r="M20" s="312">
        <v>2010</v>
      </c>
      <c r="N20" s="520">
        <v>1.25</v>
      </c>
      <c r="O20" s="167">
        <v>27.7</v>
      </c>
      <c r="P20" s="526">
        <v>71.02</v>
      </c>
      <c r="Q20" s="455">
        <v>9.7200000000000006</v>
      </c>
      <c r="R20" s="455">
        <v>13.8</v>
      </c>
      <c r="S20" s="455">
        <v>19.29</v>
      </c>
      <c r="T20" s="455">
        <v>8.4499999999999993</v>
      </c>
      <c r="U20" s="626"/>
    </row>
    <row r="21" spans="1:21" s="429" customFormat="1" ht="15" hidden="1" customHeight="1">
      <c r="A21" s="421" t="s">
        <v>184</v>
      </c>
      <c r="B21" s="421" t="s">
        <v>188</v>
      </c>
      <c r="C21" s="95" t="s">
        <v>172</v>
      </c>
      <c r="D21" s="421" t="s">
        <v>189</v>
      </c>
      <c r="E21" s="312">
        <v>4301</v>
      </c>
      <c r="F21" s="424" t="s">
        <v>189</v>
      </c>
      <c r="G21" s="312">
        <v>4301</v>
      </c>
      <c r="H21" s="73" t="s">
        <v>526</v>
      </c>
      <c r="I21" s="73" t="s">
        <v>526</v>
      </c>
      <c r="J21" s="336" t="s">
        <v>526</v>
      </c>
      <c r="K21" s="349" t="s">
        <v>526</v>
      </c>
      <c r="L21" s="349" t="s">
        <v>526</v>
      </c>
      <c r="M21" s="73" t="s">
        <v>526</v>
      </c>
      <c r="N21" s="73" t="s">
        <v>526</v>
      </c>
      <c r="O21" s="73" t="s">
        <v>526</v>
      </c>
      <c r="P21" s="525" t="s">
        <v>526</v>
      </c>
      <c r="Q21" s="326" t="s">
        <v>526</v>
      </c>
      <c r="R21" s="830" t="s">
        <v>526</v>
      </c>
      <c r="S21" s="831" t="s">
        <v>526</v>
      </c>
      <c r="T21" s="831" t="s">
        <v>526</v>
      </c>
      <c r="U21" s="626"/>
    </row>
    <row r="22" spans="1:21" s="429" customFormat="1" ht="15" hidden="1" customHeight="1">
      <c r="A22" s="421" t="s">
        <v>190</v>
      </c>
      <c r="B22" s="421" t="s">
        <v>190</v>
      </c>
      <c r="C22" s="95" t="s">
        <v>191</v>
      </c>
      <c r="D22" s="421" t="s">
        <v>191</v>
      </c>
      <c r="E22" s="312">
        <v>5001</v>
      </c>
      <c r="F22" s="421" t="s">
        <v>190</v>
      </c>
      <c r="G22" s="312">
        <v>5101</v>
      </c>
      <c r="H22" s="167">
        <v>45.5</v>
      </c>
      <c r="I22" s="167">
        <v>72.7</v>
      </c>
      <c r="J22" s="59">
        <v>50</v>
      </c>
      <c r="K22" s="348">
        <v>60</v>
      </c>
      <c r="L22" s="458">
        <v>0.83</v>
      </c>
      <c r="M22" s="312">
        <v>2014</v>
      </c>
      <c r="N22" s="520">
        <v>0.83333333333333337</v>
      </c>
      <c r="O22" s="167">
        <v>45.5</v>
      </c>
      <c r="P22" s="524">
        <v>72.7</v>
      </c>
      <c r="Q22" s="455">
        <v>20.13</v>
      </c>
      <c r="R22" s="455">
        <v>27.52</v>
      </c>
      <c r="S22" s="455">
        <v>33.79</v>
      </c>
      <c r="T22" s="455">
        <v>13.76</v>
      </c>
      <c r="U22" s="626"/>
    </row>
    <row r="23" spans="1:21" s="429" customFormat="1" ht="15" hidden="1" customHeight="1">
      <c r="A23" s="421" t="s">
        <v>190</v>
      </c>
      <c r="B23" s="421" t="s">
        <v>190</v>
      </c>
      <c r="C23" s="95" t="s">
        <v>191</v>
      </c>
      <c r="D23" s="421" t="s">
        <v>191</v>
      </c>
      <c r="E23" s="312">
        <v>5001</v>
      </c>
      <c r="F23" s="421" t="s">
        <v>192</v>
      </c>
      <c r="G23" s="312">
        <v>5102</v>
      </c>
      <c r="H23" s="73" t="s">
        <v>526</v>
      </c>
      <c r="I23" s="73" t="s">
        <v>526</v>
      </c>
      <c r="J23" s="336" t="s">
        <v>526</v>
      </c>
      <c r="K23" s="349" t="s">
        <v>526</v>
      </c>
      <c r="L23" s="349" t="s">
        <v>526</v>
      </c>
      <c r="M23" s="73" t="s">
        <v>526</v>
      </c>
      <c r="N23" s="73" t="s">
        <v>526</v>
      </c>
      <c r="O23" s="73" t="s">
        <v>526</v>
      </c>
      <c r="P23" s="525" t="s">
        <v>526</v>
      </c>
      <c r="Q23" s="326" t="s">
        <v>526</v>
      </c>
      <c r="R23" s="830" t="s">
        <v>526</v>
      </c>
      <c r="S23" s="831" t="s">
        <v>526</v>
      </c>
      <c r="T23" s="831" t="s">
        <v>526</v>
      </c>
      <c r="U23" s="626"/>
    </row>
    <row r="24" spans="1:21" s="429" customFormat="1" ht="15" hidden="1" customHeight="1">
      <c r="A24" s="421" t="s">
        <v>190</v>
      </c>
      <c r="B24" s="421" t="s">
        <v>190</v>
      </c>
      <c r="C24" s="95" t="s">
        <v>191</v>
      </c>
      <c r="D24" s="421" t="s">
        <v>191</v>
      </c>
      <c r="E24" s="312">
        <v>5001</v>
      </c>
      <c r="F24" s="421" t="s">
        <v>193</v>
      </c>
      <c r="G24" s="312">
        <v>5103</v>
      </c>
      <c r="H24" s="167">
        <v>18.399999999999999</v>
      </c>
      <c r="I24" s="167">
        <v>46.6</v>
      </c>
      <c r="J24" s="60">
        <v>45</v>
      </c>
      <c r="K24" s="348">
        <v>60</v>
      </c>
      <c r="L24" s="458">
        <v>0.9</v>
      </c>
      <c r="M24" s="312">
        <v>2014</v>
      </c>
      <c r="N24" s="520">
        <v>0.9</v>
      </c>
      <c r="O24" s="167">
        <v>18.399999999999999</v>
      </c>
      <c r="P24" s="524">
        <v>46.6</v>
      </c>
      <c r="Q24" s="455">
        <v>14.92</v>
      </c>
      <c r="R24" s="455">
        <v>24.29</v>
      </c>
      <c r="S24" s="455">
        <v>43.37</v>
      </c>
      <c r="T24" s="455">
        <v>10.68</v>
      </c>
      <c r="U24" s="626"/>
    </row>
    <row r="25" spans="1:21" s="429" customFormat="1" ht="15" hidden="1" customHeight="1">
      <c r="A25" s="421" t="s">
        <v>190</v>
      </c>
      <c r="B25" s="421" t="s">
        <v>190</v>
      </c>
      <c r="C25" s="95" t="s">
        <v>191</v>
      </c>
      <c r="D25" s="421" t="s">
        <v>191</v>
      </c>
      <c r="E25" s="312">
        <v>5001</v>
      </c>
      <c r="F25" s="421" t="s">
        <v>194</v>
      </c>
      <c r="G25" s="312">
        <v>5105</v>
      </c>
      <c r="H25" s="73" t="s">
        <v>526</v>
      </c>
      <c r="I25" s="73" t="s">
        <v>526</v>
      </c>
      <c r="J25" s="336" t="s">
        <v>526</v>
      </c>
      <c r="K25" s="349" t="s">
        <v>526</v>
      </c>
      <c r="L25" s="349" t="s">
        <v>526</v>
      </c>
      <c r="M25" s="73" t="s">
        <v>526</v>
      </c>
      <c r="N25" s="73" t="s">
        <v>526</v>
      </c>
      <c r="O25" s="73" t="s">
        <v>526</v>
      </c>
      <c r="P25" s="525" t="s">
        <v>526</v>
      </c>
      <c r="Q25" s="326" t="s">
        <v>526</v>
      </c>
      <c r="R25" s="830" t="s">
        <v>526</v>
      </c>
      <c r="S25" s="831" t="s">
        <v>526</v>
      </c>
      <c r="T25" s="831" t="s">
        <v>526</v>
      </c>
      <c r="U25" s="626"/>
    </row>
    <row r="26" spans="1:21" s="429" customFormat="1" ht="15" hidden="1" customHeight="1">
      <c r="A26" s="421" t="s">
        <v>190</v>
      </c>
      <c r="B26" s="421" t="s">
        <v>190</v>
      </c>
      <c r="C26" s="95" t="s">
        <v>191</v>
      </c>
      <c r="D26" s="421" t="s">
        <v>191</v>
      </c>
      <c r="E26" s="312">
        <v>5001</v>
      </c>
      <c r="F26" s="421" t="s">
        <v>195</v>
      </c>
      <c r="G26" s="312">
        <v>5107</v>
      </c>
      <c r="H26" s="73" t="s">
        <v>526</v>
      </c>
      <c r="I26" s="73" t="s">
        <v>526</v>
      </c>
      <c r="J26" s="336" t="s">
        <v>526</v>
      </c>
      <c r="K26" s="349" t="s">
        <v>526</v>
      </c>
      <c r="L26" s="349" t="s">
        <v>526</v>
      </c>
      <c r="M26" s="73" t="s">
        <v>526</v>
      </c>
      <c r="N26" s="73" t="s">
        <v>526</v>
      </c>
      <c r="O26" s="73" t="s">
        <v>526</v>
      </c>
      <c r="P26" s="525" t="s">
        <v>526</v>
      </c>
      <c r="Q26" s="326" t="s">
        <v>526</v>
      </c>
      <c r="R26" s="830" t="s">
        <v>526</v>
      </c>
      <c r="S26" s="831" t="s">
        <v>526</v>
      </c>
      <c r="T26" s="831" t="s">
        <v>526</v>
      </c>
      <c r="U26" s="626"/>
    </row>
    <row r="27" spans="1:21" s="429" customFormat="1" ht="15" hidden="1" customHeight="1">
      <c r="A27" s="421" t="s">
        <v>190</v>
      </c>
      <c r="B27" s="421" t="s">
        <v>190</v>
      </c>
      <c r="C27" s="95" t="s">
        <v>191</v>
      </c>
      <c r="D27" s="421" t="s">
        <v>191</v>
      </c>
      <c r="E27" s="312">
        <v>5001</v>
      </c>
      <c r="F27" s="421" t="s">
        <v>196</v>
      </c>
      <c r="G27" s="312">
        <v>5109</v>
      </c>
      <c r="H27" s="167">
        <v>37.4</v>
      </c>
      <c r="I27" s="167">
        <v>63.6</v>
      </c>
      <c r="J27" s="60">
        <v>55</v>
      </c>
      <c r="K27" s="348">
        <v>60</v>
      </c>
      <c r="L27" s="458">
        <v>0.92</v>
      </c>
      <c r="M27" s="312">
        <v>2014</v>
      </c>
      <c r="N27" s="520">
        <v>0.91666666666666663</v>
      </c>
      <c r="O27" s="167">
        <v>37.4</v>
      </c>
      <c r="P27" s="524">
        <v>63.6</v>
      </c>
      <c r="Q27" s="455">
        <v>20.03</v>
      </c>
      <c r="R27" s="455">
        <v>27.72</v>
      </c>
      <c r="S27" s="455">
        <v>39.04</v>
      </c>
      <c r="T27" s="455">
        <v>11.04</v>
      </c>
      <c r="U27" s="626"/>
    </row>
    <row r="28" spans="1:21" s="429" customFormat="1" ht="15" hidden="1" customHeight="1">
      <c r="A28" s="421" t="s">
        <v>190</v>
      </c>
      <c r="B28" s="423" t="s">
        <v>197</v>
      </c>
      <c r="C28" s="95" t="s">
        <v>172</v>
      </c>
      <c r="D28" s="423" t="s">
        <v>198</v>
      </c>
      <c r="E28" s="312">
        <v>5301</v>
      </c>
      <c r="F28" s="425" t="s">
        <v>197</v>
      </c>
      <c r="G28" s="312">
        <v>5301</v>
      </c>
      <c r="H28" s="73" t="s">
        <v>526</v>
      </c>
      <c r="I28" s="73" t="s">
        <v>526</v>
      </c>
      <c r="J28" s="336" t="s">
        <v>526</v>
      </c>
      <c r="K28" s="349" t="s">
        <v>526</v>
      </c>
      <c r="L28" s="349" t="s">
        <v>526</v>
      </c>
      <c r="M28" s="73" t="s">
        <v>526</v>
      </c>
      <c r="N28" s="73" t="s">
        <v>526</v>
      </c>
      <c r="O28" s="73" t="s">
        <v>526</v>
      </c>
      <c r="P28" s="525" t="s">
        <v>526</v>
      </c>
      <c r="Q28" s="326" t="s">
        <v>526</v>
      </c>
      <c r="R28" s="830" t="s">
        <v>526</v>
      </c>
      <c r="S28" s="831" t="s">
        <v>526</v>
      </c>
      <c r="T28" s="831" t="s">
        <v>526</v>
      </c>
      <c r="U28" s="626"/>
    </row>
    <row r="29" spans="1:21" s="429" customFormat="1" ht="15" hidden="1" customHeight="1">
      <c r="A29" s="421" t="s">
        <v>190</v>
      </c>
      <c r="B29" s="423" t="s">
        <v>197</v>
      </c>
      <c r="C29" s="95" t="s">
        <v>172</v>
      </c>
      <c r="D29" s="423" t="s">
        <v>198</v>
      </c>
      <c r="E29" s="312">
        <v>5301</v>
      </c>
      <c r="F29" s="425" t="s">
        <v>199</v>
      </c>
      <c r="G29" s="312">
        <v>5304</v>
      </c>
      <c r="H29" s="73" t="s">
        <v>526</v>
      </c>
      <c r="I29" s="73" t="s">
        <v>526</v>
      </c>
      <c r="J29" s="336" t="s">
        <v>526</v>
      </c>
      <c r="K29" s="349" t="s">
        <v>526</v>
      </c>
      <c r="L29" s="349" t="s">
        <v>526</v>
      </c>
      <c r="M29" s="73" t="s">
        <v>526</v>
      </c>
      <c r="N29" s="73" t="s">
        <v>526</v>
      </c>
      <c r="O29" s="73" t="s">
        <v>526</v>
      </c>
      <c r="P29" s="525" t="s">
        <v>526</v>
      </c>
      <c r="Q29" s="326" t="s">
        <v>526</v>
      </c>
      <c r="R29" s="830" t="s">
        <v>526</v>
      </c>
      <c r="S29" s="831" t="s">
        <v>526</v>
      </c>
      <c r="T29" s="831" t="s">
        <v>526</v>
      </c>
      <c r="U29" s="626"/>
    </row>
    <row r="30" spans="1:21" s="429" customFormat="1" ht="15" hidden="1" customHeight="1">
      <c r="A30" s="421" t="s">
        <v>190</v>
      </c>
      <c r="B30" s="423" t="s">
        <v>200</v>
      </c>
      <c r="C30" s="95" t="s">
        <v>172</v>
      </c>
      <c r="D30" s="423" t="s">
        <v>201</v>
      </c>
      <c r="E30" s="312">
        <v>5501</v>
      </c>
      <c r="F30" s="425" t="s">
        <v>200</v>
      </c>
      <c r="G30" s="312">
        <v>5501</v>
      </c>
      <c r="H30" s="73" t="s">
        <v>526</v>
      </c>
      <c r="I30" s="73" t="s">
        <v>526</v>
      </c>
      <c r="J30" s="336" t="s">
        <v>526</v>
      </c>
      <c r="K30" s="349" t="s">
        <v>526</v>
      </c>
      <c r="L30" s="349" t="s">
        <v>526</v>
      </c>
      <c r="M30" s="73" t="s">
        <v>526</v>
      </c>
      <c r="N30" s="73" t="s">
        <v>526</v>
      </c>
      <c r="O30" s="73" t="s">
        <v>526</v>
      </c>
      <c r="P30" s="525" t="s">
        <v>526</v>
      </c>
      <c r="Q30" s="326" t="s">
        <v>526</v>
      </c>
      <c r="R30" s="830" t="s">
        <v>526</v>
      </c>
      <c r="S30" s="831" t="s">
        <v>526</v>
      </c>
      <c r="T30" s="831" t="s">
        <v>526</v>
      </c>
      <c r="U30" s="626"/>
    </row>
    <row r="31" spans="1:21" s="429" customFormat="1" ht="15" hidden="1" customHeight="1">
      <c r="A31" s="421" t="s">
        <v>190</v>
      </c>
      <c r="B31" s="423" t="s">
        <v>200</v>
      </c>
      <c r="C31" s="95" t="s">
        <v>172</v>
      </c>
      <c r="D31" s="423" t="s">
        <v>201</v>
      </c>
      <c r="E31" s="312">
        <v>5501</v>
      </c>
      <c r="F31" s="425" t="s">
        <v>202</v>
      </c>
      <c r="G31" s="312">
        <v>5502</v>
      </c>
      <c r="H31" s="73" t="s">
        <v>526</v>
      </c>
      <c r="I31" s="73" t="s">
        <v>526</v>
      </c>
      <c r="J31" s="336" t="s">
        <v>526</v>
      </c>
      <c r="K31" s="349" t="s">
        <v>526</v>
      </c>
      <c r="L31" s="349" t="s">
        <v>526</v>
      </c>
      <c r="M31" s="73" t="s">
        <v>526</v>
      </c>
      <c r="N31" s="73" t="s">
        <v>526</v>
      </c>
      <c r="O31" s="73" t="s">
        <v>526</v>
      </c>
      <c r="P31" s="525" t="s">
        <v>526</v>
      </c>
      <c r="Q31" s="326" t="s">
        <v>526</v>
      </c>
      <c r="R31" s="830" t="s">
        <v>526</v>
      </c>
      <c r="S31" s="831" t="s">
        <v>526</v>
      </c>
      <c r="T31" s="831" t="s">
        <v>526</v>
      </c>
      <c r="U31" s="626"/>
    </row>
    <row r="32" spans="1:21" s="429" customFormat="1" ht="15" hidden="1" customHeight="1">
      <c r="A32" s="421" t="s">
        <v>190</v>
      </c>
      <c r="B32" s="423" t="s">
        <v>200</v>
      </c>
      <c r="C32" s="95" t="s">
        <v>172</v>
      </c>
      <c r="D32" s="423" t="s">
        <v>201</v>
      </c>
      <c r="E32" s="312">
        <v>5501</v>
      </c>
      <c r="F32" s="425" t="s">
        <v>203</v>
      </c>
      <c r="G32" s="312">
        <v>5503</v>
      </c>
      <c r="H32" s="73" t="s">
        <v>526</v>
      </c>
      <c r="I32" s="73" t="s">
        <v>526</v>
      </c>
      <c r="J32" s="336" t="s">
        <v>526</v>
      </c>
      <c r="K32" s="349" t="s">
        <v>526</v>
      </c>
      <c r="L32" s="349" t="s">
        <v>526</v>
      </c>
      <c r="M32" s="73" t="s">
        <v>526</v>
      </c>
      <c r="N32" s="73" t="s">
        <v>526</v>
      </c>
      <c r="O32" s="73" t="s">
        <v>526</v>
      </c>
      <c r="P32" s="525" t="s">
        <v>526</v>
      </c>
      <c r="Q32" s="326" t="s">
        <v>526</v>
      </c>
      <c r="R32" s="830" t="s">
        <v>526</v>
      </c>
      <c r="S32" s="831" t="s">
        <v>526</v>
      </c>
      <c r="T32" s="831" t="s">
        <v>526</v>
      </c>
      <c r="U32" s="626"/>
    </row>
    <row r="33" spans="1:21" s="429" customFormat="1" ht="15" hidden="1" customHeight="1">
      <c r="A33" s="421" t="s">
        <v>190</v>
      </c>
      <c r="B33" s="423" t="s">
        <v>200</v>
      </c>
      <c r="C33" s="95" t="s">
        <v>172</v>
      </c>
      <c r="D33" s="423" t="s">
        <v>201</v>
      </c>
      <c r="E33" s="312">
        <v>5501</v>
      </c>
      <c r="F33" s="425" t="s">
        <v>204</v>
      </c>
      <c r="G33" s="312">
        <v>5504</v>
      </c>
      <c r="H33" s="73" t="s">
        <v>526</v>
      </c>
      <c r="I33" s="73" t="s">
        <v>526</v>
      </c>
      <c r="J33" s="336" t="s">
        <v>526</v>
      </c>
      <c r="K33" s="349" t="s">
        <v>526</v>
      </c>
      <c r="L33" s="349" t="s">
        <v>526</v>
      </c>
      <c r="M33" s="73" t="s">
        <v>526</v>
      </c>
      <c r="N33" s="73" t="s">
        <v>526</v>
      </c>
      <c r="O33" s="73" t="s">
        <v>526</v>
      </c>
      <c r="P33" s="525" t="s">
        <v>526</v>
      </c>
      <c r="Q33" s="326" t="s">
        <v>526</v>
      </c>
      <c r="R33" s="830" t="s">
        <v>526</v>
      </c>
      <c r="S33" s="831" t="s">
        <v>526</v>
      </c>
      <c r="T33" s="831" t="s">
        <v>526</v>
      </c>
      <c r="U33" s="626"/>
    </row>
    <row r="34" spans="1:21" s="429" customFormat="1" ht="15" hidden="1" customHeight="1">
      <c r="A34" s="421" t="s">
        <v>190</v>
      </c>
      <c r="B34" s="421" t="s">
        <v>205</v>
      </c>
      <c r="C34" s="95" t="s">
        <v>172</v>
      </c>
      <c r="D34" s="421" t="s">
        <v>206</v>
      </c>
      <c r="E34" s="312">
        <v>5601</v>
      </c>
      <c r="F34" s="424" t="s">
        <v>205</v>
      </c>
      <c r="G34" s="312">
        <v>5601</v>
      </c>
      <c r="H34" s="167">
        <v>33.5</v>
      </c>
      <c r="I34" s="167">
        <v>59.1</v>
      </c>
      <c r="J34" s="60">
        <v>40</v>
      </c>
      <c r="K34" s="350">
        <v>55</v>
      </c>
      <c r="L34" s="458">
        <v>1.33</v>
      </c>
      <c r="M34" s="312">
        <v>2017</v>
      </c>
      <c r="N34" s="520">
        <v>1.3333333333333333</v>
      </c>
      <c r="O34" s="167">
        <v>33.5</v>
      </c>
      <c r="P34" s="524">
        <v>59.1</v>
      </c>
      <c r="Q34" s="455">
        <v>7.75</v>
      </c>
      <c r="R34" s="455">
        <v>10.23</v>
      </c>
      <c r="S34" s="455">
        <v>12.7</v>
      </c>
      <c r="T34" s="455">
        <v>6.84</v>
      </c>
      <c r="U34" s="626"/>
    </row>
    <row r="35" spans="1:21" s="429" customFormat="1" ht="15" hidden="1" customHeight="1">
      <c r="A35" s="421" t="s">
        <v>190</v>
      </c>
      <c r="B35" s="421" t="s">
        <v>205</v>
      </c>
      <c r="C35" s="95" t="s">
        <v>172</v>
      </c>
      <c r="D35" s="421" t="s">
        <v>206</v>
      </c>
      <c r="E35" s="312">
        <v>5601</v>
      </c>
      <c r="F35" s="424" t="s">
        <v>207</v>
      </c>
      <c r="G35" s="312">
        <v>5603</v>
      </c>
      <c r="H35" s="73" t="s">
        <v>526</v>
      </c>
      <c r="I35" s="73" t="s">
        <v>526</v>
      </c>
      <c r="J35" s="336" t="s">
        <v>526</v>
      </c>
      <c r="K35" s="349" t="s">
        <v>526</v>
      </c>
      <c r="L35" s="349" t="s">
        <v>526</v>
      </c>
      <c r="M35" s="421" t="s">
        <v>526</v>
      </c>
      <c r="N35" s="73" t="s">
        <v>526</v>
      </c>
      <c r="O35" s="73" t="s">
        <v>526</v>
      </c>
      <c r="P35" s="525" t="s">
        <v>526</v>
      </c>
      <c r="Q35" s="326" t="s">
        <v>526</v>
      </c>
      <c r="R35" s="830" t="s">
        <v>526</v>
      </c>
      <c r="S35" s="831" t="s">
        <v>526</v>
      </c>
      <c r="T35" s="831" t="s">
        <v>526</v>
      </c>
      <c r="U35" s="626"/>
    </row>
    <row r="36" spans="1:21" s="429" customFormat="1" ht="15" hidden="1" customHeight="1">
      <c r="A36" s="421" t="s">
        <v>190</v>
      </c>
      <c r="B36" s="421" t="s">
        <v>205</v>
      </c>
      <c r="C36" s="95" t="s">
        <v>172</v>
      </c>
      <c r="D36" s="421" t="s">
        <v>206</v>
      </c>
      <c r="E36" s="312">
        <v>5601</v>
      </c>
      <c r="F36" s="424" t="s">
        <v>208</v>
      </c>
      <c r="G36" s="312">
        <v>5606</v>
      </c>
      <c r="H36" s="73" t="s">
        <v>526</v>
      </c>
      <c r="I36" s="73" t="s">
        <v>526</v>
      </c>
      <c r="J36" s="336" t="s">
        <v>526</v>
      </c>
      <c r="K36" s="349" t="s">
        <v>526</v>
      </c>
      <c r="L36" s="349" t="s">
        <v>526</v>
      </c>
      <c r="M36" s="421" t="s">
        <v>526</v>
      </c>
      <c r="N36" s="73" t="s">
        <v>526</v>
      </c>
      <c r="O36" s="73" t="s">
        <v>526</v>
      </c>
      <c r="P36" s="525" t="s">
        <v>526</v>
      </c>
      <c r="Q36" s="326" t="s">
        <v>526</v>
      </c>
      <c r="R36" s="830" t="s">
        <v>526</v>
      </c>
      <c r="S36" s="831" t="s">
        <v>526</v>
      </c>
      <c r="T36" s="831" t="s">
        <v>526</v>
      </c>
      <c r="U36" s="626"/>
    </row>
    <row r="37" spans="1:21" s="429" customFormat="1" ht="15" hidden="1" customHeight="1">
      <c r="A37" s="421" t="s">
        <v>190</v>
      </c>
      <c r="B37" s="423" t="s">
        <v>209</v>
      </c>
      <c r="C37" s="95" t="s">
        <v>172</v>
      </c>
      <c r="D37" s="423" t="s">
        <v>210</v>
      </c>
      <c r="E37" s="312">
        <v>5701</v>
      </c>
      <c r="F37" s="425" t="s">
        <v>210</v>
      </c>
      <c r="G37" s="312">
        <v>5701</v>
      </c>
      <c r="H37" s="73" t="s">
        <v>526</v>
      </c>
      <c r="I37" s="73" t="s">
        <v>526</v>
      </c>
      <c r="J37" s="336" t="s">
        <v>526</v>
      </c>
      <c r="K37" s="349" t="s">
        <v>526</v>
      </c>
      <c r="L37" s="349" t="s">
        <v>526</v>
      </c>
      <c r="M37" s="421" t="s">
        <v>526</v>
      </c>
      <c r="N37" s="73" t="s">
        <v>526</v>
      </c>
      <c r="O37" s="73" t="s">
        <v>526</v>
      </c>
      <c r="P37" s="525" t="s">
        <v>526</v>
      </c>
      <c r="Q37" s="326" t="s">
        <v>526</v>
      </c>
      <c r="R37" s="830" t="s">
        <v>526</v>
      </c>
      <c r="S37" s="831" t="s">
        <v>526</v>
      </c>
      <c r="T37" s="831" t="s">
        <v>526</v>
      </c>
      <c r="U37" s="626"/>
    </row>
    <row r="38" spans="1:21" s="429" customFormat="1" ht="15" hidden="1" customHeight="1">
      <c r="A38" s="421" t="s">
        <v>190</v>
      </c>
      <c r="B38" s="421" t="s">
        <v>211</v>
      </c>
      <c r="C38" s="95" t="s">
        <v>191</v>
      </c>
      <c r="D38" s="421" t="s">
        <v>191</v>
      </c>
      <c r="E38" s="312">
        <v>5001</v>
      </c>
      <c r="F38" s="421" t="s">
        <v>212</v>
      </c>
      <c r="G38" s="312">
        <v>5801</v>
      </c>
      <c r="H38" s="167">
        <v>37.4</v>
      </c>
      <c r="I38" s="167">
        <v>65.3</v>
      </c>
      <c r="J38" s="59">
        <v>60</v>
      </c>
      <c r="K38" s="350">
        <v>70</v>
      </c>
      <c r="L38" s="458">
        <v>1</v>
      </c>
      <c r="M38" s="312">
        <v>2014</v>
      </c>
      <c r="N38" s="520">
        <v>1</v>
      </c>
      <c r="O38" s="167">
        <v>37.4</v>
      </c>
      <c r="P38" s="524">
        <v>65.3</v>
      </c>
      <c r="Q38" s="455">
        <v>18.77</v>
      </c>
      <c r="R38" s="455">
        <v>27.86</v>
      </c>
      <c r="S38" s="455">
        <v>36.03</v>
      </c>
      <c r="T38" s="455">
        <v>12.53</v>
      </c>
      <c r="U38" s="626"/>
    </row>
    <row r="39" spans="1:21" s="429" customFormat="1" ht="15" hidden="1" customHeight="1">
      <c r="A39" s="421" t="s">
        <v>190</v>
      </c>
      <c r="B39" s="421" t="s">
        <v>211</v>
      </c>
      <c r="C39" s="95" t="s">
        <v>191</v>
      </c>
      <c r="D39" s="421" t="s">
        <v>191</v>
      </c>
      <c r="E39" s="312">
        <v>5001</v>
      </c>
      <c r="F39" s="421" t="s">
        <v>213</v>
      </c>
      <c r="G39" s="312">
        <v>5802</v>
      </c>
      <c r="H39" s="73" t="s">
        <v>526</v>
      </c>
      <c r="I39" s="73" t="s">
        <v>526</v>
      </c>
      <c r="J39" s="336" t="s">
        <v>526</v>
      </c>
      <c r="K39" s="349" t="s">
        <v>526</v>
      </c>
      <c r="L39" s="349" t="s">
        <v>526</v>
      </c>
      <c r="M39" s="421" t="s">
        <v>526</v>
      </c>
      <c r="N39" s="73" t="s">
        <v>526</v>
      </c>
      <c r="O39" s="73" t="s">
        <v>526</v>
      </c>
      <c r="P39" s="525" t="s">
        <v>526</v>
      </c>
      <c r="Q39" s="326" t="s">
        <v>526</v>
      </c>
      <c r="R39" s="830" t="s">
        <v>526</v>
      </c>
      <c r="S39" s="831" t="s">
        <v>526</v>
      </c>
      <c r="T39" s="831" t="s">
        <v>526</v>
      </c>
      <c r="U39" s="626"/>
    </row>
    <row r="40" spans="1:21" s="429" customFormat="1" ht="15" hidden="1" customHeight="1">
      <c r="A40" s="421" t="s">
        <v>190</v>
      </c>
      <c r="B40" s="421" t="s">
        <v>211</v>
      </c>
      <c r="C40" s="95" t="s">
        <v>191</v>
      </c>
      <c r="D40" s="421" t="s">
        <v>191</v>
      </c>
      <c r="E40" s="312">
        <v>5001</v>
      </c>
      <c r="F40" s="421" t="s">
        <v>214</v>
      </c>
      <c r="G40" s="312">
        <v>5803</v>
      </c>
      <c r="H40" s="73" t="s">
        <v>526</v>
      </c>
      <c r="I40" s="73" t="s">
        <v>526</v>
      </c>
      <c r="J40" s="336" t="s">
        <v>526</v>
      </c>
      <c r="K40" s="349" t="s">
        <v>526</v>
      </c>
      <c r="L40" s="349" t="s">
        <v>526</v>
      </c>
      <c r="M40" s="421" t="s">
        <v>526</v>
      </c>
      <c r="N40" s="73" t="s">
        <v>526</v>
      </c>
      <c r="O40" s="73" t="s">
        <v>526</v>
      </c>
      <c r="P40" s="525" t="s">
        <v>526</v>
      </c>
      <c r="Q40" s="326" t="s">
        <v>526</v>
      </c>
      <c r="R40" s="830" t="s">
        <v>526</v>
      </c>
      <c r="S40" s="831" t="s">
        <v>526</v>
      </c>
      <c r="T40" s="831" t="s">
        <v>526</v>
      </c>
      <c r="U40" s="626"/>
    </row>
    <row r="41" spans="1:21" s="429" customFormat="1" ht="15" hidden="1" customHeight="1">
      <c r="A41" s="421" t="s">
        <v>190</v>
      </c>
      <c r="B41" s="421" t="s">
        <v>211</v>
      </c>
      <c r="C41" s="95" t="s">
        <v>191</v>
      </c>
      <c r="D41" s="421" t="s">
        <v>191</v>
      </c>
      <c r="E41" s="312">
        <v>5001</v>
      </c>
      <c r="F41" s="421" t="s">
        <v>215</v>
      </c>
      <c r="G41" s="312">
        <v>5804</v>
      </c>
      <c r="H41" s="167">
        <v>40.299999999999997</v>
      </c>
      <c r="I41" s="167">
        <v>69.8</v>
      </c>
      <c r="J41" s="59">
        <v>60</v>
      </c>
      <c r="K41" s="348">
        <v>75</v>
      </c>
      <c r="L41" s="458">
        <v>1</v>
      </c>
      <c r="M41" s="312">
        <v>2014</v>
      </c>
      <c r="N41" s="520">
        <v>1</v>
      </c>
      <c r="O41" s="455">
        <f>0.403343555580314*100</f>
        <v>40.334355558031397</v>
      </c>
      <c r="P41" s="524">
        <v>69.8</v>
      </c>
      <c r="Q41" s="455">
        <v>19.489999999999998</v>
      </c>
      <c r="R41" s="455">
        <v>27.09</v>
      </c>
      <c r="S41" s="455">
        <v>35.119999999999997</v>
      </c>
      <c r="T41" s="455">
        <v>14.32</v>
      </c>
      <c r="U41" s="626"/>
    </row>
    <row r="42" spans="1:21" s="429" customFormat="1" ht="15" hidden="1" customHeight="1">
      <c r="A42" s="421" t="s">
        <v>216</v>
      </c>
      <c r="B42" s="421" t="s">
        <v>217</v>
      </c>
      <c r="C42" s="95" t="s">
        <v>172</v>
      </c>
      <c r="D42" s="421" t="s">
        <v>218</v>
      </c>
      <c r="E42" s="312">
        <v>6001</v>
      </c>
      <c r="F42" s="421" t="s">
        <v>219</v>
      </c>
      <c r="G42" s="312">
        <v>6101</v>
      </c>
      <c r="H42" s="73" t="s">
        <v>526</v>
      </c>
      <c r="I42" s="73" t="s">
        <v>526</v>
      </c>
      <c r="J42" s="336" t="s">
        <v>526</v>
      </c>
      <c r="K42" s="349" t="s">
        <v>526</v>
      </c>
      <c r="L42" s="349" t="s">
        <v>526</v>
      </c>
      <c r="M42" s="73" t="s">
        <v>526</v>
      </c>
      <c r="N42" s="73" t="s">
        <v>526</v>
      </c>
      <c r="O42" s="73" t="s">
        <v>526</v>
      </c>
      <c r="P42" s="525" t="s">
        <v>526</v>
      </c>
      <c r="Q42" s="326" t="s">
        <v>526</v>
      </c>
      <c r="R42" s="830" t="s">
        <v>526</v>
      </c>
      <c r="S42" s="831" t="s">
        <v>526</v>
      </c>
      <c r="T42" s="831" t="s">
        <v>526</v>
      </c>
      <c r="U42" s="626"/>
    </row>
    <row r="43" spans="1:21" s="429" customFormat="1" ht="15" hidden="1" customHeight="1">
      <c r="A43" s="421" t="s">
        <v>216</v>
      </c>
      <c r="B43" s="421" t="s">
        <v>217</v>
      </c>
      <c r="C43" s="95" t="s">
        <v>172</v>
      </c>
      <c r="D43" s="421" t="s">
        <v>218</v>
      </c>
      <c r="E43" s="312">
        <v>6001</v>
      </c>
      <c r="F43" s="421" t="s">
        <v>220</v>
      </c>
      <c r="G43" s="312">
        <v>6108</v>
      </c>
      <c r="H43" s="73" t="s">
        <v>526</v>
      </c>
      <c r="I43" s="73" t="s">
        <v>526</v>
      </c>
      <c r="J43" s="336" t="s">
        <v>526</v>
      </c>
      <c r="K43" s="349" t="s">
        <v>526</v>
      </c>
      <c r="L43" s="349" t="s">
        <v>526</v>
      </c>
      <c r="M43" s="73" t="s">
        <v>526</v>
      </c>
      <c r="N43" s="73" t="s">
        <v>526</v>
      </c>
      <c r="O43" s="73" t="s">
        <v>526</v>
      </c>
      <c r="P43" s="525" t="s">
        <v>526</v>
      </c>
      <c r="Q43" s="326" t="s">
        <v>526</v>
      </c>
      <c r="R43" s="830" t="s">
        <v>526</v>
      </c>
      <c r="S43" s="831" t="s">
        <v>526</v>
      </c>
      <c r="T43" s="831" t="s">
        <v>526</v>
      </c>
      <c r="U43" s="626"/>
    </row>
    <row r="44" spans="1:21" s="429" customFormat="1" ht="15" hidden="1" customHeight="1">
      <c r="A44" s="421" t="s">
        <v>216</v>
      </c>
      <c r="B44" s="423" t="s">
        <v>217</v>
      </c>
      <c r="C44" s="95" t="s">
        <v>172</v>
      </c>
      <c r="D44" s="423" t="s">
        <v>221</v>
      </c>
      <c r="E44" s="312">
        <v>6115</v>
      </c>
      <c r="F44" s="423" t="s">
        <v>221</v>
      </c>
      <c r="G44" s="312">
        <v>6115</v>
      </c>
      <c r="H44" s="73" t="s">
        <v>526</v>
      </c>
      <c r="I44" s="73" t="s">
        <v>526</v>
      </c>
      <c r="J44" s="336" t="s">
        <v>526</v>
      </c>
      <c r="K44" s="349" t="s">
        <v>526</v>
      </c>
      <c r="L44" s="349" t="s">
        <v>526</v>
      </c>
      <c r="M44" s="73" t="s">
        <v>526</v>
      </c>
      <c r="N44" s="73" t="s">
        <v>526</v>
      </c>
      <c r="O44" s="73" t="s">
        <v>526</v>
      </c>
      <c r="P44" s="525" t="s">
        <v>526</v>
      </c>
      <c r="Q44" s="326" t="s">
        <v>526</v>
      </c>
      <c r="R44" s="830" t="s">
        <v>526</v>
      </c>
      <c r="S44" s="831" t="s">
        <v>526</v>
      </c>
      <c r="T44" s="831" t="s">
        <v>526</v>
      </c>
      <c r="U44" s="626"/>
    </row>
    <row r="45" spans="1:21" s="429" customFormat="1" ht="15" hidden="1" customHeight="1">
      <c r="A45" s="421" t="s">
        <v>216</v>
      </c>
      <c r="B45" s="423" t="s">
        <v>222</v>
      </c>
      <c r="C45" s="95" t="s">
        <v>172</v>
      </c>
      <c r="D45" s="423" t="s">
        <v>223</v>
      </c>
      <c r="E45" s="312">
        <v>6301</v>
      </c>
      <c r="F45" s="425" t="s">
        <v>223</v>
      </c>
      <c r="G45" s="312">
        <v>6301</v>
      </c>
      <c r="H45" s="73" t="s">
        <v>526</v>
      </c>
      <c r="I45" s="73" t="s">
        <v>526</v>
      </c>
      <c r="J45" s="336" t="s">
        <v>526</v>
      </c>
      <c r="K45" s="349" t="s">
        <v>526</v>
      </c>
      <c r="L45" s="349" t="s">
        <v>526</v>
      </c>
      <c r="M45" s="73" t="s">
        <v>526</v>
      </c>
      <c r="N45" s="73" t="s">
        <v>526</v>
      </c>
      <c r="O45" s="73" t="s">
        <v>526</v>
      </c>
      <c r="P45" s="525" t="s">
        <v>526</v>
      </c>
      <c r="Q45" s="326" t="s">
        <v>526</v>
      </c>
      <c r="R45" s="830" t="s">
        <v>526</v>
      </c>
      <c r="S45" s="831" t="s">
        <v>526</v>
      </c>
      <c r="T45" s="831" t="s">
        <v>526</v>
      </c>
      <c r="U45" s="626"/>
    </row>
    <row r="46" spans="1:21" s="429" customFormat="1" ht="15" hidden="1" customHeight="1">
      <c r="A46" s="421" t="s">
        <v>224</v>
      </c>
      <c r="B46" s="421" t="s">
        <v>225</v>
      </c>
      <c r="C46" s="95" t="s">
        <v>172</v>
      </c>
      <c r="D46" s="421" t="s">
        <v>226</v>
      </c>
      <c r="E46" s="312">
        <v>7001</v>
      </c>
      <c r="F46" s="421" t="s">
        <v>225</v>
      </c>
      <c r="G46" s="312">
        <v>7101</v>
      </c>
      <c r="H46" s="73" t="s">
        <v>526</v>
      </c>
      <c r="I46" s="73" t="s">
        <v>526</v>
      </c>
      <c r="J46" s="336" t="s">
        <v>526</v>
      </c>
      <c r="K46" s="349" t="s">
        <v>526</v>
      </c>
      <c r="L46" s="349" t="s">
        <v>526</v>
      </c>
      <c r="M46" s="73" t="s">
        <v>526</v>
      </c>
      <c r="N46" s="73" t="s">
        <v>526</v>
      </c>
      <c r="O46" s="73" t="s">
        <v>526</v>
      </c>
      <c r="P46" s="525" t="s">
        <v>526</v>
      </c>
      <c r="Q46" s="326" t="s">
        <v>526</v>
      </c>
      <c r="R46" s="830" t="s">
        <v>526</v>
      </c>
      <c r="S46" s="831" t="s">
        <v>526</v>
      </c>
      <c r="T46" s="831" t="s">
        <v>526</v>
      </c>
      <c r="U46" s="626"/>
    </row>
    <row r="47" spans="1:21" s="429" customFormat="1" ht="15" hidden="1" customHeight="1">
      <c r="A47" s="421" t="s">
        <v>224</v>
      </c>
      <c r="B47" s="423" t="s">
        <v>225</v>
      </c>
      <c r="C47" s="95" t="s">
        <v>172</v>
      </c>
      <c r="D47" s="423" t="s">
        <v>227</v>
      </c>
      <c r="E47" s="312">
        <v>7102</v>
      </c>
      <c r="F47" s="423" t="s">
        <v>227</v>
      </c>
      <c r="G47" s="312">
        <v>7102</v>
      </c>
      <c r="H47" s="73" t="s">
        <v>526</v>
      </c>
      <c r="I47" s="73" t="s">
        <v>526</v>
      </c>
      <c r="J47" s="336" t="s">
        <v>526</v>
      </c>
      <c r="K47" s="349" t="s">
        <v>526</v>
      </c>
      <c r="L47" s="349" t="s">
        <v>526</v>
      </c>
      <c r="M47" s="73" t="s">
        <v>526</v>
      </c>
      <c r="N47" s="73" t="s">
        <v>526</v>
      </c>
      <c r="O47" s="73" t="s">
        <v>526</v>
      </c>
      <c r="P47" s="525" t="s">
        <v>526</v>
      </c>
      <c r="Q47" s="326" t="s">
        <v>526</v>
      </c>
      <c r="R47" s="830" t="s">
        <v>526</v>
      </c>
      <c r="S47" s="831" t="s">
        <v>526</v>
      </c>
      <c r="T47" s="831" t="s">
        <v>526</v>
      </c>
      <c r="U47" s="626"/>
    </row>
    <row r="48" spans="1:21" s="429" customFormat="1" ht="15" hidden="1" customHeight="1">
      <c r="A48" s="421" t="s">
        <v>224</v>
      </c>
      <c r="B48" s="421" t="s">
        <v>225</v>
      </c>
      <c r="C48" s="95" t="s">
        <v>172</v>
      </c>
      <c r="D48" s="421" t="s">
        <v>226</v>
      </c>
      <c r="E48" s="312">
        <v>7001</v>
      </c>
      <c r="F48" s="421" t="s">
        <v>224</v>
      </c>
      <c r="G48" s="312">
        <v>7105</v>
      </c>
      <c r="H48" s="73" t="s">
        <v>526</v>
      </c>
      <c r="I48" s="73" t="s">
        <v>526</v>
      </c>
      <c r="J48" s="336" t="s">
        <v>526</v>
      </c>
      <c r="K48" s="349" t="s">
        <v>526</v>
      </c>
      <c r="L48" s="349" t="s">
        <v>526</v>
      </c>
      <c r="M48" s="73" t="s">
        <v>526</v>
      </c>
      <c r="N48" s="73" t="s">
        <v>526</v>
      </c>
      <c r="O48" s="73" t="s">
        <v>526</v>
      </c>
      <c r="P48" s="525" t="s">
        <v>526</v>
      </c>
      <c r="Q48" s="326" t="s">
        <v>526</v>
      </c>
      <c r="R48" s="830" t="s">
        <v>526</v>
      </c>
      <c r="S48" s="831" t="s">
        <v>526</v>
      </c>
      <c r="T48" s="831" t="s">
        <v>526</v>
      </c>
      <c r="U48" s="626"/>
    </row>
    <row r="49" spans="1:21" s="429" customFormat="1" ht="15" hidden="1" customHeight="1">
      <c r="A49" s="421" t="s">
        <v>224</v>
      </c>
      <c r="B49" s="421" t="s">
        <v>228</v>
      </c>
      <c r="C49" s="95" t="s">
        <v>172</v>
      </c>
      <c r="D49" s="421" t="s">
        <v>229</v>
      </c>
      <c r="E49" s="312">
        <v>7301</v>
      </c>
      <c r="F49" s="424" t="s">
        <v>228</v>
      </c>
      <c r="G49" s="312">
        <v>7301</v>
      </c>
      <c r="H49" s="73" t="s">
        <v>526</v>
      </c>
      <c r="I49" s="73" t="s">
        <v>526</v>
      </c>
      <c r="J49" s="336" t="s">
        <v>526</v>
      </c>
      <c r="K49" s="349" t="s">
        <v>526</v>
      </c>
      <c r="L49" s="349" t="s">
        <v>526</v>
      </c>
      <c r="M49" s="73" t="s">
        <v>526</v>
      </c>
      <c r="N49" s="73" t="s">
        <v>526</v>
      </c>
      <c r="O49" s="73" t="s">
        <v>526</v>
      </c>
      <c r="P49" s="525" t="s">
        <v>526</v>
      </c>
      <c r="Q49" s="326" t="s">
        <v>526</v>
      </c>
      <c r="R49" s="830" t="s">
        <v>526</v>
      </c>
      <c r="S49" s="831" t="s">
        <v>526</v>
      </c>
      <c r="T49" s="831" t="s">
        <v>526</v>
      </c>
      <c r="U49" s="626"/>
    </row>
    <row r="50" spans="1:21" s="429" customFormat="1" ht="15" hidden="1" customHeight="1">
      <c r="A50" s="421" t="s">
        <v>224</v>
      </c>
      <c r="B50" s="421" t="s">
        <v>228</v>
      </c>
      <c r="C50" s="95" t="s">
        <v>172</v>
      </c>
      <c r="D50" s="421" t="s">
        <v>229</v>
      </c>
      <c r="E50" s="312">
        <v>7301</v>
      </c>
      <c r="F50" s="424" t="s">
        <v>230</v>
      </c>
      <c r="G50" s="312">
        <v>7305</v>
      </c>
      <c r="H50" s="73" t="s">
        <v>526</v>
      </c>
      <c r="I50" s="73" t="s">
        <v>526</v>
      </c>
      <c r="J50" s="336" t="s">
        <v>526</v>
      </c>
      <c r="K50" s="349" t="s">
        <v>526</v>
      </c>
      <c r="L50" s="349" t="s">
        <v>526</v>
      </c>
      <c r="M50" s="73" t="s">
        <v>526</v>
      </c>
      <c r="N50" s="73" t="s">
        <v>526</v>
      </c>
      <c r="O50" s="73" t="s">
        <v>526</v>
      </c>
      <c r="P50" s="525" t="s">
        <v>526</v>
      </c>
      <c r="Q50" s="326" t="s">
        <v>526</v>
      </c>
      <c r="R50" s="830" t="s">
        <v>526</v>
      </c>
      <c r="S50" s="831" t="s">
        <v>526</v>
      </c>
      <c r="T50" s="831" t="s">
        <v>526</v>
      </c>
      <c r="U50" s="626"/>
    </row>
    <row r="51" spans="1:21" s="429" customFormat="1" ht="15" hidden="1" customHeight="1">
      <c r="A51" s="421" t="s">
        <v>224</v>
      </c>
      <c r="B51" s="421" t="s">
        <v>228</v>
      </c>
      <c r="C51" s="95" t="s">
        <v>172</v>
      </c>
      <c r="D51" s="421" t="s">
        <v>229</v>
      </c>
      <c r="E51" s="312">
        <v>7301</v>
      </c>
      <c r="F51" s="424" t="s">
        <v>231</v>
      </c>
      <c r="G51" s="312">
        <v>7306</v>
      </c>
      <c r="H51" s="73" t="s">
        <v>526</v>
      </c>
      <c r="I51" s="73" t="s">
        <v>526</v>
      </c>
      <c r="J51" s="336" t="s">
        <v>526</v>
      </c>
      <c r="K51" s="349" t="s">
        <v>526</v>
      </c>
      <c r="L51" s="349" t="s">
        <v>526</v>
      </c>
      <c r="M51" s="73" t="s">
        <v>526</v>
      </c>
      <c r="N51" s="73" t="s">
        <v>526</v>
      </c>
      <c r="O51" s="73" t="s">
        <v>526</v>
      </c>
      <c r="P51" s="525" t="s">
        <v>526</v>
      </c>
      <c r="Q51" s="326" t="s">
        <v>526</v>
      </c>
      <c r="R51" s="830" t="s">
        <v>526</v>
      </c>
      <c r="S51" s="831" t="s">
        <v>526</v>
      </c>
      <c r="T51" s="831" t="s">
        <v>526</v>
      </c>
      <c r="U51" s="626"/>
    </row>
    <row r="52" spans="1:21" s="429" customFormat="1" ht="15" hidden="1" customHeight="1">
      <c r="A52" s="421" t="s">
        <v>224</v>
      </c>
      <c r="B52" s="423" t="s">
        <v>232</v>
      </c>
      <c r="C52" s="95" t="s">
        <v>172</v>
      </c>
      <c r="D52" s="423" t="s">
        <v>232</v>
      </c>
      <c r="E52" s="312">
        <v>7401</v>
      </c>
      <c r="F52" s="425" t="s">
        <v>232</v>
      </c>
      <c r="G52" s="312">
        <v>7401</v>
      </c>
      <c r="H52" s="73" t="s">
        <v>526</v>
      </c>
      <c r="I52" s="73" t="s">
        <v>526</v>
      </c>
      <c r="J52" s="336" t="s">
        <v>526</v>
      </c>
      <c r="K52" s="349" t="s">
        <v>526</v>
      </c>
      <c r="L52" s="349" t="s">
        <v>526</v>
      </c>
      <c r="M52" s="312">
        <v>2019</v>
      </c>
      <c r="N52" s="167">
        <v>0.63</v>
      </c>
      <c r="O52" s="167">
        <v>16.8</v>
      </c>
      <c r="P52" s="526">
        <v>46</v>
      </c>
      <c r="Q52" s="455">
        <v>5.93</v>
      </c>
      <c r="R52" s="455">
        <v>7.74</v>
      </c>
      <c r="S52" s="455">
        <v>7.37</v>
      </c>
      <c r="T52" s="455">
        <v>5.82</v>
      </c>
      <c r="U52" s="626"/>
    </row>
    <row r="53" spans="1:21" s="429" customFormat="1" ht="15" hidden="1" customHeight="1">
      <c r="A53" s="421" t="s">
        <v>233</v>
      </c>
      <c r="B53" s="421" t="s">
        <v>234</v>
      </c>
      <c r="C53" s="95" t="s">
        <v>235</v>
      </c>
      <c r="D53" s="421" t="s">
        <v>235</v>
      </c>
      <c r="E53" s="312">
        <v>8001</v>
      </c>
      <c r="F53" s="421" t="s">
        <v>234</v>
      </c>
      <c r="G53" s="312">
        <v>8101</v>
      </c>
      <c r="H53" s="73" t="s">
        <v>526</v>
      </c>
      <c r="I53" s="73" t="s">
        <v>526</v>
      </c>
      <c r="J53" s="336" t="s">
        <v>526</v>
      </c>
      <c r="K53" s="349" t="s">
        <v>526</v>
      </c>
      <c r="L53" s="349" t="s">
        <v>526</v>
      </c>
      <c r="M53" s="312">
        <v>2015</v>
      </c>
      <c r="N53" s="167">
        <v>1.1100000000000001</v>
      </c>
      <c r="O53" s="167">
        <v>47.5</v>
      </c>
      <c r="P53" s="524">
        <v>69.7</v>
      </c>
      <c r="Q53" s="455">
        <v>24.46</v>
      </c>
      <c r="R53" s="455">
        <v>28.04</v>
      </c>
      <c r="S53" s="455">
        <v>37.369999999999997</v>
      </c>
      <c r="T53" s="455">
        <v>15.02</v>
      </c>
      <c r="U53" s="626"/>
    </row>
    <row r="54" spans="1:21" s="429" customFormat="1" ht="15" hidden="1" customHeight="1">
      <c r="A54" s="421" t="s">
        <v>233</v>
      </c>
      <c r="B54" s="421" t="s">
        <v>234</v>
      </c>
      <c r="C54" s="95" t="s">
        <v>235</v>
      </c>
      <c r="D54" s="421" t="s">
        <v>235</v>
      </c>
      <c r="E54" s="312">
        <v>8001</v>
      </c>
      <c r="F54" s="421" t="s">
        <v>236</v>
      </c>
      <c r="G54" s="312">
        <v>8102</v>
      </c>
      <c r="H54" s="73" t="s">
        <v>526</v>
      </c>
      <c r="I54" s="73" t="s">
        <v>526</v>
      </c>
      <c r="J54" s="336" t="s">
        <v>526</v>
      </c>
      <c r="K54" s="349" t="s">
        <v>526</v>
      </c>
      <c r="L54" s="349" t="s">
        <v>526</v>
      </c>
      <c r="M54" s="312">
        <v>2015</v>
      </c>
      <c r="N54" s="455">
        <v>1</v>
      </c>
      <c r="O54" s="167">
        <v>34.5</v>
      </c>
      <c r="P54" s="524">
        <v>66.599999999999994</v>
      </c>
      <c r="Q54" s="455">
        <v>19.09</v>
      </c>
      <c r="R54" s="455">
        <v>23.49</v>
      </c>
      <c r="S54" s="455">
        <v>30.45</v>
      </c>
      <c r="T54" s="455">
        <v>15.94</v>
      </c>
      <c r="U54" s="626"/>
    </row>
    <row r="55" spans="1:21" s="429" customFormat="1" ht="15" hidden="1" customHeight="1">
      <c r="A55" s="421" t="s">
        <v>233</v>
      </c>
      <c r="B55" s="421" t="s">
        <v>234</v>
      </c>
      <c r="C55" s="95" t="s">
        <v>235</v>
      </c>
      <c r="D55" s="421" t="s">
        <v>235</v>
      </c>
      <c r="E55" s="312">
        <v>8001</v>
      </c>
      <c r="F55" s="421" t="s">
        <v>237</v>
      </c>
      <c r="G55" s="312">
        <v>8103</v>
      </c>
      <c r="H55" s="73" t="s">
        <v>526</v>
      </c>
      <c r="I55" s="73" t="s">
        <v>526</v>
      </c>
      <c r="J55" s="336" t="s">
        <v>526</v>
      </c>
      <c r="K55" s="349" t="s">
        <v>526</v>
      </c>
      <c r="L55" s="349" t="s">
        <v>526</v>
      </c>
      <c r="M55" s="312">
        <v>2015</v>
      </c>
      <c r="N55" s="455">
        <v>1</v>
      </c>
      <c r="O55" s="167">
        <v>39.4</v>
      </c>
      <c r="P55" s="524">
        <v>66.2</v>
      </c>
      <c r="Q55" s="455">
        <v>19.71</v>
      </c>
      <c r="R55" s="455">
        <v>23.68</v>
      </c>
      <c r="S55" s="455">
        <v>33.770000000000003</v>
      </c>
      <c r="T55" s="455">
        <v>12.58</v>
      </c>
      <c r="U55" s="626"/>
    </row>
    <row r="56" spans="1:21" s="429" customFormat="1" ht="15" hidden="1" customHeight="1">
      <c r="A56" s="421" t="s">
        <v>233</v>
      </c>
      <c r="B56" s="421" t="s">
        <v>234</v>
      </c>
      <c r="C56" s="95" t="s">
        <v>235</v>
      </c>
      <c r="D56" s="421" t="s">
        <v>235</v>
      </c>
      <c r="E56" s="312">
        <v>8001</v>
      </c>
      <c r="F56" s="421" t="s">
        <v>238</v>
      </c>
      <c r="G56" s="312">
        <v>8105</v>
      </c>
      <c r="H56" s="73" t="s">
        <v>526</v>
      </c>
      <c r="I56" s="73" t="s">
        <v>526</v>
      </c>
      <c r="J56" s="336" t="s">
        <v>526</v>
      </c>
      <c r="K56" s="349" t="s">
        <v>526</v>
      </c>
      <c r="L56" s="349" t="s">
        <v>526</v>
      </c>
      <c r="M56" s="312">
        <v>2015</v>
      </c>
      <c r="N56" s="167">
        <v>0.89</v>
      </c>
      <c r="O56" s="167">
        <v>27.1</v>
      </c>
      <c r="P56" s="524">
        <v>69.400000000000006</v>
      </c>
      <c r="Q56" s="455">
        <v>23.58</v>
      </c>
      <c r="R56" s="455">
        <v>35.76</v>
      </c>
      <c r="S56" s="455">
        <v>65.3</v>
      </c>
      <c r="T56" s="455">
        <v>12.89</v>
      </c>
      <c r="U56" s="626"/>
    </row>
    <row r="57" spans="1:21" s="429" customFormat="1" ht="15" hidden="1" customHeight="1">
      <c r="A57" s="421" t="s">
        <v>233</v>
      </c>
      <c r="B57" s="421" t="s">
        <v>234</v>
      </c>
      <c r="C57" s="95" t="s">
        <v>235</v>
      </c>
      <c r="D57" s="421" t="s">
        <v>235</v>
      </c>
      <c r="E57" s="312">
        <v>8001</v>
      </c>
      <c r="F57" s="421" t="s">
        <v>239</v>
      </c>
      <c r="G57" s="312">
        <v>8106</v>
      </c>
      <c r="H57" s="73" t="s">
        <v>526</v>
      </c>
      <c r="I57" s="73" t="s">
        <v>526</v>
      </c>
      <c r="J57" s="336" t="s">
        <v>526</v>
      </c>
      <c r="K57" s="349" t="s">
        <v>526</v>
      </c>
      <c r="L57" s="349" t="s">
        <v>526</v>
      </c>
      <c r="M57" s="312">
        <v>2015</v>
      </c>
      <c r="N57" s="167">
        <v>1.25</v>
      </c>
      <c r="O57" s="167">
        <v>48.2</v>
      </c>
      <c r="P57" s="526">
        <v>81</v>
      </c>
      <c r="Q57" s="455">
        <v>17.77</v>
      </c>
      <c r="R57" s="455">
        <v>20.87</v>
      </c>
      <c r="S57" s="455">
        <v>24.81</v>
      </c>
      <c r="T57" s="455">
        <v>22.82</v>
      </c>
      <c r="U57" s="626"/>
    </row>
    <row r="58" spans="1:21" s="429" customFormat="1" ht="15" hidden="1" customHeight="1">
      <c r="A58" s="421" t="s">
        <v>233</v>
      </c>
      <c r="B58" s="421" t="s">
        <v>234</v>
      </c>
      <c r="C58" s="95" t="s">
        <v>235</v>
      </c>
      <c r="D58" s="421" t="s">
        <v>235</v>
      </c>
      <c r="E58" s="312">
        <v>8001</v>
      </c>
      <c r="F58" s="421" t="s">
        <v>240</v>
      </c>
      <c r="G58" s="312">
        <v>8107</v>
      </c>
      <c r="H58" s="73" t="s">
        <v>526</v>
      </c>
      <c r="I58" s="73" t="s">
        <v>526</v>
      </c>
      <c r="J58" s="336" t="s">
        <v>526</v>
      </c>
      <c r="K58" s="349" t="s">
        <v>526</v>
      </c>
      <c r="L58" s="349" t="s">
        <v>526</v>
      </c>
      <c r="M58" s="312">
        <v>2015</v>
      </c>
      <c r="N58" s="455">
        <v>1</v>
      </c>
      <c r="O58" s="167">
        <v>38.700000000000003</v>
      </c>
      <c r="P58" s="526">
        <v>73</v>
      </c>
      <c r="Q58" s="455">
        <v>18.440000000000001</v>
      </c>
      <c r="R58" s="455">
        <v>23.03</v>
      </c>
      <c r="S58" s="455">
        <v>30.18</v>
      </c>
      <c r="T58" s="455">
        <v>16.02</v>
      </c>
      <c r="U58" s="626"/>
    </row>
    <row r="59" spans="1:21" s="429" customFormat="1" ht="15" hidden="1" customHeight="1">
      <c r="A59" s="421" t="s">
        <v>233</v>
      </c>
      <c r="B59" s="421" t="s">
        <v>234</v>
      </c>
      <c r="C59" s="95" t="s">
        <v>235</v>
      </c>
      <c r="D59" s="421" t="s">
        <v>235</v>
      </c>
      <c r="E59" s="312">
        <v>8001</v>
      </c>
      <c r="F59" s="421" t="s">
        <v>241</v>
      </c>
      <c r="G59" s="312">
        <v>8108</v>
      </c>
      <c r="H59" s="73" t="s">
        <v>526</v>
      </c>
      <c r="I59" s="73" t="s">
        <v>526</v>
      </c>
      <c r="J59" s="336" t="s">
        <v>526</v>
      </c>
      <c r="K59" s="351" t="s">
        <v>526</v>
      </c>
      <c r="L59" s="351" t="s">
        <v>526</v>
      </c>
      <c r="M59" s="312">
        <v>2015</v>
      </c>
      <c r="N59" s="455">
        <v>1</v>
      </c>
      <c r="O59" s="167">
        <v>29.4</v>
      </c>
      <c r="P59" s="524">
        <v>49.2</v>
      </c>
      <c r="Q59" s="455">
        <v>23.73</v>
      </c>
      <c r="R59" s="455">
        <v>27.39</v>
      </c>
      <c r="S59" s="455">
        <v>46.19</v>
      </c>
      <c r="T59" s="455">
        <v>14.58</v>
      </c>
      <c r="U59" s="626"/>
    </row>
    <row r="60" spans="1:21" s="429" customFormat="1" ht="15" hidden="1" customHeight="1">
      <c r="A60" s="421" t="s">
        <v>233</v>
      </c>
      <c r="B60" s="421" t="s">
        <v>234</v>
      </c>
      <c r="C60" s="95" t="s">
        <v>235</v>
      </c>
      <c r="D60" s="421" t="s">
        <v>235</v>
      </c>
      <c r="E60" s="312">
        <v>8001</v>
      </c>
      <c r="F60" s="421" t="s">
        <v>242</v>
      </c>
      <c r="G60" s="312">
        <v>8109</v>
      </c>
      <c r="H60" s="73" t="s">
        <v>526</v>
      </c>
      <c r="I60" s="73" t="s">
        <v>526</v>
      </c>
      <c r="J60" s="336" t="s">
        <v>526</v>
      </c>
      <c r="K60" s="352" t="s">
        <v>526</v>
      </c>
      <c r="L60" s="352" t="s">
        <v>526</v>
      </c>
      <c r="M60" s="73" t="s">
        <v>526</v>
      </c>
      <c r="N60" s="73" t="s">
        <v>526</v>
      </c>
      <c r="O60" s="73" t="s">
        <v>526</v>
      </c>
      <c r="P60" s="525" t="s">
        <v>526</v>
      </c>
      <c r="Q60" s="326" t="s">
        <v>526</v>
      </c>
      <c r="R60" s="830" t="s">
        <v>526</v>
      </c>
      <c r="S60" s="831" t="s">
        <v>526</v>
      </c>
      <c r="T60" s="831" t="s">
        <v>526</v>
      </c>
      <c r="U60" s="626"/>
    </row>
    <row r="61" spans="1:21" s="429" customFormat="1" ht="15" hidden="1" customHeight="1">
      <c r="A61" s="421" t="s">
        <v>233</v>
      </c>
      <c r="B61" s="421" t="s">
        <v>234</v>
      </c>
      <c r="C61" s="95" t="s">
        <v>235</v>
      </c>
      <c r="D61" s="421" t="s">
        <v>235</v>
      </c>
      <c r="E61" s="312">
        <v>8001</v>
      </c>
      <c r="F61" s="421" t="s">
        <v>243</v>
      </c>
      <c r="G61" s="312">
        <v>8110</v>
      </c>
      <c r="H61" s="73" t="s">
        <v>526</v>
      </c>
      <c r="I61" s="73" t="s">
        <v>526</v>
      </c>
      <c r="J61" s="336" t="s">
        <v>526</v>
      </c>
      <c r="K61" s="353" t="s">
        <v>526</v>
      </c>
      <c r="L61" s="353" t="s">
        <v>526</v>
      </c>
      <c r="M61" s="312">
        <v>2015</v>
      </c>
      <c r="N61" s="167">
        <v>0.83</v>
      </c>
      <c r="O61" s="167">
        <v>34.700000000000003</v>
      </c>
      <c r="P61" s="524">
        <v>61.7</v>
      </c>
      <c r="Q61" s="455">
        <v>17.940000000000001</v>
      </c>
      <c r="R61" s="455">
        <v>23.73</v>
      </c>
      <c r="S61" s="455">
        <v>32.47</v>
      </c>
      <c r="T61" s="455">
        <v>11.6</v>
      </c>
      <c r="U61" s="626"/>
    </row>
    <row r="62" spans="1:21" s="429" customFormat="1" ht="15" hidden="1" customHeight="1">
      <c r="A62" s="421" t="s">
        <v>233</v>
      </c>
      <c r="B62" s="421" t="s">
        <v>234</v>
      </c>
      <c r="C62" s="95" t="s">
        <v>235</v>
      </c>
      <c r="D62" s="421" t="s">
        <v>235</v>
      </c>
      <c r="E62" s="312">
        <v>8001</v>
      </c>
      <c r="F62" s="421" t="s">
        <v>244</v>
      </c>
      <c r="G62" s="312">
        <v>8111</v>
      </c>
      <c r="H62" s="73" t="s">
        <v>526</v>
      </c>
      <c r="I62" s="73" t="s">
        <v>526</v>
      </c>
      <c r="J62" s="336" t="s">
        <v>526</v>
      </c>
      <c r="K62" s="349" t="s">
        <v>526</v>
      </c>
      <c r="L62" s="349" t="s">
        <v>526</v>
      </c>
      <c r="M62" s="312">
        <v>2015</v>
      </c>
      <c r="N62" s="167">
        <v>0.93</v>
      </c>
      <c r="O62" s="167">
        <v>46.1</v>
      </c>
      <c r="P62" s="524">
        <v>74.400000000000006</v>
      </c>
      <c r="Q62" s="455">
        <v>21</v>
      </c>
      <c r="R62" s="455">
        <v>25.86</v>
      </c>
      <c r="S62" s="455">
        <v>31.84</v>
      </c>
      <c r="T62" s="455">
        <v>14.92</v>
      </c>
      <c r="U62" s="626"/>
    </row>
    <row r="63" spans="1:21" s="429" customFormat="1" ht="15" hidden="1" customHeight="1">
      <c r="A63" s="421" t="s">
        <v>233</v>
      </c>
      <c r="B63" s="421" t="s">
        <v>234</v>
      </c>
      <c r="C63" s="95" t="s">
        <v>235</v>
      </c>
      <c r="D63" s="421" t="s">
        <v>235</v>
      </c>
      <c r="E63" s="312">
        <v>8001</v>
      </c>
      <c r="F63" s="421" t="s">
        <v>245</v>
      </c>
      <c r="G63" s="312">
        <v>8112</v>
      </c>
      <c r="H63" s="73" t="s">
        <v>526</v>
      </c>
      <c r="I63" s="73" t="s">
        <v>526</v>
      </c>
      <c r="J63" s="336" t="s">
        <v>526</v>
      </c>
      <c r="K63" s="349" t="s">
        <v>526</v>
      </c>
      <c r="L63" s="349" t="s">
        <v>526</v>
      </c>
      <c r="M63" s="312">
        <v>2015</v>
      </c>
      <c r="N63" s="167">
        <v>0.83</v>
      </c>
      <c r="O63" s="167">
        <v>34.6</v>
      </c>
      <c r="P63" s="526">
        <v>64</v>
      </c>
      <c r="Q63" s="455">
        <v>16.690000000000001</v>
      </c>
      <c r="R63" s="455">
        <v>21.98</v>
      </c>
      <c r="S63" s="455">
        <v>33.82</v>
      </c>
      <c r="T63" s="455">
        <v>9.58</v>
      </c>
      <c r="U63" s="626"/>
    </row>
    <row r="64" spans="1:21" s="429" customFormat="1" ht="15" hidden="1" customHeight="1">
      <c r="A64" s="421" t="s">
        <v>233</v>
      </c>
      <c r="B64" s="421" t="s">
        <v>233</v>
      </c>
      <c r="C64" s="95" t="s">
        <v>172</v>
      </c>
      <c r="D64" s="421" t="s">
        <v>246</v>
      </c>
      <c r="E64" s="312">
        <v>8301</v>
      </c>
      <c r="F64" s="421" t="s">
        <v>247</v>
      </c>
      <c r="G64" s="312">
        <v>8301</v>
      </c>
      <c r="H64" s="73" t="s">
        <v>526</v>
      </c>
      <c r="I64" s="73" t="s">
        <v>526</v>
      </c>
      <c r="J64" s="336" t="s">
        <v>526</v>
      </c>
      <c r="K64" s="349" t="s">
        <v>526</v>
      </c>
      <c r="L64" s="349" t="s">
        <v>526</v>
      </c>
      <c r="M64" s="73" t="s">
        <v>526</v>
      </c>
      <c r="N64" s="73" t="s">
        <v>526</v>
      </c>
      <c r="O64" s="73" t="s">
        <v>526</v>
      </c>
      <c r="P64" s="525" t="s">
        <v>526</v>
      </c>
      <c r="Q64" s="326" t="s">
        <v>526</v>
      </c>
      <c r="R64" s="830" t="s">
        <v>526</v>
      </c>
      <c r="S64" s="831" t="s">
        <v>526</v>
      </c>
      <c r="T64" s="831" t="s">
        <v>526</v>
      </c>
      <c r="U64" s="626"/>
    </row>
    <row r="65" spans="1:21" s="429" customFormat="1" ht="15" hidden="1" customHeight="1">
      <c r="A65" s="421" t="s">
        <v>233</v>
      </c>
      <c r="B65" s="421" t="s">
        <v>233</v>
      </c>
      <c r="C65" s="95" t="s">
        <v>172</v>
      </c>
      <c r="D65" s="421" t="s">
        <v>246</v>
      </c>
      <c r="E65" s="312">
        <v>8301</v>
      </c>
      <c r="F65" s="424" t="s">
        <v>248</v>
      </c>
      <c r="G65" s="312">
        <v>8306</v>
      </c>
      <c r="H65" s="73" t="s">
        <v>526</v>
      </c>
      <c r="I65" s="73" t="s">
        <v>526</v>
      </c>
      <c r="J65" s="336" t="s">
        <v>526</v>
      </c>
      <c r="K65" s="349" t="s">
        <v>526</v>
      </c>
      <c r="L65" s="349" t="s">
        <v>526</v>
      </c>
      <c r="M65" s="73" t="s">
        <v>526</v>
      </c>
      <c r="N65" s="73" t="s">
        <v>526</v>
      </c>
      <c r="O65" s="73" t="s">
        <v>526</v>
      </c>
      <c r="P65" s="525" t="s">
        <v>526</v>
      </c>
      <c r="Q65" s="326" t="s">
        <v>526</v>
      </c>
      <c r="R65" s="830" t="s">
        <v>526</v>
      </c>
      <c r="S65" s="831" t="s">
        <v>526</v>
      </c>
      <c r="T65" s="831" t="s">
        <v>526</v>
      </c>
      <c r="U65" s="626"/>
    </row>
    <row r="66" spans="1:21" s="429" customFormat="1" ht="15" hidden="1" customHeight="1">
      <c r="A66" s="421" t="s">
        <v>249</v>
      </c>
      <c r="B66" s="421" t="s">
        <v>250</v>
      </c>
      <c r="C66" s="95" t="s">
        <v>172</v>
      </c>
      <c r="D66" s="421" t="s">
        <v>251</v>
      </c>
      <c r="E66" s="312">
        <v>9001</v>
      </c>
      <c r="F66" s="421" t="s">
        <v>252</v>
      </c>
      <c r="G66" s="312">
        <v>9101</v>
      </c>
      <c r="H66" s="167">
        <v>36.799999999999997</v>
      </c>
      <c r="I66" s="167">
        <v>62.4</v>
      </c>
      <c r="J66" s="59">
        <v>45</v>
      </c>
      <c r="K66" s="348">
        <v>50</v>
      </c>
      <c r="L66" s="458">
        <v>1.1299999999999999</v>
      </c>
      <c r="M66" s="312">
        <v>2013</v>
      </c>
      <c r="N66" s="521">
        <v>1.1299999999999999</v>
      </c>
      <c r="O66" s="167">
        <v>36.799999999999997</v>
      </c>
      <c r="P66" s="524">
        <v>62.4</v>
      </c>
      <c r="Q66" s="455">
        <v>10.79</v>
      </c>
      <c r="R66" s="455">
        <v>14.44</v>
      </c>
      <c r="S66" s="455">
        <v>17.39</v>
      </c>
      <c r="T66" s="455">
        <v>7.06</v>
      </c>
      <c r="U66" s="626"/>
    </row>
    <row r="67" spans="1:21" s="429" customFormat="1" ht="15" hidden="1" customHeight="1">
      <c r="A67" s="421" t="s">
        <v>249</v>
      </c>
      <c r="B67" s="421" t="s">
        <v>250</v>
      </c>
      <c r="C67" s="95" t="s">
        <v>172</v>
      </c>
      <c r="D67" s="421" t="s">
        <v>251</v>
      </c>
      <c r="E67" s="312">
        <v>9001</v>
      </c>
      <c r="F67" s="421" t="s">
        <v>253</v>
      </c>
      <c r="G67" s="312">
        <v>9112</v>
      </c>
      <c r="H67" s="167">
        <v>31.3</v>
      </c>
      <c r="I67" s="167">
        <v>68.2</v>
      </c>
      <c r="J67" s="59">
        <v>50</v>
      </c>
      <c r="K67" s="348">
        <v>50</v>
      </c>
      <c r="L67" s="458">
        <v>1.25</v>
      </c>
      <c r="M67" s="312">
        <v>2013</v>
      </c>
      <c r="N67" s="521">
        <v>1.25</v>
      </c>
      <c r="O67" s="167">
        <v>31.3</v>
      </c>
      <c r="P67" s="524">
        <v>68.2</v>
      </c>
      <c r="Q67" s="455">
        <v>11.81</v>
      </c>
      <c r="R67" s="455">
        <v>17.899999999999999</v>
      </c>
      <c r="S67" s="455">
        <v>20.149999999999999</v>
      </c>
      <c r="T67" s="455">
        <v>9.99</v>
      </c>
      <c r="U67" s="626"/>
    </row>
    <row r="68" spans="1:21" s="429" customFormat="1" ht="15" hidden="1" customHeight="1">
      <c r="A68" s="421" t="s">
        <v>249</v>
      </c>
      <c r="B68" s="423" t="s">
        <v>250</v>
      </c>
      <c r="C68" s="95" t="s">
        <v>172</v>
      </c>
      <c r="D68" s="423" t="s">
        <v>254</v>
      </c>
      <c r="E68" s="312">
        <v>9120</v>
      </c>
      <c r="F68" s="423" t="s">
        <v>254</v>
      </c>
      <c r="G68" s="312">
        <v>9120</v>
      </c>
      <c r="H68" s="73" t="s">
        <v>526</v>
      </c>
      <c r="I68" s="73" t="s">
        <v>526</v>
      </c>
      <c r="J68" s="336" t="s">
        <v>526</v>
      </c>
      <c r="K68" s="349" t="s">
        <v>526</v>
      </c>
      <c r="L68" s="349" t="s">
        <v>526</v>
      </c>
      <c r="M68" s="73" t="s">
        <v>526</v>
      </c>
      <c r="N68" s="215" t="s">
        <v>526</v>
      </c>
      <c r="O68" s="73" t="s">
        <v>526</v>
      </c>
      <c r="P68" s="525" t="s">
        <v>526</v>
      </c>
      <c r="Q68" s="326" t="s">
        <v>526</v>
      </c>
      <c r="R68" s="830" t="s">
        <v>526</v>
      </c>
      <c r="S68" s="831" t="s">
        <v>526</v>
      </c>
      <c r="T68" s="831" t="s">
        <v>526</v>
      </c>
      <c r="U68" s="626"/>
    </row>
    <row r="69" spans="1:21" s="429" customFormat="1" ht="15" hidden="1" customHeight="1">
      <c r="A69" s="421" t="s">
        <v>249</v>
      </c>
      <c r="B69" s="423" t="s">
        <v>255</v>
      </c>
      <c r="C69" s="95" t="s">
        <v>172</v>
      </c>
      <c r="D69" s="423" t="s">
        <v>256</v>
      </c>
      <c r="E69" s="312">
        <v>9201</v>
      </c>
      <c r="F69" s="423" t="s">
        <v>256</v>
      </c>
      <c r="G69" s="312">
        <v>9201</v>
      </c>
      <c r="H69" s="73" t="s">
        <v>526</v>
      </c>
      <c r="I69" s="73" t="s">
        <v>526</v>
      </c>
      <c r="J69" s="336" t="s">
        <v>526</v>
      </c>
      <c r="K69" s="349" t="s">
        <v>526</v>
      </c>
      <c r="L69" s="349" t="s">
        <v>526</v>
      </c>
      <c r="M69" s="73" t="s">
        <v>526</v>
      </c>
      <c r="N69" s="215" t="s">
        <v>526</v>
      </c>
      <c r="O69" s="73" t="s">
        <v>526</v>
      </c>
      <c r="P69" s="525" t="s">
        <v>526</v>
      </c>
      <c r="Q69" s="326" t="s">
        <v>526</v>
      </c>
      <c r="R69" s="830" t="s">
        <v>526</v>
      </c>
      <c r="S69" s="831" t="s">
        <v>526</v>
      </c>
      <c r="T69" s="831" t="s">
        <v>526</v>
      </c>
      <c r="U69" s="626"/>
    </row>
    <row r="70" spans="1:21" s="429" customFormat="1" ht="15" hidden="1" customHeight="1">
      <c r="A70" s="421" t="s">
        <v>257</v>
      </c>
      <c r="B70" s="421" t="s">
        <v>258</v>
      </c>
      <c r="C70" s="95" t="s">
        <v>172</v>
      </c>
      <c r="D70" s="421" t="s">
        <v>259</v>
      </c>
      <c r="E70" s="312">
        <v>10001</v>
      </c>
      <c r="F70" s="421" t="s">
        <v>260</v>
      </c>
      <c r="G70" s="312">
        <v>10101</v>
      </c>
      <c r="H70" s="167">
        <v>33.299999999999997</v>
      </c>
      <c r="I70" s="167">
        <v>52.9</v>
      </c>
      <c r="J70" s="59">
        <v>60</v>
      </c>
      <c r="K70" s="348">
        <v>75</v>
      </c>
      <c r="L70" s="458">
        <v>1</v>
      </c>
      <c r="M70" s="312">
        <v>2014</v>
      </c>
      <c r="N70" s="521">
        <v>1</v>
      </c>
      <c r="O70" s="167">
        <v>33.299999999999997</v>
      </c>
      <c r="P70" s="524">
        <v>52.9</v>
      </c>
      <c r="Q70" s="455">
        <v>17.25</v>
      </c>
      <c r="R70" s="455">
        <v>22.38</v>
      </c>
      <c r="S70" s="455">
        <v>30.35</v>
      </c>
      <c r="T70" s="455">
        <v>10.08</v>
      </c>
      <c r="U70" s="626"/>
    </row>
    <row r="71" spans="1:21" s="429" customFormat="1" ht="15" hidden="1" customHeight="1">
      <c r="A71" s="421" t="s">
        <v>257</v>
      </c>
      <c r="B71" s="421" t="s">
        <v>258</v>
      </c>
      <c r="C71" s="95" t="s">
        <v>172</v>
      </c>
      <c r="D71" s="421" t="s">
        <v>259</v>
      </c>
      <c r="E71" s="312">
        <v>10001</v>
      </c>
      <c r="F71" s="421" t="s">
        <v>261</v>
      </c>
      <c r="G71" s="312">
        <v>10109</v>
      </c>
      <c r="H71" s="73" t="s">
        <v>526</v>
      </c>
      <c r="I71" s="73" t="s">
        <v>526</v>
      </c>
      <c r="J71" s="336" t="s">
        <v>526</v>
      </c>
      <c r="K71" s="349" t="s">
        <v>526</v>
      </c>
      <c r="L71" s="349" t="s">
        <v>526</v>
      </c>
      <c r="M71" s="73" t="s">
        <v>526</v>
      </c>
      <c r="N71" s="215" t="s">
        <v>526</v>
      </c>
      <c r="O71" s="73" t="s">
        <v>526</v>
      </c>
      <c r="P71" s="525" t="s">
        <v>526</v>
      </c>
      <c r="Q71" s="326" t="s">
        <v>526</v>
      </c>
      <c r="R71" s="830" t="s">
        <v>526</v>
      </c>
      <c r="S71" s="831" t="s">
        <v>526</v>
      </c>
      <c r="T71" s="831" t="s">
        <v>526</v>
      </c>
      <c r="U71" s="626"/>
    </row>
    <row r="72" spans="1:21" s="429" customFormat="1" ht="15" hidden="1" customHeight="1">
      <c r="A72" s="421" t="s">
        <v>257</v>
      </c>
      <c r="B72" s="423" t="s">
        <v>262</v>
      </c>
      <c r="C72" s="95" t="s">
        <v>172</v>
      </c>
      <c r="D72" s="423" t="s">
        <v>263</v>
      </c>
      <c r="E72" s="312">
        <v>10201</v>
      </c>
      <c r="F72" s="423" t="s">
        <v>263</v>
      </c>
      <c r="G72" s="312">
        <v>10201</v>
      </c>
      <c r="H72" s="73" t="s">
        <v>526</v>
      </c>
      <c r="I72" s="73" t="s">
        <v>526</v>
      </c>
      <c r="J72" s="336" t="s">
        <v>526</v>
      </c>
      <c r="K72" s="349" t="s">
        <v>526</v>
      </c>
      <c r="L72" s="349" t="s">
        <v>526</v>
      </c>
      <c r="M72" s="73" t="s">
        <v>526</v>
      </c>
      <c r="N72" s="215" t="s">
        <v>526</v>
      </c>
      <c r="O72" s="73" t="s">
        <v>526</v>
      </c>
      <c r="P72" s="525" t="s">
        <v>526</v>
      </c>
      <c r="Q72" s="326" t="s">
        <v>526</v>
      </c>
      <c r="R72" s="830" t="s">
        <v>526</v>
      </c>
      <c r="S72" s="831" t="s">
        <v>526</v>
      </c>
      <c r="T72" s="831" t="s">
        <v>526</v>
      </c>
      <c r="U72" s="626"/>
    </row>
    <row r="73" spans="1:21" s="429" customFormat="1" ht="15" hidden="1" customHeight="1">
      <c r="A73" s="421" t="s">
        <v>257</v>
      </c>
      <c r="B73" s="421" t="s">
        <v>264</v>
      </c>
      <c r="C73" s="95" t="s">
        <v>172</v>
      </c>
      <c r="D73" s="421" t="s">
        <v>264</v>
      </c>
      <c r="E73" s="312">
        <v>10301</v>
      </c>
      <c r="F73" s="421" t="s">
        <v>264</v>
      </c>
      <c r="G73" s="312">
        <v>10301</v>
      </c>
      <c r="H73" s="167">
        <v>31.3</v>
      </c>
      <c r="I73" s="167">
        <v>53.2</v>
      </c>
      <c r="J73" s="59">
        <v>50</v>
      </c>
      <c r="K73" s="350">
        <v>55</v>
      </c>
      <c r="L73" s="458">
        <v>1.25</v>
      </c>
      <c r="M73" s="312">
        <v>2013</v>
      </c>
      <c r="N73" s="521">
        <v>1.25</v>
      </c>
      <c r="O73" s="167">
        <v>31.3</v>
      </c>
      <c r="P73" s="524">
        <v>53.2</v>
      </c>
      <c r="Q73" s="455">
        <v>9.7899999999999991</v>
      </c>
      <c r="R73" s="455">
        <v>14.79</v>
      </c>
      <c r="S73" s="455">
        <v>16.05</v>
      </c>
      <c r="T73" s="455">
        <v>6.72</v>
      </c>
      <c r="U73" s="626"/>
    </row>
    <row r="74" spans="1:21" s="429" customFormat="1" ht="15" hidden="1" customHeight="1">
      <c r="A74" s="421" t="s">
        <v>265</v>
      </c>
      <c r="B74" s="423" t="s">
        <v>266</v>
      </c>
      <c r="C74" s="95" t="s">
        <v>172</v>
      </c>
      <c r="D74" s="423" t="s">
        <v>266</v>
      </c>
      <c r="E74" s="312">
        <v>11101</v>
      </c>
      <c r="F74" s="423" t="s">
        <v>266</v>
      </c>
      <c r="G74" s="312">
        <v>11101</v>
      </c>
      <c r="H74" s="73" t="s">
        <v>526</v>
      </c>
      <c r="I74" s="73" t="s">
        <v>526</v>
      </c>
      <c r="J74" s="336" t="s">
        <v>526</v>
      </c>
      <c r="K74" s="349" t="s">
        <v>526</v>
      </c>
      <c r="L74" s="349" t="s">
        <v>526</v>
      </c>
      <c r="M74" s="73" t="s">
        <v>526</v>
      </c>
      <c r="N74" s="215" t="s">
        <v>526</v>
      </c>
      <c r="O74" s="73" t="s">
        <v>526</v>
      </c>
      <c r="P74" s="525" t="s">
        <v>526</v>
      </c>
      <c r="Q74" s="326" t="s">
        <v>526</v>
      </c>
      <c r="R74" s="830" t="s">
        <v>526</v>
      </c>
      <c r="S74" s="831" t="s">
        <v>526</v>
      </c>
      <c r="T74" s="831" t="s">
        <v>526</v>
      </c>
      <c r="U74" s="626"/>
    </row>
    <row r="75" spans="1:21" s="429" customFormat="1" ht="15" hidden="1" customHeight="1">
      <c r="A75" s="421" t="s">
        <v>267</v>
      </c>
      <c r="B75" s="421" t="s">
        <v>267</v>
      </c>
      <c r="C75" s="95" t="s">
        <v>172</v>
      </c>
      <c r="D75" s="421" t="s">
        <v>268</v>
      </c>
      <c r="E75" s="312">
        <v>12101</v>
      </c>
      <c r="F75" s="424" t="s">
        <v>268</v>
      </c>
      <c r="G75" s="312">
        <v>12101</v>
      </c>
      <c r="H75" s="73" t="s">
        <v>526</v>
      </c>
      <c r="I75" s="73" t="s">
        <v>526</v>
      </c>
      <c r="J75" s="336" t="s">
        <v>526</v>
      </c>
      <c r="K75" s="349" t="s">
        <v>526</v>
      </c>
      <c r="L75" s="349" t="s">
        <v>526</v>
      </c>
      <c r="M75" s="73" t="s">
        <v>526</v>
      </c>
      <c r="N75" s="215" t="s">
        <v>526</v>
      </c>
      <c r="O75" s="73" t="s">
        <v>526</v>
      </c>
      <c r="P75" s="525" t="s">
        <v>526</v>
      </c>
      <c r="Q75" s="326" t="s">
        <v>526</v>
      </c>
      <c r="R75" s="830" t="s">
        <v>526</v>
      </c>
      <c r="S75" s="831" t="s">
        <v>526</v>
      </c>
      <c r="T75" s="831" t="s">
        <v>526</v>
      </c>
      <c r="U75" s="626"/>
    </row>
    <row r="76" spans="1:21" s="429" customFormat="1" ht="15" customHeight="1">
      <c r="A76" s="421" t="s">
        <v>269</v>
      </c>
      <c r="B76" s="421" t="s">
        <v>270</v>
      </c>
      <c r="C76" s="95" t="s">
        <v>271</v>
      </c>
      <c r="D76" s="421" t="s">
        <v>271</v>
      </c>
      <c r="E76" s="312">
        <v>13001</v>
      </c>
      <c r="F76" s="421" t="s">
        <v>270</v>
      </c>
      <c r="G76" s="312">
        <v>13101</v>
      </c>
      <c r="H76" s="167">
        <v>42.8</v>
      </c>
      <c r="I76" s="167">
        <v>78</v>
      </c>
      <c r="J76" s="59">
        <v>60</v>
      </c>
      <c r="K76" s="350">
        <v>85</v>
      </c>
      <c r="L76" s="458">
        <v>0.8</v>
      </c>
      <c r="M76" s="312">
        <v>2012</v>
      </c>
      <c r="N76" s="521">
        <v>0.8</v>
      </c>
      <c r="O76" s="167">
        <v>42.8</v>
      </c>
      <c r="P76" s="526">
        <v>78</v>
      </c>
      <c r="Q76" s="455">
        <v>37.369999999999997</v>
      </c>
      <c r="R76" s="455">
        <v>44.73</v>
      </c>
      <c r="S76" s="455">
        <v>66.55</v>
      </c>
      <c r="T76" s="455">
        <v>31.4</v>
      </c>
      <c r="U76" s="626"/>
    </row>
    <row r="77" spans="1:21" s="429" customFormat="1" ht="15" customHeight="1">
      <c r="A77" s="421" t="s">
        <v>269</v>
      </c>
      <c r="B77" s="421" t="s">
        <v>270</v>
      </c>
      <c r="C77" s="95" t="s">
        <v>271</v>
      </c>
      <c r="D77" s="421" t="s">
        <v>271</v>
      </c>
      <c r="E77" s="312">
        <v>13001</v>
      </c>
      <c r="F77" s="421" t="s">
        <v>272</v>
      </c>
      <c r="G77" s="312">
        <v>13102</v>
      </c>
      <c r="H77" s="167">
        <v>31</v>
      </c>
      <c r="I77" s="167">
        <v>68.599999999999994</v>
      </c>
      <c r="J77" s="60">
        <v>75</v>
      </c>
      <c r="K77" s="348">
        <v>90</v>
      </c>
      <c r="L77" s="458">
        <v>1.1499999999999999</v>
      </c>
      <c r="M77" s="312">
        <v>2012</v>
      </c>
      <c r="N77" s="520">
        <v>1.1538461538461537</v>
      </c>
      <c r="O77" s="528">
        <v>31</v>
      </c>
      <c r="P77" s="524">
        <v>68.599999999999994</v>
      </c>
      <c r="Q77" s="455">
        <v>28.37</v>
      </c>
      <c r="R77" s="455">
        <v>46.27</v>
      </c>
      <c r="S77" s="455">
        <v>60.18</v>
      </c>
      <c r="T77" s="455">
        <v>29.7</v>
      </c>
      <c r="U77" s="626"/>
    </row>
    <row r="78" spans="1:21" s="429" customFormat="1" ht="15" customHeight="1">
      <c r="A78" s="421" t="s">
        <v>269</v>
      </c>
      <c r="B78" s="421" t="s">
        <v>270</v>
      </c>
      <c r="C78" s="95" t="s">
        <v>271</v>
      </c>
      <c r="D78" s="421" t="s">
        <v>271</v>
      </c>
      <c r="E78" s="312">
        <v>13001</v>
      </c>
      <c r="F78" s="421" t="s">
        <v>273</v>
      </c>
      <c r="G78" s="312">
        <v>13103</v>
      </c>
      <c r="H78" s="167">
        <v>27.9</v>
      </c>
      <c r="I78" s="167">
        <v>83.8</v>
      </c>
      <c r="J78" s="60">
        <v>85</v>
      </c>
      <c r="K78" s="350">
        <v>110</v>
      </c>
      <c r="L78" s="458">
        <v>1.55</v>
      </c>
      <c r="M78" s="312">
        <v>2012</v>
      </c>
      <c r="N78" s="520">
        <v>1.5454545454545454</v>
      </c>
      <c r="O78" s="167">
        <v>27.9</v>
      </c>
      <c r="P78" s="524">
        <v>83.8</v>
      </c>
      <c r="Q78" s="455">
        <v>20.329999999999998</v>
      </c>
      <c r="R78" s="455">
        <v>32.380000000000003</v>
      </c>
      <c r="S78" s="455">
        <v>55.51</v>
      </c>
      <c r="T78" s="455">
        <v>24.67</v>
      </c>
      <c r="U78" s="626"/>
    </row>
    <row r="79" spans="1:21" s="429" customFormat="1" ht="15" customHeight="1">
      <c r="A79" s="421" t="s">
        <v>269</v>
      </c>
      <c r="B79" s="421" t="s">
        <v>270</v>
      </c>
      <c r="C79" s="95" t="s">
        <v>271</v>
      </c>
      <c r="D79" s="421" t="s">
        <v>271</v>
      </c>
      <c r="E79" s="312">
        <v>13001</v>
      </c>
      <c r="F79" s="421" t="s">
        <v>274</v>
      </c>
      <c r="G79" s="312">
        <v>13104</v>
      </c>
      <c r="H79" s="167">
        <v>40.799999999999997</v>
      </c>
      <c r="I79" s="167">
        <v>78.2</v>
      </c>
      <c r="J79" s="60">
        <v>75</v>
      </c>
      <c r="K79" s="350">
        <v>80</v>
      </c>
      <c r="L79" s="458">
        <v>1.27</v>
      </c>
      <c r="M79" s="312">
        <v>2012</v>
      </c>
      <c r="N79" s="520">
        <v>1.271186440677966</v>
      </c>
      <c r="O79" s="167">
        <v>40.799999999999997</v>
      </c>
      <c r="P79" s="524">
        <v>78.2</v>
      </c>
      <c r="Q79" s="455">
        <v>17.77</v>
      </c>
      <c r="R79" s="455">
        <v>22.93</v>
      </c>
      <c r="S79" s="455">
        <v>29.72</v>
      </c>
      <c r="T79" s="455">
        <v>19.16</v>
      </c>
      <c r="U79" s="626"/>
    </row>
    <row r="80" spans="1:21" s="429" customFormat="1" ht="15" customHeight="1">
      <c r="A80" s="421" t="s">
        <v>269</v>
      </c>
      <c r="B80" s="421" t="s">
        <v>270</v>
      </c>
      <c r="C80" s="95" t="s">
        <v>271</v>
      </c>
      <c r="D80" s="421" t="s">
        <v>271</v>
      </c>
      <c r="E80" s="312">
        <v>13001</v>
      </c>
      <c r="F80" s="421" t="s">
        <v>275</v>
      </c>
      <c r="G80" s="312">
        <v>13105</v>
      </c>
      <c r="H80" s="167">
        <v>21.4</v>
      </c>
      <c r="I80" s="167">
        <v>78.099999999999994</v>
      </c>
      <c r="J80" s="59">
        <v>90</v>
      </c>
      <c r="K80" s="348">
        <v>105</v>
      </c>
      <c r="L80" s="458">
        <v>2</v>
      </c>
      <c r="M80" s="312">
        <v>2012</v>
      </c>
      <c r="N80" s="520">
        <v>2</v>
      </c>
      <c r="O80" s="167">
        <v>21.4</v>
      </c>
      <c r="P80" s="524">
        <v>78.099999999999994</v>
      </c>
      <c r="Q80" s="455">
        <v>19.670000000000002</v>
      </c>
      <c r="R80" s="455">
        <v>38.1</v>
      </c>
      <c r="S80" s="455">
        <v>60.74</v>
      </c>
      <c r="T80" s="455">
        <v>25.16</v>
      </c>
      <c r="U80" s="626"/>
    </row>
    <row r="81" spans="1:21" s="429" customFormat="1" ht="15" customHeight="1">
      <c r="A81" s="421" t="s">
        <v>269</v>
      </c>
      <c r="B81" s="421" t="s">
        <v>270</v>
      </c>
      <c r="C81" s="95" t="s">
        <v>271</v>
      </c>
      <c r="D81" s="421" t="s">
        <v>271</v>
      </c>
      <c r="E81" s="312">
        <v>13001</v>
      </c>
      <c r="F81" s="421" t="s">
        <v>276</v>
      </c>
      <c r="G81" s="312">
        <v>13106</v>
      </c>
      <c r="H81" s="167">
        <v>30.6</v>
      </c>
      <c r="I81" s="167">
        <v>71.8</v>
      </c>
      <c r="J81" s="60">
        <v>75</v>
      </c>
      <c r="K81" s="350">
        <v>100</v>
      </c>
      <c r="L81" s="458">
        <v>1.25</v>
      </c>
      <c r="M81" s="312">
        <v>2012</v>
      </c>
      <c r="N81" s="520">
        <v>1.25</v>
      </c>
      <c r="O81" s="167">
        <v>30.6</v>
      </c>
      <c r="P81" s="524">
        <v>71.8</v>
      </c>
      <c r="Q81" s="455">
        <v>28.02</v>
      </c>
      <c r="R81" s="455">
        <v>37.79</v>
      </c>
      <c r="S81" s="455">
        <v>69.430000000000007</v>
      </c>
      <c r="T81" s="455">
        <v>15.89</v>
      </c>
      <c r="U81" s="626"/>
    </row>
    <row r="82" spans="1:21" s="429" customFormat="1" ht="15" customHeight="1">
      <c r="A82" s="421" t="s">
        <v>269</v>
      </c>
      <c r="B82" s="421" t="s">
        <v>270</v>
      </c>
      <c r="C82" s="95" t="s">
        <v>271</v>
      </c>
      <c r="D82" s="421" t="s">
        <v>271</v>
      </c>
      <c r="E82" s="312">
        <v>13001</v>
      </c>
      <c r="F82" s="421" t="s">
        <v>277</v>
      </c>
      <c r="G82" s="312">
        <v>13107</v>
      </c>
      <c r="H82" s="167">
        <v>22.2</v>
      </c>
      <c r="I82" s="167">
        <v>63.5</v>
      </c>
      <c r="J82" s="59">
        <v>70</v>
      </c>
      <c r="K82" s="348">
        <v>90</v>
      </c>
      <c r="L82" s="458">
        <v>1.17</v>
      </c>
      <c r="M82" s="312">
        <v>2012</v>
      </c>
      <c r="N82" s="520">
        <v>1.1666666666666667</v>
      </c>
      <c r="O82" s="167">
        <v>22.2</v>
      </c>
      <c r="P82" s="524">
        <v>63.5</v>
      </c>
      <c r="Q82" s="455">
        <v>30.11</v>
      </c>
      <c r="R82" s="455">
        <v>39.479999999999997</v>
      </c>
      <c r="S82" s="455">
        <v>77.849999999999994</v>
      </c>
      <c r="T82" s="455">
        <v>34.840000000000003</v>
      </c>
      <c r="U82" s="626"/>
    </row>
    <row r="83" spans="1:21" s="429" customFormat="1" ht="15" customHeight="1">
      <c r="A83" s="421" t="s">
        <v>269</v>
      </c>
      <c r="B83" s="421" t="s">
        <v>270</v>
      </c>
      <c r="C83" s="95" t="s">
        <v>271</v>
      </c>
      <c r="D83" s="421" t="s">
        <v>271</v>
      </c>
      <c r="E83" s="312">
        <v>13001</v>
      </c>
      <c r="F83" s="421" t="s">
        <v>278</v>
      </c>
      <c r="G83" s="312">
        <v>13108</v>
      </c>
      <c r="H83" s="167">
        <v>34</v>
      </c>
      <c r="I83" s="167">
        <v>76.7</v>
      </c>
      <c r="J83" s="59">
        <v>60</v>
      </c>
      <c r="K83" s="350">
        <v>90</v>
      </c>
      <c r="L83" s="458">
        <v>0.8</v>
      </c>
      <c r="M83" s="312">
        <v>2012</v>
      </c>
      <c r="N83" s="520">
        <v>0.8</v>
      </c>
      <c r="O83" s="528">
        <v>34</v>
      </c>
      <c r="P83" s="524">
        <v>76.7</v>
      </c>
      <c r="Q83" s="455">
        <v>31.14</v>
      </c>
      <c r="R83" s="455">
        <v>38.68</v>
      </c>
      <c r="S83" s="455">
        <v>64.52</v>
      </c>
      <c r="T83" s="455">
        <v>33.65</v>
      </c>
      <c r="U83" s="626"/>
    </row>
    <row r="84" spans="1:21" s="429" customFormat="1" ht="15" customHeight="1">
      <c r="A84" s="421" t="s">
        <v>269</v>
      </c>
      <c r="B84" s="421" t="s">
        <v>270</v>
      </c>
      <c r="C84" s="95" t="s">
        <v>271</v>
      </c>
      <c r="D84" s="421" t="s">
        <v>271</v>
      </c>
      <c r="E84" s="312">
        <v>13001</v>
      </c>
      <c r="F84" s="421" t="s">
        <v>279</v>
      </c>
      <c r="G84" s="312">
        <v>13109</v>
      </c>
      <c r="H84" s="167">
        <v>24.5</v>
      </c>
      <c r="I84" s="167">
        <v>73.400000000000006</v>
      </c>
      <c r="J84" s="60">
        <v>80</v>
      </c>
      <c r="K84" s="348">
        <v>90</v>
      </c>
      <c r="L84" s="458">
        <v>1.33</v>
      </c>
      <c r="M84" s="312">
        <v>2012</v>
      </c>
      <c r="N84" s="520">
        <v>1.3333333333333333</v>
      </c>
      <c r="O84" s="167">
        <v>24.5</v>
      </c>
      <c r="P84" s="524">
        <v>73.400000000000006</v>
      </c>
      <c r="Q84" s="455">
        <v>20.36</v>
      </c>
      <c r="R84" s="455">
        <v>32.74</v>
      </c>
      <c r="S84" s="455">
        <v>56.14</v>
      </c>
      <c r="T84" s="455">
        <v>17.91</v>
      </c>
      <c r="U84" s="626"/>
    </row>
    <row r="85" spans="1:21" s="429" customFormat="1" ht="15" customHeight="1">
      <c r="A85" s="421" t="s">
        <v>269</v>
      </c>
      <c r="B85" s="421" t="s">
        <v>270</v>
      </c>
      <c r="C85" s="95" t="s">
        <v>271</v>
      </c>
      <c r="D85" s="421" t="s">
        <v>271</v>
      </c>
      <c r="E85" s="312">
        <v>13001</v>
      </c>
      <c r="F85" s="421" t="s">
        <v>280</v>
      </c>
      <c r="G85" s="312">
        <v>13110</v>
      </c>
      <c r="H85" s="167">
        <v>32</v>
      </c>
      <c r="I85" s="167">
        <v>62.5</v>
      </c>
      <c r="J85" s="59">
        <v>90</v>
      </c>
      <c r="K85" s="348">
        <v>90</v>
      </c>
      <c r="L85" s="458">
        <v>1.5</v>
      </c>
      <c r="M85" s="312">
        <v>2012</v>
      </c>
      <c r="N85" s="520">
        <v>1.5</v>
      </c>
      <c r="O85" s="528">
        <v>32</v>
      </c>
      <c r="P85" s="524">
        <v>62.5</v>
      </c>
      <c r="Q85" s="455">
        <v>27.26</v>
      </c>
      <c r="R85" s="455">
        <v>40.630000000000003</v>
      </c>
      <c r="S85" s="455">
        <v>62.34</v>
      </c>
      <c r="T85" s="455">
        <v>15.72</v>
      </c>
      <c r="U85" s="626"/>
    </row>
    <row r="86" spans="1:21" s="429" customFormat="1" ht="15" customHeight="1">
      <c r="A86" s="421" t="s">
        <v>269</v>
      </c>
      <c r="B86" s="421" t="s">
        <v>270</v>
      </c>
      <c r="C86" s="95" t="s">
        <v>271</v>
      </c>
      <c r="D86" s="421" t="s">
        <v>271</v>
      </c>
      <c r="E86" s="312">
        <v>13001</v>
      </c>
      <c r="F86" s="421" t="s">
        <v>281</v>
      </c>
      <c r="G86" s="312">
        <v>13111</v>
      </c>
      <c r="H86" s="167">
        <v>21.3</v>
      </c>
      <c r="I86" s="167">
        <v>68.599999999999994</v>
      </c>
      <c r="J86" s="59">
        <v>90</v>
      </c>
      <c r="K86" s="350">
        <v>100</v>
      </c>
      <c r="L86" s="458">
        <v>1.8</v>
      </c>
      <c r="M86" s="312">
        <v>2012</v>
      </c>
      <c r="N86" s="520">
        <v>1.8</v>
      </c>
      <c r="O86" s="167">
        <v>21.3</v>
      </c>
      <c r="P86" s="524">
        <v>68.599999999999994</v>
      </c>
      <c r="Q86" s="455">
        <v>18.55</v>
      </c>
      <c r="R86" s="455">
        <v>32.83</v>
      </c>
      <c r="S86" s="455">
        <v>61.02</v>
      </c>
      <c r="T86" s="455">
        <v>11.69</v>
      </c>
      <c r="U86" s="626"/>
    </row>
    <row r="87" spans="1:21" s="429" customFormat="1" ht="15" customHeight="1">
      <c r="A87" s="421" t="s">
        <v>269</v>
      </c>
      <c r="B87" s="421" t="s">
        <v>270</v>
      </c>
      <c r="C87" s="95" t="s">
        <v>271</v>
      </c>
      <c r="D87" s="421" t="s">
        <v>271</v>
      </c>
      <c r="E87" s="312">
        <v>13001</v>
      </c>
      <c r="F87" s="421" t="s">
        <v>282</v>
      </c>
      <c r="G87" s="312">
        <v>13112</v>
      </c>
      <c r="H87" s="167">
        <v>38.4</v>
      </c>
      <c r="I87" s="167">
        <v>77</v>
      </c>
      <c r="J87" s="60">
        <v>105</v>
      </c>
      <c r="K87" s="348">
        <v>120</v>
      </c>
      <c r="L87" s="458">
        <v>1.31</v>
      </c>
      <c r="M87" s="312">
        <v>2012</v>
      </c>
      <c r="N87" s="520">
        <v>1.3125</v>
      </c>
      <c r="O87" s="167">
        <v>38.4</v>
      </c>
      <c r="P87" s="526">
        <v>77</v>
      </c>
      <c r="Q87" s="455">
        <v>37.58</v>
      </c>
      <c r="R87" s="455">
        <v>47.26</v>
      </c>
      <c r="S87" s="455">
        <v>78.290000000000006</v>
      </c>
      <c r="T87" s="455">
        <v>28.61</v>
      </c>
      <c r="U87" s="626"/>
    </row>
    <row r="88" spans="1:21" s="429" customFormat="1" ht="15" customHeight="1">
      <c r="A88" s="421" t="s">
        <v>269</v>
      </c>
      <c r="B88" s="421" t="s">
        <v>270</v>
      </c>
      <c r="C88" s="95" t="s">
        <v>271</v>
      </c>
      <c r="D88" s="421" t="s">
        <v>271</v>
      </c>
      <c r="E88" s="312">
        <v>13001</v>
      </c>
      <c r="F88" s="421" t="s">
        <v>283</v>
      </c>
      <c r="G88" s="312">
        <v>13113</v>
      </c>
      <c r="H88" s="167">
        <v>23.1</v>
      </c>
      <c r="I88" s="167">
        <v>45.9</v>
      </c>
      <c r="J88" s="60">
        <v>75</v>
      </c>
      <c r="K88" s="350">
        <v>90</v>
      </c>
      <c r="L88" s="458">
        <v>1.25</v>
      </c>
      <c r="M88" s="312">
        <v>2012</v>
      </c>
      <c r="N88" s="520">
        <v>1.25</v>
      </c>
      <c r="O88" s="167">
        <v>23.1</v>
      </c>
      <c r="P88" s="524">
        <v>45.9</v>
      </c>
      <c r="Q88" s="455">
        <v>25.87</v>
      </c>
      <c r="R88" s="455">
        <v>41.09</v>
      </c>
      <c r="S88" s="455">
        <v>62.72</v>
      </c>
      <c r="T88" s="455">
        <v>17.77</v>
      </c>
      <c r="U88" s="626"/>
    </row>
    <row r="89" spans="1:21" s="429" customFormat="1" ht="15" customHeight="1">
      <c r="A89" s="421" t="s">
        <v>269</v>
      </c>
      <c r="B89" s="421" t="s">
        <v>270</v>
      </c>
      <c r="C89" s="95" t="s">
        <v>271</v>
      </c>
      <c r="D89" s="421" t="s">
        <v>271</v>
      </c>
      <c r="E89" s="312">
        <v>13001</v>
      </c>
      <c r="F89" s="421" t="s">
        <v>284</v>
      </c>
      <c r="G89" s="312">
        <v>13114</v>
      </c>
      <c r="H89" s="167">
        <v>23.6</v>
      </c>
      <c r="I89" s="167">
        <v>48.6</v>
      </c>
      <c r="J89" s="59">
        <v>60</v>
      </c>
      <c r="K89" s="350">
        <v>80</v>
      </c>
      <c r="L89" s="458">
        <v>1</v>
      </c>
      <c r="M89" s="312">
        <v>2012</v>
      </c>
      <c r="N89" s="520">
        <v>1</v>
      </c>
      <c r="O89" s="167">
        <v>23.6</v>
      </c>
      <c r="P89" s="524">
        <v>48.6</v>
      </c>
      <c r="Q89" s="455">
        <v>25.46</v>
      </c>
      <c r="R89" s="455">
        <v>38.69</v>
      </c>
      <c r="S89" s="455">
        <v>66.84</v>
      </c>
      <c r="T89" s="455">
        <v>16.649999999999999</v>
      </c>
      <c r="U89" s="626"/>
    </row>
    <row r="90" spans="1:21" s="429" customFormat="1" ht="15" customHeight="1">
      <c r="A90" s="421" t="s">
        <v>269</v>
      </c>
      <c r="B90" s="421" t="s">
        <v>270</v>
      </c>
      <c r="C90" s="95" t="s">
        <v>271</v>
      </c>
      <c r="D90" s="421" t="s">
        <v>271</v>
      </c>
      <c r="E90" s="312">
        <v>13001</v>
      </c>
      <c r="F90" s="421" t="s">
        <v>285</v>
      </c>
      <c r="G90" s="312">
        <v>13115</v>
      </c>
      <c r="H90" s="167">
        <v>11.6</v>
      </c>
      <c r="I90" s="167">
        <v>41.1</v>
      </c>
      <c r="J90" s="59">
        <v>60</v>
      </c>
      <c r="K90" s="348">
        <v>90</v>
      </c>
      <c r="L90" s="458">
        <v>1</v>
      </c>
      <c r="M90" s="312">
        <v>2012</v>
      </c>
      <c r="N90" s="520">
        <v>1</v>
      </c>
      <c r="O90" s="167">
        <v>11.6</v>
      </c>
      <c r="P90" s="524">
        <v>41.1</v>
      </c>
      <c r="Q90" s="455">
        <v>20.27</v>
      </c>
      <c r="R90" s="455">
        <v>28.82</v>
      </c>
      <c r="S90" s="455">
        <v>69.180000000000007</v>
      </c>
      <c r="T90" s="455">
        <v>19.329999999999998</v>
      </c>
      <c r="U90" s="626"/>
    </row>
    <row r="91" spans="1:21" s="429" customFormat="1" ht="15" customHeight="1">
      <c r="A91" s="421" t="s">
        <v>269</v>
      </c>
      <c r="B91" s="421" t="s">
        <v>270</v>
      </c>
      <c r="C91" s="95" t="s">
        <v>271</v>
      </c>
      <c r="D91" s="421" t="s">
        <v>271</v>
      </c>
      <c r="E91" s="312">
        <v>13001</v>
      </c>
      <c r="F91" s="421" t="s">
        <v>286</v>
      </c>
      <c r="G91" s="312">
        <v>13116</v>
      </c>
      <c r="H91" s="167">
        <v>19.899999999999999</v>
      </c>
      <c r="I91" s="167">
        <v>79.599999999999994</v>
      </c>
      <c r="J91" s="60">
        <v>80</v>
      </c>
      <c r="K91" s="350">
        <v>130</v>
      </c>
      <c r="L91" s="458">
        <v>1.45</v>
      </c>
      <c r="M91" s="312">
        <v>2012</v>
      </c>
      <c r="N91" s="520">
        <v>1.4545454545454546</v>
      </c>
      <c r="O91" s="167">
        <v>19.899999999999999</v>
      </c>
      <c r="P91" s="524">
        <v>79.599999999999994</v>
      </c>
      <c r="Q91" s="455">
        <v>18.010000000000002</v>
      </c>
      <c r="R91" s="455">
        <v>34.69</v>
      </c>
      <c r="S91" s="455">
        <v>69.180000000000007</v>
      </c>
      <c r="T91" s="455">
        <v>14.47</v>
      </c>
      <c r="U91" s="626"/>
    </row>
    <row r="92" spans="1:21" s="429" customFormat="1" ht="15" customHeight="1">
      <c r="A92" s="421" t="s">
        <v>269</v>
      </c>
      <c r="B92" s="421" t="s">
        <v>270</v>
      </c>
      <c r="C92" s="95" t="s">
        <v>271</v>
      </c>
      <c r="D92" s="421" t="s">
        <v>271</v>
      </c>
      <c r="E92" s="312">
        <v>13001</v>
      </c>
      <c r="F92" s="421" t="s">
        <v>287</v>
      </c>
      <c r="G92" s="312">
        <v>13117</v>
      </c>
      <c r="H92" s="167">
        <v>30.6</v>
      </c>
      <c r="I92" s="167">
        <v>75.400000000000006</v>
      </c>
      <c r="J92" s="59">
        <v>75</v>
      </c>
      <c r="K92" s="348">
        <v>90</v>
      </c>
      <c r="L92" s="458">
        <v>1.25</v>
      </c>
      <c r="M92" s="312">
        <v>2012</v>
      </c>
      <c r="N92" s="520">
        <v>1.25</v>
      </c>
      <c r="O92" s="167">
        <v>30.6</v>
      </c>
      <c r="P92" s="524">
        <v>75.400000000000006</v>
      </c>
      <c r="Q92" s="455">
        <v>21.98</v>
      </c>
      <c r="R92" s="455">
        <v>28.22</v>
      </c>
      <c r="S92" s="455">
        <v>52.3</v>
      </c>
      <c r="T92" s="455">
        <v>15.35</v>
      </c>
      <c r="U92" s="626"/>
    </row>
    <row r="93" spans="1:21" s="429" customFormat="1" ht="15" customHeight="1">
      <c r="A93" s="421" t="s">
        <v>269</v>
      </c>
      <c r="B93" s="421" t="s">
        <v>270</v>
      </c>
      <c r="C93" s="95" t="s">
        <v>271</v>
      </c>
      <c r="D93" s="421" t="s">
        <v>271</v>
      </c>
      <c r="E93" s="312">
        <v>13001</v>
      </c>
      <c r="F93" s="421" t="s">
        <v>288</v>
      </c>
      <c r="G93" s="312">
        <v>13118</v>
      </c>
      <c r="H93" s="167">
        <v>29.4</v>
      </c>
      <c r="I93" s="167">
        <v>62.9</v>
      </c>
      <c r="J93" s="60">
        <v>80</v>
      </c>
      <c r="K93" s="348">
        <v>90</v>
      </c>
      <c r="L93" s="458">
        <v>1.33</v>
      </c>
      <c r="M93" s="312">
        <v>2012</v>
      </c>
      <c r="N93" s="520">
        <v>1.3333333333333333</v>
      </c>
      <c r="O93" s="167">
        <v>29.4</v>
      </c>
      <c r="P93" s="524">
        <v>62.9</v>
      </c>
      <c r="Q93" s="455">
        <v>26.04</v>
      </c>
      <c r="R93" s="455">
        <v>42.82</v>
      </c>
      <c r="S93" s="455">
        <v>60.76</v>
      </c>
      <c r="T93" s="455">
        <v>19.190000000000001</v>
      </c>
      <c r="U93" s="626"/>
    </row>
    <row r="94" spans="1:21" s="429" customFormat="1" ht="15" customHeight="1">
      <c r="A94" s="421" t="s">
        <v>269</v>
      </c>
      <c r="B94" s="421" t="s">
        <v>270</v>
      </c>
      <c r="C94" s="95" t="s">
        <v>271</v>
      </c>
      <c r="D94" s="421" t="s">
        <v>271</v>
      </c>
      <c r="E94" s="312">
        <v>13001</v>
      </c>
      <c r="F94" s="421" t="s">
        <v>289</v>
      </c>
      <c r="G94" s="312">
        <v>13119</v>
      </c>
      <c r="H94" s="167">
        <v>31.8</v>
      </c>
      <c r="I94" s="167">
        <v>71</v>
      </c>
      <c r="J94" s="59">
        <v>90</v>
      </c>
      <c r="K94" s="350">
        <v>110</v>
      </c>
      <c r="L94" s="458">
        <v>1.5</v>
      </c>
      <c r="M94" s="312">
        <v>2012</v>
      </c>
      <c r="N94" s="520">
        <v>1.5</v>
      </c>
      <c r="O94" s="167">
        <v>31.8</v>
      </c>
      <c r="P94" s="526">
        <v>71</v>
      </c>
      <c r="Q94" s="455">
        <v>29.88</v>
      </c>
      <c r="R94" s="455">
        <v>43.46</v>
      </c>
      <c r="S94" s="455">
        <v>63.33</v>
      </c>
      <c r="T94" s="455">
        <v>26.23</v>
      </c>
      <c r="U94" s="626"/>
    </row>
    <row r="95" spans="1:21" s="429" customFormat="1" ht="15" customHeight="1">
      <c r="A95" s="421" t="s">
        <v>269</v>
      </c>
      <c r="B95" s="421" t="s">
        <v>270</v>
      </c>
      <c r="C95" s="95" t="s">
        <v>271</v>
      </c>
      <c r="D95" s="421" t="s">
        <v>271</v>
      </c>
      <c r="E95" s="312">
        <v>13001</v>
      </c>
      <c r="F95" s="421" t="s">
        <v>290</v>
      </c>
      <c r="G95" s="312">
        <v>13120</v>
      </c>
      <c r="H95" s="167">
        <v>26.7</v>
      </c>
      <c r="I95" s="167">
        <v>56.5</v>
      </c>
      <c r="J95" s="60">
        <v>65</v>
      </c>
      <c r="K95" s="350">
        <v>83</v>
      </c>
      <c r="L95" s="458">
        <v>1.08</v>
      </c>
      <c r="M95" s="312">
        <v>2012</v>
      </c>
      <c r="N95" s="520">
        <v>1.0833333333333333</v>
      </c>
      <c r="O95" s="167">
        <v>26.7</v>
      </c>
      <c r="P95" s="524">
        <v>56.5</v>
      </c>
      <c r="Q95" s="455">
        <v>25.5</v>
      </c>
      <c r="R95" s="455">
        <v>39.159999999999997</v>
      </c>
      <c r="S95" s="455">
        <v>62.38</v>
      </c>
      <c r="T95" s="455">
        <v>16.149999999999999</v>
      </c>
      <c r="U95" s="626"/>
    </row>
    <row r="96" spans="1:21" s="429" customFormat="1" ht="15" customHeight="1">
      <c r="A96" s="421" t="s">
        <v>269</v>
      </c>
      <c r="B96" s="421" t="s">
        <v>270</v>
      </c>
      <c r="C96" s="95" t="s">
        <v>271</v>
      </c>
      <c r="D96" s="421" t="s">
        <v>271</v>
      </c>
      <c r="E96" s="312">
        <v>13001</v>
      </c>
      <c r="F96" s="421" t="s">
        <v>291</v>
      </c>
      <c r="G96" s="312">
        <v>13121</v>
      </c>
      <c r="H96" s="167">
        <v>20.399999999999999</v>
      </c>
      <c r="I96" s="167">
        <v>69.7</v>
      </c>
      <c r="J96" s="60">
        <v>85</v>
      </c>
      <c r="K96" s="350">
        <v>120</v>
      </c>
      <c r="L96" s="458">
        <v>1.42</v>
      </c>
      <c r="M96" s="312">
        <v>2012</v>
      </c>
      <c r="N96" s="520">
        <v>1.4166666666666667</v>
      </c>
      <c r="O96" s="167">
        <v>20.399999999999999</v>
      </c>
      <c r="P96" s="524">
        <v>69.7</v>
      </c>
      <c r="Q96" s="455">
        <v>22.35</v>
      </c>
      <c r="R96" s="455">
        <v>37.520000000000003</v>
      </c>
      <c r="S96" s="455">
        <v>64.2</v>
      </c>
      <c r="T96" s="455">
        <v>26.06</v>
      </c>
      <c r="U96" s="626"/>
    </row>
    <row r="97" spans="1:21" s="429" customFormat="1" ht="15" customHeight="1">
      <c r="A97" s="421" t="s">
        <v>269</v>
      </c>
      <c r="B97" s="421" t="s">
        <v>270</v>
      </c>
      <c r="C97" s="95" t="s">
        <v>271</v>
      </c>
      <c r="D97" s="421" t="s">
        <v>271</v>
      </c>
      <c r="E97" s="312">
        <v>13001</v>
      </c>
      <c r="F97" s="421" t="s">
        <v>292</v>
      </c>
      <c r="G97" s="312">
        <v>13122</v>
      </c>
      <c r="H97" s="167">
        <v>24.4</v>
      </c>
      <c r="I97" s="167">
        <v>64.599999999999994</v>
      </c>
      <c r="J97" s="60">
        <v>80</v>
      </c>
      <c r="K97" s="348">
        <v>90</v>
      </c>
      <c r="L97" s="458">
        <v>1.33</v>
      </c>
      <c r="M97" s="312">
        <v>2012</v>
      </c>
      <c r="N97" s="520">
        <v>1.3333333333333333</v>
      </c>
      <c r="O97" s="167">
        <v>24.4</v>
      </c>
      <c r="P97" s="524">
        <v>64.599999999999994</v>
      </c>
      <c r="Q97" s="455">
        <v>26.6</v>
      </c>
      <c r="R97" s="455">
        <v>38.42</v>
      </c>
      <c r="S97" s="455">
        <v>54.99</v>
      </c>
      <c r="T97" s="455">
        <v>35.89</v>
      </c>
      <c r="U97" s="626"/>
    </row>
    <row r="98" spans="1:21" s="429" customFormat="1" ht="15" customHeight="1">
      <c r="A98" s="421" t="s">
        <v>269</v>
      </c>
      <c r="B98" s="421" t="s">
        <v>270</v>
      </c>
      <c r="C98" s="95" t="s">
        <v>271</v>
      </c>
      <c r="D98" s="421" t="s">
        <v>271</v>
      </c>
      <c r="E98" s="312">
        <v>13001</v>
      </c>
      <c r="F98" s="421" t="s">
        <v>293</v>
      </c>
      <c r="G98" s="312">
        <v>13123</v>
      </c>
      <c r="H98" s="167">
        <v>30.2</v>
      </c>
      <c r="I98" s="167">
        <v>57.8</v>
      </c>
      <c r="J98" s="60">
        <v>45</v>
      </c>
      <c r="K98" s="350">
        <v>65</v>
      </c>
      <c r="L98" s="458">
        <v>0.75</v>
      </c>
      <c r="M98" s="312">
        <v>2012</v>
      </c>
      <c r="N98" s="520">
        <v>0.75</v>
      </c>
      <c r="O98" s="167">
        <v>30.2</v>
      </c>
      <c r="P98" s="524">
        <v>57.8</v>
      </c>
      <c r="Q98" s="455">
        <v>28.78</v>
      </c>
      <c r="R98" s="455">
        <v>40.65</v>
      </c>
      <c r="S98" s="455">
        <v>62.68</v>
      </c>
      <c r="T98" s="455">
        <v>19.329999999999998</v>
      </c>
      <c r="U98" s="626"/>
    </row>
    <row r="99" spans="1:21" s="429" customFormat="1" ht="15" customHeight="1">
      <c r="A99" s="421" t="s">
        <v>269</v>
      </c>
      <c r="B99" s="421" t="s">
        <v>270</v>
      </c>
      <c r="C99" s="95" t="s">
        <v>271</v>
      </c>
      <c r="D99" s="421" t="s">
        <v>271</v>
      </c>
      <c r="E99" s="312">
        <v>13001</v>
      </c>
      <c r="F99" s="421" t="s">
        <v>294</v>
      </c>
      <c r="G99" s="312">
        <v>13124</v>
      </c>
      <c r="H99" s="167">
        <v>25.4</v>
      </c>
      <c r="I99" s="167">
        <v>73.400000000000006</v>
      </c>
      <c r="J99" s="60">
        <v>80</v>
      </c>
      <c r="K99" s="348">
        <v>105</v>
      </c>
      <c r="L99" s="458">
        <v>1.33</v>
      </c>
      <c r="M99" s="312">
        <v>2012</v>
      </c>
      <c r="N99" s="520">
        <v>1.3333333333333333</v>
      </c>
      <c r="O99" s="167">
        <v>25.4</v>
      </c>
      <c r="P99" s="524">
        <v>73.400000000000006</v>
      </c>
      <c r="Q99" s="455">
        <v>23.65</v>
      </c>
      <c r="R99" s="455">
        <v>37.950000000000003</v>
      </c>
      <c r="S99" s="455">
        <v>61.23</v>
      </c>
      <c r="T99" s="455">
        <v>29.39</v>
      </c>
      <c r="U99" s="626"/>
    </row>
    <row r="100" spans="1:21" s="429" customFormat="1" ht="15" customHeight="1">
      <c r="A100" s="421" t="s">
        <v>269</v>
      </c>
      <c r="B100" s="421" t="s">
        <v>270</v>
      </c>
      <c r="C100" s="95" t="s">
        <v>271</v>
      </c>
      <c r="D100" s="421" t="s">
        <v>271</v>
      </c>
      <c r="E100" s="312">
        <v>13001</v>
      </c>
      <c r="F100" s="421" t="s">
        <v>295</v>
      </c>
      <c r="G100" s="312">
        <v>13125</v>
      </c>
      <c r="H100" s="167">
        <v>32.1</v>
      </c>
      <c r="I100" s="167">
        <v>71.900000000000006</v>
      </c>
      <c r="J100" s="60">
        <v>105</v>
      </c>
      <c r="K100" s="348">
        <v>120</v>
      </c>
      <c r="L100" s="458">
        <v>1.5</v>
      </c>
      <c r="M100" s="312">
        <v>2012</v>
      </c>
      <c r="N100" s="520">
        <v>1.5</v>
      </c>
      <c r="O100" s="167">
        <v>32.1</v>
      </c>
      <c r="P100" s="524">
        <v>71.900000000000006</v>
      </c>
      <c r="Q100" s="455">
        <v>36.659999999999997</v>
      </c>
      <c r="R100" s="455">
        <v>49.27</v>
      </c>
      <c r="S100" s="455">
        <v>67.709999999999994</v>
      </c>
      <c r="T100" s="455">
        <v>52.83</v>
      </c>
      <c r="U100" s="626"/>
    </row>
    <row r="101" spans="1:21" s="429" customFormat="1" ht="15" customHeight="1">
      <c r="A101" s="421" t="s">
        <v>269</v>
      </c>
      <c r="B101" s="421" t="s">
        <v>270</v>
      </c>
      <c r="C101" s="95" t="s">
        <v>271</v>
      </c>
      <c r="D101" s="421" t="s">
        <v>271</v>
      </c>
      <c r="E101" s="312">
        <v>13001</v>
      </c>
      <c r="F101" s="421" t="s">
        <v>296</v>
      </c>
      <c r="G101" s="312">
        <v>13126</v>
      </c>
      <c r="H101" s="167">
        <v>28.7</v>
      </c>
      <c r="I101" s="167">
        <v>69.900000000000006</v>
      </c>
      <c r="J101" s="59">
        <v>75</v>
      </c>
      <c r="K101" s="350">
        <v>85</v>
      </c>
      <c r="L101" s="458">
        <v>1.25</v>
      </c>
      <c r="M101" s="312">
        <v>2012</v>
      </c>
      <c r="N101" s="520">
        <v>1.25</v>
      </c>
      <c r="O101" s="167">
        <v>28.7</v>
      </c>
      <c r="P101" s="524">
        <v>69.900000000000006</v>
      </c>
      <c r="Q101" s="455">
        <v>27.91</v>
      </c>
      <c r="R101" s="455">
        <v>40.53</v>
      </c>
      <c r="S101" s="455">
        <v>60.77</v>
      </c>
      <c r="T101" s="455">
        <v>26.65</v>
      </c>
      <c r="U101" s="626"/>
    </row>
    <row r="102" spans="1:21" s="429" customFormat="1" ht="15" customHeight="1">
      <c r="A102" s="421" t="s">
        <v>269</v>
      </c>
      <c r="B102" s="421" t="s">
        <v>270</v>
      </c>
      <c r="C102" s="95" t="s">
        <v>271</v>
      </c>
      <c r="D102" s="421" t="s">
        <v>271</v>
      </c>
      <c r="E102" s="312">
        <v>13001</v>
      </c>
      <c r="F102" s="421" t="s">
        <v>297</v>
      </c>
      <c r="G102" s="312">
        <v>13127</v>
      </c>
      <c r="H102" s="167">
        <v>29.3</v>
      </c>
      <c r="I102" s="167">
        <v>76.8</v>
      </c>
      <c r="J102" s="60">
        <v>60</v>
      </c>
      <c r="K102" s="348">
        <v>90</v>
      </c>
      <c r="L102" s="458">
        <v>1</v>
      </c>
      <c r="M102" s="312">
        <v>2012</v>
      </c>
      <c r="N102" s="520">
        <v>1</v>
      </c>
      <c r="O102" s="167">
        <v>29.3</v>
      </c>
      <c r="P102" s="524">
        <v>76.8</v>
      </c>
      <c r="Q102" s="455">
        <v>27.44</v>
      </c>
      <c r="R102" s="455">
        <v>37.86</v>
      </c>
      <c r="S102" s="455">
        <v>66.61</v>
      </c>
      <c r="T102" s="455">
        <v>27.04</v>
      </c>
      <c r="U102" s="626"/>
    </row>
    <row r="103" spans="1:21" s="429" customFormat="1" ht="15" customHeight="1">
      <c r="A103" s="421" t="s">
        <v>269</v>
      </c>
      <c r="B103" s="421" t="s">
        <v>270</v>
      </c>
      <c r="C103" s="95" t="s">
        <v>271</v>
      </c>
      <c r="D103" s="421" t="s">
        <v>271</v>
      </c>
      <c r="E103" s="312">
        <v>13001</v>
      </c>
      <c r="F103" s="421" t="s">
        <v>298</v>
      </c>
      <c r="G103" s="312">
        <v>13128</v>
      </c>
      <c r="H103" s="167">
        <v>29</v>
      </c>
      <c r="I103" s="167">
        <v>75.599999999999994</v>
      </c>
      <c r="J103" s="59">
        <v>90</v>
      </c>
      <c r="K103" s="348">
        <v>110</v>
      </c>
      <c r="L103" s="458">
        <v>1.5</v>
      </c>
      <c r="M103" s="312">
        <v>2012</v>
      </c>
      <c r="N103" s="520">
        <v>1.5</v>
      </c>
      <c r="O103" s="528">
        <v>29</v>
      </c>
      <c r="P103" s="524">
        <v>75.599999999999994</v>
      </c>
      <c r="Q103" s="455">
        <v>28.26</v>
      </c>
      <c r="R103" s="455">
        <v>40.36</v>
      </c>
      <c r="S103" s="455">
        <v>66.38</v>
      </c>
      <c r="T103" s="455">
        <v>33.840000000000003</v>
      </c>
      <c r="U103" s="626"/>
    </row>
    <row r="104" spans="1:21" s="429" customFormat="1" ht="15" customHeight="1">
      <c r="A104" s="421" t="s">
        <v>269</v>
      </c>
      <c r="B104" s="421" t="s">
        <v>270</v>
      </c>
      <c r="C104" s="95" t="s">
        <v>271</v>
      </c>
      <c r="D104" s="421" t="s">
        <v>271</v>
      </c>
      <c r="E104" s="312">
        <v>13001</v>
      </c>
      <c r="F104" s="421" t="s">
        <v>299</v>
      </c>
      <c r="G104" s="312">
        <v>13129</v>
      </c>
      <c r="H104" s="167">
        <v>24.2</v>
      </c>
      <c r="I104" s="167">
        <v>74</v>
      </c>
      <c r="J104" s="60">
        <v>75</v>
      </c>
      <c r="K104" s="350">
        <v>90</v>
      </c>
      <c r="L104" s="458">
        <v>1.25</v>
      </c>
      <c r="M104" s="312">
        <v>2012</v>
      </c>
      <c r="N104" s="520">
        <v>1.25</v>
      </c>
      <c r="O104" s="167">
        <v>24.2</v>
      </c>
      <c r="P104" s="526">
        <v>74</v>
      </c>
      <c r="Q104" s="455">
        <v>22.46</v>
      </c>
      <c r="R104" s="455">
        <v>37.47</v>
      </c>
      <c r="S104" s="455">
        <v>64.760000000000005</v>
      </c>
      <c r="T104" s="455">
        <v>24.32</v>
      </c>
      <c r="U104" s="626"/>
    </row>
    <row r="105" spans="1:21" s="429" customFormat="1" ht="15" customHeight="1">
      <c r="A105" s="421" t="s">
        <v>269</v>
      </c>
      <c r="B105" s="421" t="s">
        <v>270</v>
      </c>
      <c r="C105" s="95" t="s">
        <v>271</v>
      </c>
      <c r="D105" s="421" t="s">
        <v>271</v>
      </c>
      <c r="E105" s="312">
        <v>13001</v>
      </c>
      <c r="F105" s="421" t="s">
        <v>300</v>
      </c>
      <c r="G105" s="312">
        <v>13130</v>
      </c>
      <c r="H105" s="167">
        <v>31.4</v>
      </c>
      <c r="I105" s="167">
        <v>69.2</v>
      </c>
      <c r="J105" s="60">
        <v>75</v>
      </c>
      <c r="K105" s="348">
        <v>90</v>
      </c>
      <c r="L105" s="458">
        <v>1.25</v>
      </c>
      <c r="M105" s="312">
        <v>2012</v>
      </c>
      <c r="N105" s="520">
        <v>1.25</v>
      </c>
      <c r="O105" s="167">
        <v>31.4</v>
      </c>
      <c r="P105" s="524">
        <v>69.2</v>
      </c>
      <c r="Q105" s="455">
        <v>24.33</v>
      </c>
      <c r="R105" s="455">
        <v>40.92</v>
      </c>
      <c r="S105" s="455">
        <v>52.65</v>
      </c>
      <c r="T105" s="455">
        <v>21.28</v>
      </c>
      <c r="U105" s="626"/>
    </row>
    <row r="106" spans="1:21" s="429" customFormat="1" ht="15" customHeight="1">
      <c r="A106" s="421" t="s">
        <v>269</v>
      </c>
      <c r="B106" s="421" t="s">
        <v>270</v>
      </c>
      <c r="C106" s="95" t="s">
        <v>271</v>
      </c>
      <c r="D106" s="421" t="s">
        <v>271</v>
      </c>
      <c r="E106" s="312">
        <v>13001</v>
      </c>
      <c r="F106" s="421" t="s">
        <v>301</v>
      </c>
      <c r="G106" s="312">
        <v>13131</v>
      </c>
      <c r="H106" s="167">
        <v>25.2</v>
      </c>
      <c r="I106" s="167">
        <v>76</v>
      </c>
      <c r="J106" s="60">
        <v>90</v>
      </c>
      <c r="K106" s="350">
        <v>100</v>
      </c>
      <c r="L106" s="458">
        <v>1.5</v>
      </c>
      <c r="M106" s="312">
        <v>2012</v>
      </c>
      <c r="N106" s="520">
        <v>1.5</v>
      </c>
      <c r="O106" s="167">
        <v>25.2</v>
      </c>
      <c r="P106" s="526">
        <v>76</v>
      </c>
      <c r="Q106" s="455">
        <v>21.52</v>
      </c>
      <c r="R106" s="455">
        <v>34.9</v>
      </c>
      <c r="S106" s="455">
        <v>58.92</v>
      </c>
      <c r="T106" s="455">
        <v>17.559999999999999</v>
      </c>
      <c r="U106" s="626"/>
    </row>
    <row r="107" spans="1:21" s="429" customFormat="1" ht="15" customHeight="1">
      <c r="A107" s="421" t="s">
        <v>269</v>
      </c>
      <c r="B107" s="421" t="s">
        <v>270</v>
      </c>
      <c r="C107" s="95" t="s">
        <v>271</v>
      </c>
      <c r="D107" s="421" t="s">
        <v>271</v>
      </c>
      <c r="E107" s="312">
        <v>13001</v>
      </c>
      <c r="F107" s="421" t="s">
        <v>302</v>
      </c>
      <c r="G107" s="312">
        <v>13132</v>
      </c>
      <c r="H107" s="167">
        <v>15.4</v>
      </c>
      <c r="I107" s="167">
        <v>38.200000000000003</v>
      </c>
      <c r="J107" s="60">
        <v>50</v>
      </c>
      <c r="K107" s="350">
        <v>81</v>
      </c>
      <c r="L107" s="458">
        <v>0.77</v>
      </c>
      <c r="M107" s="312">
        <v>2012</v>
      </c>
      <c r="N107" s="520">
        <v>0.76923076923076927</v>
      </c>
      <c r="O107" s="167">
        <v>15.4</v>
      </c>
      <c r="P107" s="524">
        <v>38.200000000000003</v>
      </c>
      <c r="Q107" s="455">
        <v>21.08</v>
      </c>
      <c r="R107" s="455">
        <v>33.1</v>
      </c>
      <c r="S107" s="455">
        <v>71.290000000000006</v>
      </c>
      <c r="T107" s="455">
        <v>15.24</v>
      </c>
      <c r="U107" s="626"/>
    </row>
    <row r="108" spans="1:21" s="429" customFormat="1" ht="15" customHeight="1">
      <c r="A108" s="421" t="s">
        <v>269</v>
      </c>
      <c r="B108" s="421" t="s">
        <v>303</v>
      </c>
      <c r="C108" s="95" t="s">
        <v>271</v>
      </c>
      <c r="D108" s="421" t="s">
        <v>271</v>
      </c>
      <c r="E108" s="312">
        <v>13001</v>
      </c>
      <c r="F108" s="421" t="s">
        <v>304</v>
      </c>
      <c r="G108" s="312">
        <v>13201</v>
      </c>
      <c r="H108" s="167">
        <v>35</v>
      </c>
      <c r="I108" s="167">
        <v>74.099999999999994</v>
      </c>
      <c r="J108" s="60">
        <v>95</v>
      </c>
      <c r="K108" s="348">
        <v>105</v>
      </c>
      <c r="L108" s="458">
        <v>1.58</v>
      </c>
      <c r="M108" s="312">
        <v>2012</v>
      </c>
      <c r="N108" s="520">
        <v>1.5833333333333333</v>
      </c>
      <c r="O108" s="528">
        <v>35</v>
      </c>
      <c r="P108" s="524">
        <v>74.099999999999994</v>
      </c>
      <c r="Q108" s="455">
        <v>27.82</v>
      </c>
      <c r="R108" s="455">
        <v>38.82</v>
      </c>
      <c r="S108" s="455">
        <v>60.24</v>
      </c>
      <c r="T108" s="455">
        <v>21.07</v>
      </c>
      <c r="U108" s="626"/>
    </row>
    <row r="109" spans="1:21" s="429" customFormat="1" ht="15" customHeight="1">
      <c r="A109" s="421" t="s">
        <v>269</v>
      </c>
      <c r="B109" s="421" t="s">
        <v>303</v>
      </c>
      <c r="C109" s="95" t="s">
        <v>271</v>
      </c>
      <c r="D109" s="421" t="s">
        <v>271</v>
      </c>
      <c r="E109" s="312">
        <v>13001</v>
      </c>
      <c r="F109" s="421" t="s">
        <v>305</v>
      </c>
      <c r="G109" s="312">
        <v>13202</v>
      </c>
      <c r="H109" s="167">
        <v>34.5</v>
      </c>
      <c r="I109" s="167">
        <v>59.8</v>
      </c>
      <c r="J109" s="60">
        <v>70</v>
      </c>
      <c r="K109" s="350">
        <v>95</v>
      </c>
      <c r="L109" s="458">
        <v>0.93</v>
      </c>
      <c r="M109" s="312">
        <v>2012</v>
      </c>
      <c r="N109" s="520">
        <v>0.93333333333333335</v>
      </c>
      <c r="O109" s="167">
        <v>34.5</v>
      </c>
      <c r="P109" s="524">
        <v>59.8</v>
      </c>
      <c r="Q109" s="455">
        <v>28.9</v>
      </c>
      <c r="R109" s="455">
        <v>36.909999999999997</v>
      </c>
      <c r="S109" s="455">
        <v>51.35</v>
      </c>
      <c r="T109" s="455">
        <v>22.45</v>
      </c>
      <c r="U109" s="626"/>
    </row>
    <row r="110" spans="1:21" s="429" customFormat="1" ht="15" customHeight="1">
      <c r="A110" s="421" t="s">
        <v>269</v>
      </c>
      <c r="B110" s="421" t="s">
        <v>303</v>
      </c>
      <c r="C110" s="95" t="s">
        <v>271</v>
      </c>
      <c r="D110" s="421" t="s">
        <v>271</v>
      </c>
      <c r="E110" s="312">
        <v>13001</v>
      </c>
      <c r="F110" s="421" t="s">
        <v>306</v>
      </c>
      <c r="G110" s="312">
        <v>13203</v>
      </c>
      <c r="H110" s="73" t="s">
        <v>526</v>
      </c>
      <c r="I110" s="73" t="s">
        <v>526</v>
      </c>
      <c r="J110" s="336" t="s">
        <v>526</v>
      </c>
      <c r="K110" s="349">
        <v>120</v>
      </c>
      <c r="L110" s="349" t="s">
        <v>526</v>
      </c>
      <c r="M110" s="312">
        <v>2012</v>
      </c>
      <c r="N110" s="73" t="s">
        <v>526</v>
      </c>
      <c r="O110" s="73" t="s">
        <v>526</v>
      </c>
      <c r="P110" s="525" t="s">
        <v>526</v>
      </c>
      <c r="Q110" s="326" t="s">
        <v>526</v>
      </c>
      <c r="R110" s="830" t="s">
        <v>526</v>
      </c>
      <c r="S110" s="831" t="s">
        <v>526</v>
      </c>
      <c r="T110" s="831" t="s">
        <v>526</v>
      </c>
      <c r="U110" s="626"/>
    </row>
    <row r="111" spans="1:21" s="429" customFormat="1" ht="15" customHeight="1">
      <c r="A111" s="421" t="s">
        <v>269</v>
      </c>
      <c r="B111" s="421" t="s">
        <v>307</v>
      </c>
      <c r="C111" s="95" t="s">
        <v>271</v>
      </c>
      <c r="D111" s="421" t="s">
        <v>271</v>
      </c>
      <c r="E111" s="312">
        <v>13001</v>
      </c>
      <c r="F111" s="421" t="s">
        <v>308</v>
      </c>
      <c r="G111" s="312">
        <v>13301</v>
      </c>
      <c r="H111" s="167">
        <v>26.8</v>
      </c>
      <c r="I111" s="167">
        <v>71</v>
      </c>
      <c r="J111" s="60">
        <v>75</v>
      </c>
      <c r="K111" s="350">
        <v>90</v>
      </c>
      <c r="L111" s="458">
        <v>1.25</v>
      </c>
      <c r="M111" s="312">
        <v>2012</v>
      </c>
      <c r="N111" s="520">
        <v>1.25</v>
      </c>
      <c r="O111" s="167">
        <v>26.8</v>
      </c>
      <c r="P111" s="526">
        <v>71</v>
      </c>
      <c r="Q111" s="455">
        <v>25.61</v>
      </c>
      <c r="R111" s="455">
        <v>37.21</v>
      </c>
      <c r="S111" s="455">
        <v>46.3</v>
      </c>
      <c r="T111" s="455">
        <v>36.880000000000003</v>
      </c>
      <c r="U111" s="626"/>
    </row>
    <row r="112" spans="1:21" s="429" customFormat="1" ht="15" customHeight="1">
      <c r="A112" s="421" t="s">
        <v>269</v>
      </c>
      <c r="B112" s="421" t="s">
        <v>307</v>
      </c>
      <c r="C112" s="95" t="s">
        <v>271</v>
      </c>
      <c r="D112" s="421" t="s">
        <v>271</v>
      </c>
      <c r="E112" s="312">
        <v>13001</v>
      </c>
      <c r="F112" s="421" t="s">
        <v>309</v>
      </c>
      <c r="G112" s="312">
        <v>13302</v>
      </c>
      <c r="H112" s="167">
        <v>21.2</v>
      </c>
      <c r="I112" s="167">
        <v>70.8</v>
      </c>
      <c r="J112" s="60">
        <v>95</v>
      </c>
      <c r="K112" s="350">
        <v>120</v>
      </c>
      <c r="L112" s="458">
        <v>1.36</v>
      </c>
      <c r="M112" s="312">
        <v>2012</v>
      </c>
      <c r="N112" s="520">
        <v>1.3571428571428572</v>
      </c>
      <c r="O112" s="167">
        <v>21.2</v>
      </c>
      <c r="P112" s="524">
        <v>70.8</v>
      </c>
      <c r="Q112" s="455">
        <v>31.18</v>
      </c>
      <c r="R112" s="455">
        <v>34.19</v>
      </c>
      <c r="S112" s="455">
        <v>78.77</v>
      </c>
      <c r="T112" s="455">
        <v>52.18</v>
      </c>
      <c r="U112" s="626"/>
    </row>
    <row r="113" spans="1:21" s="429" customFormat="1" ht="15" customHeight="1">
      <c r="A113" s="421" t="s">
        <v>269</v>
      </c>
      <c r="B113" s="421" t="s">
        <v>307</v>
      </c>
      <c r="C113" s="95" t="s">
        <v>271</v>
      </c>
      <c r="D113" s="421" t="s">
        <v>271</v>
      </c>
      <c r="E113" s="312">
        <v>13001</v>
      </c>
      <c r="F113" s="421" t="s">
        <v>310</v>
      </c>
      <c r="G113" s="312">
        <v>13303</v>
      </c>
      <c r="H113" s="73" t="s">
        <v>526</v>
      </c>
      <c r="I113" s="73" t="s">
        <v>526</v>
      </c>
      <c r="J113" s="336" t="s">
        <v>526</v>
      </c>
      <c r="K113" s="349">
        <v>120</v>
      </c>
      <c r="L113" s="349" t="s">
        <v>526</v>
      </c>
      <c r="M113" s="312">
        <v>2012</v>
      </c>
      <c r="N113" s="73" t="s">
        <v>526</v>
      </c>
      <c r="O113" s="73" t="s">
        <v>526</v>
      </c>
      <c r="P113" s="525" t="s">
        <v>526</v>
      </c>
      <c r="Q113" s="326" t="s">
        <v>526</v>
      </c>
      <c r="R113" s="830" t="s">
        <v>526</v>
      </c>
      <c r="S113" s="831" t="s">
        <v>526</v>
      </c>
      <c r="T113" s="831" t="s">
        <v>526</v>
      </c>
      <c r="U113" s="626"/>
    </row>
    <row r="114" spans="1:21" s="429" customFormat="1" ht="15" customHeight="1">
      <c r="A114" s="421" t="s">
        <v>269</v>
      </c>
      <c r="B114" s="421" t="s">
        <v>311</v>
      </c>
      <c r="C114" s="95" t="s">
        <v>271</v>
      </c>
      <c r="D114" s="421" t="s">
        <v>271</v>
      </c>
      <c r="E114" s="312">
        <v>13001</v>
      </c>
      <c r="F114" s="421" t="s">
        <v>312</v>
      </c>
      <c r="G114" s="312">
        <v>13401</v>
      </c>
      <c r="H114" s="167">
        <v>22.6</v>
      </c>
      <c r="I114" s="167">
        <v>68.599999999999994</v>
      </c>
      <c r="J114" s="59">
        <v>90</v>
      </c>
      <c r="K114" s="350">
        <v>120</v>
      </c>
      <c r="L114" s="458">
        <v>1.8</v>
      </c>
      <c r="M114" s="312">
        <v>2012</v>
      </c>
      <c r="N114" s="520">
        <v>1.8</v>
      </c>
      <c r="O114" s="167">
        <v>22.6</v>
      </c>
      <c r="P114" s="524">
        <v>68.599999999999994</v>
      </c>
      <c r="Q114" s="455">
        <v>19.55</v>
      </c>
      <c r="R114" s="455">
        <v>32.17</v>
      </c>
      <c r="S114" s="455">
        <v>47.75</v>
      </c>
      <c r="T114" s="455">
        <v>19.23</v>
      </c>
      <c r="U114" s="626"/>
    </row>
    <row r="115" spans="1:21" s="429" customFormat="1" ht="15" customHeight="1">
      <c r="A115" s="421" t="s">
        <v>269</v>
      </c>
      <c r="B115" s="421" t="s">
        <v>311</v>
      </c>
      <c r="C115" s="95" t="s">
        <v>271</v>
      </c>
      <c r="D115" s="421" t="s">
        <v>271</v>
      </c>
      <c r="E115" s="312">
        <v>13001</v>
      </c>
      <c r="F115" s="421" t="s">
        <v>313</v>
      </c>
      <c r="G115" s="312">
        <v>13402</v>
      </c>
      <c r="H115" s="167">
        <v>28.6</v>
      </c>
      <c r="I115" s="167">
        <v>71.099999999999994</v>
      </c>
      <c r="J115" s="60">
        <v>80</v>
      </c>
      <c r="K115" s="350">
        <v>90</v>
      </c>
      <c r="L115" s="458">
        <v>1.6</v>
      </c>
      <c r="M115" s="312">
        <v>2012</v>
      </c>
      <c r="N115" s="520">
        <v>1.6</v>
      </c>
      <c r="O115" s="167">
        <v>28.6</v>
      </c>
      <c r="P115" s="524">
        <v>71.099999999999994</v>
      </c>
      <c r="Q115" s="455">
        <v>16.75</v>
      </c>
      <c r="R115" s="455">
        <v>24.38</v>
      </c>
      <c r="S115" s="455">
        <v>22.39</v>
      </c>
      <c r="T115" s="455">
        <v>26.19</v>
      </c>
      <c r="U115" s="626"/>
    </row>
    <row r="116" spans="1:21" s="429" customFormat="1" ht="15" customHeight="1">
      <c r="A116" s="421" t="s">
        <v>269</v>
      </c>
      <c r="B116" s="421" t="s">
        <v>311</v>
      </c>
      <c r="C116" s="95" t="s">
        <v>271</v>
      </c>
      <c r="D116" s="421" t="s">
        <v>271</v>
      </c>
      <c r="E116" s="312">
        <v>13001</v>
      </c>
      <c r="F116" s="421" t="s">
        <v>314</v>
      </c>
      <c r="G116" s="312">
        <v>13403</v>
      </c>
      <c r="H116" s="167">
        <v>21.7</v>
      </c>
      <c r="I116" s="167">
        <v>74.900000000000006</v>
      </c>
      <c r="J116" s="60">
        <v>75</v>
      </c>
      <c r="K116" s="348">
        <v>120</v>
      </c>
      <c r="L116" s="458">
        <v>1.25</v>
      </c>
      <c r="M116" s="312">
        <v>2012</v>
      </c>
      <c r="N116" s="520">
        <v>1.25</v>
      </c>
      <c r="O116" s="167">
        <v>21.7</v>
      </c>
      <c r="P116" s="524">
        <v>74.900000000000006</v>
      </c>
      <c r="Q116" s="455">
        <v>26.07</v>
      </c>
      <c r="R116" s="455">
        <v>31.7</v>
      </c>
      <c r="S116" s="455">
        <v>62.45</v>
      </c>
      <c r="T116" s="455">
        <v>44.97</v>
      </c>
      <c r="U116" s="626"/>
    </row>
    <row r="117" spans="1:21" s="429" customFormat="1" ht="15" customHeight="1">
      <c r="A117" s="421" t="s">
        <v>269</v>
      </c>
      <c r="B117" s="421" t="s">
        <v>311</v>
      </c>
      <c r="C117" s="95" t="s">
        <v>271</v>
      </c>
      <c r="D117" s="421" t="s">
        <v>271</v>
      </c>
      <c r="E117" s="312">
        <v>13001</v>
      </c>
      <c r="F117" s="421" t="s">
        <v>315</v>
      </c>
      <c r="G117" s="312">
        <v>13404</v>
      </c>
      <c r="H117" s="73" t="s">
        <v>526</v>
      </c>
      <c r="I117" s="73" t="s">
        <v>526</v>
      </c>
      <c r="J117" s="336" t="s">
        <v>526</v>
      </c>
      <c r="K117" s="349">
        <v>120</v>
      </c>
      <c r="L117" s="349" t="s">
        <v>526</v>
      </c>
      <c r="M117" s="312">
        <v>2012</v>
      </c>
      <c r="N117" s="73" t="s">
        <v>526</v>
      </c>
      <c r="O117" s="73" t="s">
        <v>526</v>
      </c>
      <c r="P117" s="525" t="s">
        <v>526</v>
      </c>
      <c r="Q117" s="326" t="s">
        <v>526</v>
      </c>
      <c r="R117" s="830" t="s">
        <v>526</v>
      </c>
      <c r="S117" s="831" t="s">
        <v>526</v>
      </c>
      <c r="T117" s="831" t="s">
        <v>526</v>
      </c>
      <c r="U117" s="626"/>
    </row>
    <row r="118" spans="1:21" s="429" customFormat="1" ht="15" customHeight="1">
      <c r="A118" s="421" t="s">
        <v>269</v>
      </c>
      <c r="B118" s="421" t="s">
        <v>316</v>
      </c>
      <c r="C118" s="95" t="s">
        <v>172</v>
      </c>
      <c r="D118" s="421" t="s">
        <v>316</v>
      </c>
      <c r="E118" s="312">
        <v>13501</v>
      </c>
      <c r="F118" s="424" t="s">
        <v>316</v>
      </c>
      <c r="G118" s="312">
        <v>13501</v>
      </c>
      <c r="H118" s="167">
        <v>30.5</v>
      </c>
      <c r="I118" s="167">
        <v>73.7</v>
      </c>
      <c r="J118" s="60">
        <v>100</v>
      </c>
      <c r="K118" s="350">
        <v>140</v>
      </c>
      <c r="L118" s="458">
        <v>2</v>
      </c>
      <c r="M118" s="312">
        <v>2012</v>
      </c>
      <c r="N118" s="520">
        <v>2</v>
      </c>
      <c r="O118" s="167">
        <v>30.5</v>
      </c>
      <c r="P118" s="524">
        <v>73.7</v>
      </c>
      <c r="Q118" s="455">
        <v>19.37</v>
      </c>
      <c r="R118" s="455">
        <v>24.22</v>
      </c>
      <c r="S118" s="455">
        <v>33.89</v>
      </c>
      <c r="T118" s="455">
        <v>20.61</v>
      </c>
      <c r="U118" s="626"/>
    </row>
    <row r="119" spans="1:21" s="429" customFormat="1" ht="15" customHeight="1">
      <c r="A119" s="421" t="s">
        <v>269</v>
      </c>
      <c r="B119" s="421" t="s">
        <v>317</v>
      </c>
      <c r="C119" s="95" t="s">
        <v>271</v>
      </c>
      <c r="D119" s="421" t="s">
        <v>271</v>
      </c>
      <c r="E119" s="312">
        <v>13001</v>
      </c>
      <c r="F119" s="421" t="s">
        <v>317</v>
      </c>
      <c r="G119" s="312">
        <v>13601</v>
      </c>
      <c r="H119" s="167">
        <v>35.4</v>
      </c>
      <c r="I119" s="167">
        <v>74.099999999999994</v>
      </c>
      <c r="J119" s="59">
        <v>90</v>
      </c>
      <c r="K119" s="350">
        <v>130</v>
      </c>
      <c r="L119" s="458">
        <v>1.5</v>
      </c>
      <c r="M119" s="312">
        <v>2012</v>
      </c>
      <c r="N119" s="520">
        <v>1.5</v>
      </c>
      <c r="O119" s="167">
        <v>35.4</v>
      </c>
      <c r="P119" s="524">
        <v>74.099999999999994</v>
      </c>
      <c r="Q119" s="455">
        <v>23.6</v>
      </c>
      <c r="R119" s="455">
        <v>29.62</v>
      </c>
      <c r="S119" s="455">
        <v>42.65</v>
      </c>
      <c r="T119" s="455">
        <v>27.5</v>
      </c>
      <c r="U119" s="626"/>
    </row>
    <row r="120" spans="1:21" s="429" customFormat="1" ht="15" customHeight="1">
      <c r="A120" s="421" t="s">
        <v>269</v>
      </c>
      <c r="B120" s="421" t="s">
        <v>317</v>
      </c>
      <c r="C120" s="95" t="s">
        <v>271</v>
      </c>
      <c r="D120" s="421" t="s">
        <v>271</v>
      </c>
      <c r="E120" s="312">
        <v>13001</v>
      </c>
      <c r="F120" s="421" t="s">
        <v>318</v>
      </c>
      <c r="G120" s="312">
        <v>13602</v>
      </c>
      <c r="H120" s="167">
        <v>30.1</v>
      </c>
      <c r="I120" s="167">
        <v>75.5</v>
      </c>
      <c r="J120" s="60">
        <v>85</v>
      </c>
      <c r="K120" s="350">
        <v>120</v>
      </c>
      <c r="L120" s="458">
        <v>1.21</v>
      </c>
      <c r="M120" s="312">
        <v>2012</v>
      </c>
      <c r="N120" s="521">
        <v>1.2142857142857142</v>
      </c>
      <c r="O120" s="167">
        <v>30.1</v>
      </c>
      <c r="P120" s="524">
        <v>75.5</v>
      </c>
      <c r="Q120" s="455">
        <v>27.39</v>
      </c>
      <c r="R120" s="455">
        <v>34.549999999999997</v>
      </c>
      <c r="S120" s="455">
        <v>50.68</v>
      </c>
      <c r="T120" s="455">
        <v>33.520000000000003</v>
      </c>
      <c r="U120" s="626"/>
    </row>
    <row r="121" spans="1:21" s="429" customFormat="1" ht="15" customHeight="1">
      <c r="A121" s="421" t="s">
        <v>269</v>
      </c>
      <c r="B121" s="421" t="s">
        <v>317</v>
      </c>
      <c r="C121" s="95" t="s">
        <v>271</v>
      </c>
      <c r="D121" s="421" t="s">
        <v>271</v>
      </c>
      <c r="E121" s="312">
        <v>13001</v>
      </c>
      <c r="F121" s="421" t="s">
        <v>319</v>
      </c>
      <c r="G121" s="312">
        <v>13603</v>
      </c>
      <c r="H121" s="167">
        <v>21.6</v>
      </c>
      <c r="I121" s="167">
        <v>70.8</v>
      </c>
      <c r="J121" s="60">
        <v>92.5</v>
      </c>
      <c r="K121" s="350">
        <v>135</v>
      </c>
      <c r="L121" s="458">
        <v>1.54</v>
      </c>
      <c r="M121" s="312">
        <v>2012</v>
      </c>
      <c r="N121" s="520">
        <v>1.5416666666666667</v>
      </c>
      <c r="O121" s="167">
        <v>21.6</v>
      </c>
      <c r="P121" s="524">
        <v>70.8</v>
      </c>
      <c r="Q121" s="455">
        <v>35.270000000000003</v>
      </c>
      <c r="R121" s="455">
        <v>39.869999999999997</v>
      </c>
      <c r="S121" s="455">
        <v>73.400000000000006</v>
      </c>
      <c r="T121" s="455">
        <v>48.89</v>
      </c>
      <c r="U121" s="626"/>
    </row>
    <row r="122" spans="1:21" s="429" customFormat="1" ht="15" customHeight="1">
      <c r="A122" s="421" t="s">
        <v>269</v>
      </c>
      <c r="B122" s="421" t="s">
        <v>317</v>
      </c>
      <c r="C122" s="95" t="s">
        <v>271</v>
      </c>
      <c r="D122" s="421" t="s">
        <v>271</v>
      </c>
      <c r="E122" s="312">
        <v>13001</v>
      </c>
      <c r="F122" s="421" t="s">
        <v>320</v>
      </c>
      <c r="G122" s="312">
        <v>13604</v>
      </c>
      <c r="H122" s="167">
        <v>34.299999999999997</v>
      </c>
      <c r="I122" s="167">
        <v>82.6</v>
      </c>
      <c r="J122" s="60">
        <v>90</v>
      </c>
      <c r="K122" s="348">
        <v>120</v>
      </c>
      <c r="L122" s="458">
        <v>1.5</v>
      </c>
      <c r="M122" s="312">
        <v>2012</v>
      </c>
      <c r="N122" s="520">
        <v>1.5</v>
      </c>
      <c r="O122" s="167">
        <v>34.299999999999997</v>
      </c>
      <c r="P122" s="524">
        <v>82.6</v>
      </c>
      <c r="Q122" s="455">
        <v>32.01</v>
      </c>
      <c r="R122" s="455">
        <v>35.549999999999997</v>
      </c>
      <c r="S122" s="455">
        <v>64.25</v>
      </c>
      <c r="T122" s="455">
        <v>41.85</v>
      </c>
      <c r="U122" s="626"/>
    </row>
    <row r="123" spans="1:21" s="429" customFormat="1" ht="15" customHeight="1">
      <c r="A123" s="421" t="s">
        <v>269</v>
      </c>
      <c r="B123" s="421" t="s">
        <v>317</v>
      </c>
      <c r="C123" s="95" t="s">
        <v>271</v>
      </c>
      <c r="D123" s="421" t="s">
        <v>271</v>
      </c>
      <c r="E123" s="312">
        <v>13001</v>
      </c>
      <c r="F123" s="421" t="s">
        <v>321</v>
      </c>
      <c r="G123" s="312">
        <v>13605</v>
      </c>
      <c r="H123" s="167">
        <v>33.5</v>
      </c>
      <c r="I123" s="167">
        <v>71.900000000000006</v>
      </c>
      <c r="J123" s="60">
        <v>120</v>
      </c>
      <c r="K123" s="350">
        <v>130</v>
      </c>
      <c r="L123" s="458">
        <v>1.6</v>
      </c>
      <c r="M123" s="312">
        <v>2012</v>
      </c>
      <c r="N123" s="520">
        <v>1.6</v>
      </c>
      <c r="O123" s="167">
        <v>33.5</v>
      </c>
      <c r="P123" s="524">
        <v>71.900000000000006</v>
      </c>
      <c r="Q123" s="455">
        <v>27.45</v>
      </c>
      <c r="R123" s="455">
        <v>40.06</v>
      </c>
      <c r="S123" s="455">
        <v>55.43</v>
      </c>
      <c r="T123" s="455">
        <v>24.04</v>
      </c>
      <c r="U123" s="626"/>
    </row>
    <row r="124" spans="1:21" s="429" customFormat="1" ht="15" hidden="1" customHeight="1">
      <c r="A124" s="421" t="s">
        <v>322</v>
      </c>
      <c r="B124" s="421" t="s">
        <v>323</v>
      </c>
      <c r="C124" s="95" t="s">
        <v>172</v>
      </c>
      <c r="D124" s="421" t="s">
        <v>323</v>
      </c>
      <c r="E124" s="312">
        <v>14101</v>
      </c>
      <c r="F124" s="421" t="s">
        <v>323</v>
      </c>
      <c r="G124" s="312">
        <v>14101</v>
      </c>
      <c r="H124" s="167">
        <v>30.6</v>
      </c>
      <c r="I124" s="167">
        <v>50.8</v>
      </c>
      <c r="J124" s="60">
        <v>40</v>
      </c>
      <c r="K124" s="348">
        <v>45</v>
      </c>
      <c r="L124" s="312">
        <v>1.1399999999999999</v>
      </c>
      <c r="M124" s="312">
        <v>2013</v>
      </c>
      <c r="N124" s="64">
        <v>1.1399999999999999</v>
      </c>
      <c r="O124" s="167">
        <v>30.6</v>
      </c>
      <c r="P124" s="524">
        <v>50.8</v>
      </c>
      <c r="Q124" s="455">
        <v>6.01</v>
      </c>
      <c r="R124" s="455">
        <v>8.65</v>
      </c>
      <c r="S124" s="455">
        <v>11.32</v>
      </c>
      <c r="T124" s="455">
        <v>3.11</v>
      </c>
      <c r="U124" s="626"/>
    </row>
    <row r="125" spans="1:21" s="429" customFormat="1" ht="15" hidden="1" customHeight="1">
      <c r="A125" s="421" t="s">
        <v>324</v>
      </c>
      <c r="B125" s="421" t="s">
        <v>325</v>
      </c>
      <c r="C125" s="95" t="s">
        <v>172</v>
      </c>
      <c r="D125" s="421" t="s">
        <v>325</v>
      </c>
      <c r="E125" s="312">
        <v>15101</v>
      </c>
      <c r="F125" s="421" t="s">
        <v>325</v>
      </c>
      <c r="G125" s="312">
        <v>15101</v>
      </c>
      <c r="H125" s="167">
        <v>23.3</v>
      </c>
      <c r="I125" s="167">
        <v>62.1</v>
      </c>
      <c r="J125" s="59">
        <v>30</v>
      </c>
      <c r="K125" s="348">
        <v>40</v>
      </c>
      <c r="L125" s="458">
        <v>1</v>
      </c>
      <c r="M125" s="312">
        <v>2010</v>
      </c>
      <c r="N125" s="520">
        <v>1</v>
      </c>
      <c r="O125" s="167">
        <v>23.3</v>
      </c>
      <c r="P125" s="524">
        <v>62.1</v>
      </c>
      <c r="Q125" s="455">
        <v>4.7300000000000004</v>
      </c>
      <c r="R125" s="455">
        <v>7.05</v>
      </c>
      <c r="S125" s="455">
        <v>9.6199999999999992</v>
      </c>
      <c r="T125" s="455">
        <v>4.05</v>
      </c>
      <c r="U125" s="626"/>
    </row>
    <row r="126" spans="1:21" s="429" customFormat="1" ht="15" hidden="1" customHeight="1">
      <c r="A126" s="421" t="s">
        <v>326</v>
      </c>
      <c r="B126" s="219" t="s">
        <v>327</v>
      </c>
      <c r="C126" s="95" t="s">
        <v>172</v>
      </c>
      <c r="D126" s="421" t="s">
        <v>328</v>
      </c>
      <c r="E126" s="312">
        <v>16101</v>
      </c>
      <c r="F126" s="421" t="s">
        <v>329</v>
      </c>
      <c r="G126" s="312">
        <v>16101</v>
      </c>
      <c r="H126" s="73" t="s">
        <v>526</v>
      </c>
      <c r="I126" s="73" t="s">
        <v>526</v>
      </c>
      <c r="J126" s="336" t="s">
        <v>526</v>
      </c>
      <c r="K126" s="349" t="s">
        <v>526</v>
      </c>
      <c r="L126" s="349" t="s">
        <v>526</v>
      </c>
      <c r="M126" s="73" t="s">
        <v>526</v>
      </c>
      <c r="N126" s="73" t="s">
        <v>526</v>
      </c>
      <c r="O126" s="73" t="s">
        <v>526</v>
      </c>
      <c r="P126" s="525" t="s">
        <v>526</v>
      </c>
      <c r="Q126" s="326" t="s">
        <v>526</v>
      </c>
      <c r="R126" s="830" t="s">
        <v>526</v>
      </c>
      <c r="S126" s="831" t="s">
        <v>526</v>
      </c>
      <c r="T126" s="831" t="s">
        <v>526</v>
      </c>
      <c r="U126" s="626"/>
    </row>
    <row r="127" spans="1:21" s="429" customFormat="1" ht="15" hidden="1" customHeight="1">
      <c r="A127" s="421" t="s">
        <v>326</v>
      </c>
      <c r="B127" s="219" t="s">
        <v>327</v>
      </c>
      <c r="C127" s="95" t="s">
        <v>172</v>
      </c>
      <c r="D127" s="421" t="s">
        <v>328</v>
      </c>
      <c r="E127" s="312">
        <v>16101</v>
      </c>
      <c r="F127" s="421" t="s">
        <v>330</v>
      </c>
      <c r="G127" s="312">
        <v>16103</v>
      </c>
      <c r="H127" s="73" t="s">
        <v>526</v>
      </c>
      <c r="I127" s="73" t="s">
        <v>526</v>
      </c>
      <c r="J127" s="336" t="s">
        <v>526</v>
      </c>
      <c r="K127" s="349" t="s">
        <v>526</v>
      </c>
      <c r="L127" s="349" t="s">
        <v>526</v>
      </c>
      <c r="M127" s="73" t="s">
        <v>526</v>
      </c>
      <c r="N127" s="73" t="s">
        <v>526</v>
      </c>
      <c r="O127" s="73" t="s">
        <v>526</v>
      </c>
      <c r="P127" s="525" t="s">
        <v>526</v>
      </c>
      <c r="Q127" s="326" t="s">
        <v>526</v>
      </c>
      <c r="R127" s="830" t="s">
        <v>526</v>
      </c>
      <c r="S127" s="831" t="s">
        <v>526</v>
      </c>
      <c r="T127" s="831" t="s">
        <v>526</v>
      </c>
      <c r="U127" s="626"/>
    </row>
    <row r="128" spans="1:21" s="429" customFormat="1" ht="15" hidden="1" customHeight="1">
      <c r="A128" s="421" t="s">
        <v>326</v>
      </c>
      <c r="B128" s="219" t="s">
        <v>331</v>
      </c>
      <c r="C128" s="95" t="s">
        <v>172</v>
      </c>
      <c r="D128" s="423" t="s">
        <v>332</v>
      </c>
      <c r="E128" s="312">
        <v>16301</v>
      </c>
      <c r="F128" s="423" t="s">
        <v>332</v>
      </c>
      <c r="G128" s="312">
        <v>16301</v>
      </c>
      <c r="H128" s="73" t="s">
        <v>526</v>
      </c>
      <c r="I128" s="73" t="s">
        <v>526</v>
      </c>
      <c r="J128" s="336" t="s">
        <v>526</v>
      </c>
      <c r="K128" s="349" t="s">
        <v>526</v>
      </c>
      <c r="L128" s="349" t="s">
        <v>526</v>
      </c>
      <c r="M128" s="73" t="s">
        <v>526</v>
      </c>
      <c r="N128" s="73" t="s">
        <v>526</v>
      </c>
      <c r="O128" s="73" t="s">
        <v>526</v>
      </c>
      <c r="P128" s="525" t="s">
        <v>526</v>
      </c>
      <c r="Q128" s="326" t="s">
        <v>526</v>
      </c>
      <c r="R128" s="830" t="s">
        <v>526</v>
      </c>
      <c r="S128" s="831" t="s">
        <v>526</v>
      </c>
      <c r="T128" s="831" t="s">
        <v>526</v>
      </c>
      <c r="U128" s="626"/>
    </row>
  </sheetData>
  <autoFilter ref="A11:AC128" xr:uid="{00000000-0001-0000-A200-000000000000}">
    <filterColumn colId="0">
      <filters>
        <filter val="METROPOLITANA"/>
      </filters>
    </filterColumn>
  </autoFilter>
  <mergeCells count="11">
    <mergeCell ref="B5:T5"/>
    <mergeCell ref="B4:T4"/>
    <mergeCell ref="B3:T3"/>
    <mergeCell ref="B2:T2"/>
    <mergeCell ref="B1:T1"/>
    <mergeCell ref="B6:T6"/>
    <mergeCell ref="H10:L10"/>
    <mergeCell ref="M10:T10"/>
    <mergeCell ref="B9:T9"/>
    <mergeCell ref="B8:T8"/>
    <mergeCell ref="B7:T7"/>
  </mergeCells>
  <hyperlinks>
    <hyperlink ref="U1" location="INDICE!A1" display="INDICE" xr:uid="{00000000-0004-0000-A200-000000000000}"/>
    <hyperlink ref="U2" location="Matriz_Estadisticas!A1" display="ESTADÍSTICAS" xr:uid="{00000000-0004-0000-A200-000001000000}"/>
    <hyperlink ref="A1" location="INDICE!C29" display="DE_33" xr:uid="{00000000-0004-0000-A200-000002000000}"/>
    <hyperlink ref="A2" location="INDICE!C30" display="DE_102" xr:uid="{00000000-0004-0000-A200-000003000000}"/>
    <hyperlink ref="A3" location="INDICE!C31" display="DE_105" xr:uid="{00000000-0004-0000-A200-000004000000}"/>
    <hyperlink ref="A4" location="INDICE!C34" display="DE_16" xr:uid="{00000000-0004-0000-A200-000005000000}"/>
    <hyperlink ref="A5" location="INDICE!C35" display="DE_29" xr:uid="{00000000-0004-0000-A200-000006000000}"/>
    <hyperlink ref="A6" location="INDICE!C36" display="DE_200" xr:uid="{00000000-0004-0000-A200-000007000000}"/>
    <hyperlink ref="A7" location="INDICE!C37" display="DE_201" xr:uid="{00000000-0004-0000-A200-000008000000}"/>
    <hyperlink ref="A8" location="INDICE!C38" display="DE_202" xr:uid="{00000000-0004-0000-A200-000009000000}"/>
    <hyperlink ref="A9" location="INDICE!C39" display="DE_203" xr:uid="{00000000-0004-0000-A200-00000A000000}"/>
  </hyperlinks>
  <pageMargins left="0.7" right="0.7" top="0.75" bottom="0.75" header="0.3" footer="0.3"/>
  <pageSetup paperSize="9" orientation="portrait"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Hoja163"/>
  <dimension ref="A1:N38"/>
  <sheetViews>
    <sheetView zoomScaleNormal="100" workbookViewId="0"/>
  </sheetViews>
  <sheetFormatPr baseColWidth="10" defaultColWidth="48" defaultRowHeight="14.4"/>
  <cols>
    <col min="1" max="1" width="44.44140625" style="6" bestFit="1" customWidth="1"/>
    <col min="2" max="2" width="100.6640625" style="7" customWidth="1"/>
    <col min="3" max="3" width="7" style="4" bestFit="1" customWidth="1"/>
    <col min="4" max="14" width="48" style="4"/>
    <col min="15" max="16384" width="48" style="8"/>
  </cols>
  <sheetData>
    <row r="1" spans="1:3">
      <c r="A1" s="442" t="s">
        <v>419</v>
      </c>
      <c r="B1" s="412" t="s">
        <v>1275</v>
      </c>
      <c r="C1" s="2" t="s">
        <v>137</v>
      </c>
    </row>
    <row r="2" spans="1:3">
      <c r="A2" s="278" t="s">
        <v>6</v>
      </c>
      <c r="B2" s="215" t="s">
        <v>35</v>
      </c>
    </row>
    <row r="3" spans="1:3">
      <c r="A3" s="263" t="s">
        <v>4</v>
      </c>
      <c r="B3" s="172" t="s">
        <v>32</v>
      </c>
    </row>
    <row r="4" spans="1:3">
      <c r="A4" s="263" t="s">
        <v>388</v>
      </c>
      <c r="B4" s="172" t="s">
        <v>33</v>
      </c>
    </row>
    <row r="5" spans="1:3">
      <c r="A5" s="263" t="s">
        <v>9</v>
      </c>
      <c r="B5" s="177" t="s">
        <v>1209</v>
      </c>
    </row>
    <row r="6" spans="1:3">
      <c r="A6" s="263" t="s">
        <v>138</v>
      </c>
      <c r="B6" s="262" t="s">
        <v>468</v>
      </c>
    </row>
    <row r="7" spans="1:3">
      <c r="A7" s="263" t="s">
        <v>7</v>
      </c>
      <c r="B7" s="262" t="s">
        <v>422</v>
      </c>
    </row>
    <row r="8" spans="1:3">
      <c r="A8" s="263" t="s">
        <v>389</v>
      </c>
      <c r="B8" s="171" t="s">
        <v>1151</v>
      </c>
    </row>
    <row r="9" spans="1:3">
      <c r="A9" s="263" t="s">
        <v>390</v>
      </c>
      <c r="B9" s="262" t="s">
        <v>470</v>
      </c>
    </row>
    <row r="10" spans="1:3" ht="82.8">
      <c r="A10" s="100" t="s">
        <v>391</v>
      </c>
      <c r="B10" s="169" t="s">
        <v>1210</v>
      </c>
    </row>
    <row r="11" spans="1:3">
      <c r="A11" s="263" t="s">
        <v>392</v>
      </c>
      <c r="B11" s="202" t="s">
        <v>1211</v>
      </c>
    </row>
    <row r="12" spans="1:3">
      <c r="A12" s="263" t="s">
        <v>393</v>
      </c>
      <c r="B12" s="202" t="s">
        <v>542</v>
      </c>
    </row>
    <row r="13" spans="1:3">
      <c r="A13" s="263" t="s">
        <v>394</v>
      </c>
      <c r="B13" s="202" t="s">
        <v>1212</v>
      </c>
    </row>
    <row r="14" spans="1:3">
      <c r="A14" s="263" t="s">
        <v>139</v>
      </c>
      <c r="B14" s="262" t="s">
        <v>1213</v>
      </c>
    </row>
    <row r="15" spans="1:3">
      <c r="A15" s="263" t="s">
        <v>395</v>
      </c>
      <c r="B15" s="200">
        <v>43098</v>
      </c>
    </row>
    <row r="16" spans="1:3">
      <c r="A16" s="263" t="s">
        <v>396</v>
      </c>
      <c r="B16" s="200">
        <v>43822</v>
      </c>
    </row>
    <row r="17" spans="1:4">
      <c r="A17" s="263" t="s">
        <v>397</v>
      </c>
      <c r="B17" s="215" t="s">
        <v>798</v>
      </c>
    </row>
    <row r="18" spans="1:4">
      <c r="A18" s="263" t="s">
        <v>398</v>
      </c>
      <c r="B18" s="262" t="s">
        <v>1214</v>
      </c>
    </row>
    <row r="19" spans="1:4">
      <c r="A19" s="278" t="s">
        <v>399</v>
      </c>
      <c r="B19" s="171" t="s">
        <v>1137</v>
      </c>
    </row>
    <row r="20" spans="1:4">
      <c r="A20" s="278" t="s">
        <v>400</v>
      </c>
      <c r="B20" s="215" t="s">
        <v>479</v>
      </c>
    </row>
    <row r="21" spans="1:4">
      <c r="A21" s="278" t="s">
        <v>403</v>
      </c>
      <c r="B21" s="171" t="s">
        <v>1215</v>
      </c>
    </row>
    <row r="22" spans="1:4">
      <c r="A22" s="278" t="s">
        <v>404</v>
      </c>
      <c r="B22" s="262" t="s">
        <v>1149</v>
      </c>
    </row>
    <row r="23" spans="1:4">
      <c r="A23" s="278" t="s">
        <v>435</v>
      </c>
      <c r="B23" s="315" t="s">
        <v>1216</v>
      </c>
      <c r="D23" s="5"/>
    </row>
    <row r="24" spans="1:4" ht="30" customHeight="1">
      <c r="A24" s="278" t="s">
        <v>405</v>
      </c>
      <c r="B24" s="262" t="s">
        <v>1217</v>
      </c>
      <c r="D24" s="8"/>
    </row>
    <row r="25" spans="1:4" ht="27.6">
      <c r="A25" s="278" t="s">
        <v>406</v>
      </c>
      <c r="B25" s="262" t="s">
        <v>1218</v>
      </c>
      <c r="D25" s="8"/>
    </row>
    <row r="26" spans="1:4">
      <c r="A26" s="278" t="s">
        <v>407</v>
      </c>
      <c r="B26" s="262" t="s">
        <v>1219</v>
      </c>
    </row>
    <row r="27" spans="1:4">
      <c r="A27" s="278" t="s">
        <v>408</v>
      </c>
      <c r="B27" s="262" t="s">
        <v>434</v>
      </c>
    </row>
    <row r="28" spans="1:4">
      <c r="A28" s="278" t="s">
        <v>439</v>
      </c>
      <c r="B28" s="315" t="s">
        <v>1220</v>
      </c>
      <c r="D28" s="8"/>
    </row>
    <row r="29" spans="1:4">
      <c r="A29" s="278" t="s">
        <v>409</v>
      </c>
      <c r="B29" s="262">
        <v>2016</v>
      </c>
      <c r="D29" s="8"/>
    </row>
    <row r="30" spans="1:4">
      <c r="A30" s="278" t="s">
        <v>410</v>
      </c>
      <c r="B30" s="262" t="s">
        <v>1221</v>
      </c>
    </row>
    <row r="31" spans="1:4">
      <c r="A31" s="278" t="s">
        <v>411</v>
      </c>
      <c r="B31" s="250"/>
    </row>
    <row r="32" spans="1:4">
      <c r="A32" s="278" t="s">
        <v>412</v>
      </c>
      <c r="B32" s="250"/>
    </row>
    <row r="33" spans="1:2">
      <c r="A33" s="278" t="s">
        <v>440</v>
      </c>
      <c r="B33" s="58"/>
    </row>
    <row r="34" spans="1:2">
      <c r="A34" s="278" t="s">
        <v>413</v>
      </c>
      <c r="B34" s="58"/>
    </row>
    <row r="35" spans="1:2">
      <c r="A35" s="278" t="s">
        <v>414</v>
      </c>
      <c r="B35" s="58"/>
    </row>
    <row r="36" spans="1:2" ht="27.6">
      <c r="A36" s="278" t="s">
        <v>401</v>
      </c>
      <c r="B36" s="250" t="s">
        <v>1222</v>
      </c>
    </row>
    <row r="37" spans="1:2">
      <c r="A37" s="420" t="s">
        <v>1267</v>
      </c>
      <c r="B37" s="1025" t="s">
        <v>17</v>
      </c>
    </row>
    <row r="38" spans="1:2">
      <c r="A38" s="278" t="s">
        <v>402</v>
      </c>
      <c r="B38" s="250" t="s">
        <v>1223</v>
      </c>
    </row>
  </sheetData>
  <hyperlinks>
    <hyperlink ref="C1" location="INDICE!A1" display="INDICE" xr:uid="{00000000-0004-0000-A300-000000000000}"/>
    <hyperlink ref="A1" location="INDICE!C22" display="COMPONENTE" xr:uid="{00000000-0004-0000-A300-000001000000}"/>
  </hyperlinks>
  <pageMargins left="0.7" right="0.7" top="0.75" bottom="0.75" header="0.3" footer="0.3"/>
  <pageSetup orientation="portrait" horizontalDpi="4294967293" verticalDpi="4294967293" r:id="rId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Hoja164"/>
  <dimension ref="A1:M38"/>
  <sheetViews>
    <sheetView zoomScaleNormal="100" workbookViewId="0"/>
  </sheetViews>
  <sheetFormatPr baseColWidth="10" defaultColWidth="48" defaultRowHeight="14.4"/>
  <cols>
    <col min="1" max="1" width="44.44140625" style="6" bestFit="1" customWidth="1"/>
    <col min="2" max="2" width="100.6640625" style="7" customWidth="1"/>
    <col min="3" max="3" width="7" style="4" bestFit="1" customWidth="1"/>
    <col min="4" max="13" width="48" style="4"/>
    <col min="14" max="16384" width="48" style="8"/>
  </cols>
  <sheetData>
    <row r="1" spans="1:3">
      <c r="A1" s="412" t="s">
        <v>419</v>
      </c>
      <c r="B1" s="412" t="s">
        <v>1275</v>
      </c>
      <c r="C1" s="2" t="s">
        <v>137</v>
      </c>
    </row>
    <row r="2" spans="1:3">
      <c r="A2" s="278" t="s">
        <v>6</v>
      </c>
      <c r="B2" s="215" t="s">
        <v>36</v>
      </c>
    </row>
    <row r="3" spans="1:3">
      <c r="A3" s="263" t="s">
        <v>4</v>
      </c>
      <c r="B3" s="172" t="s">
        <v>32</v>
      </c>
    </row>
    <row r="4" spans="1:3">
      <c r="A4" s="263" t="s">
        <v>388</v>
      </c>
      <c r="B4" s="172" t="s">
        <v>33</v>
      </c>
    </row>
    <row r="5" spans="1:3">
      <c r="A5" s="263" t="s">
        <v>9</v>
      </c>
      <c r="B5" s="177" t="s">
        <v>1224</v>
      </c>
    </row>
    <row r="6" spans="1:3">
      <c r="A6" s="263" t="s">
        <v>138</v>
      </c>
      <c r="B6" s="262" t="s">
        <v>421</v>
      </c>
    </row>
    <row r="7" spans="1:3">
      <c r="A7" s="263" t="s">
        <v>7</v>
      </c>
      <c r="B7" s="262" t="s">
        <v>422</v>
      </c>
    </row>
    <row r="8" spans="1:3">
      <c r="A8" s="263" t="s">
        <v>389</v>
      </c>
      <c r="B8" s="262">
        <v>2018</v>
      </c>
    </row>
    <row r="9" spans="1:3">
      <c r="A9" s="263" t="s">
        <v>390</v>
      </c>
      <c r="B9" s="262" t="s">
        <v>470</v>
      </c>
    </row>
    <row r="10" spans="1:3" ht="82.8">
      <c r="A10" s="100" t="s">
        <v>391</v>
      </c>
      <c r="B10" s="173" t="s">
        <v>1225</v>
      </c>
    </row>
    <row r="11" spans="1:3">
      <c r="A11" s="263" t="s">
        <v>392</v>
      </c>
      <c r="B11" s="202" t="s">
        <v>1211</v>
      </c>
    </row>
    <row r="12" spans="1:3">
      <c r="A12" s="263" t="s">
        <v>393</v>
      </c>
      <c r="B12" s="202" t="s">
        <v>542</v>
      </c>
    </row>
    <row r="13" spans="1:3">
      <c r="A13" s="263" t="s">
        <v>394</v>
      </c>
      <c r="B13" s="202" t="s">
        <v>1226</v>
      </c>
    </row>
    <row r="14" spans="1:3">
      <c r="A14" s="263" t="s">
        <v>139</v>
      </c>
      <c r="B14" s="262" t="s">
        <v>1227</v>
      </c>
    </row>
    <row r="15" spans="1:3">
      <c r="A15" s="263" t="s">
        <v>395</v>
      </c>
      <c r="B15" s="200">
        <v>43098</v>
      </c>
    </row>
    <row r="16" spans="1:3">
      <c r="A16" s="263" t="s">
        <v>396</v>
      </c>
      <c r="B16" s="200">
        <v>43830</v>
      </c>
    </row>
    <row r="17" spans="1:2">
      <c r="A17" s="279" t="s">
        <v>397</v>
      </c>
      <c r="B17" s="215" t="s">
        <v>798</v>
      </c>
    </row>
    <row r="18" spans="1:2">
      <c r="A18" s="278" t="s">
        <v>398</v>
      </c>
      <c r="B18" s="215" t="s">
        <v>1228</v>
      </c>
    </row>
    <row r="19" spans="1:2">
      <c r="A19" s="278" t="s">
        <v>399</v>
      </c>
      <c r="B19" s="215" t="s">
        <v>1137</v>
      </c>
    </row>
    <row r="20" spans="1:2">
      <c r="A20" s="278" t="s">
        <v>400</v>
      </c>
      <c r="B20" s="215" t="s">
        <v>479</v>
      </c>
    </row>
    <row r="21" spans="1:2">
      <c r="A21" s="278" t="s">
        <v>403</v>
      </c>
      <c r="B21" s="215" t="s">
        <v>1215</v>
      </c>
    </row>
    <row r="22" spans="1:2" s="4" customFormat="1" ht="13.8">
      <c r="A22" s="278" t="s">
        <v>404</v>
      </c>
      <c r="B22" s="262" t="s">
        <v>1149</v>
      </c>
    </row>
    <row r="23" spans="1:2" s="4" customFormat="1" ht="13.8">
      <c r="A23" s="278" t="s">
        <v>435</v>
      </c>
      <c r="B23" s="366" t="s">
        <v>1216</v>
      </c>
    </row>
    <row r="24" spans="1:2" s="4" customFormat="1" ht="13.8">
      <c r="A24" s="278" t="s">
        <v>405</v>
      </c>
      <c r="B24" s="262">
        <v>2018</v>
      </c>
    </row>
    <row r="25" spans="1:2" s="4" customFormat="1" ht="27.6">
      <c r="A25" s="278" t="s">
        <v>406</v>
      </c>
      <c r="B25" s="262" t="s">
        <v>1218</v>
      </c>
    </row>
    <row r="26" spans="1:2" s="4" customFormat="1" ht="13.8">
      <c r="A26" s="278" t="s">
        <v>407</v>
      </c>
      <c r="B26" s="262" t="s">
        <v>1229</v>
      </c>
    </row>
    <row r="27" spans="1:2" s="4" customFormat="1" ht="13.8">
      <c r="A27" s="278" t="s">
        <v>408</v>
      </c>
      <c r="B27" s="262" t="s">
        <v>1230</v>
      </c>
    </row>
    <row r="28" spans="1:2" s="4" customFormat="1" ht="13.8">
      <c r="A28" s="278" t="s">
        <v>439</v>
      </c>
      <c r="B28" s="262" t="s">
        <v>548</v>
      </c>
    </row>
    <row r="29" spans="1:2" s="4" customFormat="1" ht="13.8">
      <c r="A29" s="278" t="s">
        <v>409</v>
      </c>
      <c r="B29" s="262">
        <v>2017</v>
      </c>
    </row>
    <row r="30" spans="1:2">
      <c r="A30" s="278" t="s">
        <v>410</v>
      </c>
      <c r="B30" s="262" t="s">
        <v>470</v>
      </c>
    </row>
    <row r="31" spans="1:2">
      <c r="A31" s="278" t="s">
        <v>411</v>
      </c>
      <c r="B31" s="262" t="s">
        <v>1231</v>
      </c>
    </row>
    <row r="32" spans="1:2">
      <c r="A32" s="278" t="s">
        <v>412</v>
      </c>
      <c r="B32" s="262" t="s">
        <v>434</v>
      </c>
    </row>
    <row r="33" spans="1:4">
      <c r="A33" s="278" t="s">
        <v>440</v>
      </c>
      <c r="B33" s="366" t="s">
        <v>1220</v>
      </c>
      <c r="D33" s="8"/>
    </row>
    <row r="34" spans="1:4">
      <c r="A34" s="278" t="s">
        <v>413</v>
      </c>
      <c r="B34" s="262">
        <v>2016</v>
      </c>
      <c r="D34" s="8"/>
    </row>
    <row r="35" spans="1:4">
      <c r="A35" s="278" t="s">
        <v>414</v>
      </c>
      <c r="B35" s="262" t="s">
        <v>1221</v>
      </c>
    </row>
    <row r="36" spans="1:4">
      <c r="A36" s="278" t="s">
        <v>401</v>
      </c>
      <c r="B36" s="174" t="s">
        <v>1232</v>
      </c>
    </row>
    <row r="37" spans="1:4">
      <c r="A37" s="420" t="s">
        <v>1267</v>
      </c>
      <c r="B37" s="1025" t="s">
        <v>17</v>
      </c>
    </row>
    <row r="38" spans="1:4">
      <c r="A38" s="278" t="s">
        <v>402</v>
      </c>
      <c r="B38" s="284" t="s">
        <v>1233</v>
      </c>
    </row>
  </sheetData>
  <hyperlinks>
    <hyperlink ref="C1" location="INDICE!A1" display="INDICE" xr:uid="{00000000-0004-0000-A400-000000000000}"/>
    <hyperlink ref="A1" location="INDICE!C23" display="COMPONENTE" xr:uid="{00000000-0004-0000-A400-000001000000}"/>
  </hyperlinks>
  <pageMargins left="0.7" right="0.7" top="0.75" bottom="0.75" header="0.3" footer="0.3"/>
  <pageSetup orientation="portrait" horizontalDpi="4294967293" verticalDpi="4294967293"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Hoja165"/>
  <dimension ref="A1:M38"/>
  <sheetViews>
    <sheetView zoomScaleNormal="100" workbookViewId="0"/>
  </sheetViews>
  <sheetFormatPr baseColWidth="10" defaultColWidth="48" defaultRowHeight="14.4"/>
  <cols>
    <col min="1" max="1" width="44.44140625" style="6" bestFit="1" customWidth="1"/>
    <col min="2" max="2" width="100.6640625" style="7" customWidth="1"/>
    <col min="3" max="3" width="7" style="4" bestFit="1" customWidth="1"/>
    <col min="4" max="13" width="48" style="4"/>
    <col min="14" max="16384" width="48" style="8"/>
  </cols>
  <sheetData>
    <row r="1" spans="1:3">
      <c r="A1" s="442" t="s">
        <v>419</v>
      </c>
      <c r="B1" s="412" t="s">
        <v>1275</v>
      </c>
      <c r="C1" s="2" t="s">
        <v>137</v>
      </c>
    </row>
    <row r="2" spans="1:3">
      <c r="A2" s="278" t="s">
        <v>6</v>
      </c>
      <c r="B2" s="215" t="s">
        <v>37</v>
      </c>
    </row>
    <row r="3" spans="1:3">
      <c r="A3" s="263" t="s">
        <v>4</v>
      </c>
      <c r="B3" s="172" t="s">
        <v>32</v>
      </c>
    </row>
    <row r="4" spans="1:3">
      <c r="A4" s="263" t="s">
        <v>388</v>
      </c>
      <c r="B4" s="172" t="s">
        <v>33</v>
      </c>
    </row>
    <row r="5" spans="1:3">
      <c r="A5" s="263" t="s">
        <v>9</v>
      </c>
      <c r="B5" s="177" t="s">
        <v>1234</v>
      </c>
    </row>
    <row r="6" spans="1:3">
      <c r="A6" s="263" t="s">
        <v>138</v>
      </c>
      <c r="B6" s="215" t="s">
        <v>421</v>
      </c>
    </row>
    <row r="7" spans="1:3">
      <c r="A7" s="263" t="s">
        <v>7</v>
      </c>
      <c r="B7" s="215" t="s">
        <v>422</v>
      </c>
    </row>
    <row r="8" spans="1:3">
      <c r="A8" s="263" t="s">
        <v>389</v>
      </c>
      <c r="B8" s="215" t="s">
        <v>1235</v>
      </c>
    </row>
    <row r="9" spans="1:3">
      <c r="A9" s="263" t="s">
        <v>390</v>
      </c>
      <c r="B9" s="215" t="s">
        <v>470</v>
      </c>
    </row>
    <row r="10" spans="1:3" ht="69">
      <c r="A10" s="100" t="s">
        <v>391</v>
      </c>
      <c r="B10" s="173" t="s">
        <v>1236</v>
      </c>
    </row>
    <row r="11" spans="1:3">
      <c r="A11" s="263" t="s">
        <v>392</v>
      </c>
      <c r="B11" s="202" t="s">
        <v>1237</v>
      </c>
    </row>
    <row r="12" spans="1:3">
      <c r="A12" s="263" t="s">
        <v>393</v>
      </c>
      <c r="B12" s="185" t="s">
        <v>542</v>
      </c>
    </row>
    <row r="13" spans="1:3">
      <c r="A13" s="263" t="s">
        <v>394</v>
      </c>
      <c r="B13" s="185" t="s">
        <v>1238</v>
      </c>
    </row>
    <row r="14" spans="1:3">
      <c r="A14" s="263" t="s">
        <v>139</v>
      </c>
      <c r="B14" s="185" t="s">
        <v>1239</v>
      </c>
    </row>
    <row r="15" spans="1:3">
      <c r="A15" s="263" t="s">
        <v>395</v>
      </c>
      <c r="B15" s="200">
        <v>43098</v>
      </c>
    </row>
    <row r="16" spans="1:3">
      <c r="A16" s="263" t="s">
        <v>396</v>
      </c>
      <c r="B16" s="200">
        <v>43826</v>
      </c>
    </row>
    <row r="17" spans="1:4">
      <c r="A17" s="279" t="s">
        <v>397</v>
      </c>
      <c r="B17" s="187" t="s">
        <v>798</v>
      </c>
    </row>
    <row r="18" spans="1:4">
      <c r="A18" s="278" t="s">
        <v>398</v>
      </c>
      <c r="B18" s="215" t="s">
        <v>1240</v>
      </c>
    </row>
    <row r="19" spans="1:4">
      <c r="A19" s="278" t="s">
        <v>399</v>
      </c>
      <c r="B19" s="215" t="s">
        <v>1137</v>
      </c>
    </row>
    <row r="20" spans="1:4">
      <c r="A20" s="278" t="s">
        <v>400</v>
      </c>
      <c r="B20" s="215" t="s">
        <v>479</v>
      </c>
    </row>
    <row r="21" spans="1:4">
      <c r="A21" s="278" t="s">
        <v>403</v>
      </c>
      <c r="B21" s="176" t="s">
        <v>1241</v>
      </c>
    </row>
    <row r="22" spans="1:4">
      <c r="A22" s="278" t="s">
        <v>404</v>
      </c>
      <c r="B22" s="215" t="s">
        <v>1242</v>
      </c>
    </row>
    <row r="23" spans="1:4">
      <c r="A23" s="278" t="s">
        <v>435</v>
      </c>
      <c r="B23" s="185" t="s">
        <v>548</v>
      </c>
      <c r="D23" s="8"/>
    </row>
    <row r="24" spans="1:4">
      <c r="A24" s="278" t="s">
        <v>405</v>
      </c>
      <c r="B24" s="215" t="s">
        <v>1235</v>
      </c>
      <c r="D24" s="8"/>
    </row>
    <row r="25" spans="1:4">
      <c r="A25" s="278" t="s">
        <v>406</v>
      </c>
      <c r="B25" s="185" t="s">
        <v>470</v>
      </c>
    </row>
    <row r="26" spans="1:4">
      <c r="A26" s="278" t="s">
        <v>407</v>
      </c>
      <c r="B26" s="262" t="s">
        <v>1243</v>
      </c>
    </row>
    <row r="27" spans="1:4">
      <c r="A27" s="278" t="s">
        <v>408</v>
      </c>
      <c r="B27" s="262" t="s">
        <v>434</v>
      </c>
    </row>
    <row r="28" spans="1:4">
      <c r="A28" s="278" t="s">
        <v>439</v>
      </c>
      <c r="B28" s="366" t="s">
        <v>1220</v>
      </c>
      <c r="D28" s="8"/>
    </row>
    <row r="29" spans="1:4">
      <c r="A29" s="278" t="s">
        <v>409</v>
      </c>
      <c r="B29" s="262">
        <v>2017</v>
      </c>
      <c r="D29" s="8"/>
    </row>
    <row r="30" spans="1:4">
      <c r="A30" s="278" t="s">
        <v>410</v>
      </c>
      <c r="B30" s="262" t="s">
        <v>1221</v>
      </c>
    </row>
    <row r="31" spans="1:4">
      <c r="A31" s="278" t="s">
        <v>411</v>
      </c>
      <c r="B31" s="250"/>
    </row>
    <row r="32" spans="1:4">
      <c r="A32" s="278" t="s">
        <v>412</v>
      </c>
      <c r="B32" s="250"/>
    </row>
    <row r="33" spans="1:2">
      <c r="A33" s="278" t="s">
        <v>440</v>
      </c>
      <c r="B33" s="58"/>
    </row>
    <row r="34" spans="1:2">
      <c r="A34" s="278" t="s">
        <v>413</v>
      </c>
      <c r="B34" s="58"/>
    </row>
    <row r="35" spans="1:2">
      <c r="A35" s="278" t="s">
        <v>414</v>
      </c>
      <c r="B35" s="175"/>
    </row>
    <row r="36" spans="1:2">
      <c r="A36" s="278" t="s">
        <v>401</v>
      </c>
      <c r="B36" s="250" t="s">
        <v>1244</v>
      </c>
    </row>
    <row r="37" spans="1:2">
      <c r="A37" s="420" t="s">
        <v>1267</v>
      </c>
      <c r="B37" s="1025" t="s">
        <v>17</v>
      </c>
    </row>
    <row r="38" spans="1:2">
      <c r="A38" s="278" t="s">
        <v>402</v>
      </c>
      <c r="B38" s="250" t="s">
        <v>1245</v>
      </c>
    </row>
  </sheetData>
  <hyperlinks>
    <hyperlink ref="C1" location="INDICE!A1" display="INDICE" xr:uid="{00000000-0004-0000-A500-000000000000}"/>
    <hyperlink ref="A1" location="INDICE!C24" display="COMPONENTE" xr:uid="{00000000-0004-0000-A500-000001000000}"/>
  </hyperlinks>
  <pageMargins left="0.7" right="0.7" top="0.75" bottom="0.75" header="0.3" footer="0.3"/>
  <pageSetup orientation="portrait" horizontalDpi="4294967293" verticalDpi="4294967293" r:id="rId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Hoja166" filterMode="1"/>
  <dimension ref="A1:K122"/>
  <sheetViews>
    <sheetView topLeftCell="E1" zoomScaleNormal="100" workbookViewId="0">
      <selection activeCell="I5" sqref="I5"/>
    </sheetView>
  </sheetViews>
  <sheetFormatPr baseColWidth="10" defaultColWidth="11.44140625" defaultRowHeight="14.4"/>
  <cols>
    <col min="1" max="1" width="18.5546875" style="218" bestFit="1" customWidth="1"/>
    <col min="2" max="2" width="24" style="218" bestFit="1" customWidth="1"/>
    <col min="3" max="3" width="16.88671875" style="218" bestFit="1" customWidth="1"/>
    <col min="4" max="4" width="41.6640625" style="218" bestFit="1" customWidth="1"/>
    <col min="5" max="5" width="11.5546875" style="218" bestFit="1" customWidth="1"/>
    <col min="6" max="6" width="20.5546875" style="218" bestFit="1" customWidth="1"/>
    <col min="7" max="7" width="6" style="218" bestFit="1" customWidth="1"/>
    <col min="8" max="8" width="49.33203125" style="218" bestFit="1" customWidth="1"/>
    <col min="9" max="9" width="49.88671875" style="430" bestFit="1" customWidth="1"/>
    <col min="10" max="10" width="50.109375" style="218" bestFit="1" customWidth="1"/>
    <col min="11" max="11" width="13.109375" style="527" bestFit="1" customWidth="1"/>
    <col min="12" max="16384" width="11.44140625" style="218"/>
  </cols>
  <sheetData>
    <row r="1" spans="1:11">
      <c r="A1" s="443" t="s">
        <v>35</v>
      </c>
      <c r="B1" s="1102" t="s">
        <v>1311</v>
      </c>
      <c r="C1" s="1103"/>
      <c r="D1" s="1103"/>
      <c r="E1" s="1103"/>
      <c r="F1" s="1103"/>
      <c r="G1" s="1103"/>
      <c r="H1" s="1103"/>
      <c r="I1" s="1103"/>
      <c r="J1" s="1104"/>
      <c r="K1" s="625" t="s">
        <v>137</v>
      </c>
    </row>
    <row r="2" spans="1:11">
      <c r="A2" s="705" t="s">
        <v>36</v>
      </c>
      <c r="B2" s="1173" t="s">
        <v>1312</v>
      </c>
      <c r="C2" s="1133"/>
      <c r="D2" s="1133"/>
      <c r="E2" s="1133"/>
      <c r="F2" s="1133"/>
      <c r="G2" s="1133"/>
      <c r="H2" s="1133"/>
      <c r="I2" s="1133"/>
      <c r="J2" s="1134"/>
      <c r="K2" s="625" t="s">
        <v>449</v>
      </c>
    </row>
    <row r="3" spans="1:11">
      <c r="A3" s="885" t="s">
        <v>37</v>
      </c>
      <c r="B3" s="1105" t="s">
        <v>1313</v>
      </c>
      <c r="C3" s="1106"/>
      <c r="D3" s="1106"/>
      <c r="E3" s="1106"/>
      <c r="F3" s="1106"/>
      <c r="G3" s="1106"/>
      <c r="H3" s="1106"/>
      <c r="I3" s="1106"/>
      <c r="J3" s="1107"/>
    </row>
    <row r="4" spans="1:11" ht="15" customHeight="1">
      <c r="A4" s="503"/>
      <c r="B4" s="504"/>
      <c r="C4" s="504"/>
      <c r="D4" s="505"/>
      <c r="E4" s="506"/>
      <c r="F4" s="506"/>
      <c r="G4" s="506"/>
      <c r="H4" s="1123" t="s">
        <v>1274</v>
      </c>
      <c r="I4" s="1123"/>
      <c r="J4" s="1124"/>
      <c r="K4" s="852"/>
    </row>
    <row r="5" spans="1:11" ht="28.8">
      <c r="A5" s="474" t="s">
        <v>165</v>
      </c>
      <c r="B5" s="474" t="s">
        <v>166</v>
      </c>
      <c r="C5" s="474" t="s">
        <v>167</v>
      </c>
      <c r="D5" s="473" t="s">
        <v>168</v>
      </c>
      <c r="E5" s="472" t="s">
        <v>169</v>
      </c>
      <c r="F5" s="472" t="s">
        <v>11</v>
      </c>
      <c r="G5" s="472" t="s">
        <v>487</v>
      </c>
      <c r="H5" s="454" t="s">
        <v>1246</v>
      </c>
      <c r="I5" s="454" t="s">
        <v>1247</v>
      </c>
      <c r="J5" s="428" t="s">
        <v>1248</v>
      </c>
      <c r="K5" s="852"/>
    </row>
    <row r="6" spans="1:11" s="429" customFormat="1" ht="15" hidden="1" customHeight="1">
      <c r="A6" s="447" t="s">
        <v>170</v>
      </c>
      <c r="B6" s="447" t="s">
        <v>171</v>
      </c>
      <c r="C6" s="448" t="s">
        <v>172</v>
      </c>
      <c r="D6" s="447" t="s">
        <v>173</v>
      </c>
      <c r="E6" s="449">
        <v>1001</v>
      </c>
      <c r="F6" s="447" t="s">
        <v>171</v>
      </c>
      <c r="G6" s="449">
        <v>1101</v>
      </c>
      <c r="H6" s="167">
        <v>4.45</v>
      </c>
      <c r="I6" s="73" t="s">
        <v>526</v>
      </c>
      <c r="J6" s="167">
        <v>20.97</v>
      </c>
      <c r="K6" s="852"/>
    </row>
    <row r="7" spans="1:11" s="429" customFormat="1" ht="15" hidden="1" customHeight="1">
      <c r="A7" s="421" t="s">
        <v>170</v>
      </c>
      <c r="B7" s="421" t="s">
        <v>171</v>
      </c>
      <c r="C7" s="95" t="s">
        <v>172</v>
      </c>
      <c r="D7" s="421" t="s">
        <v>173</v>
      </c>
      <c r="E7" s="312">
        <v>1001</v>
      </c>
      <c r="F7" s="421" t="s">
        <v>174</v>
      </c>
      <c r="G7" s="312">
        <v>1107</v>
      </c>
      <c r="H7" s="167">
        <v>3.88</v>
      </c>
      <c r="I7" s="73" t="s">
        <v>526</v>
      </c>
      <c r="J7" s="167">
        <v>6.76</v>
      </c>
      <c r="K7" s="852"/>
    </row>
    <row r="8" spans="1:11" s="429" customFormat="1" ht="15" hidden="1" customHeight="1">
      <c r="A8" s="421" t="s">
        <v>175</v>
      </c>
      <c r="B8" s="421" t="s">
        <v>175</v>
      </c>
      <c r="C8" s="95" t="s">
        <v>172</v>
      </c>
      <c r="D8" s="421" t="s">
        <v>175</v>
      </c>
      <c r="E8" s="312">
        <v>2101</v>
      </c>
      <c r="F8" s="421" t="s">
        <v>175</v>
      </c>
      <c r="G8" s="312">
        <v>2101</v>
      </c>
      <c r="H8" s="167">
        <v>6.44</v>
      </c>
      <c r="I8" s="73" t="s">
        <v>526</v>
      </c>
      <c r="J8" s="167">
        <v>5.56</v>
      </c>
      <c r="K8" s="852"/>
    </row>
    <row r="9" spans="1:11" s="429" customFormat="1" ht="15" hidden="1" customHeight="1">
      <c r="A9" s="421" t="s">
        <v>175</v>
      </c>
      <c r="B9" s="421" t="s">
        <v>176</v>
      </c>
      <c r="C9" s="95" t="s">
        <v>172</v>
      </c>
      <c r="D9" s="421" t="s">
        <v>177</v>
      </c>
      <c r="E9" s="312">
        <v>2201</v>
      </c>
      <c r="F9" s="421" t="s">
        <v>177</v>
      </c>
      <c r="G9" s="312">
        <v>2201</v>
      </c>
      <c r="H9" s="73" t="s">
        <v>526</v>
      </c>
      <c r="I9" s="73" t="s">
        <v>526</v>
      </c>
      <c r="J9" s="73" t="s">
        <v>526</v>
      </c>
      <c r="K9" s="852"/>
    </row>
    <row r="10" spans="1:11" s="429" customFormat="1" ht="15" hidden="1" customHeight="1">
      <c r="A10" s="421" t="s">
        <v>178</v>
      </c>
      <c r="B10" s="421" t="s">
        <v>179</v>
      </c>
      <c r="C10" s="95" t="s">
        <v>172</v>
      </c>
      <c r="D10" s="421" t="s">
        <v>180</v>
      </c>
      <c r="E10" s="312">
        <v>3001</v>
      </c>
      <c r="F10" s="421" t="s">
        <v>179</v>
      </c>
      <c r="G10" s="312">
        <v>3101</v>
      </c>
      <c r="H10" s="73" t="s">
        <v>526</v>
      </c>
      <c r="I10" s="73" t="s">
        <v>526</v>
      </c>
      <c r="J10" s="73" t="s">
        <v>526</v>
      </c>
      <c r="K10" s="852"/>
    </row>
    <row r="11" spans="1:11" s="429" customFormat="1" ht="15" hidden="1" customHeight="1">
      <c r="A11" s="421" t="s">
        <v>178</v>
      </c>
      <c r="B11" s="421" t="s">
        <v>179</v>
      </c>
      <c r="C11" s="95" t="s">
        <v>172</v>
      </c>
      <c r="D11" s="421" t="s">
        <v>180</v>
      </c>
      <c r="E11" s="312">
        <v>3001</v>
      </c>
      <c r="F11" s="421" t="s">
        <v>181</v>
      </c>
      <c r="G11" s="312">
        <v>3103</v>
      </c>
      <c r="H11" s="73" t="s">
        <v>526</v>
      </c>
      <c r="I11" s="73" t="s">
        <v>526</v>
      </c>
      <c r="J11" s="73" t="s">
        <v>526</v>
      </c>
      <c r="K11" s="852"/>
    </row>
    <row r="12" spans="1:11" s="429" customFormat="1" ht="15" hidden="1" customHeight="1">
      <c r="A12" s="421" t="s">
        <v>178</v>
      </c>
      <c r="B12" s="423" t="s">
        <v>182</v>
      </c>
      <c r="C12" s="95" t="s">
        <v>172</v>
      </c>
      <c r="D12" s="423" t="s">
        <v>183</v>
      </c>
      <c r="E12" s="312">
        <v>3301</v>
      </c>
      <c r="F12" s="423" t="s">
        <v>183</v>
      </c>
      <c r="G12" s="312">
        <v>3301</v>
      </c>
      <c r="H12" s="73" t="s">
        <v>526</v>
      </c>
      <c r="I12" s="73" t="s">
        <v>526</v>
      </c>
      <c r="J12" s="73" t="s">
        <v>526</v>
      </c>
      <c r="K12" s="852"/>
    </row>
    <row r="13" spans="1:11" s="429" customFormat="1" ht="15" hidden="1" customHeight="1">
      <c r="A13" s="421" t="s">
        <v>184</v>
      </c>
      <c r="B13" s="421" t="s">
        <v>185</v>
      </c>
      <c r="C13" s="95" t="s">
        <v>172</v>
      </c>
      <c r="D13" s="421" t="s">
        <v>186</v>
      </c>
      <c r="E13" s="312">
        <v>4001</v>
      </c>
      <c r="F13" s="421" t="s">
        <v>187</v>
      </c>
      <c r="G13" s="312">
        <v>4101</v>
      </c>
      <c r="H13" s="167">
        <v>2.5099999999999998</v>
      </c>
      <c r="I13" s="73" t="s">
        <v>526</v>
      </c>
      <c r="J13" s="167">
        <v>2.41</v>
      </c>
      <c r="K13" s="852"/>
    </row>
    <row r="14" spans="1:11" s="429" customFormat="1" ht="15" hidden="1" customHeight="1">
      <c r="A14" s="421" t="s">
        <v>184</v>
      </c>
      <c r="B14" s="421" t="s">
        <v>185</v>
      </c>
      <c r="C14" s="95" t="s">
        <v>172</v>
      </c>
      <c r="D14" s="421" t="s">
        <v>186</v>
      </c>
      <c r="E14" s="312">
        <v>4001</v>
      </c>
      <c r="F14" s="421" t="s">
        <v>184</v>
      </c>
      <c r="G14" s="312">
        <v>4102</v>
      </c>
      <c r="H14" s="167">
        <v>3.68</v>
      </c>
      <c r="I14" s="73" t="s">
        <v>526</v>
      </c>
      <c r="J14" s="167">
        <v>2.5</v>
      </c>
      <c r="K14" s="852"/>
    </row>
    <row r="15" spans="1:11" s="429" customFormat="1" ht="15" hidden="1" customHeight="1">
      <c r="A15" s="421" t="s">
        <v>184</v>
      </c>
      <c r="B15" s="421" t="s">
        <v>188</v>
      </c>
      <c r="C15" s="95" t="s">
        <v>172</v>
      </c>
      <c r="D15" s="421" t="s">
        <v>189</v>
      </c>
      <c r="E15" s="312">
        <v>4301</v>
      </c>
      <c r="F15" s="424" t="s">
        <v>189</v>
      </c>
      <c r="G15" s="312">
        <v>4301</v>
      </c>
      <c r="H15" s="73" t="s">
        <v>526</v>
      </c>
      <c r="I15" s="73" t="s">
        <v>526</v>
      </c>
      <c r="J15" s="73" t="s">
        <v>526</v>
      </c>
      <c r="K15" s="852"/>
    </row>
    <row r="16" spans="1:11" s="429" customFormat="1" ht="15" hidden="1" customHeight="1">
      <c r="A16" s="421" t="s">
        <v>190</v>
      </c>
      <c r="B16" s="421" t="s">
        <v>190</v>
      </c>
      <c r="C16" s="95" t="s">
        <v>191</v>
      </c>
      <c r="D16" s="421" t="s">
        <v>191</v>
      </c>
      <c r="E16" s="312">
        <v>5001</v>
      </c>
      <c r="F16" s="421" t="s">
        <v>190</v>
      </c>
      <c r="G16" s="312">
        <v>5101</v>
      </c>
      <c r="H16" s="167">
        <v>29.7</v>
      </c>
      <c r="I16" s="73" t="s">
        <v>526</v>
      </c>
      <c r="J16" s="167">
        <v>4.6900000000000004</v>
      </c>
      <c r="K16" s="852"/>
    </row>
    <row r="17" spans="1:11" s="429" customFormat="1" ht="15" hidden="1" customHeight="1">
      <c r="A17" s="421" t="s">
        <v>190</v>
      </c>
      <c r="B17" s="421" t="s">
        <v>190</v>
      </c>
      <c r="C17" s="95" t="s">
        <v>191</v>
      </c>
      <c r="D17" s="421" t="s">
        <v>191</v>
      </c>
      <c r="E17" s="312">
        <v>5001</v>
      </c>
      <c r="F17" s="421" t="s">
        <v>192</v>
      </c>
      <c r="G17" s="312">
        <v>5102</v>
      </c>
      <c r="H17" s="73" t="s">
        <v>526</v>
      </c>
      <c r="I17" s="73" t="s">
        <v>526</v>
      </c>
      <c r="J17" s="73" t="s">
        <v>526</v>
      </c>
      <c r="K17" s="852"/>
    </row>
    <row r="18" spans="1:11" s="429" customFormat="1" ht="15" hidden="1" customHeight="1">
      <c r="A18" s="421" t="s">
        <v>190</v>
      </c>
      <c r="B18" s="421" t="s">
        <v>190</v>
      </c>
      <c r="C18" s="95" t="s">
        <v>191</v>
      </c>
      <c r="D18" s="421" t="s">
        <v>191</v>
      </c>
      <c r="E18" s="312">
        <v>5001</v>
      </c>
      <c r="F18" s="421" t="s">
        <v>193</v>
      </c>
      <c r="G18" s="312">
        <v>5103</v>
      </c>
      <c r="H18" s="167">
        <v>5.35</v>
      </c>
      <c r="I18" s="73" t="s">
        <v>526</v>
      </c>
      <c r="J18" s="167">
        <v>0.96</v>
      </c>
      <c r="K18" s="852"/>
    </row>
    <row r="19" spans="1:11" s="429" customFormat="1" ht="15" hidden="1" customHeight="1">
      <c r="A19" s="421" t="s">
        <v>190</v>
      </c>
      <c r="B19" s="421" t="s">
        <v>190</v>
      </c>
      <c r="C19" s="95" t="s">
        <v>191</v>
      </c>
      <c r="D19" s="421" t="s">
        <v>191</v>
      </c>
      <c r="E19" s="312">
        <v>5001</v>
      </c>
      <c r="F19" s="421" t="s">
        <v>194</v>
      </c>
      <c r="G19" s="312">
        <v>5105</v>
      </c>
      <c r="H19" s="73" t="s">
        <v>526</v>
      </c>
      <c r="I19" s="73" t="s">
        <v>526</v>
      </c>
      <c r="J19" s="73" t="s">
        <v>526</v>
      </c>
      <c r="K19" s="852"/>
    </row>
    <row r="20" spans="1:11" s="429" customFormat="1" ht="15" hidden="1" customHeight="1">
      <c r="A20" s="421" t="s">
        <v>190</v>
      </c>
      <c r="B20" s="421" t="s">
        <v>190</v>
      </c>
      <c r="C20" s="95" t="s">
        <v>191</v>
      </c>
      <c r="D20" s="421" t="s">
        <v>191</v>
      </c>
      <c r="E20" s="312">
        <v>5001</v>
      </c>
      <c r="F20" s="421" t="s">
        <v>195</v>
      </c>
      <c r="G20" s="312">
        <v>5107</v>
      </c>
      <c r="H20" s="73" t="s">
        <v>526</v>
      </c>
      <c r="I20" s="73" t="s">
        <v>526</v>
      </c>
      <c r="J20" s="73" t="s">
        <v>526</v>
      </c>
      <c r="K20" s="852"/>
    </row>
    <row r="21" spans="1:11" s="429" customFormat="1" ht="15" hidden="1" customHeight="1">
      <c r="A21" s="421" t="s">
        <v>190</v>
      </c>
      <c r="B21" s="421" t="s">
        <v>190</v>
      </c>
      <c r="C21" s="95" t="s">
        <v>191</v>
      </c>
      <c r="D21" s="421" t="s">
        <v>191</v>
      </c>
      <c r="E21" s="312">
        <v>5001</v>
      </c>
      <c r="F21" s="421" t="s">
        <v>196</v>
      </c>
      <c r="G21" s="312">
        <v>5109</v>
      </c>
      <c r="H21" s="167">
        <v>14.73</v>
      </c>
      <c r="I21" s="73" t="s">
        <v>526</v>
      </c>
      <c r="J21" s="167">
        <v>2.5299999999999998</v>
      </c>
      <c r="K21" s="852"/>
    </row>
    <row r="22" spans="1:11" s="429" customFormat="1" ht="15" hidden="1" customHeight="1">
      <c r="A22" s="421" t="s">
        <v>190</v>
      </c>
      <c r="B22" s="423" t="s">
        <v>197</v>
      </c>
      <c r="C22" s="95" t="s">
        <v>172</v>
      </c>
      <c r="D22" s="423" t="s">
        <v>198</v>
      </c>
      <c r="E22" s="312">
        <v>5301</v>
      </c>
      <c r="F22" s="425" t="s">
        <v>197</v>
      </c>
      <c r="G22" s="312">
        <v>5301</v>
      </c>
      <c r="H22" s="73" t="s">
        <v>526</v>
      </c>
      <c r="I22" s="73" t="s">
        <v>526</v>
      </c>
      <c r="J22" s="73" t="s">
        <v>526</v>
      </c>
      <c r="K22" s="852"/>
    </row>
    <row r="23" spans="1:11" s="429" customFormat="1" ht="15" hidden="1" customHeight="1">
      <c r="A23" s="421" t="s">
        <v>190</v>
      </c>
      <c r="B23" s="423" t="s">
        <v>197</v>
      </c>
      <c r="C23" s="95" t="s">
        <v>172</v>
      </c>
      <c r="D23" s="423" t="s">
        <v>198</v>
      </c>
      <c r="E23" s="312">
        <v>5301</v>
      </c>
      <c r="F23" s="425" t="s">
        <v>199</v>
      </c>
      <c r="G23" s="312">
        <v>5304</v>
      </c>
      <c r="H23" s="73" t="s">
        <v>526</v>
      </c>
      <c r="I23" s="73" t="s">
        <v>526</v>
      </c>
      <c r="J23" s="73" t="s">
        <v>526</v>
      </c>
      <c r="K23" s="852"/>
    </row>
    <row r="24" spans="1:11" s="429" customFormat="1" ht="15" hidden="1" customHeight="1">
      <c r="A24" s="421" t="s">
        <v>190</v>
      </c>
      <c r="B24" s="423" t="s">
        <v>200</v>
      </c>
      <c r="C24" s="95" t="s">
        <v>172</v>
      </c>
      <c r="D24" s="423" t="s">
        <v>201</v>
      </c>
      <c r="E24" s="312">
        <v>5501</v>
      </c>
      <c r="F24" s="425" t="s">
        <v>200</v>
      </c>
      <c r="G24" s="312">
        <v>5501</v>
      </c>
      <c r="H24" s="73" t="s">
        <v>526</v>
      </c>
      <c r="I24" s="73" t="s">
        <v>526</v>
      </c>
      <c r="J24" s="73" t="s">
        <v>526</v>
      </c>
      <c r="K24" s="852"/>
    </row>
    <row r="25" spans="1:11" s="429" customFormat="1" ht="15" hidden="1" customHeight="1">
      <c r="A25" s="421" t="s">
        <v>190</v>
      </c>
      <c r="B25" s="423" t="s">
        <v>200</v>
      </c>
      <c r="C25" s="95" t="s">
        <v>172</v>
      </c>
      <c r="D25" s="423" t="s">
        <v>201</v>
      </c>
      <c r="E25" s="312">
        <v>5501</v>
      </c>
      <c r="F25" s="425" t="s">
        <v>202</v>
      </c>
      <c r="G25" s="312">
        <v>5502</v>
      </c>
      <c r="H25" s="73" t="s">
        <v>526</v>
      </c>
      <c r="I25" s="73" t="s">
        <v>526</v>
      </c>
      <c r="J25" s="73" t="s">
        <v>526</v>
      </c>
      <c r="K25" s="852"/>
    </row>
    <row r="26" spans="1:11" s="429" customFormat="1" ht="15" hidden="1" customHeight="1">
      <c r="A26" s="421" t="s">
        <v>190</v>
      </c>
      <c r="B26" s="423" t="s">
        <v>200</v>
      </c>
      <c r="C26" s="95" t="s">
        <v>172</v>
      </c>
      <c r="D26" s="423" t="s">
        <v>201</v>
      </c>
      <c r="E26" s="312">
        <v>5501</v>
      </c>
      <c r="F26" s="425" t="s">
        <v>203</v>
      </c>
      <c r="G26" s="312">
        <v>5503</v>
      </c>
      <c r="H26" s="73" t="s">
        <v>526</v>
      </c>
      <c r="I26" s="73" t="s">
        <v>526</v>
      </c>
      <c r="J26" s="73" t="s">
        <v>526</v>
      </c>
      <c r="K26" s="852"/>
    </row>
    <row r="27" spans="1:11" s="429" customFormat="1" ht="15" hidden="1" customHeight="1">
      <c r="A27" s="421" t="s">
        <v>190</v>
      </c>
      <c r="B27" s="423" t="s">
        <v>200</v>
      </c>
      <c r="C27" s="95" t="s">
        <v>172</v>
      </c>
      <c r="D27" s="423" t="s">
        <v>201</v>
      </c>
      <c r="E27" s="312">
        <v>5501</v>
      </c>
      <c r="F27" s="425" t="s">
        <v>204</v>
      </c>
      <c r="G27" s="312">
        <v>5504</v>
      </c>
      <c r="H27" s="73" t="s">
        <v>526</v>
      </c>
      <c r="I27" s="73" t="s">
        <v>526</v>
      </c>
      <c r="J27" s="73" t="s">
        <v>526</v>
      </c>
      <c r="K27" s="852"/>
    </row>
    <row r="28" spans="1:11" s="429" customFormat="1" ht="15" hidden="1" customHeight="1">
      <c r="A28" s="421" t="s">
        <v>190</v>
      </c>
      <c r="B28" s="421" t="s">
        <v>205</v>
      </c>
      <c r="C28" s="95" t="s">
        <v>172</v>
      </c>
      <c r="D28" s="421" t="s">
        <v>206</v>
      </c>
      <c r="E28" s="312">
        <v>5601</v>
      </c>
      <c r="F28" s="424" t="s">
        <v>205</v>
      </c>
      <c r="G28" s="312">
        <v>5601</v>
      </c>
      <c r="H28" s="73" t="s">
        <v>526</v>
      </c>
      <c r="I28" s="73" t="s">
        <v>526</v>
      </c>
      <c r="J28" s="73" t="s">
        <v>526</v>
      </c>
      <c r="K28" s="852"/>
    </row>
    <row r="29" spans="1:11" s="429" customFormat="1" ht="15" hidden="1" customHeight="1">
      <c r="A29" s="421" t="s">
        <v>190</v>
      </c>
      <c r="B29" s="421" t="s">
        <v>205</v>
      </c>
      <c r="C29" s="95" t="s">
        <v>172</v>
      </c>
      <c r="D29" s="421" t="s">
        <v>206</v>
      </c>
      <c r="E29" s="312">
        <v>5601</v>
      </c>
      <c r="F29" s="424" t="s">
        <v>207</v>
      </c>
      <c r="G29" s="312">
        <v>5603</v>
      </c>
      <c r="H29" s="73" t="s">
        <v>526</v>
      </c>
      <c r="I29" s="73" t="s">
        <v>526</v>
      </c>
      <c r="J29" s="73" t="s">
        <v>526</v>
      </c>
      <c r="K29" s="852"/>
    </row>
    <row r="30" spans="1:11" s="429" customFormat="1" ht="15" hidden="1" customHeight="1">
      <c r="A30" s="421" t="s">
        <v>190</v>
      </c>
      <c r="B30" s="421" t="s">
        <v>205</v>
      </c>
      <c r="C30" s="95" t="s">
        <v>172</v>
      </c>
      <c r="D30" s="421" t="s">
        <v>206</v>
      </c>
      <c r="E30" s="312">
        <v>5601</v>
      </c>
      <c r="F30" s="424" t="s">
        <v>208</v>
      </c>
      <c r="G30" s="312">
        <v>5606</v>
      </c>
      <c r="H30" s="73" t="s">
        <v>526</v>
      </c>
      <c r="I30" s="73" t="s">
        <v>526</v>
      </c>
      <c r="J30" s="73" t="s">
        <v>526</v>
      </c>
      <c r="K30" s="852"/>
    </row>
    <row r="31" spans="1:11" s="429" customFormat="1" ht="15" hidden="1" customHeight="1">
      <c r="A31" s="421" t="s">
        <v>190</v>
      </c>
      <c r="B31" s="423" t="s">
        <v>209</v>
      </c>
      <c r="C31" s="95" t="s">
        <v>172</v>
      </c>
      <c r="D31" s="423" t="s">
        <v>210</v>
      </c>
      <c r="E31" s="312">
        <v>5701</v>
      </c>
      <c r="F31" s="425" t="s">
        <v>210</v>
      </c>
      <c r="G31" s="312">
        <v>5701</v>
      </c>
      <c r="H31" s="73" t="s">
        <v>526</v>
      </c>
      <c r="I31" s="73" t="s">
        <v>526</v>
      </c>
      <c r="J31" s="73" t="s">
        <v>526</v>
      </c>
      <c r="K31" s="852"/>
    </row>
    <row r="32" spans="1:11" s="429" customFormat="1" ht="15" hidden="1" customHeight="1">
      <c r="A32" s="421" t="s">
        <v>190</v>
      </c>
      <c r="B32" s="421" t="s">
        <v>211</v>
      </c>
      <c r="C32" s="95" t="s">
        <v>191</v>
      </c>
      <c r="D32" s="421" t="s">
        <v>191</v>
      </c>
      <c r="E32" s="312">
        <v>5001</v>
      </c>
      <c r="F32" s="421" t="s">
        <v>212</v>
      </c>
      <c r="G32" s="312">
        <v>5801</v>
      </c>
      <c r="H32" s="167">
        <v>8.4</v>
      </c>
      <c r="I32" s="73" t="s">
        <v>526</v>
      </c>
      <c r="J32" s="167">
        <v>1.75</v>
      </c>
      <c r="K32" s="852"/>
    </row>
    <row r="33" spans="1:11" s="429" customFormat="1" ht="15" hidden="1" customHeight="1">
      <c r="A33" s="421" t="s">
        <v>190</v>
      </c>
      <c r="B33" s="421" t="s">
        <v>211</v>
      </c>
      <c r="C33" s="95" t="s">
        <v>191</v>
      </c>
      <c r="D33" s="421" t="s">
        <v>191</v>
      </c>
      <c r="E33" s="312">
        <v>5001</v>
      </c>
      <c r="F33" s="421" t="s">
        <v>213</v>
      </c>
      <c r="G33" s="312">
        <v>5802</v>
      </c>
      <c r="H33" s="73" t="s">
        <v>526</v>
      </c>
      <c r="I33" s="73" t="s">
        <v>526</v>
      </c>
      <c r="J33" s="73" t="s">
        <v>526</v>
      </c>
      <c r="K33" s="852"/>
    </row>
    <row r="34" spans="1:11" s="429" customFormat="1" ht="15" hidden="1" customHeight="1">
      <c r="A34" s="421" t="s">
        <v>190</v>
      </c>
      <c r="B34" s="421" t="s">
        <v>211</v>
      </c>
      <c r="C34" s="95" t="s">
        <v>191</v>
      </c>
      <c r="D34" s="421" t="s">
        <v>191</v>
      </c>
      <c r="E34" s="312">
        <v>5001</v>
      </c>
      <c r="F34" s="421" t="s">
        <v>214</v>
      </c>
      <c r="G34" s="312">
        <v>5803</v>
      </c>
      <c r="H34" s="73" t="s">
        <v>526</v>
      </c>
      <c r="I34" s="73" t="s">
        <v>526</v>
      </c>
      <c r="J34" s="73" t="s">
        <v>526</v>
      </c>
      <c r="K34" s="852"/>
    </row>
    <row r="35" spans="1:11" s="429" customFormat="1" ht="15" hidden="1" customHeight="1">
      <c r="A35" s="421" t="s">
        <v>190</v>
      </c>
      <c r="B35" s="421" t="s">
        <v>211</v>
      </c>
      <c r="C35" s="95" t="s">
        <v>191</v>
      </c>
      <c r="D35" s="421" t="s">
        <v>191</v>
      </c>
      <c r="E35" s="312">
        <v>5001</v>
      </c>
      <c r="F35" s="421" t="s">
        <v>215</v>
      </c>
      <c r="G35" s="312">
        <v>5804</v>
      </c>
      <c r="H35" s="167">
        <v>6.12</v>
      </c>
      <c r="I35" s="73" t="s">
        <v>526</v>
      </c>
      <c r="J35" s="167">
        <v>1.6</v>
      </c>
      <c r="K35" s="852"/>
    </row>
    <row r="36" spans="1:11" s="429" customFormat="1" ht="15" hidden="1" customHeight="1">
      <c r="A36" s="421" t="s">
        <v>216</v>
      </c>
      <c r="B36" s="421" t="s">
        <v>217</v>
      </c>
      <c r="C36" s="95" t="s">
        <v>172</v>
      </c>
      <c r="D36" s="421" t="s">
        <v>218</v>
      </c>
      <c r="E36" s="312">
        <v>6001</v>
      </c>
      <c r="F36" s="421" t="s">
        <v>219</v>
      </c>
      <c r="G36" s="312">
        <v>6101</v>
      </c>
      <c r="H36" s="167">
        <v>4.1399999999999997</v>
      </c>
      <c r="I36" s="73" t="s">
        <v>526</v>
      </c>
      <c r="J36" s="73" t="s">
        <v>526</v>
      </c>
      <c r="K36" s="852"/>
    </row>
    <row r="37" spans="1:11" s="429" customFormat="1" ht="15" hidden="1" customHeight="1">
      <c r="A37" s="421" t="s">
        <v>216</v>
      </c>
      <c r="B37" s="421" t="s">
        <v>217</v>
      </c>
      <c r="C37" s="95" t="s">
        <v>172</v>
      </c>
      <c r="D37" s="421" t="s">
        <v>218</v>
      </c>
      <c r="E37" s="312">
        <v>6001</v>
      </c>
      <c r="F37" s="421" t="s">
        <v>220</v>
      </c>
      <c r="G37" s="312">
        <v>6108</v>
      </c>
      <c r="H37" s="167">
        <v>7.0000000000000007E-2</v>
      </c>
      <c r="I37" s="73" t="s">
        <v>526</v>
      </c>
      <c r="J37" s="73" t="s">
        <v>526</v>
      </c>
      <c r="K37" s="852"/>
    </row>
    <row r="38" spans="1:11" s="429" customFormat="1" ht="15" hidden="1" customHeight="1">
      <c r="A38" s="421" t="s">
        <v>216</v>
      </c>
      <c r="B38" s="423" t="s">
        <v>217</v>
      </c>
      <c r="C38" s="95" t="s">
        <v>172</v>
      </c>
      <c r="D38" s="423" t="s">
        <v>221</v>
      </c>
      <c r="E38" s="312">
        <v>6115</v>
      </c>
      <c r="F38" s="423" t="s">
        <v>221</v>
      </c>
      <c r="G38" s="312">
        <v>6115</v>
      </c>
      <c r="H38" s="73" t="s">
        <v>526</v>
      </c>
      <c r="I38" s="73" t="s">
        <v>526</v>
      </c>
      <c r="J38" s="73" t="s">
        <v>526</v>
      </c>
      <c r="K38" s="852"/>
    </row>
    <row r="39" spans="1:11" s="429" customFormat="1" ht="15" hidden="1" customHeight="1">
      <c r="A39" s="421" t="s">
        <v>216</v>
      </c>
      <c r="B39" s="423" t="s">
        <v>222</v>
      </c>
      <c r="C39" s="95" t="s">
        <v>172</v>
      </c>
      <c r="D39" s="423" t="s">
        <v>223</v>
      </c>
      <c r="E39" s="312">
        <v>6301</v>
      </c>
      <c r="F39" s="425" t="s">
        <v>223</v>
      </c>
      <c r="G39" s="312">
        <v>6301</v>
      </c>
      <c r="H39" s="73" t="s">
        <v>526</v>
      </c>
      <c r="I39" s="73" t="s">
        <v>526</v>
      </c>
      <c r="J39" s="73" t="s">
        <v>526</v>
      </c>
      <c r="K39" s="852"/>
    </row>
    <row r="40" spans="1:11" s="429" customFormat="1" ht="15" hidden="1" customHeight="1">
      <c r="A40" s="421" t="s">
        <v>224</v>
      </c>
      <c r="B40" s="421" t="s">
        <v>225</v>
      </c>
      <c r="C40" s="95" t="s">
        <v>172</v>
      </c>
      <c r="D40" s="421" t="s">
        <v>226</v>
      </c>
      <c r="E40" s="312">
        <v>7001</v>
      </c>
      <c r="F40" s="421" t="s">
        <v>225</v>
      </c>
      <c r="G40" s="312">
        <v>7101</v>
      </c>
      <c r="H40" s="167">
        <v>6.4</v>
      </c>
      <c r="I40" s="73" t="s">
        <v>526</v>
      </c>
      <c r="J40" s="73" t="s">
        <v>526</v>
      </c>
      <c r="K40" s="852"/>
    </row>
    <row r="41" spans="1:11" s="429" customFormat="1" ht="15" hidden="1" customHeight="1">
      <c r="A41" s="421" t="s">
        <v>224</v>
      </c>
      <c r="B41" s="423" t="s">
        <v>225</v>
      </c>
      <c r="C41" s="95" t="s">
        <v>172</v>
      </c>
      <c r="D41" s="423" t="s">
        <v>227</v>
      </c>
      <c r="E41" s="312">
        <v>7102</v>
      </c>
      <c r="F41" s="423" t="s">
        <v>227</v>
      </c>
      <c r="G41" s="312">
        <v>7102</v>
      </c>
      <c r="H41" s="73" t="s">
        <v>526</v>
      </c>
      <c r="I41" s="73" t="s">
        <v>526</v>
      </c>
      <c r="J41" s="73" t="s">
        <v>526</v>
      </c>
      <c r="K41" s="852"/>
    </row>
    <row r="42" spans="1:11" s="429" customFormat="1" ht="15" hidden="1" customHeight="1">
      <c r="A42" s="421" t="s">
        <v>224</v>
      </c>
      <c r="B42" s="421" t="s">
        <v>225</v>
      </c>
      <c r="C42" s="95" t="s">
        <v>172</v>
      </c>
      <c r="D42" s="421" t="s">
        <v>226</v>
      </c>
      <c r="E42" s="312">
        <v>7001</v>
      </c>
      <c r="F42" s="421" t="s">
        <v>224</v>
      </c>
      <c r="G42" s="312">
        <v>7105</v>
      </c>
      <c r="H42" s="167">
        <v>1.96</v>
      </c>
      <c r="I42" s="73" t="s">
        <v>526</v>
      </c>
      <c r="J42" s="73" t="s">
        <v>526</v>
      </c>
      <c r="K42" s="852"/>
    </row>
    <row r="43" spans="1:11" s="429" customFormat="1" ht="15" hidden="1" customHeight="1">
      <c r="A43" s="421" t="s">
        <v>224</v>
      </c>
      <c r="B43" s="421" t="s">
        <v>228</v>
      </c>
      <c r="C43" s="95" t="s">
        <v>172</v>
      </c>
      <c r="D43" s="421" t="s">
        <v>229</v>
      </c>
      <c r="E43" s="312">
        <v>7301</v>
      </c>
      <c r="F43" s="424" t="s">
        <v>228</v>
      </c>
      <c r="G43" s="312">
        <v>7301</v>
      </c>
      <c r="H43" s="73" t="s">
        <v>526</v>
      </c>
      <c r="I43" s="73" t="s">
        <v>526</v>
      </c>
      <c r="J43" s="167">
        <v>3.59</v>
      </c>
      <c r="K43" s="852"/>
    </row>
    <row r="44" spans="1:11" s="429" customFormat="1" ht="15" hidden="1" customHeight="1">
      <c r="A44" s="421" t="s">
        <v>224</v>
      </c>
      <c r="B44" s="421" t="s">
        <v>228</v>
      </c>
      <c r="C44" s="95" t="s">
        <v>172</v>
      </c>
      <c r="D44" s="421" t="s">
        <v>229</v>
      </c>
      <c r="E44" s="312">
        <v>7301</v>
      </c>
      <c r="F44" s="424" t="s">
        <v>230</v>
      </c>
      <c r="G44" s="312">
        <v>7305</v>
      </c>
      <c r="H44" s="73" t="s">
        <v>526</v>
      </c>
      <c r="I44" s="73" t="s">
        <v>526</v>
      </c>
      <c r="J44" s="73" t="s">
        <v>526</v>
      </c>
      <c r="K44" s="852"/>
    </row>
    <row r="45" spans="1:11" s="429" customFormat="1" ht="15" hidden="1" customHeight="1">
      <c r="A45" s="421" t="s">
        <v>224</v>
      </c>
      <c r="B45" s="421" t="s">
        <v>228</v>
      </c>
      <c r="C45" s="95" t="s">
        <v>172</v>
      </c>
      <c r="D45" s="421" t="s">
        <v>229</v>
      </c>
      <c r="E45" s="312">
        <v>7301</v>
      </c>
      <c r="F45" s="424" t="s">
        <v>231</v>
      </c>
      <c r="G45" s="312">
        <v>7306</v>
      </c>
      <c r="H45" s="73" t="s">
        <v>526</v>
      </c>
      <c r="I45" s="73" t="s">
        <v>526</v>
      </c>
      <c r="J45" s="73" t="s">
        <v>526</v>
      </c>
      <c r="K45" s="852"/>
    </row>
    <row r="46" spans="1:11" s="429" customFormat="1" ht="15" hidden="1" customHeight="1">
      <c r="A46" s="421" t="s">
        <v>224</v>
      </c>
      <c r="B46" s="423" t="s">
        <v>232</v>
      </c>
      <c r="C46" s="95" t="s">
        <v>172</v>
      </c>
      <c r="D46" s="423" t="s">
        <v>232</v>
      </c>
      <c r="E46" s="312">
        <v>7401</v>
      </c>
      <c r="F46" s="425" t="s">
        <v>232</v>
      </c>
      <c r="G46" s="312">
        <v>7401</v>
      </c>
      <c r="H46" s="73" t="s">
        <v>526</v>
      </c>
      <c r="I46" s="73" t="s">
        <v>526</v>
      </c>
      <c r="J46" s="73" t="s">
        <v>526</v>
      </c>
      <c r="K46" s="852"/>
    </row>
    <row r="47" spans="1:11" s="429" customFormat="1" ht="15" hidden="1" customHeight="1">
      <c r="A47" s="421" t="s">
        <v>233</v>
      </c>
      <c r="B47" s="421" t="s">
        <v>234</v>
      </c>
      <c r="C47" s="95" t="s">
        <v>235</v>
      </c>
      <c r="D47" s="421" t="s">
        <v>235</v>
      </c>
      <c r="E47" s="312">
        <v>8001</v>
      </c>
      <c r="F47" s="421" t="s">
        <v>234</v>
      </c>
      <c r="G47" s="312">
        <v>8101</v>
      </c>
      <c r="H47" s="167">
        <v>29.05</v>
      </c>
      <c r="I47" s="73" t="s">
        <v>526</v>
      </c>
      <c r="J47" s="73" t="s">
        <v>526</v>
      </c>
      <c r="K47" s="852"/>
    </row>
    <row r="48" spans="1:11" s="429" customFormat="1" ht="15" hidden="1" customHeight="1">
      <c r="A48" s="421" t="s">
        <v>233</v>
      </c>
      <c r="B48" s="421" t="s">
        <v>234</v>
      </c>
      <c r="C48" s="95" t="s">
        <v>235</v>
      </c>
      <c r="D48" s="421" t="s">
        <v>235</v>
      </c>
      <c r="E48" s="312">
        <v>8001</v>
      </c>
      <c r="F48" s="421" t="s">
        <v>236</v>
      </c>
      <c r="G48" s="312">
        <v>8102</v>
      </c>
      <c r="H48" s="167">
        <v>0.25</v>
      </c>
      <c r="I48" s="73" t="s">
        <v>526</v>
      </c>
      <c r="J48" s="73" t="s">
        <v>526</v>
      </c>
      <c r="K48" s="852"/>
    </row>
    <row r="49" spans="1:11" s="429" customFormat="1" ht="15" hidden="1" customHeight="1">
      <c r="A49" s="421" t="s">
        <v>233</v>
      </c>
      <c r="B49" s="421" t="s">
        <v>234</v>
      </c>
      <c r="C49" s="95" t="s">
        <v>235</v>
      </c>
      <c r="D49" s="421" t="s">
        <v>235</v>
      </c>
      <c r="E49" s="312">
        <v>8001</v>
      </c>
      <c r="F49" s="421" t="s">
        <v>237</v>
      </c>
      <c r="G49" s="312">
        <v>8103</v>
      </c>
      <c r="H49" s="167">
        <v>9.86</v>
      </c>
      <c r="I49" s="73" t="s">
        <v>526</v>
      </c>
      <c r="J49" s="73" t="s">
        <v>526</v>
      </c>
      <c r="K49" s="852"/>
    </row>
    <row r="50" spans="1:11" s="429" customFormat="1" ht="15" hidden="1" customHeight="1">
      <c r="A50" s="421" t="s">
        <v>233</v>
      </c>
      <c r="B50" s="421" t="s">
        <v>234</v>
      </c>
      <c r="C50" s="95" t="s">
        <v>235</v>
      </c>
      <c r="D50" s="421" t="s">
        <v>235</v>
      </c>
      <c r="E50" s="312">
        <v>8001</v>
      </c>
      <c r="F50" s="421" t="s">
        <v>238</v>
      </c>
      <c r="G50" s="312">
        <v>8105</v>
      </c>
      <c r="H50" s="167">
        <v>3.3</v>
      </c>
      <c r="I50" s="73" t="s">
        <v>526</v>
      </c>
      <c r="J50" s="73" t="s">
        <v>526</v>
      </c>
      <c r="K50" s="852"/>
    </row>
    <row r="51" spans="1:11" s="429" customFormat="1" ht="15" hidden="1" customHeight="1">
      <c r="A51" s="421" t="s">
        <v>233</v>
      </c>
      <c r="B51" s="421" t="s">
        <v>234</v>
      </c>
      <c r="C51" s="95" t="s">
        <v>235</v>
      </c>
      <c r="D51" s="421" t="s">
        <v>235</v>
      </c>
      <c r="E51" s="312">
        <v>8001</v>
      </c>
      <c r="F51" s="421" t="s">
        <v>239</v>
      </c>
      <c r="G51" s="312">
        <v>8106</v>
      </c>
      <c r="H51" s="73" t="s">
        <v>526</v>
      </c>
      <c r="I51" s="73" t="s">
        <v>526</v>
      </c>
      <c r="J51" s="73" t="s">
        <v>526</v>
      </c>
      <c r="K51" s="852"/>
    </row>
    <row r="52" spans="1:11" s="429" customFormat="1" ht="15" hidden="1" customHeight="1">
      <c r="A52" s="421" t="s">
        <v>233</v>
      </c>
      <c r="B52" s="421" t="s">
        <v>234</v>
      </c>
      <c r="C52" s="95" t="s">
        <v>235</v>
      </c>
      <c r="D52" s="421" t="s">
        <v>235</v>
      </c>
      <c r="E52" s="312">
        <v>8001</v>
      </c>
      <c r="F52" s="421" t="s">
        <v>240</v>
      </c>
      <c r="G52" s="312">
        <v>8107</v>
      </c>
      <c r="H52" s="167">
        <v>5.93</v>
      </c>
      <c r="I52" s="73" t="s">
        <v>526</v>
      </c>
      <c r="J52" s="73" t="s">
        <v>526</v>
      </c>
      <c r="K52" s="852"/>
    </row>
    <row r="53" spans="1:11" s="429" customFormat="1" ht="15" hidden="1" customHeight="1">
      <c r="A53" s="421" t="s">
        <v>233</v>
      </c>
      <c r="B53" s="421" t="s">
        <v>234</v>
      </c>
      <c r="C53" s="95" t="s">
        <v>235</v>
      </c>
      <c r="D53" s="421" t="s">
        <v>235</v>
      </c>
      <c r="E53" s="312">
        <v>8001</v>
      </c>
      <c r="F53" s="421" t="s">
        <v>241</v>
      </c>
      <c r="G53" s="312">
        <v>8108</v>
      </c>
      <c r="H53" s="167">
        <v>12.55</v>
      </c>
      <c r="I53" s="73" t="s">
        <v>526</v>
      </c>
      <c r="J53" s="73" t="s">
        <v>526</v>
      </c>
      <c r="K53" s="852"/>
    </row>
    <row r="54" spans="1:11" s="429" customFormat="1" ht="15" hidden="1" customHeight="1">
      <c r="A54" s="421" t="s">
        <v>233</v>
      </c>
      <c r="B54" s="421" t="s">
        <v>234</v>
      </c>
      <c r="C54" s="95" t="s">
        <v>235</v>
      </c>
      <c r="D54" s="421" t="s">
        <v>235</v>
      </c>
      <c r="E54" s="312">
        <v>8001</v>
      </c>
      <c r="F54" s="421" t="s">
        <v>242</v>
      </c>
      <c r="G54" s="312">
        <v>8109</v>
      </c>
      <c r="H54" s="73" t="s">
        <v>526</v>
      </c>
      <c r="I54" s="73" t="s">
        <v>526</v>
      </c>
      <c r="J54" s="73" t="s">
        <v>526</v>
      </c>
      <c r="K54" s="852"/>
    </row>
    <row r="55" spans="1:11" s="429" customFormat="1" ht="15" hidden="1" customHeight="1">
      <c r="A55" s="421" t="s">
        <v>233</v>
      </c>
      <c r="B55" s="421" t="s">
        <v>234</v>
      </c>
      <c r="C55" s="95" t="s">
        <v>235</v>
      </c>
      <c r="D55" s="421" t="s">
        <v>235</v>
      </c>
      <c r="E55" s="312">
        <v>8001</v>
      </c>
      <c r="F55" s="421" t="s">
        <v>243</v>
      </c>
      <c r="G55" s="312">
        <v>8110</v>
      </c>
      <c r="H55" s="167">
        <v>17.04</v>
      </c>
      <c r="I55" s="73" t="s">
        <v>526</v>
      </c>
      <c r="J55" s="73" t="s">
        <v>526</v>
      </c>
      <c r="K55" s="852"/>
    </row>
    <row r="56" spans="1:11" s="429" customFormat="1" ht="15" hidden="1" customHeight="1">
      <c r="A56" s="421" t="s">
        <v>233</v>
      </c>
      <c r="B56" s="421" t="s">
        <v>234</v>
      </c>
      <c r="C56" s="95" t="s">
        <v>235</v>
      </c>
      <c r="D56" s="421" t="s">
        <v>235</v>
      </c>
      <c r="E56" s="312">
        <v>8001</v>
      </c>
      <c r="F56" s="421" t="s">
        <v>244</v>
      </c>
      <c r="G56" s="312">
        <v>8111</v>
      </c>
      <c r="H56" s="73" t="s">
        <v>526</v>
      </c>
      <c r="I56" s="73" t="s">
        <v>526</v>
      </c>
      <c r="J56" s="73" t="s">
        <v>526</v>
      </c>
      <c r="K56" s="852"/>
    </row>
    <row r="57" spans="1:11" s="429" customFormat="1" ht="15" hidden="1" customHeight="1">
      <c r="A57" s="421" t="s">
        <v>233</v>
      </c>
      <c r="B57" s="421" t="s">
        <v>234</v>
      </c>
      <c r="C57" s="95" t="s">
        <v>235</v>
      </c>
      <c r="D57" s="421" t="s">
        <v>235</v>
      </c>
      <c r="E57" s="312">
        <v>8001</v>
      </c>
      <c r="F57" s="421" t="s">
        <v>245</v>
      </c>
      <c r="G57" s="312">
        <v>8112</v>
      </c>
      <c r="H57" s="167">
        <v>20.36</v>
      </c>
      <c r="I57" s="73" t="s">
        <v>526</v>
      </c>
      <c r="J57" s="73" t="s">
        <v>526</v>
      </c>
      <c r="K57" s="852"/>
    </row>
    <row r="58" spans="1:11" s="429" customFormat="1" ht="15" hidden="1" customHeight="1">
      <c r="A58" s="421" t="s">
        <v>233</v>
      </c>
      <c r="B58" s="421" t="s">
        <v>233</v>
      </c>
      <c r="C58" s="95" t="s">
        <v>172</v>
      </c>
      <c r="D58" s="421" t="s">
        <v>246</v>
      </c>
      <c r="E58" s="312">
        <v>8301</v>
      </c>
      <c r="F58" s="421" t="s">
        <v>247</v>
      </c>
      <c r="G58" s="312">
        <v>8301</v>
      </c>
      <c r="H58" s="73" t="s">
        <v>526</v>
      </c>
      <c r="I58" s="73" t="s">
        <v>526</v>
      </c>
      <c r="J58" s="73" t="s">
        <v>526</v>
      </c>
      <c r="K58" s="852"/>
    </row>
    <row r="59" spans="1:11" s="429" customFormat="1" ht="15" hidden="1" customHeight="1">
      <c r="A59" s="421" t="s">
        <v>233</v>
      </c>
      <c r="B59" s="421" t="s">
        <v>233</v>
      </c>
      <c r="C59" s="95" t="s">
        <v>172</v>
      </c>
      <c r="D59" s="421" t="s">
        <v>246</v>
      </c>
      <c r="E59" s="312">
        <v>8301</v>
      </c>
      <c r="F59" s="424" t="s">
        <v>248</v>
      </c>
      <c r="G59" s="312">
        <v>8306</v>
      </c>
      <c r="H59" s="73" t="s">
        <v>526</v>
      </c>
      <c r="I59" s="73" t="s">
        <v>526</v>
      </c>
      <c r="J59" s="73" t="s">
        <v>526</v>
      </c>
      <c r="K59" s="852"/>
    </row>
    <row r="60" spans="1:11" s="429" customFormat="1" ht="15" hidden="1" customHeight="1">
      <c r="A60" s="421" t="s">
        <v>249</v>
      </c>
      <c r="B60" s="421" t="s">
        <v>250</v>
      </c>
      <c r="C60" s="95" t="s">
        <v>172</v>
      </c>
      <c r="D60" s="421" t="s">
        <v>251</v>
      </c>
      <c r="E60" s="312">
        <v>9001</v>
      </c>
      <c r="F60" s="421" t="s">
        <v>252</v>
      </c>
      <c r="G60" s="312">
        <v>9101</v>
      </c>
      <c r="H60" s="167">
        <v>11.26</v>
      </c>
      <c r="I60" s="73" t="s">
        <v>526</v>
      </c>
      <c r="J60" s="73" t="s">
        <v>526</v>
      </c>
      <c r="K60" s="852"/>
    </row>
    <row r="61" spans="1:11" s="429" customFormat="1" ht="15" hidden="1" customHeight="1">
      <c r="A61" s="421" t="s">
        <v>249</v>
      </c>
      <c r="B61" s="421" t="s">
        <v>250</v>
      </c>
      <c r="C61" s="95" t="s">
        <v>172</v>
      </c>
      <c r="D61" s="421" t="s">
        <v>251</v>
      </c>
      <c r="E61" s="312">
        <v>9001</v>
      </c>
      <c r="F61" s="421" t="s">
        <v>253</v>
      </c>
      <c r="G61" s="312">
        <v>9112</v>
      </c>
      <c r="H61" s="167">
        <v>4.9400000000000004</v>
      </c>
      <c r="I61" s="73" t="s">
        <v>526</v>
      </c>
      <c r="J61" s="73" t="s">
        <v>526</v>
      </c>
      <c r="K61" s="852"/>
    </row>
    <row r="62" spans="1:11" s="429" customFormat="1" ht="15" hidden="1" customHeight="1">
      <c r="A62" s="421" t="s">
        <v>249</v>
      </c>
      <c r="B62" s="423" t="s">
        <v>250</v>
      </c>
      <c r="C62" s="95" t="s">
        <v>172</v>
      </c>
      <c r="D62" s="423" t="s">
        <v>254</v>
      </c>
      <c r="E62" s="312">
        <v>9120</v>
      </c>
      <c r="F62" s="423" t="s">
        <v>254</v>
      </c>
      <c r="G62" s="312">
        <v>9120</v>
      </c>
      <c r="H62" s="73" t="s">
        <v>526</v>
      </c>
      <c r="I62" s="73" t="s">
        <v>526</v>
      </c>
      <c r="J62" s="73" t="s">
        <v>526</v>
      </c>
      <c r="K62" s="852"/>
    </row>
    <row r="63" spans="1:11" s="429" customFormat="1" ht="15" hidden="1" customHeight="1">
      <c r="A63" s="421" t="s">
        <v>249</v>
      </c>
      <c r="B63" s="423" t="s">
        <v>255</v>
      </c>
      <c r="C63" s="95" t="s">
        <v>172</v>
      </c>
      <c r="D63" s="423" t="s">
        <v>256</v>
      </c>
      <c r="E63" s="312">
        <v>9201</v>
      </c>
      <c r="F63" s="423" t="s">
        <v>256</v>
      </c>
      <c r="G63" s="312">
        <v>9201</v>
      </c>
      <c r="H63" s="73" t="s">
        <v>526</v>
      </c>
      <c r="I63" s="73" t="s">
        <v>526</v>
      </c>
      <c r="J63" s="73" t="s">
        <v>526</v>
      </c>
      <c r="K63" s="852"/>
    </row>
    <row r="64" spans="1:11" s="429" customFormat="1" ht="15" hidden="1" customHeight="1">
      <c r="A64" s="421" t="s">
        <v>257</v>
      </c>
      <c r="B64" s="421" t="s">
        <v>258</v>
      </c>
      <c r="C64" s="95" t="s">
        <v>172</v>
      </c>
      <c r="D64" s="421" t="s">
        <v>259</v>
      </c>
      <c r="E64" s="312">
        <v>10001</v>
      </c>
      <c r="F64" s="421" t="s">
        <v>260</v>
      </c>
      <c r="G64" s="312">
        <v>10101</v>
      </c>
      <c r="H64" s="167">
        <v>4.29</v>
      </c>
      <c r="I64" s="73" t="s">
        <v>526</v>
      </c>
      <c r="J64" s="73" t="s">
        <v>526</v>
      </c>
      <c r="K64" s="852"/>
    </row>
    <row r="65" spans="1:11" s="429" customFormat="1" ht="15" hidden="1" customHeight="1">
      <c r="A65" s="421" t="s">
        <v>257</v>
      </c>
      <c r="B65" s="421" t="s">
        <v>258</v>
      </c>
      <c r="C65" s="95" t="s">
        <v>172</v>
      </c>
      <c r="D65" s="421" t="s">
        <v>259</v>
      </c>
      <c r="E65" s="312">
        <v>10001</v>
      </c>
      <c r="F65" s="421" t="s">
        <v>261</v>
      </c>
      <c r="G65" s="312">
        <v>10109</v>
      </c>
      <c r="H65" s="167">
        <v>1.1200000000000001</v>
      </c>
      <c r="I65" s="73" t="s">
        <v>526</v>
      </c>
      <c r="J65" s="73" t="s">
        <v>526</v>
      </c>
      <c r="K65" s="852"/>
    </row>
    <row r="66" spans="1:11" s="429" customFormat="1" ht="15" hidden="1" customHeight="1">
      <c r="A66" s="421" t="s">
        <v>257</v>
      </c>
      <c r="B66" s="423" t="s">
        <v>262</v>
      </c>
      <c r="C66" s="95" t="s">
        <v>172</v>
      </c>
      <c r="D66" s="423" t="s">
        <v>263</v>
      </c>
      <c r="E66" s="312">
        <v>10201</v>
      </c>
      <c r="F66" s="423" t="s">
        <v>263</v>
      </c>
      <c r="G66" s="312">
        <v>10201</v>
      </c>
      <c r="H66" s="167">
        <v>0.56999999999999995</v>
      </c>
      <c r="I66" s="73" t="s">
        <v>526</v>
      </c>
      <c r="J66" s="73" t="s">
        <v>526</v>
      </c>
      <c r="K66" s="852"/>
    </row>
    <row r="67" spans="1:11" s="429" customFormat="1" ht="15" hidden="1" customHeight="1">
      <c r="A67" s="421" t="s">
        <v>257</v>
      </c>
      <c r="B67" s="421" t="s">
        <v>264</v>
      </c>
      <c r="C67" s="95" t="s">
        <v>172</v>
      </c>
      <c r="D67" s="421" t="s">
        <v>264</v>
      </c>
      <c r="E67" s="312">
        <v>10301</v>
      </c>
      <c r="F67" s="421" t="s">
        <v>264</v>
      </c>
      <c r="G67" s="312">
        <v>10301</v>
      </c>
      <c r="H67" s="167">
        <v>5.68</v>
      </c>
      <c r="I67" s="73" t="s">
        <v>526</v>
      </c>
      <c r="J67" s="73" t="s">
        <v>526</v>
      </c>
      <c r="K67" s="852"/>
    </row>
    <row r="68" spans="1:11" s="429" customFormat="1" ht="15" hidden="1" customHeight="1">
      <c r="A68" s="421" t="s">
        <v>265</v>
      </c>
      <c r="B68" s="423" t="s">
        <v>266</v>
      </c>
      <c r="C68" s="95" t="s">
        <v>172</v>
      </c>
      <c r="D68" s="423" t="s">
        <v>266</v>
      </c>
      <c r="E68" s="312">
        <v>11101</v>
      </c>
      <c r="F68" s="423" t="s">
        <v>266</v>
      </c>
      <c r="G68" s="312">
        <v>11101</v>
      </c>
      <c r="H68" s="73" t="s">
        <v>526</v>
      </c>
      <c r="I68" s="73" t="s">
        <v>526</v>
      </c>
      <c r="J68" s="73" t="s">
        <v>526</v>
      </c>
      <c r="K68" s="852"/>
    </row>
    <row r="69" spans="1:11" s="429" customFormat="1" ht="15" hidden="1" customHeight="1">
      <c r="A69" s="421" t="s">
        <v>267</v>
      </c>
      <c r="B69" s="421" t="s">
        <v>267</v>
      </c>
      <c r="C69" s="95" t="s">
        <v>172</v>
      </c>
      <c r="D69" s="421" t="s">
        <v>268</v>
      </c>
      <c r="E69" s="312">
        <v>12101</v>
      </c>
      <c r="F69" s="424" t="s">
        <v>268</v>
      </c>
      <c r="G69" s="312">
        <v>12101</v>
      </c>
      <c r="H69" s="73" t="s">
        <v>526</v>
      </c>
      <c r="I69" s="73" t="s">
        <v>526</v>
      </c>
      <c r="J69" s="73" t="s">
        <v>526</v>
      </c>
      <c r="K69" s="852"/>
    </row>
    <row r="70" spans="1:11" s="429" customFormat="1" ht="15" customHeight="1">
      <c r="A70" s="421" t="s">
        <v>269</v>
      </c>
      <c r="B70" s="421" t="s">
        <v>270</v>
      </c>
      <c r="C70" s="95" t="s">
        <v>271</v>
      </c>
      <c r="D70" s="421" t="s">
        <v>271</v>
      </c>
      <c r="E70" s="312">
        <v>13001</v>
      </c>
      <c r="F70" s="421" t="s">
        <v>270</v>
      </c>
      <c r="G70" s="312">
        <v>13101</v>
      </c>
      <c r="H70" s="167">
        <v>16.46</v>
      </c>
      <c r="I70" s="167">
        <v>16.43</v>
      </c>
      <c r="J70" s="167">
        <v>1.27</v>
      </c>
      <c r="K70" s="852"/>
    </row>
    <row r="71" spans="1:11" s="429" customFormat="1" ht="15" customHeight="1">
      <c r="A71" s="421" t="s">
        <v>269</v>
      </c>
      <c r="B71" s="421" t="s">
        <v>270</v>
      </c>
      <c r="C71" s="95" t="s">
        <v>271</v>
      </c>
      <c r="D71" s="421" t="s">
        <v>271</v>
      </c>
      <c r="E71" s="312">
        <v>13001</v>
      </c>
      <c r="F71" s="421" t="s">
        <v>272</v>
      </c>
      <c r="G71" s="312">
        <v>13102</v>
      </c>
      <c r="H71" s="167">
        <v>5.86</v>
      </c>
      <c r="I71" s="167">
        <v>5.79</v>
      </c>
      <c r="J71" s="167">
        <v>0.22</v>
      </c>
      <c r="K71" s="852"/>
    </row>
    <row r="72" spans="1:11" s="429" customFormat="1" ht="15" customHeight="1">
      <c r="A72" s="421" t="s">
        <v>269</v>
      </c>
      <c r="B72" s="421" t="s">
        <v>270</v>
      </c>
      <c r="C72" s="95" t="s">
        <v>271</v>
      </c>
      <c r="D72" s="421" t="s">
        <v>271</v>
      </c>
      <c r="E72" s="312">
        <v>13001</v>
      </c>
      <c r="F72" s="421" t="s">
        <v>273</v>
      </c>
      <c r="G72" s="312">
        <v>13103</v>
      </c>
      <c r="H72" s="167">
        <v>7.69</v>
      </c>
      <c r="I72" s="167">
        <v>7.67</v>
      </c>
      <c r="J72" s="167">
        <v>0.16</v>
      </c>
      <c r="K72" s="852"/>
    </row>
    <row r="73" spans="1:11" s="429" customFormat="1" ht="15" customHeight="1">
      <c r="A73" s="421" t="s">
        <v>269</v>
      </c>
      <c r="B73" s="421" t="s">
        <v>270</v>
      </c>
      <c r="C73" s="95" t="s">
        <v>271</v>
      </c>
      <c r="D73" s="421" t="s">
        <v>271</v>
      </c>
      <c r="E73" s="312">
        <v>13001</v>
      </c>
      <c r="F73" s="421" t="s">
        <v>274</v>
      </c>
      <c r="G73" s="312">
        <v>13104</v>
      </c>
      <c r="H73" s="167">
        <v>7.94</v>
      </c>
      <c r="I73" s="167">
        <v>7.93</v>
      </c>
      <c r="J73" s="167">
        <v>0.2</v>
      </c>
      <c r="K73" s="852"/>
    </row>
    <row r="74" spans="1:11" s="429" customFormat="1" ht="15" customHeight="1">
      <c r="A74" s="421" t="s">
        <v>269</v>
      </c>
      <c r="B74" s="421" t="s">
        <v>270</v>
      </c>
      <c r="C74" s="95" t="s">
        <v>271</v>
      </c>
      <c r="D74" s="421" t="s">
        <v>271</v>
      </c>
      <c r="E74" s="312">
        <v>13001</v>
      </c>
      <c r="F74" s="421" t="s">
        <v>275</v>
      </c>
      <c r="G74" s="312">
        <v>13105</v>
      </c>
      <c r="H74" s="167">
        <v>8.23</v>
      </c>
      <c r="I74" s="167">
        <v>8.23</v>
      </c>
      <c r="J74" s="167">
        <v>0.48</v>
      </c>
      <c r="K74" s="852"/>
    </row>
    <row r="75" spans="1:11" s="429" customFormat="1" ht="15" customHeight="1">
      <c r="A75" s="421" t="s">
        <v>269</v>
      </c>
      <c r="B75" s="421" t="s">
        <v>270</v>
      </c>
      <c r="C75" s="95" t="s">
        <v>271</v>
      </c>
      <c r="D75" s="421" t="s">
        <v>271</v>
      </c>
      <c r="E75" s="312">
        <v>13001</v>
      </c>
      <c r="F75" s="421" t="s">
        <v>276</v>
      </c>
      <c r="G75" s="312">
        <v>13106</v>
      </c>
      <c r="H75" s="167">
        <v>9.16</v>
      </c>
      <c r="I75" s="167">
        <v>9.1</v>
      </c>
      <c r="J75" s="167">
        <v>0.72</v>
      </c>
      <c r="K75" s="852"/>
    </row>
    <row r="76" spans="1:11" s="429" customFormat="1" ht="15" customHeight="1">
      <c r="A76" s="421" t="s">
        <v>269</v>
      </c>
      <c r="B76" s="421" t="s">
        <v>270</v>
      </c>
      <c r="C76" s="95" t="s">
        <v>271</v>
      </c>
      <c r="D76" s="421" t="s">
        <v>271</v>
      </c>
      <c r="E76" s="312">
        <v>13001</v>
      </c>
      <c r="F76" s="421" t="s">
        <v>277</v>
      </c>
      <c r="G76" s="312">
        <v>13107</v>
      </c>
      <c r="H76" s="167">
        <v>4.1100000000000003</v>
      </c>
      <c r="I76" s="167">
        <v>4.08</v>
      </c>
      <c r="J76" s="167">
        <v>0.03</v>
      </c>
      <c r="K76" s="852"/>
    </row>
    <row r="77" spans="1:11" s="429" customFormat="1" ht="15" customHeight="1">
      <c r="A77" s="421" t="s">
        <v>269</v>
      </c>
      <c r="B77" s="421" t="s">
        <v>270</v>
      </c>
      <c r="C77" s="95" t="s">
        <v>271</v>
      </c>
      <c r="D77" s="421" t="s">
        <v>271</v>
      </c>
      <c r="E77" s="312">
        <v>13001</v>
      </c>
      <c r="F77" s="421" t="s">
        <v>278</v>
      </c>
      <c r="G77" s="312">
        <v>13108</v>
      </c>
      <c r="H77" s="167">
        <v>6.84</v>
      </c>
      <c r="I77" s="167">
        <v>6.83</v>
      </c>
      <c r="J77" s="167">
        <v>0.57999999999999996</v>
      </c>
      <c r="K77" s="852"/>
    </row>
    <row r="78" spans="1:11" s="429" customFormat="1" ht="15" customHeight="1">
      <c r="A78" s="421" t="s">
        <v>269</v>
      </c>
      <c r="B78" s="421" t="s">
        <v>270</v>
      </c>
      <c r="C78" s="95" t="s">
        <v>271</v>
      </c>
      <c r="D78" s="421" t="s">
        <v>271</v>
      </c>
      <c r="E78" s="312">
        <v>13001</v>
      </c>
      <c r="F78" s="421" t="s">
        <v>279</v>
      </c>
      <c r="G78" s="312">
        <v>13109</v>
      </c>
      <c r="H78" s="167">
        <v>5.15</v>
      </c>
      <c r="I78" s="167">
        <v>5.13</v>
      </c>
      <c r="J78" s="167">
        <v>0.8</v>
      </c>
      <c r="K78" s="852"/>
    </row>
    <row r="79" spans="1:11" s="429" customFormat="1" ht="15" customHeight="1">
      <c r="A79" s="421" t="s">
        <v>269</v>
      </c>
      <c r="B79" s="421" t="s">
        <v>270</v>
      </c>
      <c r="C79" s="95" t="s">
        <v>271</v>
      </c>
      <c r="D79" s="421" t="s">
        <v>271</v>
      </c>
      <c r="E79" s="312">
        <v>13001</v>
      </c>
      <c r="F79" s="421" t="s">
        <v>280</v>
      </c>
      <c r="G79" s="312">
        <v>13110</v>
      </c>
      <c r="H79" s="167">
        <v>5.46</v>
      </c>
      <c r="I79" s="167">
        <v>5.43</v>
      </c>
      <c r="J79" s="167">
        <v>0.69</v>
      </c>
      <c r="K79" s="852"/>
    </row>
    <row r="80" spans="1:11" s="429" customFormat="1" ht="15" customHeight="1">
      <c r="A80" s="421" t="s">
        <v>269</v>
      </c>
      <c r="B80" s="421" t="s">
        <v>270</v>
      </c>
      <c r="C80" s="95" t="s">
        <v>271</v>
      </c>
      <c r="D80" s="421" t="s">
        <v>271</v>
      </c>
      <c r="E80" s="312">
        <v>13001</v>
      </c>
      <c r="F80" s="421" t="s">
        <v>281</v>
      </c>
      <c r="G80" s="312">
        <v>13111</v>
      </c>
      <c r="H80" s="167">
        <v>5.81</v>
      </c>
      <c r="I80" s="167">
        <v>5.8</v>
      </c>
      <c r="J80" s="167">
        <v>0.44</v>
      </c>
      <c r="K80" s="852"/>
    </row>
    <row r="81" spans="1:11" s="429" customFormat="1" ht="15" customHeight="1">
      <c r="A81" s="421" t="s">
        <v>269</v>
      </c>
      <c r="B81" s="421" t="s">
        <v>270</v>
      </c>
      <c r="C81" s="95" t="s">
        <v>271</v>
      </c>
      <c r="D81" s="421" t="s">
        <v>271</v>
      </c>
      <c r="E81" s="312">
        <v>13001</v>
      </c>
      <c r="F81" s="421" t="s">
        <v>282</v>
      </c>
      <c r="G81" s="312">
        <v>13112</v>
      </c>
      <c r="H81" s="167">
        <v>8.67</v>
      </c>
      <c r="I81" s="167">
        <v>8.67</v>
      </c>
      <c r="J81" s="167">
        <v>0.14000000000000001</v>
      </c>
      <c r="K81" s="852"/>
    </row>
    <row r="82" spans="1:11" s="429" customFormat="1" ht="15" customHeight="1">
      <c r="A82" s="421" t="s">
        <v>269</v>
      </c>
      <c r="B82" s="421" t="s">
        <v>270</v>
      </c>
      <c r="C82" s="95" t="s">
        <v>271</v>
      </c>
      <c r="D82" s="421" t="s">
        <v>271</v>
      </c>
      <c r="E82" s="312">
        <v>13001</v>
      </c>
      <c r="F82" s="421" t="s">
        <v>283</v>
      </c>
      <c r="G82" s="312">
        <v>13113</v>
      </c>
      <c r="H82" s="167">
        <v>7.73</v>
      </c>
      <c r="I82" s="167">
        <v>7.73</v>
      </c>
      <c r="J82" s="167">
        <v>0.08</v>
      </c>
      <c r="K82" s="852"/>
    </row>
    <row r="83" spans="1:11" s="429" customFormat="1" ht="15" customHeight="1">
      <c r="A83" s="421" t="s">
        <v>269</v>
      </c>
      <c r="B83" s="421" t="s">
        <v>270</v>
      </c>
      <c r="C83" s="95" t="s">
        <v>271</v>
      </c>
      <c r="D83" s="421" t="s">
        <v>271</v>
      </c>
      <c r="E83" s="312">
        <v>13001</v>
      </c>
      <c r="F83" s="421" t="s">
        <v>284</v>
      </c>
      <c r="G83" s="312">
        <v>13114</v>
      </c>
      <c r="H83" s="167">
        <v>4.92</v>
      </c>
      <c r="I83" s="167">
        <v>4.92</v>
      </c>
      <c r="J83" s="167">
        <v>7.0000000000000007E-2</v>
      </c>
      <c r="K83" s="852"/>
    </row>
    <row r="84" spans="1:11" s="429" customFormat="1" ht="15" customHeight="1">
      <c r="A84" s="421" t="s">
        <v>269</v>
      </c>
      <c r="B84" s="421" t="s">
        <v>270</v>
      </c>
      <c r="C84" s="95" t="s">
        <v>271</v>
      </c>
      <c r="D84" s="421" t="s">
        <v>271</v>
      </c>
      <c r="E84" s="312">
        <v>13001</v>
      </c>
      <c r="F84" s="421" t="s">
        <v>285</v>
      </c>
      <c r="G84" s="312">
        <v>13115</v>
      </c>
      <c r="H84" s="167">
        <v>2.82</v>
      </c>
      <c r="I84" s="167">
        <v>2.82</v>
      </c>
      <c r="J84" s="167">
        <v>0.14000000000000001</v>
      </c>
      <c r="K84" s="852"/>
    </row>
    <row r="85" spans="1:11" s="429" customFormat="1" ht="15" customHeight="1">
      <c r="A85" s="421" t="s">
        <v>269</v>
      </c>
      <c r="B85" s="421" t="s">
        <v>270</v>
      </c>
      <c r="C85" s="95" t="s">
        <v>271</v>
      </c>
      <c r="D85" s="421" t="s">
        <v>271</v>
      </c>
      <c r="E85" s="312">
        <v>13001</v>
      </c>
      <c r="F85" s="421" t="s">
        <v>286</v>
      </c>
      <c r="G85" s="312">
        <v>13116</v>
      </c>
      <c r="H85" s="167">
        <v>7.56</v>
      </c>
      <c r="I85" s="167">
        <v>7.42</v>
      </c>
      <c r="J85" s="167">
        <v>0.62</v>
      </c>
      <c r="K85" s="852"/>
    </row>
    <row r="86" spans="1:11" s="429" customFormat="1" ht="15" customHeight="1">
      <c r="A86" s="421" t="s">
        <v>269</v>
      </c>
      <c r="B86" s="421" t="s">
        <v>270</v>
      </c>
      <c r="C86" s="95" t="s">
        <v>271</v>
      </c>
      <c r="D86" s="421" t="s">
        <v>271</v>
      </c>
      <c r="E86" s="312">
        <v>13001</v>
      </c>
      <c r="F86" s="421" t="s">
        <v>287</v>
      </c>
      <c r="G86" s="312">
        <v>13117</v>
      </c>
      <c r="H86" s="167">
        <v>8.84</v>
      </c>
      <c r="I86" s="167">
        <v>8.82</v>
      </c>
      <c r="J86" s="167">
        <v>0.19</v>
      </c>
      <c r="K86" s="852"/>
    </row>
    <row r="87" spans="1:11" s="429" customFormat="1" ht="15" customHeight="1">
      <c r="A87" s="421" t="s">
        <v>269</v>
      </c>
      <c r="B87" s="421" t="s">
        <v>270</v>
      </c>
      <c r="C87" s="95" t="s">
        <v>271</v>
      </c>
      <c r="D87" s="421" t="s">
        <v>271</v>
      </c>
      <c r="E87" s="312">
        <v>13001</v>
      </c>
      <c r="F87" s="421" t="s">
        <v>288</v>
      </c>
      <c r="G87" s="312">
        <v>13118</v>
      </c>
      <c r="H87" s="167">
        <v>6.24</v>
      </c>
      <c r="I87" s="167">
        <v>6.18</v>
      </c>
      <c r="J87" s="167">
        <v>0.34</v>
      </c>
      <c r="K87" s="852"/>
    </row>
    <row r="88" spans="1:11" s="429" customFormat="1" ht="15" customHeight="1">
      <c r="A88" s="421" t="s">
        <v>269</v>
      </c>
      <c r="B88" s="421" t="s">
        <v>270</v>
      </c>
      <c r="C88" s="95" t="s">
        <v>271</v>
      </c>
      <c r="D88" s="421" t="s">
        <v>271</v>
      </c>
      <c r="E88" s="312">
        <v>13001</v>
      </c>
      <c r="F88" s="421" t="s">
        <v>289</v>
      </c>
      <c r="G88" s="312">
        <v>13119</v>
      </c>
      <c r="H88" s="167">
        <v>5.89</v>
      </c>
      <c r="I88" s="167">
        <v>5.86</v>
      </c>
      <c r="J88" s="167">
        <v>0.38</v>
      </c>
      <c r="K88" s="852"/>
    </row>
    <row r="89" spans="1:11" s="429" customFormat="1" ht="15" customHeight="1">
      <c r="A89" s="421" t="s">
        <v>269</v>
      </c>
      <c r="B89" s="421" t="s">
        <v>270</v>
      </c>
      <c r="C89" s="95" t="s">
        <v>271</v>
      </c>
      <c r="D89" s="421" t="s">
        <v>271</v>
      </c>
      <c r="E89" s="312">
        <v>13001</v>
      </c>
      <c r="F89" s="421" t="s">
        <v>290</v>
      </c>
      <c r="G89" s="312">
        <v>13120</v>
      </c>
      <c r="H89" s="167">
        <v>5.15</v>
      </c>
      <c r="I89" s="167">
        <v>5.13</v>
      </c>
      <c r="J89" s="167">
        <v>0.14000000000000001</v>
      </c>
      <c r="K89" s="852"/>
    </row>
    <row r="90" spans="1:11" s="429" customFormat="1" ht="15" customHeight="1">
      <c r="A90" s="421" t="s">
        <v>269</v>
      </c>
      <c r="B90" s="421" t="s">
        <v>270</v>
      </c>
      <c r="C90" s="95" t="s">
        <v>271</v>
      </c>
      <c r="D90" s="421" t="s">
        <v>271</v>
      </c>
      <c r="E90" s="312">
        <v>13001</v>
      </c>
      <c r="F90" s="421" t="s">
        <v>291</v>
      </c>
      <c r="G90" s="312">
        <v>13121</v>
      </c>
      <c r="H90" s="167">
        <v>5.0599999999999996</v>
      </c>
      <c r="I90" s="167">
        <v>4.93</v>
      </c>
      <c r="J90" s="167">
        <v>0.61</v>
      </c>
      <c r="K90" s="852"/>
    </row>
    <row r="91" spans="1:11" s="429" customFormat="1" ht="15" customHeight="1">
      <c r="A91" s="421" t="s">
        <v>269</v>
      </c>
      <c r="B91" s="421" t="s">
        <v>270</v>
      </c>
      <c r="C91" s="95" t="s">
        <v>271</v>
      </c>
      <c r="D91" s="421" t="s">
        <v>271</v>
      </c>
      <c r="E91" s="312">
        <v>13001</v>
      </c>
      <c r="F91" s="421" t="s">
        <v>292</v>
      </c>
      <c r="G91" s="312">
        <v>13122</v>
      </c>
      <c r="H91" s="167">
        <v>6.52</v>
      </c>
      <c r="I91" s="167">
        <v>6.5</v>
      </c>
      <c r="J91" s="167">
        <v>0.22</v>
      </c>
      <c r="K91" s="852"/>
    </row>
    <row r="92" spans="1:11" s="429" customFormat="1" ht="15" customHeight="1">
      <c r="A92" s="421" t="s">
        <v>269</v>
      </c>
      <c r="B92" s="421" t="s">
        <v>270</v>
      </c>
      <c r="C92" s="95" t="s">
        <v>271</v>
      </c>
      <c r="D92" s="421" t="s">
        <v>271</v>
      </c>
      <c r="E92" s="312">
        <v>13001</v>
      </c>
      <c r="F92" s="421" t="s">
        <v>293</v>
      </c>
      <c r="G92" s="312">
        <v>13123</v>
      </c>
      <c r="H92" s="167">
        <v>12.06</v>
      </c>
      <c r="I92" s="167">
        <v>12.03</v>
      </c>
      <c r="J92" s="167">
        <v>0.32</v>
      </c>
      <c r="K92" s="852"/>
    </row>
    <row r="93" spans="1:11" s="429" customFormat="1" ht="15" customHeight="1">
      <c r="A93" s="421" t="s">
        <v>269</v>
      </c>
      <c r="B93" s="421" t="s">
        <v>270</v>
      </c>
      <c r="C93" s="95" t="s">
        <v>271</v>
      </c>
      <c r="D93" s="421" t="s">
        <v>271</v>
      </c>
      <c r="E93" s="312">
        <v>13001</v>
      </c>
      <c r="F93" s="421" t="s">
        <v>294</v>
      </c>
      <c r="G93" s="312">
        <v>13124</v>
      </c>
      <c r="H93" s="167">
        <v>7.28</v>
      </c>
      <c r="I93" s="167">
        <v>7.23</v>
      </c>
      <c r="J93" s="167">
        <v>0.14000000000000001</v>
      </c>
      <c r="K93" s="852"/>
    </row>
    <row r="94" spans="1:11" s="429" customFormat="1" ht="15" customHeight="1">
      <c r="A94" s="421" t="s">
        <v>269</v>
      </c>
      <c r="B94" s="421" t="s">
        <v>270</v>
      </c>
      <c r="C94" s="95" t="s">
        <v>271</v>
      </c>
      <c r="D94" s="421" t="s">
        <v>271</v>
      </c>
      <c r="E94" s="312">
        <v>13001</v>
      </c>
      <c r="F94" s="421" t="s">
        <v>295</v>
      </c>
      <c r="G94" s="312">
        <v>13125</v>
      </c>
      <c r="H94" s="167">
        <v>6.22</v>
      </c>
      <c r="I94" s="167">
        <v>6.22</v>
      </c>
      <c r="J94" s="167">
        <v>0.05</v>
      </c>
      <c r="K94" s="852"/>
    </row>
    <row r="95" spans="1:11" s="429" customFormat="1" ht="15" customHeight="1">
      <c r="A95" s="421" t="s">
        <v>269</v>
      </c>
      <c r="B95" s="421" t="s">
        <v>270</v>
      </c>
      <c r="C95" s="95" t="s">
        <v>271</v>
      </c>
      <c r="D95" s="421" t="s">
        <v>271</v>
      </c>
      <c r="E95" s="312">
        <v>13001</v>
      </c>
      <c r="F95" s="421" t="s">
        <v>296</v>
      </c>
      <c r="G95" s="312">
        <v>13126</v>
      </c>
      <c r="H95" s="167">
        <v>7.12</v>
      </c>
      <c r="I95" s="167">
        <v>7.06</v>
      </c>
      <c r="J95" s="167">
        <v>0.44</v>
      </c>
      <c r="K95" s="852"/>
    </row>
    <row r="96" spans="1:11" s="429" customFormat="1" ht="15" customHeight="1">
      <c r="A96" s="421" t="s">
        <v>269</v>
      </c>
      <c r="B96" s="421" t="s">
        <v>270</v>
      </c>
      <c r="C96" s="95" t="s">
        <v>271</v>
      </c>
      <c r="D96" s="421" t="s">
        <v>271</v>
      </c>
      <c r="E96" s="312">
        <v>13001</v>
      </c>
      <c r="F96" s="421" t="s">
        <v>297</v>
      </c>
      <c r="G96" s="312">
        <v>13127</v>
      </c>
      <c r="H96" s="167">
        <v>11.15</v>
      </c>
      <c r="I96" s="167">
        <v>11.11</v>
      </c>
      <c r="J96" s="167">
        <v>0.12</v>
      </c>
      <c r="K96" s="852"/>
    </row>
    <row r="97" spans="1:11" s="429" customFormat="1" ht="15" customHeight="1">
      <c r="A97" s="421" t="s">
        <v>269</v>
      </c>
      <c r="B97" s="421" t="s">
        <v>270</v>
      </c>
      <c r="C97" s="95" t="s">
        <v>271</v>
      </c>
      <c r="D97" s="421" t="s">
        <v>271</v>
      </c>
      <c r="E97" s="312">
        <v>13001</v>
      </c>
      <c r="F97" s="421" t="s">
        <v>298</v>
      </c>
      <c r="G97" s="312">
        <v>13128</v>
      </c>
      <c r="H97" s="167">
        <v>7.6</v>
      </c>
      <c r="I97" s="167">
        <v>7.43</v>
      </c>
      <c r="J97" s="167">
        <v>0.27</v>
      </c>
      <c r="K97" s="852"/>
    </row>
    <row r="98" spans="1:11" s="429" customFormat="1" ht="15" customHeight="1">
      <c r="A98" s="421" t="s">
        <v>269</v>
      </c>
      <c r="B98" s="421" t="s">
        <v>270</v>
      </c>
      <c r="C98" s="95" t="s">
        <v>271</v>
      </c>
      <c r="D98" s="421" t="s">
        <v>271</v>
      </c>
      <c r="E98" s="312">
        <v>13001</v>
      </c>
      <c r="F98" s="421" t="s">
        <v>299</v>
      </c>
      <c r="G98" s="312">
        <v>13129</v>
      </c>
      <c r="H98" s="167">
        <v>6.58</v>
      </c>
      <c r="I98" s="167">
        <v>6.52</v>
      </c>
      <c r="J98" s="167">
        <v>0.52</v>
      </c>
      <c r="K98" s="852"/>
    </row>
    <row r="99" spans="1:11" s="429" customFormat="1" ht="15" customHeight="1">
      <c r="A99" s="421" t="s">
        <v>269</v>
      </c>
      <c r="B99" s="421" t="s">
        <v>270</v>
      </c>
      <c r="C99" s="95" t="s">
        <v>271</v>
      </c>
      <c r="D99" s="421" t="s">
        <v>271</v>
      </c>
      <c r="E99" s="312">
        <v>13001</v>
      </c>
      <c r="F99" s="421" t="s">
        <v>300</v>
      </c>
      <c r="G99" s="312">
        <v>13130</v>
      </c>
      <c r="H99" s="167">
        <v>6.72</v>
      </c>
      <c r="I99" s="167">
        <v>6.69</v>
      </c>
      <c r="J99" s="167">
        <v>0.95</v>
      </c>
      <c r="K99" s="852"/>
    </row>
    <row r="100" spans="1:11" s="429" customFormat="1" ht="15" customHeight="1">
      <c r="A100" s="421" t="s">
        <v>269</v>
      </c>
      <c r="B100" s="421" t="s">
        <v>270</v>
      </c>
      <c r="C100" s="95" t="s">
        <v>271</v>
      </c>
      <c r="D100" s="421" t="s">
        <v>271</v>
      </c>
      <c r="E100" s="312">
        <v>13001</v>
      </c>
      <c r="F100" s="421" t="s">
        <v>301</v>
      </c>
      <c r="G100" s="312">
        <v>13131</v>
      </c>
      <c r="H100" s="167">
        <v>11.44</v>
      </c>
      <c r="I100" s="167">
        <v>11.42</v>
      </c>
      <c r="J100" s="167">
        <v>0.38</v>
      </c>
      <c r="K100" s="852"/>
    </row>
    <row r="101" spans="1:11" s="429" customFormat="1" ht="15" customHeight="1">
      <c r="A101" s="421" t="s">
        <v>269</v>
      </c>
      <c r="B101" s="421" t="s">
        <v>270</v>
      </c>
      <c r="C101" s="95" t="s">
        <v>271</v>
      </c>
      <c r="D101" s="421" t="s">
        <v>271</v>
      </c>
      <c r="E101" s="312">
        <v>13001</v>
      </c>
      <c r="F101" s="421" t="s">
        <v>302</v>
      </c>
      <c r="G101" s="312">
        <v>13132</v>
      </c>
      <c r="H101" s="167">
        <v>3.97</v>
      </c>
      <c r="I101" s="167">
        <v>3.97</v>
      </c>
      <c r="J101" s="167">
        <v>0.38</v>
      </c>
      <c r="K101" s="852"/>
    </row>
    <row r="102" spans="1:11" s="429" customFormat="1" ht="15" customHeight="1">
      <c r="A102" s="421" t="s">
        <v>269</v>
      </c>
      <c r="B102" s="421" t="s">
        <v>303</v>
      </c>
      <c r="C102" s="95" t="s">
        <v>271</v>
      </c>
      <c r="D102" s="421" t="s">
        <v>271</v>
      </c>
      <c r="E102" s="312">
        <v>13001</v>
      </c>
      <c r="F102" s="421" t="s">
        <v>304</v>
      </c>
      <c r="G102" s="312">
        <v>13201</v>
      </c>
      <c r="H102" s="167">
        <v>5.63</v>
      </c>
      <c r="I102" s="167">
        <v>5.63</v>
      </c>
      <c r="J102" s="167">
        <v>0.62</v>
      </c>
      <c r="K102" s="852"/>
    </row>
    <row r="103" spans="1:11" s="429" customFormat="1" ht="15" customHeight="1">
      <c r="A103" s="421" t="s">
        <v>269</v>
      </c>
      <c r="B103" s="421" t="s">
        <v>303</v>
      </c>
      <c r="C103" s="95" t="s">
        <v>271</v>
      </c>
      <c r="D103" s="421" t="s">
        <v>271</v>
      </c>
      <c r="E103" s="312">
        <v>13001</v>
      </c>
      <c r="F103" s="421" t="s">
        <v>305</v>
      </c>
      <c r="G103" s="312">
        <v>13202</v>
      </c>
      <c r="H103" s="73" t="s">
        <v>526</v>
      </c>
      <c r="I103" s="73" t="s">
        <v>526</v>
      </c>
      <c r="J103" s="73" t="s">
        <v>526</v>
      </c>
      <c r="K103" s="852"/>
    </row>
    <row r="104" spans="1:11" s="429" customFormat="1" ht="15" customHeight="1">
      <c r="A104" s="421" t="s">
        <v>269</v>
      </c>
      <c r="B104" s="421" t="s">
        <v>303</v>
      </c>
      <c r="C104" s="95" t="s">
        <v>271</v>
      </c>
      <c r="D104" s="421" t="s">
        <v>271</v>
      </c>
      <c r="E104" s="312">
        <v>13001</v>
      </c>
      <c r="F104" s="421" t="s">
        <v>306</v>
      </c>
      <c r="G104" s="312">
        <v>13203</v>
      </c>
      <c r="H104" s="73" t="s">
        <v>526</v>
      </c>
      <c r="I104" s="73" t="s">
        <v>526</v>
      </c>
      <c r="J104" s="167">
        <v>0.16</v>
      </c>
      <c r="K104" s="852"/>
    </row>
    <row r="105" spans="1:11" s="429" customFormat="1" ht="15" customHeight="1">
      <c r="A105" s="421" t="s">
        <v>269</v>
      </c>
      <c r="B105" s="421" t="s">
        <v>307</v>
      </c>
      <c r="C105" s="95" t="s">
        <v>271</v>
      </c>
      <c r="D105" s="421" t="s">
        <v>271</v>
      </c>
      <c r="E105" s="312">
        <v>13001</v>
      </c>
      <c r="F105" s="421" t="s">
        <v>308</v>
      </c>
      <c r="G105" s="312">
        <v>13301</v>
      </c>
      <c r="H105" s="73" t="s">
        <v>526</v>
      </c>
      <c r="I105" s="73" t="s">
        <v>526</v>
      </c>
      <c r="J105" s="167">
        <v>0.06</v>
      </c>
      <c r="K105" s="852"/>
    </row>
    <row r="106" spans="1:11" s="429" customFormat="1" ht="15" customHeight="1">
      <c r="A106" s="421" t="s">
        <v>269</v>
      </c>
      <c r="B106" s="421" t="s">
        <v>307</v>
      </c>
      <c r="C106" s="95" t="s">
        <v>271</v>
      </c>
      <c r="D106" s="421" t="s">
        <v>271</v>
      </c>
      <c r="E106" s="312">
        <v>13001</v>
      </c>
      <c r="F106" s="421" t="s">
        <v>309</v>
      </c>
      <c r="G106" s="312">
        <v>13302</v>
      </c>
      <c r="H106" s="73" t="s">
        <v>526</v>
      </c>
      <c r="I106" s="73" t="s">
        <v>526</v>
      </c>
      <c r="J106" s="167">
        <v>0.06</v>
      </c>
      <c r="K106" s="852"/>
    </row>
    <row r="107" spans="1:11" s="429" customFormat="1" ht="15" customHeight="1">
      <c r="A107" s="421" t="s">
        <v>269</v>
      </c>
      <c r="B107" s="421" t="s">
        <v>307</v>
      </c>
      <c r="C107" s="95" t="s">
        <v>271</v>
      </c>
      <c r="D107" s="421" t="s">
        <v>271</v>
      </c>
      <c r="E107" s="312">
        <v>13001</v>
      </c>
      <c r="F107" s="421" t="s">
        <v>310</v>
      </c>
      <c r="G107" s="312">
        <v>13303</v>
      </c>
      <c r="H107" s="73" t="s">
        <v>526</v>
      </c>
      <c r="I107" s="73" t="s">
        <v>526</v>
      </c>
      <c r="J107" s="73" t="s">
        <v>526</v>
      </c>
      <c r="K107" s="852"/>
    </row>
    <row r="108" spans="1:11" s="429" customFormat="1" ht="15" customHeight="1">
      <c r="A108" s="421" t="s">
        <v>269</v>
      </c>
      <c r="B108" s="421" t="s">
        <v>311</v>
      </c>
      <c r="C108" s="95" t="s">
        <v>271</v>
      </c>
      <c r="D108" s="421" t="s">
        <v>271</v>
      </c>
      <c r="E108" s="312">
        <v>13001</v>
      </c>
      <c r="F108" s="421" t="s">
        <v>312</v>
      </c>
      <c r="G108" s="312">
        <v>13401</v>
      </c>
      <c r="H108" s="167">
        <v>4.38</v>
      </c>
      <c r="I108" s="167">
        <v>4.38</v>
      </c>
      <c r="J108" s="167">
        <v>1.21</v>
      </c>
      <c r="K108" s="852"/>
    </row>
    <row r="109" spans="1:11" s="429" customFormat="1" ht="15" customHeight="1">
      <c r="A109" s="421" t="s">
        <v>269</v>
      </c>
      <c r="B109" s="421" t="s">
        <v>311</v>
      </c>
      <c r="C109" s="95" t="s">
        <v>271</v>
      </c>
      <c r="D109" s="421" t="s">
        <v>271</v>
      </c>
      <c r="E109" s="312">
        <v>13001</v>
      </c>
      <c r="F109" s="421" t="s">
        <v>313</v>
      </c>
      <c r="G109" s="312">
        <v>13402</v>
      </c>
      <c r="H109" s="73" t="s">
        <v>526</v>
      </c>
      <c r="I109" s="73" t="s">
        <v>526</v>
      </c>
      <c r="J109" s="167">
        <v>0.04</v>
      </c>
      <c r="K109" s="852"/>
    </row>
    <row r="110" spans="1:11" s="429" customFormat="1" ht="15" customHeight="1">
      <c r="A110" s="421" t="s">
        <v>269</v>
      </c>
      <c r="B110" s="421" t="s">
        <v>311</v>
      </c>
      <c r="C110" s="95" t="s">
        <v>271</v>
      </c>
      <c r="D110" s="421" t="s">
        <v>271</v>
      </c>
      <c r="E110" s="312">
        <v>13001</v>
      </c>
      <c r="F110" s="421" t="s">
        <v>314</v>
      </c>
      <c r="G110" s="312">
        <v>13403</v>
      </c>
      <c r="H110" s="73" t="s">
        <v>526</v>
      </c>
      <c r="I110" s="73" t="s">
        <v>526</v>
      </c>
      <c r="J110" s="167">
        <v>0.19</v>
      </c>
      <c r="K110" s="852"/>
    </row>
    <row r="111" spans="1:11" s="429" customFormat="1" ht="15" customHeight="1">
      <c r="A111" s="421" t="s">
        <v>269</v>
      </c>
      <c r="B111" s="421" t="s">
        <v>311</v>
      </c>
      <c r="C111" s="95" t="s">
        <v>271</v>
      </c>
      <c r="D111" s="421" t="s">
        <v>271</v>
      </c>
      <c r="E111" s="312">
        <v>13001</v>
      </c>
      <c r="F111" s="421" t="s">
        <v>315</v>
      </c>
      <c r="G111" s="312">
        <v>13404</v>
      </c>
      <c r="H111" s="73" t="s">
        <v>526</v>
      </c>
      <c r="I111" s="73" t="s">
        <v>526</v>
      </c>
      <c r="J111" s="73" t="s">
        <v>526</v>
      </c>
      <c r="K111" s="852"/>
    </row>
    <row r="112" spans="1:11" s="429" customFormat="1" ht="15" customHeight="1">
      <c r="A112" s="421" t="s">
        <v>269</v>
      </c>
      <c r="B112" s="421" t="s">
        <v>316</v>
      </c>
      <c r="C112" s="95" t="s">
        <v>172</v>
      </c>
      <c r="D112" s="421" t="s">
        <v>316</v>
      </c>
      <c r="E112" s="312">
        <v>13501</v>
      </c>
      <c r="F112" s="424" t="s">
        <v>316</v>
      </c>
      <c r="G112" s="312">
        <v>13501</v>
      </c>
      <c r="H112" s="73" t="s">
        <v>526</v>
      </c>
      <c r="I112" s="73" t="s">
        <v>526</v>
      </c>
      <c r="J112" s="73" t="s">
        <v>526</v>
      </c>
      <c r="K112" s="852"/>
    </row>
    <row r="113" spans="1:11" s="429" customFormat="1" ht="15" customHeight="1">
      <c r="A113" s="421" t="s">
        <v>269</v>
      </c>
      <c r="B113" s="421" t="s">
        <v>317</v>
      </c>
      <c r="C113" s="95" t="s">
        <v>271</v>
      </c>
      <c r="D113" s="421" t="s">
        <v>271</v>
      </c>
      <c r="E113" s="312">
        <v>13001</v>
      </c>
      <c r="F113" s="421" t="s">
        <v>317</v>
      </c>
      <c r="G113" s="312">
        <v>13601</v>
      </c>
      <c r="H113" s="73" t="s">
        <v>526</v>
      </c>
      <c r="I113" s="73" t="s">
        <v>526</v>
      </c>
      <c r="J113" s="73" t="s">
        <v>526</v>
      </c>
      <c r="K113" s="852"/>
    </row>
    <row r="114" spans="1:11" s="429" customFormat="1" ht="15" customHeight="1">
      <c r="A114" s="421" t="s">
        <v>269</v>
      </c>
      <c r="B114" s="421" t="s">
        <v>317</v>
      </c>
      <c r="C114" s="95" t="s">
        <v>271</v>
      </c>
      <c r="D114" s="421" t="s">
        <v>271</v>
      </c>
      <c r="E114" s="312">
        <v>13001</v>
      </c>
      <c r="F114" s="421" t="s">
        <v>318</v>
      </c>
      <c r="G114" s="312">
        <v>13602</v>
      </c>
      <c r="H114" s="73" t="s">
        <v>526</v>
      </c>
      <c r="I114" s="73" t="s">
        <v>526</v>
      </c>
      <c r="J114" s="73" t="s">
        <v>526</v>
      </c>
      <c r="K114" s="852"/>
    </row>
    <row r="115" spans="1:11" s="429" customFormat="1" ht="15" customHeight="1">
      <c r="A115" s="421" t="s">
        <v>269</v>
      </c>
      <c r="B115" s="421" t="s">
        <v>317</v>
      </c>
      <c r="C115" s="95" t="s">
        <v>271</v>
      </c>
      <c r="D115" s="421" t="s">
        <v>271</v>
      </c>
      <c r="E115" s="312">
        <v>13001</v>
      </c>
      <c r="F115" s="421" t="s">
        <v>319</v>
      </c>
      <c r="G115" s="312">
        <v>13603</v>
      </c>
      <c r="H115" s="73" t="s">
        <v>526</v>
      </c>
      <c r="I115" s="73" t="s">
        <v>526</v>
      </c>
      <c r="J115" s="73" t="s">
        <v>526</v>
      </c>
      <c r="K115" s="852"/>
    </row>
    <row r="116" spans="1:11" s="429" customFormat="1" ht="15" customHeight="1">
      <c r="A116" s="421" t="s">
        <v>269</v>
      </c>
      <c r="B116" s="421" t="s">
        <v>317</v>
      </c>
      <c r="C116" s="95" t="s">
        <v>271</v>
      </c>
      <c r="D116" s="421" t="s">
        <v>271</v>
      </c>
      <c r="E116" s="312">
        <v>13001</v>
      </c>
      <c r="F116" s="421" t="s">
        <v>320</v>
      </c>
      <c r="G116" s="312">
        <v>13604</v>
      </c>
      <c r="H116" s="73" t="s">
        <v>526</v>
      </c>
      <c r="I116" s="73" t="s">
        <v>526</v>
      </c>
      <c r="J116" s="167">
        <v>0.1</v>
      </c>
      <c r="K116" s="852"/>
    </row>
    <row r="117" spans="1:11" s="429" customFormat="1" ht="15" customHeight="1">
      <c r="A117" s="421" t="s">
        <v>269</v>
      </c>
      <c r="B117" s="421" t="s">
        <v>317</v>
      </c>
      <c r="C117" s="95" t="s">
        <v>271</v>
      </c>
      <c r="D117" s="421" t="s">
        <v>271</v>
      </c>
      <c r="E117" s="312">
        <v>13001</v>
      </c>
      <c r="F117" s="421" t="s">
        <v>321</v>
      </c>
      <c r="G117" s="312">
        <v>13605</v>
      </c>
      <c r="H117" s="73" t="s">
        <v>526</v>
      </c>
      <c r="I117" s="73" t="s">
        <v>526</v>
      </c>
      <c r="J117" s="73" t="s">
        <v>526</v>
      </c>
      <c r="K117" s="852"/>
    </row>
    <row r="118" spans="1:11" s="429" customFormat="1" ht="15" hidden="1" customHeight="1">
      <c r="A118" s="421" t="s">
        <v>322</v>
      </c>
      <c r="B118" s="421" t="s">
        <v>323</v>
      </c>
      <c r="C118" s="95" t="s">
        <v>172</v>
      </c>
      <c r="D118" s="421" t="s">
        <v>323</v>
      </c>
      <c r="E118" s="312">
        <v>14101</v>
      </c>
      <c r="F118" s="421" t="s">
        <v>323</v>
      </c>
      <c r="G118" s="312">
        <v>14101</v>
      </c>
      <c r="H118" s="167">
        <v>7.36</v>
      </c>
      <c r="I118" s="73" t="s">
        <v>526</v>
      </c>
      <c r="J118" s="73" t="s">
        <v>526</v>
      </c>
      <c r="K118" s="852"/>
    </row>
    <row r="119" spans="1:11" s="429" customFormat="1" ht="15" hidden="1" customHeight="1">
      <c r="A119" s="421" t="s">
        <v>324</v>
      </c>
      <c r="B119" s="421" t="s">
        <v>325</v>
      </c>
      <c r="C119" s="95" t="s">
        <v>172</v>
      </c>
      <c r="D119" s="421" t="s">
        <v>325</v>
      </c>
      <c r="E119" s="312">
        <v>15101</v>
      </c>
      <c r="F119" s="421" t="s">
        <v>325</v>
      </c>
      <c r="G119" s="312">
        <v>15101</v>
      </c>
      <c r="H119" s="167">
        <v>2.06</v>
      </c>
      <c r="I119" s="73" t="s">
        <v>526</v>
      </c>
      <c r="J119" s="167">
        <v>5.2</v>
      </c>
      <c r="K119" s="852"/>
    </row>
    <row r="120" spans="1:11" s="429" customFormat="1" ht="15" hidden="1" customHeight="1">
      <c r="A120" s="421" t="s">
        <v>326</v>
      </c>
      <c r="B120" s="219" t="s">
        <v>327</v>
      </c>
      <c r="C120" s="95" t="s">
        <v>172</v>
      </c>
      <c r="D120" s="421" t="s">
        <v>328</v>
      </c>
      <c r="E120" s="312">
        <v>16101</v>
      </c>
      <c r="F120" s="421" t="s">
        <v>329</v>
      </c>
      <c r="G120" s="312">
        <v>16101</v>
      </c>
      <c r="H120" s="73" t="s">
        <v>526</v>
      </c>
      <c r="I120" s="73" t="s">
        <v>526</v>
      </c>
      <c r="J120" s="73" t="s">
        <v>526</v>
      </c>
      <c r="K120" s="852"/>
    </row>
    <row r="121" spans="1:11" s="429" customFormat="1" ht="15" hidden="1" customHeight="1">
      <c r="A121" s="421" t="s">
        <v>326</v>
      </c>
      <c r="B121" s="219" t="s">
        <v>327</v>
      </c>
      <c r="C121" s="95" t="s">
        <v>172</v>
      </c>
      <c r="D121" s="421" t="s">
        <v>328</v>
      </c>
      <c r="E121" s="312">
        <v>16101</v>
      </c>
      <c r="F121" s="421" t="s">
        <v>330</v>
      </c>
      <c r="G121" s="312">
        <v>16103</v>
      </c>
      <c r="H121" s="73" t="s">
        <v>526</v>
      </c>
      <c r="I121" s="73" t="s">
        <v>526</v>
      </c>
      <c r="J121" s="73" t="s">
        <v>526</v>
      </c>
      <c r="K121" s="852"/>
    </row>
    <row r="122" spans="1:11" s="429" customFormat="1" ht="15" hidden="1" customHeight="1">
      <c r="A122" s="421" t="s">
        <v>326</v>
      </c>
      <c r="B122" s="219" t="s">
        <v>331</v>
      </c>
      <c r="C122" s="95" t="s">
        <v>172</v>
      </c>
      <c r="D122" s="423" t="s">
        <v>332</v>
      </c>
      <c r="E122" s="312">
        <v>16301</v>
      </c>
      <c r="F122" s="423" t="s">
        <v>332</v>
      </c>
      <c r="G122" s="312">
        <v>16301</v>
      </c>
      <c r="H122" s="73" t="s">
        <v>526</v>
      </c>
      <c r="I122" s="73" t="s">
        <v>526</v>
      </c>
      <c r="J122" s="73" t="s">
        <v>526</v>
      </c>
      <c r="K122" s="852"/>
    </row>
  </sheetData>
  <autoFilter ref="A5:S122" xr:uid="{00000000-0001-0000-A600-000000000000}">
    <filterColumn colId="0">
      <filters>
        <filter val="METROPOLITANA"/>
      </filters>
    </filterColumn>
  </autoFilter>
  <mergeCells count="4">
    <mergeCell ref="B3:J3"/>
    <mergeCell ref="H4:J4"/>
    <mergeCell ref="B1:J1"/>
    <mergeCell ref="B2:J2"/>
  </mergeCells>
  <hyperlinks>
    <hyperlink ref="K1" location="INDICE!A1" display="INDICE" xr:uid="{00000000-0004-0000-A600-000000000000}"/>
    <hyperlink ref="K2" location="Matriz_Estadisticas!A1" display="ESTADÍSTICAS" xr:uid="{00000000-0004-0000-A600-000001000000}"/>
    <hyperlink ref="A1" location="INDICE!C23" display="BPU_26" xr:uid="{00000000-0004-0000-A600-000002000000}"/>
    <hyperlink ref="A2" location="INDICE!C24" display="BPU_26*" xr:uid="{00000000-0004-0000-A600-000003000000}"/>
    <hyperlink ref="A3" location="INDICE!C25" display="BPU_26b" xr:uid="{00000000-0004-0000-A600-000004000000}"/>
  </hyperlinks>
  <pageMargins left="0.7" right="0.7" top="0.75" bottom="0.75" header="0.3" footer="0.3"/>
  <pageSetup orientation="portrait" horizontalDpi="4294967293" verticalDpi="4294967293"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Hoja167"/>
  <dimension ref="A1:G38"/>
  <sheetViews>
    <sheetView workbookViewId="0">
      <selection activeCell="B10" sqref="B10"/>
    </sheetView>
  </sheetViews>
  <sheetFormatPr baseColWidth="10" defaultColWidth="11.44140625" defaultRowHeight="14.4"/>
  <cols>
    <col min="1" max="1" width="44.44140625" style="6" bestFit="1" customWidth="1"/>
    <col min="2" max="2" width="100.6640625" style="7" customWidth="1"/>
    <col min="3" max="3" width="7" style="4" bestFit="1" customWidth="1"/>
    <col min="4" max="7" width="11.44140625" style="4"/>
    <col min="8" max="16384" width="11.44140625" style="15"/>
  </cols>
  <sheetData>
    <row r="1" spans="1:3">
      <c r="A1" s="442" t="s">
        <v>419</v>
      </c>
      <c r="B1" s="412" t="s">
        <v>1275</v>
      </c>
      <c r="C1" s="35" t="s">
        <v>137</v>
      </c>
    </row>
    <row r="2" spans="1:3">
      <c r="A2" s="278" t="s">
        <v>6</v>
      </c>
      <c r="B2" s="274" t="s">
        <v>34</v>
      </c>
    </row>
    <row r="3" spans="1:3">
      <c r="A3" s="263" t="s">
        <v>4</v>
      </c>
      <c r="B3" s="274" t="s">
        <v>1132</v>
      </c>
    </row>
    <row r="4" spans="1:3">
      <c r="A4" s="263" t="s">
        <v>388</v>
      </c>
      <c r="B4" s="274" t="s">
        <v>33</v>
      </c>
    </row>
    <row r="5" spans="1:3">
      <c r="A5" s="263" t="s">
        <v>9</v>
      </c>
      <c r="B5" s="274" t="s">
        <v>1249</v>
      </c>
    </row>
    <row r="6" spans="1:3">
      <c r="A6" s="263" t="s">
        <v>138</v>
      </c>
      <c r="B6" s="274" t="s">
        <v>468</v>
      </c>
    </row>
    <row r="7" spans="1:3">
      <c r="A7" s="263" t="s">
        <v>7</v>
      </c>
      <c r="B7" s="274" t="s">
        <v>1250</v>
      </c>
    </row>
    <row r="8" spans="1:3">
      <c r="A8" s="263" t="s">
        <v>389</v>
      </c>
      <c r="B8" s="171" t="s">
        <v>1151</v>
      </c>
    </row>
    <row r="9" spans="1:3">
      <c r="A9" s="263" t="s">
        <v>390</v>
      </c>
      <c r="B9" s="274" t="s">
        <v>470</v>
      </c>
    </row>
    <row r="10" spans="1:3" ht="55.2">
      <c r="A10" s="100" t="s">
        <v>391</v>
      </c>
      <c r="B10" s="170" t="s">
        <v>1251</v>
      </c>
    </row>
    <row r="11" spans="1:3">
      <c r="A11" s="263" t="s">
        <v>392</v>
      </c>
      <c r="B11" s="274" t="s">
        <v>577</v>
      </c>
    </row>
    <row r="12" spans="1:3">
      <c r="A12" s="263" t="s">
        <v>393</v>
      </c>
      <c r="B12" s="274" t="s">
        <v>473</v>
      </c>
    </row>
    <row r="13" spans="1:3">
      <c r="A13" s="263" t="s">
        <v>394</v>
      </c>
      <c r="B13" s="223" t="s">
        <v>1252</v>
      </c>
    </row>
    <row r="14" spans="1:3">
      <c r="A14" s="263" t="s">
        <v>139</v>
      </c>
      <c r="B14" s="274" t="s">
        <v>649</v>
      </c>
    </row>
    <row r="15" spans="1:3">
      <c r="A15" s="263" t="s">
        <v>395</v>
      </c>
      <c r="B15" s="194">
        <v>43090</v>
      </c>
    </row>
    <row r="16" spans="1:3">
      <c r="A16" s="263" t="s">
        <v>396</v>
      </c>
      <c r="B16" s="194">
        <v>43676</v>
      </c>
    </row>
    <row r="17" spans="1:2">
      <c r="A17" s="279" t="s">
        <v>397</v>
      </c>
      <c r="B17" s="274" t="s">
        <v>732</v>
      </c>
    </row>
    <row r="18" spans="1:2">
      <c r="A18" s="278" t="s">
        <v>398</v>
      </c>
      <c r="B18" s="274" t="s">
        <v>1253</v>
      </c>
    </row>
    <row r="19" spans="1:2">
      <c r="A19" s="278" t="s">
        <v>399</v>
      </c>
      <c r="B19" s="274" t="s">
        <v>1137</v>
      </c>
    </row>
    <row r="20" spans="1:2">
      <c r="A20" s="278" t="s">
        <v>400</v>
      </c>
      <c r="B20" s="274" t="s">
        <v>479</v>
      </c>
    </row>
    <row r="21" spans="1:2">
      <c r="A21" s="278" t="s">
        <v>403</v>
      </c>
      <c r="B21" s="285" t="s">
        <v>1254</v>
      </c>
    </row>
    <row r="22" spans="1:2">
      <c r="A22" s="278" t="s">
        <v>404</v>
      </c>
      <c r="B22" s="285" t="s">
        <v>1149</v>
      </c>
    </row>
    <row r="23" spans="1:2">
      <c r="A23" s="278" t="s">
        <v>435</v>
      </c>
      <c r="B23" s="372" t="s">
        <v>1255</v>
      </c>
    </row>
    <row r="24" spans="1:2">
      <c r="A24" s="278" t="s">
        <v>405</v>
      </c>
      <c r="B24" s="262" t="s">
        <v>1151</v>
      </c>
    </row>
    <row r="25" spans="1:2">
      <c r="A25" s="278" t="s">
        <v>406</v>
      </c>
      <c r="B25" s="285" t="s">
        <v>913</v>
      </c>
    </row>
    <row r="26" spans="1:2">
      <c r="A26" s="278" t="s">
        <v>407</v>
      </c>
      <c r="B26" s="285" t="s">
        <v>1256</v>
      </c>
    </row>
    <row r="27" spans="1:2">
      <c r="A27" s="278" t="s">
        <v>408</v>
      </c>
      <c r="B27" s="285" t="s">
        <v>434</v>
      </c>
    </row>
    <row r="28" spans="1:2">
      <c r="A28" s="278" t="s">
        <v>439</v>
      </c>
      <c r="B28" s="372" t="s">
        <v>1257</v>
      </c>
    </row>
    <row r="29" spans="1:2">
      <c r="A29" s="278" t="s">
        <v>409</v>
      </c>
      <c r="B29" s="179">
        <v>2017</v>
      </c>
    </row>
    <row r="30" spans="1:2">
      <c r="A30" s="278" t="s">
        <v>410</v>
      </c>
      <c r="B30" s="285" t="s">
        <v>482</v>
      </c>
    </row>
    <row r="31" spans="1:2">
      <c r="A31" s="278" t="s">
        <v>411</v>
      </c>
      <c r="B31" s="285" t="s">
        <v>580</v>
      </c>
    </row>
    <row r="32" spans="1:2">
      <c r="A32" s="278" t="s">
        <v>412</v>
      </c>
      <c r="B32" s="285" t="s">
        <v>434</v>
      </c>
    </row>
    <row r="33" spans="1:2">
      <c r="A33" s="278" t="s">
        <v>440</v>
      </c>
      <c r="B33" s="372" t="s">
        <v>1155</v>
      </c>
    </row>
    <row r="34" spans="1:2">
      <c r="A34" s="278" t="s">
        <v>413</v>
      </c>
      <c r="B34" s="179">
        <v>2017</v>
      </c>
    </row>
    <row r="35" spans="1:2">
      <c r="A35" s="278" t="s">
        <v>414</v>
      </c>
      <c r="B35" s="285" t="s">
        <v>482</v>
      </c>
    </row>
    <row r="36" spans="1:2">
      <c r="A36" s="278" t="s">
        <v>401</v>
      </c>
      <c r="B36" s="223" t="s">
        <v>571</v>
      </c>
    </row>
    <row r="37" spans="1:2">
      <c r="A37" s="420" t="s">
        <v>1267</v>
      </c>
      <c r="B37" s="1025" t="s">
        <v>17</v>
      </c>
    </row>
    <row r="38" spans="1:2">
      <c r="A38" s="278" t="s">
        <v>402</v>
      </c>
      <c r="B38" s="223" t="s">
        <v>485</v>
      </c>
    </row>
  </sheetData>
  <hyperlinks>
    <hyperlink ref="C1" location="INDICE!A1" display="INDICE" xr:uid="{00000000-0004-0000-A700-000000000000}"/>
    <hyperlink ref="A1" location="INDICE!C21" display="COMPONENTE" xr:uid="{00000000-0004-0000-A700-000001000000}"/>
  </hyperlinks>
  <pageMargins left="0.7" right="0.7" top="0.75" bottom="0.75" header="0.3" footer="0.3"/>
  <pageSetup orientation="portrait" horizontalDpi="4294967293" verticalDpi="4294967293"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Hoja168" filterMode="1"/>
  <dimension ref="A1:I120"/>
  <sheetViews>
    <sheetView topLeftCell="A3" zoomScaleNormal="100" workbookViewId="0">
      <selection activeCell="H87" sqref="H87"/>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53.33203125" style="851" bestFit="1" customWidth="1"/>
    <col min="9" max="9" width="13.109375" style="527" bestFit="1" customWidth="1"/>
    <col min="10" max="16384" width="11.44140625" style="218"/>
  </cols>
  <sheetData>
    <row r="1" spans="1:9">
      <c r="A1" s="446" t="s">
        <v>34</v>
      </c>
      <c r="B1" s="1112" t="s">
        <v>1249</v>
      </c>
      <c r="C1" s="1112"/>
      <c r="D1" s="1112"/>
      <c r="E1" s="1112"/>
      <c r="F1" s="1112"/>
      <c r="G1" s="1112"/>
      <c r="H1" s="1096"/>
      <c r="I1" s="625" t="s">
        <v>137</v>
      </c>
    </row>
    <row r="2" spans="1:9">
      <c r="A2" s="470"/>
      <c r="B2" s="471"/>
      <c r="C2" s="471"/>
      <c r="D2" s="461"/>
      <c r="E2" s="451"/>
      <c r="F2" s="451"/>
      <c r="G2" s="451"/>
      <c r="H2" s="869" t="s">
        <v>1274</v>
      </c>
      <c r="I2" s="625" t="s">
        <v>449</v>
      </c>
    </row>
    <row r="3" spans="1:9">
      <c r="A3" s="452" t="s">
        <v>165</v>
      </c>
      <c r="B3" s="452" t="s">
        <v>166</v>
      </c>
      <c r="C3" s="452" t="s">
        <v>167</v>
      </c>
      <c r="D3" s="436" t="s">
        <v>168</v>
      </c>
      <c r="E3" s="453" t="s">
        <v>169</v>
      </c>
      <c r="F3" s="453" t="s">
        <v>11</v>
      </c>
      <c r="G3" s="453" t="s">
        <v>487</v>
      </c>
      <c r="H3" s="820" t="s">
        <v>1258</v>
      </c>
    </row>
    <row r="4" spans="1:9" s="429" customFormat="1" ht="15" hidden="1" customHeight="1">
      <c r="A4" s="447" t="s">
        <v>170</v>
      </c>
      <c r="B4" s="447" t="s">
        <v>171</v>
      </c>
      <c r="C4" s="448" t="s">
        <v>172</v>
      </c>
      <c r="D4" s="447" t="s">
        <v>173</v>
      </c>
      <c r="E4" s="449">
        <v>1001</v>
      </c>
      <c r="F4" s="447" t="s">
        <v>171</v>
      </c>
      <c r="G4" s="449">
        <v>1101</v>
      </c>
      <c r="H4" s="313">
        <v>248.34</v>
      </c>
      <c r="I4" s="626"/>
    </row>
    <row r="5" spans="1:9" s="429" customFormat="1" ht="15" hidden="1" customHeight="1">
      <c r="A5" s="421" t="s">
        <v>170</v>
      </c>
      <c r="B5" s="421" t="s">
        <v>171</v>
      </c>
      <c r="C5" s="95" t="s">
        <v>172</v>
      </c>
      <c r="D5" s="421" t="s">
        <v>173</v>
      </c>
      <c r="E5" s="312">
        <v>1001</v>
      </c>
      <c r="F5" s="421" t="s">
        <v>174</v>
      </c>
      <c r="G5" s="312">
        <v>1107</v>
      </c>
      <c r="H5" s="313">
        <v>268.64</v>
      </c>
      <c r="I5" s="626"/>
    </row>
    <row r="6" spans="1:9" s="429" customFormat="1" ht="15" hidden="1" customHeight="1">
      <c r="A6" s="421" t="s">
        <v>175</v>
      </c>
      <c r="B6" s="421" t="s">
        <v>175</v>
      </c>
      <c r="C6" s="95" t="s">
        <v>172</v>
      </c>
      <c r="D6" s="421" t="s">
        <v>175</v>
      </c>
      <c r="E6" s="312">
        <v>2101</v>
      </c>
      <c r="F6" s="421" t="s">
        <v>175</v>
      </c>
      <c r="G6" s="312">
        <v>2101</v>
      </c>
      <c r="H6" s="313">
        <v>326.74</v>
      </c>
      <c r="I6" s="626"/>
    </row>
    <row r="7" spans="1:9" s="429" customFormat="1" ht="15" hidden="1" customHeight="1">
      <c r="A7" s="421" t="s">
        <v>175</v>
      </c>
      <c r="B7" s="421" t="s">
        <v>176</v>
      </c>
      <c r="C7" s="95" t="s">
        <v>172</v>
      </c>
      <c r="D7" s="421" t="s">
        <v>177</v>
      </c>
      <c r="E7" s="312">
        <v>2201</v>
      </c>
      <c r="F7" s="421" t="s">
        <v>177</v>
      </c>
      <c r="G7" s="312">
        <v>2201</v>
      </c>
      <c r="H7" s="313">
        <v>553.33000000000004</v>
      </c>
      <c r="I7" s="626"/>
    </row>
    <row r="8" spans="1:9" s="429" customFormat="1" ht="15" hidden="1" customHeight="1">
      <c r="A8" s="421" t="s">
        <v>178</v>
      </c>
      <c r="B8" s="421" t="s">
        <v>179</v>
      </c>
      <c r="C8" s="95" t="s">
        <v>172</v>
      </c>
      <c r="D8" s="421" t="s">
        <v>180</v>
      </c>
      <c r="E8" s="312">
        <v>3001</v>
      </c>
      <c r="F8" s="421" t="s">
        <v>179</v>
      </c>
      <c r="G8" s="312">
        <v>3101</v>
      </c>
      <c r="H8" s="313">
        <v>285.39999999999998</v>
      </c>
      <c r="I8" s="626"/>
    </row>
    <row r="9" spans="1:9" s="429" customFormat="1" ht="15" hidden="1" customHeight="1">
      <c r="A9" s="421" t="s">
        <v>178</v>
      </c>
      <c r="B9" s="421" t="s">
        <v>179</v>
      </c>
      <c r="C9" s="95" t="s">
        <v>172</v>
      </c>
      <c r="D9" s="421" t="s">
        <v>180</v>
      </c>
      <c r="E9" s="312">
        <v>3001</v>
      </c>
      <c r="F9" s="421" t="s">
        <v>181</v>
      </c>
      <c r="G9" s="312">
        <v>3103</v>
      </c>
      <c r="H9" s="327" t="s">
        <v>526</v>
      </c>
      <c r="I9" s="626"/>
    </row>
    <row r="10" spans="1:9" s="429" customFormat="1" ht="15" hidden="1" customHeight="1">
      <c r="A10" s="421" t="s">
        <v>178</v>
      </c>
      <c r="B10" s="423" t="s">
        <v>182</v>
      </c>
      <c r="C10" s="95" t="s">
        <v>172</v>
      </c>
      <c r="D10" s="423" t="s">
        <v>183</v>
      </c>
      <c r="E10" s="312">
        <v>3301</v>
      </c>
      <c r="F10" s="423" t="s">
        <v>183</v>
      </c>
      <c r="G10" s="312">
        <v>3301</v>
      </c>
      <c r="H10" s="327" t="s">
        <v>526</v>
      </c>
      <c r="I10" s="626"/>
    </row>
    <row r="11" spans="1:9" s="429" customFormat="1" ht="15" hidden="1" customHeight="1">
      <c r="A11" s="421" t="s">
        <v>184</v>
      </c>
      <c r="B11" s="421" t="s">
        <v>185</v>
      </c>
      <c r="C11" s="95" t="s">
        <v>172</v>
      </c>
      <c r="D11" s="421" t="s">
        <v>186</v>
      </c>
      <c r="E11" s="312">
        <v>4001</v>
      </c>
      <c r="F11" s="421" t="s">
        <v>187</v>
      </c>
      <c r="G11" s="312">
        <v>4101</v>
      </c>
      <c r="H11" s="313">
        <v>374.05</v>
      </c>
      <c r="I11" s="626"/>
    </row>
    <row r="12" spans="1:9" s="429" customFormat="1" ht="15" hidden="1" customHeight="1">
      <c r="A12" s="421" t="s">
        <v>184</v>
      </c>
      <c r="B12" s="421" t="s">
        <v>185</v>
      </c>
      <c r="C12" s="95" t="s">
        <v>172</v>
      </c>
      <c r="D12" s="421" t="s">
        <v>186</v>
      </c>
      <c r="E12" s="312">
        <v>4001</v>
      </c>
      <c r="F12" s="421" t="s">
        <v>184</v>
      </c>
      <c r="G12" s="312">
        <v>4102</v>
      </c>
      <c r="H12" s="313">
        <v>294.01</v>
      </c>
      <c r="I12" s="626"/>
    </row>
    <row r="13" spans="1:9" s="429" customFormat="1" ht="15" hidden="1" customHeight="1">
      <c r="A13" s="421" t="s">
        <v>184</v>
      </c>
      <c r="B13" s="421" t="s">
        <v>188</v>
      </c>
      <c r="C13" s="95" t="s">
        <v>172</v>
      </c>
      <c r="D13" s="421" t="s">
        <v>189</v>
      </c>
      <c r="E13" s="312">
        <v>4301</v>
      </c>
      <c r="F13" s="424" t="s">
        <v>189</v>
      </c>
      <c r="G13" s="312">
        <v>4301</v>
      </c>
      <c r="H13" s="313">
        <v>371.62</v>
      </c>
      <c r="I13" s="626"/>
    </row>
    <row r="14" spans="1:9" s="429" customFormat="1" ht="15" hidden="1" customHeight="1">
      <c r="A14" s="421" t="s">
        <v>190</v>
      </c>
      <c r="B14" s="421" t="s">
        <v>190</v>
      </c>
      <c r="C14" s="95" t="s">
        <v>191</v>
      </c>
      <c r="D14" s="421" t="s">
        <v>191</v>
      </c>
      <c r="E14" s="312">
        <v>5001</v>
      </c>
      <c r="F14" s="421" t="s">
        <v>190</v>
      </c>
      <c r="G14" s="312">
        <v>5101</v>
      </c>
      <c r="H14" s="313">
        <v>239.34</v>
      </c>
      <c r="I14" s="626"/>
    </row>
    <row r="15" spans="1:9" s="429" customFormat="1" ht="15" hidden="1" customHeight="1">
      <c r="A15" s="421" t="s">
        <v>190</v>
      </c>
      <c r="B15" s="421" t="s">
        <v>190</v>
      </c>
      <c r="C15" s="95" t="s">
        <v>191</v>
      </c>
      <c r="D15" s="421" t="s">
        <v>191</v>
      </c>
      <c r="E15" s="312">
        <v>5001</v>
      </c>
      <c r="F15" s="421" t="s">
        <v>192</v>
      </c>
      <c r="G15" s="312">
        <v>5102</v>
      </c>
      <c r="H15" s="327" t="s">
        <v>526</v>
      </c>
      <c r="I15" s="626"/>
    </row>
    <row r="16" spans="1:9" s="429" customFormat="1" ht="15" hidden="1" customHeight="1">
      <c r="A16" s="421" t="s">
        <v>190</v>
      </c>
      <c r="B16" s="421" t="s">
        <v>190</v>
      </c>
      <c r="C16" s="95" t="s">
        <v>191</v>
      </c>
      <c r="D16" s="421" t="s">
        <v>191</v>
      </c>
      <c r="E16" s="312">
        <v>5001</v>
      </c>
      <c r="F16" s="421" t="s">
        <v>193</v>
      </c>
      <c r="G16" s="312">
        <v>5103</v>
      </c>
      <c r="H16" s="313">
        <v>367.74</v>
      </c>
      <c r="I16" s="626"/>
    </row>
    <row r="17" spans="1:9" s="429" customFormat="1" ht="15" hidden="1" customHeight="1">
      <c r="A17" s="421" t="s">
        <v>190</v>
      </c>
      <c r="B17" s="421" t="s">
        <v>190</v>
      </c>
      <c r="C17" s="95" t="s">
        <v>191</v>
      </c>
      <c r="D17" s="421" t="s">
        <v>191</v>
      </c>
      <c r="E17" s="312">
        <v>5001</v>
      </c>
      <c r="F17" s="421" t="s">
        <v>194</v>
      </c>
      <c r="G17" s="312">
        <v>5105</v>
      </c>
      <c r="H17" s="313">
        <v>1024.52</v>
      </c>
      <c r="I17" s="626"/>
    </row>
    <row r="18" spans="1:9" s="429" customFormat="1" ht="15" hidden="1" customHeight="1">
      <c r="A18" s="421" t="s">
        <v>190</v>
      </c>
      <c r="B18" s="421" t="s">
        <v>190</v>
      </c>
      <c r="C18" s="95" t="s">
        <v>191</v>
      </c>
      <c r="D18" s="421" t="s">
        <v>191</v>
      </c>
      <c r="E18" s="312">
        <v>5001</v>
      </c>
      <c r="F18" s="421" t="s">
        <v>195</v>
      </c>
      <c r="G18" s="312">
        <v>5107</v>
      </c>
      <c r="H18" s="313">
        <v>472.65</v>
      </c>
      <c r="I18" s="626"/>
    </row>
    <row r="19" spans="1:9" s="429" customFormat="1" ht="15" hidden="1" customHeight="1">
      <c r="A19" s="421" t="s">
        <v>190</v>
      </c>
      <c r="B19" s="421" t="s">
        <v>190</v>
      </c>
      <c r="C19" s="95" t="s">
        <v>191</v>
      </c>
      <c r="D19" s="421" t="s">
        <v>191</v>
      </c>
      <c r="E19" s="312">
        <v>5001</v>
      </c>
      <c r="F19" s="421" t="s">
        <v>196</v>
      </c>
      <c r="G19" s="312">
        <v>5109</v>
      </c>
      <c r="H19" s="313">
        <v>253.42</v>
      </c>
      <c r="I19" s="626"/>
    </row>
    <row r="20" spans="1:9" s="429" customFormat="1" ht="15" hidden="1" customHeight="1">
      <c r="A20" s="421" t="s">
        <v>190</v>
      </c>
      <c r="B20" s="423" t="s">
        <v>197</v>
      </c>
      <c r="C20" s="95" t="s">
        <v>172</v>
      </c>
      <c r="D20" s="423" t="s">
        <v>198</v>
      </c>
      <c r="E20" s="312">
        <v>5301</v>
      </c>
      <c r="F20" s="425" t="s">
        <v>197</v>
      </c>
      <c r="G20" s="312">
        <v>5301</v>
      </c>
      <c r="H20" s="313">
        <v>2224.46</v>
      </c>
      <c r="I20" s="626"/>
    </row>
    <row r="21" spans="1:9" s="429" customFormat="1" ht="15" hidden="1" customHeight="1">
      <c r="A21" s="421" t="s">
        <v>190</v>
      </c>
      <c r="B21" s="423" t="s">
        <v>197</v>
      </c>
      <c r="C21" s="95" t="s">
        <v>172</v>
      </c>
      <c r="D21" s="423" t="s">
        <v>198</v>
      </c>
      <c r="E21" s="312">
        <v>5301</v>
      </c>
      <c r="F21" s="425" t="s">
        <v>199</v>
      </c>
      <c r="G21" s="312">
        <v>5304</v>
      </c>
      <c r="H21" s="327" t="s">
        <v>526</v>
      </c>
      <c r="I21" s="626"/>
    </row>
    <row r="22" spans="1:9" s="429" customFormat="1" ht="15" hidden="1" customHeight="1">
      <c r="A22" s="421" t="s">
        <v>190</v>
      </c>
      <c r="B22" s="423" t="s">
        <v>200</v>
      </c>
      <c r="C22" s="95" t="s">
        <v>172</v>
      </c>
      <c r="D22" s="423" t="s">
        <v>201</v>
      </c>
      <c r="E22" s="312">
        <v>5501</v>
      </c>
      <c r="F22" s="425" t="s">
        <v>200</v>
      </c>
      <c r="G22" s="312">
        <v>5501</v>
      </c>
      <c r="H22" s="313">
        <v>554.89</v>
      </c>
      <c r="I22" s="626"/>
    </row>
    <row r="23" spans="1:9" s="429" customFormat="1" ht="15" hidden="1" customHeight="1">
      <c r="A23" s="421" t="s">
        <v>190</v>
      </c>
      <c r="B23" s="423" t="s">
        <v>200</v>
      </c>
      <c r="C23" s="95" t="s">
        <v>172</v>
      </c>
      <c r="D23" s="423" t="s">
        <v>201</v>
      </c>
      <c r="E23" s="312">
        <v>5501</v>
      </c>
      <c r="F23" s="425" t="s">
        <v>202</v>
      </c>
      <c r="G23" s="312">
        <v>5502</v>
      </c>
      <c r="H23" s="313">
        <v>509.55</v>
      </c>
      <c r="I23" s="626"/>
    </row>
    <row r="24" spans="1:9" s="429" customFormat="1" ht="15" hidden="1" customHeight="1">
      <c r="A24" s="421" t="s">
        <v>190</v>
      </c>
      <c r="B24" s="423" t="s">
        <v>200</v>
      </c>
      <c r="C24" s="95" t="s">
        <v>172</v>
      </c>
      <c r="D24" s="423" t="s">
        <v>201</v>
      </c>
      <c r="E24" s="312">
        <v>5501</v>
      </c>
      <c r="F24" s="425" t="s">
        <v>203</v>
      </c>
      <c r="G24" s="312">
        <v>5503</v>
      </c>
      <c r="H24" s="313">
        <v>945.07</v>
      </c>
      <c r="I24" s="626"/>
    </row>
    <row r="25" spans="1:9" s="429" customFormat="1" ht="15" hidden="1" customHeight="1">
      <c r="A25" s="421" t="s">
        <v>190</v>
      </c>
      <c r="B25" s="423" t="s">
        <v>200</v>
      </c>
      <c r="C25" s="95" t="s">
        <v>172</v>
      </c>
      <c r="D25" s="423" t="s">
        <v>201</v>
      </c>
      <c r="E25" s="312">
        <v>5501</v>
      </c>
      <c r="F25" s="425" t="s">
        <v>204</v>
      </c>
      <c r="G25" s="312">
        <v>5504</v>
      </c>
      <c r="H25" s="313">
        <v>470.98</v>
      </c>
      <c r="I25" s="626"/>
    </row>
    <row r="26" spans="1:9" s="429" customFormat="1" ht="15" hidden="1" customHeight="1">
      <c r="A26" s="421" t="s">
        <v>190</v>
      </c>
      <c r="B26" s="421" t="s">
        <v>205</v>
      </c>
      <c r="C26" s="95" t="s">
        <v>172</v>
      </c>
      <c r="D26" s="421" t="s">
        <v>206</v>
      </c>
      <c r="E26" s="312">
        <v>5601</v>
      </c>
      <c r="F26" s="424" t="s">
        <v>205</v>
      </c>
      <c r="G26" s="312">
        <v>5601</v>
      </c>
      <c r="H26" s="327" t="s">
        <v>526</v>
      </c>
      <c r="I26" s="626"/>
    </row>
    <row r="27" spans="1:9" s="429" customFormat="1" ht="15" hidden="1" customHeight="1">
      <c r="A27" s="421" t="s">
        <v>190</v>
      </c>
      <c r="B27" s="421" t="s">
        <v>205</v>
      </c>
      <c r="C27" s="95" t="s">
        <v>172</v>
      </c>
      <c r="D27" s="421" t="s">
        <v>206</v>
      </c>
      <c r="E27" s="312">
        <v>5601</v>
      </c>
      <c r="F27" s="424" t="s">
        <v>207</v>
      </c>
      <c r="G27" s="312">
        <v>5603</v>
      </c>
      <c r="H27" s="327" t="s">
        <v>526</v>
      </c>
      <c r="I27" s="626"/>
    </row>
    <row r="28" spans="1:9" s="429" customFormat="1" ht="15" hidden="1" customHeight="1">
      <c r="A28" s="421" t="s">
        <v>190</v>
      </c>
      <c r="B28" s="421" t="s">
        <v>205</v>
      </c>
      <c r="C28" s="95" t="s">
        <v>172</v>
      </c>
      <c r="D28" s="421" t="s">
        <v>206</v>
      </c>
      <c r="E28" s="312">
        <v>5601</v>
      </c>
      <c r="F28" s="424" t="s">
        <v>208</v>
      </c>
      <c r="G28" s="312">
        <v>5606</v>
      </c>
      <c r="H28" s="327" t="s">
        <v>526</v>
      </c>
      <c r="I28" s="626"/>
    </row>
    <row r="29" spans="1:9" s="429" customFormat="1" ht="15" hidden="1" customHeight="1">
      <c r="A29" s="421" t="s">
        <v>190</v>
      </c>
      <c r="B29" s="423" t="s">
        <v>209</v>
      </c>
      <c r="C29" s="95" t="s">
        <v>172</v>
      </c>
      <c r="D29" s="423" t="s">
        <v>210</v>
      </c>
      <c r="E29" s="312">
        <v>5701</v>
      </c>
      <c r="F29" s="425" t="s">
        <v>210</v>
      </c>
      <c r="G29" s="312">
        <v>5701</v>
      </c>
      <c r="H29" s="313">
        <v>1390.51</v>
      </c>
      <c r="I29" s="626"/>
    </row>
    <row r="30" spans="1:9" s="429" customFormat="1" ht="15" hidden="1" customHeight="1">
      <c r="A30" s="421" t="s">
        <v>190</v>
      </c>
      <c r="B30" s="421" t="s">
        <v>211</v>
      </c>
      <c r="C30" s="95" t="s">
        <v>191</v>
      </c>
      <c r="D30" s="421" t="s">
        <v>191</v>
      </c>
      <c r="E30" s="312">
        <v>5001</v>
      </c>
      <c r="F30" s="421" t="s">
        <v>212</v>
      </c>
      <c r="G30" s="312">
        <v>5801</v>
      </c>
      <c r="H30" s="313">
        <v>276.27</v>
      </c>
      <c r="I30" s="626"/>
    </row>
    <row r="31" spans="1:9" s="429" customFormat="1" ht="15" hidden="1" customHeight="1">
      <c r="A31" s="421" t="s">
        <v>190</v>
      </c>
      <c r="B31" s="421" t="s">
        <v>211</v>
      </c>
      <c r="C31" s="95" t="s">
        <v>191</v>
      </c>
      <c r="D31" s="421" t="s">
        <v>191</v>
      </c>
      <c r="E31" s="312">
        <v>5001</v>
      </c>
      <c r="F31" s="421" t="s">
        <v>213</v>
      </c>
      <c r="G31" s="312">
        <v>5802</v>
      </c>
      <c r="H31" s="313">
        <v>1253.3499999999999</v>
      </c>
      <c r="I31" s="626"/>
    </row>
    <row r="32" spans="1:9" s="429" customFormat="1" ht="15" hidden="1" customHeight="1">
      <c r="A32" s="421" t="s">
        <v>190</v>
      </c>
      <c r="B32" s="421" t="s">
        <v>211</v>
      </c>
      <c r="C32" s="95" t="s">
        <v>191</v>
      </c>
      <c r="D32" s="421" t="s">
        <v>191</v>
      </c>
      <c r="E32" s="312">
        <v>5001</v>
      </c>
      <c r="F32" s="421" t="s">
        <v>214</v>
      </c>
      <c r="G32" s="312">
        <v>5803</v>
      </c>
      <c r="H32" s="313">
        <v>9661.67</v>
      </c>
      <c r="I32" s="626"/>
    </row>
    <row r="33" spans="1:9" s="429" customFormat="1" ht="15" hidden="1" customHeight="1">
      <c r="A33" s="421" t="s">
        <v>190</v>
      </c>
      <c r="B33" s="421" t="s">
        <v>211</v>
      </c>
      <c r="C33" s="95" t="s">
        <v>191</v>
      </c>
      <c r="D33" s="421" t="s">
        <v>191</v>
      </c>
      <c r="E33" s="312">
        <v>5001</v>
      </c>
      <c r="F33" s="421" t="s">
        <v>215</v>
      </c>
      <c r="G33" s="312">
        <v>5804</v>
      </c>
      <c r="H33" s="313">
        <v>280.97000000000003</v>
      </c>
      <c r="I33" s="626"/>
    </row>
    <row r="34" spans="1:9" s="429" customFormat="1" ht="15" hidden="1" customHeight="1">
      <c r="A34" s="421" t="s">
        <v>216</v>
      </c>
      <c r="B34" s="421" t="s">
        <v>217</v>
      </c>
      <c r="C34" s="95" t="s">
        <v>172</v>
      </c>
      <c r="D34" s="421" t="s">
        <v>218</v>
      </c>
      <c r="E34" s="312">
        <v>6001</v>
      </c>
      <c r="F34" s="421" t="s">
        <v>219</v>
      </c>
      <c r="G34" s="312">
        <v>6101</v>
      </c>
      <c r="H34" s="313">
        <v>250.75</v>
      </c>
      <c r="I34" s="626"/>
    </row>
    <row r="35" spans="1:9" s="429" customFormat="1" ht="15" hidden="1" customHeight="1">
      <c r="A35" s="421" t="s">
        <v>216</v>
      </c>
      <c r="B35" s="421" t="s">
        <v>217</v>
      </c>
      <c r="C35" s="95" t="s">
        <v>172</v>
      </c>
      <c r="D35" s="421" t="s">
        <v>218</v>
      </c>
      <c r="E35" s="312">
        <v>6001</v>
      </c>
      <c r="F35" s="421" t="s">
        <v>220</v>
      </c>
      <c r="G35" s="312">
        <v>6108</v>
      </c>
      <c r="H35" s="313">
        <v>2694.2</v>
      </c>
      <c r="I35" s="626"/>
    </row>
    <row r="36" spans="1:9" s="429" customFormat="1" ht="15" hidden="1" customHeight="1">
      <c r="A36" s="421" t="s">
        <v>216</v>
      </c>
      <c r="B36" s="423" t="s">
        <v>217</v>
      </c>
      <c r="C36" s="95" t="s">
        <v>172</v>
      </c>
      <c r="D36" s="423" t="s">
        <v>221</v>
      </c>
      <c r="E36" s="312">
        <v>6115</v>
      </c>
      <c r="F36" s="423" t="s">
        <v>221</v>
      </c>
      <c r="G36" s="312">
        <v>6115</v>
      </c>
      <c r="H36" s="327" t="s">
        <v>526</v>
      </c>
      <c r="I36" s="626"/>
    </row>
    <row r="37" spans="1:9" s="429" customFormat="1" ht="15" hidden="1" customHeight="1">
      <c r="A37" s="421" t="s">
        <v>216</v>
      </c>
      <c r="B37" s="423" t="s">
        <v>222</v>
      </c>
      <c r="C37" s="95" t="s">
        <v>172</v>
      </c>
      <c r="D37" s="423" t="s">
        <v>223</v>
      </c>
      <c r="E37" s="312">
        <v>6301</v>
      </c>
      <c r="F37" s="425" t="s">
        <v>223</v>
      </c>
      <c r="G37" s="312">
        <v>6301</v>
      </c>
      <c r="H37" s="327" t="s">
        <v>526</v>
      </c>
      <c r="I37" s="626"/>
    </row>
    <row r="38" spans="1:9" s="429" customFormat="1" ht="15" hidden="1" customHeight="1">
      <c r="A38" s="421" t="s">
        <v>224</v>
      </c>
      <c r="B38" s="421" t="s">
        <v>225</v>
      </c>
      <c r="C38" s="95" t="s">
        <v>172</v>
      </c>
      <c r="D38" s="421" t="s">
        <v>226</v>
      </c>
      <c r="E38" s="312">
        <v>7001</v>
      </c>
      <c r="F38" s="421" t="s">
        <v>225</v>
      </c>
      <c r="G38" s="312">
        <v>7101</v>
      </c>
      <c r="H38" s="313">
        <v>270.39</v>
      </c>
      <c r="I38" s="626"/>
    </row>
    <row r="39" spans="1:9" s="429" customFormat="1" ht="15" hidden="1" customHeight="1">
      <c r="A39" s="421" t="s">
        <v>224</v>
      </c>
      <c r="B39" s="423" t="s">
        <v>225</v>
      </c>
      <c r="C39" s="95" t="s">
        <v>172</v>
      </c>
      <c r="D39" s="423" t="s">
        <v>227</v>
      </c>
      <c r="E39" s="312">
        <v>7102</v>
      </c>
      <c r="F39" s="423" t="s">
        <v>227</v>
      </c>
      <c r="G39" s="312">
        <v>7102</v>
      </c>
      <c r="H39" s="327" t="s">
        <v>526</v>
      </c>
      <c r="I39" s="626"/>
    </row>
    <row r="40" spans="1:9" s="429" customFormat="1" ht="15" hidden="1" customHeight="1">
      <c r="A40" s="421" t="s">
        <v>224</v>
      </c>
      <c r="B40" s="421" t="s">
        <v>225</v>
      </c>
      <c r="C40" s="95" t="s">
        <v>172</v>
      </c>
      <c r="D40" s="421" t="s">
        <v>226</v>
      </c>
      <c r="E40" s="312">
        <v>7001</v>
      </c>
      <c r="F40" s="421" t="s">
        <v>224</v>
      </c>
      <c r="G40" s="312">
        <v>7105</v>
      </c>
      <c r="H40" s="313">
        <v>222.14</v>
      </c>
      <c r="I40" s="626"/>
    </row>
    <row r="41" spans="1:9" s="429" customFormat="1" ht="15" hidden="1" customHeight="1">
      <c r="A41" s="421" t="s">
        <v>224</v>
      </c>
      <c r="B41" s="421" t="s">
        <v>228</v>
      </c>
      <c r="C41" s="95" t="s">
        <v>172</v>
      </c>
      <c r="D41" s="421" t="s">
        <v>229</v>
      </c>
      <c r="E41" s="312">
        <v>7301</v>
      </c>
      <c r="F41" s="424" t="s">
        <v>228</v>
      </c>
      <c r="G41" s="312">
        <v>7301</v>
      </c>
      <c r="H41" s="327" t="s">
        <v>526</v>
      </c>
      <c r="I41" s="626"/>
    </row>
    <row r="42" spans="1:9" s="429" customFormat="1" ht="15" hidden="1" customHeight="1">
      <c r="A42" s="421" t="s">
        <v>224</v>
      </c>
      <c r="B42" s="421" t="s">
        <v>228</v>
      </c>
      <c r="C42" s="95" t="s">
        <v>172</v>
      </c>
      <c r="D42" s="421" t="s">
        <v>229</v>
      </c>
      <c r="E42" s="312">
        <v>7301</v>
      </c>
      <c r="F42" s="424" t="s">
        <v>230</v>
      </c>
      <c r="G42" s="312">
        <v>7305</v>
      </c>
      <c r="H42" s="327" t="s">
        <v>526</v>
      </c>
      <c r="I42" s="626"/>
    </row>
    <row r="43" spans="1:9" s="429" customFormat="1" ht="15" hidden="1" customHeight="1">
      <c r="A43" s="421" t="s">
        <v>224</v>
      </c>
      <c r="B43" s="421" t="s">
        <v>228</v>
      </c>
      <c r="C43" s="95" t="s">
        <v>172</v>
      </c>
      <c r="D43" s="421" t="s">
        <v>229</v>
      </c>
      <c r="E43" s="312">
        <v>7301</v>
      </c>
      <c r="F43" s="424" t="s">
        <v>231</v>
      </c>
      <c r="G43" s="312">
        <v>7306</v>
      </c>
      <c r="H43" s="327" t="s">
        <v>526</v>
      </c>
      <c r="I43" s="626"/>
    </row>
    <row r="44" spans="1:9" s="429" customFormat="1" ht="15" hidden="1" customHeight="1">
      <c r="A44" s="421" t="s">
        <v>224</v>
      </c>
      <c r="B44" s="423" t="s">
        <v>232</v>
      </c>
      <c r="C44" s="95" t="s">
        <v>172</v>
      </c>
      <c r="D44" s="423" t="s">
        <v>232</v>
      </c>
      <c r="E44" s="312">
        <v>7401</v>
      </c>
      <c r="F44" s="425" t="s">
        <v>232</v>
      </c>
      <c r="G44" s="312">
        <v>7401</v>
      </c>
      <c r="H44" s="327" t="s">
        <v>526</v>
      </c>
      <c r="I44" s="626"/>
    </row>
    <row r="45" spans="1:9" s="429" customFormat="1" ht="15" hidden="1" customHeight="1">
      <c r="A45" s="421" t="s">
        <v>233</v>
      </c>
      <c r="B45" s="421" t="s">
        <v>234</v>
      </c>
      <c r="C45" s="95" t="s">
        <v>235</v>
      </c>
      <c r="D45" s="421" t="s">
        <v>235</v>
      </c>
      <c r="E45" s="312">
        <v>8001</v>
      </c>
      <c r="F45" s="421" t="s">
        <v>234</v>
      </c>
      <c r="G45" s="312">
        <v>8101</v>
      </c>
      <c r="H45" s="313">
        <v>257.12</v>
      </c>
      <c r="I45" s="626"/>
    </row>
    <row r="46" spans="1:9" s="429" customFormat="1" ht="15" hidden="1" customHeight="1">
      <c r="A46" s="421" t="s">
        <v>233</v>
      </c>
      <c r="B46" s="421" t="s">
        <v>234</v>
      </c>
      <c r="C46" s="95" t="s">
        <v>235</v>
      </c>
      <c r="D46" s="421" t="s">
        <v>235</v>
      </c>
      <c r="E46" s="312">
        <v>8001</v>
      </c>
      <c r="F46" s="421" t="s">
        <v>236</v>
      </c>
      <c r="G46" s="312">
        <v>8102</v>
      </c>
      <c r="H46" s="313">
        <v>1443.94</v>
      </c>
      <c r="I46" s="626"/>
    </row>
    <row r="47" spans="1:9" s="429" customFormat="1" ht="15" hidden="1" customHeight="1">
      <c r="A47" s="421" t="s">
        <v>233</v>
      </c>
      <c r="B47" s="421" t="s">
        <v>234</v>
      </c>
      <c r="C47" s="95" t="s">
        <v>235</v>
      </c>
      <c r="D47" s="421" t="s">
        <v>235</v>
      </c>
      <c r="E47" s="312">
        <v>8001</v>
      </c>
      <c r="F47" s="421" t="s">
        <v>237</v>
      </c>
      <c r="G47" s="312">
        <v>8103</v>
      </c>
      <c r="H47" s="313">
        <v>303.35000000000002</v>
      </c>
      <c r="I47" s="626"/>
    </row>
    <row r="48" spans="1:9" s="429" customFormat="1" ht="15" hidden="1" customHeight="1">
      <c r="A48" s="421" t="s">
        <v>233</v>
      </c>
      <c r="B48" s="421" t="s">
        <v>234</v>
      </c>
      <c r="C48" s="95" t="s">
        <v>235</v>
      </c>
      <c r="D48" s="421" t="s">
        <v>235</v>
      </c>
      <c r="E48" s="312">
        <v>8001</v>
      </c>
      <c r="F48" s="421" t="s">
        <v>238</v>
      </c>
      <c r="G48" s="312">
        <v>8105</v>
      </c>
      <c r="H48" s="313">
        <v>167.5</v>
      </c>
      <c r="I48" s="626"/>
    </row>
    <row r="49" spans="1:9" s="429" customFormat="1" ht="15" hidden="1" customHeight="1">
      <c r="A49" s="421" t="s">
        <v>233</v>
      </c>
      <c r="B49" s="421" t="s">
        <v>234</v>
      </c>
      <c r="C49" s="95" t="s">
        <v>235</v>
      </c>
      <c r="D49" s="421" t="s">
        <v>235</v>
      </c>
      <c r="E49" s="312">
        <v>8001</v>
      </c>
      <c r="F49" s="421" t="s">
        <v>239</v>
      </c>
      <c r="G49" s="312">
        <v>8106</v>
      </c>
      <c r="H49" s="327" t="s">
        <v>526</v>
      </c>
      <c r="I49" s="626"/>
    </row>
    <row r="50" spans="1:9" s="429" customFormat="1" ht="15" hidden="1" customHeight="1">
      <c r="A50" s="421" t="s">
        <v>233</v>
      </c>
      <c r="B50" s="421" t="s">
        <v>234</v>
      </c>
      <c r="C50" s="95" t="s">
        <v>235</v>
      </c>
      <c r="D50" s="421" t="s">
        <v>235</v>
      </c>
      <c r="E50" s="312">
        <v>8001</v>
      </c>
      <c r="F50" s="421" t="s">
        <v>240</v>
      </c>
      <c r="G50" s="312">
        <v>8107</v>
      </c>
      <c r="H50" s="313">
        <v>274.8</v>
      </c>
      <c r="I50" s="626"/>
    </row>
    <row r="51" spans="1:9" s="429" customFormat="1" ht="15" hidden="1" customHeight="1">
      <c r="A51" s="421" t="s">
        <v>233</v>
      </c>
      <c r="B51" s="421" t="s">
        <v>234</v>
      </c>
      <c r="C51" s="95" t="s">
        <v>235</v>
      </c>
      <c r="D51" s="421" t="s">
        <v>235</v>
      </c>
      <c r="E51" s="312">
        <v>8001</v>
      </c>
      <c r="F51" s="421" t="s">
        <v>241</v>
      </c>
      <c r="G51" s="312">
        <v>8108</v>
      </c>
      <c r="H51" s="313">
        <v>449.61</v>
      </c>
      <c r="I51" s="626"/>
    </row>
    <row r="52" spans="1:9" s="429" customFormat="1" ht="15" hidden="1" customHeight="1">
      <c r="A52" s="421" t="s">
        <v>233</v>
      </c>
      <c r="B52" s="421" t="s">
        <v>234</v>
      </c>
      <c r="C52" s="95" t="s">
        <v>235</v>
      </c>
      <c r="D52" s="421" t="s">
        <v>235</v>
      </c>
      <c r="E52" s="312">
        <v>8001</v>
      </c>
      <c r="F52" s="421" t="s">
        <v>242</v>
      </c>
      <c r="G52" s="312">
        <v>8109</v>
      </c>
      <c r="H52" s="327" t="s">
        <v>526</v>
      </c>
      <c r="I52" s="626"/>
    </row>
    <row r="53" spans="1:9" s="429" customFormat="1" ht="15" hidden="1" customHeight="1">
      <c r="A53" s="421" t="s">
        <v>233</v>
      </c>
      <c r="B53" s="421" t="s">
        <v>234</v>
      </c>
      <c r="C53" s="95" t="s">
        <v>235</v>
      </c>
      <c r="D53" s="421" t="s">
        <v>235</v>
      </c>
      <c r="E53" s="312">
        <v>8001</v>
      </c>
      <c r="F53" s="421" t="s">
        <v>243</v>
      </c>
      <c r="G53" s="312">
        <v>8110</v>
      </c>
      <c r="H53" s="313">
        <v>242.83</v>
      </c>
      <c r="I53" s="626"/>
    </row>
    <row r="54" spans="1:9" s="429" customFormat="1" ht="15" hidden="1" customHeight="1">
      <c r="A54" s="421" t="s">
        <v>233</v>
      </c>
      <c r="B54" s="421" t="s">
        <v>234</v>
      </c>
      <c r="C54" s="95" t="s">
        <v>235</v>
      </c>
      <c r="D54" s="421" t="s">
        <v>235</v>
      </c>
      <c r="E54" s="312">
        <v>8001</v>
      </c>
      <c r="F54" s="421" t="s">
        <v>244</v>
      </c>
      <c r="G54" s="312">
        <v>8111</v>
      </c>
      <c r="H54" s="327" t="s">
        <v>526</v>
      </c>
      <c r="I54" s="626"/>
    </row>
    <row r="55" spans="1:9" s="429" customFormat="1" ht="15" hidden="1" customHeight="1">
      <c r="A55" s="421" t="s">
        <v>233</v>
      </c>
      <c r="B55" s="421" t="s">
        <v>234</v>
      </c>
      <c r="C55" s="95" t="s">
        <v>235</v>
      </c>
      <c r="D55" s="421" t="s">
        <v>235</v>
      </c>
      <c r="E55" s="312">
        <v>8001</v>
      </c>
      <c r="F55" s="421" t="s">
        <v>245</v>
      </c>
      <c r="G55" s="312">
        <v>8112</v>
      </c>
      <c r="H55" s="313">
        <v>168.42</v>
      </c>
      <c r="I55" s="626"/>
    </row>
    <row r="56" spans="1:9" s="429" customFormat="1" ht="15" hidden="1" customHeight="1">
      <c r="A56" s="421" t="s">
        <v>233</v>
      </c>
      <c r="B56" s="421" t="s">
        <v>233</v>
      </c>
      <c r="C56" s="95" t="s">
        <v>172</v>
      </c>
      <c r="D56" s="421" t="s">
        <v>246</v>
      </c>
      <c r="E56" s="312">
        <v>8301</v>
      </c>
      <c r="F56" s="421" t="s">
        <v>247</v>
      </c>
      <c r="G56" s="312">
        <v>8301</v>
      </c>
      <c r="H56" s="313">
        <v>249.23</v>
      </c>
      <c r="I56" s="626"/>
    </row>
    <row r="57" spans="1:9" s="429" customFormat="1" ht="15" hidden="1" customHeight="1">
      <c r="A57" s="421" t="s">
        <v>233</v>
      </c>
      <c r="B57" s="421" t="s">
        <v>233</v>
      </c>
      <c r="C57" s="95" t="s">
        <v>172</v>
      </c>
      <c r="D57" s="421" t="s">
        <v>246</v>
      </c>
      <c r="E57" s="312">
        <v>8301</v>
      </c>
      <c r="F57" s="424" t="s">
        <v>248</v>
      </c>
      <c r="G57" s="312">
        <v>8306</v>
      </c>
      <c r="H57" s="327" t="s">
        <v>526</v>
      </c>
      <c r="I57" s="626"/>
    </row>
    <row r="58" spans="1:9" s="429" customFormat="1" ht="15" hidden="1" customHeight="1">
      <c r="A58" s="421" t="s">
        <v>249</v>
      </c>
      <c r="B58" s="421" t="s">
        <v>250</v>
      </c>
      <c r="C58" s="95" t="s">
        <v>172</v>
      </c>
      <c r="D58" s="421" t="s">
        <v>251</v>
      </c>
      <c r="E58" s="312">
        <v>9001</v>
      </c>
      <c r="F58" s="421" t="s">
        <v>252</v>
      </c>
      <c r="G58" s="312">
        <v>9101</v>
      </c>
      <c r="H58" s="313">
        <v>234.37</v>
      </c>
      <c r="I58" s="626"/>
    </row>
    <row r="59" spans="1:9" s="429" customFormat="1" ht="15" hidden="1" customHeight="1">
      <c r="A59" s="421" t="s">
        <v>249</v>
      </c>
      <c r="B59" s="421" t="s">
        <v>250</v>
      </c>
      <c r="C59" s="95" t="s">
        <v>172</v>
      </c>
      <c r="D59" s="421" t="s">
        <v>251</v>
      </c>
      <c r="E59" s="312">
        <v>9001</v>
      </c>
      <c r="F59" s="421" t="s">
        <v>253</v>
      </c>
      <c r="G59" s="312">
        <v>9112</v>
      </c>
      <c r="H59" s="313">
        <v>207.02</v>
      </c>
      <c r="I59" s="626"/>
    </row>
    <row r="60" spans="1:9" s="429" customFormat="1" ht="15" hidden="1" customHeight="1">
      <c r="A60" s="421" t="s">
        <v>249</v>
      </c>
      <c r="B60" s="423" t="s">
        <v>250</v>
      </c>
      <c r="C60" s="95" t="s">
        <v>172</v>
      </c>
      <c r="D60" s="423" t="s">
        <v>254</v>
      </c>
      <c r="E60" s="312">
        <v>9120</v>
      </c>
      <c r="F60" s="423" t="s">
        <v>254</v>
      </c>
      <c r="G60" s="312">
        <v>9120</v>
      </c>
      <c r="H60" s="313">
        <v>238.4</v>
      </c>
      <c r="I60" s="626"/>
    </row>
    <row r="61" spans="1:9" s="429" customFormat="1" ht="15" hidden="1" customHeight="1">
      <c r="A61" s="421" t="s">
        <v>249</v>
      </c>
      <c r="B61" s="423" t="s">
        <v>255</v>
      </c>
      <c r="C61" s="95" t="s">
        <v>172</v>
      </c>
      <c r="D61" s="423" t="s">
        <v>256</v>
      </c>
      <c r="E61" s="312">
        <v>9201</v>
      </c>
      <c r="F61" s="423" t="s">
        <v>256</v>
      </c>
      <c r="G61" s="312">
        <v>9201</v>
      </c>
      <c r="H61" s="327" t="s">
        <v>526</v>
      </c>
      <c r="I61" s="626"/>
    </row>
    <row r="62" spans="1:9" s="429" customFormat="1" ht="15" hidden="1" customHeight="1">
      <c r="A62" s="421" t="s">
        <v>257</v>
      </c>
      <c r="B62" s="421" t="s">
        <v>258</v>
      </c>
      <c r="C62" s="95" t="s">
        <v>172</v>
      </c>
      <c r="D62" s="421" t="s">
        <v>259</v>
      </c>
      <c r="E62" s="312">
        <v>10001</v>
      </c>
      <c r="F62" s="421" t="s">
        <v>260</v>
      </c>
      <c r="G62" s="312">
        <v>10101</v>
      </c>
      <c r="H62" s="313">
        <v>358.11</v>
      </c>
      <c r="I62" s="626"/>
    </row>
    <row r="63" spans="1:9" s="429" customFormat="1" ht="15" hidden="1" customHeight="1">
      <c r="A63" s="421" t="s">
        <v>257</v>
      </c>
      <c r="B63" s="421" t="s">
        <v>258</v>
      </c>
      <c r="C63" s="95" t="s">
        <v>172</v>
      </c>
      <c r="D63" s="421" t="s">
        <v>259</v>
      </c>
      <c r="E63" s="312">
        <v>10001</v>
      </c>
      <c r="F63" s="421" t="s">
        <v>261</v>
      </c>
      <c r="G63" s="312">
        <v>10109</v>
      </c>
      <c r="H63" s="313">
        <v>662.56</v>
      </c>
      <c r="I63" s="626"/>
    </row>
    <row r="64" spans="1:9" s="429" customFormat="1" ht="15" hidden="1" customHeight="1">
      <c r="A64" s="421" t="s">
        <v>257</v>
      </c>
      <c r="B64" s="423" t="s">
        <v>262</v>
      </c>
      <c r="C64" s="95" t="s">
        <v>172</v>
      </c>
      <c r="D64" s="423" t="s">
        <v>263</v>
      </c>
      <c r="E64" s="312">
        <v>10201</v>
      </c>
      <c r="F64" s="423" t="s">
        <v>263</v>
      </c>
      <c r="G64" s="312">
        <v>10201</v>
      </c>
      <c r="H64" s="313">
        <v>517.88</v>
      </c>
      <c r="I64" s="626"/>
    </row>
    <row r="65" spans="1:9" s="429" customFormat="1" ht="15" hidden="1" customHeight="1">
      <c r="A65" s="421" t="s">
        <v>257</v>
      </c>
      <c r="B65" s="421" t="s">
        <v>264</v>
      </c>
      <c r="C65" s="95" t="s">
        <v>172</v>
      </c>
      <c r="D65" s="421" t="s">
        <v>264</v>
      </c>
      <c r="E65" s="312">
        <v>10301</v>
      </c>
      <c r="F65" s="421" t="s">
        <v>264</v>
      </c>
      <c r="G65" s="312">
        <v>10301</v>
      </c>
      <c r="H65" s="313">
        <v>295.19</v>
      </c>
      <c r="I65" s="626"/>
    </row>
    <row r="66" spans="1:9" s="429" customFormat="1" ht="15" hidden="1" customHeight="1">
      <c r="A66" s="421" t="s">
        <v>265</v>
      </c>
      <c r="B66" s="423" t="s">
        <v>266</v>
      </c>
      <c r="C66" s="95" t="s">
        <v>172</v>
      </c>
      <c r="D66" s="423" t="s">
        <v>266</v>
      </c>
      <c r="E66" s="312">
        <v>11101</v>
      </c>
      <c r="F66" s="423" t="s">
        <v>266</v>
      </c>
      <c r="G66" s="312">
        <v>11101</v>
      </c>
      <c r="H66" s="313">
        <v>1966.32</v>
      </c>
      <c r="I66" s="626"/>
    </row>
    <row r="67" spans="1:9" s="429" customFormat="1" ht="15" hidden="1" customHeight="1">
      <c r="A67" s="421" t="s">
        <v>267</v>
      </c>
      <c r="B67" s="421" t="s">
        <v>267</v>
      </c>
      <c r="C67" s="95" t="s">
        <v>172</v>
      </c>
      <c r="D67" s="421" t="s">
        <v>268</v>
      </c>
      <c r="E67" s="312">
        <v>12101</v>
      </c>
      <c r="F67" s="424" t="s">
        <v>268</v>
      </c>
      <c r="G67" s="312">
        <v>12101</v>
      </c>
      <c r="H67" s="313">
        <v>298.70999999999998</v>
      </c>
      <c r="I67" s="626"/>
    </row>
    <row r="68" spans="1:9" s="429" customFormat="1" ht="15" customHeight="1">
      <c r="A68" s="421" t="s">
        <v>269</v>
      </c>
      <c r="B68" s="421" t="s">
        <v>270</v>
      </c>
      <c r="C68" s="95" t="s">
        <v>271</v>
      </c>
      <c r="D68" s="421" t="s">
        <v>271</v>
      </c>
      <c r="E68" s="312">
        <v>13001</v>
      </c>
      <c r="F68" s="421" t="s">
        <v>270</v>
      </c>
      <c r="G68" s="312">
        <v>13101</v>
      </c>
      <c r="H68" s="313">
        <v>158.13</v>
      </c>
      <c r="I68" s="626"/>
    </row>
    <row r="69" spans="1:9" s="429" customFormat="1" ht="15" customHeight="1">
      <c r="A69" s="421" t="s">
        <v>269</v>
      </c>
      <c r="B69" s="421" t="s">
        <v>270</v>
      </c>
      <c r="C69" s="95" t="s">
        <v>271</v>
      </c>
      <c r="D69" s="421" t="s">
        <v>271</v>
      </c>
      <c r="E69" s="312">
        <v>13001</v>
      </c>
      <c r="F69" s="421" t="s">
        <v>272</v>
      </c>
      <c r="G69" s="312">
        <v>13102</v>
      </c>
      <c r="H69" s="313">
        <v>251.88</v>
      </c>
      <c r="I69" s="626"/>
    </row>
    <row r="70" spans="1:9" s="429" customFormat="1" ht="15" customHeight="1">
      <c r="A70" s="421" t="s">
        <v>269</v>
      </c>
      <c r="B70" s="421" t="s">
        <v>270</v>
      </c>
      <c r="C70" s="95" t="s">
        <v>271</v>
      </c>
      <c r="D70" s="421" t="s">
        <v>271</v>
      </c>
      <c r="E70" s="312">
        <v>13001</v>
      </c>
      <c r="F70" s="421" t="s">
        <v>273</v>
      </c>
      <c r="G70" s="312">
        <v>13103</v>
      </c>
      <c r="H70" s="313">
        <v>189.5</v>
      </c>
      <c r="I70" s="626"/>
    </row>
    <row r="71" spans="1:9" s="429" customFormat="1" ht="15" customHeight="1">
      <c r="A71" s="421" t="s">
        <v>269</v>
      </c>
      <c r="B71" s="421" t="s">
        <v>270</v>
      </c>
      <c r="C71" s="95" t="s">
        <v>271</v>
      </c>
      <c r="D71" s="421" t="s">
        <v>271</v>
      </c>
      <c r="E71" s="312">
        <v>13001</v>
      </c>
      <c r="F71" s="421" t="s">
        <v>274</v>
      </c>
      <c r="G71" s="312">
        <v>13104</v>
      </c>
      <c r="H71" s="313">
        <v>189.94</v>
      </c>
      <c r="I71" s="626"/>
    </row>
    <row r="72" spans="1:9" s="429" customFormat="1" ht="15" customHeight="1">
      <c r="A72" s="421" t="s">
        <v>269</v>
      </c>
      <c r="B72" s="421" t="s">
        <v>270</v>
      </c>
      <c r="C72" s="95" t="s">
        <v>271</v>
      </c>
      <c r="D72" s="421" t="s">
        <v>271</v>
      </c>
      <c r="E72" s="312">
        <v>13001</v>
      </c>
      <c r="F72" s="421" t="s">
        <v>275</v>
      </c>
      <c r="G72" s="312">
        <v>13105</v>
      </c>
      <c r="H72" s="313">
        <v>210.66</v>
      </c>
      <c r="I72" s="626"/>
    </row>
    <row r="73" spans="1:9" s="429" customFormat="1" ht="15" customHeight="1">
      <c r="A73" s="421" t="s">
        <v>269</v>
      </c>
      <c r="B73" s="421" t="s">
        <v>270</v>
      </c>
      <c r="C73" s="95" t="s">
        <v>271</v>
      </c>
      <c r="D73" s="421" t="s">
        <v>271</v>
      </c>
      <c r="E73" s="312">
        <v>13001</v>
      </c>
      <c r="F73" s="421" t="s">
        <v>276</v>
      </c>
      <c r="G73" s="312">
        <v>13106</v>
      </c>
      <c r="H73" s="313">
        <v>212.65</v>
      </c>
      <c r="I73" s="626"/>
    </row>
    <row r="74" spans="1:9" s="429" customFormat="1" ht="15" customHeight="1">
      <c r="A74" s="421" t="s">
        <v>269</v>
      </c>
      <c r="B74" s="421" t="s">
        <v>270</v>
      </c>
      <c r="C74" s="95" t="s">
        <v>271</v>
      </c>
      <c r="D74" s="421" t="s">
        <v>271</v>
      </c>
      <c r="E74" s="312">
        <v>13001</v>
      </c>
      <c r="F74" s="421" t="s">
        <v>277</v>
      </c>
      <c r="G74" s="312">
        <v>13107</v>
      </c>
      <c r="H74" s="313">
        <v>371.66</v>
      </c>
      <c r="I74" s="626"/>
    </row>
    <row r="75" spans="1:9" s="429" customFormat="1" ht="15" customHeight="1">
      <c r="A75" s="421" t="s">
        <v>269</v>
      </c>
      <c r="B75" s="421" t="s">
        <v>270</v>
      </c>
      <c r="C75" s="95" t="s">
        <v>271</v>
      </c>
      <c r="D75" s="421" t="s">
        <v>271</v>
      </c>
      <c r="E75" s="312">
        <v>13001</v>
      </c>
      <c r="F75" s="421" t="s">
        <v>278</v>
      </c>
      <c r="G75" s="312">
        <v>13108</v>
      </c>
      <c r="H75" s="313">
        <v>202.14</v>
      </c>
      <c r="I75" s="626"/>
    </row>
    <row r="76" spans="1:9" s="429" customFormat="1" ht="15" customHeight="1">
      <c r="A76" s="421" t="s">
        <v>269</v>
      </c>
      <c r="B76" s="421" t="s">
        <v>270</v>
      </c>
      <c r="C76" s="95" t="s">
        <v>271</v>
      </c>
      <c r="D76" s="421" t="s">
        <v>271</v>
      </c>
      <c r="E76" s="312">
        <v>13001</v>
      </c>
      <c r="F76" s="421" t="s">
        <v>279</v>
      </c>
      <c r="G76" s="312">
        <v>13109</v>
      </c>
      <c r="H76" s="313">
        <v>188.3</v>
      </c>
      <c r="I76" s="626"/>
    </row>
    <row r="77" spans="1:9" s="429" customFormat="1" ht="15" customHeight="1">
      <c r="A77" s="421" t="s">
        <v>269</v>
      </c>
      <c r="B77" s="421" t="s">
        <v>270</v>
      </c>
      <c r="C77" s="95" t="s">
        <v>271</v>
      </c>
      <c r="D77" s="421" t="s">
        <v>271</v>
      </c>
      <c r="E77" s="312">
        <v>13001</v>
      </c>
      <c r="F77" s="421" t="s">
        <v>280</v>
      </c>
      <c r="G77" s="312">
        <v>13110</v>
      </c>
      <c r="H77" s="313">
        <v>248.67</v>
      </c>
      <c r="I77" s="626"/>
    </row>
    <row r="78" spans="1:9" s="429" customFormat="1" ht="15" customHeight="1">
      <c r="A78" s="421" t="s">
        <v>269</v>
      </c>
      <c r="B78" s="421" t="s">
        <v>270</v>
      </c>
      <c r="C78" s="95" t="s">
        <v>271</v>
      </c>
      <c r="D78" s="421" t="s">
        <v>271</v>
      </c>
      <c r="E78" s="312">
        <v>13001</v>
      </c>
      <c r="F78" s="421" t="s">
        <v>281</v>
      </c>
      <c r="G78" s="312">
        <v>13111</v>
      </c>
      <c r="H78" s="313">
        <v>190.2</v>
      </c>
      <c r="I78" s="626"/>
    </row>
    <row r="79" spans="1:9" s="429" customFormat="1" ht="15" customHeight="1">
      <c r="A79" s="421" t="s">
        <v>269</v>
      </c>
      <c r="B79" s="421" t="s">
        <v>270</v>
      </c>
      <c r="C79" s="95" t="s">
        <v>271</v>
      </c>
      <c r="D79" s="421" t="s">
        <v>271</v>
      </c>
      <c r="E79" s="312">
        <v>13001</v>
      </c>
      <c r="F79" s="421" t="s">
        <v>282</v>
      </c>
      <c r="G79" s="312">
        <v>13112</v>
      </c>
      <c r="H79" s="313">
        <v>208.49</v>
      </c>
      <c r="I79" s="626"/>
    </row>
    <row r="80" spans="1:9" s="429" customFormat="1" ht="15" customHeight="1">
      <c r="A80" s="421" t="s">
        <v>269</v>
      </c>
      <c r="B80" s="421" t="s">
        <v>270</v>
      </c>
      <c r="C80" s="95" t="s">
        <v>271</v>
      </c>
      <c r="D80" s="421" t="s">
        <v>271</v>
      </c>
      <c r="E80" s="312">
        <v>13001</v>
      </c>
      <c r="F80" s="421" t="s">
        <v>283</v>
      </c>
      <c r="G80" s="312">
        <v>13113</v>
      </c>
      <c r="H80" s="313">
        <v>291.10000000000002</v>
      </c>
      <c r="I80" s="626"/>
    </row>
    <row r="81" spans="1:9" s="429" customFormat="1" ht="15" customHeight="1">
      <c r="A81" s="421" t="s">
        <v>269</v>
      </c>
      <c r="B81" s="421" t="s">
        <v>270</v>
      </c>
      <c r="C81" s="95" t="s">
        <v>271</v>
      </c>
      <c r="D81" s="421" t="s">
        <v>271</v>
      </c>
      <c r="E81" s="312">
        <v>13001</v>
      </c>
      <c r="F81" s="421" t="s">
        <v>284</v>
      </c>
      <c r="G81" s="312">
        <v>13114</v>
      </c>
      <c r="H81" s="313">
        <v>314.24</v>
      </c>
      <c r="I81" s="626"/>
    </row>
    <row r="82" spans="1:9" s="429" customFormat="1" ht="15" customHeight="1">
      <c r="A82" s="421" t="s">
        <v>269</v>
      </c>
      <c r="B82" s="421" t="s">
        <v>270</v>
      </c>
      <c r="C82" s="95" t="s">
        <v>271</v>
      </c>
      <c r="D82" s="421" t="s">
        <v>271</v>
      </c>
      <c r="E82" s="312">
        <v>13001</v>
      </c>
      <c r="F82" s="421" t="s">
        <v>285</v>
      </c>
      <c r="G82" s="312">
        <v>13115</v>
      </c>
      <c r="H82" s="313">
        <v>633.15</v>
      </c>
      <c r="I82" s="626"/>
    </row>
    <row r="83" spans="1:9" s="429" customFormat="1" ht="15" customHeight="1">
      <c r="A83" s="421" t="s">
        <v>269</v>
      </c>
      <c r="B83" s="421" t="s">
        <v>270</v>
      </c>
      <c r="C83" s="95" t="s">
        <v>271</v>
      </c>
      <c r="D83" s="421" t="s">
        <v>271</v>
      </c>
      <c r="E83" s="312">
        <v>13001</v>
      </c>
      <c r="F83" s="421" t="s">
        <v>286</v>
      </c>
      <c r="G83" s="312">
        <v>13116</v>
      </c>
      <c r="H83" s="313">
        <v>169.61</v>
      </c>
      <c r="I83" s="626"/>
    </row>
    <row r="84" spans="1:9" s="429" customFormat="1" ht="15" customHeight="1">
      <c r="A84" s="421" t="s">
        <v>269</v>
      </c>
      <c r="B84" s="421" t="s">
        <v>270</v>
      </c>
      <c r="C84" s="95" t="s">
        <v>271</v>
      </c>
      <c r="D84" s="421" t="s">
        <v>271</v>
      </c>
      <c r="E84" s="312">
        <v>13001</v>
      </c>
      <c r="F84" s="421" t="s">
        <v>287</v>
      </c>
      <c r="G84" s="312">
        <v>13117</v>
      </c>
      <c r="H84" s="313">
        <v>172.91</v>
      </c>
      <c r="I84" s="626"/>
    </row>
    <row r="85" spans="1:9" s="429" customFormat="1" ht="15" customHeight="1">
      <c r="A85" s="421" t="s">
        <v>269</v>
      </c>
      <c r="B85" s="421" t="s">
        <v>270</v>
      </c>
      <c r="C85" s="95" t="s">
        <v>271</v>
      </c>
      <c r="D85" s="421" t="s">
        <v>271</v>
      </c>
      <c r="E85" s="312">
        <v>13001</v>
      </c>
      <c r="F85" s="421" t="s">
        <v>288</v>
      </c>
      <c r="G85" s="312">
        <v>13118</v>
      </c>
      <c r="H85" s="313">
        <v>193.27</v>
      </c>
      <c r="I85" s="626"/>
    </row>
    <row r="86" spans="1:9" s="429" customFormat="1" ht="15" customHeight="1">
      <c r="A86" s="421" t="s">
        <v>269</v>
      </c>
      <c r="B86" s="421" t="s">
        <v>270</v>
      </c>
      <c r="C86" s="95" t="s">
        <v>271</v>
      </c>
      <c r="D86" s="421" t="s">
        <v>271</v>
      </c>
      <c r="E86" s="312">
        <v>13001</v>
      </c>
      <c r="F86" s="421" t="s">
        <v>289</v>
      </c>
      <c r="G86" s="312">
        <v>13119</v>
      </c>
      <c r="H86" s="313">
        <v>240.49</v>
      </c>
      <c r="I86" s="626"/>
    </row>
    <row r="87" spans="1:9" s="429" customFormat="1" ht="15" customHeight="1">
      <c r="A87" s="421" t="s">
        <v>269</v>
      </c>
      <c r="B87" s="421" t="s">
        <v>270</v>
      </c>
      <c r="C87" s="95" t="s">
        <v>271</v>
      </c>
      <c r="D87" s="421" t="s">
        <v>271</v>
      </c>
      <c r="E87" s="312">
        <v>13001</v>
      </c>
      <c r="F87" s="421" t="s">
        <v>290</v>
      </c>
      <c r="G87" s="312">
        <v>13120</v>
      </c>
      <c r="H87" s="313">
        <v>202.47</v>
      </c>
      <c r="I87" s="626"/>
    </row>
    <row r="88" spans="1:9" s="429" customFormat="1" ht="15" customHeight="1">
      <c r="A88" s="421" t="s">
        <v>269</v>
      </c>
      <c r="B88" s="421" t="s">
        <v>270</v>
      </c>
      <c r="C88" s="95" t="s">
        <v>271</v>
      </c>
      <c r="D88" s="421" t="s">
        <v>271</v>
      </c>
      <c r="E88" s="312">
        <v>13001</v>
      </c>
      <c r="F88" s="421" t="s">
        <v>291</v>
      </c>
      <c r="G88" s="312">
        <v>13121</v>
      </c>
      <c r="H88" s="313">
        <v>205.65</v>
      </c>
      <c r="I88" s="626"/>
    </row>
    <row r="89" spans="1:9" s="429" customFormat="1" ht="15" customHeight="1">
      <c r="A89" s="421" t="s">
        <v>269</v>
      </c>
      <c r="B89" s="421" t="s">
        <v>270</v>
      </c>
      <c r="C89" s="95" t="s">
        <v>271</v>
      </c>
      <c r="D89" s="421" t="s">
        <v>271</v>
      </c>
      <c r="E89" s="312">
        <v>13001</v>
      </c>
      <c r="F89" s="421" t="s">
        <v>292</v>
      </c>
      <c r="G89" s="312">
        <v>13122</v>
      </c>
      <c r="H89" s="313">
        <v>319.67</v>
      </c>
      <c r="I89" s="626"/>
    </row>
    <row r="90" spans="1:9" s="429" customFormat="1" ht="15" customHeight="1">
      <c r="A90" s="421" t="s">
        <v>269</v>
      </c>
      <c r="B90" s="421" t="s">
        <v>270</v>
      </c>
      <c r="C90" s="95" t="s">
        <v>271</v>
      </c>
      <c r="D90" s="421" t="s">
        <v>271</v>
      </c>
      <c r="E90" s="312">
        <v>13001</v>
      </c>
      <c r="F90" s="421" t="s">
        <v>293</v>
      </c>
      <c r="G90" s="312">
        <v>13123</v>
      </c>
      <c r="H90" s="313">
        <v>219.79</v>
      </c>
      <c r="I90" s="626"/>
    </row>
    <row r="91" spans="1:9" s="429" customFormat="1" ht="15" customHeight="1">
      <c r="A91" s="421" t="s">
        <v>269</v>
      </c>
      <c r="B91" s="421" t="s">
        <v>270</v>
      </c>
      <c r="C91" s="95" t="s">
        <v>271</v>
      </c>
      <c r="D91" s="421" t="s">
        <v>271</v>
      </c>
      <c r="E91" s="312">
        <v>13001</v>
      </c>
      <c r="F91" s="421" t="s">
        <v>294</v>
      </c>
      <c r="G91" s="312">
        <v>13124</v>
      </c>
      <c r="H91" s="313">
        <v>247.58</v>
      </c>
      <c r="I91" s="626"/>
    </row>
    <row r="92" spans="1:9" s="429" customFormat="1" ht="15" customHeight="1">
      <c r="A92" s="421" t="s">
        <v>269</v>
      </c>
      <c r="B92" s="421" t="s">
        <v>270</v>
      </c>
      <c r="C92" s="95" t="s">
        <v>271</v>
      </c>
      <c r="D92" s="421" t="s">
        <v>271</v>
      </c>
      <c r="E92" s="312">
        <v>13001</v>
      </c>
      <c r="F92" s="421" t="s">
        <v>295</v>
      </c>
      <c r="G92" s="312">
        <v>13125</v>
      </c>
      <c r="H92" s="313">
        <v>303.19</v>
      </c>
      <c r="I92" s="626"/>
    </row>
    <row r="93" spans="1:9" s="429" customFormat="1" ht="15" customHeight="1">
      <c r="A93" s="421" t="s">
        <v>269</v>
      </c>
      <c r="B93" s="421" t="s">
        <v>270</v>
      </c>
      <c r="C93" s="95" t="s">
        <v>271</v>
      </c>
      <c r="D93" s="421" t="s">
        <v>271</v>
      </c>
      <c r="E93" s="312">
        <v>13001</v>
      </c>
      <c r="F93" s="421" t="s">
        <v>296</v>
      </c>
      <c r="G93" s="312">
        <v>13126</v>
      </c>
      <c r="H93" s="313">
        <v>198.06</v>
      </c>
      <c r="I93" s="626"/>
    </row>
    <row r="94" spans="1:9" s="429" customFormat="1" ht="15" customHeight="1">
      <c r="A94" s="421" t="s">
        <v>269</v>
      </c>
      <c r="B94" s="421" t="s">
        <v>270</v>
      </c>
      <c r="C94" s="95" t="s">
        <v>271</v>
      </c>
      <c r="D94" s="421" t="s">
        <v>271</v>
      </c>
      <c r="E94" s="312">
        <v>13001</v>
      </c>
      <c r="F94" s="421" t="s">
        <v>297</v>
      </c>
      <c r="G94" s="312">
        <v>13127</v>
      </c>
      <c r="H94" s="313">
        <v>201.38</v>
      </c>
      <c r="I94" s="626"/>
    </row>
    <row r="95" spans="1:9" s="429" customFormat="1" ht="15" customHeight="1">
      <c r="A95" s="421" t="s">
        <v>269</v>
      </c>
      <c r="B95" s="421" t="s">
        <v>270</v>
      </c>
      <c r="C95" s="95" t="s">
        <v>271</v>
      </c>
      <c r="D95" s="421" t="s">
        <v>271</v>
      </c>
      <c r="E95" s="312">
        <v>13001</v>
      </c>
      <c r="F95" s="421" t="s">
        <v>298</v>
      </c>
      <c r="G95" s="312">
        <v>13128</v>
      </c>
      <c r="H95" s="313">
        <v>251.63</v>
      </c>
      <c r="I95" s="626"/>
    </row>
    <row r="96" spans="1:9" s="429" customFormat="1" ht="15" customHeight="1">
      <c r="A96" s="421" t="s">
        <v>269</v>
      </c>
      <c r="B96" s="421" t="s">
        <v>270</v>
      </c>
      <c r="C96" s="95" t="s">
        <v>271</v>
      </c>
      <c r="D96" s="421" t="s">
        <v>271</v>
      </c>
      <c r="E96" s="312">
        <v>13001</v>
      </c>
      <c r="F96" s="421" t="s">
        <v>299</v>
      </c>
      <c r="G96" s="312">
        <v>13129</v>
      </c>
      <c r="H96" s="313">
        <v>190.01</v>
      </c>
      <c r="I96" s="626"/>
    </row>
    <row r="97" spans="1:9" s="429" customFormat="1" ht="15" customHeight="1">
      <c r="A97" s="421" t="s">
        <v>269</v>
      </c>
      <c r="B97" s="421" t="s">
        <v>270</v>
      </c>
      <c r="C97" s="95" t="s">
        <v>271</v>
      </c>
      <c r="D97" s="421" t="s">
        <v>271</v>
      </c>
      <c r="E97" s="312">
        <v>13001</v>
      </c>
      <c r="F97" s="421" t="s">
        <v>300</v>
      </c>
      <c r="G97" s="312">
        <v>13130</v>
      </c>
      <c r="H97" s="313">
        <v>211.18</v>
      </c>
      <c r="I97" s="626"/>
    </row>
    <row r="98" spans="1:9" s="429" customFormat="1" ht="15" customHeight="1">
      <c r="A98" s="421" t="s">
        <v>269</v>
      </c>
      <c r="B98" s="421" t="s">
        <v>270</v>
      </c>
      <c r="C98" s="95" t="s">
        <v>271</v>
      </c>
      <c r="D98" s="421" t="s">
        <v>271</v>
      </c>
      <c r="E98" s="312">
        <v>13001</v>
      </c>
      <c r="F98" s="421" t="s">
        <v>301</v>
      </c>
      <c r="G98" s="312">
        <v>13131</v>
      </c>
      <c r="H98" s="313">
        <v>171.08</v>
      </c>
      <c r="I98" s="626"/>
    </row>
    <row r="99" spans="1:9" s="429" customFormat="1" ht="15" customHeight="1">
      <c r="A99" s="421" t="s">
        <v>269</v>
      </c>
      <c r="B99" s="421" t="s">
        <v>270</v>
      </c>
      <c r="C99" s="95" t="s">
        <v>271</v>
      </c>
      <c r="D99" s="421" t="s">
        <v>271</v>
      </c>
      <c r="E99" s="312">
        <v>13001</v>
      </c>
      <c r="F99" s="421" t="s">
        <v>302</v>
      </c>
      <c r="G99" s="312">
        <v>13132</v>
      </c>
      <c r="H99" s="313">
        <v>392.09</v>
      </c>
      <c r="I99" s="626"/>
    </row>
    <row r="100" spans="1:9" s="429" customFormat="1" ht="15" customHeight="1">
      <c r="A100" s="421" t="s">
        <v>269</v>
      </c>
      <c r="B100" s="421" t="s">
        <v>303</v>
      </c>
      <c r="C100" s="95" t="s">
        <v>271</v>
      </c>
      <c r="D100" s="421" t="s">
        <v>271</v>
      </c>
      <c r="E100" s="312">
        <v>13001</v>
      </c>
      <c r="F100" s="421" t="s">
        <v>304</v>
      </c>
      <c r="G100" s="312">
        <v>13201</v>
      </c>
      <c r="H100" s="313">
        <v>270.66000000000003</v>
      </c>
      <c r="I100" s="626"/>
    </row>
    <row r="101" spans="1:9" s="429" customFormat="1" ht="15" customHeight="1">
      <c r="A101" s="421" t="s">
        <v>269</v>
      </c>
      <c r="B101" s="421" t="s">
        <v>303</v>
      </c>
      <c r="C101" s="95" t="s">
        <v>271</v>
      </c>
      <c r="D101" s="421" t="s">
        <v>271</v>
      </c>
      <c r="E101" s="312">
        <v>13001</v>
      </c>
      <c r="F101" s="421" t="s">
        <v>305</v>
      </c>
      <c r="G101" s="312">
        <v>13202</v>
      </c>
      <c r="H101" s="313">
        <v>920.2</v>
      </c>
      <c r="I101" s="626"/>
    </row>
    <row r="102" spans="1:9" s="429" customFormat="1" ht="15" customHeight="1">
      <c r="A102" s="421" t="s">
        <v>269</v>
      </c>
      <c r="B102" s="421" t="s">
        <v>303</v>
      </c>
      <c r="C102" s="95" t="s">
        <v>271</v>
      </c>
      <c r="D102" s="421" t="s">
        <v>271</v>
      </c>
      <c r="E102" s="312">
        <v>13001</v>
      </c>
      <c r="F102" s="421" t="s">
        <v>306</v>
      </c>
      <c r="G102" s="312">
        <v>13203</v>
      </c>
      <c r="H102" s="313">
        <v>1353.45</v>
      </c>
      <c r="I102" s="626"/>
    </row>
    <row r="103" spans="1:9" s="429" customFormat="1" ht="15" customHeight="1">
      <c r="A103" s="421" t="s">
        <v>269</v>
      </c>
      <c r="B103" s="421" t="s">
        <v>307</v>
      </c>
      <c r="C103" s="95" t="s">
        <v>271</v>
      </c>
      <c r="D103" s="421" t="s">
        <v>271</v>
      </c>
      <c r="E103" s="312">
        <v>13001</v>
      </c>
      <c r="F103" s="421" t="s">
        <v>308</v>
      </c>
      <c r="G103" s="312">
        <v>13301</v>
      </c>
      <c r="H103" s="327" t="s">
        <v>526</v>
      </c>
      <c r="I103" s="626"/>
    </row>
    <row r="104" spans="1:9" s="429" customFormat="1" ht="15" customHeight="1">
      <c r="A104" s="421" t="s">
        <v>269</v>
      </c>
      <c r="B104" s="421" t="s">
        <v>307</v>
      </c>
      <c r="C104" s="95" t="s">
        <v>271</v>
      </c>
      <c r="D104" s="421" t="s">
        <v>271</v>
      </c>
      <c r="E104" s="312">
        <v>13001</v>
      </c>
      <c r="F104" s="421" t="s">
        <v>309</v>
      </c>
      <c r="G104" s="312">
        <v>13302</v>
      </c>
      <c r="H104" s="313">
        <v>775.78</v>
      </c>
      <c r="I104" s="626"/>
    </row>
    <row r="105" spans="1:9" s="429" customFormat="1" ht="15" customHeight="1">
      <c r="A105" s="421" t="s">
        <v>269</v>
      </c>
      <c r="B105" s="421" t="s">
        <v>307</v>
      </c>
      <c r="C105" s="95" t="s">
        <v>271</v>
      </c>
      <c r="D105" s="421" t="s">
        <v>271</v>
      </c>
      <c r="E105" s="312">
        <v>13001</v>
      </c>
      <c r="F105" s="421" t="s">
        <v>310</v>
      </c>
      <c r="G105" s="312">
        <v>13303</v>
      </c>
      <c r="H105" s="327" t="s">
        <v>526</v>
      </c>
      <c r="I105" s="626"/>
    </row>
    <row r="106" spans="1:9" s="429" customFormat="1" ht="15" customHeight="1">
      <c r="A106" s="421" t="s">
        <v>269</v>
      </c>
      <c r="B106" s="421" t="s">
        <v>311</v>
      </c>
      <c r="C106" s="95" t="s">
        <v>271</v>
      </c>
      <c r="D106" s="421" t="s">
        <v>271</v>
      </c>
      <c r="E106" s="312">
        <v>13001</v>
      </c>
      <c r="F106" s="421" t="s">
        <v>312</v>
      </c>
      <c r="G106" s="312">
        <v>13401</v>
      </c>
      <c r="H106" s="313">
        <v>303.97000000000003</v>
      </c>
      <c r="I106" s="626"/>
    </row>
    <row r="107" spans="1:9" s="429" customFormat="1" ht="15" customHeight="1">
      <c r="A107" s="421" t="s">
        <v>269</v>
      </c>
      <c r="B107" s="421" t="s">
        <v>311</v>
      </c>
      <c r="C107" s="95" t="s">
        <v>271</v>
      </c>
      <c r="D107" s="421" t="s">
        <v>271</v>
      </c>
      <c r="E107" s="312">
        <v>13001</v>
      </c>
      <c r="F107" s="421" t="s">
        <v>313</v>
      </c>
      <c r="G107" s="312">
        <v>13402</v>
      </c>
      <c r="H107" s="327" t="s">
        <v>526</v>
      </c>
      <c r="I107" s="626"/>
    </row>
    <row r="108" spans="1:9" s="429" customFormat="1" ht="15" customHeight="1">
      <c r="A108" s="421" t="s">
        <v>269</v>
      </c>
      <c r="B108" s="421" t="s">
        <v>311</v>
      </c>
      <c r="C108" s="95" t="s">
        <v>271</v>
      </c>
      <c r="D108" s="421" t="s">
        <v>271</v>
      </c>
      <c r="E108" s="312">
        <v>13001</v>
      </c>
      <c r="F108" s="421" t="s">
        <v>314</v>
      </c>
      <c r="G108" s="312">
        <v>13403</v>
      </c>
      <c r="H108" s="327" t="s">
        <v>526</v>
      </c>
      <c r="I108" s="626"/>
    </row>
    <row r="109" spans="1:9" s="429" customFormat="1" ht="15" customHeight="1">
      <c r="A109" s="421" t="s">
        <v>269</v>
      </c>
      <c r="B109" s="421" t="s">
        <v>311</v>
      </c>
      <c r="C109" s="95" t="s">
        <v>271</v>
      </c>
      <c r="D109" s="421" t="s">
        <v>271</v>
      </c>
      <c r="E109" s="312">
        <v>13001</v>
      </c>
      <c r="F109" s="421" t="s">
        <v>315</v>
      </c>
      <c r="G109" s="312">
        <v>13404</v>
      </c>
      <c r="H109" s="327" t="s">
        <v>526</v>
      </c>
      <c r="I109" s="626"/>
    </row>
    <row r="110" spans="1:9" s="429" customFormat="1" ht="15" customHeight="1">
      <c r="A110" s="421" t="s">
        <v>269</v>
      </c>
      <c r="B110" s="421" t="s">
        <v>316</v>
      </c>
      <c r="C110" s="95" t="s">
        <v>172</v>
      </c>
      <c r="D110" s="421" t="s">
        <v>316</v>
      </c>
      <c r="E110" s="312">
        <v>13501</v>
      </c>
      <c r="F110" s="424" t="s">
        <v>316</v>
      </c>
      <c r="G110" s="312">
        <v>13501</v>
      </c>
      <c r="H110" s="327" t="s">
        <v>526</v>
      </c>
      <c r="I110" s="626"/>
    </row>
    <row r="111" spans="1:9" s="429" customFormat="1" ht="15" customHeight="1">
      <c r="A111" s="421" t="s">
        <v>269</v>
      </c>
      <c r="B111" s="421" t="s">
        <v>317</v>
      </c>
      <c r="C111" s="95" t="s">
        <v>271</v>
      </c>
      <c r="D111" s="421" t="s">
        <v>271</v>
      </c>
      <c r="E111" s="312">
        <v>13001</v>
      </c>
      <c r="F111" s="421" t="s">
        <v>317</v>
      </c>
      <c r="G111" s="312">
        <v>13601</v>
      </c>
      <c r="H111" s="327" t="s">
        <v>526</v>
      </c>
      <c r="I111" s="626"/>
    </row>
    <row r="112" spans="1:9" s="429" customFormat="1" ht="15" customHeight="1">
      <c r="A112" s="421" t="s">
        <v>269</v>
      </c>
      <c r="B112" s="421" t="s">
        <v>317</v>
      </c>
      <c r="C112" s="95" t="s">
        <v>271</v>
      </c>
      <c r="D112" s="421" t="s">
        <v>271</v>
      </c>
      <c r="E112" s="312">
        <v>13001</v>
      </c>
      <c r="F112" s="421" t="s">
        <v>318</v>
      </c>
      <c r="G112" s="312">
        <v>13602</v>
      </c>
      <c r="H112" s="327" t="s">
        <v>526</v>
      </c>
      <c r="I112" s="626"/>
    </row>
    <row r="113" spans="1:9" s="429" customFormat="1" ht="15" customHeight="1">
      <c r="A113" s="421" t="s">
        <v>269</v>
      </c>
      <c r="B113" s="421" t="s">
        <v>317</v>
      </c>
      <c r="C113" s="95" t="s">
        <v>271</v>
      </c>
      <c r="D113" s="421" t="s">
        <v>271</v>
      </c>
      <c r="E113" s="312">
        <v>13001</v>
      </c>
      <c r="F113" s="421" t="s">
        <v>319</v>
      </c>
      <c r="G113" s="312">
        <v>13603</v>
      </c>
      <c r="H113" s="327" t="s">
        <v>526</v>
      </c>
      <c r="I113" s="626"/>
    </row>
    <row r="114" spans="1:9" s="429" customFormat="1" ht="15" customHeight="1">
      <c r="A114" s="421" t="s">
        <v>269</v>
      </c>
      <c r="B114" s="421" t="s">
        <v>317</v>
      </c>
      <c r="C114" s="95" t="s">
        <v>271</v>
      </c>
      <c r="D114" s="421" t="s">
        <v>271</v>
      </c>
      <c r="E114" s="312">
        <v>13001</v>
      </c>
      <c r="F114" s="421" t="s">
        <v>320</v>
      </c>
      <c r="G114" s="312">
        <v>13604</v>
      </c>
      <c r="H114" s="313">
        <v>3079.73</v>
      </c>
      <c r="I114" s="626"/>
    </row>
    <row r="115" spans="1:9" s="429" customFormat="1" ht="15" customHeight="1">
      <c r="A115" s="421" t="s">
        <v>269</v>
      </c>
      <c r="B115" s="421" t="s">
        <v>317</v>
      </c>
      <c r="C115" s="95" t="s">
        <v>271</v>
      </c>
      <c r="D115" s="421" t="s">
        <v>271</v>
      </c>
      <c r="E115" s="312">
        <v>13001</v>
      </c>
      <c r="F115" s="421" t="s">
        <v>321</v>
      </c>
      <c r="G115" s="312">
        <v>13605</v>
      </c>
      <c r="H115" s="327" t="s">
        <v>526</v>
      </c>
      <c r="I115" s="626"/>
    </row>
    <row r="116" spans="1:9" s="429" customFormat="1" ht="15" hidden="1" customHeight="1">
      <c r="A116" s="421" t="s">
        <v>322</v>
      </c>
      <c r="B116" s="421" t="s">
        <v>323</v>
      </c>
      <c r="C116" s="95" t="s">
        <v>172</v>
      </c>
      <c r="D116" s="421" t="s">
        <v>323</v>
      </c>
      <c r="E116" s="312">
        <v>14101</v>
      </c>
      <c r="F116" s="421" t="s">
        <v>323</v>
      </c>
      <c r="G116" s="312">
        <v>14101</v>
      </c>
      <c r="H116" s="313">
        <v>289.2</v>
      </c>
      <c r="I116" s="626"/>
    </row>
    <row r="117" spans="1:9" s="429" customFormat="1" ht="15" hidden="1" customHeight="1">
      <c r="A117" s="421" t="s">
        <v>324</v>
      </c>
      <c r="B117" s="421" t="s">
        <v>325</v>
      </c>
      <c r="C117" s="95" t="s">
        <v>172</v>
      </c>
      <c r="D117" s="421" t="s">
        <v>325</v>
      </c>
      <c r="E117" s="312">
        <v>15101</v>
      </c>
      <c r="F117" s="421" t="s">
        <v>325</v>
      </c>
      <c r="G117" s="312">
        <v>15101</v>
      </c>
      <c r="H117" s="313">
        <v>241.05</v>
      </c>
      <c r="I117" s="626"/>
    </row>
    <row r="118" spans="1:9" s="429" customFormat="1" ht="15" hidden="1" customHeight="1">
      <c r="A118" s="421" t="s">
        <v>326</v>
      </c>
      <c r="B118" s="219" t="s">
        <v>327</v>
      </c>
      <c r="C118" s="95" t="s">
        <v>172</v>
      </c>
      <c r="D118" s="421" t="s">
        <v>328</v>
      </c>
      <c r="E118" s="312">
        <v>16101</v>
      </c>
      <c r="F118" s="421" t="s">
        <v>329</v>
      </c>
      <c r="G118" s="312">
        <v>16101</v>
      </c>
      <c r="H118" s="313">
        <v>279.17</v>
      </c>
      <c r="I118" s="626"/>
    </row>
    <row r="119" spans="1:9" s="429" customFormat="1" ht="15" hidden="1" customHeight="1">
      <c r="A119" s="421" t="s">
        <v>326</v>
      </c>
      <c r="B119" s="219" t="s">
        <v>327</v>
      </c>
      <c r="C119" s="95" t="s">
        <v>172</v>
      </c>
      <c r="D119" s="421" t="s">
        <v>328</v>
      </c>
      <c r="E119" s="312">
        <v>16101</v>
      </c>
      <c r="F119" s="421" t="s">
        <v>330</v>
      </c>
      <c r="G119" s="312">
        <v>16103</v>
      </c>
      <c r="H119" s="313">
        <v>287.2</v>
      </c>
      <c r="I119" s="626"/>
    </row>
    <row r="120" spans="1:9" s="429" customFormat="1" ht="15" hidden="1" customHeight="1">
      <c r="A120" s="421" t="s">
        <v>326</v>
      </c>
      <c r="B120" s="219" t="s">
        <v>331</v>
      </c>
      <c r="C120" s="95" t="s">
        <v>172</v>
      </c>
      <c r="D120" s="423" t="s">
        <v>332</v>
      </c>
      <c r="E120" s="312">
        <v>16301</v>
      </c>
      <c r="F120" s="423" t="s">
        <v>332</v>
      </c>
      <c r="G120" s="312">
        <v>16301</v>
      </c>
      <c r="H120" s="327" t="s">
        <v>526</v>
      </c>
      <c r="I120" s="626"/>
    </row>
  </sheetData>
  <autoFilter ref="A3:Q120" xr:uid="{00000000-0001-0000-A800-000000000000}">
    <filterColumn colId="0">
      <filters>
        <filter val="METROPOLITANA"/>
      </filters>
    </filterColumn>
  </autoFilter>
  <mergeCells count="1">
    <mergeCell ref="B1:H1"/>
  </mergeCells>
  <hyperlinks>
    <hyperlink ref="I1" location="INDICE!A1" display="INDICE" xr:uid="{00000000-0004-0000-A800-000000000000}"/>
    <hyperlink ref="I2" location="Matriz_Estadisticas!A1" display="ESTADÍSTICAS" xr:uid="{00000000-0004-0000-A800-000001000000}"/>
    <hyperlink ref="A1" location="INDICE!C22" display="BPU_25" xr:uid="{00000000-0004-0000-A800-000002000000}"/>
  </hyperlinks>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dimension ref="A1:C38"/>
  <sheetViews>
    <sheetView workbookViewId="0"/>
  </sheetViews>
  <sheetFormatPr baseColWidth="10" defaultColWidth="11.44140625" defaultRowHeight="14.4"/>
  <cols>
    <col min="1" max="1" width="44.44140625" style="19" bestFit="1" customWidth="1"/>
    <col min="2" max="2" width="100.6640625" style="15" customWidth="1"/>
    <col min="3" max="3" width="11.88671875" style="31" bestFit="1" customWidth="1"/>
    <col min="4" max="16384" width="11.44140625" style="15"/>
  </cols>
  <sheetData>
    <row r="1" spans="1:3">
      <c r="A1" s="441" t="s">
        <v>419</v>
      </c>
      <c r="B1" s="412" t="s">
        <v>1275</v>
      </c>
      <c r="C1" s="1023" t="s">
        <v>137</v>
      </c>
    </row>
    <row r="2" spans="1:3">
      <c r="A2" s="263" t="s">
        <v>6</v>
      </c>
      <c r="B2" s="199" t="s">
        <v>23</v>
      </c>
    </row>
    <row r="3" spans="1:3">
      <c r="A3" s="263" t="s">
        <v>4</v>
      </c>
      <c r="B3" s="225" t="s">
        <v>13</v>
      </c>
    </row>
    <row r="4" spans="1:3">
      <c r="A4" s="263" t="s">
        <v>388</v>
      </c>
      <c r="B4" s="212" t="s">
        <v>14</v>
      </c>
    </row>
    <row r="5" spans="1:3">
      <c r="A5" s="263" t="s">
        <v>9</v>
      </c>
      <c r="B5" s="225" t="s">
        <v>621</v>
      </c>
    </row>
    <row r="6" spans="1:3">
      <c r="A6" s="263" t="s">
        <v>138</v>
      </c>
      <c r="B6" s="212" t="s">
        <v>468</v>
      </c>
    </row>
    <row r="7" spans="1:3">
      <c r="A7" s="263" t="s">
        <v>7</v>
      </c>
      <c r="B7" s="212" t="s">
        <v>622</v>
      </c>
    </row>
    <row r="8" spans="1:3">
      <c r="A8" s="263" t="s">
        <v>389</v>
      </c>
      <c r="B8" s="212">
        <v>2018</v>
      </c>
    </row>
    <row r="9" spans="1:3">
      <c r="A9" s="263" t="s">
        <v>390</v>
      </c>
      <c r="B9" s="212" t="s">
        <v>470</v>
      </c>
    </row>
    <row r="10" spans="1:3" ht="55.2">
      <c r="A10" s="100" t="s">
        <v>391</v>
      </c>
      <c r="B10" s="228" t="s">
        <v>623</v>
      </c>
    </row>
    <row r="11" spans="1:3">
      <c r="A11" s="263" t="s">
        <v>392</v>
      </c>
      <c r="B11" s="227" t="s">
        <v>624</v>
      </c>
    </row>
    <row r="12" spans="1:3">
      <c r="A12" s="263" t="s">
        <v>393</v>
      </c>
      <c r="B12" s="227" t="s">
        <v>473</v>
      </c>
    </row>
    <row r="13" spans="1:3">
      <c r="A13" s="263" t="s">
        <v>394</v>
      </c>
      <c r="B13" s="227" t="s">
        <v>474</v>
      </c>
    </row>
    <row r="14" spans="1:3">
      <c r="A14" s="263" t="s">
        <v>139</v>
      </c>
      <c r="B14" s="212" t="s">
        <v>625</v>
      </c>
    </row>
    <row r="15" spans="1:3">
      <c r="A15" s="263" t="s">
        <v>395</v>
      </c>
      <c r="B15" s="226">
        <v>43546</v>
      </c>
    </row>
    <row r="16" spans="1:3">
      <c r="A16" s="263" t="s">
        <v>396</v>
      </c>
      <c r="B16" s="205">
        <v>43667</v>
      </c>
    </row>
    <row r="17" spans="1:2">
      <c r="A17" s="263" t="s">
        <v>397</v>
      </c>
      <c r="B17" s="199" t="s">
        <v>798</v>
      </c>
    </row>
    <row r="18" spans="1:2">
      <c r="A18" s="263" t="s">
        <v>398</v>
      </c>
      <c r="B18" s="212" t="s">
        <v>626</v>
      </c>
    </row>
    <row r="19" spans="1:2">
      <c r="A19" s="263" t="s">
        <v>399</v>
      </c>
      <c r="B19" s="212" t="s">
        <v>545</v>
      </c>
    </row>
    <row r="20" spans="1:2">
      <c r="A20" s="278" t="s">
        <v>400</v>
      </c>
      <c r="B20" s="259" t="s">
        <v>479</v>
      </c>
    </row>
    <row r="21" spans="1:2">
      <c r="A21" s="278" t="s">
        <v>403</v>
      </c>
      <c r="B21" s="224" t="s">
        <v>627</v>
      </c>
    </row>
    <row r="22" spans="1:2">
      <c r="A22" s="278" t="s">
        <v>404</v>
      </c>
      <c r="B22" s="224" t="s">
        <v>434</v>
      </c>
    </row>
    <row r="23" spans="1:2">
      <c r="A23" s="278" t="s">
        <v>435</v>
      </c>
      <c r="B23" s="224" t="s">
        <v>1714</v>
      </c>
    </row>
    <row r="24" spans="1:2">
      <c r="A24" s="278" t="s">
        <v>405</v>
      </c>
      <c r="B24" s="224">
        <v>2018</v>
      </c>
    </row>
    <row r="25" spans="1:2">
      <c r="A25" s="278" t="s">
        <v>406</v>
      </c>
      <c r="B25" s="224" t="s">
        <v>470</v>
      </c>
    </row>
    <row r="26" spans="1:2">
      <c r="A26" s="278" t="s">
        <v>407</v>
      </c>
      <c r="B26" s="224" t="s">
        <v>474</v>
      </c>
    </row>
    <row r="27" spans="1:2">
      <c r="A27" s="278" t="s">
        <v>408</v>
      </c>
      <c r="B27" s="224" t="s">
        <v>434</v>
      </c>
    </row>
    <row r="28" spans="1:2">
      <c r="A28" s="278" t="s">
        <v>439</v>
      </c>
      <c r="B28" s="361" t="s">
        <v>628</v>
      </c>
    </row>
    <row r="29" spans="1:2">
      <c r="A29" s="278" t="s">
        <v>409</v>
      </c>
      <c r="B29" s="224">
        <v>2017</v>
      </c>
    </row>
    <row r="30" spans="1:2">
      <c r="A30" s="278" t="s">
        <v>410</v>
      </c>
      <c r="B30" s="224" t="s">
        <v>470</v>
      </c>
    </row>
    <row r="31" spans="1:2">
      <c r="A31" s="278" t="s">
        <v>411</v>
      </c>
      <c r="B31" s="230" t="s">
        <v>580</v>
      </c>
    </row>
    <row r="32" spans="1:2">
      <c r="A32" s="278" t="s">
        <v>412</v>
      </c>
      <c r="B32" s="230" t="s">
        <v>434</v>
      </c>
    </row>
    <row r="33" spans="1:2">
      <c r="A33" s="278" t="s">
        <v>440</v>
      </c>
      <c r="B33" s="362" t="s">
        <v>629</v>
      </c>
    </row>
    <row r="34" spans="1:2">
      <c r="A34" s="278" t="s">
        <v>413</v>
      </c>
      <c r="B34" s="231">
        <v>2017</v>
      </c>
    </row>
    <row r="35" spans="1:2">
      <c r="A35" s="278" t="s">
        <v>414</v>
      </c>
      <c r="B35" s="224" t="s">
        <v>470</v>
      </c>
    </row>
    <row r="36" spans="1:2" ht="27.6">
      <c r="A36" s="278" t="s">
        <v>401</v>
      </c>
      <c r="B36" s="255" t="s">
        <v>630</v>
      </c>
    </row>
    <row r="37" spans="1:2">
      <c r="A37" s="278" t="s">
        <v>1267</v>
      </c>
      <c r="B37" s="221" t="s">
        <v>17</v>
      </c>
    </row>
    <row r="38" spans="1:2">
      <c r="A38" s="278" t="s">
        <v>402</v>
      </c>
      <c r="B38" s="229" t="s">
        <v>631</v>
      </c>
    </row>
  </sheetData>
  <hyperlinks>
    <hyperlink ref="C1" location="INDICE!A1" display="INDICE" xr:uid="{00000000-0004-0000-1000-000000000000}"/>
    <hyperlink ref="A1" location="INDICE!C15" display="COMPONENTE" xr:uid="{00000000-0004-0000-1000-000001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7" filterMode="1">
    <tabColor theme="6"/>
  </sheetPr>
  <dimension ref="A1:M120"/>
  <sheetViews>
    <sheetView zoomScaleNormal="100" workbookViewId="0">
      <selection activeCell="I3" sqref="I3"/>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13.77734375" style="218" bestFit="1" customWidth="1"/>
    <col min="9" max="9" width="13.44140625" style="218" bestFit="1" customWidth="1"/>
    <col min="10" max="10" width="13.88671875" style="218" bestFit="1" customWidth="1"/>
    <col min="11" max="11" width="14.33203125" style="468" customWidth="1"/>
    <col min="12" max="12" width="29.33203125" style="218" customWidth="1"/>
    <col min="13" max="13" width="13.109375" style="527" bestFit="1" customWidth="1"/>
    <col min="14" max="16384" width="11.44140625" style="218"/>
  </cols>
  <sheetData>
    <row r="1" spans="1:13">
      <c r="A1" s="446" t="s">
        <v>23</v>
      </c>
      <c r="B1" s="1099" t="s">
        <v>621</v>
      </c>
      <c r="C1" s="1100"/>
      <c r="D1" s="1100"/>
      <c r="E1" s="1100"/>
      <c r="F1" s="1100"/>
      <c r="G1" s="1100"/>
      <c r="H1" s="1100"/>
      <c r="I1" s="1100"/>
      <c r="J1" s="1100"/>
      <c r="K1" s="1100"/>
      <c r="L1" s="1101"/>
      <c r="M1" s="625" t="s">
        <v>137</v>
      </c>
    </row>
    <row r="2" spans="1:13">
      <c r="A2" s="446"/>
      <c r="B2" s="461"/>
      <c r="C2" s="461"/>
      <c r="D2" s="461"/>
      <c r="E2" s="461"/>
      <c r="F2" s="461"/>
      <c r="G2" s="461"/>
      <c r="H2" s="1091" t="s">
        <v>1274</v>
      </c>
      <c r="I2" s="1091"/>
      <c r="J2" s="1091"/>
      <c r="K2" s="1091"/>
      <c r="L2" s="1092"/>
      <c r="M2" s="625" t="s">
        <v>449</v>
      </c>
    </row>
    <row r="3" spans="1:13" ht="30" customHeight="1">
      <c r="A3" s="436" t="s">
        <v>165</v>
      </c>
      <c r="B3" s="436" t="s">
        <v>166</v>
      </c>
      <c r="C3" s="436" t="s">
        <v>167</v>
      </c>
      <c r="D3" s="436" t="s">
        <v>168</v>
      </c>
      <c r="E3" s="436" t="s">
        <v>169</v>
      </c>
      <c r="F3" s="436" t="s">
        <v>11</v>
      </c>
      <c r="G3" s="436" t="s">
        <v>487</v>
      </c>
      <c r="H3" s="454" t="s">
        <v>1290</v>
      </c>
      <c r="I3" s="1175" t="s">
        <v>1291</v>
      </c>
      <c r="J3" s="1175" t="s">
        <v>1292</v>
      </c>
      <c r="K3" s="496" t="s">
        <v>1286</v>
      </c>
      <c r="L3" s="428" t="s">
        <v>1293</v>
      </c>
    </row>
    <row r="4" spans="1:13" s="429" customFormat="1" ht="15" hidden="1" customHeight="1">
      <c r="A4" s="447" t="s">
        <v>170</v>
      </c>
      <c r="B4" s="447" t="s">
        <v>171</v>
      </c>
      <c r="C4" s="448" t="s">
        <v>172</v>
      </c>
      <c r="D4" s="447" t="s">
        <v>173</v>
      </c>
      <c r="E4" s="449">
        <v>1001</v>
      </c>
      <c r="F4" s="447" t="s">
        <v>171</v>
      </c>
      <c r="G4" s="449">
        <v>1101</v>
      </c>
      <c r="H4" s="313">
        <v>132416.39000000001</v>
      </c>
      <c r="I4" s="456">
        <v>267101.90000000002</v>
      </c>
      <c r="J4" s="456">
        <v>399518.29</v>
      </c>
      <c r="K4" s="457">
        <v>188003</v>
      </c>
      <c r="L4" s="456">
        <v>2.13</v>
      </c>
      <c r="M4" s="846"/>
    </row>
    <row r="5" spans="1:13" s="429" customFormat="1" ht="15" hidden="1" customHeight="1">
      <c r="A5" s="421" t="s">
        <v>170</v>
      </c>
      <c r="B5" s="421" t="s">
        <v>171</v>
      </c>
      <c r="C5" s="95" t="s">
        <v>172</v>
      </c>
      <c r="D5" s="421" t="s">
        <v>173</v>
      </c>
      <c r="E5" s="312">
        <v>1001</v>
      </c>
      <c r="F5" s="421" t="s">
        <v>174</v>
      </c>
      <c r="G5" s="312">
        <v>1107</v>
      </c>
      <c r="H5" s="313">
        <v>100802.54</v>
      </c>
      <c r="I5" s="456">
        <v>240669.45</v>
      </c>
      <c r="J5" s="456">
        <v>341471.98</v>
      </c>
      <c r="K5" s="457">
        <v>103807</v>
      </c>
      <c r="L5" s="456">
        <v>3.29</v>
      </c>
      <c r="M5" s="846"/>
    </row>
    <row r="6" spans="1:13" s="429" customFormat="1" ht="15" hidden="1" customHeight="1">
      <c r="A6" s="421" t="s">
        <v>175</v>
      </c>
      <c r="B6" s="421" t="s">
        <v>175</v>
      </c>
      <c r="C6" s="95" t="s">
        <v>172</v>
      </c>
      <c r="D6" s="421" t="s">
        <v>175</v>
      </c>
      <c r="E6" s="312">
        <v>2101</v>
      </c>
      <c r="F6" s="421" t="s">
        <v>175</v>
      </c>
      <c r="G6" s="312">
        <v>2101</v>
      </c>
      <c r="H6" s="313">
        <v>331806.52</v>
      </c>
      <c r="I6" s="456">
        <v>470498.69</v>
      </c>
      <c r="J6" s="456">
        <v>802305.2</v>
      </c>
      <c r="K6" s="457">
        <v>347605</v>
      </c>
      <c r="L6" s="456">
        <v>2.31</v>
      </c>
      <c r="M6" s="846"/>
    </row>
    <row r="7" spans="1:13" s="429" customFormat="1" ht="15" hidden="1" customHeight="1">
      <c r="A7" s="421" t="s">
        <v>175</v>
      </c>
      <c r="B7" s="421" t="s">
        <v>176</v>
      </c>
      <c r="C7" s="95" t="s">
        <v>172</v>
      </c>
      <c r="D7" s="421" t="s">
        <v>177</v>
      </c>
      <c r="E7" s="312">
        <v>2201</v>
      </c>
      <c r="F7" s="421" t="s">
        <v>177</v>
      </c>
      <c r="G7" s="312">
        <v>2201</v>
      </c>
      <c r="H7" s="313">
        <v>153892.32</v>
      </c>
      <c r="I7" s="456">
        <v>503136.73</v>
      </c>
      <c r="J7" s="456">
        <v>657029.04</v>
      </c>
      <c r="K7" s="457">
        <v>157575</v>
      </c>
      <c r="L7" s="456">
        <v>4.17</v>
      </c>
      <c r="M7" s="846"/>
    </row>
    <row r="8" spans="1:13" s="429" customFormat="1" ht="15" hidden="1" customHeight="1">
      <c r="A8" s="421" t="s">
        <v>178</v>
      </c>
      <c r="B8" s="421" t="s">
        <v>179</v>
      </c>
      <c r="C8" s="95" t="s">
        <v>172</v>
      </c>
      <c r="D8" s="421" t="s">
        <v>180</v>
      </c>
      <c r="E8" s="312">
        <v>3001</v>
      </c>
      <c r="F8" s="421" t="s">
        <v>179</v>
      </c>
      <c r="G8" s="312">
        <v>3101</v>
      </c>
      <c r="H8" s="313">
        <v>286437.7</v>
      </c>
      <c r="I8" s="456">
        <v>501032.85</v>
      </c>
      <c r="J8" s="456">
        <v>787470.56</v>
      </c>
      <c r="K8" s="457">
        <v>150747</v>
      </c>
      <c r="L8" s="456">
        <v>5.22</v>
      </c>
      <c r="M8" s="846"/>
    </row>
    <row r="9" spans="1:13" s="429" customFormat="1" ht="15" hidden="1" customHeight="1">
      <c r="A9" s="421" t="s">
        <v>178</v>
      </c>
      <c r="B9" s="421" t="s">
        <v>179</v>
      </c>
      <c r="C9" s="95" t="s">
        <v>172</v>
      </c>
      <c r="D9" s="421" t="s">
        <v>180</v>
      </c>
      <c r="E9" s="312">
        <v>3001</v>
      </c>
      <c r="F9" s="421" t="s">
        <v>181</v>
      </c>
      <c r="G9" s="312">
        <v>3103</v>
      </c>
      <c r="H9" s="313">
        <v>37872.33</v>
      </c>
      <c r="I9" s="456">
        <v>63141.1</v>
      </c>
      <c r="J9" s="456">
        <v>101013.43</v>
      </c>
      <c r="K9" s="457">
        <v>9855</v>
      </c>
      <c r="L9" s="456">
        <v>10.25</v>
      </c>
      <c r="M9" s="846"/>
    </row>
    <row r="10" spans="1:13" s="429" customFormat="1" ht="15" hidden="1" customHeight="1">
      <c r="A10" s="421" t="s">
        <v>178</v>
      </c>
      <c r="B10" s="423" t="s">
        <v>182</v>
      </c>
      <c r="C10" s="95" t="s">
        <v>172</v>
      </c>
      <c r="D10" s="423" t="s">
        <v>183</v>
      </c>
      <c r="E10" s="312">
        <v>3301</v>
      </c>
      <c r="F10" s="423" t="s">
        <v>183</v>
      </c>
      <c r="G10" s="312">
        <v>3301</v>
      </c>
      <c r="H10" s="313">
        <v>128881.8</v>
      </c>
      <c r="I10" s="456">
        <v>185177.88</v>
      </c>
      <c r="J10" s="456">
        <v>314081.48</v>
      </c>
      <c r="K10" s="457">
        <v>45298</v>
      </c>
      <c r="L10" s="456">
        <v>6.93</v>
      </c>
      <c r="M10" s="846"/>
    </row>
    <row r="11" spans="1:13" s="429" customFormat="1" ht="15" hidden="1" customHeight="1">
      <c r="A11" s="421" t="s">
        <v>184</v>
      </c>
      <c r="B11" s="421" t="s">
        <v>185</v>
      </c>
      <c r="C11" s="95" t="s">
        <v>172</v>
      </c>
      <c r="D11" s="421" t="s">
        <v>186</v>
      </c>
      <c r="E11" s="312">
        <v>4001</v>
      </c>
      <c r="F11" s="421" t="s">
        <v>187</v>
      </c>
      <c r="G11" s="312">
        <v>4101</v>
      </c>
      <c r="H11" s="313">
        <v>1300477.29</v>
      </c>
      <c r="I11" s="456">
        <v>899373.18</v>
      </c>
      <c r="J11" s="456">
        <v>2199850.4700000002</v>
      </c>
      <c r="K11" s="457">
        <v>199844</v>
      </c>
      <c r="L11" s="456">
        <v>11.01</v>
      </c>
      <c r="M11" s="846"/>
    </row>
    <row r="12" spans="1:13" s="429" customFormat="1" ht="15" hidden="1" customHeight="1">
      <c r="A12" s="421" t="s">
        <v>184</v>
      </c>
      <c r="B12" s="421" t="s">
        <v>185</v>
      </c>
      <c r="C12" s="95" t="s">
        <v>172</v>
      </c>
      <c r="D12" s="421" t="s">
        <v>186</v>
      </c>
      <c r="E12" s="312">
        <v>4001</v>
      </c>
      <c r="F12" s="421" t="s">
        <v>184</v>
      </c>
      <c r="G12" s="312">
        <v>4102</v>
      </c>
      <c r="H12" s="313">
        <v>165809.76999999999</v>
      </c>
      <c r="I12" s="456">
        <v>867895.3</v>
      </c>
      <c r="J12" s="456">
        <v>1033705.07</v>
      </c>
      <c r="K12" s="457">
        <v>212520</v>
      </c>
      <c r="L12" s="456">
        <v>4.8600000000000003</v>
      </c>
      <c r="M12" s="846"/>
    </row>
    <row r="13" spans="1:13" s="429" customFormat="1" ht="15" hidden="1" customHeight="1">
      <c r="A13" s="421" t="s">
        <v>184</v>
      </c>
      <c r="B13" s="421" t="s">
        <v>188</v>
      </c>
      <c r="C13" s="95" t="s">
        <v>172</v>
      </c>
      <c r="D13" s="421" t="s">
        <v>189</v>
      </c>
      <c r="E13" s="312">
        <v>4301</v>
      </c>
      <c r="F13" s="424" t="s">
        <v>189</v>
      </c>
      <c r="G13" s="312">
        <v>4301</v>
      </c>
      <c r="H13" s="313">
        <v>112732.71</v>
      </c>
      <c r="I13" s="456">
        <v>310132.78000000003</v>
      </c>
      <c r="J13" s="456">
        <v>422865.49</v>
      </c>
      <c r="K13" s="457">
        <v>86098</v>
      </c>
      <c r="L13" s="456">
        <v>4.91</v>
      </c>
      <c r="M13" s="846"/>
    </row>
    <row r="14" spans="1:13" s="429" customFormat="1" ht="15" hidden="1" customHeight="1">
      <c r="A14" s="421" t="s">
        <v>190</v>
      </c>
      <c r="B14" s="421" t="s">
        <v>190</v>
      </c>
      <c r="C14" s="95" t="s">
        <v>191</v>
      </c>
      <c r="D14" s="421" t="s">
        <v>191</v>
      </c>
      <c r="E14" s="312">
        <v>5001</v>
      </c>
      <c r="F14" s="421" t="s">
        <v>190</v>
      </c>
      <c r="G14" s="312">
        <v>5101</v>
      </c>
      <c r="H14" s="313">
        <v>128508.25</v>
      </c>
      <c r="I14" s="456">
        <v>239845.7</v>
      </c>
      <c r="J14" s="456">
        <v>368353.95</v>
      </c>
      <c r="K14" s="457">
        <v>294207</v>
      </c>
      <c r="L14" s="456">
        <v>1.25</v>
      </c>
      <c r="M14" s="846"/>
    </row>
    <row r="15" spans="1:13" s="429" customFormat="1" ht="15" hidden="1" customHeight="1">
      <c r="A15" s="421" t="s">
        <v>190</v>
      </c>
      <c r="B15" s="421" t="s">
        <v>190</v>
      </c>
      <c r="C15" s="95" t="s">
        <v>191</v>
      </c>
      <c r="D15" s="421" t="s">
        <v>191</v>
      </c>
      <c r="E15" s="312">
        <v>5001</v>
      </c>
      <c r="F15" s="421" t="s">
        <v>192</v>
      </c>
      <c r="G15" s="312">
        <v>5102</v>
      </c>
      <c r="H15" s="327" t="s">
        <v>526</v>
      </c>
      <c r="I15" s="456">
        <v>60593.71</v>
      </c>
      <c r="J15" s="456">
        <v>60593.71</v>
      </c>
      <c r="K15" s="457">
        <v>17948</v>
      </c>
      <c r="L15" s="456">
        <v>3.38</v>
      </c>
      <c r="M15" s="846"/>
    </row>
    <row r="16" spans="1:13" s="429" customFormat="1" ht="15" hidden="1" customHeight="1">
      <c r="A16" s="421" t="s">
        <v>190</v>
      </c>
      <c r="B16" s="421" t="s">
        <v>190</v>
      </c>
      <c r="C16" s="95" t="s">
        <v>191</v>
      </c>
      <c r="D16" s="421" t="s">
        <v>191</v>
      </c>
      <c r="E16" s="312">
        <v>5001</v>
      </c>
      <c r="F16" s="421" t="s">
        <v>193</v>
      </c>
      <c r="G16" s="312">
        <v>5103</v>
      </c>
      <c r="H16" s="313">
        <v>298524.46000000002</v>
      </c>
      <c r="I16" s="456">
        <v>172857.51</v>
      </c>
      <c r="J16" s="456">
        <v>471381.98</v>
      </c>
      <c r="K16" s="457">
        <v>39345</v>
      </c>
      <c r="L16" s="456">
        <v>11.98</v>
      </c>
      <c r="M16" s="846"/>
    </row>
    <row r="17" spans="1:13" s="429" customFormat="1" ht="15" hidden="1" customHeight="1">
      <c r="A17" s="421" t="s">
        <v>190</v>
      </c>
      <c r="B17" s="421" t="s">
        <v>190</v>
      </c>
      <c r="C17" s="95" t="s">
        <v>191</v>
      </c>
      <c r="D17" s="421" t="s">
        <v>191</v>
      </c>
      <c r="E17" s="312">
        <v>5001</v>
      </c>
      <c r="F17" s="421" t="s">
        <v>194</v>
      </c>
      <c r="G17" s="312">
        <v>5105</v>
      </c>
      <c r="H17" s="327" t="s">
        <v>526</v>
      </c>
      <c r="I17" s="456">
        <v>57817.61</v>
      </c>
      <c r="J17" s="456">
        <v>57817.61</v>
      </c>
      <c r="K17" s="457">
        <v>15813</v>
      </c>
      <c r="L17" s="456">
        <v>3.66</v>
      </c>
      <c r="M17" s="846"/>
    </row>
    <row r="18" spans="1:13" s="429" customFormat="1" ht="15" hidden="1" customHeight="1">
      <c r="A18" s="421" t="s">
        <v>190</v>
      </c>
      <c r="B18" s="421" t="s">
        <v>190</v>
      </c>
      <c r="C18" s="95" t="s">
        <v>191</v>
      </c>
      <c r="D18" s="421" t="s">
        <v>191</v>
      </c>
      <c r="E18" s="312">
        <v>5001</v>
      </c>
      <c r="F18" s="421" t="s">
        <v>195</v>
      </c>
      <c r="G18" s="312">
        <v>5107</v>
      </c>
      <c r="H18" s="313">
        <v>37039.35</v>
      </c>
      <c r="I18" s="456">
        <v>95760.68</v>
      </c>
      <c r="J18" s="456">
        <v>132800.01999999999</v>
      </c>
      <c r="K18" s="457">
        <v>26247</v>
      </c>
      <c r="L18" s="456">
        <v>5.0599999999999996</v>
      </c>
      <c r="M18" s="846"/>
    </row>
    <row r="19" spans="1:13" s="429" customFormat="1" ht="15" hidden="1" customHeight="1">
      <c r="A19" s="421" t="s">
        <v>190</v>
      </c>
      <c r="B19" s="421" t="s">
        <v>190</v>
      </c>
      <c r="C19" s="95" t="s">
        <v>191</v>
      </c>
      <c r="D19" s="421" t="s">
        <v>191</v>
      </c>
      <c r="E19" s="312">
        <v>5001</v>
      </c>
      <c r="F19" s="421" t="s">
        <v>196</v>
      </c>
      <c r="G19" s="312">
        <v>5109</v>
      </c>
      <c r="H19" s="313">
        <v>911716.53</v>
      </c>
      <c r="I19" s="456">
        <v>421982.3</v>
      </c>
      <c r="J19" s="456">
        <v>1333698.83</v>
      </c>
      <c r="K19" s="457">
        <v>332875</v>
      </c>
      <c r="L19" s="456">
        <v>4.01</v>
      </c>
      <c r="M19" s="846"/>
    </row>
    <row r="20" spans="1:13" s="429" customFormat="1" ht="15" hidden="1" customHeight="1">
      <c r="A20" s="421" t="s">
        <v>190</v>
      </c>
      <c r="B20" s="423" t="s">
        <v>197</v>
      </c>
      <c r="C20" s="95" t="s">
        <v>172</v>
      </c>
      <c r="D20" s="423" t="s">
        <v>198</v>
      </c>
      <c r="E20" s="312">
        <v>5301</v>
      </c>
      <c r="F20" s="425" t="s">
        <v>197</v>
      </c>
      <c r="G20" s="312">
        <v>5301</v>
      </c>
      <c r="H20" s="313">
        <v>67488.69</v>
      </c>
      <c r="I20" s="456">
        <v>235160.33</v>
      </c>
      <c r="J20" s="456">
        <v>302649.02</v>
      </c>
      <c r="K20" s="457">
        <v>60064</v>
      </c>
      <c r="L20" s="456">
        <v>5.04</v>
      </c>
      <c r="M20" s="846"/>
    </row>
    <row r="21" spans="1:13" s="429" customFormat="1" ht="15" hidden="1" customHeight="1">
      <c r="A21" s="421" t="s">
        <v>190</v>
      </c>
      <c r="B21" s="423" t="s">
        <v>197</v>
      </c>
      <c r="C21" s="95" t="s">
        <v>172</v>
      </c>
      <c r="D21" s="423" t="s">
        <v>198</v>
      </c>
      <c r="E21" s="312">
        <v>5301</v>
      </c>
      <c r="F21" s="425" t="s">
        <v>199</v>
      </c>
      <c r="G21" s="312">
        <v>5304</v>
      </c>
      <c r="H21" s="327" t="s">
        <v>526</v>
      </c>
      <c r="I21" s="456">
        <v>71561.69</v>
      </c>
      <c r="J21" s="456">
        <v>71561.69</v>
      </c>
      <c r="K21" s="457">
        <v>11350</v>
      </c>
      <c r="L21" s="456">
        <v>6.3</v>
      </c>
      <c r="M21" s="846"/>
    </row>
    <row r="22" spans="1:13" s="429" customFormat="1" ht="15" hidden="1" customHeight="1">
      <c r="A22" s="421" t="s">
        <v>190</v>
      </c>
      <c r="B22" s="423" t="s">
        <v>200</v>
      </c>
      <c r="C22" s="95" t="s">
        <v>172</v>
      </c>
      <c r="D22" s="423" t="s">
        <v>201</v>
      </c>
      <c r="E22" s="312">
        <v>5501</v>
      </c>
      <c r="F22" s="425" t="s">
        <v>200</v>
      </c>
      <c r="G22" s="312">
        <v>5501</v>
      </c>
      <c r="H22" s="313">
        <v>72426.06</v>
      </c>
      <c r="I22" s="456">
        <v>168242.07</v>
      </c>
      <c r="J22" s="456">
        <v>240668.13</v>
      </c>
      <c r="K22" s="457">
        <v>77354</v>
      </c>
      <c r="L22" s="456">
        <v>3.11</v>
      </c>
      <c r="M22" s="846"/>
    </row>
    <row r="23" spans="1:13" s="429" customFormat="1" ht="15" hidden="1" customHeight="1">
      <c r="A23" s="421" t="s">
        <v>190</v>
      </c>
      <c r="B23" s="423" t="s">
        <v>200</v>
      </c>
      <c r="C23" s="95" t="s">
        <v>172</v>
      </c>
      <c r="D23" s="423" t="s">
        <v>201</v>
      </c>
      <c r="E23" s="312">
        <v>5501</v>
      </c>
      <c r="F23" s="425" t="s">
        <v>202</v>
      </c>
      <c r="G23" s="312">
        <v>5502</v>
      </c>
      <c r="H23" s="313">
        <v>75735.63</v>
      </c>
      <c r="I23" s="456">
        <v>99198.95</v>
      </c>
      <c r="J23" s="456">
        <v>174934.58</v>
      </c>
      <c r="K23" s="457">
        <v>48569</v>
      </c>
      <c r="L23" s="456">
        <v>3.6</v>
      </c>
      <c r="M23" s="846"/>
    </row>
    <row r="24" spans="1:13" s="429" customFormat="1" ht="15" hidden="1" customHeight="1">
      <c r="A24" s="421" t="s">
        <v>190</v>
      </c>
      <c r="B24" s="423" t="s">
        <v>200</v>
      </c>
      <c r="C24" s="95" t="s">
        <v>172</v>
      </c>
      <c r="D24" s="423" t="s">
        <v>201</v>
      </c>
      <c r="E24" s="312">
        <v>5501</v>
      </c>
      <c r="F24" s="425" t="s">
        <v>203</v>
      </c>
      <c r="G24" s="312">
        <v>5503</v>
      </c>
      <c r="H24" s="313">
        <v>40088.769999999997</v>
      </c>
      <c r="I24" s="456">
        <v>26197.42</v>
      </c>
      <c r="J24" s="456">
        <v>66286.19</v>
      </c>
      <c r="K24" s="457">
        <v>11732</v>
      </c>
      <c r="L24" s="456">
        <v>5.65</v>
      </c>
      <c r="M24" s="846"/>
    </row>
    <row r="25" spans="1:13" s="429" customFormat="1" ht="15" hidden="1" customHeight="1">
      <c r="A25" s="421" t="s">
        <v>190</v>
      </c>
      <c r="B25" s="423" t="s">
        <v>200</v>
      </c>
      <c r="C25" s="95" t="s">
        <v>172</v>
      </c>
      <c r="D25" s="423" t="s">
        <v>201</v>
      </c>
      <c r="E25" s="312">
        <v>5501</v>
      </c>
      <c r="F25" s="425" t="s">
        <v>204</v>
      </c>
      <c r="G25" s="312">
        <v>5504</v>
      </c>
      <c r="H25" s="327" t="s">
        <v>526</v>
      </c>
      <c r="I25" s="456">
        <v>32707.63</v>
      </c>
      <c r="J25" s="456">
        <v>32707.63</v>
      </c>
      <c r="K25" s="457">
        <v>19408</v>
      </c>
      <c r="L25" s="456">
        <v>1.69</v>
      </c>
      <c r="M25" s="846"/>
    </row>
    <row r="26" spans="1:13" s="429" customFormat="1" ht="15" hidden="1" customHeight="1">
      <c r="A26" s="421" t="s">
        <v>190</v>
      </c>
      <c r="B26" s="421" t="s">
        <v>205</v>
      </c>
      <c r="C26" s="95" t="s">
        <v>172</v>
      </c>
      <c r="D26" s="421" t="s">
        <v>206</v>
      </c>
      <c r="E26" s="312">
        <v>5601</v>
      </c>
      <c r="F26" s="424" t="s">
        <v>205</v>
      </c>
      <c r="G26" s="312">
        <v>5601</v>
      </c>
      <c r="H26" s="313">
        <v>316836.71999999997</v>
      </c>
      <c r="I26" s="456">
        <v>220713.78</v>
      </c>
      <c r="J26" s="456">
        <v>537550.5</v>
      </c>
      <c r="K26" s="457">
        <v>86239</v>
      </c>
      <c r="L26" s="456">
        <v>6.23</v>
      </c>
      <c r="M26" s="846"/>
    </row>
    <row r="27" spans="1:13" s="429" customFormat="1" ht="15" hidden="1" customHeight="1">
      <c r="A27" s="421" t="s">
        <v>190</v>
      </c>
      <c r="B27" s="421" t="s">
        <v>205</v>
      </c>
      <c r="C27" s="95" t="s">
        <v>172</v>
      </c>
      <c r="D27" s="421" t="s">
        <v>206</v>
      </c>
      <c r="E27" s="312">
        <v>5601</v>
      </c>
      <c r="F27" s="424" t="s">
        <v>207</v>
      </c>
      <c r="G27" s="312">
        <v>5603</v>
      </c>
      <c r="H27" s="327" t="s">
        <v>526</v>
      </c>
      <c r="I27" s="456">
        <v>49842.95</v>
      </c>
      <c r="J27" s="456">
        <v>49842.95</v>
      </c>
      <c r="K27" s="457">
        <v>20792</v>
      </c>
      <c r="L27" s="456">
        <v>2.4</v>
      </c>
      <c r="M27" s="846"/>
    </row>
    <row r="28" spans="1:13" s="429" customFormat="1" ht="15" hidden="1" customHeight="1">
      <c r="A28" s="421" t="s">
        <v>190</v>
      </c>
      <c r="B28" s="421" t="s">
        <v>205</v>
      </c>
      <c r="C28" s="95" t="s">
        <v>172</v>
      </c>
      <c r="D28" s="421" t="s">
        <v>206</v>
      </c>
      <c r="E28" s="312">
        <v>5601</v>
      </c>
      <c r="F28" s="424" t="s">
        <v>208</v>
      </c>
      <c r="G28" s="312">
        <v>5606</v>
      </c>
      <c r="H28" s="327" t="s">
        <v>526</v>
      </c>
      <c r="I28" s="456">
        <v>84916.04</v>
      </c>
      <c r="J28" s="456">
        <v>84916.04</v>
      </c>
      <c r="K28" s="457">
        <v>6147</v>
      </c>
      <c r="L28" s="456">
        <v>13.81</v>
      </c>
      <c r="M28" s="846"/>
    </row>
    <row r="29" spans="1:13" s="429" customFormat="1" ht="15" hidden="1" customHeight="1">
      <c r="A29" s="421" t="s">
        <v>190</v>
      </c>
      <c r="B29" s="423" t="s">
        <v>209</v>
      </c>
      <c r="C29" s="95" t="s">
        <v>172</v>
      </c>
      <c r="D29" s="423" t="s">
        <v>210</v>
      </c>
      <c r="E29" s="312">
        <v>5701</v>
      </c>
      <c r="F29" s="425" t="s">
        <v>210</v>
      </c>
      <c r="G29" s="312">
        <v>5701</v>
      </c>
      <c r="H29" s="313">
        <v>99152.57</v>
      </c>
      <c r="I29" s="456">
        <v>175274.56</v>
      </c>
      <c r="J29" s="456">
        <v>274427.13</v>
      </c>
      <c r="K29" s="457">
        <v>69253</v>
      </c>
      <c r="L29" s="456">
        <v>3.96</v>
      </c>
      <c r="M29" s="846"/>
    </row>
    <row r="30" spans="1:13" s="429" customFormat="1" ht="15" hidden="1" customHeight="1">
      <c r="A30" s="421" t="s">
        <v>190</v>
      </c>
      <c r="B30" s="421" t="s">
        <v>211</v>
      </c>
      <c r="C30" s="95" t="s">
        <v>191</v>
      </c>
      <c r="D30" s="421" t="s">
        <v>191</v>
      </c>
      <c r="E30" s="312">
        <v>5001</v>
      </c>
      <c r="F30" s="421" t="s">
        <v>212</v>
      </c>
      <c r="G30" s="312">
        <v>5801</v>
      </c>
      <c r="H30" s="313">
        <v>103012.71</v>
      </c>
      <c r="I30" s="456">
        <v>177684.27</v>
      </c>
      <c r="J30" s="456">
        <v>280696.98</v>
      </c>
      <c r="K30" s="457">
        <v>147991</v>
      </c>
      <c r="L30" s="456">
        <v>1.9</v>
      </c>
      <c r="M30" s="846"/>
    </row>
    <row r="31" spans="1:13" s="429" customFormat="1" ht="15" hidden="1" customHeight="1">
      <c r="A31" s="421" t="s">
        <v>190</v>
      </c>
      <c r="B31" s="421" t="s">
        <v>211</v>
      </c>
      <c r="C31" s="95" t="s">
        <v>191</v>
      </c>
      <c r="D31" s="421" t="s">
        <v>191</v>
      </c>
      <c r="E31" s="312">
        <v>5001</v>
      </c>
      <c r="F31" s="421" t="s">
        <v>213</v>
      </c>
      <c r="G31" s="312">
        <v>5802</v>
      </c>
      <c r="H31" s="313">
        <v>23084.62</v>
      </c>
      <c r="I31" s="456">
        <v>88070.17</v>
      </c>
      <c r="J31" s="456">
        <v>111154.79</v>
      </c>
      <c r="K31" s="457">
        <v>38996</v>
      </c>
      <c r="L31" s="456">
        <v>2.85</v>
      </c>
      <c r="M31" s="846"/>
    </row>
    <row r="32" spans="1:13" s="429" customFormat="1" ht="15" hidden="1" customHeight="1">
      <c r="A32" s="421" t="s">
        <v>190</v>
      </c>
      <c r="B32" s="421" t="s">
        <v>211</v>
      </c>
      <c r="C32" s="95" t="s">
        <v>191</v>
      </c>
      <c r="D32" s="421" t="s">
        <v>191</v>
      </c>
      <c r="E32" s="312">
        <v>5001</v>
      </c>
      <c r="F32" s="421" t="s">
        <v>214</v>
      </c>
      <c r="G32" s="312">
        <v>5803</v>
      </c>
      <c r="H32" s="327" t="s">
        <v>526</v>
      </c>
      <c r="I32" s="456">
        <v>16297.62</v>
      </c>
      <c r="J32" s="456">
        <v>16297.62</v>
      </c>
      <c r="K32" s="457">
        <v>11996</v>
      </c>
      <c r="L32" s="456">
        <v>1.36</v>
      </c>
      <c r="M32" s="846"/>
    </row>
    <row r="33" spans="1:13" s="429" customFormat="1" ht="15" hidden="1" customHeight="1">
      <c r="A33" s="421" t="s">
        <v>190</v>
      </c>
      <c r="B33" s="421" t="s">
        <v>211</v>
      </c>
      <c r="C33" s="95" t="s">
        <v>191</v>
      </c>
      <c r="D33" s="421" t="s">
        <v>191</v>
      </c>
      <c r="E33" s="312">
        <v>5001</v>
      </c>
      <c r="F33" s="421" t="s">
        <v>215</v>
      </c>
      <c r="G33" s="312">
        <v>5804</v>
      </c>
      <c r="H33" s="313">
        <v>46767</v>
      </c>
      <c r="I33" s="456">
        <v>199392.01</v>
      </c>
      <c r="J33" s="456">
        <v>246159</v>
      </c>
      <c r="K33" s="457">
        <v>125140</v>
      </c>
      <c r="L33" s="456">
        <v>1.97</v>
      </c>
      <c r="M33" s="846"/>
    </row>
    <row r="34" spans="1:13" s="429" customFormat="1" ht="15" hidden="1" customHeight="1">
      <c r="A34" s="421" t="s">
        <v>216</v>
      </c>
      <c r="B34" s="421" t="s">
        <v>217</v>
      </c>
      <c r="C34" s="95" t="s">
        <v>172</v>
      </c>
      <c r="D34" s="421" t="s">
        <v>218</v>
      </c>
      <c r="E34" s="312">
        <v>6001</v>
      </c>
      <c r="F34" s="421" t="s">
        <v>219</v>
      </c>
      <c r="G34" s="312">
        <v>6101</v>
      </c>
      <c r="H34" s="313">
        <v>543825.78</v>
      </c>
      <c r="I34" s="456">
        <v>1439241.81</v>
      </c>
      <c r="J34" s="456">
        <v>1983067.59</v>
      </c>
      <c r="K34" s="457">
        <v>233663</v>
      </c>
      <c r="L34" s="456">
        <v>8.49</v>
      </c>
      <c r="M34" s="846"/>
    </row>
    <row r="35" spans="1:13" s="429" customFormat="1" ht="15" hidden="1" customHeight="1">
      <c r="A35" s="421" t="s">
        <v>216</v>
      </c>
      <c r="B35" s="421" t="s">
        <v>217</v>
      </c>
      <c r="C35" s="95" t="s">
        <v>172</v>
      </c>
      <c r="D35" s="421" t="s">
        <v>218</v>
      </c>
      <c r="E35" s="312">
        <v>6001</v>
      </c>
      <c r="F35" s="421" t="s">
        <v>220</v>
      </c>
      <c r="G35" s="312">
        <v>6108</v>
      </c>
      <c r="H35" s="313">
        <v>314609.03000000003</v>
      </c>
      <c r="I35" s="456">
        <v>386426.6</v>
      </c>
      <c r="J35" s="456">
        <v>701035.62</v>
      </c>
      <c r="K35" s="457">
        <v>51199</v>
      </c>
      <c r="L35" s="456">
        <v>13.69</v>
      </c>
      <c r="M35" s="846"/>
    </row>
    <row r="36" spans="1:13" s="429" customFormat="1" ht="15" hidden="1" customHeight="1">
      <c r="A36" s="421" t="s">
        <v>216</v>
      </c>
      <c r="B36" s="423" t="s">
        <v>217</v>
      </c>
      <c r="C36" s="95" t="s">
        <v>172</v>
      </c>
      <c r="D36" s="423" t="s">
        <v>221</v>
      </c>
      <c r="E36" s="312">
        <v>6115</v>
      </c>
      <c r="F36" s="423" t="s">
        <v>221</v>
      </c>
      <c r="G36" s="312">
        <v>6115</v>
      </c>
      <c r="H36" s="313">
        <v>30239.759999999998</v>
      </c>
      <c r="I36" s="456">
        <v>287638.61</v>
      </c>
      <c r="J36" s="456">
        <v>317878.37</v>
      </c>
      <c r="K36" s="457">
        <v>45692</v>
      </c>
      <c r="L36" s="456">
        <v>6.96</v>
      </c>
      <c r="M36" s="846"/>
    </row>
    <row r="37" spans="1:13" s="429" customFormat="1" ht="15" hidden="1" customHeight="1">
      <c r="A37" s="421" t="s">
        <v>216</v>
      </c>
      <c r="B37" s="423" t="s">
        <v>222</v>
      </c>
      <c r="C37" s="95" t="s">
        <v>172</v>
      </c>
      <c r="D37" s="423" t="s">
        <v>223</v>
      </c>
      <c r="E37" s="312">
        <v>6301</v>
      </c>
      <c r="F37" s="425" t="s">
        <v>223</v>
      </c>
      <c r="G37" s="312">
        <v>6301</v>
      </c>
      <c r="H37" s="313">
        <v>98041.39</v>
      </c>
      <c r="I37" s="456">
        <v>302341.28999999998</v>
      </c>
      <c r="J37" s="456">
        <v>400382.68</v>
      </c>
      <c r="K37" s="457">
        <v>63481</v>
      </c>
      <c r="L37" s="456">
        <v>6.31</v>
      </c>
      <c r="M37" s="846"/>
    </row>
    <row r="38" spans="1:13" s="429" customFormat="1" ht="15" hidden="1" customHeight="1">
      <c r="A38" s="421" t="s">
        <v>224</v>
      </c>
      <c r="B38" s="421" t="s">
        <v>225</v>
      </c>
      <c r="C38" s="95" t="s">
        <v>172</v>
      </c>
      <c r="D38" s="421" t="s">
        <v>226</v>
      </c>
      <c r="E38" s="312">
        <v>7001</v>
      </c>
      <c r="F38" s="421" t="s">
        <v>225</v>
      </c>
      <c r="G38" s="312">
        <v>7101</v>
      </c>
      <c r="H38" s="313">
        <v>532184.19999999995</v>
      </c>
      <c r="I38" s="456">
        <v>969863.76</v>
      </c>
      <c r="J38" s="456">
        <v>1502047.96</v>
      </c>
      <c r="K38" s="457">
        <v>210033</v>
      </c>
      <c r="L38" s="456">
        <v>7.15</v>
      </c>
      <c r="M38" s="846"/>
    </row>
    <row r="39" spans="1:13" s="429" customFormat="1" ht="15" hidden="1" customHeight="1">
      <c r="A39" s="421" t="s">
        <v>224</v>
      </c>
      <c r="B39" s="423" t="s">
        <v>225</v>
      </c>
      <c r="C39" s="95" t="s">
        <v>172</v>
      </c>
      <c r="D39" s="423" t="s">
        <v>227</v>
      </c>
      <c r="E39" s="312">
        <v>7102</v>
      </c>
      <c r="F39" s="423" t="s">
        <v>227</v>
      </c>
      <c r="G39" s="312">
        <v>7102</v>
      </c>
      <c r="H39" s="313">
        <v>108105.1</v>
      </c>
      <c r="I39" s="456">
        <v>60759.74</v>
      </c>
      <c r="J39" s="456">
        <v>168864.84</v>
      </c>
      <c r="K39" s="457">
        <v>37198</v>
      </c>
      <c r="L39" s="456">
        <v>4.54</v>
      </c>
      <c r="M39" s="846"/>
    </row>
    <row r="40" spans="1:13" s="429" customFormat="1" ht="15" hidden="1" customHeight="1">
      <c r="A40" s="421" t="s">
        <v>224</v>
      </c>
      <c r="B40" s="421" t="s">
        <v>225</v>
      </c>
      <c r="C40" s="95" t="s">
        <v>172</v>
      </c>
      <c r="D40" s="421" t="s">
        <v>226</v>
      </c>
      <c r="E40" s="312">
        <v>7001</v>
      </c>
      <c r="F40" s="421" t="s">
        <v>224</v>
      </c>
      <c r="G40" s="312">
        <v>7105</v>
      </c>
      <c r="H40" s="327" t="s">
        <v>526</v>
      </c>
      <c r="I40" s="456">
        <v>217214.32</v>
      </c>
      <c r="J40" s="456">
        <v>217214.32</v>
      </c>
      <c r="K40" s="457">
        <v>38769</v>
      </c>
      <c r="L40" s="456">
        <v>5.6</v>
      </c>
      <c r="M40" s="846"/>
    </row>
    <row r="41" spans="1:13" s="429" customFormat="1" ht="15" hidden="1" customHeight="1">
      <c r="A41" s="421" t="s">
        <v>224</v>
      </c>
      <c r="B41" s="421" t="s">
        <v>228</v>
      </c>
      <c r="C41" s="95" t="s">
        <v>172</v>
      </c>
      <c r="D41" s="421" t="s">
        <v>229</v>
      </c>
      <c r="E41" s="312">
        <v>7301</v>
      </c>
      <c r="F41" s="424" t="s">
        <v>228</v>
      </c>
      <c r="G41" s="312">
        <v>7301</v>
      </c>
      <c r="H41" s="313">
        <v>561148.42000000004</v>
      </c>
      <c r="I41" s="456">
        <v>521736.44</v>
      </c>
      <c r="J41" s="456">
        <v>1082884.8500000001</v>
      </c>
      <c r="K41" s="457">
        <v>131752</v>
      </c>
      <c r="L41" s="456">
        <v>8.2200000000000006</v>
      </c>
      <c r="M41" s="846"/>
    </row>
    <row r="42" spans="1:13" s="429" customFormat="1" ht="15" hidden="1" customHeight="1">
      <c r="A42" s="421" t="s">
        <v>224</v>
      </c>
      <c r="B42" s="421" t="s">
        <v>228</v>
      </c>
      <c r="C42" s="95" t="s">
        <v>172</v>
      </c>
      <c r="D42" s="421" t="s">
        <v>229</v>
      </c>
      <c r="E42" s="312">
        <v>7301</v>
      </c>
      <c r="F42" s="424" t="s">
        <v>230</v>
      </c>
      <c r="G42" s="312">
        <v>7305</v>
      </c>
      <c r="H42" s="327" t="s">
        <v>526</v>
      </c>
      <c r="I42" s="456">
        <v>27624.91</v>
      </c>
      <c r="J42" s="456">
        <v>27624.91</v>
      </c>
      <c r="K42" s="457">
        <v>5520</v>
      </c>
      <c r="L42" s="456">
        <v>5</v>
      </c>
      <c r="M42" s="846"/>
    </row>
    <row r="43" spans="1:13" s="429" customFormat="1" ht="15" hidden="1" customHeight="1">
      <c r="A43" s="421" t="s">
        <v>224</v>
      </c>
      <c r="B43" s="421" t="s">
        <v>228</v>
      </c>
      <c r="C43" s="95" t="s">
        <v>172</v>
      </c>
      <c r="D43" s="421" t="s">
        <v>229</v>
      </c>
      <c r="E43" s="312">
        <v>7301</v>
      </c>
      <c r="F43" s="424" t="s">
        <v>231</v>
      </c>
      <c r="G43" s="312">
        <v>7306</v>
      </c>
      <c r="H43" s="313">
        <v>24119.97</v>
      </c>
      <c r="I43" s="456">
        <v>44534.76</v>
      </c>
      <c r="J43" s="456">
        <v>68654.73</v>
      </c>
      <c r="K43" s="457">
        <v>6480</v>
      </c>
      <c r="L43" s="456">
        <v>10.59</v>
      </c>
      <c r="M43" s="846"/>
    </row>
    <row r="44" spans="1:13" s="429" customFormat="1" ht="15" hidden="1" customHeight="1">
      <c r="A44" s="421" t="s">
        <v>224</v>
      </c>
      <c r="B44" s="423" t="s">
        <v>232</v>
      </c>
      <c r="C44" s="95" t="s">
        <v>172</v>
      </c>
      <c r="D44" s="423" t="s">
        <v>232</v>
      </c>
      <c r="E44" s="312">
        <v>7401</v>
      </c>
      <c r="F44" s="425" t="s">
        <v>232</v>
      </c>
      <c r="G44" s="312">
        <v>7401</v>
      </c>
      <c r="H44" s="313">
        <v>37717.449999999997</v>
      </c>
      <c r="I44" s="456">
        <v>289427.46000000002</v>
      </c>
      <c r="J44" s="456">
        <v>327144.90999999997</v>
      </c>
      <c r="K44" s="457">
        <v>77106</v>
      </c>
      <c r="L44" s="456">
        <v>4.24</v>
      </c>
      <c r="M44" s="846"/>
    </row>
    <row r="45" spans="1:13" s="429" customFormat="1" ht="15" hidden="1" customHeight="1">
      <c r="A45" s="421" t="s">
        <v>233</v>
      </c>
      <c r="B45" s="421" t="s">
        <v>234</v>
      </c>
      <c r="C45" s="95" t="s">
        <v>235</v>
      </c>
      <c r="D45" s="421" t="s">
        <v>235</v>
      </c>
      <c r="E45" s="312">
        <v>8001</v>
      </c>
      <c r="F45" s="421" t="s">
        <v>234</v>
      </c>
      <c r="G45" s="312">
        <v>8101</v>
      </c>
      <c r="H45" s="313">
        <v>1249609.04</v>
      </c>
      <c r="I45" s="456">
        <v>651298.98</v>
      </c>
      <c r="J45" s="456">
        <v>1900908.03</v>
      </c>
      <c r="K45" s="457">
        <v>217535</v>
      </c>
      <c r="L45" s="456">
        <v>8.74</v>
      </c>
      <c r="M45" s="846"/>
    </row>
    <row r="46" spans="1:13" s="429" customFormat="1" ht="15" hidden="1" customHeight="1">
      <c r="A46" s="421" t="s">
        <v>233</v>
      </c>
      <c r="B46" s="421" t="s">
        <v>234</v>
      </c>
      <c r="C46" s="95" t="s">
        <v>235</v>
      </c>
      <c r="D46" s="421" t="s">
        <v>235</v>
      </c>
      <c r="E46" s="312">
        <v>8001</v>
      </c>
      <c r="F46" s="421" t="s">
        <v>236</v>
      </c>
      <c r="G46" s="312">
        <v>8102</v>
      </c>
      <c r="H46" s="313">
        <v>111012.89</v>
      </c>
      <c r="I46" s="456">
        <v>355866</v>
      </c>
      <c r="J46" s="456">
        <v>466878.89</v>
      </c>
      <c r="K46" s="457">
        <v>110341</v>
      </c>
      <c r="L46" s="456">
        <v>4.2300000000000004</v>
      </c>
      <c r="M46" s="846"/>
    </row>
    <row r="47" spans="1:13" s="429" customFormat="1" ht="15" hidden="1" customHeight="1">
      <c r="A47" s="421" t="s">
        <v>233</v>
      </c>
      <c r="B47" s="421" t="s">
        <v>234</v>
      </c>
      <c r="C47" s="95" t="s">
        <v>235</v>
      </c>
      <c r="D47" s="421" t="s">
        <v>235</v>
      </c>
      <c r="E47" s="312">
        <v>8001</v>
      </c>
      <c r="F47" s="421" t="s">
        <v>237</v>
      </c>
      <c r="G47" s="312">
        <v>8103</v>
      </c>
      <c r="H47" s="313">
        <v>31795.29</v>
      </c>
      <c r="I47" s="456">
        <v>233499.23</v>
      </c>
      <c r="J47" s="456">
        <v>265294.52</v>
      </c>
      <c r="K47" s="457">
        <v>85633</v>
      </c>
      <c r="L47" s="456">
        <v>3.1</v>
      </c>
      <c r="M47" s="846"/>
    </row>
    <row r="48" spans="1:13" s="429" customFormat="1" ht="15" hidden="1" customHeight="1">
      <c r="A48" s="421" t="s">
        <v>233</v>
      </c>
      <c r="B48" s="421" t="s">
        <v>234</v>
      </c>
      <c r="C48" s="95" t="s">
        <v>235</v>
      </c>
      <c r="D48" s="421" t="s">
        <v>235</v>
      </c>
      <c r="E48" s="312">
        <v>8001</v>
      </c>
      <c r="F48" s="421" t="s">
        <v>238</v>
      </c>
      <c r="G48" s="312">
        <v>8105</v>
      </c>
      <c r="H48" s="327" t="s">
        <v>526</v>
      </c>
      <c r="I48" s="456">
        <v>52626.49</v>
      </c>
      <c r="J48" s="456">
        <v>52626.49</v>
      </c>
      <c r="K48" s="457">
        <v>20843</v>
      </c>
      <c r="L48" s="456">
        <v>2.52</v>
      </c>
      <c r="M48" s="846"/>
    </row>
    <row r="49" spans="1:13" s="429" customFormat="1" ht="15" hidden="1" customHeight="1">
      <c r="A49" s="421" t="s">
        <v>233</v>
      </c>
      <c r="B49" s="421" t="s">
        <v>234</v>
      </c>
      <c r="C49" s="95" t="s">
        <v>235</v>
      </c>
      <c r="D49" s="421" t="s">
        <v>235</v>
      </c>
      <c r="E49" s="312">
        <v>8001</v>
      </c>
      <c r="F49" s="421" t="s">
        <v>239</v>
      </c>
      <c r="G49" s="312">
        <v>8106</v>
      </c>
      <c r="H49" s="313">
        <v>188134.27</v>
      </c>
      <c r="I49" s="456">
        <v>43072.39</v>
      </c>
      <c r="J49" s="456">
        <v>231206.66</v>
      </c>
      <c r="K49" s="457">
        <v>43272</v>
      </c>
      <c r="L49" s="456">
        <v>5.34</v>
      </c>
      <c r="M49" s="846"/>
    </row>
    <row r="50" spans="1:13" s="429" customFormat="1" ht="15" hidden="1" customHeight="1">
      <c r="A50" s="421" t="s">
        <v>233</v>
      </c>
      <c r="B50" s="421" t="s">
        <v>234</v>
      </c>
      <c r="C50" s="95" t="s">
        <v>235</v>
      </c>
      <c r="D50" s="421" t="s">
        <v>235</v>
      </c>
      <c r="E50" s="312">
        <v>8001</v>
      </c>
      <c r="F50" s="421" t="s">
        <v>240</v>
      </c>
      <c r="G50" s="312">
        <v>8107</v>
      </c>
      <c r="H50" s="327" t="s">
        <v>526</v>
      </c>
      <c r="I50" s="456">
        <v>120978.29</v>
      </c>
      <c r="J50" s="456">
        <v>120978.29</v>
      </c>
      <c r="K50" s="457">
        <v>46382</v>
      </c>
      <c r="L50" s="456">
        <v>2.61</v>
      </c>
      <c r="M50" s="846"/>
    </row>
    <row r="51" spans="1:13" s="429" customFormat="1" ht="15" hidden="1" customHeight="1">
      <c r="A51" s="421" t="s">
        <v>233</v>
      </c>
      <c r="B51" s="421" t="s">
        <v>234</v>
      </c>
      <c r="C51" s="95" t="s">
        <v>235</v>
      </c>
      <c r="D51" s="421" t="s">
        <v>235</v>
      </c>
      <c r="E51" s="312">
        <v>8001</v>
      </c>
      <c r="F51" s="421" t="s">
        <v>241</v>
      </c>
      <c r="G51" s="312">
        <v>8108</v>
      </c>
      <c r="H51" s="313">
        <v>383361.75</v>
      </c>
      <c r="I51" s="456">
        <v>603019.48</v>
      </c>
      <c r="J51" s="456">
        <v>986381.23</v>
      </c>
      <c r="K51" s="457">
        <v>131521</v>
      </c>
      <c r="L51" s="456">
        <v>7.5</v>
      </c>
      <c r="M51" s="846"/>
    </row>
    <row r="52" spans="1:13" s="429" customFormat="1" ht="15" hidden="1" customHeight="1">
      <c r="A52" s="421" t="s">
        <v>233</v>
      </c>
      <c r="B52" s="421" t="s">
        <v>234</v>
      </c>
      <c r="C52" s="95" t="s">
        <v>235</v>
      </c>
      <c r="D52" s="421" t="s">
        <v>235</v>
      </c>
      <c r="E52" s="312">
        <v>8001</v>
      </c>
      <c r="F52" s="421" t="s">
        <v>242</v>
      </c>
      <c r="G52" s="312">
        <v>8109</v>
      </c>
      <c r="H52" s="313">
        <v>21845.57</v>
      </c>
      <c r="I52" s="456">
        <v>45149.11</v>
      </c>
      <c r="J52" s="456">
        <v>66994.679999999993</v>
      </c>
      <c r="K52" s="457">
        <v>9549</v>
      </c>
      <c r="L52" s="456">
        <v>7.02</v>
      </c>
      <c r="M52" s="846"/>
    </row>
    <row r="53" spans="1:13" s="429" customFormat="1" ht="15" hidden="1" customHeight="1">
      <c r="A53" s="421" t="s">
        <v>233</v>
      </c>
      <c r="B53" s="421" t="s">
        <v>234</v>
      </c>
      <c r="C53" s="95" t="s">
        <v>235</v>
      </c>
      <c r="D53" s="421" t="s">
        <v>235</v>
      </c>
      <c r="E53" s="312">
        <v>8001</v>
      </c>
      <c r="F53" s="421" t="s">
        <v>243</v>
      </c>
      <c r="G53" s="312">
        <v>8110</v>
      </c>
      <c r="H53" s="313">
        <v>198571.82</v>
      </c>
      <c r="I53" s="456">
        <v>438730.7</v>
      </c>
      <c r="J53" s="456">
        <v>637302.52</v>
      </c>
      <c r="K53" s="457">
        <v>149595</v>
      </c>
      <c r="L53" s="456">
        <v>4.26</v>
      </c>
      <c r="M53" s="846"/>
    </row>
    <row r="54" spans="1:13" s="429" customFormat="1" ht="15" hidden="1" customHeight="1">
      <c r="A54" s="421" t="s">
        <v>233</v>
      </c>
      <c r="B54" s="421" t="s">
        <v>234</v>
      </c>
      <c r="C54" s="95" t="s">
        <v>235</v>
      </c>
      <c r="D54" s="421" t="s">
        <v>235</v>
      </c>
      <c r="E54" s="312">
        <v>8001</v>
      </c>
      <c r="F54" s="421" t="s">
        <v>244</v>
      </c>
      <c r="G54" s="312">
        <v>8111</v>
      </c>
      <c r="H54" s="313">
        <v>36965.82</v>
      </c>
      <c r="I54" s="456">
        <v>63679.26</v>
      </c>
      <c r="J54" s="456">
        <v>100645.08</v>
      </c>
      <c r="K54" s="457">
        <v>49205</v>
      </c>
      <c r="L54" s="456">
        <v>2.0499999999999998</v>
      </c>
      <c r="M54" s="846"/>
    </row>
    <row r="55" spans="1:13" s="429" customFormat="1" ht="15" hidden="1" customHeight="1">
      <c r="A55" s="421" t="s">
        <v>233</v>
      </c>
      <c r="B55" s="421" t="s">
        <v>234</v>
      </c>
      <c r="C55" s="95" t="s">
        <v>235</v>
      </c>
      <c r="D55" s="421" t="s">
        <v>235</v>
      </c>
      <c r="E55" s="312">
        <v>8001</v>
      </c>
      <c r="F55" s="421" t="s">
        <v>245</v>
      </c>
      <c r="G55" s="312">
        <v>8112</v>
      </c>
      <c r="H55" s="313">
        <v>81578.649999999994</v>
      </c>
      <c r="I55" s="456">
        <v>299489.02</v>
      </c>
      <c r="J55" s="456">
        <v>381067.67</v>
      </c>
      <c r="K55" s="457">
        <v>90704</v>
      </c>
      <c r="L55" s="456">
        <v>4.2</v>
      </c>
      <c r="M55" s="846"/>
    </row>
    <row r="56" spans="1:13" s="429" customFormat="1" ht="15" hidden="1" customHeight="1">
      <c r="A56" s="421" t="s">
        <v>233</v>
      </c>
      <c r="B56" s="421" t="s">
        <v>233</v>
      </c>
      <c r="C56" s="95" t="s">
        <v>172</v>
      </c>
      <c r="D56" s="421" t="s">
        <v>246</v>
      </c>
      <c r="E56" s="312">
        <v>8301</v>
      </c>
      <c r="F56" s="421" t="s">
        <v>247</v>
      </c>
      <c r="G56" s="312">
        <v>8301</v>
      </c>
      <c r="H56" s="313">
        <v>270388.05</v>
      </c>
      <c r="I56" s="456">
        <v>533221.1</v>
      </c>
      <c r="J56" s="456">
        <v>803609.15</v>
      </c>
      <c r="K56" s="457">
        <v>150536</v>
      </c>
      <c r="L56" s="456">
        <v>5.34</v>
      </c>
      <c r="M56" s="846"/>
    </row>
    <row r="57" spans="1:13" s="429" customFormat="1" ht="15" hidden="1" customHeight="1">
      <c r="A57" s="421" t="s">
        <v>233</v>
      </c>
      <c r="B57" s="421" t="s">
        <v>233</v>
      </c>
      <c r="C57" s="95" t="s">
        <v>172</v>
      </c>
      <c r="D57" s="421" t="s">
        <v>246</v>
      </c>
      <c r="E57" s="312">
        <v>8301</v>
      </c>
      <c r="F57" s="424" t="s">
        <v>248</v>
      </c>
      <c r="G57" s="312">
        <v>8306</v>
      </c>
      <c r="H57" s="313">
        <v>20857.46</v>
      </c>
      <c r="I57" s="456">
        <v>97087.99</v>
      </c>
      <c r="J57" s="456">
        <v>117945.45</v>
      </c>
      <c r="K57" s="457">
        <v>22857</v>
      </c>
      <c r="L57" s="456">
        <v>5.16</v>
      </c>
      <c r="M57" s="846"/>
    </row>
    <row r="58" spans="1:13" s="429" customFormat="1" ht="15" hidden="1" customHeight="1">
      <c r="A58" s="421" t="s">
        <v>249</v>
      </c>
      <c r="B58" s="421" t="s">
        <v>250</v>
      </c>
      <c r="C58" s="95" t="s">
        <v>172</v>
      </c>
      <c r="D58" s="421" t="s">
        <v>251</v>
      </c>
      <c r="E58" s="312">
        <v>9001</v>
      </c>
      <c r="F58" s="421" t="s">
        <v>252</v>
      </c>
      <c r="G58" s="312">
        <v>9101</v>
      </c>
      <c r="H58" s="313">
        <v>1177871.54</v>
      </c>
      <c r="I58" s="456">
        <v>1266694.25</v>
      </c>
      <c r="J58" s="456">
        <v>2444565.79</v>
      </c>
      <c r="K58" s="457">
        <v>261114</v>
      </c>
      <c r="L58" s="456">
        <v>9.36</v>
      </c>
      <c r="M58" s="846"/>
    </row>
    <row r="59" spans="1:13" s="429" customFormat="1" ht="15" hidden="1" customHeight="1">
      <c r="A59" s="421" t="s">
        <v>249</v>
      </c>
      <c r="B59" s="421" t="s">
        <v>250</v>
      </c>
      <c r="C59" s="95" t="s">
        <v>172</v>
      </c>
      <c r="D59" s="421" t="s">
        <v>251</v>
      </c>
      <c r="E59" s="312">
        <v>9001</v>
      </c>
      <c r="F59" s="421" t="s">
        <v>253</v>
      </c>
      <c r="G59" s="312">
        <v>9112</v>
      </c>
      <c r="H59" s="313">
        <v>49067.62</v>
      </c>
      <c r="I59" s="456">
        <v>250704.98</v>
      </c>
      <c r="J59" s="456">
        <v>299772.59999999998</v>
      </c>
      <c r="K59" s="457">
        <v>45327</v>
      </c>
      <c r="L59" s="456">
        <v>6.61</v>
      </c>
      <c r="M59" s="846"/>
    </row>
    <row r="60" spans="1:13" s="429" customFormat="1" ht="15" hidden="1" customHeight="1">
      <c r="A60" s="421" t="s">
        <v>249</v>
      </c>
      <c r="B60" s="423" t="s">
        <v>250</v>
      </c>
      <c r="C60" s="95" t="s">
        <v>172</v>
      </c>
      <c r="D60" s="423" t="s">
        <v>254</v>
      </c>
      <c r="E60" s="312">
        <v>9120</v>
      </c>
      <c r="F60" s="423" t="s">
        <v>254</v>
      </c>
      <c r="G60" s="312">
        <v>9120</v>
      </c>
      <c r="H60" s="313">
        <v>281007.33</v>
      </c>
      <c r="I60" s="456">
        <v>173578.12</v>
      </c>
      <c r="J60" s="456">
        <v>454585.45</v>
      </c>
      <c r="K60" s="457">
        <v>36042</v>
      </c>
      <c r="L60" s="456">
        <v>12.61</v>
      </c>
      <c r="M60" s="846"/>
    </row>
    <row r="61" spans="1:13" s="429" customFormat="1" ht="15" hidden="1" customHeight="1">
      <c r="A61" s="421" t="s">
        <v>249</v>
      </c>
      <c r="B61" s="423" t="s">
        <v>255</v>
      </c>
      <c r="C61" s="95" t="s">
        <v>172</v>
      </c>
      <c r="D61" s="423" t="s">
        <v>256</v>
      </c>
      <c r="E61" s="312">
        <v>9201</v>
      </c>
      <c r="F61" s="423" t="s">
        <v>256</v>
      </c>
      <c r="G61" s="312">
        <v>9201</v>
      </c>
      <c r="H61" s="313">
        <v>93957.05</v>
      </c>
      <c r="I61" s="456">
        <v>199566.16</v>
      </c>
      <c r="J61" s="456">
        <v>293523.21000000002</v>
      </c>
      <c r="K61" s="457">
        <v>48608</v>
      </c>
      <c r="L61" s="456">
        <v>6.04</v>
      </c>
      <c r="M61" s="846"/>
    </row>
    <row r="62" spans="1:13" s="429" customFormat="1" ht="15" hidden="1" customHeight="1">
      <c r="A62" s="421" t="s">
        <v>257</v>
      </c>
      <c r="B62" s="421" t="s">
        <v>258</v>
      </c>
      <c r="C62" s="95" t="s">
        <v>172</v>
      </c>
      <c r="D62" s="421" t="s">
        <v>259</v>
      </c>
      <c r="E62" s="312">
        <v>10001</v>
      </c>
      <c r="F62" s="421" t="s">
        <v>260</v>
      </c>
      <c r="G62" s="312">
        <v>10101</v>
      </c>
      <c r="H62" s="313">
        <v>449306.72</v>
      </c>
      <c r="I62" s="456">
        <v>1281070.77</v>
      </c>
      <c r="J62" s="456">
        <v>1730377.49</v>
      </c>
      <c r="K62" s="457">
        <v>218617</v>
      </c>
      <c r="L62" s="456">
        <v>7.92</v>
      </c>
      <c r="M62" s="846"/>
    </row>
    <row r="63" spans="1:13" s="429" customFormat="1" ht="15" hidden="1" customHeight="1">
      <c r="A63" s="421" t="s">
        <v>257</v>
      </c>
      <c r="B63" s="421" t="s">
        <v>258</v>
      </c>
      <c r="C63" s="95" t="s">
        <v>172</v>
      </c>
      <c r="D63" s="421" t="s">
        <v>259</v>
      </c>
      <c r="E63" s="312">
        <v>10001</v>
      </c>
      <c r="F63" s="421" t="s">
        <v>261</v>
      </c>
      <c r="G63" s="312">
        <v>10109</v>
      </c>
      <c r="H63" s="313">
        <v>160428.42000000001</v>
      </c>
      <c r="I63" s="456">
        <v>186447.67</v>
      </c>
      <c r="J63" s="456">
        <v>346876.09</v>
      </c>
      <c r="K63" s="457">
        <v>32117</v>
      </c>
      <c r="L63" s="456">
        <v>10.8</v>
      </c>
      <c r="M63" s="846"/>
    </row>
    <row r="64" spans="1:13" s="429" customFormat="1" ht="15" hidden="1" customHeight="1">
      <c r="A64" s="421" t="s">
        <v>257</v>
      </c>
      <c r="B64" s="423" t="s">
        <v>262</v>
      </c>
      <c r="C64" s="95" t="s">
        <v>172</v>
      </c>
      <c r="D64" s="423" t="s">
        <v>263</v>
      </c>
      <c r="E64" s="312">
        <v>10201</v>
      </c>
      <c r="F64" s="423" t="s">
        <v>263</v>
      </c>
      <c r="G64" s="312">
        <v>10201</v>
      </c>
      <c r="H64" s="313">
        <v>162887.95000000001</v>
      </c>
      <c r="I64" s="456">
        <v>143431.49</v>
      </c>
      <c r="J64" s="456">
        <v>306319.44</v>
      </c>
      <c r="K64" s="457">
        <v>33417</v>
      </c>
      <c r="L64" s="456">
        <v>9.17</v>
      </c>
      <c r="M64" s="846"/>
    </row>
    <row r="65" spans="1:13" s="429" customFormat="1" ht="15" hidden="1" customHeight="1">
      <c r="A65" s="421" t="s">
        <v>257</v>
      </c>
      <c r="B65" s="421" t="s">
        <v>264</v>
      </c>
      <c r="C65" s="95" t="s">
        <v>172</v>
      </c>
      <c r="D65" s="421" t="s">
        <v>264</v>
      </c>
      <c r="E65" s="312">
        <v>10301</v>
      </c>
      <c r="F65" s="421" t="s">
        <v>264</v>
      </c>
      <c r="G65" s="312">
        <v>10301</v>
      </c>
      <c r="H65" s="313">
        <v>1324665.45</v>
      </c>
      <c r="I65" s="456">
        <v>945608.12</v>
      </c>
      <c r="J65" s="456">
        <v>2270273.5699999998</v>
      </c>
      <c r="K65" s="457">
        <v>147666</v>
      </c>
      <c r="L65" s="456">
        <v>15.37</v>
      </c>
      <c r="M65" s="846"/>
    </row>
    <row r="66" spans="1:13" s="429" customFormat="1" ht="15" hidden="1" customHeight="1">
      <c r="A66" s="421" t="s">
        <v>265</v>
      </c>
      <c r="B66" s="423" t="s">
        <v>266</v>
      </c>
      <c r="C66" s="95" t="s">
        <v>172</v>
      </c>
      <c r="D66" s="423" t="s">
        <v>266</v>
      </c>
      <c r="E66" s="312">
        <v>11101</v>
      </c>
      <c r="F66" s="423" t="s">
        <v>266</v>
      </c>
      <c r="G66" s="312">
        <v>11101</v>
      </c>
      <c r="H66" s="313">
        <v>93800.48</v>
      </c>
      <c r="I66" s="456">
        <v>256651.99</v>
      </c>
      <c r="J66" s="456">
        <v>350452.47</v>
      </c>
      <c r="K66" s="457">
        <v>49667</v>
      </c>
      <c r="L66" s="456">
        <v>7.06</v>
      </c>
      <c r="M66" s="846"/>
    </row>
    <row r="67" spans="1:13" s="429" customFormat="1" ht="15" hidden="1" customHeight="1">
      <c r="A67" s="421" t="s">
        <v>267</v>
      </c>
      <c r="B67" s="421" t="s">
        <v>267</v>
      </c>
      <c r="C67" s="95" t="s">
        <v>172</v>
      </c>
      <c r="D67" s="421" t="s">
        <v>268</v>
      </c>
      <c r="E67" s="312">
        <v>12101</v>
      </c>
      <c r="F67" s="424" t="s">
        <v>268</v>
      </c>
      <c r="G67" s="312">
        <v>12101</v>
      </c>
      <c r="H67" s="313">
        <v>791063.3</v>
      </c>
      <c r="I67" s="456">
        <v>580751.30000000005</v>
      </c>
      <c r="J67" s="456">
        <v>1371814.6</v>
      </c>
      <c r="K67" s="457">
        <v>123403</v>
      </c>
      <c r="L67" s="456">
        <v>11.12</v>
      </c>
      <c r="M67" s="846"/>
    </row>
    <row r="68" spans="1:13" s="429" customFormat="1" ht="15" customHeight="1">
      <c r="A68" s="421" t="s">
        <v>269</v>
      </c>
      <c r="B68" s="421" t="s">
        <v>270</v>
      </c>
      <c r="C68" s="95" t="s">
        <v>271</v>
      </c>
      <c r="D68" s="421" t="s">
        <v>271</v>
      </c>
      <c r="E68" s="312">
        <v>13001</v>
      </c>
      <c r="F68" s="421" t="s">
        <v>270</v>
      </c>
      <c r="G68" s="312">
        <v>13101</v>
      </c>
      <c r="H68" s="313">
        <v>1553912.95</v>
      </c>
      <c r="I68" s="456">
        <v>314094.71999999997</v>
      </c>
      <c r="J68" s="456">
        <v>1868007.66</v>
      </c>
      <c r="K68" s="457">
        <v>402847</v>
      </c>
      <c r="L68" s="456">
        <v>4.6399999999999997</v>
      </c>
      <c r="M68" s="846"/>
    </row>
    <row r="69" spans="1:13" s="429" customFormat="1" ht="15" customHeight="1">
      <c r="A69" s="421" t="s">
        <v>269</v>
      </c>
      <c r="B69" s="421" t="s">
        <v>270</v>
      </c>
      <c r="C69" s="95" t="s">
        <v>271</v>
      </c>
      <c r="D69" s="421" t="s">
        <v>271</v>
      </c>
      <c r="E69" s="312">
        <v>13001</v>
      </c>
      <c r="F69" s="421" t="s">
        <v>272</v>
      </c>
      <c r="G69" s="312">
        <v>13102</v>
      </c>
      <c r="H69" s="313">
        <v>871462.46</v>
      </c>
      <c r="I69" s="456">
        <v>305502.19</v>
      </c>
      <c r="J69" s="456">
        <v>1176964.6499999999</v>
      </c>
      <c r="K69" s="457">
        <v>80710</v>
      </c>
      <c r="L69" s="456">
        <v>14.58</v>
      </c>
      <c r="M69" s="846"/>
    </row>
    <row r="70" spans="1:13" s="429" customFormat="1" ht="15" customHeight="1">
      <c r="A70" s="421" t="s">
        <v>269</v>
      </c>
      <c r="B70" s="421" t="s">
        <v>270</v>
      </c>
      <c r="C70" s="95" t="s">
        <v>271</v>
      </c>
      <c r="D70" s="421" t="s">
        <v>271</v>
      </c>
      <c r="E70" s="312">
        <v>13001</v>
      </c>
      <c r="F70" s="421" t="s">
        <v>273</v>
      </c>
      <c r="G70" s="312">
        <v>13103</v>
      </c>
      <c r="H70" s="313">
        <v>494407.89</v>
      </c>
      <c r="I70" s="456">
        <v>291964.59000000003</v>
      </c>
      <c r="J70" s="456">
        <v>786372.48</v>
      </c>
      <c r="K70" s="457">
        <v>132401</v>
      </c>
      <c r="L70" s="456">
        <v>5.94</v>
      </c>
      <c r="M70" s="846"/>
    </row>
    <row r="71" spans="1:13" s="429" customFormat="1" ht="15" customHeight="1">
      <c r="A71" s="421" t="s">
        <v>269</v>
      </c>
      <c r="B71" s="421" t="s">
        <v>270</v>
      </c>
      <c r="C71" s="95" t="s">
        <v>271</v>
      </c>
      <c r="D71" s="421" t="s">
        <v>271</v>
      </c>
      <c r="E71" s="312">
        <v>13001</v>
      </c>
      <c r="F71" s="421" t="s">
        <v>274</v>
      </c>
      <c r="G71" s="312">
        <v>13104</v>
      </c>
      <c r="H71" s="313">
        <v>76991.649999999994</v>
      </c>
      <c r="I71" s="456">
        <v>340860.35</v>
      </c>
      <c r="J71" s="456">
        <v>417852</v>
      </c>
      <c r="K71" s="457">
        <v>126800</v>
      </c>
      <c r="L71" s="456">
        <v>3.3</v>
      </c>
      <c r="M71" s="846"/>
    </row>
    <row r="72" spans="1:13" s="429" customFormat="1" ht="15" customHeight="1">
      <c r="A72" s="421" t="s">
        <v>269</v>
      </c>
      <c r="B72" s="421" t="s">
        <v>270</v>
      </c>
      <c r="C72" s="95" t="s">
        <v>271</v>
      </c>
      <c r="D72" s="421" t="s">
        <v>271</v>
      </c>
      <c r="E72" s="312">
        <v>13001</v>
      </c>
      <c r="F72" s="421" t="s">
        <v>275</v>
      </c>
      <c r="G72" s="312">
        <v>13105</v>
      </c>
      <c r="H72" s="313">
        <v>49151.88</v>
      </c>
      <c r="I72" s="456">
        <v>280109.15999999997</v>
      </c>
      <c r="J72" s="456">
        <v>329261.03999999998</v>
      </c>
      <c r="K72" s="457">
        <v>162415</v>
      </c>
      <c r="L72" s="456">
        <v>2.0299999999999998</v>
      </c>
      <c r="M72" s="846"/>
    </row>
    <row r="73" spans="1:13" s="429" customFormat="1" ht="15" customHeight="1">
      <c r="A73" s="421" t="s">
        <v>269</v>
      </c>
      <c r="B73" s="421" t="s">
        <v>270</v>
      </c>
      <c r="C73" s="95" t="s">
        <v>271</v>
      </c>
      <c r="D73" s="421" t="s">
        <v>271</v>
      </c>
      <c r="E73" s="312">
        <v>13001</v>
      </c>
      <c r="F73" s="421" t="s">
        <v>276</v>
      </c>
      <c r="G73" s="312">
        <v>13106</v>
      </c>
      <c r="H73" s="313">
        <v>236241.97</v>
      </c>
      <c r="I73" s="456">
        <v>297521.89</v>
      </c>
      <c r="J73" s="456">
        <v>533763.86</v>
      </c>
      <c r="K73" s="457">
        <v>140746</v>
      </c>
      <c r="L73" s="456">
        <v>3.79</v>
      </c>
      <c r="M73" s="846"/>
    </row>
    <row r="74" spans="1:13" s="429" customFormat="1" ht="15" customHeight="1">
      <c r="A74" s="421" t="s">
        <v>269</v>
      </c>
      <c r="B74" s="421" t="s">
        <v>270</v>
      </c>
      <c r="C74" s="95" t="s">
        <v>271</v>
      </c>
      <c r="D74" s="421" t="s">
        <v>271</v>
      </c>
      <c r="E74" s="312">
        <v>13001</v>
      </c>
      <c r="F74" s="421" t="s">
        <v>277</v>
      </c>
      <c r="G74" s="312">
        <v>13107</v>
      </c>
      <c r="H74" s="313">
        <v>762236.54</v>
      </c>
      <c r="I74" s="456">
        <v>299286.88</v>
      </c>
      <c r="J74" s="456">
        <v>1061523.43</v>
      </c>
      <c r="K74" s="457">
        <v>98500</v>
      </c>
      <c r="L74" s="456">
        <v>10.78</v>
      </c>
      <c r="M74" s="846"/>
    </row>
    <row r="75" spans="1:13" s="429" customFormat="1" ht="15" customHeight="1">
      <c r="A75" s="421" t="s">
        <v>269</v>
      </c>
      <c r="B75" s="421" t="s">
        <v>270</v>
      </c>
      <c r="C75" s="95" t="s">
        <v>271</v>
      </c>
      <c r="D75" s="421" t="s">
        <v>271</v>
      </c>
      <c r="E75" s="312">
        <v>13001</v>
      </c>
      <c r="F75" s="421" t="s">
        <v>278</v>
      </c>
      <c r="G75" s="312">
        <v>13108</v>
      </c>
      <c r="H75" s="313">
        <v>28486.21</v>
      </c>
      <c r="I75" s="456">
        <v>126954.77</v>
      </c>
      <c r="J75" s="456">
        <v>155440.97</v>
      </c>
      <c r="K75" s="457">
        <v>100059</v>
      </c>
      <c r="L75" s="456">
        <v>1.55</v>
      </c>
      <c r="M75" s="846"/>
    </row>
    <row r="76" spans="1:13" s="429" customFormat="1" ht="15" customHeight="1">
      <c r="A76" s="421" t="s">
        <v>269</v>
      </c>
      <c r="B76" s="421" t="s">
        <v>270</v>
      </c>
      <c r="C76" s="95" t="s">
        <v>271</v>
      </c>
      <c r="D76" s="421" t="s">
        <v>271</v>
      </c>
      <c r="E76" s="312">
        <v>13001</v>
      </c>
      <c r="F76" s="421" t="s">
        <v>279</v>
      </c>
      <c r="G76" s="312">
        <v>13109</v>
      </c>
      <c r="H76" s="313">
        <v>31938.75</v>
      </c>
      <c r="I76" s="456">
        <v>128427.75</v>
      </c>
      <c r="J76" s="456">
        <v>160366.5</v>
      </c>
      <c r="K76" s="457">
        <v>89889</v>
      </c>
      <c r="L76" s="456">
        <v>1.78</v>
      </c>
      <c r="M76" s="846"/>
    </row>
    <row r="77" spans="1:13" s="429" customFormat="1" ht="15" customHeight="1">
      <c r="A77" s="421" t="s">
        <v>269</v>
      </c>
      <c r="B77" s="421" t="s">
        <v>270</v>
      </c>
      <c r="C77" s="95" t="s">
        <v>271</v>
      </c>
      <c r="D77" s="421" t="s">
        <v>271</v>
      </c>
      <c r="E77" s="312">
        <v>13001</v>
      </c>
      <c r="F77" s="421" t="s">
        <v>280</v>
      </c>
      <c r="G77" s="312">
        <v>13110</v>
      </c>
      <c r="H77" s="313">
        <v>216795.82</v>
      </c>
      <c r="I77" s="456">
        <v>1159154.1100000001</v>
      </c>
      <c r="J77" s="456">
        <v>1375949.93</v>
      </c>
      <c r="K77" s="457">
        <v>366376</v>
      </c>
      <c r="L77" s="456">
        <v>3.76</v>
      </c>
      <c r="M77" s="846"/>
    </row>
    <row r="78" spans="1:13" s="429" customFormat="1" ht="15" customHeight="1">
      <c r="A78" s="421" t="s">
        <v>269</v>
      </c>
      <c r="B78" s="421" t="s">
        <v>270</v>
      </c>
      <c r="C78" s="95" t="s">
        <v>271</v>
      </c>
      <c r="D78" s="421" t="s">
        <v>271</v>
      </c>
      <c r="E78" s="312">
        <v>13001</v>
      </c>
      <c r="F78" s="421" t="s">
        <v>281</v>
      </c>
      <c r="G78" s="312">
        <v>13111</v>
      </c>
      <c r="H78" s="313">
        <v>596996.89</v>
      </c>
      <c r="I78" s="456">
        <v>251114.23</v>
      </c>
      <c r="J78" s="456">
        <v>848111.12</v>
      </c>
      <c r="K78" s="457">
        <v>116312</v>
      </c>
      <c r="L78" s="456">
        <v>7.29</v>
      </c>
      <c r="M78" s="846"/>
    </row>
    <row r="79" spans="1:13" s="429" customFormat="1" ht="15" customHeight="1">
      <c r="A79" s="421" t="s">
        <v>269</v>
      </c>
      <c r="B79" s="421" t="s">
        <v>270</v>
      </c>
      <c r="C79" s="95" t="s">
        <v>271</v>
      </c>
      <c r="D79" s="421" t="s">
        <v>271</v>
      </c>
      <c r="E79" s="312">
        <v>13001</v>
      </c>
      <c r="F79" s="421" t="s">
        <v>282</v>
      </c>
      <c r="G79" s="312">
        <v>13112</v>
      </c>
      <c r="H79" s="313">
        <v>137531.24</v>
      </c>
      <c r="I79" s="456">
        <v>473591.43</v>
      </c>
      <c r="J79" s="456">
        <v>611122.67000000004</v>
      </c>
      <c r="K79" s="457">
        <v>176105</v>
      </c>
      <c r="L79" s="456">
        <v>3.47</v>
      </c>
      <c r="M79" s="846"/>
    </row>
    <row r="80" spans="1:13" s="429" customFormat="1" ht="15" customHeight="1">
      <c r="A80" s="421" t="s">
        <v>269</v>
      </c>
      <c r="B80" s="421" t="s">
        <v>270</v>
      </c>
      <c r="C80" s="95" t="s">
        <v>271</v>
      </c>
      <c r="D80" s="421" t="s">
        <v>271</v>
      </c>
      <c r="E80" s="312">
        <v>13001</v>
      </c>
      <c r="F80" s="421" t="s">
        <v>283</v>
      </c>
      <c r="G80" s="312">
        <v>13113</v>
      </c>
      <c r="H80" s="313">
        <v>1106184.8400000001</v>
      </c>
      <c r="I80" s="456">
        <v>190795.89</v>
      </c>
      <c r="J80" s="456">
        <v>1296980.73</v>
      </c>
      <c r="K80" s="457">
        <v>92678</v>
      </c>
      <c r="L80" s="456">
        <v>13.99</v>
      </c>
      <c r="M80" s="846"/>
    </row>
    <row r="81" spans="1:13" s="429" customFormat="1" ht="15" customHeight="1">
      <c r="A81" s="421" t="s">
        <v>269</v>
      </c>
      <c r="B81" s="421" t="s">
        <v>270</v>
      </c>
      <c r="C81" s="95" t="s">
        <v>271</v>
      </c>
      <c r="D81" s="421" t="s">
        <v>271</v>
      </c>
      <c r="E81" s="312">
        <v>13001</v>
      </c>
      <c r="F81" s="421" t="s">
        <v>284</v>
      </c>
      <c r="G81" s="312">
        <v>13114</v>
      </c>
      <c r="H81" s="313">
        <v>741901.11</v>
      </c>
      <c r="I81" s="456">
        <v>690846.3</v>
      </c>
      <c r="J81" s="456">
        <v>1432747.4</v>
      </c>
      <c r="K81" s="457">
        <v>294480</v>
      </c>
      <c r="L81" s="456">
        <v>4.87</v>
      </c>
      <c r="M81" s="846"/>
    </row>
    <row r="82" spans="1:13" s="429" customFormat="1" ht="15" customHeight="1">
      <c r="A82" s="421" t="s">
        <v>269</v>
      </c>
      <c r="B82" s="421" t="s">
        <v>270</v>
      </c>
      <c r="C82" s="95" t="s">
        <v>271</v>
      </c>
      <c r="D82" s="421" t="s">
        <v>271</v>
      </c>
      <c r="E82" s="312">
        <v>13001</v>
      </c>
      <c r="F82" s="421" t="s">
        <v>285</v>
      </c>
      <c r="G82" s="312">
        <v>13115</v>
      </c>
      <c r="H82" s="313">
        <v>940959.02</v>
      </c>
      <c r="I82" s="456">
        <v>626845.31999999995</v>
      </c>
      <c r="J82" s="456">
        <v>1567804.34</v>
      </c>
      <c r="K82" s="457">
        <v>103092</v>
      </c>
      <c r="L82" s="456">
        <v>15.21</v>
      </c>
      <c r="M82" s="846"/>
    </row>
    <row r="83" spans="1:13" s="429" customFormat="1" ht="15" customHeight="1">
      <c r="A83" s="421" t="s">
        <v>269</v>
      </c>
      <c r="B83" s="421" t="s">
        <v>270</v>
      </c>
      <c r="C83" s="95" t="s">
        <v>271</v>
      </c>
      <c r="D83" s="421" t="s">
        <v>271</v>
      </c>
      <c r="E83" s="312">
        <v>13001</v>
      </c>
      <c r="F83" s="421" t="s">
        <v>286</v>
      </c>
      <c r="G83" s="312">
        <v>13116</v>
      </c>
      <c r="H83" s="313">
        <v>201238.88</v>
      </c>
      <c r="I83" s="456">
        <v>229264.55</v>
      </c>
      <c r="J83" s="456">
        <v>430503.44</v>
      </c>
      <c r="K83" s="457">
        <v>98651</v>
      </c>
      <c r="L83" s="456">
        <v>4.3600000000000003</v>
      </c>
      <c r="M83" s="846"/>
    </row>
    <row r="84" spans="1:13" s="429" customFormat="1" ht="15" customHeight="1">
      <c r="A84" s="421" t="s">
        <v>269</v>
      </c>
      <c r="B84" s="421" t="s">
        <v>270</v>
      </c>
      <c r="C84" s="95" t="s">
        <v>271</v>
      </c>
      <c r="D84" s="421" t="s">
        <v>271</v>
      </c>
      <c r="E84" s="312">
        <v>13001</v>
      </c>
      <c r="F84" s="421" t="s">
        <v>287</v>
      </c>
      <c r="G84" s="312">
        <v>13117</v>
      </c>
      <c r="H84" s="313">
        <v>137939.44</v>
      </c>
      <c r="I84" s="456">
        <v>168752.55</v>
      </c>
      <c r="J84" s="456">
        <v>306691.98</v>
      </c>
      <c r="K84" s="457">
        <v>95901</v>
      </c>
      <c r="L84" s="456">
        <v>3.2</v>
      </c>
      <c r="M84" s="846"/>
    </row>
    <row r="85" spans="1:13" s="429" customFormat="1" ht="15" customHeight="1">
      <c r="A85" s="421" t="s">
        <v>269</v>
      </c>
      <c r="B85" s="421" t="s">
        <v>270</v>
      </c>
      <c r="C85" s="95" t="s">
        <v>271</v>
      </c>
      <c r="D85" s="421" t="s">
        <v>271</v>
      </c>
      <c r="E85" s="312">
        <v>13001</v>
      </c>
      <c r="F85" s="421" t="s">
        <v>288</v>
      </c>
      <c r="G85" s="312">
        <v>13118</v>
      </c>
      <c r="H85" s="313">
        <v>181618.34</v>
      </c>
      <c r="I85" s="456">
        <v>299144.71999999997</v>
      </c>
      <c r="J85" s="456">
        <v>480763.06</v>
      </c>
      <c r="K85" s="457">
        <v>116249</v>
      </c>
      <c r="L85" s="456">
        <v>4.1399999999999997</v>
      </c>
      <c r="M85" s="846"/>
    </row>
    <row r="86" spans="1:13" s="429" customFormat="1" ht="15" customHeight="1">
      <c r="A86" s="421" t="s">
        <v>269</v>
      </c>
      <c r="B86" s="421" t="s">
        <v>270</v>
      </c>
      <c r="C86" s="95" t="s">
        <v>271</v>
      </c>
      <c r="D86" s="421" t="s">
        <v>271</v>
      </c>
      <c r="E86" s="312">
        <v>13001</v>
      </c>
      <c r="F86" s="421" t="s">
        <v>289</v>
      </c>
      <c r="G86" s="312">
        <v>13119</v>
      </c>
      <c r="H86" s="313">
        <v>1055893.43</v>
      </c>
      <c r="I86" s="456">
        <v>1791808.5</v>
      </c>
      <c r="J86" s="456">
        <v>2847701.93</v>
      </c>
      <c r="K86" s="457">
        <v>517393</v>
      </c>
      <c r="L86" s="456">
        <v>5.5</v>
      </c>
      <c r="M86" s="846"/>
    </row>
    <row r="87" spans="1:13" s="429" customFormat="1" ht="15" customHeight="1">
      <c r="A87" s="421" t="s">
        <v>269</v>
      </c>
      <c r="B87" s="421" t="s">
        <v>270</v>
      </c>
      <c r="C87" s="95" t="s">
        <v>271</v>
      </c>
      <c r="D87" s="421" t="s">
        <v>271</v>
      </c>
      <c r="E87" s="312">
        <v>13001</v>
      </c>
      <c r="F87" s="421" t="s">
        <v>290</v>
      </c>
      <c r="G87" s="312">
        <v>13120</v>
      </c>
      <c r="H87" s="313">
        <v>208097.92000000001</v>
      </c>
      <c r="I87" s="456">
        <v>300354.24</v>
      </c>
      <c r="J87" s="456">
        <v>508452.16</v>
      </c>
      <c r="K87" s="457">
        <v>208048</v>
      </c>
      <c r="L87" s="456">
        <v>2.44</v>
      </c>
      <c r="M87" s="846"/>
    </row>
    <row r="88" spans="1:13" s="429" customFormat="1" ht="15" customHeight="1">
      <c r="A88" s="421" t="s">
        <v>269</v>
      </c>
      <c r="B88" s="421" t="s">
        <v>270</v>
      </c>
      <c r="C88" s="95" t="s">
        <v>271</v>
      </c>
      <c r="D88" s="421" t="s">
        <v>271</v>
      </c>
      <c r="E88" s="312">
        <v>13001</v>
      </c>
      <c r="F88" s="421" t="s">
        <v>291</v>
      </c>
      <c r="G88" s="312">
        <v>13121</v>
      </c>
      <c r="H88" s="313">
        <v>351625.49</v>
      </c>
      <c r="I88" s="456">
        <v>178462.78</v>
      </c>
      <c r="J88" s="456">
        <v>530088.27</v>
      </c>
      <c r="K88" s="457">
        <v>101035</v>
      </c>
      <c r="L88" s="456">
        <v>5.25</v>
      </c>
      <c r="M88" s="846"/>
    </row>
    <row r="89" spans="1:13" s="429" customFormat="1" ht="15" customHeight="1">
      <c r="A89" s="421" t="s">
        <v>269</v>
      </c>
      <c r="B89" s="421" t="s">
        <v>270</v>
      </c>
      <c r="C89" s="95" t="s">
        <v>271</v>
      </c>
      <c r="D89" s="421" t="s">
        <v>271</v>
      </c>
      <c r="E89" s="312">
        <v>13001</v>
      </c>
      <c r="F89" s="421" t="s">
        <v>292</v>
      </c>
      <c r="G89" s="312">
        <v>13122</v>
      </c>
      <c r="H89" s="313">
        <v>582115.03</v>
      </c>
      <c r="I89" s="456">
        <v>785309.42</v>
      </c>
      <c r="J89" s="456">
        <v>1367424.45</v>
      </c>
      <c r="K89" s="457">
        <v>241394</v>
      </c>
      <c r="L89" s="456">
        <v>5.66</v>
      </c>
      <c r="M89" s="846"/>
    </row>
    <row r="90" spans="1:13" s="429" customFormat="1" ht="15" customHeight="1">
      <c r="A90" s="421" t="s">
        <v>269</v>
      </c>
      <c r="B90" s="421" t="s">
        <v>270</v>
      </c>
      <c r="C90" s="95" t="s">
        <v>271</v>
      </c>
      <c r="D90" s="421" t="s">
        <v>271</v>
      </c>
      <c r="E90" s="312">
        <v>13001</v>
      </c>
      <c r="F90" s="421" t="s">
        <v>293</v>
      </c>
      <c r="G90" s="312">
        <v>13123</v>
      </c>
      <c r="H90" s="313">
        <v>1858109.09</v>
      </c>
      <c r="I90" s="456">
        <v>262959.53000000003</v>
      </c>
      <c r="J90" s="456">
        <v>2121068.62</v>
      </c>
      <c r="K90" s="457">
        <v>141986</v>
      </c>
      <c r="L90" s="456">
        <v>14.94</v>
      </c>
      <c r="M90" s="846"/>
    </row>
    <row r="91" spans="1:13" s="429" customFormat="1" ht="15" customHeight="1">
      <c r="A91" s="421" t="s">
        <v>269</v>
      </c>
      <c r="B91" s="421" t="s">
        <v>270</v>
      </c>
      <c r="C91" s="95" t="s">
        <v>271</v>
      </c>
      <c r="D91" s="421" t="s">
        <v>271</v>
      </c>
      <c r="E91" s="312">
        <v>13001</v>
      </c>
      <c r="F91" s="421" t="s">
        <v>294</v>
      </c>
      <c r="G91" s="312">
        <v>13124</v>
      </c>
      <c r="H91" s="313">
        <v>295576.63</v>
      </c>
      <c r="I91" s="456">
        <v>752623.24</v>
      </c>
      <c r="J91" s="456">
        <v>1048199.86</v>
      </c>
      <c r="K91" s="457">
        <v>222754</v>
      </c>
      <c r="L91" s="456">
        <v>4.71</v>
      </c>
      <c r="M91" s="846"/>
    </row>
    <row r="92" spans="1:13" s="429" customFormat="1" ht="15" customHeight="1">
      <c r="A92" s="421" t="s">
        <v>269</v>
      </c>
      <c r="B92" s="421" t="s">
        <v>270</v>
      </c>
      <c r="C92" s="95" t="s">
        <v>271</v>
      </c>
      <c r="D92" s="421" t="s">
        <v>271</v>
      </c>
      <c r="E92" s="312">
        <v>13001</v>
      </c>
      <c r="F92" s="421" t="s">
        <v>295</v>
      </c>
      <c r="G92" s="312">
        <v>13125</v>
      </c>
      <c r="H92" s="313">
        <v>126716.16</v>
      </c>
      <c r="I92" s="456">
        <v>717587.71</v>
      </c>
      <c r="J92" s="456">
        <v>844303.87</v>
      </c>
      <c r="K92" s="457">
        <v>209676</v>
      </c>
      <c r="L92" s="456">
        <v>4.03</v>
      </c>
      <c r="M92" s="846"/>
    </row>
    <row r="93" spans="1:13" s="429" customFormat="1" ht="15" customHeight="1">
      <c r="A93" s="421" t="s">
        <v>269</v>
      </c>
      <c r="B93" s="421" t="s">
        <v>270</v>
      </c>
      <c r="C93" s="95" t="s">
        <v>271</v>
      </c>
      <c r="D93" s="421" t="s">
        <v>271</v>
      </c>
      <c r="E93" s="312">
        <v>13001</v>
      </c>
      <c r="F93" s="421" t="s">
        <v>296</v>
      </c>
      <c r="G93" s="312">
        <v>13126</v>
      </c>
      <c r="H93" s="313">
        <v>259578.6</v>
      </c>
      <c r="I93" s="456">
        <v>139118.69</v>
      </c>
      <c r="J93" s="456">
        <v>398697.29</v>
      </c>
      <c r="K93" s="457">
        <v>109784</v>
      </c>
      <c r="L93" s="456">
        <v>3.63</v>
      </c>
      <c r="M93" s="846"/>
    </row>
    <row r="94" spans="1:13" s="429" customFormat="1" ht="15" customHeight="1">
      <c r="A94" s="421" t="s">
        <v>269</v>
      </c>
      <c r="B94" s="421" t="s">
        <v>270</v>
      </c>
      <c r="C94" s="95" t="s">
        <v>271</v>
      </c>
      <c r="D94" s="421" t="s">
        <v>271</v>
      </c>
      <c r="E94" s="312">
        <v>13001</v>
      </c>
      <c r="F94" s="421" t="s">
        <v>297</v>
      </c>
      <c r="G94" s="312">
        <v>13127</v>
      </c>
      <c r="H94" s="313">
        <v>2666317.59</v>
      </c>
      <c r="I94" s="456">
        <v>260838.41</v>
      </c>
      <c r="J94" s="456">
        <v>2927155.99</v>
      </c>
      <c r="K94" s="457">
        <v>157569</v>
      </c>
      <c r="L94" s="456">
        <v>18.579999999999998</v>
      </c>
      <c r="M94" s="846"/>
    </row>
    <row r="95" spans="1:13" s="429" customFormat="1" ht="15" customHeight="1">
      <c r="A95" s="421" t="s">
        <v>269</v>
      </c>
      <c r="B95" s="421" t="s">
        <v>270</v>
      </c>
      <c r="C95" s="95" t="s">
        <v>271</v>
      </c>
      <c r="D95" s="421" t="s">
        <v>271</v>
      </c>
      <c r="E95" s="312">
        <v>13001</v>
      </c>
      <c r="F95" s="421" t="s">
        <v>298</v>
      </c>
      <c r="G95" s="312">
        <v>13128</v>
      </c>
      <c r="H95" s="313">
        <v>307314.83</v>
      </c>
      <c r="I95" s="456">
        <v>365623.58</v>
      </c>
      <c r="J95" s="456">
        <v>672938.41</v>
      </c>
      <c r="K95" s="457">
        <v>146987</v>
      </c>
      <c r="L95" s="456">
        <v>4.58</v>
      </c>
      <c r="M95" s="846"/>
    </row>
    <row r="96" spans="1:13" s="429" customFormat="1" ht="15" customHeight="1">
      <c r="A96" s="421" t="s">
        <v>269</v>
      </c>
      <c r="B96" s="421" t="s">
        <v>270</v>
      </c>
      <c r="C96" s="95" t="s">
        <v>271</v>
      </c>
      <c r="D96" s="421" t="s">
        <v>271</v>
      </c>
      <c r="E96" s="312">
        <v>13001</v>
      </c>
      <c r="F96" s="421" t="s">
        <v>299</v>
      </c>
      <c r="G96" s="312">
        <v>13129</v>
      </c>
      <c r="H96" s="313">
        <v>221092.08</v>
      </c>
      <c r="I96" s="456">
        <v>241561.72</v>
      </c>
      <c r="J96" s="456">
        <v>462653.8</v>
      </c>
      <c r="K96" s="457">
        <v>94325</v>
      </c>
      <c r="L96" s="456">
        <v>4.9000000000000004</v>
      </c>
      <c r="M96" s="846"/>
    </row>
    <row r="97" spans="1:13" s="429" customFormat="1" ht="15" customHeight="1">
      <c r="A97" s="421" t="s">
        <v>269</v>
      </c>
      <c r="B97" s="421" t="s">
        <v>270</v>
      </c>
      <c r="C97" s="95" t="s">
        <v>271</v>
      </c>
      <c r="D97" s="421" t="s">
        <v>271</v>
      </c>
      <c r="E97" s="312">
        <v>13001</v>
      </c>
      <c r="F97" s="421" t="s">
        <v>300</v>
      </c>
      <c r="G97" s="312">
        <v>13130</v>
      </c>
      <c r="H97" s="313">
        <v>100570.05</v>
      </c>
      <c r="I97" s="456">
        <v>111933.5</v>
      </c>
      <c r="J97" s="456">
        <v>212503.55</v>
      </c>
      <c r="K97" s="457">
        <v>107828</v>
      </c>
      <c r="L97" s="456">
        <v>1.97</v>
      </c>
      <c r="M97" s="846"/>
    </row>
    <row r="98" spans="1:13" s="429" customFormat="1" ht="15" customHeight="1">
      <c r="A98" s="421" t="s">
        <v>269</v>
      </c>
      <c r="B98" s="421" t="s">
        <v>270</v>
      </c>
      <c r="C98" s="95" t="s">
        <v>271</v>
      </c>
      <c r="D98" s="421" t="s">
        <v>271</v>
      </c>
      <c r="E98" s="312">
        <v>13001</v>
      </c>
      <c r="F98" s="421" t="s">
        <v>301</v>
      </c>
      <c r="G98" s="312">
        <v>13131</v>
      </c>
      <c r="H98" s="313">
        <v>108191.47</v>
      </c>
      <c r="I98" s="456">
        <v>274621.53999999998</v>
      </c>
      <c r="J98" s="456">
        <v>382813.02</v>
      </c>
      <c r="K98" s="457">
        <v>82602</v>
      </c>
      <c r="L98" s="456">
        <v>4.63</v>
      </c>
      <c r="M98" s="846"/>
    </row>
    <row r="99" spans="1:13" s="429" customFormat="1" ht="15" customHeight="1">
      <c r="A99" s="421" t="s">
        <v>269</v>
      </c>
      <c r="B99" s="421" t="s">
        <v>270</v>
      </c>
      <c r="C99" s="95" t="s">
        <v>271</v>
      </c>
      <c r="D99" s="421" t="s">
        <v>271</v>
      </c>
      <c r="E99" s="312">
        <v>13001</v>
      </c>
      <c r="F99" s="421" t="s">
        <v>302</v>
      </c>
      <c r="G99" s="312">
        <v>13132</v>
      </c>
      <c r="H99" s="313">
        <v>1334916.19</v>
      </c>
      <c r="I99" s="456">
        <v>257987</v>
      </c>
      <c r="J99" s="456">
        <v>1592903.19</v>
      </c>
      <c r="K99" s="457">
        <v>85300</v>
      </c>
      <c r="L99" s="456">
        <v>18.670000000000002</v>
      </c>
      <c r="M99" s="846"/>
    </row>
    <row r="100" spans="1:13" s="429" customFormat="1" ht="15" customHeight="1">
      <c r="A100" s="421" t="s">
        <v>269</v>
      </c>
      <c r="B100" s="421" t="s">
        <v>303</v>
      </c>
      <c r="C100" s="95" t="s">
        <v>271</v>
      </c>
      <c r="D100" s="421" t="s">
        <v>271</v>
      </c>
      <c r="E100" s="312">
        <v>13001</v>
      </c>
      <c r="F100" s="421" t="s">
        <v>304</v>
      </c>
      <c r="G100" s="312">
        <v>13201</v>
      </c>
      <c r="H100" s="313">
        <v>561922</v>
      </c>
      <c r="I100" s="456">
        <v>1930758.23</v>
      </c>
      <c r="J100" s="456">
        <v>2492680.23</v>
      </c>
      <c r="K100" s="457">
        <v>565439</v>
      </c>
      <c r="L100" s="456">
        <v>4.41</v>
      </c>
      <c r="M100" s="846"/>
    </row>
    <row r="101" spans="1:13" s="429" customFormat="1" ht="15" customHeight="1">
      <c r="A101" s="421" t="s">
        <v>269</v>
      </c>
      <c r="B101" s="421" t="s">
        <v>303</v>
      </c>
      <c r="C101" s="95" t="s">
        <v>271</v>
      </c>
      <c r="D101" s="421" t="s">
        <v>271</v>
      </c>
      <c r="E101" s="312">
        <v>13001</v>
      </c>
      <c r="F101" s="421" t="s">
        <v>305</v>
      </c>
      <c r="G101" s="312">
        <v>13202</v>
      </c>
      <c r="H101" s="327" t="s">
        <v>526</v>
      </c>
      <c r="I101" s="456">
        <v>27703.81</v>
      </c>
      <c r="J101" s="456">
        <v>27703.81</v>
      </c>
      <c r="K101" s="457">
        <v>11514</v>
      </c>
      <c r="L101" s="456">
        <v>2.41</v>
      </c>
      <c r="M101" s="846"/>
    </row>
    <row r="102" spans="1:13" s="429" customFormat="1" ht="15" customHeight="1">
      <c r="A102" s="421" t="s">
        <v>269</v>
      </c>
      <c r="B102" s="421" t="s">
        <v>303</v>
      </c>
      <c r="C102" s="95" t="s">
        <v>271</v>
      </c>
      <c r="D102" s="421" t="s">
        <v>271</v>
      </c>
      <c r="E102" s="312">
        <v>13001</v>
      </c>
      <c r="F102" s="421" t="s">
        <v>306</v>
      </c>
      <c r="G102" s="312">
        <v>13203</v>
      </c>
      <c r="H102" s="327" t="s">
        <v>526</v>
      </c>
      <c r="I102" s="456">
        <v>43960.58</v>
      </c>
      <c r="J102" s="456">
        <v>43960.58</v>
      </c>
      <c r="K102" s="457">
        <v>11115</v>
      </c>
      <c r="L102" s="456">
        <v>3.96</v>
      </c>
      <c r="M102" s="846"/>
    </row>
    <row r="103" spans="1:13" s="429" customFormat="1" ht="15" customHeight="1">
      <c r="A103" s="421" t="s">
        <v>269</v>
      </c>
      <c r="B103" s="421" t="s">
        <v>307</v>
      </c>
      <c r="C103" s="95" t="s">
        <v>271</v>
      </c>
      <c r="D103" s="421" t="s">
        <v>271</v>
      </c>
      <c r="E103" s="312">
        <v>13001</v>
      </c>
      <c r="F103" s="421" t="s">
        <v>308</v>
      </c>
      <c r="G103" s="312">
        <v>13301</v>
      </c>
      <c r="H103" s="313">
        <v>381224.27</v>
      </c>
      <c r="I103" s="456">
        <v>734015.35</v>
      </c>
      <c r="J103" s="456">
        <v>1115239.6200000001</v>
      </c>
      <c r="K103" s="457">
        <v>117839</v>
      </c>
      <c r="L103" s="456">
        <v>9.4600000000000009</v>
      </c>
      <c r="M103" s="846"/>
    </row>
    <row r="104" spans="1:13" s="429" customFormat="1" ht="15" customHeight="1">
      <c r="A104" s="421" t="s">
        <v>269</v>
      </c>
      <c r="B104" s="421" t="s">
        <v>307</v>
      </c>
      <c r="C104" s="95" t="s">
        <v>271</v>
      </c>
      <c r="D104" s="421" t="s">
        <v>271</v>
      </c>
      <c r="E104" s="312">
        <v>13001</v>
      </c>
      <c r="F104" s="421" t="s">
        <v>309</v>
      </c>
      <c r="G104" s="312">
        <v>13302</v>
      </c>
      <c r="H104" s="313">
        <v>261741.28</v>
      </c>
      <c r="I104" s="456">
        <v>293578.69</v>
      </c>
      <c r="J104" s="456">
        <v>555319.97</v>
      </c>
      <c r="K104" s="457">
        <v>80683</v>
      </c>
      <c r="L104" s="456">
        <v>6.88</v>
      </c>
      <c r="M104" s="846"/>
    </row>
    <row r="105" spans="1:13" s="429" customFormat="1" ht="15" customHeight="1">
      <c r="A105" s="421" t="s">
        <v>269</v>
      </c>
      <c r="B105" s="421" t="s">
        <v>307</v>
      </c>
      <c r="C105" s="95" t="s">
        <v>271</v>
      </c>
      <c r="D105" s="421" t="s">
        <v>271</v>
      </c>
      <c r="E105" s="312">
        <v>13001</v>
      </c>
      <c r="F105" s="421" t="s">
        <v>310</v>
      </c>
      <c r="G105" s="312">
        <v>13303</v>
      </c>
      <c r="H105" s="313">
        <v>35408.03</v>
      </c>
      <c r="I105" s="456">
        <v>43382.42</v>
      </c>
      <c r="J105" s="456">
        <v>78790.45</v>
      </c>
      <c r="K105" s="457">
        <v>13057</v>
      </c>
      <c r="L105" s="456">
        <v>6.03</v>
      </c>
      <c r="M105" s="846"/>
    </row>
    <row r="106" spans="1:13" s="429" customFormat="1" ht="15" customHeight="1">
      <c r="A106" s="421" t="s">
        <v>269</v>
      </c>
      <c r="B106" s="421" t="s">
        <v>311</v>
      </c>
      <c r="C106" s="95" t="s">
        <v>271</v>
      </c>
      <c r="D106" s="421" t="s">
        <v>271</v>
      </c>
      <c r="E106" s="312">
        <v>13001</v>
      </c>
      <c r="F106" s="421" t="s">
        <v>312</v>
      </c>
      <c r="G106" s="312">
        <v>13401</v>
      </c>
      <c r="H106" s="313">
        <v>314178.09999999998</v>
      </c>
      <c r="I106" s="456">
        <v>888070.94</v>
      </c>
      <c r="J106" s="456">
        <v>1202249.04</v>
      </c>
      <c r="K106" s="457">
        <v>295550</v>
      </c>
      <c r="L106" s="456">
        <v>4.07</v>
      </c>
      <c r="M106" s="846"/>
    </row>
    <row r="107" spans="1:13" s="429" customFormat="1" ht="15" customHeight="1">
      <c r="A107" s="421" t="s">
        <v>269</v>
      </c>
      <c r="B107" s="421" t="s">
        <v>311</v>
      </c>
      <c r="C107" s="95" t="s">
        <v>271</v>
      </c>
      <c r="D107" s="421" t="s">
        <v>271</v>
      </c>
      <c r="E107" s="312">
        <v>13001</v>
      </c>
      <c r="F107" s="421" t="s">
        <v>313</v>
      </c>
      <c r="G107" s="312">
        <v>13402</v>
      </c>
      <c r="H107" s="313">
        <v>45638.63</v>
      </c>
      <c r="I107" s="456">
        <v>558346.25</v>
      </c>
      <c r="J107" s="456">
        <v>603984.88</v>
      </c>
      <c r="K107" s="457">
        <v>82267</v>
      </c>
      <c r="L107" s="456">
        <v>7.34</v>
      </c>
      <c r="M107" s="846"/>
    </row>
    <row r="108" spans="1:13" s="429" customFormat="1" ht="15" customHeight="1">
      <c r="A108" s="421" t="s">
        <v>269</v>
      </c>
      <c r="B108" s="421" t="s">
        <v>311</v>
      </c>
      <c r="C108" s="95" t="s">
        <v>271</v>
      </c>
      <c r="D108" s="421" t="s">
        <v>271</v>
      </c>
      <c r="E108" s="312">
        <v>13001</v>
      </c>
      <c r="F108" s="421" t="s">
        <v>314</v>
      </c>
      <c r="G108" s="312">
        <v>13403</v>
      </c>
      <c r="H108" s="327" t="s">
        <v>526</v>
      </c>
      <c r="I108" s="456">
        <v>29946.03</v>
      </c>
      <c r="J108" s="456">
        <v>29946.03</v>
      </c>
      <c r="K108" s="457">
        <v>11488</v>
      </c>
      <c r="L108" s="456">
        <v>2.61</v>
      </c>
      <c r="M108" s="846"/>
    </row>
    <row r="109" spans="1:13" s="429" customFormat="1" ht="15" customHeight="1">
      <c r="A109" s="421" t="s">
        <v>269</v>
      </c>
      <c r="B109" s="421" t="s">
        <v>311</v>
      </c>
      <c r="C109" s="95" t="s">
        <v>271</v>
      </c>
      <c r="D109" s="421" t="s">
        <v>271</v>
      </c>
      <c r="E109" s="312">
        <v>13001</v>
      </c>
      <c r="F109" s="421" t="s">
        <v>315</v>
      </c>
      <c r="G109" s="312">
        <v>13404</v>
      </c>
      <c r="H109" s="327" t="s">
        <v>526</v>
      </c>
      <c r="I109" s="456">
        <v>173383.58</v>
      </c>
      <c r="J109" s="456">
        <v>173383.58</v>
      </c>
      <c r="K109" s="457">
        <v>46352</v>
      </c>
      <c r="L109" s="456">
        <v>3.74</v>
      </c>
      <c r="M109" s="846"/>
    </row>
    <row r="110" spans="1:13" s="429" customFormat="1" ht="15" customHeight="1">
      <c r="A110" s="421" t="s">
        <v>269</v>
      </c>
      <c r="B110" s="421" t="s">
        <v>316</v>
      </c>
      <c r="C110" s="95" t="s">
        <v>172</v>
      </c>
      <c r="D110" s="421" t="s">
        <v>316</v>
      </c>
      <c r="E110" s="312">
        <v>13501</v>
      </c>
      <c r="F110" s="424" t="s">
        <v>316</v>
      </c>
      <c r="G110" s="312">
        <v>13501</v>
      </c>
      <c r="H110" s="313">
        <v>74570.48</v>
      </c>
      <c r="I110" s="456">
        <v>290181.46999999997</v>
      </c>
      <c r="J110" s="456">
        <v>364751.95</v>
      </c>
      <c r="K110" s="457">
        <v>84286</v>
      </c>
      <c r="L110" s="456">
        <v>4.33</v>
      </c>
      <c r="M110" s="846"/>
    </row>
    <row r="111" spans="1:13" s="429" customFormat="1" ht="15" customHeight="1">
      <c r="A111" s="421" t="s">
        <v>269</v>
      </c>
      <c r="B111" s="421" t="s">
        <v>317</v>
      </c>
      <c r="C111" s="95" t="s">
        <v>271</v>
      </c>
      <c r="D111" s="421" t="s">
        <v>271</v>
      </c>
      <c r="E111" s="312">
        <v>13001</v>
      </c>
      <c r="F111" s="421" t="s">
        <v>317</v>
      </c>
      <c r="G111" s="312">
        <v>13601</v>
      </c>
      <c r="H111" s="313">
        <v>103821.03</v>
      </c>
      <c r="I111" s="456">
        <v>305231.98</v>
      </c>
      <c r="J111" s="456">
        <v>409053.02</v>
      </c>
      <c r="K111" s="457">
        <v>58950</v>
      </c>
      <c r="L111" s="456">
        <v>6.94</v>
      </c>
      <c r="M111" s="846"/>
    </row>
    <row r="112" spans="1:13" s="429" customFormat="1" ht="15" customHeight="1">
      <c r="A112" s="421" t="s">
        <v>269</v>
      </c>
      <c r="B112" s="421" t="s">
        <v>317</v>
      </c>
      <c r="C112" s="95" t="s">
        <v>271</v>
      </c>
      <c r="D112" s="421" t="s">
        <v>271</v>
      </c>
      <c r="E112" s="312">
        <v>13001</v>
      </c>
      <c r="F112" s="421" t="s">
        <v>318</v>
      </c>
      <c r="G112" s="312">
        <v>13602</v>
      </c>
      <c r="H112" s="327" t="s">
        <v>526</v>
      </c>
      <c r="I112" s="456">
        <v>108909.92</v>
      </c>
      <c r="J112" s="456">
        <v>108909.92</v>
      </c>
      <c r="K112" s="457">
        <v>29998</v>
      </c>
      <c r="L112" s="456">
        <v>3.63</v>
      </c>
      <c r="M112" s="846"/>
    </row>
    <row r="113" spans="1:13" s="429" customFormat="1" ht="15" customHeight="1">
      <c r="A113" s="421" t="s">
        <v>269</v>
      </c>
      <c r="B113" s="421" t="s">
        <v>317</v>
      </c>
      <c r="C113" s="95" t="s">
        <v>271</v>
      </c>
      <c r="D113" s="421" t="s">
        <v>271</v>
      </c>
      <c r="E113" s="312">
        <v>13001</v>
      </c>
      <c r="F113" s="421" t="s">
        <v>319</v>
      </c>
      <c r="G113" s="312">
        <v>13603</v>
      </c>
      <c r="H113" s="327" t="s">
        <v>526</v>
      </c>
      <c r="I113" s="456">
        <v>72272.67</v>
      </c>
      <c r="J113" s="456">
        <v>72272.67</v>
      </c>
      <c r="K113" s="457">
        <v>26910</v>
      </c>
      <c r="L113" s="456">
        <v>2.69</v>
      </c>
      <c r="M113" s="846"/>
    </row>
    <row r="114" spans="1:13" s="429" customFormat="1" ht="15" customHeight="1">
      <c r="A114" s="421" t="s">
        <v>269</v>
      </c>
      <c r="B114" s="421" t="s">
        <v>317</v>
      </c>
      <c r="C114" s="95" t="s">
        <v>271</v>
      </c>
      <c r="D114" s="421" t="s">
        <v>271</v>
      </c>
      <c r="E114" s="312">
        <v>13001</v>
      </c>
      <c r="F114" s="421" t="s">
        <v>320</v>
      </c>
      <c r="G114" s="312">
        <v>13604</v>
      </c>
      <c r="H114" s="313">
        <v>113837.53</v>
      </c>
      <c r="I114" s="456">
        <v>279950.21999999997</v>
      </c>
      <c r="J114" s="456">
        <v>393787.75</v>
      </c>
      <c r="K114" s="457">
        <v>54922</v>
      </c>
      <c r="L114" s="456">
        <v>7.17</v>
      </c>
      <c r="M114" s="846"/>
    </row>
    <row r="115" spans="1:13" s="429" customFormat="1" ht="15" customHeight="1">
      <c r="A115" s="421" t="s">
        <v>269</v>
      </c>
      <c r="B115" s="421" t="s">
        <v>317</v>
      </c>
      <c r="C115" s="95" t="s">
        <v>271</v>
      </c>
      <c r="D115" s="421" t="s">
        <v>271</v>
      </c>
      <c r="E115" s="312">
        <v>13001</v>
      </c>
      <c r="F115" s="421" t="s">
        <v>321</v>
      </c>
      <c r="G115" s="312">
        <v>13605</v>
      </c>
      <c r="H115" s="313">
        <v>199586.29</v>
      </c>
      <c r="I115" s="456">
        <v>194391.52</v>
      </c>
      <c r="J115" s="456">
        <v>393977.81</v>
      </c>
      <c r="K115" s="457">
        <v>82959</v>
      </c>
      <c r="L115" s="456">
        <v>4.75</v>
      </c>
      <c r="M115" s="846"/>
    </row>
    <row r="116" spans="1:13" s="429" customFormat="1" ht="15" hidden="1" customHeight="1">
      <c r="A116" s="421" t="s">
        <v>322</v>
      </c>
      <c r="B116" s="421" t="s">
        <v>323</v>
      </c>
      <c r="C116" s="95" t="s">
        <v>172</v>
      </c>
      <c r="D116" s="421" t="s">
        <v>323</v>
      </c>
      <c r="E116" s="312">
        <v>14101</v>
      </c>
      <c r="F116" s="421" t="s">
        <v>323</v>
      </c>
      <c r="G116" s="312">
        <v>14101</v>
      </c>
      <c r="H116" s="313">
        <v>967219.61</v>
      </c>
      <c r="I116" s="456">
        <v>754623.91</v>
      </c>
      <c r="J116" s="456">
        <v>1721843.52</v>
      </c>
      <c r="K116" s="457">
        <v>153993</v>
      </c>
      <c r="L116" s="456">
        <v>11.18</v>
      </c>
      <c r="M116" s="846"/>
    </row>
    <row r="117" spans="1:13" s="429" customFormat="1" ht="15" hidden="1" customHeight="1">
      <c r="A117" s="421" t="s">
        <v>324</v>
      </c>
      <c r="B117" s="421" t="s">
        <v>325</v>
      </c>
      <c r="C117" s="95" t="s">
        <v>172</v>
      </c>
      <c r="D117" s="421" t="s">
        <v>325</v>
      </c>
      <c r="E117" s="312">
        <v>15101</v>
      </c>
      <c r="F117" s="421" t="s">
        <v>325</v>
      </c>
      <c r="G117" s="312">
        <v>15101</v>
      </c>
      <c r="H117" s="313">
        <v>275919.78000000003</v>
      </c>
      <c r="I117" s="456">
        <v>486357.59</v>
      </c>
      <c r="J117" s="456">
        <v>762277.38</v>
      </c>
      <c r="K117" s="457">
        <v>203132</v>
      </c>
      <c r="L117" s="456">
        <v>3.75</v>
      </c>
      <c r="M117" s="846"/>
    </row>
    <row r="118" spans="1:13" s="429" customFormat="1" ht="15" hidden="1" customHeight="1">
      <c r="A118" s="421" t="s">
        <v>326</v>
      </c>
      <c r="B118" s="219" t="s">
        <v>327</v>
      </c>
      <c r="C118" s="95" t="s">
        <v>172</v>
      </c>
      <c r="D118" s="421" t="s">
        <v>328</v>
      </c>
      <c r="E118" s="312">
        <v>16101</v>
      </c>
      <c r="F118" s="421" t="s">
        <v>329</v>
      </c>
      <c r="G118" s="312">
        <v>16101</v>
      </c>
      <c r="H118" s="313">
        <v>51566.19</v>
      </c>
      <c r="I118" s="456">
        <v>916944.4</v>
      </c>
      <c r="J118" s="456">
        <v>968510.59</v>
      </c>
      <c r="K118" s="457">
        <v>168343</v>
      </c>
      <c r="L118" s="456">
        <v>5.75</v>
      </c>
      <c r="M118" s="846"/>
    </row>
    <row r="119" spans="1:13" s="429" customFormat="1" ht="15" hidden="1" customHeight="1">
      <c r="A119" s="421" t="s">
        <v>326</v>
      </c>
      <c r="B119" s="219" t="s">
        <v>327</v>
      </c>
      <c r="C119" s="95" t="s">
        <v>172</v>
      </c>
      <c r="D119" s="421" t="s">
        <v>328</v>
      </c>
      <c r="E119" s="312">
        <v>16101</v>
      </c>
      <c r="F119" s="421" t="s">
        <v>330</v>
      </c>
      <c r="G119" s="312">
        <v>16103</v>
      </c>
      <c r="H119" s="313">
        <v>33932.080000000002</v>
      </c>
      <c r="I119" s="456">
        <v>103954.36</v>
      </c>
      <c r="J119" s="456">
        <v>137886.44</v>
      </c>
      <c r="K119" s="457">
        <v>27359</v>
      </c>
      <c r="L119" s="456">
        <v>5.04</v>
      </c>
      <c r="M119" s="846"/>
    </row>
    <row r="120" spans="1:13" s="429" customFormat="1" ht="15" hidden="1" customHeight="1">
      <c r="A120" s="421" t="s">
        <v>326</v>
      </c>
      <c r="B120" s="219" t="s">
        <v>331</v>
      </c>
      <c r="C120" s="95" t="s">
        <v>172</v>
      </c>
      <c r="D120" s="423" t="s">
        <v>332</v>
      </c>
      <c r="E120" s="312">
        <v>16301</v>
      </c>
      <c r="F120" s="423" t="s">
        <v>332</v>
      </c>
      <c r="G120" s="312">
        <v>16301</v>
      </c>
      <c r="H120" s="313">
        <v>106992.24</v>
      </c>
      <c r="I120" s="456">
        <v>146162.46</v>
      </c>
      <c r="J120" s="456">
        <v>253154.7</v>
      </c>
      <c r="K120" s="457">
        <v>33109</v>
      </c>
      <c r="L120" s="456">
        <v>7.65</v>
      </c>
      <c r="M120" s="846"/>
    </row>
  </sheetData>
  <autoFilter ref="A3:M120" xr:uid="{00000000-0001-0000-1100-000000000000}">
    <filterColumn colId="0">
      <filters>
        <filter val="METROPOLITANA"/>
      </filters>
    </filterColumn>
  </autoFilter>
  <sortState xmlns:xlrd2="http://schemas.microsoft.com/office/spreadsheetml/2017/richdata2" ref="A4:L120">
    <sortCondition ref="G4"/>
  </sortState>
  <mergeCells count="2">
    <mergeCell ref="H2:L2"/>
    <mergeCell ref="B1:L1"/>
  </mergeCells>
  <hyperlinks>
    <hyperlink ref="M1" location="INDICE!A1" display="INDICE" xr:uid="{00000000-0004-0000-1100-000000000000}"/>
    <hyperlink ref="M2" location="Matriz_Estadisticas!A1" display="ESTADÍSTICAS" xr:uid="{00000000-0004-0000-1100-000001000000}"/>
    <hyperlink ref="A1" location="INDICE!C16" display="BPU_29" xr:uid="{00000000-0004-0000-1100-000002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D38"/>
  <sheetViews>
    <sheetView topLeftCell="B1" workbookViewId="0">
      <selection activeCell="C31" sqref="C31:C35"/>
    </sheetView>
  </sheetViews>
  <sheetFormatPr baseColWidth="10" defaultColWidth="11.44140625" defaultRowHeight="14.4"/>
  <cols>
    <col min="1" max="1" width="44.44140625" style="19" bestFit="1" customWidth="1"/>
    <col min="2" max="3" width="100.6640625" style="15" customWidth="1"/>
    <col min="4" max="4" width="7" style="15" bestFit="1" customWidth="1"/>
    <col min="5" max="16384" width="11.44140625" style="15"/>
  </cols>
  <sheetData>
    <row r="1" spans="1:4">
      <c r="A1" s="441" t="s">
        <v>419</v>
      </c>
      <c r="B1" s="412" t="s">
        <v>1275</v>
      </c>
      <c r="C1" s="412" t="s">
        <v>1276</v>
      </c>
      <c r="D1" s="35" t="s">
        <v>137</v>
      </c>
    </row>
    <row r="2" spans="1:4">
      <c r="A2" s="278" t="s">
        <v>6</v>
      </c>
      <c r="B2" s="215" t="s">
        <v>615</v>
      </c>
      <c r="C2" s="215" t="s">
        <v>615</v>
      </c>
    </row>
    <row r="3" spans="1:4">
      <c r="A3" s="263" t="s">
        <v>4</v>
      </c>
      <c r="B3" s="158" t="s">
        <v>13</v>
      </c>
      <c r="C3" s="158" t="s">
        <v>13</v>
      </c>
    </row>
    <row r="4" spans="1:4">
      <c r="A4" s="263" t="s">
        <v>388</v>
      </c>
      <c r="B4" s="168" t="s">
        <v>14</v>
      </c>
      <c r="C4" s="168" t="s">
        <v>14</v>
      </c>
    </row>
    <row r="5" spans="1:4">
      <c r="A5" s="263" t="s">
        <v>9</v>
      </c>
      <c r="B5" s="134" t="s">
        <v>616</v>
      </c>
      <c r="C5" s="134" t="s">
        <v>616</v>
      </c>
    </row>
    <row r="6" spans="1:4">
      <c r="A6" s="263" t="s">
        <v>138</v>
      </c>
      <c r="B6" s="168" t="s">
        <v>421</v>
      </c>
      <c r="C6" s="168" t="s">
        <v>421</v>
      </c>
    </row>
    <row r="7" spans="1:4">
      <c r="A7" s="263" t="s">
        <v>7</v>
      </c>
      <c r="B7" s="168" t="s">
        <v>422</v>
      </c>
      <c r="C7" s="168" t="s">
        <v>422</v>
      </c>
    </row>
    <row r="8" spans="1:4">
      <c r="A8" s="263" t="s">
        <v>389</v>
      </c>
      <c r="B8" s="168">
        <v>2018</v>
      </c>
      <c r="C8" s="168">
        <v>2019</v>
      </c>
    </row>
    <row r="9" spans="1:4">
      <c r="A9" s="263" t="s">
        <v>390</v>
      </c>
      <c r="B9" s="168" t="s">
        <v>470</v>
      </c>
      <c r="C9" s="168" t="s">
        <v>470</v>
      </c>
    </row>
    <row r="10" spans="1:4" ht="96.6">
      <c r="A10" s="100" t="s">
        <v>391</v>
      </c>
      <c r="B10" s="190" t="s">
        <v>617</v>
      </c>
      <c r="C10" s="190" t="s">
        <v>1283</v>
      </c>
    </row>
    <row r="11" spans="1:4">
      <c r="A11" s="263" t="s">
        <v>392</v>
      </c>
      <c r="B11" s="134" t="s">
        <v>608</v>
      </c>
      <c r="C11" s="134" t="s">
        <v>608</v>
      </c>
    </row>
    <row r="12" spans="1:4">
      <c r="A12" s="263" t="s">
        <v>393</v>
      </c>
      <c r="B12" s="207" t="s">
        <v>474</v>
      </c>
      <c r="C12" s="207" t="s">
        <v>474</v>
      </c>
    </row>
    <row r="13" spans="1:4">
      <c r="A13" s="263" t="s">
        <v>394</v>
      </c>
      <c r="B13" s="207" t="s">
        <v>474</v>
      </c>
      <c r="C13" s="207" t="s">
        <v>474</v>
      </c>
    </row>
    <row r="14" spans="1:4">
      <c r="A14" s="263" t="s">
        <v>139</v>
      </c>
      <c r="B14" s="168" t="s">
        <v>475</v>
      </c>
      <c r="C14" s="168" t="s">
        <v>475</v>
      </c>
    </row>
    <row r="15" spans="1:4">
      <c r="A15" s="263" t="s">
        <v>395</v>
      </c>
      <c r="B15" s="115">
        <v>43651</v>
      </c>
      <c r="C15" s="115">
        <v>43651</v>
      </c>
    </row>
    <row r="16" spans="1:4">
      <c r="A16" s="263" t="s">
        <v>396</v>
      </c>
      <c r="B16" s="115">
        <v>43693</v>
      </c>
      <c r="C16" s="115">
        <v>44270</v>
      </c>
    </row>
    <row r="17" spans="1:3">
      <c r="A17" s="263" t="s">
        <v>397</v>
      </c>
      <c r="B17" s="168" t="s">
        <v>798</v>
      </c>
      <c r="C17" s="168" t="s">
        <v>798</v>
      </c>
    </row>
    <row r="18" spans="1:3">
      <c r="A18" s="263" t="s">
        <v>398</v>
      </c>
      <c r="B18" s="168" t="s">
        <v>618</v>
      </c>
      <c r="C18" s="168" t="s">
        <v>618</v>
      </c>
    </row>
    <row r="19" spans="1:3">
      <c r="A19" s="278" t="s">
        <v>399</v>
      </c>
      <c r="B19" s="215" t="s">
        <v>545</v>
      </c>
      <c r="C19" s="215" t="s">
        <v>545</v>
      </c>
    </row>
    <row r="20" spans="1:3">
      <c r="A20" s="278" t="s">
        <v>400</v>
      </c>
      <c r="B20" s="259" t="s">
        <v>479</v>
      </c>
      <c r="C20" s="259" t="s">
        <v>479</v>
      </c>
    </row>
    <row r="21" spans="1:3">
      <c r="A21" s="278" t="s">
        <v>403</v>
      </c>
      <c r="B21" s="215" t="s">
        <v>610</v>
      </c>
      <c r="C21" s="198" t="s">
        <v>1928</v>
      </c>
    </row>
    <row r="22" spans="1:3">
      <c r="A22" s="278" t="s">
        <v>404</v>
      </c>
      <c r="B22" s="215" t="s">
        <v>434</v>
      </c>
      <c r="C22" s="198" t="s">
        <v>434</v>
      </c>
    </row>
    <row r="23" spans="1:3">
      <c r="A23" s="278" t="s">
        <v>435</v>
      </c>
      <c r="B23" s="215" t="s">
        <v>1714</v>
      </c>
      <c r="C23" s="339" t="s">
        <v>1264</v>
      </c>
    </row>
    <row r="24" spans="1:3">
      <c r="A24" s="278" t="s">
        <v>405</v>
      </c>
      <c r="B24" s="168">
        <v>2018</v>
      </c>
      <c r="C24" s="198">
        <v>2019</v>
      </c>
    </row>
    <row r="25" spans="1:3">
      <c r="A25" s="278" t="s">
        <v>406</v>
      </c>
      <c r="B25" s="215" t="s">
        <v>470</v>
      </c>
      <c r="C25" s="198" t="s">
        <v>482</v>
      </c>
    </row>
    <row r="26" spans="1:3">
      <c r="A26" s="278" t="s">
        <v>407</v>
      </c>
      <c r="B26" s="215" t="s">
        <v>482</v>
      </c>
      <c r="C26" s="215" t="s">
        <v>482</v>
      </c>
    </row>
    <row r="27" spans="1:3">
      <c r="A27" s="278" t="s">
        <v>408</v>
      </c>
      <c r="B27" s="264" t="s">
        <v>434</v>
      </c>
      <c r="C27" s="264" t="s">
        <v>434</v>
      </c>
    </row>
    <row r="28" spans="1:3">
      <c r="A28" s="278" t="s">
        <v>439</v>
      </c>
      <c r="B28" s="339" t="s">
        <v>611</v>
      </c>
      <c r="C28" s="339" t="s">
        <v>611</v>
      </c>
    </row>
    <row r="29" spans="1:3">
      <c r="A29" s="278" t="s">
        <v>409</v>
      </c>
      <c r="B29" s="217">
        <v>2017</v>
      </c>
      <c r="C29" s="217">
        <v>2018</v>
      </c>
    </row>
    <row r="30" spans="1:3">
      <c r="A30" s="278" t="s">
        <v>410</v>
      </c>
      <c r="B30" s="264" t="s">
        <v>470</v>
      </c>
      <c r="C30" s="264" t="s">
        <v>470</v>
      </c>
    </row>
    <row r="31" spans="1:3">
      <c r="A31" s="278" t="s">
        <v>411</v>
      </c>
      <c r="B31" s="264"/>
      <c r="C31" s="264" t="s">
        <v>1265</v>
      </c>
    </row>
    <row r="32" spans="1:3">
      <c r="A32" s="278" t="s">
        <v>412</v>
      </c>
      <c r="B32" s="264"/>
      <c r="C32" s="264" t="s">
        <v>434</v>
      </c>
    </row>
    <row r="33" spans="1:3">
      <c r="A33" s="278" t="s">
        <v>440</v>
      </c>
      <c r="B33" s="264"/>
      <c r="C33" s="264" t="s">
        <v>1714</v>
      </c>
    </row>
    <row r="34" spans="1:3">
      <c r="A34" s="278" t="s">
        <v>413</v>
      </c>
      <c r="B34" s="264"/>
      <c r="C34" s="264">
        <v>2018</v>
      </c>
    </row>
    <row r="35" spans="1:3">
      <c r="A35" s="278" t="s">
        <v>414</v>
      </c>
      <c r="B35" s="264"/>
      <c r="C35" s="264" t="s">
        <v>470</v>
      </c>
    </row>
    <row r="36" spans="1:3" ht="138">
      <c r="A36" s="278" t="s">
        <v>401</v>
      </c>
      <c r="B36" s="190" t="s">
        <v>619</v>
      </c>
      <c r="C36" s="196" t="s">
        <v>1722</v>
      </c>
    </row>
    <row r="37" spans="1:3" ht="82.8">
      <c r="A37" s="278" t="s">
        <v>1267</v>
      </c>
      <c r="B37" s="221" t="s">
        <v>17</v>
      </c>
      <c r="C37" s="171" t="s">
        <v>1284</v>
      </c>
    </row>
    <row r="38" spans="1:3">
      <c r="A38" s="278" t="s">
        <v>402</v>
      </c>
      <c r="B38" s="264" t="s">
        <v>613</v>
      </c>
      <c r="C38" s="264" t="s">
        <v>1918</v>
      </c>
    </row>
  </sheetData>
  <hyperlinks>
    <hyperlink ref="D1" location="INDICE!A1" display="INDICE" xr:uid="{00000000-0004-0000-1200-000000000000}"/>
    <hyperlink ref="C23" r:id="rId1" xr:uid="{00000000-0004-0000-1200-000001000000}"/>
    <hyperlink ref="A1" location="INDICE!C13" display="COMPONENTE" xr:uid="{00000000-0004-0000-1200-000002000000}"/>
  </hyperlinks>
  <pageMargins left="0.7" right="0.7" top="0.75" bottom="0.75" header="0.3" footer="0.3"/>
  <pageSetup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D106"/>
  <sheetViews>
    <sheetView zoomScale="90" zoomScaleNormal="90" workbookViewId="0">
      <pane xSplit="9" ySplit="2" topLeftCell="J3" activePane="bottomRight" state="frozen"/>
      <selection pane="topRight" activeCell="J1" sqref="J1"/>
      <selection pane="bottomLeft" activeCell="A3" sqref="A3"/>
      <selection pane="bottomRight" activeCell="B3" sqref="B3:B93"/>
    </sheetView>
  </sheetViews>
  <sheetFormatPr baseColWidth="10" defaultColWidth="9.109375" defaultRowHeight="12"/>
  <cols>
    <col min="1" max="1" width="14.5546875" style="270" customWidth="1"/>
    <col min="2" max="2" width="17.109375" style="270" customWidth="1"/>
    <col min="3" max="3" width="9.33203125" style="270" bestFit="1" customWidth="1"/>
    <col min="4" max="4" width="28.6640625" style="978" customWidth="1"/>
    <col min="5" max="5" width="13" style="270" bestFit="1" customWidth="1"/>
    <col min="6" max="6" width="28.44140625" style="270" customWidth="1"/>
    <col min="7" max="7" width="35.33203125" style="286" bestFit="1" customWidth="1"/>
    <col min="8" max="8" width="11.6640625" style="286" bestFit="1" customWidth="1"/>
    <col min="9" max="9" width="9.33203125" style="270" bestFit="1" customWidth="1"/>
    <col min="10" max="10" width="9.5546875" style="270" bestFit="1" customWidth="1"/>
    <col min="11" max="11" width="10.88671875" style="270" bestFit="1" customWidth="1"/>
    <col min="12" max="12" width="10.6640625" style="270" customWidth="1"/>
    <col min="13" max="15" width="10" style="270" bestFit="1" customWidth="1"/>
    <col min="16" max="16" width="12" style="270" bestFit="1" customWidth="1"/>
    <col min="17" max="17" width="9.5546875" style="286" customWidth="1"/>
    <col min="18" max="18" width="10.6640625" style="286" bestFit="1" customWidth="1"/>
    <col min="19" max="22" width="10.109375" style="286" customWidth="1"/>
    <col min="23" max="23" width="12" style="286" bestFit="1" customWidth="1"/>
    <col min="24" max="24" width="9.109375" style="286"/>
    <col min="25" max="25" width="10.44140625" style="286" customWidth="1"/>
    <col min="26" max="26" width="9.109375" style="286"/>
    <col min="27" max="29" width="10.109375" style="286" bestFit="1" customWidth="1"/>
    <col min="30" max="30" width="12" style="286" bestFit="1" customWidth="1"/>
    <col min="31" max="16384" width="9.109375" style="286"/>
  </cols>
  <sheetData>
    <row r="1" spans="1:30">
      <c r="A1" s="277" t="s">
        <v>137</v>
      </c>
      <c r="I1" s="286"/>
      <c r="J1" s="1060" t="s">
        <v>1274</v>
      </c>
      <c r="K1" s="1061"/>
      <c r="L1" s="1061"/>
      <c r="M1" s="1061"/>
      <c r="N1" s="1061"/>
      <c r="O1" s="1061"/>
      <c r="P1" s="1062"/>
      <c r="Q1" s="1060" t="s">
        <v>1269</v>
      </c>
      <c r="R1" s="1061"/>
      <c r="S1" s="1061"/>
      <c r="T1" s="1061"/>
      <c r="U1" s="1061"/>
      <c r="V1" s="1061"/>
      <c r="W1" s="1062"/>
      <c r="X1" s="1060" t="s">
        <v>1760</v>
      </c>
      <c r="Y1" s="1061"/>
      <c r="Z1" s="1061"/>
      <c r="AA1" s="1061"/>
      <c r="AB1" s="1061"/>
      <c r="AC1" s="1061"/>
      <c r="AD1" s="1062"/>
    </row>
    <row r="2" spans="1:30" ht="24">
      <c r="A2" s="411" t="s">
        <v>4</v>
      </c>
      <c r="B2" s="411" t="s">
        <v>5</v>
      </c>
      <c r="C2" s="411" t="s">
        <v>6</v>
      </c>
      <c r="D2" s="979" t="s">
        <v>9</v>
      </c>
      <c r="E2" s="411" t="s">
        <v>138</v>
      </c>
      <c r="F2" s="411" t="s">
        <v>139</v>
      </c>
      <c r="G2" s="411" t="s">
        <v>7</v>
      </c>
      <c r="H2" s="411" t="s">
        <v>390</v>
      </c>
      <c r="I2" s="411" t="s">
        <v>140</v>
      </c>
      <c r="J2" s="411" t="s">
        <v>141</v>
      </c>
      <c r="K2" s="411" t="s">
        <v>142</v>
      </c>
      <c r="L2" s="411" t="s">
        <v>143</v>
      </c>
      <c r="M2" s="411" t="s">
        <v>144</v>
      </c>
      <c r="N2" s="411" t="s">
        <v>145</v>
      </c>
      <c r="O2" s="411" t="s">
        <v>146</v>
      </c>
      <c r="P2" s="411" t="s">
        <v>147</v>
      </c>
      <c r="Q2" s="411" t="s">
        <v>141</v>
      </c>
      <c r="R2" s="411" t="s">
        <v>142</v>
      </c>
      <c r="S2" s="411" t="s">
        <v>143</v>
      </c>
      <c r="T2" s="411" t="s">
        <v>144</v>
      </c>
      <c r="U2" s="411" t="s">
        <v>145</v>
      </c>
      <c r="V2" s="411" t="s">
        <v>146</v>
      </c>
      <c r="W2" s="411" t="s">
        <v>147</v>
      </c>
      <c r="X2" s="411" t="s">
        <v>141</v>
      </c>
      <c r="Y2" s="411" t="s">
        <v>142</v>
      </c>
      <c r="Z2" s="411" t="s">
        <v>143</v>
      </c>
      <c r="AA2" s="411" t="s">
        <v>144</v>
      </c>
      <c r="AB2" s="411" t="s">
        <v>145</v>
      </c>
      <c r="AC2" s="411" t="s">
        <v>146</v>
      </c>
      <c r="AD2" s="411" t="s">
        <v>147</v>
      </c>
    </row>
    <row r="3" spans="1:30">
      <c r="A3" s="1057" t="s">
        <v>13</v>
      </c>
      <c r="B3" s="1055" t="s">
        <v>14</v>
      </c>
      <c r="C3" s="287" t="str">
        <f>IFERROR(VLOOKUP(C$2,BPU_20_M!$A$2:$B$69,2,FALSE),"")</f>
        <v>BPU_20</v>
      </c>
      <c r="D3" s="980" t="str">
        <f>IFERROR(VLOOKUP(D$2,BPU_20_M!$A$2:$B$69,2,FALSE),"")</f>
        <v>Distancia a plazas públicas</v>
      </c>
      <c r="E3" s="288" t="s">
        <v>15</v>
      </c>
      <c r="F3" s="288" t="str">
        <f>IFERROR(VLOOKUP(F$2,BPU_20_M!$A$2:$B$69,2,FALSE),"")</f>
        <v>Metros lineales</v>
      </c>
      <c r="G3" s="288" t="str">
        <f>IFERROR(VLOOKUP(G$2,BPU_20_M!$A$2:$B$69,2,FALSE),"")</f>
        <v>Hasta 400 metros de distancia</v>
      </c>
      <c r="H3" s="288" t="s">
        <v>470</v>
      </c>
      <c r="I3" s="289" t="s">
        <v>16</v>
      </c>
      <c r="J3" s="290">
        <f>MIN(BPU_20_I!$H$4:$H$120)</f>
        <v>170.11</v>
      </c>
      <c r="K3" s="290">
        <f>MAX(BPU_20_I!$H$4:$H$120)</f>
        <v>1066.3699999999999</v>
      </c>
      <c r="L3" s="290">
        <f>AVERAGE(BPU_20_I!$H$4:$H$120)</f>
        <v>341.86435897435888</v>
      </c>
      <c r="M3" s="290">
        <f>PERCENTILE(BPU_20_I!$H$4:$H$120,0.25)</f>
        <v>242.14</v>
      </c>
      <c r="N3" s="290">
        <f>PERCENTILE(BPU_20_I!$H$4:$H$120,0.5)</f>
        <v>291.29000000000002</v>
      </c>
      <c r="O3" s="290">
        <f>PERCENTILE(BPU_20_I!$H$4:$H$120,0.75)</f>
        <v>385.68</v>
      </c>
      <c r="P3" s="290">
        <f>STDEV(BPU_20_I!$H$4:$H$120)</f>
        <v>160.42851160297499</v>
      </c>
      <c r="Q3" s="290">
        <f>MIN(BPU_20_I!$I$4:$I$120)</f>
        <v>170.98151100000001</v>
      </c>
      <c r="R3" s="290">
        <f>MAX(BPU_20_I!$I$4:$I$120)</f>
        <v>1087.7319010000001</v>
      </c>
      <c r="S3" s="290">
        <f>AVERAGE(BPU_20_I!$I$4:$I$120)</f>
        <v>340.45611253846158</v>
      </c>
      <c r="T3" s="290">
        <f>PERCENTILE(BPU_20_I!$I$4:$I$120,0.25)</f>
        <v>243.92621600000001</v>
      </c>
      <c r="U3" s="290">
        <f>PERCENTILE(BPU_20_I!$H$4:$H$120,0.5)</f>
        <v>291.29000000000002</v>
      </c>
      <c r="V3" s="290">
        <f>PERCENTILE(BPU_20_I!$H$4:$H$120,0.75)</f>
        <v>385.68</v>
      </c>
      <c r="W3" s="290">
        <f>STDEV(BPU_20_I!$H$4:$H$120)</f>
        <v>160.42851160297499</v>
      </c>
      <c r="X3" s="290" t="s">
        <v>17</v>
      </c>
      <c r="Y3" s="290" t="s">
        <v>17</v>
      </c>
      <c r="Z3" s="182" t="s">
        <v>17</v>
      </c>
      <c r="AA3" s="182" t="s">
        <v>17</v>
      </c>
      <c r="AB3" s="182" t="s">
        <v>17</v>
      </c>
      <c r="AC3" s="182" t="s">
        <v>17</v>
      </c>
      <c r="AD3" s="182" t="s">
        <v>17</v>
      </c>
    </row>
    <row r="4" spans="1:30" ht="36">
      <c r="A4" s="1057"/>
      <c r="B4" s="1056"/>
      <c r="C4" s="287" t="str">
        <f>IFERROR(VLOOKUP(C$2,BPU_21_M!$A$2:$B$73,2,FALSE),"")</f>
        <v>BPU_21</v>
      </c>
      <c r="D4" s="980" t="str">
        <f>IFERROR(VLOOKUP(D$2,BPU_21_M!$A$2:$B$73,2,FALSE),"")</f>
        <v>Superficie de plazas públicas por habitante que cumple estándar de distancia (400 metros)</v>
      </c>
      <c r="E4" s="288" t="s">
        <v>15</v>
      </c>
      <c r="F4" s="288" t="str">
        <f>IFERROR(VLOOKUP(F$2,BPU_21_M!$A$2:$B$73,2,FALSE),"")</f>
        <v>Metros cuadrados/Habitante</v>
      </c>
      <c r="G4" s="288" t="str">
        <f>IFERROR(VLOOKUP(G$2,BPU_21_M!$A$2:$B$73,2,FALSE),"")</f>
        <v>Sin estándar</v>
      </c>
      <c r="H4" s="288" t="s">
        <v>470</v>
      </c>
      <c r="I4" s="289" t="s">
        <v>18</v>
      </c>
      <c r="J4" s="290">
        <f>MIN(BPU_21_I!$J$4:$J$120)</f>
        <v>1.1499999999999999</v>
      </c>
      <c r="K4" s="290">
        <f>MAX(BPU_21_I!$J$4:$J$120)</f>
        <v>24.69</v>
      </c>
      <c r="L4" s="290">
        <f>AVERAGE(BPU_21_I!$J$4:$J$120)</f>
        <v>4.8647863247863254</v>
      </c>
      <c r="M4" s="290">
        <f>PERCENTILE(BPU_21_I!$J$4:$J$120,0.25)</f>
        <v>3.15</v>
      </c>
      <c r="N4" s="290">
        <f>PERCENTILE(BPU_21_I!$J$4:$J$120,0.5)</f>
        <v>4.24</v>
      </c>
      <c r="O4" s="290">
        <f>PERCENTILE(BPU_21_I!$J$4:$J$120,0.75)</f>
        <v>5.89</v>
      </c>
      <c r="P4" s="290">
        <f>STDEV(BPU_21_I!$J$4:$J$120)</f>
        <v>2.9425726482376278</v>
      </c>
      <c r="Q4" s="290" t="s">
        <v>17</v>
      </c>
      <c r="R4" s="290" t="s">
        <v>17</v>
      </c>
      <c r="S4" s="182" t="s">
        <v>17</v>
      </c>
      <c r="T4" s="182" t="s">
        <v>17</v>
      </c>
      <c r="U4" s="182" t="s">
        <v>17</v>
      </c>
      <c r="V4" s="182" t="s">
        <v>17</v>
      </c>
      <c r="W4" s="182" t="s">
        <v>17</v>
      </c>
      <c r="X4" s="290" t="s">
        <v>17</v>
      </c>
      <c r="Y4" s="290" t="s">
        <v>17</v>
      </c>
      <c r="Z4" s="182" t="s">
        <v>17</v>
      </c>
      <c r="AA4" s="182" t="s">
        <v>17</v>
      </c>
      <c r="AB4" s="182" t="s">
        <v>17</v>
      </c>
      <c r="AC4" s="182" t="s">
        <v>17</v>
      </c>
      <c r="AD4" s="182" t="s">
        <v>17</v>
      </c>
    </row>
    <row r="5" spans="1:30">
      <c r="A5" s="1057"/>
      <c r="B5" s="1056"/>
      <c r="C5" s="287" t="str">
        <f>IFERROR(VLOOKUP(C$2,BPU_22_M!$A$2:$B$69,2,FALSE),"")</f>
        <v>BPU_22</v>
      </c>
      <c r="D5" s="980" t="str">
        <f>IFERROR(VLOOKUP(D$2,BPU_22_M!$A$2:$B$69,2,FALSE),"")</f>
        <v>Distancia a parques públicos</v>
      </c>
      <c r="E5" s="288" t="s">
        <v>15</v>
      </c>
      <c r="F5" s="288" t="str">
        <f>IFERROR(VLOOKUP(F$2,BPU_22_M!$A$2:$B$69,2,FALSE),"")</f>
        <v>Metros lineales</v>
      </c>
      <c r="G5" s="288" t="str">
        <f>IFERROR(VLOOKUP(G$2,BPU_22_M!$A$2:$B$69,2,FALSE),"")</f>
        <v>Hasta 3000 metros de distancia</v>
      </c>
      <c r="H5" s="288" t="s">
        <v>470</v>
      </c>
      <c r="I5" s="289" t="s">
        <v>19</v>
      </c>
      <c r="J5" s="290">
        <f>MIN(BPU_22_I!$H$4:$H$120)</f>
        <v>85.32</v>
      </c>
      <c r="K5" s="290">
        <f>MAX(BPU_22_I!$H$4:$H$120)</f>
        <v>12065.09</v>
      </c>
      <c r="L5" s="290">
        <f>AVERAGE(BPU_22_I!$H$4:$H$120)</f>
        <v>1883.1293457943925</v>
      </c>
      <c r="M5" s="290">
        <f>PERCENTILE(BPU_22_I!$H$4:$H$120,0.25)</f>
        <v>1062.4449999999999</v>
      </c>
      <c r="N5" s="290">
        <f>PERCENTILE(BPU_22_I!$H$4:$H$120,0.5)</f>
        <v>1479.23</v>
      </c>
      <c r="O5" s="290">
        <f>PERCENTILE(BPU_22_I!$H$4:$H$120,0.75)</f>
        <v>1939.2649999999999</v>
      </c>
      <c r="P5" s="290">
        <f>STDEV(BPU_22_I!$H$4:$H$120)</f>
        <v>1778.8609671000722</v>
      </c>
      <c r="Q5" s="290">
        <f>MIN(BPU_22_I!$I$4:$I$120)</f>
        <v>85.252894999999995</v>
      </c>
      <c r="R5" s="290">
        <f>MAX(BPU_22_I!$I$4:$I$120)</f>
        <v>12088.139714999999</v>
      </c>
      <c r="S5" s="290">
        <f>AVERAGE(BPU_22_I!$I$4:$I$120)</f>
        <v>1811.5171059813076</v>
      </c>
      <c r="T5" s="290">
        <f>PERCENTILE(BPU_22_I!$I$4:$I$120,0.25)</f>
        <v>1034.5480150000001</v>
      </c>
      <c r="U5" s="290">
        <f>PERCENTILE(BPU_22_I!$I$4:$I$120,0.5)</f>
        <v>1363.622267</v>
      </c>
      <c r="V5" s="290">
        <f>PERCENTILE(BPU_22_I!$I$4:$I$120,0.75)</f>
        <v>1903.3511210000001</v>
      </c>
      <c r="W5" s="290">
        <f>STDEV(BPU_22_I!$I$4:$I$120)</f>
        <v>1778.9890691607638</v>
      </c>
      <c r="X5" s="290" t="s">
        <v>17</v>
      </c>
      <c r="Y5" s="290" t="s">
        <v>17</v>
      </c>
      <c r="Z5" s="182" t="s">
        <v>17</v>
      </c>
      <c r="AA5" s="182" t="s">
        <v>17</v>
      </c>
      <c r="AB5" s="182" t="s">
        <v>17</v>
      </c>
      <c r="AC5" s="182" t="s">
        <v>17</v>
      </c>
      <c r="AD5" s="182" t="s">
        <v>17</v>
      </c>
    </row>
    <row r="6" spans="1:30" ht="36">
      <c r="A6" s="1057"/>
      <c r="B6" s="1056"/>
      <c r="C6" s="287" t="str">
        <f>IFERROR(VLOOKUP(C$2,BPU_23_M!$A$2:$B$69,2,FALSE),"")</f>
        <v>BPU_23</v>
      </c>
      <c r="D6" s="980" t="str">
        <f>IFERROR(VLOOKUP(D$2,BPU_23_M!$A$2:$B$69,2,FALSE),"")</f>
        <v>Superficie de parques públicos por habitante que cumple estándar de distancia (3000 metros)</v>
      </c>
      <c r="E6" s="288" t="s">
        <v>15</v>
      </c>
      <c r="F6" s="288" t="str">
        <f>IFERROR(VLOOKUP(F$2,BPU_23_M!$A$2:$B$69,2,FALSE),"")</f>
        <v>Metros cuadrados / Habitante</v>
      </c>
      <c r="G6" s="288" t="str">
        <f>IFERROR(VLOOKUP(G$2,BPU_23_M!$A$2:$B$69,2,FALSE),"")</f>
        <v>Sin estándar</v>
      </c>
      <c r="H6" s="288" t="s">
        <v>470</v>
      </c>
      <c r="I6" s="289" t="s">
        <v>20</v>
      </c>
      <c r="J6" s="290">
        <f>MIN(BPU_23_I!$J$4:$J$120)</f>
        <v>0.28000000000000003</v>
      </c>
      <c r="K6" s="290">
        <f>MAX(BPU_23_I!$J$4:$J$120)</f>
        <v>65.02</v>
      </c>
      <c r="L6" s="290">
        <f>AVERAGE(BPU_23_I!$J$4:$J$120)</f>
        <v>4.375300000000002</v>
      </c>
      <c r="M6" s="290">
        <f>PERCENTILE(BPU_23_I!$J$4:$J$120,0.25)</f>
        <v>1.2124999999999999</v>
      </c>
      <c r="N6" s="290">
        <f>PERCENTILE(BPU_23_I!$J$4:$J$120,0.5)</f>
        <v>2.2650000000000001</v>
      </c>
      <c r="O6" s="290">
        <f>PERCENTILE(BPU_23_I!$J$4:$J$120,0.75)</f>
        <v>5.2575000000000003</v>
      </c>
      <c r="P6" s="290">
        <f>STDEV(BPU_23_I!$J$4:$J$120)</f>
        <v>7.1950275274811908</v>
      </c>
      <c r="Q6" s="290" t="s">
        <v>17</v>
      </c>
      <c r="R6" s="290" t="s">
        <v>17</v>
      </c>
      <c r="S6" s="182" t="s">
        <v>17</v>
      </c>
      <c r="T6" s="182" t="s">
        <v>17</v>
      </c>
      <c r="U6" s="182" t="s">
        <v>17</v>
      </c>
      <c r="V6" s="182" t="s">
        <v>17</v>
      </c>
      <c r="W6" s="182" t="s">
        <v>17</v>
      </c>
      <c r="X6" s="290" t="s">
        <v>17</v>
      </c>
      <c r="Y6" s="290" t="s">
        <v>17</v>
      </c>
      <c r="Z6" s="182" t="s">
        <v>17</v>
      </c>
      <c r="AA6" s="182" t="s">
        <v>17</v>
      </c>
      <c r="AB6" s="182" t="s">
        <v>17</v>
      </c>
      <c r="AC6" s="182" t="s">
        <v>17</v>
      </c>
      <c r="AD6" s="182" t="s">
        <v>17</v>
      </c>
    </row>
    <row r="7" spans="1:30" ht="24">
      <c r="A7" s="1057"/>
      <c r="B7" s="1056"/>
      <c r="C7" s="287" t="str">
        <f>IFERROR(VLOOKUP(C$2,BPU_28a_M!$A$2:$B$69,2,FALSE),"")</f>
        <v xml:space="preserve">BPU_28a </v>
      </c>
      <c r="D7" s="980" t="str">
        <f>IFERROR(VLOOKUP(D$2,BPU_28a_M!$A$2:$B$69,2,FALSE),"")</f>
        <v xml:space="preserve">Porcentaje de población atendida por el sistema de plazas públicas </v>
      </c>
      <c r="E7" s="288" t="s">
        <v>15</v>
      </c>
      <c r="F7" s="288" t="str">
        <f>IFERROR(VLOOKUP(F$2,BPU_28a_M!$A$2:$B$69,2,FALSE),"")</f>
        <v>Porcentaje</v>
      </c>
      <c r="G7" s="288" t="str">
        <f>IFERROR(VLOOKUP(G$2,BPU_28a_M!$A$2:$B$69,2,FALSE),"")</f>
        <v>Sin estándar</v>
      </c>
      <c r="H7" s="288" t="s">
        <v>470</v>
      </c>
      <c r="I7" s="289" t="s">
        <v>21</v>
      </c>
      <c r="J7" s="290">
        <f>MIN(BPU_28a_28b_I!$J$5:$J$121)</f>
        <v>20.260000000000002</v>
      </c>
      <c r="K7" s="290">
        <f>MAX(BPU_28a_28b_I!$J$5:$J$121)</f>
        <v>97.12</v>
      </c>
      <c r="L7" s="182">
        <f>AVERAGE(BPU_28a_28b_I!$J$5:$J$121)</f>
        <v>73.530769230769238</v>
      </c>
      <c r="M7" s="182">
        <f>PERCENTILE(BPU_28a_28b_I!$J$5:$J$121,0.25)</f>
        <v>64.2</v>
      </c>
      <c r="N7" s="182">
        <f>PERCENTILE(BPU_28a_28b_I!$J$5:$J$121,0.5)</f>
        <v>78.41</v>
      </c>
      <c r="O7" s="182">
        <f>PERCENTILE(BPU_28a_28b_I!$J$5:$J$121,0.75)</f>
        <v>85.38</v>
      </c>
      <c r="P7" s="182">
        <f>STDEV(BPU_28a_28b_I!$J$5:$J$121)</f>
        <v>16.962492505212598</v>
      </c>
      <c r="Q7" s="290">
        <f>MIN(BPU_28a_28b_I!$M$5:$M$121)</f>
        <v>20.63</v>
      </c>
      <c r="R7" s="290">
        <f>MAX(BPU_28a_28b_I!$M$5:$M$121)</f>
        <v>97.09</v>
      </c>
      <c r="S7" s="182">
        <f>AVERAGE(BPU_28a_28b_I!$M$5:$M$121)</f>
        <v>73.678888888888906</v>
      </c>
      <c r="T7" s="182">
        <f>PERCENTILE(BPU_28a_28b_I!$M$5:$M$121,0.25)</f>
        <v>65.7</v>
      </c>
      <c r="U7" s="182">
        <f>PERCENTILE(BPU_28a_28b_I!$M$5:$M$121,0.5)</f>
        <v>78.83</v>
      </c>
      <c r="V7" s="182">
        <f>PERCENTILE(BPU_28a_28b_I!$M$5:$M$121,0.75)</f>
        <v>85.04</v>
      </c>
      <c r="W7" s="182">
        <f>STDEV(BPU_28a_28b_I!$M$5:$M$121)</f>
        <v>16.776975590424058</v>
      </c>
      <c r="X7" s="290" t="s">
        <v>17</v>
      </c>
      <c r="Y7" s="290" t="s">
        <v>17</v>
      </c>
      <c r="Z7" s="182" t="s">
        <v>17</v>
      </c>
      <c r="AA7" s="182" t="s">
        <v>17</v>
      </c>
      <c r="AB7" s="182" t="s">
        <v>17</v>
      </c>
      <c r="AC7" s="182" t="s">
        <v>17</v>
      </c>
      <c r="AD7" s="182" t="s">
        <v>17</v>
      </c>
    </row>
    <row r="8" spans="1:30" ht="24">
      <c r="A8" s="1057"/>
      <c r="B8" s="1056"/>
      <c r="C8" s="287" t="str">
        <f>IFERROR(VLOOKUP(C$2,BPU_28b_M!$A$2:$B$69,2,FALSE),"")</f>
        <v>BPU_28b</v>
      </c>
      <c r="D8" s="980" t="str">
        <f>IFERROR(VLOOKUP(D$2,BPU_28b_M!$A$2:$B$69,2,FALSE),"")</f>
        <v>Porcentaje de población atendida por el sistema de parques públicos</v>
      </c>
      <c r="E8" s="288" t="s">
        <v>15</v>
      </c>
      <c r="F8" s="288" t="str">
        <f>IFERROR(VLOOKUP(F$2,BPU_28b_M!$A$2:$B$69,2,FALSE),"")</f>
        <v>Porcentaje</v>
      </c>
      <c r="G8" s="288" t="str">
        <f>IFERROR(VLOOKUP(G$2,BPU_28b_M!$A$2:$B$69,2,FALSE),"")</f>
        <v>Sin estándar</v>
      </c>
      <c r="H8" s="288" t="s">
        <v>470</v>
      </c>
      <c r="I8" s="289" t="s">
        <v>22</v>
      </c>
      <c r="J8" s="290">
        <f>MIN(BPU_28a_28b_I!$L$5:$L$121)</f>
        <v>0.56999999999999995</v>
      </c>
      <c r="K8" s="290">
        <f>MAX(BPU_28a_28b_I!$L$5:$L$121)</f>
        <v>100</v>
      </c>
      <c r="L8" s="182">
        <f>AVERAGE(BPU_28a_28b_I!$L$5:$L$121)</f>
        <v>82.545922330097099</v>
      </c>
      <c r="M8" s="182">
        <f>PERCENTILE(BPU_28a_28b_I!$L$5:$L$121,0.25)</f>
        <v>73.34</v>
      </c>
      <c r="N8" s="182">
        <f>PERCENTILE(BPU_28a_28b_I!$L$5:$L$121,0.5)</f>
        <v>90.35</v>
      </c>
      <c r="O8" s="182">
        <f>PERCENTILE(BPU_28a_28b_I!$L$5:$L$121,0.75)</f>
        <v>99.83</v>
      </c>
      <c r="P8" s="182">
        <f>STDEV(BPU_28a_28b_I!$L$5:$L$121)</f>
        <v>23.284483659467824</v>
      </c>
      <c r="Q8" s="290">
        <f>MIN(BPU_28a_28b_I!$N$5:$N$121)</f>
        <v>1.07</v>
      </c>
      <c r="R8" s="290">
        <f>MAX(BPU_28a_28b_I!$N$5:$N$121)</f>
        <v>100</v>
      </c>
      <c r="S8" s="182">
        <f>AVERAGE(BPU_28a_28b_I!$N$5:$N$121)</f>
        <v>83.542330097087373</v>
      </c>
      <c r="T8" s="182">
        <f>PERCENTILE(BPU_28a_28b_I!$N$5:$N$121,0.25)</f>
        <v>78.680000000000007</v>
      </c>
      <c r="U8" s="182">
        <f>PERCENTILE(BPU_28a_28b_I!$N$5:$N$121,0.5)</f>
        <v>91.76</v>
      </c>
      <c r="V8" s="182">
        <f>PERCENTILE(BPU_28a_28b_I!$N$5:$N$121,0.75)</f>
        <v>99.83</v>
      </c>
      <c r="W8" s="182">
        <f>STDEV(BPU_28a_28b_I!$N$5:$N$121)</f>
        <v>22.787074131151623</v>
      </c>
      <c r="X8" s="290" t="s">
        <v>17</v>
      </c>
      <c r="Y8" s="290" t="s">
        <v>17</v>
      </c>
      <c r="Z8" s="182" t="s">
        <v>17</v>
      </c>
      <c r="AA8" s="182" t="s">
        <v>17</v>
      </c>
      <c r="AB8" s="182" t="s">
        <v>17</v>
      </c>
      <c r="AC8" s="182" t="s">
        <v>17</v>
      </c>
      <c r="AD8" s="182" t="s">
        <v>17</v>
      </c>
    </row>
    <row r="9" spans="1:30" ht="24">
      <c r="A9" s="1057"/>
      <c r="B9" s="1058"/>
      <c r="C9" s="287" t="str">
        <f>IFERROR(VLOOKUP(C$2,BPU_29_M!$A$2:$B$69,2,FALSE),"")</f>
        <v>BPU_29</v>
      </c>
      <c r="D9" s="980" t="str">
        <f>IFERROR(VLOOKUP(D$2,BPU_29_M!$A$2:$B$69,2,FALSE),"")</f>
        <v xml:space="preserve">Superficie de áreas verdes públicas por habitante </v>
      </c>
      <c r="E9" s="288" t="s">
        <v>15</v>
      </c>
      <c r="F9" s="288" t="str">
        <f>IFERROR(VLOOKUP(F$2,BPU_29_M!$A$2:$B$69,2,FALSE),"")</f>
        <v>Metros cuadrados/Habitante</v>
      </c>
      <c r="G9" s="288" t="str">
        <f>IFERROR(VLOOKUP(G$2,BPU_29_M!$A$2:$B$69,2,FALSE),"")</f>
        <v>Desde 10 metros cuadrados / habitante</v>
      </c>
      <c r="H9" s="288" t="s">
        <v>470</v>
      </c>
      <c r="I9" s="289" t="s">
        <v>23</v>
      </c>
      <c r="J9" s="290">
        <f>MIN(BPU_29_I!$L$4:$L$120)</f>
        <v>1.25</v>
      </c>
      <c r="K9" s="290">
        <f>MAX(BPU_29_I!$L$4:$L$120)</f>
        <v>18.670000000000002</v>
      </c>
      <c r="L9" s="290">
        <f>AVERAGE(BPU_29_I!$L$4:$L$120)</f>
        <v>6.0270940170940195</v>
      </c>
      <c r="M9" s="290">
        <f>PERCENTILE(BPU_29_I!$L$4:$L$120,0.25)</f>
        <v>3.63</v>
      </c>
      <c r="N9" s="290">
        <f>PERCENTILE(BPU_29_I!$L$4:$L$120,0.5)</f>
        <v>4.91</v>
      </c>
      <c r="O9" s="290">
        <f>PERCENTILE(BPU_29_I!$L$4:$L$120,0.75)</f>
        <v>7.17</v>
      </c>
      <c r="P9" s="290">
        <f>STDEV(BPU_29_I!$L$4:$L$120)</f>
        <v>3.7300746640925646</v>
      </c>
      <c r="Q9" s="290" t="s">
        <v>17</v>
      </c>
      <c r="R9" s="290" t="s">
        <v>17</v>
      </c>
      <c r="S9" s="182" t="s">
        <v>17</v>
      </c>
      <c r="T9" s="182" t="s">
        <v>17</v>
      </c>
      <c r="U9" s="182" t="s">
        <v>17</v>
      </c>
      <c r="V9" s="182" t="s">
        <v>17</v>
      </c>
      <c r="W9" s="182" t="s">
        <v>17</v>
      </c>
      <c r="X9" s="290" t="s">
        <v>17</v>
      </c>
      <c r="Y9" s="290" t="s">
        <v>17</v>
      </c>
      <c r="Z9" s="182" t="s">
        <v>17</v>
      </c>
      <c r="AA9" s="182" t="s">
        <v>17</v>
      </c>
      <c r="AB9" s="182" t="s">
        <v>17</v>
      </c>
      <c r="AC9" s="182" t="s">
        <v>17</v>
      </c>
      <c r="AD9" s="182" t="s">
        <v>17</v>
      </c>
    </row>
    <row r="10" spans="1:30">
      <c r="A10" s="1057"/>
      <c r="B10" s="1057" t="s">
        <v>24</v>
      </c>
      <c r="C10" s="287" t="str">
        <f>IFERROR(VLOOKUP(C$2,BPU_7_M!$A$2:$B$69,2,FALSE),"")</f>
        <v>BPU_7</v>
      </c>
      <c r="D10" s="980" t="str">
        <f>IFERROR(VLOOKUP(D$2,BPU_7_M!$A$2:$B$69,2,FALSE),"")</f>
        <v>Distancia a centros de salud primaria</v>
      </c>
      <c r="E10" s="288" t="s">
        <v>15</v>
      </c>
      <c r="F10" s="288" t="str">
        <f>IFERROR(VLOOKUP(F$2,BPU_7_M!$A$2:$B$69,2,FALSE),"")</f>
        <v>Metros lineales</v>
      </c>
      <c r="G10" s="288" t="str">
        <f>IFERROR(VLOOKUP(G$2,BPU_7_M!$A$2:$B$69,2,FALSE),"")</f>
        <v>Hasta 1500 metros de distancia</v>
      </c>
      <c r="H10" s="288" t="s">
        <v>470</v>
      </c>
      <c r="I10" s="289" t="s">
        <v>25</v>
      </c>
      <c r="J10" s="290">
        <f>MIN(BPU_7_I!$I$4:$I$120)</f>
        <v>322.08</v>
      </c>
      <c r="K10" s="290">
        <f>MAX(BPU_7_I!$I$4:$I$120)</f>
        <v>10444.33</v>
      </c>
      <c r="L10" s="290">
        <f>AVERAGE(BPU_7_I!$I$4:$I$120)</f>
        <v>1268.6870175438592</v>
      </c>
      <c r="M10" s="290">
        <f>PERCENTILE(BPU_7_I!$I$4:$I$120,0.25)</f>
        <v>927.12749999999994</v>
      </c>
      <c r="N10" s="290">
        <f>PERCENTILE(BPU_7_I!$I$4:$I$120,0.5)</f>
        <v>1112.0500000000002</v>
      </c>
      <c r="O10" s="290">
        <f>PERCENTILE(BPU_7_I!$I$4:$I$120,0.75)</f>
        <v>1356.2825</v>
      </c>
      <c r="P10" s="290">
        <f>STDEV(BPU_7_I!$I$4:$I$120)</f>
        <v>967.27590676260354</v>
      </c>
      <c r="Q10" s="290">
        <f>MIN(BPU_7_I!$K$4:$K$120)</f>
        <v>387.27</v>
      </c>
      <c r="R10" s="290">
        <f>MAX(BPU_7_I!$K$4:$K$120)</f>
        <v>10453.49</v>
      </c>
      <c r="S10" s="290">
        <f>AVERAGE(BPU_7_I!$K$4:$K$120)</f>
        <v>1302.1526956521741</v>
      </c>
      <c r="T10" s="290">
        <f>PERCENTILE(BPU_7_I!$K$4:$K$120,0.25)</f>
        <v>911.82999999999993</v>
      </c>
      <c r="U10" s="290">
        <f>PERCENTILE(BPU_7_I!$K$4:$K$120,0.5)</f>
        <v>1143.45</v>
      </c>
      <c r="V10" s="290">
        <f>PERCENTILE(BPU_7_I!$K$4:$K$120,0.75)</f>
        <v>1395.98</v>
      </c>
      <c r="W10" s="290">
        <f>STDEV(BPU_7_I!$K$4:$K$120)</f>
        <v>980.19696533295428</v>
      </c>
      <c r="X10" s="290">
        <f>MIN(BPU_7_I!M4:M120)</f>
        <v>367</v>
      </c>
      <c r="Y10" s="290">
        <f>MAX(BPU_7_I!M4:M120)</f>
        <v>10449.5</v>
      </c>
      <c r="Z10" s="290">
        <f>AVERAGE(BPU_7_I!$M$4:$M$120)</f>
        <v>1313.0562608695652</v>
      </c>
      <c r="AA10" s="290">
        <f>PERCENTILE(BPU_7_I!$M$4:$M$120,0.25)</f>
        <v>929.93000000000006</v>
      </c>
      <c r="AB10" s="290">
        <f>PERCENTILE(BPU_7_I!$M$4:$M$120,0.5)</f>
        <v>1162.46</v>
      </c>
      <c r="AC10" s="290">
        <f>PERCENTILE(BPU_7_I!$M$4:$M$120,0.75)</f>
        <v>1419.38</v>
      </c>
      <c r="AD10" s="290">
        <f>STDEV(BPU_7_I!$M$4:$M$120)</f>
        <v>980.64043440602495</v>
      </c>
    </row>
    <row r="11" spans="1:30" ht="36">
      <c r="A11" s="1057"/>
      <c r="B11" s="1057"/>
      <c r="C11" s="287" t="str">
        <f>IFERROR(VLOOKUP(C$2,BPU_8_M!$A$2:$B$69,2,FALSE),"")</f>
        <v>BPU_8</v>
      </c>
      <c r="D11" s="980" t="str">
        <f>IFERROR(VLOOKUP(D$2,BPU_8_M!$A$2:$B$69,2,FALSE),"")</f>
        <v xml:space="preserve">Cantidad de jornadas diarias completas de trabajo de médicos en salud primaria por cada 10.000 habitantes </v>
      </c>
      <c r="E11" s="288" t="s">
        <v>15</v>
      </c>
      <c r="F11" s="288" t="str">
        <f>IFERROR(VLOOKUP(F$2,BPU_8_M!$A$2:$B$69,2,FALSE),"")</f>
        <v>Jornadas diarias de médicos / 10.000 habitantes</v>
      </c>
      <c r="G11" s="288" t="str">
        <f>IFERROR(VLOOKUP(G$2,BPU_8_M!$A$2:$B$69,2,FALSE),"")</f>
        <v>Sin estándar</v>
      </c>
      <c r="H11" s="288" t="s">
        <v>470</v>
      </c>
      <c r="I11" s="289" t="s">
        <v>26</v>
      </c>
      <c r="J11" s="290">
        <f>MIN(BPU_8_I!$J$4:$J$120)</f>
        <v>0.85</v>
      </c>
      <c r="K11" s="290">
        <f>MAX(BPU_8_I!$J$4:$J$120)</f>
        <v>40.590000000000003</v>
      </c>
      <c r="L11" s="290">
        <f>AVERAGE(BPU_8_I!$J$4:$J$120)</f>
        <v>12.66532710280374</v>
      </c>
      <c r="M11" s="290">
        <f>PERCENTILE(BPU_8_I!$J$4:$J$120,0.25)</f>
        <v>6.87</v>
      </c>
      <c r="N11" s="290">
        <f>PERCENTILE(BPU_8_I!$J$4:$J$120,0.5)</f>
        <v>10.91</v>
      </c>
      <c r="O11" s="290">
        <f>PERCENTILE(BPU_8_I!$J$4:$J$120,0.75)</f>
        <v>16.55</v>
      </c>
      <c r="P11" s="290">
        <f>STDEV(BPU_8_I!$J$4:$J$120)</f>
        <v>8.2252483265554854</v>
      </c>
      <c r="Q11" s="290" t="s">
        <v>17</v>
      </c>
      <c r="R11" s="290" t="s">
        <v>17</v>
      </c>
      <c r="S11" s="182" t="s">
        <v>17</v>
      </c>
      <c r="T11" s="182" t="s">
        <v>17</v>
      </c>
      <c r="U11" s="182" t="s">
        <v>17</v>
      </c>
      <c r="V11" s="182" t="s">
        <v>17</v>
      </c>
      <c r="W11" s="182" t="s">
        <v>17</v>
      </c>
      <c r="X11" s="290" t="s">
        <v>17</v>
      </c>
      <c r="Y11" s="290" t="s">
        <v>17</v>
      </c>
      <c r="Z11" s="182" t="s">
        <v>17</v>
      </c>
      <c r="AA11" s="182" t="s">
        <v>17</v>
      </c>
      <c r="AB11" s="182" t="s">
        <v>17</v>
      </c>
      <c r="AC11" s="182" t="s">
        <v>17</v>
      </c>
      <c r="AD11" s="182" t="s">
        <v>17</v>
      </c>
    </row>
    <row r="12" spans="1:30" ht="24">
      <c r="A12" s="1057"/>
      <c r="B12" s="1057" t="s">
        <v>148</v>
      </c>
      <c r="C12" s="287" t="str">
        <f>IFERROR(VLOOKUP(C$2,BPU_3_M!$A$2:$B$69,2,FALSE),"")</f>
        <v>BPU_3</v>
      </c>
      <c r="D12" s="980" t="str">
        <f>IFERROR(VLOOKUP(D$2,BPU_3_M!$A$2:$B$69,2,FALSE),"")</f>
        <v>Distancia a establecimientos de educación básica</v>
      </c>
      <c r="E12" s="288" t="s">
        <v>15</v>
      </c>
      <c r="F12" s="288" t="str">
        <f>IFERROR(VLOOKUP(F$2,BPU_3_M!$A$2:$B$69,2,FALSE),"")</f>
        <v>Metros lineales</v>
      </c>
      <c r="G12" s="288" t="str">
        <f>IFERROR(VLOOKUP(G$2,BPU_3_M!$A$2:$B$69,2,FALSE),"")</f>
        <v>Hasta 1000 metros de distancia</v>
      </c>
      <c r="H12" s="288" t="s">
        <v>470</v>
      </c>
      <c r="I12" s="289" t="s">
        <v>28</v>
      </c>
      <c r="J12" s="290">
        <f>MIN(BPU_3_I!$I$4:$I$120)</f>
        <v>343.03</v>
      </c>
      <c r="K12" s="290">
        <f>MAX(BPU_3_I!$I$4:$I$120)</f>
        <v>3243.4</v>
      </c>
      <c r="L12" s="290">
        <f>AVERAGE(BPU_3_I!$I$4:$I$120)</f>
        <v>721.08034188034185</v>
      </c>
      <c r="M12" s="290">
        <f>PERCENTILE(BPU_3_I!$I$4:$I$120,0.25)</f>
        <v>543.63</v>
      </c>
      <c r="N12" s="290">
        <f>PERCENTILE(BPU_3_I!$I$4:$I$120,0.5)</f>
        <v>671.69</v>
      </c>
      <c r="O12" s="290">
        <f>PERCENTILE(BPU_3_I!$I$4:$I$120,0.75)</f>
        <v>756.95</v>
      </c>
      <c r="P12" s="290">
        <f>STDEV(BPU_3_I!$I$4:$I$120)</f>
        <v>349.68300497571715</v>
      </c>
      <c r="Q12" s="290">
        <f>MIN(BPU_3_I!$L$4:$L$120)</f>
        <v>331.7</v>
      </c>
      <c r="R12" s="290">
        <f>MAX(BPU_3_I!$L$4:$L$120)</f>
        <v>3195.43</v>
      </c>
      <c r="S12" s="290">
        <f>AVERAGE(BPU_3_I!$L$4:$L$120)</f>
        <v>726.2992307692308</v>
      </c>
      <c r="T12" s="290">
        <f>PERCENTILE(BPU_3_I!$L$4:$L$120,0.25)</f>
        <v>558.49</v>
      </c>
      <c r="U12" s="290">
        <f>PERCENTILE(BPU_3_I!$L$4:$L$120,0.5)</f>
        <v>665.9</v>
      </c>
      <c r="V12" s="290">
        <f>PERCENTILE(BPU_3_I!$L$4:$L$120,0.75)</f>
        <v>774.35</v>
      </c>
      <c r="W12" s="290">
        <f>STDEV(BPU_3_I!$L$4:$L$120)</f>
        <v>350.00408832871744</v>
      </c>
      <c r="X12" s="290">
        <f>MIN(BPU_3_I!$O$4:$O$120)</f>
        <v>331.7</v>
      </c>
      <c r="Y12" s="290">
        <f>MAX(BPU_3_I!$O$4:$O$120)</f>
        <v>3190.98</v>
      </c>
      <c r="Z12" s="290">
        <f>AVERAGE(BPU_3_I!$O$4:$O$120)</f>
        <v>734.01589743589739</v>
      </c>
      <c r="AA12" s="290">
        <f>PERCENTILE(BPU_3_I!$O$4:$O$120,0.25)</f>
        <v>558</v>
      </c>
      <c r="AB12" s="290">
        <f>PERCENTILE(BPU_3_I!$O$4:$O$120,0.5)</f>
        <v>671.99</v>
      </c>
      <c r="AC12" s="290">
        <f>PERCENTILE(BPU_3_I!$O$4:$O$120,0.75)</f>
        <v>783.55</v>
      </c>
      <c r="AD12" s="290">
        <f>STDEV(BPU_3_I!$O$4:$O$120)</f>
        <v>351.15030134018059</v>
      </c>
    </row>
    <row r="13" spans="1:30" ht="36">
      <c r="A13" s="1057"/>
      <c r="B13" s="1057"/>
      <c r="C13" s="287" t="str">
        <f>IFERROR(VLOOKUP(C$2,BPU_4_M!$A$2:$B$68,2,FALSE),"")</f>
        <v>BPU_4</v>
      </c>
      <c r="D13" s="980" t="str">
        <f>IFERROR(VLOOKUP(D$2,BPU_4_M!$A$2:$B$68,2,FALSE),"")</f>
        <v xml:space="preserve">Razón entre disponibilidad efectiva de matrículas y demanda potencial por educación básica </v>
      </c>
      <c r="E13" s="288" t="s">
        <v>15</v>
      </c>
      <c r="F13" s="288" t="str">
        <f>IFERROR(VLOOKUP(F$2,BPU_4_M!$A$2:$B$68,2,FALSE),"")</f>
        <v>Relación (Matrículas/Población)</v>
      </c>
      <c r="G13" s="288" t="str">
        <f>IFERROR(VLOOKUP(G$2,BPU_4_M!$A$2:$B$68,2,FALSE),"")</f>
        <v>Desde 1</v>
      </c>
      <c r="H13" s="288" t="s">
        <v>470</v>
      </c>
      <c r="I13" s="289" t="s">
        <v>29</v>
      </c>
      <c r="J13" s="290">
        <f>MIN(BPU_4_I!$H$4:$H$120)</f>
        <v>0.2</v>
      </c>
      <c r="K13" s="290">
        <f>MAX(BPU_4_I!$H$4:$H$120)</f>
        <v>1.33</v>
      </c>
      <c r="L13" s="290">
        <f>AVERAGE(BPU_4_I!$H$4:$H$120)</f>
        <v>0.84905982905982869</v>
      </c>
      <c r="M13" s="290">
        <f>PERCENTILE(BPU_4_I!$H$4:$H$120,0.25)</f>
        <v>0.76</v>
      </c>
      <c r="N13" s="290">
        <f>PERCENTILE(BPU_4_I!$H$4:$H$120,0.5)</f>
        <v>0.88</v>
      </c>
      <c r="O13" s="290">
        <f>PERCENTILE(BPU_4_I!$H$4:$H$120,0.75)</f>
        <v>0.98</v>
      </c>
      <c r="P13" s="290">
        <f>STDEV(BPU_4_I!$H$4:$H$120)</f>
        <v>0.20927618653753979</v>
      </c>
      <c r="Q13" s="290">
        <f>MIN(BPU_4_I!$K$4:$K$120)</f>
        <v>0.15</v>
      </c>
      <c r="R13" s="290">
        <f>MAX(BPU_4_I!$K$4:$K$120)</f>
        <v>1.35</v>
      </c>
      <c r="S13" s="290">
        <f>AVERAGE(BPU_4_I!$K$4:$K$120)</f>
        <v>0.83384615384615401</v>
      </c>
      <c r="T13" s="290">
        <f>PERCENTILE(BPU_4_I!$K$4:$K$120,0.25)</f>
        <v>0.72</v>
      </c>
      <c r="U13" s="290">
        <f>PERCENTILE(BPU_4_I!$K$4:$K$120,0.5)</f>
        <v>0.87</v>
      </c>
      <c r="V13" s="290">
        <f>PERCENTILE(BPU_4_I!$K$4:$K$120,0.75)</f>
        <v>0.95</v>
      </c>
      <c r="W13" s="290">
        <f>STDEV(BPU_4_I!$K$4:$K$120)</f>
        <v>0.20273919952459366</v>
      </c>
      <c r="X13" s="290">
        <f>MIN(BPU_4_I!$N$4:$N$120)</f>
        <v>0.25</v>
      </c>
      <c r="Y13" s="290">
        <f>MAX(BPU_4_I!$N$4:$N$120)</f>
        <v>2.16</v>
      </c>
      <c r="Z13" s="290">
        <f>AVERAGE(BPU_4_I!$N$4:$N$120)</f>
        <v>1.2293162393162391</v>
      </c>
      <c r="AA13" s="290">
        <f>PERCENTILE(BPU_4_I!$N$4:$N$120,0.25)</f>
        <v>1.05</v>
      </c>
      <c r="AB13" s="290">
        <f>PERCENTILE(BPU_4_I!$N$4:$N$120,0.5)</f>
        <v>1.26</v>
      </c>
      <c r="AC13" s="290">
        <f>PERCENTILE(BPU_4_I!$N$4:$N$120,0.75)</f>
        <v>1.43</v>
      </c>
      <c r="AD13" s="290">
        <f>STDEV(BPU_4_I!$N$4:$N$120)</f>
        <v>0.33461693614960758</v>
      </c>
    </row>
    <row r="14" spans="1:30" ht="24">
      <c r="A14" s="1057"/>
      <c r="B14" s="409" t="s">
        <v>149</v>
      </c>
      <c r="C14" s="287" t="str">
        <f>IFERROR(VLOOKUP(C$2,BPU_1_M!$A$2:$B$69,2,FALSE),"")</f>
        <v>BPU_1</v>
      </c>
      <c r="D14" s="980" t="str">
        <f>IFERROR(VLOOKUP(D$2,BPU_1_M!$A$2:$B$69,2,FALSE),"")</f>
        <v>Distancia a establecimientos de educación inicial</v>
      </c>
      <c r="E14" s="288" t="s">
        <v>15</v>
      </c>
      <c r="F14" s="288" t="str">
        <f>IFERROR(VLOOKUP(F$2,BPU_1_M!$A$2:$B$69,2,FALSE),"")</f>
        <v>Metros lineales</v>
      </c>
      <c r="G14" s="288" t="str">
        <f>IFERROR(VLOOKUP(G$2,BPU_1_M!$A$2:$B$69,2,FALSE),"")</f>
        <v>Hasta 400 metros de distancia</v>
      </c>
      <c r="H14" s="288" t="s">
        <v>470</v>
      </c>
      <c r="I14" s="289" t="s">
        <v>31</v>
      </c>
      <c r="J14" s="290">
        <f>MIN(BPU_1_I!$I$4:$I$120)</f>
        <v>357.08</v>
      </c>
      <c r="K14" s="290">
        <f>MAX(BPU_1_I!$I$4:$I$120)</f>
        <v>2964.67</v>
      </c>
      <c r="L14" s="290">
        <f>AVERAGE(BPU_1_I!$I$4:$I$120)</f>
        <v>793.58145299145303</v>
      </c>
      <c r="M14" s="290">
        <f>PERCENTILE(BPU_1_I!$I$4:$I$120,0.25)</f>
        <v>559.21</v>
      </c>
      <c r="N14" s="290">
        <f>PERCENTILE(BPU_1_I!$I$4:$I$120,0.5)</f>
        <v>680.16</v>
      </c>
      <c r="O14" s="290">
        <f>PERCENTILE(BPU_1_I!$I$4:$I$120,0.75)</f>
        <v>871.67</v>
      </c>
      <c r="P14" s="290">
        <f>STDEV(BPU_1_I!$I$4:$I$120)</f>
        <v>438.90722757710665</v>
      </c>
      <c r="Q14" s="290">
        <f>MIN(BPU_1_I!$K$4:$K$120)</f>
        <v>271.47000000000003</v>
      </c>
      <c r="R14" s="290">
        <f>MAX(BPU_1_I!$K$4:$K$120)</f>
        <v>1800.44</v>
      </c>
      <c r="S14" s="290">
        <f>AVERAGE(BPU_1_I!$K$4:$K$120)</f>
        <v>552.50974358974372</v>
      </c>
      <c r="T14" s="290">
        <f>PERCENTILE(BPU_1_I!$K$4:$K$120,0.25)</f>
        <v>385.66</v>
      </c>
      <c r="U14" s="290">
        <f>PERCENTILE(BPU_1_I!$K$4:$K$120,0.5)</f>
        <v>487.44</v>
      </c>
      <c r="V14" s="290">
        <f>PERCENTILE(BPU_1_I!$K$4:$K$120,0.75)</f>
        <v>617.37</v>
      </c>
      <c r="W14" s="290">
        <f>STDEV(BPU_1_I!$K$4:$K$120)</f>
        <v>248.8992078008672</v>
      </c>
      <c r="X14" s="290">
        <f>MIN(BPU_1_I!$M$4:$M$120)</f>
        <v>271.47000000000003</v>
      </c>
      <c r="Y14" s="290">
        <f>MAX(BPU_1_I!$M$4:$M$120)</f>
        <v>2614.17</v>
      </c>
      <c r="Z14" s="290">
        <f>AVERAGE(BPU_1_I!$M$4:$M$120)</f>
        <v>577.26905982905976</v>
      </c>
      <c r="AA14" s="290">
        <f>PERCENTILE(BPU_1_I!$M$4:$M$120,0.25)</f>
        <v>395.25</v>
      </c>
      <c r="AB14" s="290">
        <f>PERCENTILE(BPU_1_I!$M$4:$M$120,0.5)</f>
        <v>499.84</v>
      </c>
      <c r="AC14" s="290">
        <f>PERCENTILE(BPU_1_I!$M$4:$M$120,0.75)</f>
        <v>636.16</v>
      </c>
      <c r="AD14" s="290">
        <f>STDEV(BPU_1_I!$M$4:$M$120)</f>
        <v>308.23170739128966</v>
      </c>
    </row>
    <row r="15" spans="1:30" ht="24">
      <c r="A15" s="1055" t="s">
        <v>32</v>
      </c>
      <c r="B15" s="1057" t="s">
        <v>33</v>
      </c>
      <c r="C15" s="287" t="str">
        <f>IFERROR(VLOOKUP(C$2,BPU_25_M!$A$2:$B$74,2,FALSE),"")</f>
        <v>BPU_25</v>
      </c>
      <c r="D15" s="980" t="str">
        <f>IFERROR(VLOOKUP(D$2,BPU_25_M!$A$2:$B$74,2,FALSE),"")</f>
        <v>Distancia a paraderos de transporte público mayor</v>
      </c>
      <c r="E15" s="288" t="s">
        <v>15</v>
      </c>
      <c r="F15" s="288" t="str">
        <f>IFERROR(VLOOKUP(F$2,BPU_25_M!$A$2:$B$74,2,FALSE),"")</f>
        <v>Metros lineales</v>
      </c>
      <c r="G15" s="288" t="str">
        <f>IFERROR(VLOOKUP(G$2,BPU_25_M!$A$2:$B$74,2,FALSE),"")</f>
        <v>400 metros de distancia máxima</v>
      </c>
      <c r="H15" s="288" t="s">
        <v>470</v>
      </c>
      <c r="I15" s="289" t="s">
        <v>34</v>
      </c>
      <c r="J15" s="290">
        <f>MIN(BPU_25_I!$H$4:$H$120)</f>
        <v>158.13</v>
      </c>
      <c r="K15" s="290">
        <f>MAX(BPU_25_I!$H$4:$H$120)</f>
        <v>9661.67</v>
      </c>
      <c r="L15" s="290">
        <f>AVERAGE(BPU_25_I!$H$4:$H$120)</f>
        <v>574.38551724137926</v>
      </c>
      <c r="M15" s="290">
        <f>PERCENTILE(BPU_25_I!$H$4:$H$120,0.25)</f>
        <v>216.22</v>
      </c>
      <c r="N15" s="290">
        <f>PERCENTILE(BPU_25_I!$H$4:$H$120,0.5)</f>
        <v>276.27</v>
      </c>
      <c r="O15" s="290">
        <f>PERCENTILE(BPU_25_I!$H$4:$H$120,0.75)</f>
        <v>420.85</v>
      </c>
      <c r="P15" s="290">
        <f>STDEV(BPU_25_I!$H$4:$H$120)</f>
        <v>1120.6514183036359</v>
      </c>
      <c r="Q15" s="290" t="s">
        <v>17</v>
      </c>
      <c r="R15" s="290" t="s">
        <v>17</v>
      </c>
      <c r="S15" s="182" t="s">
        <v>17</v>
      </c>
      <c r="T15" s="182" t="s">
        <v>17</v>
      </c>
      <c r="U15" s="182" t="s">
        <v>17</v>
      </c>
      <c r="V15" s="182" t="s">
        <v>17</v>
      </c>
      <c r="W15" s="182" t="s">
        <v>17</v>
      </c>
      <c r="X15" s="290" t="s">
        <v>17</v>
      </c>
      <c r="Y15" s="290" t="s">
        <v>17</v>
      </c>
      <c r="Z15" s="182" t="s">
        <v>17</v>
      </c>
      <c r="AA15" s="182" t="s">
        <v>17</v>
      </c>
      <c r="AB15" s="182" t="s">
        <v>17</v>
      </c>
      <c r="AC15" s="182" t="s">
        <v>17</v>
      </c>
      <c r="AD15" s="182" t="s">
        <v>17</v>
      </c>
    </row>
    <row r="16" spans="1:30" ht="36">
      <c r="A16" s="1056"/>
      <c r="B16" s="1057"/>
      <c r="C16" s="292" t="str">
        <f>IFERROR(VLOOKUP(C$2,BPU_26_M!$A$2:$B$69,2,FALSE),"")</f>
        <v>BPU_26</v>
      </c>
      <c r="D16" s="981" t="str">
        <f>IFERROR(VLOOKUP(D$2,BPU_26_M!$A$2:$B$69,2,FALSE),"")</f>
        <v>Densidad de oferta planificada de transporte público mayor en periodo punta mañana, por persona</v>
      </c>
      <c r="E16" s="293" t="s">
        <v>15</v>
      </c>
      <c r="F16" s="293" t="str">
        <f>IFERROR(VLOOKUP(F$2,BPU_26_M!$A$2:$B$69,2,FALSE),"")</f>
        <v>Promedio per cápita de frecuencia de transporte público mayor</v>
      </c>
      <c r="G16" s="288" t="str">
        <f>IFERROR(VLOOKUP(G$2,BPU_26_M!$A$2:$B$69,2,FALSE),"")</f>
        <v>Sin estándar</v>
      </c>
      <c r="H16" s="288" t="s">
        <v>470</v>
      </c>
      <c r="I16" s="294" t="s">
        <v>35</v>
      </c>
      <c r="J16" s="290">
        <f>MIN(BPU_26_26x_26b_I!$H$6:$H$122)</f>
        <v>7.0000000000000007E-2</v>
      </c>
      <c r="K16" s="290">
        <f>MAX(BPU_26_26x_26b_I!$H$6:$H$122)</f>
        <v>29.7</v>
      </c>
      <c r="L16" s="290">
        <f>AVERAGE(BPU_26_26x_26b_I!$H$6:$H$122)</f>
        <v>7.4329687500000006</v>
      </c>
      <c r="M16" s="290">
        <f>PERCENTILE(BPU_26_26x_26b_I!$H$6:$H$122,0.25)</f>
        <v>4.4325000000000001</v>
      </c>
      <c r="N16" s="290">
        <f>PERCENTILE(BPU_26_26x_26b_I!$H$6:$H$122,0.5)</f>
        <v>6.23</v>
      </c>
      <c r="O16" s="290">
        <f>PERCENTILE(BPU_26_26x_26b_I!$H$6:$H$122,0.75)</f>
        <v>8.2725000000000009</v>
      </c>
      <c r="P16" s="290">
        <f>STDEV(BPU_26_26x_26b_I!$H$6:$H$122)</f>
        <v>5.5330836661079692</v>
      </c>
      <c r="Q16" s="290" t="s">
        <v>17</v>
      </c>
      <c r="R16" s="290" t="s">
        <v>17</v>
      </c>
      <c r="S16" s="182" t="s">
        <v>17</v>
      </c>
      <c r="T16" s="182" t="s">
        <v>17</v>
      </c>
      <c r="U16" s="182" t="s">
        <v>17</v>
      </c>
      <c r="V16" s="182" t="s">
        <v>17</v>
      </c>
      <c r="W16" s="182" t="s">
        <v>17</v>
      </c>
      <c r="X16" s="290" t="s">
        <v>17</v>
      </c>
      <c r="Y16" s="290" t="s">
        <v>17</v>
      </c>
      <c r="Z16" s="182" t="s">
        <v>17</v>
      </c>
      <c r="AA16" s="182" t="s">
        <v>17</v>
      </c>
      <c r="AB16" s="182" t="s">
        <v>17</v>
      </c>
      <c r="AC16" s="182" t="s">
        <v>17</v>
      </c>
      <c r="AD16" s="182" t="s">
        <v>17</v>
      </c>
    </row>
    <row r="17" spans="1:30" ht="36">
      <c r="A17" s="1056"/>
      <c r="B17" s="1057"/>
      <c r="C17" s="292" t="str">
        <f>IFERROR(VLOOKUP(C$2,BPU_26x_M!$A$2:$B$69,2,FALSE),"")</f>
        <v>BPU_26*</v>
      </c>
      <c r="D17" s="981" t="str">
        <f>IFERROR(VLOOKUP(D$2,BPU_26x_M!$A$2:$B$69,2,FALSE),"")</f>
        <v>Densidad de la oferta real de transporte público mayor en periodo punta mañana, por persona</v>
      </c>
      <c r="E17" s="288" t="s">
        <v>15</v>
      </c>
      <c r="F17" s="293" t="str">
        <f>IFERROR(VLOOKUP(F$2,BPU_26x_M!$A$2:$B$69,2,FALSE),"")</f>
        <v>Promedio per cápita de frecuencia de transporte público mayor ajustada según el ICF.</v>
      </c>
      <c r="G17" s="288" t="str">
        <f>IFERROR(VLOOKUP(G$2,BPU_26x_M!$A$2:$B$69,2,FALSE),"")</f>
        <v>Sin estándar</v>
      </c>
      <c r="H17" s="288" t="s">
        <v>470</v>
      </c>
      <c r="I17" s="294" t="s">
        <v>36</v>
      </c>
      <c r="J17" s="290">
        <f>MIN(BPU_26_26x_26b_I!$I$6:$I$122)</f>
        <v>2.82</v>
      </c>
      <c r="K17" s="290">
        <f>MAX(BPU_26_26x_26b_I!$I$6:$I$122)</f>
        <v>16.43</v>
      </c>
      <c r="L17" s="290">
        <f>AVERAGE(BPU_26_26x_26b_I!$I$6:$I$122)</f>
        <v>7.0908823529411764</v>
      </c>
      <c r="M17" s="290">
        <f>PERCENTILE(BPU_26_26x_26b_I!$I$6:$I$122,0.25)</f>
        <v>5.4799999999999995</v>
      </c>
      <c r="N17" s="290">
        <f>PERCENTILE(BPU_26_26x_26b_I!$I$6:$I$122,0.5)</f>
        <v>6.6050000000000004</v>
      </c>
      <c r="O17" s="290">
        <f>PERCENTILE(BPU_26_26x_26b_I!$I$6:$I$122,0.75)</f>
        <v>7.88</v>
      </c>
      <c r="P17" s="290">
        <f>STDEV(BPU_26_26x_26b_I!$I$6:$I$122)</f>
        <v>2.6557146702878618</v>
      </c>
      <c r="Q17" s="290" t="s">
        <v>17</v>
      </c>
      <c r="R17" s="290" t="s">
        <v>17</v>
      </c>
      <c r="S17" s="182" t="s">
        <v>17</v>
      </c>
      <c r="T17" s="182" t="s">
        <v>17</v>
      </c>
      <c r="U17" s="182" t="s">
        <v>17</v>
      </c>
      <c r="V17" s="182" t="s">
        <v>17</v>
      </c>
      <c r="W17" s="182" t="s">
        <v>17</v>
      </c>
      <c r="X17" s="290" t="s">
        <v>17</v>
      </c>
      <c r="Y17" s="290" t="s">
        <v>17</v>
      </c>
      <c r="Z17" s="182" t="s">
        <v>17</v>
      </c>
      <c r="AA17" s="182" t="s">
        <v>17</v>
      </c>
      <c r="AB17" s="182" t="s">
        <v>17</v>
      </c>
      <c r="AC17" s="182" t="s">
        <v>17</v>
      </c>
      <c r="AD17" s="182" t="s">
        <v>17</v>
      </c>
    </row>
    <row r="18" spans="1:30" ht="36">
      <c r="A18" s="1056"/>
      <c r="B18" s="1057"/>
      <c r="C18" s="292" t="str">
        <f>IFERROR(VLOOKUP(C$2,BPU_26b_M!$A$2:$B$69,2,FALSE),"")</f>
        <v>BPU_26b</v>
      </c>
      <c r="D18" s="981" t="str">
        <f>IFERROR(VLOOKUP(D$2,BPU_26b_M!$A$2:$B$69,2,FALSE),"")</f>
        <v>Densidad de oferta planificada de transporte público menor en periodo punta mañana, por persona</v>
      </c>
      <c r="E18" s="293" t="s">
        <v>15</v>
      </c>
      <c r="F18" s="293" t="str">
        <f>IFERROR(VLOOKUP(F$2,BPU_26b_M!$A$2:$B$69,2,FALSE),"")</f>
        <v>Promedio per cápita de frecuencia de transporte público menor</v>
      </c>
      <c r="G18" s="288" t="str">
        <f>IFERROR(VLOOKUP(G$2,BPU_26b_M!$A$2:$B$69,2,FALSE),"")</f>
        <v>Sin estándar</v>
      </c>
      <c r="H18" s="288" t="s">
        <v>470</v>
      </c>
      <c r="I18" s="294" t="s">
        <v>37</v>
      </c>
      <c r="J18" s="290">
        <f>MIN(BPU_26_26x_26b_I!$J$6:$J$122)</f>
        <v>0.03</v>
      </c>
      <c r="K18" s="290">
        <f>MAX(BPU_26_26x_26b_I!$J$6:$J$122)</f>
        <v>20.97</v>
      </c>
      <c r="L18" s="290">
        <f>AVERAGE(BPU_26_26x_26b_I!$J$6:$J$122)</f>
        <v>1.404807692307692</v>
      </c>
      <c r="M18" s="290">
        <f>PERCENTILE(BPU_26_26x_26b_I!$J$6:$J$122,0.25)</f>
        <v>0.155</v>
      </c>
      <c r="N18" s="290">
        <f>PERCENTILE(BPU_26_26x_26b_I!$J$6:$J$122,0.5)</f>
        <v>0.41000000000000003</v>
      </c>
      <c r="O18" s="290">
        <f>PERCENTILE(BPU_26_26x_26b_I!$J$6:$J$122,0.75)</f>
        <v>1.0225</v>
      </c>
      <c r="P18" s="290">
        <f>STDEV(BPU_26_26x_26b_I!$J$6:$J$122)</f>
        <v>3.1614965991767785</v>
      </c>
      <c r="Q18" s="290" t="s">
        <v>17</v>
      </c>
      <c r="R18" s="290" t="s">
        <v>17</v>
      </c>
      <c r="S18" s="182" t="s">
        <v>17</v>
      </c>
      <c r="T18" s="182" t="s">
        <v>17</v>
      </c>
      <c r="U18" s="182" t="s">
        <v>17</v>
      </c>
      <c r="V18" s="182" t="s">
        <v>17</v>
      </c>
      <c r="W18" s="182" t="s">
        <v>17</v>
      </c>
      <c r="X18" s="290" t="s">
        <v>17</v>
      </c>
      <c r="Y18" s="290" t="s">
        <v>17</v>
      </c>
      <c r="Z18" s="182" t="s">
        <v>17</v>
      </c>
      <c r="AA18" s="182" t="s">
        <v>17</v>
      </c>
      <c r="AB18" s="182" t="s">
        <v>17</v>
      </c>
      <c r="AC18" s="182" t="s">
        <v>17</v>
      </c>
      <c r="AD18" s="182" t="s">
        <v>17</v>
      </c>
    </row>
    <row r="19" spans="1:30" ht="36">
      <c r="A19" s="1056"/>
      <c r="B19" s="1057"/>
      <c r="C19" s="287" t="str">
        <f>IFERROR(VLOOKUP(C$2,DE_36_M!$A$2:$B$69,2,FALSE),"")</f>
        <v>DE_36</v>
      </c>
      <c r="D19" s="980" t="str">
        <f>IFERROR(VLOOKUP(D$2,DE_36_M!$A$2:$B$69,2,FALSE),"")</f>
        <v>Porcentaje de la población dentro del área de influencia de la red de transporte público mayor</v>
      </c>
      <c r="E19" s="288" t="s">
        <v>15</v>
      </c>
      <c r="F19" s="288" t="str">
        <f>IFERROR(VLOOKUP(F$2,DE_36_M!$A$2:$B$69,2,FALSE),"")</f>
        <v>Porcentaje</v>
      </c>
      <c r="G19" s="288" t="str">
        <f>IFERROR(VLOOKUP(G$2,DE_36_M!$A$2:$B$69,2,FALSE),"")</f>
        <v>90% o más de población cubierta dentro de la red de transporte público mayor</v>
      </c>
      <c r="H19" s="288" t="s">
        <v>12</v>
      </c>
      <c r="I19" s="289" t="s">
        <v>38</v>
      </c>
      <c r="J19" s="290">
        <f>MIN(DE_36_IC!$E$4:$E$38)</f>
        <v>12.32</v>
      </c>
      <c r="K19" s="290">
        <f>MAX(DE_36_IC!$E$4:$E$38)</f>
        <v>94.26</v>
      </c>
      <c r="L19" s="290">
        <f>AVERAGE(DE_36_IC!$E$4:$E$38)</f>
        <v>74.035199999999989</v>
      </c>
      <c r="M19" s="290">
        <f>PERCENTILE(DE_36_IC!$E$4:$E$38,0.25)</f>
        <v>73.180000000000007</v>
      </c>
      <c r="N19" s="290">
        <f>PERCENTILE(DE_36_IC!$E$4:$E$38,0.5)</f>
        <v>81.77</v>
      </c>
      <c r="O19" s="290">
        <f>PERCENTILE(DE_36_IC!$E$4:$E$38,0.75)</f>
        <v>88.87</v>
      </c>
      <c r="P19" s="290">
        <f>STDEV(DE_36_IC!$E$4:$E$38)</f>
        <v>24.805168668377732</v>
      </c>
      <c r="Q19" s="290" t="s">
        <v>17</v>
      </c>
      <c r="R19" s="290" t="s">
        <v>17</v>
      </c>
      <c r="S19" s="182" t="s">
        <v>17</v>
      </c>
      <c r="T19" s="182" t="s">
        <v>17</v>
      </c>
      <c r="U19" s="182" t="s">
        <v>17</v>
      </c>
      <c r="V19" s="182" t="s">
        <v>17</v>
      </c>
      <c r="W19" s="182" t="s">
        <v>17</v>
      </c>
      <c r="X19" s="290" t="s">
        <v>17</v>
      </c>
      <c r="Y19" s="290" t="s">
        <v>17</v>
      </c>
      <c r="Z19" s="182" t="s">
        <v>17</v>
      </c>
      <c r="AA19" s="182" t="s">
        <v>17</v>
      </c>
      <c r="AB19" s="182" t="s">
        <v>17</v>
      </c>
      <c r="AC19" s="182" t="s">
        <v>17</v>
      </c>
      <c r="AD19" s="182" t="s">
        <v>17</v>
      </c>
    </row>
    <row r="20" spans="1:30" ht="24">
      <c r="A20" s="1056"/>
      <c r="B20" s="409" t="s">
        <v>39</v>
      </c>
      <c r="C20" s="287" t="str">
        <f>IFERROR(VLOOKUP(C$2,EA_93_M!$A$2:$B$68,2,FALSE),"")</f>
        <v>EA_93</v>
      </c>
      <c r="D20" s="980" t="str">
        <f>IFERROR(VLOOKUP(D$2,EA_93_M!$A$2:$B$68,2,FALSE),"")</f>
        <v>Porcentaje de cobertura de la red de ciclovía sobre la red vial</v>
      </c>
      <c r="E20" s="288" t="s">
        <v>40</v>
      </c>
      <c r="F20" s="288" t="str">
        <f>IFERROR(VLOOKUP(F$2,EA_93_M!$A$2:$B$68,2,FALSE),"")</f>
        <v>Porcentaje</v>
      </c>
      <c r="G20" s="288" t="str">
        <f>IFERROR(VLOOKUP(G$2,EA_93_M!$A$2:$B$68,2,FALSE),"")</f>
        <v>Sin estándar</v>
      </c>
      <c r="H20" s="288" t="s">
        <v>470</v>
      </c>
      <c r="I20" s="289" t="s">
        <v>41</v>
      </c>
      <c r="J20" s="290">
        <f>MIN(EA_93_I!$J$4:$J$120)</f>
        <v>0</v>
      </c>
      <c r="K20" s="290">
        <f>MAX(EA_93_I!$J$4:$J$120)</f>
        <v>16.32</v>
      </c>
      <c r="L20" s="290">
        <f>AVERAGE(EA_93_I!$J$4:$J$120)</f>
        <v>2.8236170212765961</v>
      </c>
      <c r="M20" s="290">
        <f>PERCENTILE(EA_93_I!$J$4:$J$120,0.25)</f>
        <v>1.0325</v>
      </c>
      <c r="N20" s="290">
        <f>PERCENTILE(EA_93_I!$J$4:$J$120,0.5)</f>
        <v>2.105</v>
      </c>
      <c r="O20" s="290">
        <f>PERCENTILE(EA_93_I!$J$4:$J$120,0.75)</f>
        <v>3.835</v>
      </c>
      <c r="P20" s="290">
        <f>STDEV(EA_93_I!$J$4:$J$120)</f>
        <v>2.7226433436058706</v>
      </c>
      <c r="Q20" s="290" t="s">
        <v>17</v>
      </c>
      <c r="R20" s="290" t="s">
        <v>17</v>
      </c>
      <c r="S20" s="182" t="s">
        <v>17</v>
      </c>
      <c r="T20" s="182" t="s">
        <v>17</v>
      </c>
      <c r="U20" s="182" t="s">
        <v>17</v>
      </c>
      <c r="V20" s="182" t="s">
        <v>17</v>
      </c>
      <c r="W20" s="182" t="s">
        <v>17</v>
      </c>
      <c r="X20" s="290">
        <f>MIN(EA_93_I!$M$4:$M$120)</f>
        <v>0</v>
      </c>
      <c r="Y20" s="290">
        <f>MAX(EA_93_I!$M$4:$M$120)</f>
        <v>18.809999999999999</v>
      </c>
      <c r="Z20" s="290">
        <f>AVERAGE(EA_93_I!$M$4:$M$120)</f>
        <v>3.3155882352941162</v>
      </c>
      <c r="AA20" s="290">
        <f>PERCENTILE(EA_93_I!$M$4:$M$120,0.25)</f>
        <v>1.1724999999999999</v>
      </c>
      <c r="AB20" s="290">
        <f>PERCENTILE(EA_93_I!$M$4:$M$120,0.5)</f>
        <v>2.4550000000000001</v>
      </c>
      <c r="AC20" s="290">
        <f>PERCENTILE(EA_93_I!$M$4:$M$120,0.75)</f>
        <v>4.5425000000000004</v>
      </c>
      <c r="AD20" s="290">
        <f>STDEV(EA_93_I!$M$4:$M$120)</f>
        <v>2.9998477101707457</v>
      </c>
    </row>
    <row r="21" spans="1:30" ht="24">
      <c r="A21" s="1056"/>
      <c r="B21" s="409" t="s">
        <v>42</v>
      </c>
      <c r="C21" s="287" t="str">
        <f>IFERROR(VLOOKUP(C$2,DE_25_M!$A$2:$B$68,2,FALSE),"")</f>
        <v>DE_25</v>
      </c>
      <c r="D21" s="982" t="str">
        <f>IFERROR(VLOOKUP(D$2,DE_25_M!$A$2:$B$68,2,FALSE),"")</f>
        <v>Promedio de intersecciones relevantes cada 1,44 km²</v>
      </c>
      <c r="E21" s="288" t="s">
        <v>40</v>
      </c>
      <c r="F21" s="287" t="str">
        <f>IFERROR(VLOOKUP(F$2,DE_25_M!$A$2:$B$68,2,FALSE),"")</f>
        <v>Número de intersecciones promedio en una superficie de 1,44 km²</v>
      </c>
      <c r="G21" s="287" t="str">
        <f>IFERROR(VLOOKUP(G$2,DE_25_M!$A$2:$B$68,2,FALSE),"")</f>
        <v>Sin estándar</v>
      </c>
      <c r="H21" s="288" t="s">
        <v>470</v>
      </c>
      <c r="I21" s="289" t="s">
        <v>43</v>
      </c>
      <c r="J21" s="290" t="s">
        <v>17</v>
      </c>
      <c r="K21" s="290" t="s">
        <v>17</v>
      </c>
      <c r="L21" s="290" t="s">
        <v>17</v>
      </c>
      <c r="M21" s="290" t="s">
        <v>17</v>
      </c>
      <c r="N21" s="290" t="s">
        <v>17</v>
      </c>
      <c r="O21" s="290" t="s">
        <v>17</v>
      </c>
      <c r="P21" s="290" t="s">
        <v>17</v>
      </c>
      <c r="Q21" s="290">
        <f>MIN(DE_25_I!$H$4:$H$120)</f>
        <v>0.2</v>
      </c>
      <c r="R21" s="290">
        <f>MAX(DE_25_I!$H$4:$H$120)</f>
        <v>53.39</v>
      </c>
      <c r="S21" s="290">
        <f>AVERAGE(DE_25_I!$H$4:$H$120)</f>
        <v>17.88273504273505</v>
      </c>
      <c r="T21" s="290">
        <f>PERCENTILE(DE_25_I!$H$4:$H$120,0.25)</f>
        <v>7.89</v>
      </c>
      <c r="U21" s="290">
        <f>PERCENTILE(DE_25_I!$H$4:$H$120,0.5)</f>
        <v>15.16</v>
      </c>
      <c r="V21" s="290">
        <f>PERCENTILE(DE_25_I!$H$4:$H$120,0.75)</f>
        <v>25.96</v>
      </c>
      <c r="W21" s="290">
        <f>STDEV(DE_25_I!$H$4:$H$120)</f>
        <v>12.845986869911973</v>
      </c>
      <c r="X21" s="290" t="s">
        <v>17</v>
      </c>
      <c r="Y21" s="290" t="s">
        <v>17</v>
      </c>
      <c r="Z21" s="182" t="s">
        <v>17</v>
      </c>
      <c r="AA21" s="182" t="s">
        <v>17</v>
      </c>
      <c r="AB21" s="182" t="s">
        <v>17</v>
      </c>
      <c r="AC21" s="182" t="s">
        <v>17</v>
      </c>
      <c r="AD21" s="182" t="s">
        <v>17</v>
      </c>
    </row>
    <row r="22" spans="1:30" ht="36">
      <c r="A22" s="1056"/>
      <c r="B22" s="409" t="s">
        <v>44</v>
      </c>
      <c r="C22" s="287" t="str">
        <f>IFERROR(VLOOKUP(C$2,DE_33_M!$A$2:$B$69,2,FALSE),"")</f>
        <v>DE_33</v>
      </c>
      <c r="D22" s="980" t="str">
        <f>IFERROR(VLOOKUP(D$2,DE_33_M!$A$2:$B$69,2,FALSE),"")</f>
        <v>Relación entre el tiempo de viaje en hora punta respecto del tiempo de viaje fuera de hora punta</v>
      </c>
      <c r="E22" s="288" t="s">
        <v>15</v>
      </c>
      <c r="F22" s="287" t="str">
        <f>IFERROR(VLOOKUP(F$2,DE_33_M!$A$2:$B$69,2,FALSE),"")</f>
        <v>Ratio</v>
      </c>
      <c r="G22" s="287" t="str">
        <f>IFERROR(VLOOKUP(G$2,DE_33_M!$A$2:$B$69,2,FALSE),"")</f>
        <v>Sin estándar</v>
      </c>
      <c r="H22" s="288" t="s">
        <v>470</v>
      </c>
      <c r="I22" s="289" t="s">
        <v>45</v>
      </c>
      <c r="J22" s="290">
        <f>MIN(DE_33_102_105_16_29_200s_I!$L$12:$L$128)</f>
        <v>0.75</v>
      </c>
      <c r="K22" s="290">
        <f>MAX(DE_33_102_105_16_29_200s_I!$L$12:$L$128)</f>
        <v>2</v>
      </c>
      <c r="L22" s="290">
        <f>AVERAGE(DE_33_102_105_16_29_200s_I!$L$12:$L$128)</f>
        <v>1.2569841269841266</v>
      </c>
      <c r="M22" s="290">
        <f>PERCENTILE(DE_33_102_105_16_29_200s_I!$L$12:$L$128,0.25)</f>
        <v>1</v>
      </c>
      <c r="N22" s="290">
        <f>PERCENTILE(DE_33_102_105_16_29_200s_I!$L$12:$L$128,0.5)</f>
        <v>1.25</v>
      </c>
      <c r="O22" s="290">
        <f>PERCENTILE(DE_33_102_105_16_29_200s_I!$L$12:$L$128,0.75)</f>
        <v>1.4750000000000001</v>
      </c>
      <c r="P22" s="290">
        <f>STDEV(DE_33_102_105_16_29_200s_I!$L$12:$L$128)</f>
        <v>0.28044109795357008</v>
      </c>
      <c r="Q22" s="290">
        <f>MIN(DE_33_102_105_16_29_200s_I!$N$12:$N$128)</f>
        <v>0.63</v>
      </c>
      <c r="R22" s="290">
        <f>MAX(DE_33_102_105_16_29_200s_I!$N$12:$N$128)</f>
        <v>2</v>
      </c>
      <c r="S22" s="290">
        <f>AVERAGE(DE_33_102_105_16_29_200s_I!$N$12:$N$128)</f>
        <v>1.2120251162412179</v>
      </c>
      <c r="T22" s="290">
        <f>PERCENTILE(DE_33_102_105_16_29_200s_I!$N$12:$N$128,0.25)</f>
        <v>1</v>
      </c>
      <c r="U22" s="290">
        <f>PERCENTILE(DE_33_102_105_16_29_200s_I!$N$12:$N$128,0.5)</f>
        <v>1.25</v>
      </c>
      <c r="V22" s="290">
        <f>PERCENTILE(DE_33_102_105_16_29_200s_I!$N$12:$N$128,0.75)</f>
        <v>1.3511904761904763</v>
      </c>
      <c r="W22" s="290">
        <f>STDEV(DE_33_102_105_16_29_200s_I!$N$12:$N$128)</f>
        <v>0.28696128918771957</v>
      </c>
      <c r="X22" s="290" t="s">
        <v>17</v>
      </c>
      <c r="Y22" s="290" t="s">
        <v>17</v>
      </c>
      <c r="Z22" s="182" t="s">
        <v>17</v>
      </c>
      <c r="AA22" s="182" t="s">
        <v>17</v>
      </c>
      <c r="AB22" s="182" t="s">
        <v>17</v>
      </c>
      <c r="AC22" s="182" t="s">
        <v>17</v>
      </c>
      <c r="AD22" s="182" t="s">
        <v>17</v>
      </c>
    </row>
    <row r="23" spans="1:30" ht="36">
      <c r="A23" s="1056"/>
      <c r="B23" s="1057" t="s">
        <v>46</v>
      </c>
      <c r="C23" s="287" t="str">
        <f>IFERROR(VLOOKUP(C$2,DE_102_M!$A$2:$B$69,2,FALSE),"")</f>
        <v>DE_102</v>
      </c>
      <c r="D23" s="980" t="str">
        <f>IFERROR(VLOOKUP(D$2,DE_102_M!$A$2:$B$69,2,FALSE),"")</f>
        <v xml:space="preserve">Partición modal del transporte público (número de viajes en transporte público respecto al número total de viajes) </v>
      </c>
      <c r="E23" s="288" t="s">
        <v>15</v>
      </c>
      <c r="F23" s="288" t="str">
        <f>IFERROR(VLOOKUP(F$2,DE_102_M!$A$2:$B$69,2,FALSE),"")</f>
        <v>Porcentaje</v>
      </c>
      <c r="G23" s="288" t="str">
        <f>IFERROR(VLOOKUP(G$2,DE_102_M!$A$2:$B$69,2,FALSE),"")</f>
        <v>Sin estándar</v>
      </c>
      <c r="H23" s="288" t="s">
        <v>470</v>
      </c>
      <c r="I23" s="289" t="s">
        <v>47</v>
      </c>
      <c r="J23" s="290">
        <f>+MIN(DE_33_102_105_16_29_200s_I!$H$12:$H$128)</f>
        <v>11.6</v>
      </c>
      <c r="K23" s="290">
        <f>MAX(DE_33_102_105_16_29_200s_I!$H$12:$H$128)</f>
        <v>45.5</v>
      </c>
      <c r="L23" s="290">
        <f>AVERAGE(DE_33_102_105_16_29_200s_I!$H$12:$H$128)</f>
        <v>29.123809523809523</v>
      </c>
      <c r="M23" s="290">
        <f>PERCENTILE(DE_33_102_105_16_29_200s_I!$H$12:$H$128,0.25)</f>
        <v>24.299999999999997</v>
      </c>
      <c r="N23" s="290">
        <f>PERCENTILE(DE_33_102_105_16_29_200s_I!$H$12:$H$128,0.5)</f>
        <v>30.1</v>
      </c>
      <c r="O23" s="290">
        <f>PERCENTILE(DE_33_102_105_16_29_200s_I!$H$12:$H$128,0.75)</f>
        <v>33.4</v>
      </c>
      <c r="P23" s="290">
        <f>STDEV(DE_33_102_105_16_29_200s_I!$H$12:$H$128)</f>
        <v>6.5694973118858746</v>
      </c>
      <c r="Q23" s="290">
        <f>+MIN(DE_33_102_105_16_29_200s_I!$O$12:$O$128)</f>
        <v>11.6</v>
      </c>
      <c r="R23" s="290">
        <f>MAX(DE_33_102_105_16_29_200s_I!$O$12:$O$128)</f>
        <v>48.2</v>
      </c>
      <c r="S23" s="290">
        <f>AVERAGE(DE_33_102_105_16_29_200s_I!$O$12:$O$128)</f>
        <v>30.159923723757185</v>
      </c>
      <c r="T23" s="290">
        <f>PERCENTILE(DE_33_102_105_16_29_200s_I!$O$12:$O$128,0.25)</f>
        <v>24.675000000000001</v>
      </c>
      <c r="U23" s="290">
        <f>PERCENTILE(DE_33_102_105_16_29_200s_I!$O$12:$O$128,0.5)</f>
        <v>30.55</v>
      </c>
      <c r="V23" s="290">
        <f>PERCENTILE(DE_33_102_105_16_29_200s_I!$O$12:$O$128,0.75)</f>
        <v>34.450000000000003</v>
      </c>
      <c r="W23" s="290">
        <f>STDEV(DE_33_102_105_16_29_200s_I!$O$12:$O$128)</f>
        <v>7.4302752678509041</v>
      </c>
      <c r="X23" s="290" t="s">
        <v>17</v>
      </c>
      <c r="Y23" s="290" t="s">
        <v>17</v>
      </c>
      <c r="Z23" s="182" t="s">
        <v>17</v>
      </c>
      <c r="AA23" s="182" t="s">
        <v>17</v>
      </c>
      <c r="AB23" s="182" t="s">
        <v>17</v>
      </c>
      <c r="AC23" s="182" t="s">
        <v>17</v>
      </c>
      <c r="AD23" s="182" t="s">
        <v>17</v>
      </c>
    </row>
    <row r="24" spans="1:30" ht="48">
      <c r="A24" s="1056"/>
      <c r="B24" s="1057"/>
      <c r="C24" s="287" t="str">
        <f>IFERROR(VLOOKUP(C$2,DE_105_M!$A$2:$B$69,2,FALSE),"")</f>
        <v>DE_105</v>
      </c>
      <c r="D24" s="980" t="str">
        <f>IFERROR(VLOOKUP(D$2,DE_105_M!$A$2:$B$69,2,FALSE),"")</f>
        <v>Partición modal del transporte sustentable (suma de viajes en transporte público, caminata y bicicleta respecto al número total de viajes)</v>
      </c>
      <c r="E24" s="288" t="s">
        <v>15</v>
      </c>
      <c r="F24" s="288" t="str">
        <f>IFERROR(VLOOKUP(F$2,DE_105_M!$A$2:$B$69,2,FALSE),"")</f>
        <v>Porcentaje</v>
      </c>
      <c r="G24" s="288" t="str">
        <f>IFERROR(VLOOKUP(G$2,DE_105_M!$A$2:$B$69,2,FALSE),"")</f>
        <v>Sin estándar</v>
      </c>
      <c r="H24" s="288" t="s">
        <v>470</v>
      </c>
      <c r="I24" s="289" t="s">
        <v>48</v>
      </c>
      <c r="J24" s="290">
        <f>+MIN(DE_33_102_105_16_29_200s_I!$I$12:$I$128)</f>
        <v>38.200000000000003</v>
      </c>
      <c r="K24" s="290">
        <f>MAX(DE_33_102_105_16_29_200s_I!$I$12:$I$128)</f>
        <v>83.8</v>
      </c>
      <c r="L24" s="290">
        <f>AVERAGE(DE_33_102_105_16_29_200s_I!$I$12:$I$128)</f>
        <v>67.22031746031746</v>
      </c>
      <c r="M24" s="290">
        <f>PERCENTILE(DE_33_102_105_16_29_200s_I!$I$12:$I$128,0.25)</f>
        <v>62.45</v>
      </c>
      <c r="N24" s="290">
        <f>PERCENTILE(DE_33_102_105_16_29_200s_I!$I$12:$I$128,0.5)</f>
        <v>69.900000000000006</v>
      </c>
      <c r="O24" s="290">
        <f>PERCENTILE(DE_33_102_105_16_29_200s_I!$I$12:$I$128,0.75)</f>
        <v>74.05</v>
      </c>
      <c r="P24" s="290">
        <f>STDEV(DE_33_102_105_16_29_200s_I!$I$12:$I$128)</f>
        <v>9.9244777173466012</v>
      </c>
      <c r="Q24" s="290">
        <f>+MIN(DE_33_102_105_16_29_200s_I!$P$12:$P$128)</f>
        <v>38.200000000000003</v>
      </c>
      <c r="R24" s="290">
        <f>MAX(DE_33_102_105_16_29_200s_I!$P$12:$P$128)</f>
        <v>83.8</v>
      </c>
      <c r="S24" s="290">
        <f>AVERAGE(DE_33_102_105_16_29_200s_I!$P$12:$P$128)</f>
        <v>66.974054054054079</v>
      </c>
      <c r="T24" s="290">
        <f>PERCENTILE(DE_33_102_105_16_29_200s_I!$P$12:$P$128,0.25)</f>
        <v>62.424999999999997</v>
      </c>
      <c r="U24" s="290">
        <f>PERCENTILE(DE_33_102_105_16_29_200s_I!$P$12:$P$128,0.5)</f>
        <v>69.7</v>
      </c>
      <c r="V24" s="290">
        <f>PERCENTILE(DE_33_102_105_16_29_200s_I!$P$12:$P$128,0.75)</f>
        <v>73.924999999999997</v>
      </c>
      <c r="W24" s="290">
        <f>STDEV(DE_33_102_105_16_29_200s_I!$P$12:$P$128)</f>
        <v>9.9348936635790874</v>
      </c>
      <c r="X24" s="290" t="s">
        <v>17</v>
      </c>
      <c r="Y24" s="290" t="s">
        <v>17</v>
      </c>
      <c r="Z24" s="182" t="s">
        <v>17</v>
      </c>
      <c r="AA24" s="182" t="s">
        <v>17</v>
      </c>
      <c r="AB24" s="182" t="s">
        <v>17</v>
      </c>
      <c r="AC24" s="182" t="s">
        <v>17</v>
      </c>
      <c r="AD24" s="182" t="s">
        <v>17</v>
      </c>
    </row>
    <row r="25" spans="1:30" ht="36">
      <c r="A25" s="1056"/>
      <c r="B25" s="1057" t="s">
        <v>49</v>
      </c>
      <c r="C25" s="287" t="str">
        <f>IFERROR(VLOOKUP(C$2,DE_28_M!$A$2:$B$69,2,FALSE),"")</f>
        <v>DE_28</v>
      </c>
      <c r="D25" s="980" t="str">
        <f>IFERROR(VLOOKUP(D$2,DE_28_M!$A$2:$B$69,2,FALSE),"")</f>
        <v>Número de víctimas mortales en siniestros de tránsito por cada 100.000 habitantes</v>
      </c>
      <c r="E25" s="288" t="s">
        <v>15</v>
      </c>
      <c r="F25" s="288" t="str">
        <f>IFERROR(VLOOKUP(F$2,DE_28_M!$A$2:$B$69,2,FALSE),"")</f>
        <v>Relación (Número de víctimas mortales por cada 100.000 habitantes)</v>
      </c>
      <c r="G25" s="288" t="str">
        <f>IFERROR(VLOOKUP(G$2,DE_28_M!$A$2:$B$69,2,FALSE),"")</f>
        <v>Sin estándar</v>
      </c>
      <c r="H25" s="288" t="s">
        <v>470</v>
      </c>
      <c r="I25" s="289" t="s">
        <v>50</v>
      </c>
      <c r="J25" s="290">
        <f>MIN(DE_28_31_I!$J$5:$J$121)</f>
        <v>0</v>
      </c>
      <c r="K25" s="290">
        <f>MAX(DE_28_31_I!$J$5:$J$121)</f>
        <v>60.16</v>
      </c>
      <c r="L25" s="290">
        <f>AVERAGE(DE_28_31_I!$J$5:$J$121)</f>
        <v>8.5918803418803442</v>
      </c>
      <c r="M25" s="290">
        <f>PERCENTILE(DE_28_31_I!$J$5:$J$121,0.25)</f>
        <v>3.51</v>
      </c>
      <c r="N25" s="290">
        <f>PERCENTILE(DE_28_31_I!$J$5:$J$121,0.5)</f>
        <v>6.18</v>
      </c>
      <c r="O25" s="290">
        <f>PERCENTILE(DE_28_31_I!$J$5:$J$121,0.75)</f>
        <v>10.36</v>
      </c>
      <c r="P25" s="290">
        <f>STDEV(DE_28_31_I!$J$5:$J$121)</f>
        <v>9.5010218081715543</v>
      </c>
      <c r="Q25" s="290">
        <f>MIN(DE_28_31_I!$P$5:$P$121)</f>
        <v>0</v>
      </c>
      <c r="R25" s="290">
        <f>MAX(DE_28_31_I!$P$5:$P$121)</f>
        <v>34.82</v>
      </c>
      <c r="S25" s="290">
        <f>AVERAGE(DE_28_31_I!$P$5:$P$121)</f>
        <v>8.2822222222222219</v>
      </c>
      <c r="T25" s="290">
        <f>PERCENTILE(DE_28_31_I!$P$5:$P$121,0.25)</f>
        <v>4.0999999999999996</v>
      </c>
      <c r="U25" s="290">
        <f>PERCENTILE(DE_28_31_I!$P$5:$P$121,0.5)</f>
        <v>6.97</v>
      </c>
      <c r="V25" s="290">
        <f>PERCENTILE(DE_28_31_I!$P$5:$P$121,0.75)</f>
        <v>10.07</v>
      </c>
      <c r="W25" s="290">
        <f>STDEV(DE_28_31_I!$P$5:$P$121)</f>
        <v>6.7197380530728861</v>
      </c>
      <c r="X25" s="290">
        <f>MIN(DE_28_31_I!$W$5:$W$121)</f>
        <v>0</v>
      </c>
      <c r="Y25" s="290">
        <f>MAX(DE_28_31_I!$W$5:$W$121)</f>
        <v>46.56</v>
      </c>
      <c r="Z25" s="290">
        <f>AVERAGE(DE_28_31_I!$W$5:$W$121)</f>
        <v>8.1870940170940223</v>
      </c>
      <c r="AA25" s="290">
        <f>PERCENTILE(DE_28_31_I!$W$5:$W$121,0.25)</f>
        <v>3.58</v>
      </c>
      <c r="AB25" s="290">
        <f>PERCENTILE(DE_28_31_I!$W$5:$W$121,0.5)</f>
        <v>5.56</v>
      </c>
      <c r="AC25" s="290">
        <f>PERCENTILE(DE_28_31_I!$W$5:$W$121,0.75)</f>
        <v>9.02</v>
      </c>
      <c r="AD25" s="290">
        <f>STDEV(DE_28_31_I!$W$5:$W$121)</f>
        <v>8.5860394968276559</v>
      </c>
    </row>
    <row r="26" spans="1:30" ht="36">
      <c r="A26" s="1056"/>
      <c r="B26" s="1057"/>
      <c r="C26" s="287" t="str">
        <f>IFERROR(VLOOKUP(C$2,DE_31_M!$A$2:$B$69,2,FALSE),"")</f>
        <v>DE_31</v>
      </c>
      <c r="D26" s="980" t="str">
        <f>IFERROR(VLOOKUP(D$2,DE_31_M!$A$2:$B$69,2,FALSE),"")</f>
        <v>Número de víctimas lesionadas en siniestros de tránsito por cada 100.000 habitantes</v>
      </c>
      <c r="E26" s="288" t="s">
        <v>15</v>
      </c>
      <c r="F26" s="288" t="str">
        <f>IFERROR(VLOOKUP(F$2,DE_31_M!$A$2:$B$69,2,FALSE),"")</f>
        <v>Relación (Número de víctimas lesionadas por cada 100.000 habitantes)</v>
      </c>
      <c r="G26" s="288" t="str">
        <f>IFERROR(VLOOKUP(G$2,DE_31_M!$A$2:$B$69,2,FALSE),"")</f>
        <v>Sin estándar</v>
      </c>
      <c r="H26" s="288" t="s">
        <v>470</v>
      </c>
      <c r="I26" s="289" t="s">
        <v>51</v>
      </c>
      <c r="J26" s="290">
        <f>MIN(DE_28_31_I!$L$5:$L$121)</f>
        <v>51.23</v>
      </c>
      <c r="K26" s="290">
        <f>MAX(DE_28_31_I!$L$5:$L$121)</f>
        <v>729.02</v>
      </c>
      <c r="L26" s="290">
        <f>AVERAGE(DE_28_31_I!$L$5:$L$121)</f>
        <v>313.8223076923075</v>
      </c>
      <c r="M26" s="290">
        <f>PERCENTILE(DE_28_31_I!$L$5:$L$121,0.25)</f>
        <v>204.26</v>
      </c>
      <c r="N26" s="290">
        <f>PERCENTILE(DE_28_31_I!$L$5:$L$121,0.5)</f>
        <v>296.39999999999998</v>
      </c>
      <c r="O26" s="290">
        <f>PERCENTILE(DE_28_31_I!$L$5:$L$121,0.75)</f>
        <v>396.85</v>
      </c>
      <c r="P26" s="290">
        <f>STDEV(DE_28_31_I!$L$5:$L$121)</f>
        <v>144.69183400083534</v>
      </c>
      <c r="Q26" s="290">
        <f>MIN(DE_28_31_I!$R$5:$R$121)</f>
        <v>17.09</v>
      </c>
      <c r="R26" s="290">
        <f>MAX(DE_28_31_I!$R$5:$R$121)</f>
        <v>779.89</v>
      </c>
      <c r="S26" s="290">
        <f>AVERAGE(DE_28_31_I!$R$5:$R$121)</f>
        <v>308.4888034188034</v>
      </c>
      <c r="T26" s="290">
        <f>PERCENTILE(DE_28_31_I!$R$5:$R$121,0.25)</f>
        <v>186.11</v>
      </c>
      <c r="U26" s="290">
        <f>PERCENTILE(DE_28_31_I!$R$5:$R$121,0.5)</f>
        <v>289.92</v>
      </c>
      <c r="V26" s="290">
        <f>PERCENTILE(DE_28_31_I!$R$5:$R$121,0.75)</f>
        <v>407.83</v>
      </c>
      <c r="W26" s="290">
        <f>STDEV(DE_28_31_I!$R$5:$R$121)</f>
        <v>159.68367786390084</v>
      </c>
      <c r="X26" s="290">
        <f>MIN(DE_28_31_I!$AA$5:$AA$121)</f>
        <v>19.260000000000002</v>
      </c>
      <c r="Y26" s="290">
        <f>MAX(DE_28_31_I!$AA$5:$AA$121)</f>
        <v>764.58</v>
      </c>
      <c r="Z26" s="290">
        <f>AVERAGE(DE_28_31_I!$AA$5:$AA$121)</f>
        <v>223.90581196581212</v>
      </c>
      <c r="AA26" s="290">
        <f>PERCENTILE(DE_28_31_I!$AA$5:$AA$121,0.25)</f>
        <v>125.58</v>
      </c>
      <c r="AB26" s="290">
        <f>PERCENTILE(DE_28_31_I!$AA$5:$AA$121,0.5)</f>
        <v>203.39</v>
      </c>
      <c r="AC26" s="290">
        <f>PERCENTILE(DE_28_31_I!$AA$5:$AA$121,0.75)</f>
        <v>290.66000000000003</v>
      </c>
      <c r="AD26" s="290">
        <f>STDEV(DE_28_31_I!$AA$5:$AA$121)</f>
        <v>133.13718222867655</v>
      </c>
    </row>
    <row r="27" spans="1:30">
      <c r="A27" s="1056"/>
      <c r="B27" s="1055" t="s">
        <v>52</v>
      </c>
      <c r="C27" s="292" t="str">
        <f>IFERROR(VLOOKUP(C$2,DE_16_M!$A$2:$B$69,2,FALSE),"")</f>
        <v>DE_16</v>
      </c>
      <c r="D27" s="981" t="str">
        <f>IFERROR(VLOOKUP(D$2,DE_16_M!$A$2:$B$69,2,FALSE),"")</f>
        <v>Tiempo de viaje en hora punta mañana</v>
      </c>
      <c r="E27" s="293" t="s">
        <v>15</v>
      </c>
      <c r="F27" s="293" t="str">
        <f>IFERROR(VLOOKUP(F$2,DE_16_M!$A$2:$B$69,2,FALSE),"")</f>
        <v>Minutos</v>
      </c>
      <c r="G27" s="288" t="str">
        <f>IFERROR(VLOOKUP(G$2,DE_16_M!$A$2:$B$69,2,FALSE),"")</f>
        <v>Hasta 60 minutos</v>
      </c>
      <c r="H27" s="288" t="s">
        <v>470</v>
      </c>
      <c r="I27" s="294" t="s">
        <v>53</v>
      </c>
      <c r="J27" s="290">
        <f>MIN(DE_33_102_105_16_29_200s_I!$J$12:$J$128)</f>
        <v>30</v>
      </c>
      <c r="K27" s="290">
        <f>MAX(DE_33_102_105_16_29_200s_I!$J$12:$J$128)</f>
        <v>120</v>
      </c>
      <c r="L27" s="290">
        <f>AVERAGE(DE_33_102_105_16_29_200s_I!$J$12:$J$128)</f>
        <v>70.436507936507937</v>
      </c>
      <c r="M27" s="290">
        <f>PERCENTILE(DE_33_102_105_16_29_200s_I!$J$12:$J$128,0.25)</f>
        <v>52.5</v>
      </c>
      <c r="N27" s="290">
        <f>PERCENTILE(DE_33_102_105_16_29_200s_I!$J$12:$J$128,0.5)</f>
        <v>75</v>
      </c>
      <c r="O27" s="290">
        <f>PERCENTILE(DE_33_102_105_16_29_200s_I!$J$12:$J$128,0.75)</f>
        <v>87.5</v>
      </c>
      <c r="P27" s="290">
        <f>STDEV(DE_33_102_105_16_29_200s_I!$J$12:$J$128)</f>
        <v>20.485733049528616</v>
      </c>
      <c r="Q27" s="290" t="s">
        <v>17</v>
      </c>
      <c r="R27" s="290" t="s">
        <v>17</v>
      </c>
      <c r="S27" s="182" t="s">
        <v>17</v>
      </c>
      <c r="T27" s="182" t="s">
        <v>17</v>
      </c>
      <c r="U27" s="182" t="s">
        <v>17</v>
      </c>
      <c r="V27" s="182" t="s">
        <v>17</v>
      </c>
      <c r="W27" s="182" t="s">
        <v>17</v>
      </c>
      <c r="X27" s="290" t="s">
        <v>17</v>
      </c>
      <c r="Y27" s="290" t="s">
        <v>17</v>
      </c>
      <c r="Z27" s="182" t="s">
        <v>17</v>
      </c>
      <c r="AA27" s="182" t="s">
        <v>17</v>
      </c>
      <c r="AB27" s="182" t="s">
        <v>17</v>
      </c>
      <c r="AC27" s="182" t="s">
        <v>17</v>
      </c>
      <c r="AD27" s="182" t="s">
        <v>17</v>
      </c>
    </row>
    <row r="28" spans="1:30" ht="24">
      <c r="A28" s="1056"/>
      <c r="B28" s="1056"/>
      <c r="C28" s="292" t="str">
        <f>IFERROR(VLOOKUP(C$2,DE_29_M!$A$2:$B$69,2,FALSE),"")</f>
        <v>DE_29</v>
      </c>
      <c r="D28" s="981" t="str">
        <f>IFERROR(VLOOKUP(D$2,DE_29_M!$A$2:$B$69,2,FALSE),"")</f>
        <v>Tiempo de viaje en transporte público en hora punta mañana</v>
      </c>
      <c r="E28" s="293" t="s">
        <v>15</v>
      </c>
      <c r="F28" s="288" t="str">
        <f>IFERROR(VLOOKUP(F$2,DE_29_M!$A$2:$B$69,2,FALSE),"")</f>
        <v>Minutos</v>
      </c>
      <c r="G28" s="288" t="str">
        <f>IFERROR(VLOOKUP(G$2,DE_29_M!$A$2:$B$69,2,FALSE),"")</f>
        <v>Hasta 60 minutos</v>
      </c>
      <c r="H28" s="288" t="s">
        <v>470</v>
      </c>
      <c r="I28" s="294" t="s">
        <v>54</v>
      </c>
      <c r="J28" s="290">
        <f>MIN(DE_33_102_105_16_29_200s_I!$K$12:$K$128)</f>
        <v>35</v>
      </c>
      <c r="K28" s="290">
        <f>MAX(DE_33_102_105_16_29_200s_I!$K$12:$K$128)</f>
        <v>140</v>
      </c>
      <c r="L28" s="290">
        <f>AVERAGE(DE_33_102_105_16_29_200s_I!$K$12:$K$128)</f>
        <v>89.909090909090907</v>
      </c>
      <c r="M28" s="290">
        <f>PERCENTILE(DE_33_102_105_16_29_200s_I!$K$12:$K$128,0.25)</f>
        <v>71.25</v>
      </c>
      <c r="N28" s="290">
        <f>PERCENTILE(DE_33_102_105_16_29_200s_I!$K$12:$K$128,0.5)</f>
        <v>90</v>
      </c>
      <c r="O28" s="290">
        <f>PERCENTILE(DE_33_102_105_16_29_200s_I!$K$12:$K$128,0.75)</f>
        <v>110</v>
      </c>
      <c r="P28" s="290">
        <f>STDEV(DE_33_102_105_16_29_200s_I!$K$12:$K$128)</f>
        <v>26.553126585555461</v>
      </c>
      <c r="Q28" s="290" t="s">
        <v>17</v>
      </c>
      <c r="R28" s="290" t="s">
        <v>17</v>
      </c>
      <c r="S28" s="182" t="s">
        <v>17</v>
      </c>
      <c r="T28" s="182" t="s">
        <v>17</v>
      </c>
      <c r="U28" s="182" t="s">
        <v>17</v>
      </c>
      <c r="V28" s="182" t="s">
        <v>17</v>
      </c>
      <c r="W28" s="182" t="s">
        <v>17</v>
      </c>
      <c r="X28" s="290" t="s">
        <v>17</v>
      </c>
      <c r="Y28" s="290" t="s">
        <v>17</v>
      </c>
      <c r="Z28" s="182" t="s">
        <v>17</v>
      </c>
      <c r="AA28" s="182" t="s">
        <v>17</v>
      </c>
      <c r="AB28" s="182" t="s">
        <v>17</v>
      </c>
      <c r="AC28" s="182" t="s">
        <v>17</v>
      </c>
      <c r="AD28" s="182" t="s">
        <v>17</v>
      </c>
    </row>
    <row r="29" spans="1:30" ht="24">
      <c r="A29" s="1056"/>
      <c r="B29" s="1056"/>
      <c r="C29" s="292" t="str">
        <f>IFERROR(VLOOKUP(C$2,DE_200_M!$A$2:$B$69,2,FALSE),"")</f>
        <v>DE_200</v>
      </c>
      <c r="D29" s="981" t="str">
        <f>IFERROR(VLOOKUP(D$2,DE_200_M!$A$2:$B$69,2,FALSE),"")</f>
        <v>Proporción de viajes con una duración mayor o igual a 45 minutos</v>
      </c>
      <c r="E29" s="293" t="s">
        <v>15</v>
      </c>
      <c r="F29" s="288" t="str">
        <f>IFERROR(VLOOKUP(F$2,DE_200_M!$A$2:$B$69,2,FALSE),"")</f>
        <v>Porcentaje</v>
      </c>
      <c r="G29" s="288" t="str">
        <f>IFERROR(VLOOKUP(G$2,DE_200_M!$A$2:$B$69,2,FALSE),"")</f>
        <v>Sin estándar</v>
      </c>
      <c r="H29" s="288" t="s">
        <v>470</v>
      </c>
      <c r="I29" s="294" t="s">
        <v>1340</v>
      </c>
      <c r="J29" s="290" t="s">
        <v>17</v>
      </c>
      <c r="K29" s="290" t="s">
        <v>17</v>
      </c>
      <c r="L29" s="290" t="s">
        <v>17</v>
      </c>
      <c r="M29" s="290" t="s">
        <v>17</v>
      </c>
      <c r="N29" s="290" t="s">
        <v>17</v>
      </c>
      <c r="O29" s="290" t="s">
        <v>17</v>
      </c>
      <c r="P29" s="290" t="s">
        <v>17</v>
      </c>
      <c r="Q29" s="290">
        <f>MIN(DE_33_102_105_16_29_200s_I!$Q$12:$Q$128)</f>
        <v>4.7300000000000004</v>
      </c>
      <c r="R29" s="290">
        <f>MAX(DE_33_102_105_16_29_200s_I!$Q$12:$Q$128)</f>
        <v>37.58</v>
      </c>
      <c r="S29" s="290">
        <f>AVERAGE(DE_33_102_105_16_29_200s_I!$Q$12:$Q$128)</f>
        <v>21.416081081081078</v>
      </c>
      <c r="T29" s="290">
        <f>PERCENTILE(DE_33_102_105_16_29_200s_I!$Q$12:$Q$128,0.25)</f>
        <v>17.8125</v>
      </c>
      <c r="U29" s="290">
        <f>PERCENTILE(DE_33_102_105_16_29_200s_I!$Q$12:$Q$128,0.5)</f>
        <v>21.299999999999997</v>
      </c>
      <c r="V29" s="290">
        <f>PERCENTILE(DE_33_102_105_16_29_200s_I!$Q$12:$Q$128,0.75)</f>
        <v>27.357500000000002</v>
      </c>
      <c r="W29" s="290">
        <f>STDEV(DE_33_102_105_16_29_200s_I!$Q$12:$Q$128)</f>
        <v>7.8458144879698279</v>
      </c>
      <c r="X29" s="290" t="s">
        <v>17</v>
      </c>
      <c r="Y29" s="290" t="s">
        <v>17</v>
      </c>
      <c r="Z29" s="182" t="s">
        <v>17</v>
      </c>
      <c r="AA29" s="182" t="s">
        <v>17</v>
      </c>
      <c r="AB29" s="182" t="s">
        <v>17</v>
      </c>
      <c r="AC29" s="182" t="s">
        <v>17</v>
      </c>
      <c r="AD29" s="182" t="s">
        <v>17</v>
      </c>
    </row>
    <row r="30" spans="1:30" ht="36">
      <c r="A30" s="1056"/>
      <c r="B30" s="1056"/>
      <c r="C30" s="292" t="str">
        <f>IFERROR(VLOOKUP(C$2,DE_201_M!$A$2:$B$69,2,FALSE),"")</f>
        <v>DE_201</v>
      </c>
      <c r="D30" s="981" t="str">
        <f>IFERROR(VLOOKUP(D$2,DE_201_M!$A$2:$B$69,2,FALSE),"")</f>
        <v>Proporción de viajes de estudio y trabajo con una duración mayor o igual a 45 minutos</v>
      </c>
      <c r="E30" s="293" t="s">
        <v>15</v>
      </c>
      <c r="F30" s="288" t="str">
        <f>IFERROR(VLOOKUP(F$2,DE_201_M!$A$2:$B$69,2,FALSE),"")</f>
        <v>Porcentaje</v>
      </c>
      <c r="G30" s="288" t="str">
        <f>IFERROR(VLOOKUP(G$2,DE_201_M!$A$2:$B$69,2,FALSE),"")</f>
        <v>Sin estándar</v>
      </c>
      <c r="H30" s="288" t="s">
        <v>470</v>
      </c>
      <c r="I30" s="294" t="s">
        <v>1349</v>
      </c>
      <c r="J30" s="290" t="s">
        <v>17</v>
      </c>
      <c r="K30" s="290" t="s">
        <v>17</v>
      </c>
      <c r="L30" s="290" t="s">
        <v>17</v>
      </c>
      <c r="M30" s="290" t="s">
        <v>17</v>
      </c>
      <c r="N30" s="290" t="s">
        <v>17</v>
      </c>
      <c r="O30" s="290" t="s">
        <v>17</v>
      </c>
      <c r="P30" s="290" t="s">
        <v>17</v>
      </c>
      <c r="Q30" s="290">
        <f>MIN(DE_33_102_105_16_29_200s_I!$R$12:$R$128)</f>
        <v>7.05</v>
      </c>
      <c r="R30" s="290">
        <f>MAX(DE_33_102_105_16_29_200s_I!$R$12:$R$128)</f>
        <v>49.27</v>
      </c>
      <c r="S30" s="290">
        <f>AVERAGE(DE_33_102_105_16_29_200s_I!$R$12:$R$128)</f>
        <v>30.035945945945958</v>
      </c>
      <c r="T30" s="290">
        <f>PERCENTILE(DE_33_102_105_16_29_200s_I!$R$12:$R$128,0.25)</f>
        <v>23.537499999999998</v>
      </c>
      <c r="U30" s="290">
        <f>PERCENTILE(DE_33_102_105_16_29_200s_I!$R$12:$R$128,0.5)</f>
        <v>32.56</v>
      </c>
      <c r="V30" s="290">
        <f>PERCENTILE(DE_33_102_105_16_29_200s_I!$R$12:$R$128,0.75)</f>
        <v>38.615000000000002</v>
      </c>
      <c r="W30" s="290">
        <f>STDEV(DE_33_102_105_16_29_200s_I!$R$12:$R$128)</f>
        <v>10.826678985730165</v>
      </c>
      <c r="X30" s="290" t="s">
        <v>17</v>
      </c>
      <c r="Y30" s="290" t="s">
        <v>17</v>
      </c>
      <c r="Z30" s="182" t="s">
        <v>17</v>
      </c>
      <c r="AA30" s="182" t="s">
        <v>17</v>
      </c>
      <c r="AB30" s="182" t="s">
        <v>17</v>
      </c>
      <c r="AC30" s="182" t="s">
        <v>17</v>
      </c>
      <c r="AD30" s="182" t="s">
        <v>17</v>
      </c>
    </row>
    <row r="31" spans="1:30" ht="36">
      <c r="A31" s="1056"/>
      <c r="B31" s="1056"/>
      <c r="C31" s="292" t="str">
        <f>IFERROR(VLOOKUP(C$2,DE_202_M!$A$2:$B$69,2,FALSE),"")</f>
        <v>DE_202</v>
      </c>
      <c r="D31" s="981" t="str">
        <f>IFERROR(VLOOKUP(D$2,DE_202_M!$A$2:$B$69,2,FALSE),"")</f>
        <v>Proporción de viajes totales en transporte público con una duración mayor o igual a 45 minutos</v>
      </c>
      <c r="E31" s="293" t="s">
        <v>15</v>
      </c>
      <c r="F31" s="288" t="str">
        <f>IFERROR(VLOOKUP(F$2,DE_202_M!$A$2:$B$69,2,FALSE),"")</f>
        <v>Porcentaje</v>
      </c>
      <c r="G31" s="288" t="str">
        <f>IFERROR(VLOOKUP(G$2,DE_202_M!$A$2:$B$69,2,FALSE),"")</f>
        <v xml:space="preserve">Sin estándar </v>
      </c>
      <c r="H31" s="288" t="s">
        <v>470</v>
      </c>
      <c r="I31" s="294" t="s">
        <v>1352</v>
      </c>
      <c r="J31" s="290" t="s">
        <v>17</v>
      </c>
      <c r="K31" s="290" t="s">
        <v>17</v>
      </c>
      <c r="L31" s="290" t="s">
        <v>17</v>
      </c>
      <c r="M31" s="290" t="s">
        <v>17</v>
      </c>
      <c r="N31" s="290" t="s">
        <v>17</v>
      </c>
      <c r="O31" s="290" t="s">
        <v>17</v>
      </c>
      <c r="P31" s="290" t="s">
        <v>17</v>
      </c>
      <c r="Q31" s="290">
        <f>MIN(DE_33_102_105_16_29_200s_I!$S$12:$S$128)</f>
        <v>7.37</v>
      </c>
      <c r="R31" s="290">
        <f>MAX(DE_33_102_105_16_29_200s_I!$S$12:$S$128)</f>
        <v>78.77</v>
      </c>
      <c r="S31" s="290">
        <f>AVERAGE(DE_33_102_105_16_29_200s_I!$S$12:$S$128)</f>
        <v>46.892162162162158</v>
      </c>
      <c r="T31" s="290">
        <f>PERCENTILE(DE_33_102_105_16_29_200s_I!$S$12:$S$128,0.25)</f>
        <v>30.797499999999999</v>
      </c>
      <c r="U31" s="290">
        <f>PERCENTILE(DE_33_102_105_16_29_200s_I!$S$12:$S$128,0.5)</f>
        <v>52.474999999999994</v>
      </c>
      <c r="V31" s="290">
        <f>PERCENTILE(DE_33_102_105_16_29_200s_I!$S$12:$S$128,0.75)</f>
        <v>63.177499999999995</v>
      </c>
      <c r="W31" s="290">
        <f>STDEV(DE_33_102_105_16_29_200s_I!$S$12:$S$128)</f>
        <v>20.241859400098225</v>
      </c>
      <c r="X31" s="290" t="s">
        <v>17</v>
      </c>
      <c r="Y31" s="290" t="s">
        <v>17</v>
      </c>
      <c r="Z31" s="182" t="s">
        <v>17</v>
      </c>
      <c r="AA31" s="182" t="s">
        <v>17</v>
      </c>
      <c r="AB31" s="182" t="s">
        <v>17</v>
      </c>
      <c r="AC31" s="182" t="s">
        <v>17</v>
      </c>
      <c r="AD31" s="182" t="s">
        <v>17</v>
      </c>
    </row>
    <row r="32" spans="1:30" ht="36">
      <c r="A32" s="1056"/>
      <c r="B32" s="1056"/>
      <c r="C32" s="292" t="str">
        <f>IFERROR(VLOOKUP(C$2,DE_203_M!$A$2:$B$69,2,FALSE),"")</f>
        <v>DE_203</v>
      </c>
      <c r="D32" s="981" t="str">
        <f>IFERROR(VLOOKUP(D$2,DE_203_M!$A$2:$B$69,2,FALSE),"")</f>
        <v>Proporción de viajes totales en transporte privado con una duración mayor o igual a 45 minutos</v>
      </c>
      <c r="E32" s="293" t="s">
        <v>15</v>
      </c>
      <c r="F32" s="288" t="str">
        <f>IFERROR(VLOOKUP(F$2,DE_203_M!$A$2:$B$69,2,FALSE),"")</f>
        <v>Porcentaje</v>
      </c>
      <c r="G32" s="288" t="str">
        <f>IFERROR(VLOOKUP(G$2,DE_203_M!$A$2:$B$69,2,FALSE),"")</f>
        <v>Sin estándar</v>
      </c>
      <c r="H32" s="288" t="s">
        <v>470</v>
      </c>
      <c r="I32" s="294" t="s">
        <v>1356</v>
      </c>
      <c r="J32" s="290" t="s">
        <v>17</v>
      </c>
      <c r="K32" s="290" t="s">
        <v>17</v>
      </c>
      <c r="L32" s="290" t="s">
        <v>17</v>
      </c>
      <c r="M32" s="290" t="s">
        <v>17</v>
      </c>
      <c r="N32" s="290" t="s">
        <v>17</v>
      </c>
      <c r="O32" s="290" t="s">
        <v>17</v>
      </c>
      <c r="P32" s="290" t="s">
        <v>17</v>
      </c>
      <c r="Q32" s="290">
        <f>MIN(DE_33_102_105_16_29_200s_I!$T$12:$T$128)</f>
        <v>3.11</v>
      </c>
      <c r="R32" s="290">
        <f>MAX(DE_33_102_105_16_29_200s_I!$T$12:$T$128)</f>
        <v>52.83</v>
      </c>
      <c r="S32" s="290">
        <f>AVERAGE(DE_33_102_105_16_29_200s_I!$T$12:$T$128)</f>
        <v>20.156081081081084</v>
      </c>
      <c r="T32" s="290">
        <f>PERCENTILE(DE_33_102_105_16_29_200s_I!$T$12:$T$128,0.25)</f>
        <v>11.899999999999999</v>
      </c>
      <c r="U32" s="290">
        <f>PERCENTILE(DE_33_102_105_16_29_200s_I!$T$12:$T$128,0.5)</f>
        <v>17.664999999999999</v>
      </c>
      <c r="V32" s="290">
        <f>PERCENTILE(DE_33_102_105_16_29_200s_I!$T$12:$T$128,0.75)</f>
        <v>26.22</v>
      </c>
      <c r="W32" s="290">
        <f>STDEV(DE_33_102_105_16_29_200s_I!$T$12:$T$128)</f>
        <v>11.342868717086594</v>
      </c>
      <c r="X32" s="290" t="s">
        <v>17</v>
      </c>
      <c r="Y32" s="290" t="s">
        <v>17</v>
      </c>
      <c r="Z32" s="182" t="s">
        <v>17</v>
      </c>
      <c r="AA32" s="182" t="s">
        <v>17</v>
      </c>
      <c r="AB32" s="182" t="s">
        <v>17</v>
      </c>
      <c r="AC32" s="182" t="s">
        <v>17</v>
      </c>
      <c r="AD32" s="182" t="s">
        <v>17</v>
      </c>
    </row>
    <row r="33" spans="1:30" ht="24" customHeight="1">
      <c r="A33" s="1055" t="s">
        <v>55</v>
      </c>
      <c r="B33" s="1055" t="s">
        <v>56</v>
      </c>
      <c r="C33" s="287" t="str">
        <f>IFERROR(VLOOKUP(C$2,EA_16_M!$A$2:$B$69,2,FALSE),"")</f>
        <v>EA_16</v>
      </c>
      <c r="D33" s="980" t="str">
        <f>IFERROR(VLOOKUP(D$2,EA_16_M!$A$2:$B$69,2,FALSE),"")</f>
        <v>Cumplimiento norma anual de Material Particulado 2.5</v>
      </c>
      <c r="E33" s="288" t="s">
        <v>15</v>
      </c>
      <c r="F33" s="288" t="str">
        <f>IFERROR(VLOOKUP(F$2,EA_16_M!$A$2:$B$69,2,FALSE),"")</f>
        <v>µg/m³</v>
      </c>
      <c r="G33" s="288" t="str">
        <f>IFERROR(VLOOKUP(G$2,EA_16_M!$A$2:$B$69,2,FALSE),"")</f>
        <v>Hasta 20 µg/m³</v>
      </c>
      <c r="H33" s="288" t="s">
        <v>12</v>
      </c>
      <c r="I33" s="289" t="s">
        <v>57</v>
      </c>
      <c r="J33" s="290" t="s">
        <v>150</v>
      </c>
      <c r="K33" s="290" t="s">
        <v>151</v>
      </c>
      <c r="L33" s="290" t="s">
        <v>17</v>
      </c>
      <c r="M33" s="290" t="s">
        <v>17</v>
      </c>
      <c r="N33" s="290" t="s">
        <v>17</v>
      </c>
      <c r="O33" s="290" t="s">
        <v>17</v>
      </c>
      <c r="P33" s="290" t="s">
        <v>17</v>
      </c>
      <c r="Q33" s="291" t="s">
        <v>1676</v>
      </c>
      <c r="R33" s="291" t="s">
        <v>1677</v>
      </c>
      <c r="S33" s="291" t="s">
        <v>17</v>
      </c>
      <c r="T33" s="291" t="s">
        <v>17</v>
      </c>
      <c r="U33" s="291" t="s">
        <v>17</v>
      </c>
      <c r="V33" s="291" t="s">
        <v>17</v>
      </c>
      <c r="W33" s="291" t="s">
        <v>17</v>
      </c>
      <c r="X33" s="290" t="s">
        <v>17</v>
      </c>
      <c r="Y33" s="290" t="s">
        <v>17</v>
      </c>
      <c r="Z33" s="182" t="s">
        <v>17</v>
      </c>
      <c r="AA33" s="182" t="s">
        <v>17</v>
      </c>
      <c r="AB33" s="182" t="s">
        <v>17</v>
      </c>
      <c r="AC33" s="182" t="s">
        <v>17</v>
      </c>
      <c r="AD33" s="182" t="s">
        <v>17</v>
      </c>
    </row>
    <row r="34" spans="1:30" ht="36">
      <c r="A34" s="1056"/>
      <c r="B34" s="1056"/>
      <c r="C34" s="287" t="str">
        <f>IFERROR(VLOOKUP(C$2,EA_42_M!$A$2:$B$69,2,FALSE),"")</f>
        <v>EA_42</v>
      </c>
      <c r="D34" s="980" t="str">
        <f>IFERROR(VLOOKUP(D$2,EA_42_M!$A$2:$B$69,2,FALSE),"")</f>
        <v>Existencia de estación de monitoreo de Material Particulado fino (2,5) con registros validados</v>
      </c>
      <c r="E34" s="288" t="s">
        <v>15</v>
      </c>
      <c r="F34" s="288" t="str">
        <f>IFERROR(VLOOKUP(F$2,EA_42_M!$A$2:$B$69,2,FALSE),"")</f>
        <v>Número de estaciones con emisiones validas</v>
      </c>
      <c r="G34" s="288" t="str">
        <f>IFERROR(VLOOKUP(G$2,EA_42_M!$A$2:$B$69,2,FALSE),"")</f>
        <v>Sin estándar</v>
      </c>
      <c r="H34" s="288" t="s">
        <v>12</v>
      </c>
      <c r="I34" s="289" t="s">
        <v>1409</v>
      </c>
      <c r="J34" s="290" t="s">
        <v>17</v>
      </c>
      <c r="K34" s="290" t="s">
        <v>17</v>
      </c>
      <c r="L34" s="290" t="s">
        <v>17</v>
      </c>
      <c r="M34" s="290" t="s">
        <v>17</v>
      </c>
      <c r="N34" s="290" t="s">
        <v>17</v>
      </c>
      <c r="O34" s="290" t="s">
        <v>17</v>
      </c>
      <c r="P34" s="290" t="s">
        <v>17</v>
      </c>
      <c r="Q34" s="290" t="s">
        <v>1678</v>
      </c>
      <c r="R34" s="290" t="s">
        <v>1679</v>
      </c>
      <c r="S34" s="290" t="s">
        <v>17</v>
      </c>
      <c r="T34" s="290" t="s">
        <v>17</v>
      </c>
      <c r="U34" s="290" t="s">
        <v>17</v>
      </c>
      <c r="V34" s="290" t="s">
        <v>17</v>
      </c>
      <c r="W34" s="290" t="s">
        <v>17</v>
      </c>
      <c r="X34" s="290" t="s">
        <v>17</v>
      </c>
      <c r="Y34" s="290" t="s">
        <v>17</v>
      </c>
      <c r="Z34" s="182" t="s">
        <v>17</v>
      </c>
      <c r="AA34" s="182" t="s">
        <v>17</v>
      </c>
      <c r="AB34" s="182" t="s">
        <v>17</v>
      </c>
      <c r="AC34" s="182" t="s">
        <v>17</v>
      </c>
      <c r="AD34" s="182" t="s">
        <v>17</v>
      </c>
    </row>
    <row r="35" spans="1:30" ht="36">
      <c r="A35" s="1056"/>
      <c r="B35" s="1058"/>
      <c r="C35" s="287" t="str">
        <f>IFERROR(VLOOKUP(C$2,EA_47_M!$A$2:$B$69,2,FALSE),"")</f>
        <v>EA_47</v>
      </c>
      <c r="D35" s="980" t="str">
        <f>IFERROR(VLOOKUP(D$2,EA_47_M!$A$2:$B$69,2,FALSE),"")</f>
        <v>Número de episodios críticos de contaminación por material particulado fino (MP 2,5)</v>
      </c>
      <c r="E35" s="288" t="s">
        <v>15</v>
      </c>
      <c r="F35" s="288" t="str">
        <f>IFERROR(VLOOKUP(F$2,EA_47_M!$A$2:$B$69,2,FALSE),"")</f>
        <v>Número de episodios críticos</v>
      </c>
      <c r="G35" s="288" t="str">
        <f>IFERROR(VLOOKUP(G$2,EA_47_M!$A$2:$B$69,2,FALSE),"")</f>
        <v>Sin estándar</v>
      </c>
      <c r="H35" s="288" t="s">
        <v>12</v>
      </c>
      <c r="I35" s="289" t="s">
        <v>1415</v>
      </c>
      <c r="J35" s="290" t="s">
        <v>17</v>
      </c>
      <c r="K35" s="290" t="s">
        <v>17</v>
      </c>
      <c r="L35" s="290" t="s">
        <v>17</v>
      </c>
      <c r="M35" s="290" t="s">
        <v>17</v>
      </c>
      <c r="N35" s="290" t="s">
        <v>17</v>
      </c>
      <c r="O35" s="290" t="s">
        <v>17</v>
      </c>
      <c r="P35" s="290" t="s">
        <v>17</v>
      </c>
      <c r="Q35" s="290">
        <f>MIN(EA_47_IC!$H$4:$H$38)</f>
        <v>21</v>
      </c>
      <c r="R35" s="290">
        <f>MAX(EA_47_IC!$H$4:$H38)</f>
        <v>88</v>
      </c>
      <c r="S35" s="290">
        <f>AVERAGE(EA_47_IC!$H$4:$H38)</f>
        <v>50.444444444444443</v>
      </c>
      <c r="T35" s="290">
        <f>PERCENTILE(EA_47_IC!$H$4:$H38,0.25)</f>
        <v>34</v>
      </c>
      <c r="U35" s="290">
        <f>PERCENTILE(EA_47_IC!$H$4:$H38,0.5)</f>
        <v>52</v>
      </c>
      <c r="V35" s="290">
        <f>PERCENTILE(EA_47_IC!$H$4:$H38,0.75)</f>
        <v>60</v>
      </c>
      <c r="W35" s="290">
        <f>STDEV(EA_47_IC!$H$4:$H38)</f>
        <v>21.840965587120404</v>
      </c>
      <c r="X35" s="290" t="s">
        <v>17</v>
      </c>
      <c r="Y35" s="290" t="s">
        <v>17</v>
      </c>
      <c r="Z35" s="182" t="s">
        <v>17</v>
      </c>
      <c r="AA35" s="182" t="s">
        <v>17</v>
      </c>
      <c r="AB35" s="182" t="s">
        <v>17</v>
      </c>
      <c r="AC35" s="182" t="s">
        <v>17</v>
      </c>
      <c r="AD35" s="182" t="s">
        <v>17</v>
      </c>
    </row>
    <row r="36" spans="1:30" ht="36">
      <c r="A36" s="1056"/>
      <c r="B36" s="1057" t="s">
        <v>58</v>
      </c>
      <c r="C36" s="287" t="str">
        <f>IFERROR(VLOOKUP(C$2,EA_10_M!$A$2:$B$65,2,FALSE),"")</f>
        <v>EA_10</v>
      </c>
      <c r="D36" s="980" t="str">
        <f>IFERROR(VLOOKUP(D$2,EA_10_M!$A$2:$B$65,2,FALSE),"")</f>
        <v>Porcentaje de personas potencialmente expuestas a niveles de ruido diurno inaceptables (Ld &gt; 65 dBA OCDE)</v>
      </c>
      <c r="E36" s="288" t="s">
        <v>15</v>
      </c>
      <c r="F36" s="288" t="str">
        <f>IFERROR(VLOOKUP(F$2,EA_10_M!$A$2:$B$65,2,FALSE),"")</f>
        <v>Porcentaje</v>
      </c>
      <c r="G36" s="288" t="str">
        <f>IFERROR(VLOOKUP(G$2,EA_10_M!$A$2:$B$65,2,FALSE),"")</f>
        <v>Ld &gt; 65 dBA OCDE</v>
      </c>
      <c r="H36" s="288" t="s">
        <v>470</v>
      </c>
      <c r="I36" s="289" t="s">
        <v>59</v>
      </c>
      <c r="J36" s="290">
        <f>MIN(EA_10_90_I!$L$5:$L121)</f>
        <v>3.81</v>
      </c>
      <c r="K36" s="290">
        <f>MAX(EA_10_90_I!$L$5:$L121)</f>
        <v>24.91</v>
      </c>
      <c r="L36" s="290">
        <f>AVERAGE(EA_10_90_I!$L$5:$L121)</f>
        <v>11.926097560975609</v>
      </c>
      <c r="M36" s="290">
        <f>PERCENTILE(EA_10_90_I!$L$5:$L121,0.25)</f>
        <v>8.39</v>
      </c>
      <c r="N36" s="290">
        <f>PERCENTILE(EA_10_90_I!$L$5:$L121,0.5)</f>
        <v>11</v>
      </c>
      <c r="O36" s="290">
        <f>PERCENTILE(EA_10_90_I!$L$5:$L121,0.75)</f>
        <v>14.82</v>
      </c>
      <c r="P36" s="290">
        <f>STDEV(EA_10_90_I!$L$5:$L121)</f>
        <v>5.3820056103876315</v>
      </c>
      <c r="Q36" s="290">
        <f>MIN(EA_10_90_I!$Q$5:$Q$121)</f>
        <v>3.57</v>
      </c>
      <c r="R36" s="290">
        <f>MAX(EA_10_90_I!$Q$5:$Q$121)</f>
        <v>25.51</v>
      </c>
      <c r="S36" s="290">
        <f>AVERAGE(EA_10_90_I!$Q$5:$Q$121)</f>
        <v>11.924878048780487</v>
      </c>
      <c r="T36" s="290">
        <f>PERCENTILE(EA_10_90_I!$Q$5:$Q$121,0.25)</f>
        <v>8.15</v>
      </c>
      <c r="U36" s="290">
        <f>PERCENTILE(EA_10_90_I!$Q$5:$Q$121,0.5)</f>
        <v>11</v>
      </c>
      <c r="V36" s="290">
        <f>PERCENTILE(EA_10_90_I!$Q$5:$Q$121,0.75)</f>
        <v>14.6</v>
      </c>
      <c r="W36" s="290">
        <f>STDEV(EA_10_90_I!$Q$5:$Q$121)</f>
        <v>5.4619607843480642</v>
      </c>
      <c r="X36" s="290" t="s">
        <v>17</v>
      </c>
      <c r="Y36" s="290" t="s">
        <v>17</v>
      </c>
      <c r="Z36" s="182" t="s">
        <v>17</v>
      </c>
      <c r="AA36" s="182" t="s">
        <v>17</v>
      </c>
      <c r="AB36" s="182" t="s">
        <v>17</v>
      </c>
      <c r="AC36" s="182" t="s">
        <v>17</v>
      </c>
      <c r="AD36" s="182" t="s">
        <v>17</v>
      </c>
    </row>
    <row r="37" spans="1:30" s="295" customFormat="1" ht="36">
      <c r="A37" s="1056"/>
      <c r="B37" s="1057"/>
      <c r="C37" s="287" t="str">
        <f>IFERROR(VLOOKUP(C$2,EA_90_M!$A$2:$B$65,2,FALSE),"")</f>
        <v>EA_90</v>
      </c>
      <c r="D37" s="982" t="str">
        <f>IFERROR(VLOOKUP(D$2,EA_90_M!$A$2:$B$65,2,FALSE),"")</f>
        <v>Porcentaje de personas potencialmente expuestas a niveles de ruido nocturno inaceptables (Ld &gt; 55 dBA OCDE)</v>
      </c>
      <c r="E37" s="287" t="s">
        <v>15</v>
      </c>
      <c r="F37" s="287" t="str">
        <f>IFERROR(VLOOKUP(F$2,EA_90_M!$A$2:$B$65,2,FALSE),"")</f>
        <v xml:space="preserve">Porcentaje  </v>
      </c>
      <c r="G37" s="287" t="str">
        <f>IFERROR(VLOOKUP(G$2,EA_90_M!$A$2:$B$65,2,FALSE),"")</f>
        <v>Ld &gt; 55 dBA OCDE</v>
      </c>
      <c r="H37" s="288" t="s">
        <v>470</v>
      </c>
      <c r="I37" s="289" t="s">
        <v>60</v>
      </c>
      <c r="J37" s="290">
        <f>MIN(EA_10_90_I!$P$5:$P121)</f>
        <v>2.33</v>
      </c>
      <c r="K37" s="290">
        <f>MAX(EA_10_90_I!$P$5:$P121)</f>
        <v>48.81</v>
      </c>
      <c r="L37" s="290">
        <f>AVERAGE(EA_10_90_I!$P$5:$P121)</f>
        <v>21.739024390243905</v>
      </c>
      <c r="M37" s="290">
        <f>PERCENTILE(EA_10_90_I!$P$5:$P121,0.25)</f>
        <v>12.52</v>
      </c>
      <c r="N37" s="290">
        <f>PERCENTILE(EA_10_90_I!$P$5:$P121,0.5)</f>
        <v>20.84</v>
      </c>
      <c r="O37" s="290">
        <f>PERCENTILE(EA_10_90_I!$P$5:$P121,0.75)</f>
        <v>29.32</v>
      </c>
      <c r="P37" s="290">
        <f>STDEV(EA_10_90_I!$P$5:$P121)</f>
        <v>11.802703038897068</v>
      </c>
      <c r="Q37" s="290">
        <f>MIN(EA_10_90_I!$R$5:$R$121)</f>
        <v>2.2599999999999998</v>
      </c>
      <c r="R37" s="290">
        <f>MAX(EA_10_90_I!$R$5:$R$121)</f>
        <v>48.81</v>
      </c>
      <c r="S37" s="290">
        <f>AVERAGE(EA_10_90_I!$R$5:$R$121)</f>
        <v>21.830000000000002</v>
      </c>
      <c r="T37" s="290">
        <f>PERCENTILE(EA_10_90_I!$R$5:$R$121,0.25)</f>
        <v>12.52</v>
      </c>
      <c r="U37" s="290">
        <f>PERCENTILE(EA_10_90_I!$R$5:$R$121,0.5)</f>
        <v>21.12</v>
      </c>
      <c r="V37" s="290">
        <f>PERCENTILE(EA_10_90_I!$R$5:$R$121,0.75)</f>
        <v>28.95</v>
      </c>
      <c r="W37" s="290">
        <f>STDEV(EA_10_90_I!$R$5:$R$121)</f>
        <v>11.906389461125482</v>
      </c>
      <c r="X37" s="290" t="s">
        <v>17</v>
      </c>
      <c r="Y37" s="290" t="s">
        <v>17</v>
      </c>
      <c r="Z37" s="182" t="s">
        <v>17</v>
      </c>
      <c r="AA37" s="182" t="s">
        <v>17</v>
      </c>
      <c r="AB37" s="182" t="s">
        <v>17</v>
      </c>
      <c r="AC37" s="182" t="s">
        <v>17</v>
      </c>
      <c r="AD37" s="182" t="s">
        <v>17</v>
      </c>
    </row>
    <row r="38" spans="1:30" s="295" customFormat="1" ht="24">
      <c r="A38" s="1056"/>
      <c r="B38" s="1059" t="s">
        <v>61</v>
      </c>
      <c r="C38" s="287" t="str">
        <f>IFERROR(VLOOKUP(C$2,EA_8_M!$A$2:$B$69,2,FALSE),"")</f>
        <v>EA_8</v>
      </c>
      <c r="D38" s="982" t="str">
        <f>IFERROR(VLOOKUP(D$2,EA_8_M!$A$2:$B$69,2,FALSE),"")</f>
        <v xml:space="preserve">Consumo de agua potable residencial per cápita al día </v>
      </c>
      <c r="E38" s="287" t="s">
        <v>15</v>
      </c>
      <c r="F38" s="287" t="str">
        <f>IFERROR(VLOOKUP(F$2,EA_8_M!$A$2:$B$69,2,FALSE),"")</f>
        <v xml:space="preserve">Litros al día / Habitante </v>
      </c>
      <c r="G38" s="287" t="str">
        <f>IFERROR(VLOOKUP(G$2,EA_8_M!$A$2:$B$69,2,FALSE),"")</f>
        <v>Sin estándar</v>
      </c>
      <c r="H38" s="288" t="s">
        <v>470</v>
      </c>
      <c r="I38" s="289" t="s">
        <v>62</v>
      </c>
      <c r="J38" s="290">
        <f>MIN(EA_8_IC!$G$4:$G$38)</f>
        <v>127.57</v>
      </c>
      <c r="K38" s="290">
        <f>MAX(EA_8_IC!$G$4:$G$38)</f>
        <v>202.02</v>
      </c>
      <c r="L38" s="290">
        <f>AVERAGE(EA_8_IC!$G$4:$G$38)</f>
        <v>169.41057142857139</v>
      </c>
      <c r="M38" s="290">
        <f>PERCENTILE(EA_8_IC!$G$4:$G$38,0.25)</f>
        <v>157.06</v>
      </c>
      <c r="N38" s="290">
        <f>PERCENTILE(EA_8_IC!$G$4:$G$38,0.5)</f>
        <v>167.83</v>
      </c>
      <c r="O38" s="290">
        <f>PERCENTILE(EA_8_IC!$G$4:$G$38,0.75)</f>
        <v>186.53</v>
      </c>
      <c r="P38" s="290">
        <f>STDEV(EA_8_IC!$G$4:$G$38)</f>
        <v>20.908400217708639</v>
      </c>
      <c r="Q38" s="290">
        <f>MIN(EA_8_IC!$K$4:$K$38)</f>
        <v>83.899518729440189</v>
      </c>
      <c r="R38" s="290">
        <f>MAX(EA_8_IC!$K$4:$K$38)</f>
        <v>189.18237105384304</v>
      </c>
      <c r="S38" s="290">
        <f>AVERAGE(EA_8_IC!$K$4:$K$38)</f>
        <v>144.27866393920235</v>
      </c>
      <c r="T38" s="290">
        <f>PERCENTILE(EA_8_IC!$K$4:$K$38,0.25)</f>
        <v>130.53223887516037</v>
      </c>
      <c r="U38" s="290">
        <f>PERCENTILE(EA_8_IC!$K$4:$K$38,0.5)</f>
        <v>142.2031687385641</v>
      </c>
      <c r="V38" s="290">
        <f>PERCENTILE(EA_8_IC!$K$4:$K$38,0.75)</f>
        <v>160.396499445475</v>
      </c>
      <c r="W38" s="290">
        <f>STDEV(EA_8_IC!$K$4:$K$38)</f>
        <v>22.764703071043765</v>
      </c>
      <c r="X38" s="290">
        <f>MIN(EA_8_IC!$O$4:$O$38)</f>
        <v>128.85</v>
      </c>
      <c r="Y38" s="290">
        <f>MAX(EA_8_IC!$O$4:$O$38)</f>
        <v>208</v>
      </c>
      <c r="Z38" s="290">
        <f>AVERAGE(EA_8_IC!$O$4:$O$38)</f>
        <v>171.52485714285717</v>
      </c>
      <c r="AA38" s="290">
        <f>PERCENTILE(EA_8_IC!$O$4:$O$38,0.25)</f>
        <v>154.035</v>
      </c>
      <c r="AB38" s="290">
        <f>PERCENTILE(EA_8_IC!$O$4:$O$38,0.5)</f>
        <v>170.14</v>
      </c>
      <c r="AC38" s="290">
        <f>PERCENTILE(EA_8_IC!$O$4:$O$38,0.75)</f>
        <v>192.07</v>
      </c>
      <c r="AD38" s="290">
        <f>STDEV(EA_8_IC!$O$4:$O$38)</f>
        <v>22.547264001416409</v>
      </c>
    </row>
    <row r="39" spans="1:30" s="295" customFormat="1">
      <c r="A39" s="1056"/>
      <c r="B39" s="1059"/>
      <c r="C39" s="287" t="str">
        <f>IFERROR(VLOOKUP(C$2,EA_9_M!$A$2:$B$69,2,FALSE),"")</f>
        <v>EA_9</v>
      </c>
      <c r="D39" s="982" t="str">
        <f>IFERROR(VLOOKUP(D$2,EA_9_M!$A$2:$B$69,2,FALSE),"")</f>
        <v>Porcentaje de agua no facturada</v>
      </c>
      <c r="E39" s="287" t="s">
        <v>15</v>
      </c>
      <c r="F39" s="287" t="str">
        <f>IFERROR(VLOOKUP(F$2,EA_9_M!$A$2:$B$69,2,FALSE),"")</f>
        <v xml:space="preserve">Porcentaje  </v>
      </c>
      <c r="G39" s="287" t="str">
        <f>IFERROR(VLOOKUP(G$2,EA_9_M!$A$2:$B$69,2,FALSE),"")</f>
        <v>Sin estándar</v>
      </c>
      <c r="H39" s="288" t="s">
        <v>470</v>
      </c>
      <c r="I39" s="289" t="s">
        <v>63</v>
      </c>
      <c r="J39" s="290">
        <f>MIN(EA_9_IC!$F$4:$F$38)</f>
        <v>22.34</v>
      </c>
      <c r="K39" s="290">
        <f>MAX(EA_9_IC!$F$4:$F$38)</f>
        <v>58.01</v>
      </c>
      <c r="L39" s="290">
        <f>AVERAGE(EA_9_IC!$F$4:$F$38)</f>
        <v>45.168571428571418</v>
      </c>
      <c r="M39" s="290">
        <f>PERCENTILE(EA_9_IC!$F$4:$F$38,0.25)</f>
        <v>40.370000000000005</v>
      </c>
      <c r="N39" s="290">
        <f>PERCENTILE(EA_9_IC!$F$4:$F$38,0.5)</f>
        <v>47.32</v>
      </c>
      <c r="O39" s="290">
        <f>PERCENTILE(EA_9_IC!$F$4:$F$38,0.75)</f>
        <v>51.024999999999999</v>
      </c>
      <c r="P39" s="290">
        <f>STDEV(EA_9_IC!$F$4:$F$38)</f>
        <v>7.9630034766882671</v>
      </c>
      <c r="Q39" s="290">
        <f>MIN(EA_9_IC!$J$4:$J$38)</f>
        <v>23.25</v>
      </c>
      <c r="R39" s="290">
        <f>MAX(EA_9_IC!$J$4:$J$38)</f>
        <v>67.48</v>
      </c>
      <c r="S39" s="290">
        <f>AVERAGE(EA_9_IC!$J$4:$J$38)</f>
        <v>38.21142857142857</v>
      </c>
      <c r="T39" s="290">
        <f>PERCENTILE(EA_9_IC!$J$4:$J$38,0.25)</f>
        <v>31.805</v>
      </c>
      <c r="U39" s="290">
        <f>PERCENTILE(EA_9_IC!$J$4:$J$38,0.5)</f>
        <v>39.369999999999997</v>
      </c>
      <c r="V39" s="290">
        <f>PERCENTILE(EA_9_IC!$J$4:$J$38,0.75)</f>
        <v>43.834999999999994</v>
      </c>
      <c r="W39" s="290">
        <f>STDEV(EA_9_IC!$J$4:$J$38)</f>
        <v>8.774868573796148</v>
      </c>
      <c r="X39" s="290">
        <f>MIN(EA_9_IC!$N$4:$N$38)</f>
        <v>17.190000000000001</v>
      </c>
      <c r="Y39" s="290">
        <f>MAX(EA_9_IC!$N$4:$N$38)</f>
        <v>46.27</v>
      </c>
      <c r="Z39" s="290">
        <f>AVERAGE(EA_9_IC!$N$4:$N$38)</f>
        <v>33.259142857142862</v>
      </c>
      <c r="AA39" s="290">
        <f>PERCENTILE(EA_9_IC!$N$4:$N$38,0.25)</f>
        <v>29.03</v>
      </c>
      <c r="AB39" s="290">
        <f>PERCENTILE(EA_9_IC!$N$4:$N$38,0.5)</f>
        <v>34.01</v>
      </c>
      <c r="AC39" s="290">
        <f>PERCENTILE(EA_9_IC!$N$4:$N$38,0.75)</f>
        <v>37.739999999999995</v>
      </c>
      <c r="AD39" s="290">
        <f>STDEV(EA_9_IC!$N$4:$N$38)</f>
        <v>7.1946121063851223</v>
      </c>
    </row>
    <row r="40" spans="1:30" s="295" customFormat="1" ht="24">
      <c r="A40" s="1056"/>
      <c r="B40" s="1059" t="s">
        <v>152</v>
      </c>
      <c r="C40" s="287" t="str">
        <f>IFERROR(VLOOKUP(C$2,EA_34_M!$A$2:$B$69,2,FALSE),"")</f>
        <v>EA_34</v>
      </c>
      <c r="D40" s="982" t="str">
        <f>IFERROR(VLOOKUP(D$2,EA_34_M!$A$2:$B$69,2,FALSE),"")</f>
        <v>Cantidad (kg) de disposición final de residuos sólidos urbanos per cápita</v>
      </c>
      <c r="E40" s="287" t="s">
        <v>15</v>
      </c>
      <c r="F40" s="287" t="str">
        <f>IFERROR(VLOOKUP(F$2,EA_34_M!$A$2:$B$69,2,FALSE),"")</f>
        <v>Kilogramo / habitante /día</v>
      </c>
      <c r="G40" s="287" t="str">
        <f>IFERROR(VLOOKUP(G$2,EA_34_M!$A$2:$B$69,2,FALSE),"")</f>
        <v>Hasta 1 kilogramo / habitante / día</v>
      </c>
      <c r="H40" s="288" t="s">
        <v>470</v>
      </c>
      <c r="I40" s="289" t="s">
        <v>65</v>
      </c>
      <c r="J40" s="290">
        <f>MIN(EA_34_I!$J$4:$J$120)</f>
        <v>0.6</v>
      </c>
      <c r="K40" s="290">
        <f>MAX(EA_34_I!$J$4:$J$120)</f>
        <v>2.8</v>
      </c>
      <c r="L40" s="290">
        <f>AVERAGE(EA_34_I!$J$4:$J$120)</f>
        <v>1.212232142857143</v>
      </c>
      <c r="M40" s="290">
        <f>PERCENTILE(EA_34_I!$J$4:$J$120,0.25)</f>
        <v>1.01</v>
      </c>
      <c r="N40" s="290">
        <f>PERCENTILE(EA_34_I!$J$4:$J$120,0.5)</f>
        <v>1.1850000000000001</v>
      </c>
      <c r="O40" s="290">
        <f>PERCENTILE(EA_34_I!$J$4:$J$120,0.75)</f>
        <v>1.37</v>
      </c>
      <c r="P40" s="290">
        <f>STDEV(EA_34_I!$J$4:$J$120)</f>
        <v>0.3317947640394836</v>
      </c>
      <c r="Q40" s="290">
        <f>MIN(EA_34_I!$M$4:$M$120)</f>
        <v>0.59</v>
      </c>
      <c r="R40" s="290">
        <f>MAX(EA_34_I!$M$4:$M$120)</f>
        <v>2.25</v>
      </c>
      <c r="S40" s="290">
        <f>AVERAGE(EA_34_I!$M$4:$M$120)</f>
        <v>1.1156410256410254</v>
      </c>
      <c r="T40" s="290">
        <f>PERCENTILE(EA_34_I!$M$4:$M$120,0.25)</f>
        <v>0.96</v>
      </c>
      <c r="U40" s="290">
        <f>PERCENTILE(EA_34_I!$M$4:$M$120,0.5)</f>
        <v>1.07</v>
      </c>
      <c r="V40" s="290">
        <f>PERCENTILE(EA_34_I!$M$4:$M$120,0.75)</f>
        <v>1.27</v>
      </c>
      <c r="W40" s="290">
        <f>STDEV(EA_34_I!$M$4:$M$120)</f>
        <v>0.25935724468646237</v>
      </c>
      <c r="X40" s="290" t="s">
        <v>17</v>
      </c>
      <c r="Y40" s="290" t="s">
        <v>17</v>
      </c>
      <c r="Z40" s="182" t="s">
        <v>17</v>
      </c>
      <c r="AA40" s="182" t="s">
        <v>17</v>
      </c>
      <c r="AB40" s="182" t="s">
        <v>17</v>
      </c>
      <c r="AC40" s="182" t="s">
        <v>17</v>
      </c>
      <c r="AD40" s="182" t="s">
        <v>17</v>
      </c>
    </row>
    <row r="41" spans="1:30" s="295" customFormat="1" ht="24">
      <c r="A41" s="1056"/>
      <c r="B41" s="1059"/>
      <c r="C41" s="287" t="str">
        <f>IFERROR(VLOOKUP(C$2,EA_36_M!$A$2:$B$69,2,FALSE),"")</f>
        <v>EA_36</v>
      </c>
      <c r="D41" s="982" t="str">
        <f>IFERROR(VLOOKUP(D$2,EA_36_M!$A$2:$B$69,2,FALSE),"")</f>
        <v>Porcentaje de residuos municipales valorizados</v>
      </c>
      <c r="E41" s="287" t="s">
        <v>15</v>
      </c>
      <c r="F41" s="287" t="str">
        <f>IFERROR(VLOOKUP(F$2,EA_36_M!$A$2:$B$69,2,FALSE),"")</f>
        <v>Porcentaje</v>
      </c>
      <c r="G41" s="287" t="str">
        <f>IFERROR(VLOOKUP(G$2,EA_36_M!$A$2:$B$69,2,FALSE),"")</f>
        <v>Sin estándar</v>
      </c>
      <c r="H41" s="288" t="s">
        <v>470</v>
      </c>
      <c r="I41" s="289" t="s">
        <v>1398</v>
      </c>
      <c r="J41" s="290" t="s">
        <v>17</v>
      </c>
      <c r="K41" s="290" t="s">
        <v>17</v>
      </c>
      <c r="L41" s="290" t="s">
        <v>17</v>
      </c>
      <c r="M41" s="290" t="s">
        <v>17</v>
      </c>
      <c r="N41" s="290" t="s">
        <v>17</v>
      </c>
      <c r="O41" s="290" t="s">
        <v>17</v>
      </c>
      <c r="P41" s="290" t="s">
        <v>17</v>
      </c>
      <c r="Q41" s="290">
        <f>MIN(EA_36_I!$K$4:$K$120)</f>
        <v>0</v>
      </c>
      <c r="R41" s="290">
        <f>MAX(EA_36_I!$K$4:$K$120)</f>
        <v>18.45</v>
      </c>
      <c r="S41" s="290">
        <f>AVERAGE(EA_36_I!$K$4:$K$120)</f>
        <v>0.94950427350427347</v>
      </c>
      <c r="T41" s="290">
        <f>PERCENTILE(EA_36_I!$K$4:$K$120,0.25)</f>
        <v>0</v>
      </c>
      <c r="U41" s="290">
        <f>PERCENTILE(EA_36_I!$K$4:$K$120,0.5)</f>
        <v>0.44</v>
      </c>
      <c r="V41" s="290">
        <f>PERCENTILE(EA_36_I!$K$4:$K$120,0.75)</f>
        <v>1</v>
      </c>
      <c r="W41" s="290">
        <f>STDEV(EA_36_I!$K$4:$K$120)</f>
        <v>2.1112371255765217</v>
      </c>
      <c r="X41" s="290" t="s">
        <v>17</v>
      </c>
      <c r="Y41" s="290" t="s">
        <v>17</v>
      </c>
      <c r="Z41" s="182" t="s">
        <v>17</v>
      </c>
      <c r="AA41" s="182" t="s">
        <v>17</v>
      </c>
      <c r="AB41" s="182" t="s">
        <v>17</v>
      </c>
      <c r="AC41" s="182" t="s">
        <v>17</v>
      </c>
      <c r="AD41" s="182" t="s">
        <v>17</v>
      </c>
    </row>
    <row r="42" spans="1:30" s="295" customFormat="1" ht="24">
      <c r="A42" s="1056"/>
      <c r="B42" s="1059"/>
      <c r="C42" s="287" t="str">
        <f>IFERROR(VLOOKUP(C$2,EA_35_M!$A$2:$B$69,2,FALSE),"")</f>
        <v>EA_35</v>
      </c>
      <c r="D42" s="982" t="str">
        <f>IFERROR(VLOOKUP(D$2,EA_35_M!$A$2:$B$69,2,FALSE),"")</f>
        <v>Número de microbasurales por cada 10.000 habitantes</v>
      </c>
      <c r="E42" s="287" t="s">
        <v>15</v>
      </c>
      <c r="F42" s="287" t="str">
        <f>IFERROR(VLOOKUP(F$2,EA_35_M!$A$2:$B$69,2,FALSE),"")</f>
        <v>Relación (Número de microbasurales por cada 10.000 habitantes)</v>
      </c>
      <c r="G42" s="287" t="str">
        <f>IFERROR(VLOOKUP(G$2,EA_35_M!$A$2:$B$69,2,FALSE),"")</f>
        <v>Sin estándar</v>
      </c>
      <c r="H42" s="288" t="s">
        <v>470</v>
      </c>
      <c r="I42" s="289" t="s">
        <v>66</v>
      </c>
      <c r="J42" s="290">
        <f>MIN(EA_35_I!$J$4:$J$120)</f>
        <v>0</v>
      </c>
      <c r="K42" s="290">
        <f>MAX(EA_35_I!$J$4:$J$120)</f>
        <v>17.04</v>
      </c>
      <c r="L42" s="290">
        <f>AVERAGE(EA_35_I!$J$4:$J$120)</f>
        <v>1.7085483870967741</v>
      </c>
      <c r="M42" s="290">
        <f>PERCENTILE(EA_35_I!$J$4:$J$120,0.25)</f>
        <v>0</v>
      </c>
      <c r="N42" s="290">
        <f>PERCENTILE(EA_35_I!$J$4:$J$120,0.5)</f>
        <v>0.63500000000000001</v>
      </c>
      <c r="O42" s="290">
        <f>PERCENTILE(EA_35_I!$J$4:$J$120,0.75)</f>
        <v>2.2649999999999997</v>
      </c>
      <c r="P42" s="290">
        <f>STDEV(EA_35_I!$J$4:$J$120)</f>
        <v>2.9582154826656217</v>
      </c>
      <c r="Q42" s="290">
        <f>MIN(EA_35_I!$N$4:$N$120)</f>
        <v>0</v>
      </c>
      <c r="R42" s="290">
        <f>MAX(EA_35_I!$N$4:$N$120)</f>
        <v>125.76</v>
      </c>
      <c r="S42" s="290">
        <f>AVERAGE(EA_35_I!$N$4:$N$120)</f>
        <v>5.3458928571428581</v>
      </c>
      <c r="T42" s="290">
        <f>PERCENTILE(EA_35_I!$N$4:$N$120,0.25)</f>
        <v>0.87</v>
      </c>
      <c r="U42" s="290">
        <f>PERCENTILE(EA_35_I!$N$4:$N$120,0.5)</f>
        <v>2.0099999999999998</v>
      </c>
      <c r="V42" s="290">
        <f>PERCENTILE(EA_35_I!$N$4:$N$120,0.75)</f>
        <v>3.4</v>
      </c>
      <c r="W42" s="290">
        <f>STDEV(EA_35_I!$N$4:$N$120)</f>
        <v>17.193119741950238</v>
      </c>
      <c r="X42" s="290" t="s">
        <v>17</v>
      </c>
      <c r="Y42" s="290" t="s">
        <v>17</v>
      </c>
      <c r="Z42" s="182" t="s">
        <v>17</v>
      </c>
      <c r="AA42" s="182" t="s">
        <v>17</v>
      </c>
      <c r="AB42" s="182" t="s">
        <v>17</v>
      </c>
      <c r="AC42" s="182" t="s">
        <v>17</v>
      </c>
      <c r="AD42" s="182" t="s">
        <v>17</v>
      </c>
    </row>
    <row r="43" spans="1:30" s="295" customFormat="1" ht="24">
      <c r="A43" s="1056"/>
      <c r="B43" s="1059" t="s">
        <v>67</v>
      </c>
      <c r="C43" s="287" t="str">
        <f>IFERROR(VLOOKUP(C$2,EA_22_M!$A$2:$B$69,2,FALSE),"")</f>
        <v>EA_22</v>
      </c>
      <c r="D43" s="982" t="str">
        <f>IFERROR(VLOOKUP(D$2,EA_22_M!$A$2:$B$69,2,FALSE),"")</f>
        <v>Consumo de energía eléctrica per cápita residencial</v>
      </c>
      <c r="E43" s="287" t="s">
        <v>15</v>
      </c>
      <c r="F43" s="287" t="str">
        <f>IFERROR(VLOOKUP(F$2,EA_22_M!$A$2:$B$69,2,FALSE),"")</f>
        <v>Kilovatio hora (kWh) / habitante / año</v>
      </c>
      <c r="G43" s="287" t="str">
        <f>IFERROR(VLOOKUP(G$2,EA_22_M!$A$2:$B$69,2,FALSE),"")</f>
        <v>Sin estándar</v>
      </c>
      <c r="H43" s="288" t="s">
        <v>470</v>
      </c>
      <c r="I43" s="289" t="s">
        <v>68</v>
      </c>
      <c r="J43" s="290">
        <f>MIN(EA_22_22a_I!$J$5:$J$121)</f>
        <v>443.39</v>
      </c>
      <c r="K43" s="290">
        <f>MAX(EA_22_22a_I!$J$5:$J$121)</f>
        <v>1573.31</v>
      </c>
      <c r="L43" s="290">
        <f>AVERAGE(EA_22_22a_I!$J$5:$J$121)</f>
        <v>751.20367521367507</v>
      </c>
      <c r="M43" s="290">
        <f>PERCENTILE(EA_22_22a_I!$J$5:$J$121,0.25)</f>
        <v>645.47</v>
      </c>
      <c r="N43" s="290">
        <f>PERCENTILE(EA_22_22a_I!$J$5:$J$121,0.5)</f>
        <v>706.55</v>
      </c>
      <c r="O43" s="290">
        <f>PERCENTILE(EA_22_22a_I!$J$5:$J$121,0.75)</f>
        <v>777.99</v>
      </c>
      <c r="P43" s="290">
        <f>STDEV(EA_22_22a_I!$J$5:$J$121)</f>
        <v>202.04902250230018</v>
      </c>
      <c r="Q43" s="290">
        <f>MIN(EA_22_22a_I!$O$5:$O$121)</f>
        <v>416.62</v>
      </c>
      <c r="R43" s="290">
        <f>MAX(EA_22_22a_I!$O$5:$O$121)</f>
        <v>1592.95</v>
      </c>
      <c r="S43" s="290">
        <f>AVERAGE(EA_22_22a_I!$O$5:$O$121)</f>
        <v>751.37111111111085</v>
      </c>
      <c r="T43" s="290">
        <f>PERCENTILE(EA_22_22a_I!$O$5:$O$121,0.25)</f>
        <v>642.92999999999995</v>
      </c>
      <c r="U43" s="290">
        <f>PERCENTILE(EA_22_22a_I!$O$5:$O$121,0.5)</f>
        <v>709.54</v>
      </c>
      <c r="V43" s="290">
        <f>PERCENTILE(EA_22_22a_I!$O$5:$O$121,0.75)</f>
        <v>777.21</v>
      </c>
      <c r="W43" s="290">
        <f>STDEV(EA_22_22a_I!$O$5:$O$121)</f>
        <v>202.50816691823212</v>
      </c>
      <c r="X43" s="290">
        <f>MIN(EA_22_22a_I!$T$5:$T$121)</f>
        <v>474.26</v>
      </c>
      <c r="Y43" s="290">
        <f>MAX(EA_22_22a_I!$T$5:$T$121)</f>
        <v>1717.42</v>
      </c>
      <c r="Z43" s="290">
        <f>AVERAGE(EA_22_22a_I!$T$5:$T$121)</f>
        <v>815.98119658119674</v>
      </c>
      <c r="AA43" s="290">
        <f>PERCENTILE(EA_22_22a_I!$T$5:$T$121,0.25)</f>
        <v>677.81</v>
      </c>
      <c r="AB43" s="290">
        <f>PERCENTILE(EA_22_22a_I!$T$5:$T$121,0.5)</f>
        <v>759.76</v>
      </c>
      <c r="AC43" s="290">
        <f>PERCENTILE(EA_22_22a_I!$T$5:$T$121,0.75)</f>
        <v>844.89</v>
      </c>
      <c r="AD43" s="290">
        <f>STDEV(EA_22_22a_I!$T$5:$T$121)</f>
        <v>239.71609312268487</v>
      </c>
    </row>
    <row r="44" spans="1:30" s="295" customFormat="1" ht="24">
      <c r="A44" s="1056"/>
      <c r="B44" s="1059"/>
      <c r="C44" s="287" t="str">
        <f>IFERROR(VLOOKUP(C$2,EA_22a_M!$A$2:$B$68,2,FALSE),"")</f>
        <v>EA_22a</v>
      </c>
      <c r="D44" s="982" t="str">
        <f>IFERROR(VLOOKUP(D$2,EA_22a_M!$A$2:$B$68,2,FALSE),"")</f>
        <v>Consumo de energía eléctrica per cápita no residencial</v>
      </c>
      <c r="E44" s="287" t="s">
        <v>15</v>
      </c>
      <c r="F44" s="287" t="str">
        <f>IFERROR(VLOOKUP(F$2,EA_22a_M!$A$2:$B$68,2,FALSE),"")</f>
        <v>Kilovatio hora (kWh) / habitante / año</v>
      </c>
      <c r="G44" s="287" t="str">
        <f>IFERROR(VLOOKUP(G$2,EA_22a_M!$A$2:$B$68,2,FALSE),"")</f>
        <v>Sin estándar</v>
      </c>
      <c r="H44" s="288" t="s">
        <v>470</v>
      </c>
      <c r="I44" s="289" t="s">
        <v>69</v>
      </c>
      <c r="J44" s="290">
        <f>MIN(EA_22_22a_I!$L$5:$L$121)</f>
        <v>80.180000000000007</v>
      </c>
      <c r="K44" s="290">
        <f>MAX(EA_22_22a_I!$L$5:$L$121)</f>
        <v>5895.22</v>
      </c>
      <c r="L44" s="290">
        <f>AVERAGE(EA_22_22a_I!$L$5:$L$121)</f>
        <v>839.79470085470098</v>
      </c>
      <c r="M44" s="290">
        <f>PERCENTILE(EA_22_22a_I!$L$5:$L$121,0.25)</f>
        <v>489.84</v>
      </c>
      <c r="N44" s="290">
        <f>PERCENTILE(EA_22_22a_I!$L$5:$L$121,0.5)</f>
        <v>706.78</v>
      </c>
      <c r="O44" s="290">
        <f>PERCENTILE(EA_22_22a_I!$L$5:$L$121,0.75)</f>
        <v>946.45</v>
      </c>
      <c r="P44" s="290">
        <f>STDEV(EA_22_22a_I!$L$5:$L$121)</f>
        <v>691.72005820270442</v>
      </c>
      <c r="Q44" s="290">
        <f>MIN(EA_22_22a_I!$Q$5:$Q$121)</f>
        <v>75.760000000000005</v>
      </c>
      <c r="R44" s="290">
        <f>MAX(EA_22_22a_I!$Q$5:$Q$121)</f>
        <v>4638.04</v>
      </c>
      <c r="S44" s="290">
        <f>AVERAGE(EA_22_22a_I!$Q$5:$Q$121)</f>
        <v>687.71717948717981</v>
      </c>
      <c r="T44" s="290">
        <f>PERCENTILE(EA_22_22a_I!$Q$5:$Q$121,0.25)</f>
        <v>375.97</v>
      </c>
      <c r="U44" s="290">
        <f>PERCENTILE(EA_22_22a_I!$Q$5:$Q$121,0.5)</f>
        <v>579.29</v>
      </c>
      <c r="V44" s="290">
        <f>PERCENTILE(EA_22_22a_I!$Q$5:$Q$121,0.75)</f>
        <v>771.5</v>
      </c>
      <c r="W44" s="290">
        <f>STDEV(EA_22_22a_I!$Q$5:$Q$121)</f>
        <v>557.29311708447869</v>
      </c>
      <c r="X44" s="290">
        <f>MIN(EA_22_22a_I!$V$5:$V$121)</f>
        <v>74.41</v>
      </c>
      <c r="Y44" s="290">
        <f>MAX(EA_22_22a_I!$V$5:$V$121)</f>
        <v>3361.3</v>
      </c>
      <c r="Z44" s="290">
        <f>AVERAGE(EA_22_22a_I!$V$5:$V$121)</f>
        <v>592.46324786324783</v>
      </c>
      <c r="AA44" s="290">
        <f>PERCENTILE(EA_22_22a_I!$V$5:$V$121,0.25)</f>
        <v>342.98</v>
      </c>
      <c r="AB44" s="290">
        <f>PERCENTILE(EA_22_22a_I!$V$5:$V$121,0.5)</f>
        <v>478.98</v>
      </c>
      <c r="AC44" s="290">
        <f>PERCENTILE(EA_22_22a_I!$V$5:$V$121,0.75)</f>
        <v>681.93</v>
      </c>
      <c r="AD44" s="290">
        <f>STDEV(EA_22_22a_I!$V$5:$V$121)</f>
        <v>466.29725047594837</v>
      </c>
    </row>
    <row r="45" spans="1:30" s="295" customFormat="1" ht="24">
      <c r="A45" s="1056"/>
      <c r="B45" s="1059"/>
      <c r="C45" s="287" t="str">
        <f>IFERROR(VLOOKUP(C$2,EA_23_M!$A$2:$B$70,2,FALSE),"")</f>
        <v>EA_23</v>
      </c>
      <c r="D45" s="982" t="str">
        <f>IFERROR(VLOOKUP(D$2,EA_23_M!$A$2:$B$70,2,FALSE),"")</f>
        <v>Porcentaje de aporte de energía eléctrica de origen domiciliario</v>
      </c>
      <c r="E45" s="287" t="s">
        <v>15</v>
      </c>
      <c r="F45" s="287" t="str">
        <f>IFERROR(VLOOKUP(F$2,EA_23_M!$A$2:$B$70,2,FALSE),"")</f>
        <v xml:space="preserve">Porcentaje  </v>
      </c>
      <c r="G45" s="287" t="str">
        <f>IFERROR(VLOOKUP(G$2,EA_22a_M!$A$2:$B$68,2,FALSE),"")</f>
        <v>Sin estándar</v>
      </c>
      <c r="H45" s="288" t="s">
        <v>470</v>
      </c>
      <c r="I45" s="289" t="s">
        <v>70</v>
      </c>
      <c r="J45" s="290">
        <f>MIN(EA_23_I!$L$4:$L$120)</f>
        <v>0</v>
      </c>
      <c r="K45" s="290">
        <f>MAX(EA_23_I!$L$4:$L$120)</f>
        <v>2.29</v>
      </c>
      <c r="L45" s="290">
        <f>AVERAGE(EA_23_I!$L$4:$L$120)</f>
        <v>0.13159574468085106</v>
      </c>
      <c r="M45" s="290">
        <f>STDEV(EA_23_I!$L$4:$L$120,0.25)</f>
        <v>0.25352688034871257</v>
      </c>
      <c r="N45" s="290">
        <f>STDEV(EA_23_I!$L$4:$L$120,0.5)</f>
        <v>0.25604092268101586</v>
      </c>
      <c r="O45" s="290">
        <f>STDEV(EA_23_I!$L$4:$L$120,0.75)</f>
        <v>0.2610628632897174</v>
      </c>
      <c r="P45" s="290">
        <f>STDEV(EA_23_I!$L$4:$L$120)</f>
        <v>0.25459351194754254</v>
      </c>
      <c r="Q45" s="290">
        <f>MIN(EA_23_I!$P$4:$P$120)</f>
        <v>0</v>
      </c>
      <c r="R45" s="290">
        <f>MAX(EA_23_I!$P$4:$P$120)</f>
        <v>7.14</v>
      </c>
      <c r="S45" s="290">
        <f>AVERAGE(EA_23_I!$P$4:$P$120)</f>
        <v>0.32270270270270279</v>
      </c>
      <c r="T45" s="290">
        <f>STDEV(EA_23_I!$P$4:$P$120,0.25)</f>
        <v>0.81608065578341338</v>
      </c>
      <c r="U45" s="290">
        <f>STDEV(EA_23_I!$P$4:$P$120,0.5)</f>
        <v>0.81622368675572388</v>
      </c>
      <c r="V45" s="290">
        <f>STDEV(EA_23_I!$P$4:$P$120,0.75)</f>
        <v>0.81704996684835474</v>
      </c>
      <c r="W45" s="290">
        <f>STDEV(EA_23_I!$P$4:$P$120)</f>
        <v>0.81975267439298216</v>
      </c>
      <c r="X45" s="290" t="s">
        <v>17</v>
      </c>
      <c r="Y45" s="290" t="s">
        <v>17</v>
      </c>
      <c r="Z45" s="182" t="s">
        <v>17</v>
      </c>
      <c r="AA45" s="182" t="s">
        <v>17</v>
      </c>
      <c r="AB45" s="182" t="s">
        <v>17</v>
      </c>
      <c r="AC45" s="182" t="s">
        <v>17</v>
      </c>
      <c r="AD45" s="182" t="s">
        <v>17</v>
      </c>
    </row>
    <row r="46" spans="1:30" ht="24">
      <c r="A46" s="1056"/>
      <c r="B46" s="1055" t="s">
        <v>71</v>
      </c>
      <c r="C46" s="287" t="str">
        <f>IFERROR(VLOOKUP(C$2,IP_33a_M!$A$2:$B$69,2,FALSE),"")</f>
        <v>IP_33a</v>
      </c>
      <c r="D46" s="980" t="str">
        <f>IFERROR(VLOOKUP(D$2,IP_33a_M!$A$2:$B$69,2,FALSE),"")</f>
        <v>Superficie del Continuo de Construcciones Urbanas (CCU)</v>
      </c>
      <c r="E46" s="288" t="s">
        <v>40</v>
      </c>
      <c r="F46" s="288" t="str">
        <f>IFERROR(VLOOKUP(F$2,IP_33a_M!$A$2:$B$69,2,FALSE),"")</f>
        <v>Hectáreas</v>
      </c>
      <c r="G46" s="288" t="str">
        <f>IFERROR(VLOOKUP(G$2,IP_33a_M!$A$2:$B$69,2,FALSE),"")</f>
        <v>Sin estándar</v>
      </c>
      <c r="H46" s="288" t="s">
        <v>12</v>
      </c>
      <c r="I46" s="289" t="s">
        <v>72</v>
      </c>
      <c r="J46" s="290">
        <f>MIN(IP_33a_IC!$E$4:$E$38)</f>
        <v>707.2</v>
      </c>
      <c r="K46" s="290">
        <f>MAX(IP_33a_IC!$E$4:$E$38)</f>
        <v>92716.290000000023</v>
      </c>
      <c r="L46" s="290">
        <f>AVERAGE(IP_33a_IC!$E$4:$E$38)</f>
        <v>6209.2228571428577</v>
      </c>
      <c r="M46" s="290">
        <f>PERCENTILE(IP_33a_IC!$E$4:$E$38,0.25)</f>
        <v>1433.4</v>
      </c>
      <c r="N46" s="290">
        <f>PERCENTILE(IP_33a_IC!$E$4:$E$38,0.5)</f>
        <v>2780.17</v>
      </c>
      <c r="O46" s="290">
        <f>PERCENTILE(IP_33a_IC!$E$4:$E$38,0.75)</f>
        <v>3863.06</v>
      </c>
      <c r="P46" s="290">
        <f>STDEV(IP_33a_IC!$E$4:$E$38)</f>
        <v>15619.111477013475</v>
      </c>
      <c r="Q46" s="778" t="s">
        <v>17</v>
      </c>
      <c r="R46" s="778" t="s">
        <v>17</v>
      </c>
      <c r="S46" s="778" t="s">
        <v>17</v>
      </c>
      <c r="T46" s="778" t="s">
        <v>17</v>
      </c>
      <c r="U46" s="778" t="s">
        <v>17</v>
      </c>
      <c r="V46" s="778" t="s">
        <v>17</v>
      </c>
      <c r="W46" s="778" t="s">
        <v>17</v>
      </c>
      <c r="X46" s="290" t="s">
        <v>17</v>
      </c>
      <c r="Y46" s="290" t="s">
        <v>17</v>
      </c>
      <c r="Z46" s="182" t="s">
        <v>17</v>
      </c>
      <c r="AA46" s="182" t="s">
        <v>17</v>
      </c>
      <c r="AB46" s="182" t="s">
        <v>17</v>
      </c>
      <c r="AC46" s="182" t="s">
        <v>17</v>
      </c>
      <c r="AD46" s="182" t="s">
        <v>17</v>
      </c>
    </row>
    <row r="47" spans="1:30" ht="36">
      <c r="A47" s="1056"/>
      <c r="B47" s="1056"/>
      <c r="C47" s="287" t="str">
        <f>IFERROR(VLOOKUP(C$2,IP_33b_M!$A$2:$B$69,2,FALSE),"")</f>
        <v>IP_33b</v>
      </c>
      <c r="D47" s="980" t="str">
        <f>IFERROR(VLOOKUP(D$2,IP_33b_M!$A$2:$B$69,2,FALSE),"")</f>
        <v>Superficie de suelos de alto valor agrícola, según clases de suelo, próximas al CCU</v>
      </c>
      <c r="E47" s="288" t="s">
        <v>40</v>
      </c>
      <c r="F47" s="288" t="str">
        <f>IFERROR(VLOOKUP(F$2,IP_33b_M!$A$2:$B$69,2,FALSE),"")</f>
        <v>Hectáreas</v>
      </c>
      <c r="G47" s="288" t="str">
        <f>IFERROR(VLOOKUP(G$2,IP_33b_M!$A$2:$B$69,2,FALSE),"")</f>
        <v>Sin estándar</v>
      </c>
      <c r="H47" s="288" t="s">
        <v>12</v>
      </c>
      <c r="I47" s="289" t="s">
        <v>73</v>
      </c>
      <c r="J47" s="290">
        <f>MIN(IP_33b_IC!$E$4:$E$38)</f>
        <v>4784.97</v>
      </c>
      <c r="K47" s="290">
        <f>MAX(IP_33b_IC!$E$4:$E$38)</f>
        <v>648781.02</v>
      </c>
      <c r="L47" s="290">
        <f>AVERAGE(IP_33b_IC!$E$4:$E$38)</f>
        <v>62997.274666666664</v>
      </c>
      <c r="M47" s="290">
        <f>PERCENTILE(IP_33b_IC!$E$4:$E$38,0.25)</f>
        <v>18038.272499999999</v>
      </c>
      <c r="N47" s="290">
        <f>PERCENTILE(IP_33b_IC!$E$4:$E$38,0.5)</f>
        <v>36641.895000000004</v>
      </c>
      <c r="O47" s="290">
        <f>PERCENTILE(IP_33b_IC!$E$4:$E$38,0.75)</f>
        <v>67999.694999999992</v>
      </c>
      <c r="P47" s="290">
        <f>STDEV(IP_33b_IC!$E$4:$E$38)</f>
        <v>114110.07182832382</v>
      </c>
      <c r="Q47" s="778" t="s">
        <v>17</v>
      </c>
      <c r="R47" s="778" t="s">
        <v>17</v>
      </c>
      <c r="S47" s="778" t="s">
        <v>17</v>
      </c>
      <c r="T47" s="778" t="s">
        <v>17</v>
      </c>
      <c r="U47" s="778" t="s">
        <v>17</v>
      </c>
      <c r="V47" s="778" t="s">
        <v>17</v>
      </c>
      <c r="W47" s="778" t="s">
        <v>17</v>
      </c>
      <c r="X47" s="290" t="s">
        <v>17</v>
      </c>
      <c r="Y47" s="290" t="s">
        <v>17</v>
      </c>
      <c r="Z47" s="182" t="s">
        <v>17</v>
      </c>
      <c r="AA47" s="182" t="s">
        <v>17</v>
      </c>
      <c r="AB47" s="182" t="s">
        <v>17</v>
      </c>
      <c r="AC47" s="182" t="s">
        <v>17</v>
      </c>
      <c r="AD47" s="182" t="s">
        <v>17</v>
      </c>
    </row>
    <row r="48" spans="1:30" ht="24">
      <c r="A48" s="1056"/>
      <c r="B48" s="1056"/>
      <c r="C48" s="287" t="str">
        <f>IFERROR(VLOOKUP(C$2,IP_33c_M!$A$2:$B$69,2,FALSE),"")</f>
        <v>IP_33c</v>
      </c>
      <c r="D48" s="980" t="str">
        <f>IFERROR(VLOOKUP(D$2,IP_33c_M!$A$2:$B$69,2,FALSE),"")</f>
        <v>Superficie de sitios prioritarios para la conservación próximos al CCU</v>
      </c>
      <c r="E48" s="288" t="s">
        <v>40</v>
      </c>
      <c r="F48" s="288" t="str">
        <f>IFERROR(VLOOKUP(F$2,IP_33c_M!$A$2:$B$69,2,FALSE),"")</f>
        <v>Hectáreas</v>
      </c>
      <c r="G48" s="288" t="str">
        <f>IFERROR(VLOOKUP(G$2,IP_33c_M!$A$2:$B$69,2,FALSE),"")</f>
        <v>Sin estándar</v>
      </c>
      <c r="H48" s="288" t="s">
        <v>12</v>
      </c>
      <c r="I48" s="289" t="s">
        <v>74</v>
      </c>
      <c r="J48" s="290">
        <f>MIN(IP_33c_IC!$E$3:$E$37)</f>
        <v>0</v>
      </c>
      <c r="K48" s="290">
        <f>MAX(IP_33c_IC!$E$3:$E$37)</f>
        <v>745264.3899999999</v>
      </c>
      <c r="L48" s="290">
        <f>AVERAGE(IP_33c_IC!$E$3:$E$37)</f>
        <v>42541.553529411765</v>
      </c>
      <c r="M48" s="290">
        <f>PERCENTILE(IP_33c_IC!$E$3:$E$37,0.25)</f>
        <v>749.23500000000001</v>
      </c>
      <c r="N48" s="290">
        <f>PERCENTILE(IP_33c_IC!$E$3:$E$37,0.5)</f>
        <v>12209.54</v>
      </c>
      <c r="O48" s="290">
        <f>PERCENTILE(IP_33c_IC!$E$3:$E$37,0.75)</f>
        <v>31649.627500000002</v>
      </c>
      <c r="P48" s="290">
        <f>STDEV(IP_33c_IC!$E$3:$E$37)</f>
        <v>126983.46105037857</v>
      </c>
      <c r="Q48" s="778" t="s">
        <v>17</v>
      </c>
      <c r="R48" s="778" t="s">
        <v>17</v>
      </c>
      <c r="S48" s="778" t="s">
        <v>17</v>
      </c>
      <c r="T48" s="778" t="s">
        <v>17</v>
      </c>
      <c r="U48" s="778" t="s">
        <v>17</v>
      </c>
      <c r="V48" s="778" t="s">
        <v>17</v>
      </c>
      <c r="W48" s="778" t="s">
        <v>17</v>
      </c>
      <c r="X48" s="290" t="s">
        <v>17</v>
      </c>
      <c r="Y48" s="290" t="s">
        <v>17</v>
      </c>
      <c r="Z48" s="182" t="s">
        <v>17</v>
      </c>
      <c r="AA48" s="182" t="s">
        <v>17</v>
      </c>
      <c r="AB48" s="182" t="s">
        <v>17</v>
      </c>
      <c r="AC48" s="182" t="s">
        <v>17</v>
      </c>
      <c r="AD48" s="182" t="s">
        <v>17</v>
      </c>
    </row>
    <row r="49" spans="1:30" ht="24">
      <c r="A49" s="1056"/>
      <c r="B49" s="1056"/>
      <c r="C49" s="287" t="str">
        <f>IFERROR(VLOOKUP(C$2,EA_53_M!$A$2:$B$69,2,FALSE),"")</f>
        <v>EA_53</v>
      </c>
      <c r="D49" s="287" t="str">
        <f>IFERROR(VLOOKUP(D$2,EA_53_M!$A$2:$B$69,2,FALSE),"")</f>
        <v>Porcentaje de superficie cubierta por vegetación</v>
      </c>
      <c r="E49" s="986" t="s">
        <v>15</v>
      </c>
      <c r="F49" s="287" t="str">
        <f>IFERROR(VLOOKUP(F$2,EA_53_M!$A$2:$B$69,2,FALSE),"")</f>
        <v>Porcentaje</v>
      </c>
      <c r="G49" s="287" t="str">
        <f>IFERROR(VLOOKUP(G$2,EA_53_M!$A$2:$B$69,2,FALSE),"")</f>
        <v>Sin estándar</v>
      </c>
      <c r="H49" s="287" t="str">
        <f>IFERROR(VLOOKUP(H$2,EA_53_M!$A$2:$B$69,2,FALSE),"")</f>
        <v>Comunal</v>
      </c>
      <c r="I49" s="289" t="s">
        <v>1847</v>
      </c>
      <c r="J49" s="290" t="s">
        <v>17</v>
      </c>
      <c r="K49" s="290" t="s">
        <v>17</v>
      </c>
      <c r="L49" s="290" t="s">
        <v>17</v>
      </c>
      <c r="M49" s="290" t="s">
        <v>17</v>
      </c>
      <c r="N49" s="290" t="s">
        <v>17</v>
      </c>
      <c r="O49" s="290" t="s">
        <v>17</v>
      </c>
      <c r="P49" s="290" t="s">
        <v>17</v>
      </c>
      <c r="Q49" s="290" t="s">
        <v>17</v>
      </c>
      <c r="R49" s="290" t="s">
        <v>17</v>
      </c>
      <c r="S49" s="290" t="s">
        <v>17</v>
      </c>
      <c r="T49" s="290" t="s">
        <v>17</v>
      </c>
      <c r="U49" s="290" t="s">
        <v>17</v>
      </c>
      <c r="V49" s="290" t="s">
        <v>17</v>
      </c>
      <c r="W49" s="290" t="s">
        <v>17</v>
      </c>
      <c r="X49" s="290">
        <f>MIN(EA_53_53a_I!$L$5:$L$121)</f>
        <v>0.34</v>
      </c>
      <c r="Y49" s="290">
        <f>MAX(EA_53_53a_I!$L$5:$L$121)</f>
        <v>79.75</v>
      </c>
      <c r="Z49" s="290">
        <f>AVERAGE(EA_53_53a_I!$L$5:$L$121)</f>
        <v>34.003931623931635</v>
      </c>
      <c r="AA49" s="290">
        <f>PERCENTILE(EA_53_53a_I!$L$5:$L$121,0.25)</f>
        <v>16.34</v>
      </c>
      <c r="AB49" s="290">
        <f>PERCENTILE(EA_53_53a_I!$L$5:$L$121,0.5)</f>
        <v>36.92</v>
      </c>
      <c r="AC49" s="290">
        <f>PERCENTILE(EA_53_53a_I!$L$5:$L$121,0.75)</f>
        <v>46.64</v>
      </c>
      <c r="AD49" s="290">
        <f>STDEV(EA_53_53a_I!$L$5:$L$121)</f>
        <v>19.017005908381616</v>
      </c>
    </row>
    <row r="50" spans="1:30" ht="24">
      <c r="A50" s="1058"/>
      <c r="B50" s="1058"/>
      <c r="C50" s="287" t="str">
        <f>IFERROR(VLOOKUP(C$2,EA_53a_M!$A$2:$B$69,2,FALSE),"")</f>
        <v>EA_53a</v>
      </c>
      <c r="D50" s="287" t="str">
        <f>IFERROR(VLOOKUP(D$2,EA_53a_M!$A$2:$B$69,2,FALSE),"")</f>
        <v>Porcentaje de superficie cubierta por vegetación densa</v>
      </c>
      <c r="E50" s="986" t="s">
        <v>15</v>
      </c>
      <c r="F50" s="287" t="str">
        <f>IFERROR(VLOOKUP(F$2,EA_53a_M!$A$2:$B$69,2,FALSE),"")</f>
        <v>Porcentaje</v>
      </c>
      <c r="G50" s="287" t="str">
        <f>IFERROR(VLOOKUP(G$2,EA_53a_M!$A$2:$B$69,2,FALSE),"")</f>
        <v>Sin estándar</v>
      </c>
      <c r="H50" s="287" t="str">
        <f>IFERROR(VLOOKUP(H$2,EA_53a_M!$A$2:$B$69,2,FALSE),"")</f>
        <v>Comunal</v>
      </c>
      <c r="I50" s="289" t="s">
        <v>1859</v>
      </c>
      <c r="J50" s="290" t="s">
        <v>17</v>
      </c>
      <c r="K50" s="290" t="s">
        <v>17</v>
      </c>
      <c r="L50" s="290" t="s">
        <v>17</v>
      </c>
      <c r="M50" s="290" t="s">
        <v>17</v>
      </c>
      <c r="N50" s="290" t="s">
        <v>17</v>
      </c>
      <c r="O50" s="290" t="s">
        <v>17</v>
      </c>
      <c r="P50" s="290" t="s">
        <v>17</v>
      </c>
      <c r="Q50" s="290" t="s">
        <v>17</v>
      </c>
      <c r="R50" s="290" t="s">
        <v>17</v>
      </c>
      <c r="S50" s="290" t="s">
        <v>17</v>
      </c>
      <c r="T50" s="290" t="s">
        <v>17</v>
      </c>
      <c r="U50" s="290" t="s">
        <v>17</v>
      </c>
      <c r="V50" s="290" t="s">
        <v>17</v>
      </c>
      <c r="W50" s="290" t="s">
        <v>17</v>
      </c>
      <c r="X50" s="290">
        <f>MIN(EA_53_53a_I!$P$5:$P$121)</f>
        <v>0</v>
      </c>
      <c r="Y50" s="290">
        <f>MAX(EA_53_53a_I!$P$5:$P$121)</f>
        <v>21.76</v>
      </c>
      <c r="Z50" s="290">
        <f>AVERAGE(EA_53_53a_I!$P$5:$P$121)</f>
        <v>2.2373504273504268</v>
      </c>
      <c r="AA50" s="290">
        <f>PERCENTILE(EA_53_53a_I!$P$5:$P$121,0.25)</f>
        <v>0.33</v>
      </c>
      <c r="AB50" s="290">
        <f>PERCENTILE(EA_53_53a_I!$P$5:$P$121,0.5)</f>
        <v>1.38</v>
      </c>
      <c r="AC50" s="290">
        <f>PERCENTILE(EA_53_53a_I!$P$5:$P$121,0.75)</f>
        <v>2.88</v>
      </c>
      <c r="AD50" s="290">
        <f>STDEV(EA_53_53a_I!$P$5:$P$121)</f>
        <v>3.115057256672654</v>
      </c>
    </row>
    <row r="51" spans="1:30" ht="36">
      <c r="A51" s="1057" t="s">
        <v>75</v>
      </c>
      <c r="B51" s="409" t="s">
        <v>76</v>
      </c>
      <c r="C51" s="287" t="str">
        <f>IFERROR(VLOOKUP(C$2,BPU_24_M!$A$2:$B$69,2,FALSE),"")</f>
        <v>BPU_24</v>
      </c>
      <c r="D51" s="980" t="str">
        <f>IFERROR(VLOOKUP(D$2,BPU_24_M!$A$2:$B$69,2,FALSE),"")</f>
        <v>Tasa de conexiones residenciales fijas de internet por cada 1.000 viviendas particulares</v>
      </c>
      <c r="E51" s="288" t="s">
        <v>15</v>
      </c>
      <c r="F51" s="288" t="str">
        <f>IFERROR(VLOOKUP(F$2,BPU_24_M!$A$2:$B$69,2,FALSE),"")</f>
        <v>Relación (Unidades por cada 1.000 viviendas particulares)</v>
      </c>
      <c r="G51" s="288" t="str">
        <f>IFERROR(VLOOKUP(G$2,BPU_24_M!$A$2:$B$69,2,FALSE),"")</f>
        <v>Sin estándar</v>
      </c>
      <c r="H51" s="288" t="s">
        <v>470</v>
      </c>
      <c r="I51" s="289" t="s">
        <v>77</v>
      </c>
      <c r="J51" s="290">
        <f>MIN(BPU_24_I!$J$4:$J$120)</f>
        <v>53.11</v>
      </c>
      <c r="K51" s="290">
        <f>MAX(BPU_24_I!$J$4:$J$120)</f>
        <v>842.63</v>
      </c>
      <c r="L51" s="290">
        <f>AVERAGE(BPU_24_I!$J$4:$J$120)</f>
        <v>477.55888888888882</v>
      </c>
      <c r="M51" s="290">
        <f>PERCENTILE(BPU_24_I!$J$4:$J$120,0.25)</f>
        <v>330.51</v>
      </c>
      <c r="N51" s="290">
        <f>PERCENTILE(BPU_24_I!$J$4:$J$120,0.5)</f>
        <v>498.67</v>
      </c>
      <c r="O51" s="290">
        <f>PERCENTILE(BPU_24_I!$J$4:$J$120,0.75)</f>
        <v>619.99</v>
      </c>
      <c r="P51" s="290">
        <f>STDEV(BPU_24_I!$J$4:$J$120)</f>
        <v>192.01310125819373</v>
      </c>
      <c r="Q51" s="290">
        <f>MIN(BPU_24_I!$M$4:$M$120)</f>
        <v>51.32</v>
      </c>
      <c r="R51" s="290">
        <f>MAX(BPU_24_I!$M$4:$M$120)</f>
        <v>837.08</v>
      </c>
      <c r="S51" s="290">
        <f>AVERAGE(BPU_24_I!$M$4:$M$120)</f>
        <v>491.14504273504269</v>
      </c>
      <c r="T51" s="290">
        <f>PERCENTILE(BPU_24_I!$M$4:$M$120,0.25)</f>
        <v>357.64</v>
      </c>
      <c r="U51" s="290">
        <f>PERCENTILE(BPU_24_I!$M$4:$M$120,0.5)</f>
        <v>533.36</v>
      </c>
      <c r="V51" s="290">
        <f>PERCENTILE(BPU_24_I!$M$4:$M$120,0.75)</f>
        <v>635.35</v>
      </c>
      <c r="W51" s="290">
        <f>STDEV(BPU_24_I!$M$4:$M$120)</f>
        <v>189.34300177657857</v>
      </c>
      <c r="X51" s="290">
        <f>MIN(BPU_24_I!$P$4:$P$120)</f>
        <v>42.1</v>
      </c>
      <c r="Y51" s="290">
        <f>MAX(BPU_24_I!$P$4:$P$120)</f>
        <v>888.16</v>
      </c>
      <c r="Z51" s="290">
        <f>AVERAGE(BPU_24_I!$P$4:$P$120)</f>
        <v>562.78786324786347</v>
      </c>
      <c r="AA51" s="290">
        <f>PERCENTILE(BPU_24_I!$P$4:$P$120,0.25)</f>
        <v>475.52</v>
      </c>
      <c r="AB51" s="290">
        <f>PERCENTILE(BPU_24_I!$P$4:$P$120,0.5)</f>
        <v>599.6</v>
      </c>
      <c r="AC51" s="290">
        <f>PERCENTILE(BPU_24_I!$P$4:$P$120,0.75)</f>
        <v>681.45</v>
      </c>
      <c r="AD51" s="290">
        <f>STDEV(BPU_24_I!$P$4:$P$120)</f>
        <v>184.01504503628277</v>
      </c>
    </row>
    <row r="52" spans="1:30" ht="36">
      <c r="A52" s="1057"/>
      <c r="B52" s="409" t="s">
        <v>78</v>
      </c>
      <c r="C52" s="287" t="str">
        <f>IFERROR(VLOOKUP(C$2,IS_91_M!$A$2:$B$69,2,FALSE),"")</f>
        <v>IS_91</v>
      </c>
      <c r="D52" s="980" t="str">
        <f>IFERROR(VLOOKUP(D$2,IS_91_M!$A$2:$B$69,2,FALSE),"")</f>
        <v>Indisponibilidad de suministro eléctrico - indicador SAIDI anual</v>
      </c>
      <c r="E52" s="288" t="s">
        <v>15</v>
      </c>
      <c r="F52" s="288" t="str">
        <f>IFERROR(VLOOKUP(F$2,IS_91_M!$A$2:$B$69,2,FALSE),"")</f>
        <v>Número de horas promedio por año</v>
      </c>
      <c r="G52" s="288" t="str">
        <f>IFERROR(VLOOKUP(G$2,IS_91_M!$A$2:$B$69,2,FALSE),"")</f>
        <v>Sin estándar</v>
      </c>
      <c r="H52" s="288" t="s">
        <v>470</v>
      </c>
      <c r="I52" s="289" t="s">
        <v>79</v>
      </c>
      <c r="J52" s="290">
        <f>MIN(IS_91_I!$H$4:$H$120)</f>
        <v>2.95</v>
      </c>
      <c r="K52" s="290">
        <f>MAX(IS_91_I!$H$4:$H$120)</f>
        <v>75.489999999999995</v>
      </c>
      <c r="L52" s="290">
        <f>AVERAGE(IS_91_I!$H$4:$H$120)</f>
        <v>11.581794871794871</v>
      </c>
      <c r="M52" s="290">
        <f>PERCENTILE(IS_91_I!$H$4:$H$120,0.25)</f>
        <v>6.53</v>
      </c>
      <c r="N52" s="290">
        <f>PERCENTILE(IS_91_I!$H$4:$H$120,0.5)</f>
        <v>9.74</v>
      </c>
      <c r="O52" s="290">
        <f>PERCENTILE(IS_91_I!$H$4:$H$120,0.75)</f>
        <v>12.56</v>
      </c>
      <c r="P52" s="290">
        <f>STDEV(IS_91_I!$H$4:$H$120)</f>
        <v>8.6590601958180855</v>
      </c>
      <c r="Q52" s="290">
        <f>MIN(IS_91_I!$I$4:$I$120)</f>
        <v>2.41</v>
      </c>
      <c r="R52" s="290">
        <f>MAX(IS_91_I!$I$4:$I$120)</f>
        <v>50.08</v>
      </c>
      <c r="S52" s="290">
        <f>AVERAGE(IS_91_I!$I$4:$I$120)</f>
        <v>13.127094017094024</v>
      </c>
      <c r="T52" s="290">
        <f>PERCENTILE(IS_91_I!$I$4:$I$120,0.25)</f>
        <v>7.35</v>
      </c>
      <c r="U52" s="290">
        <f>PERCENTILE(IS_91_I!$I$4:$I$120,0.5)</f>
        <v>10.72</v>
      </c>
      <c r="V52" s="290">
        <f>PERCENTILE(IS_91_I!$I$4:$I$120,0.75)</f>
        <v>15.39</v>
      </c>
      <c r="W52" s="290">
        <f>STDEV(IS_91_I!$I$4:$I$120)</f>
        <v>8.8463500226841028</v>
      </c>
      <c r="X52" s="290">
        <f>MIN(IS_91_I!$J$4:$J$120)</f>
        <v>1.65</v>
      </c>
      <c r="Y52" s="290">
        <f>MAX(IS_91_I!$J$4:$J$120)</f>
        <v>41.12</v>
      </c>
      <c r="Z52" s="290">
        <f>AVERAGE(IS_91_I!$J$4:$J$120)</f>
        <v>12.342991452991456</v>
      </c>
      <c r="AA52" s="290">
        <f>PERCENTILE(IS_91_I!$J$4:$J$120,0.25)</f>
        <v>7.13</v>
      </c>
      <c r="AB52" s="290">
        <f>PERCENTILE(IS_91_I!$J$4:$J$120,0.5)</f>
        <v>10.11</v>
      </c>
      <c r="AC52" s="290">
        <f>PERCENTILE(IS_91_I!$J$4:$J$120,0.75)</f>
        <v>16.09</v>
      </c>
      <c r="AD52" s="290">
        <f>STDEV(IS_91_I!$J$4:$J$120)</f>
        <v>7.8179076335786721</v>
      </c>
    </row>
    <row r="53" spans="1:30" ht="24">
      <c r="A53" s="1057"/>
      <c r="B53" s="1055" t="s">
        <v>80</v>
      </c>
      <c r="C53" s="287" t="str">
        <f>IFERROR(VLOOKUP(C$2,IS_40_M!$A$2:$B$69,2,FALSE),"")</f>
        <v>IS_40</v>
      </c>
      <c r="D53" s="980" t="str">
        <f>IFERROR(VLOOKUP(D$2,IS_40_M!$A$2:$B$69,2,FALSE),"")</f>
        <v>Porcentaje de manzanas con veredas con buena calidad de pavimento</v>
      </c>
      <c r="E53" s="288" t="s">
        <v>15</v>
      </c>
      <c r="F53" s="288" t="str">
        <f>IFERROR(VLOOKUP(F$2,IS_40_M!$A$2:$B$69,2,FALSE),"")</f>
        <v>Porcentaje</v>
      </c>
      <c r="G53" s="288" t="str">
        <f>IFERROR(VLOOKUP(G$2,IS_40_M!$A$2:$B$69,2,FALSE),"")</f>
        <v>100% de veredas en buen estado</v>
      </c>
      <c r="H53" s="288" t="s">
        <v>470</v>
      </c>
      <c r="I53" s="289" t="s">
        <v>81</v>
      </c>
      <c r="J53" s="290">
        <f>MIN(IS_40_I!$H$4:$H$120)</f>
        <v>6.66</v>
      </c>
      <c r="K53" s="290">
        <f>MAX(IS_40_I!$H$4:$H$120)</f>
        <v>79.680000000000007</v>
      </c>
      <c r="L53" s="290">
        <f>AVERAGE(IS_40_I!$H$4:$H$120)</f>
        <v>39.284700854700858</v>
      </c>
      <c r="M53" s="290">
        <f>PERCENTILE(IS_40_I!$H$4:$H$120,0.25)</f>
        <v>28.12</v>
      </c>
      <c r="N53" s="290">
        <f>PERCENTILE(IS_40_I!$H$4:$H$120,0.5)</f>
        <v>40.11</v>
      </c>
      <c r="O53" s="290">
        <f>PERCENTILE(IS_40_I!$H$4:$H$120,0.75)</f>
        <v>49.9</v>
      </c>
      <c r="P53" s="290">
        <f>STDEV(IS_40_I!$H$4:$H$120)</f>
        <v>16.135867071829164</v>
      </c>
      <c r="Q53" s="778" t="s">
        <v>17</v>
      </c>
      <c r="R53" s="778" t="s">
        <v>17</v>
      </c>
      <c r="S53" s="778" t="s">
        <v>17</v>
      </c>
      <c r="T53" s="778" t="s">
        <v>17</v>
      </c>
      <c r="U53" s="778" t="s">
        <v>17</v>
      </c>
      <c r="V53" s="778" t="s">
        <v>17</v>
      </c>
      <c r="W53" s="778" t="s">
        <v>17</v>
      </c>
      <c r="X53" s="290" t="s">
        <v>17</v>
      </c>
      <c r="Y53" s="290" t="s">
        <v>17</v>
      </c>
      <c r="Z53" s="182" t="s">
        <v>17</v>
      </c>
      <c r="AA53" s="182" t="s">
        <v>17</v>
      </c>
      <c r="AB53" s="182" t="s">
        <v>17</v>
      </c>
      <c r="AC53" s="182" t="s">
        <v>17</v>
      </c>
      <c r="AD53" s="182" t="s">
        <v>17</v>
      </c>
    </row>
    <row r="54" spans="1:30" ht="24">
      <c r="A54" s="1057"/>
      <c r="B54" s="1058"/>
      <c r="C54" s="287" t="str">
        <f>IFERROR(VLOOKUP(C$2,BPU_17_M!$A$2:$B$68,2,FALSE),"")</f>
        <v>BPU_17</v>
      </c>
      <c r="D54" s="980" t="str">
        <f>IFERROR(VLOOKUP(D$2,BPU_17_M!$A$2:$B$68,2,FALSE),"")</f>
        <v>Cantidad de luminarias cada 50 metros lineales de red vial</v>
      </c>
      <c r="E54" s="288" t="s">
        <v>15</v>
      </c>
      <c r="F54" s="288" t="str">
        <f>IFERROR(VLOOKUP(F$2,BPU_17_M!$A$2:$B$68,2,FALSE),"")</f>
        <v>Número de luminarias cada 50 metros de red vial</v>
      </c>
      <c r="G54" s="288" t="str">
        <f>IFERROR(VLOOKUP(G$2,BPU_17_M!$A$2:$B$68,2,FALSE),"")</f>
        <v>Sin estándar</v>
      </c>
      <c r="H54" s="288" t="s">
        <v>470</v>
      </c>
      <c r="I54" s="289" t="s">
        <v>1429</v>
      </c>
      <c r="J54" s="290" t="s">
        <v>17</v>
      </c>
      <c r="K54" s="290" t="s">
        <v>17</v>
      </c>
      <c r="L54" s="290" t="s">
        <v>17</v>
      </c>
      <c r="M54" s="290" t="s">
        <v>17</v>
      </c>
      <c r="N54" s="290" t="s">
        <v>17</v>
      </c>
      <c r="O54" s="290" t="s">
        <v>17</v>
      </c>
      <c r="P54" s="290" t="s">
        <v>17</v>
      </c>
      <c r="Q54" s="290">
        <f>MIN(BPU_17_I!$N$4:$N$120)</f>
        <v>0</v>
      </c>
      <c r="R54" s="290">
        <f>MAX(BPU_17_I!$N$4:$N$120)</f>
        <v>4.47</v>
      </c>
      <c r="S54" s="290">
        <f>AVERAGE(BPU_17_I!$N$4:$N$120)</f>
        <v>0.93795918367346964</v>
      </c>
      <c r="T54" s="290">
        <f>PERCENTILE(BPU_17_I!$N$4:$N$120,0.25)</f>
        <v>0.23500000000000001</v>
      </c>
      <c r="U54" s="290">
        <f>PERCENTILE(BPU_17_I!$N$4:$N$120,0.5)</f>
        <v>0.55000000000000004</v>
      </c>
      <c r="V54" s="290">
        <f>PERCENTILE(BPU_17_I!$N$4:$N$120,0.75)</f>
        <v>1.5375000000000001</v>
      </c>
      <c r="W54" s="290">
        <f>STDEV(BPU_17_I!$N$4:$N$120)</f>
        <v>0.9517677087991212</v>
      </c>
      <c r="X54" s="290" t="s">
        <v>17</v>
      </c>
      <c r="Y54" s="290" t="s">
        <v>17</v>
      </c>
      <c r="Z54" s="182" t="s">
        <v>17</v>
      </c>
      <c r="AA54" s="182" t="s">
        <v>17</v>
      </c>
      <c r="AB54" s="182" t="s">
        <v>17</v>
      </c>
      <c r="AC54" s="182" t="s">
        <v>17</v>
      </c>
      <c r="AD54" s="182" t="s">
        <v>17</v>
      </c>
    </row>
    <row r="55" spans="1:30" ht="36">
      <c r="A55" s="1057"/>
      <c r="B55" s="409" t="s">
        <v>82</v>
      </c>
      <c r="C55" s="287" t="str">
        <f>IFERROR(VLOOKUP(C$2,IS_31_M!$A$2:$B$69,2,FALSE),"")</f>
        <v>IS_31</v>
      </c>
      <c r="D55" s="980" t="str">
        <f>IFERROR(VLOOKUP(D$2,IS_31_M!$A$2:$B$69,2,FALSE),"")</f>
        <v>Porcentaje de viviendas particulares que requieren mejoras de materialidad y/o servicios básicos</v>
      </c>
      <c r="E55" s="288" t="s">
        <v>15</v>
      </c>
      <c r="F55" s="288" t="str">
        <f>IFERROR(VLOOKUP(F$2,IS_31_M!$A$2:$B$69,2,FALSE),"")</f>
        <v>Porcentaje</v>
      </c>
      <c r="G55" s="288" t="str">
        <f>IFERROR(VLOOKUP(G$2,IS_31_M!$A$2:$B$69,2,FALSE),"")</f>
        <v>Hasta 10%</v>
      </c>
      <c r="H55" s="288" t="s">
        <v>470</v>
      </c>
      <c r="I55" s="289" t="s">
        <v>83</v>
      </c>
      <c r="J55" s="290">
        <f>MIN(IS_31_I!$H$4:$H$120)</f>
        <v>0.79</v>
      </c>
      <c r="K55" s="290">
        <f>MAX(IS_31_I!$H$4:$H$120)</f>
        <v>36.57</v>
      </c>
      <c r="L55" s="290">
        <f>AVERAGE(IS_31_I!$H$4:$H$120)</f>
        <v>14.798547008547013</v>
      </c>
      <c r="M55" s="290">
        <f>PERCENTILE(IS_31_I!$H$4:$H$120,0.25)</f>
        <v>11.31</v>
      </c>
      <c r="N55" s="290">
        <f>PERCENTILE(IS_31_I!$H$4:$H$120,0.5)</f>
        <v>14.05</v>
      </c>
      <c r="O55" s="290">
        <f>PERCENTILE(IS_31_I!$H$4:$H$120,0.75)</f>
        <v>18.21</v>
      </c>
      <c r="P55" s="290">
        <f>STDEV(IS_31_I!$H$4:$H$120)</f>
        <v>5.8674257506662393</v>
      </c>
      <c r="Q55" s="290" t="s">
        <v>17</v>
      </c>
      <c r="R55" s="290" t="s">
        <v>17</v>
      </c>
      <c r="S55" s="290" t="s">
        <v>17</v>
      </c>
      <c r="T55" s="290" t="s">
        <v>17</v>
      </c>
      <c r="U55" s="290" t="s">
        <v>17</v>
      </c>
      <c r="V55" s="290" t="s">
        <v>17</v>
      </c>
      <c r="W55" s="290" t="s">
        <v>17</v>
      </c>
      <c r="X55" s="290" t="s">
        <v>17</v>
      </c>
      <c r="Y55" s="290" t="s">
        <v>17</v>
      </c>
      <c r="Z55" s="182" t="s">
        <v>17</v>
      </c>
      <c r="AA55" s="182" t="s">
        <v>17</v>
      </c>
      <c r="AB55" s="182" t="s">
        <v>17</v>
      </c>
      <c r="AC55" s="182" t="s">
        <v>17</v>
      </c>
      <c r="AD55" s="182" t="s">
        <v>17</v>
      </c>
    </row>
    <row r="56" spans="1:30" ht="24">
      <c r="A56" s="1057"/>
      <c r="B56" s="1055" t="s">
        <v>84</v>
      </c>
      <c r="C56" s="287" t="str">
        <f>IFERROR(VLOOKUP(C$2,IS_32_M!$A$2:$B$69,2,FALSE),"")</f>
        <v>IS_32</v>
      </c>
      <c r="D56" s="980" t="str">
        <f>IFERROR(VLOOKUP(D$2,IS_32_M!$A$2:$B$69,2,FALSE),"")</f>
        <v>Requerimiento de viviendas nuevas urbanas</v>
      </c>
      <c r="E56" s="288" t="s">
        <v>15</v>
      </c>
      <c r="F56" s="288" t="str">
        <f>IFERROR(VLOOKUP(F$2,IS_32_M!$A$2:$B$69,2,FALSE),"")</f>
        <v>Cantidad de viviendas</v>
      </c>
      <c r="G56" s="288" t="str">
        <f>IFERROR(VLOOKUP(G$2,IS_32_M!$A$2:$B$69,2,FALSE),"")</f>
        <v>Sin estándar</v>
      </c>
      <c r="H56" s="288" t="s">
        <v>470</v>
      </c>
      <c r="I56" s="289" t="s">
        <v>85</v>
      </c>
      <c r="J56" s="290">
        <f>MIN(IS_32_I!$H$4:$H$120)</f>
        <v>53</v>
      </c>
      <c r="K56" s="290">
        <f>MAX(IS_32_I!$H$4:$H$120)</f>
        <v>14405</v>
      </c>
      <c r="L56" s="290">
        <f>AVERAGE(IS_32_I!$H$4:$H$120)</f>
        <v>2459.3760683760684</v>
      </c>
      <c r="M56" s="290">
        <f>PERCENTILE(IS_32_I!$H$4:$H$120,0.25)</f>
        <v>619</v>
      </c>
      <c r="N56" s="290">
        <f>PERCENTILE(IS_32_I!$H$4:$H$120,0.5)</f>
        <v>1519</v>
      </c>
      <c r="O56" s="290">
        <f>PERCENTILE(IS_32_I!$H$4:$H$120,0.75)</f>
        <v>3497</v>
      </c>
      <c r="P56" s="290">
        <f>STDEV(IS_32_I!$H$4:$H$120)</f>
        <v>2549.730938227282</v>
      </c>
      <c r="Q56" s="290" t="s">
        <v>17</v>
      </c>
      <c r="R56" s="290" t="s">
        <v>17</v>
      </c>
      <c r="S56" s="290" t="s">
        <v>17</v>
      </c>
      <c r="T56" s="290" t="s">
        <v>17</v>
      </c>
      <c r="U56" s="290" t="s">
        <v>17</v>
      </c>
      <c r="V56" s="290" t="s">
        <v>17</v>
      </c>
      <c r="W56" s="290" t="s">
        <v>17</v>
      </c>
      <c r="X56" s="290" t="s">
        <v>17</v>
      </c>
      <c r="Y56" s="290" t="s">
        <v>17</v>
      </c>
      <c r="Z56" s="182" t="s">
        <v>17</v>
      </c>
      <c r="AA56" s="182" t="s">
        <v>17</v>
      </c>
      <c r="AB56" s="182" t="s">
        <v>17</v>
      </c>
      <c r="AC56" s="182" t="s">
        <v>17</v>
      </c>
      <c r="AD56" s="182" t="s">
        <v>17</v>
      </c>
    </row>
    <row r="57" spans="1:30" ht="24">
      <c r="A57" s="1057"/>
      <c r="B57" s="1056"/>
      <c r="C57" s="287" t="str">
        <f>IFERROR(VLOOKUP(C$2,IS_33_M!$A$2:$B$69,2,FALSE),"")</f>
        <v>IS_33</v>
      </c>
      <c r="D57" s="980" t="str">
        <f>IFERROR(VLOOKUP(D$2,IS_33_M!$A$2:$B$69,2,FALSE),"")</f>
        <v>Porcentaje de viviendas en situación de hacinamiento</v>
      </c>
      <c r="E57" s="288" t="s">
        <v>15</v>
      </c>
      <c r="F57" s="288" t="str">
        <f>IFERROR(VLOOKUP(F$2,IS_33_M!$A$2:$B$69,2,FALSE),"")</f>
        <v>Porcentaje</v>
      </c>
      <c r="G57" s="288" t="str">
        <f>IFERROR(VLOOKUP(G$2,IS_33_M!$A$2:$B$69,2,FALSE),"")</f>
        <v>Sin estándar</v>
      </c>
      <c r="H57" s="288" t="s">
        <v>470</v>
      </c>
      <c r="I57" s="289" t="s">
        <v>86</v>
      </c>
      <c r="J57" s="290">
        <f>MIN(IS_33_I!$H$4:$H$120)</f>
        <v>0.79</v>
      </c>
      <c r="K57" s="290">
        <f>MAX(IS_33_I!$H$4:$H$120)</f>
        <v>15.32</v>
      </c>
      <c r="L57" s="290">
        <f>AVERAGE(IS_33_I!$H$4:$H$120)</f>
        <v>7.3358974358974365</v>
      </c>
      <c r="M57" s="290">
        <f>PERCENTILE(IS_33_I!$H$4:$H$120,0.25)</f>
        <v>5.87</v>
      </c>
      <c r="N57" s="290">
        <f>PERCENTILE(IS_33_I!$H$4:$H$120,0.5)</f>
        <v>7.05</v>
      </c>
      <c r="O57" s="290">
        <f>PERCENTILE(IS_33_I!$H$4:$H$120,0.75)</f>
        <v>8.6</v>
      </c>
      <c r="P57" s="290">
        <f>STDEV(IS_33_I!$H$4:$H$120)</f>
        <v>2.5508112819819648</v>
      </c>
      <c r="Q57" s="290" t="s">
        <v>17</v>
      </c>
      <c r="R57" s="290" t="s">
        <v>17</v>
      </c>
      <c r="S57" s="290" t="s">
        <v>17</v>
      </c>
      <c r="T57" s="290" t="s">
        <v>17</v>
      </c>
      <c r="U57" s="290" t="s">
        <v>17</v>
      </c>
      <c r="V57" s="290" t="s">
        <v>17</v>
      </c>
      <c r="W57" s="290" t="s">
        <v>17</v>
      </c>
      <c r="X57" s="290" t="s">
        <v>17</v>
      </c>
      <c r="Y57" s="290" t="s">
        <v>17</v>
      </c>
      <c r="Z57" s="182" t="s">
        <v>17</v>
      </c>
      <c r="AA57" s="182" t="s">
        <v>17</v>
      </c>
      <c r="AB57" s="182" t="s">
        <v>17</v>
      </c>
      <c r="AC57" s="182" t="s">
        <v>17</v>
      </c>
      <c r="AD57" s="182" t="s">
        <v>17</v>
      </c>
    </row>
    <row r="58" spans="1:30" ht="24">
      <c r="A58" s="1057"/>
      <c r="B58" s="1056"/>
      <c r="C58" s="287" t="str">
        <f>IFERROR(VLOOKUP(C$2,IS_34_M!$A$2:$B$69,2,FALSE),"")</f>
        <v>IS_34</v>
      </c>
      <c r="D58" s="980" t="str">
        <f>IFERROR(VLOOKUP(D$2,IS_34_M!$A$2:$B$69,2,FALSE),"")</f>
        <v>Porcentaje de viviendas con situación de allegamiento externo</v>
      </c>
      <c r="E58" s="288" t="s">
        <v>15</v>
      </c>
      <c r="F58" s="288" t="str">
        <f>IFERROR(VLOOKUP(F$2,IS_34_M!$A$2:$B$69,2,FALSE),"")</f>
        <v>Porcentaje</v>
      </c>
      <c r="G58" s="288" t="str">
        <f>IFERROR(VLOOKUP(G$2,IS_34_M!$A$2:$B$69,2,FALSE),"")</f>
        <v>Sin estándar</v>
      </c>
      <c r="H58" s="288" t="s">
        <v>470</v>
      </c>
      <c r="I58" s="289" t="s">
        <v>87</v>
      </c>
      <c r="J58" s="290">
        <f>MIN(IS_34_I!$H$4:$H$120)</f>
        <v>0.46</v>
      </c>
      <c r="K58" s="290">
        <f>MAX(IS_34_I!$H$4:$H$120)</f>
        <v>4.83</v>
      </c>
      <c r="L58" s="290">
        <f>AVERAGE(IS_34_I!$H$4:$H$120)</f>
        <v>1.8775213675213676</v>
      </c>
      <c r="M58" s="290">
        <f>PERCENTILE(IS_34_I!$H$4:$H$120,0.25)</f>
        <v>1.06</v>
      </c>
      <c r="N58" s="290">
        <f>PERCENTILE(IS_34_I!$H$4:$H$120,0.5)</f>
        <v>1.59</v>
      </c>
      <c r="O58" s="290">
        <f>PERCENTILE(IS_34_I!$H$4:$H$120,0.75)</f>
        <v>2.35</v>
      </c>
      <c r="P58" s="290">
        <f>STDEV(IS_34_I!$H$4:$H$120)</f>
        <v>1.1060639331017257</v>
      </c>
      <c r="Q58" s="290" t="s">
        <v>17</v>
      </c>
      <c r="R58" s="290" t="s">
        <v>17</v>
      </c>
      <c r="S58" s="290" t="s">
        <v>17</v>
      </c>
      <c r="T58" s="290" t="s">
        <v>17</v>
      </c>
      <c r="U58" s="290" t="s">
        <v>17</v>
      </c>
      <c r="V58" s="290" t="s">
        <v>17</v>
      </c>
      <c r="W58" s="290" t="s">
        <v>17</v>
      </c>
      <c r="X58" s="290" t="s">
        <v>17</v>
      </c>
      <c r="Y58" s="290" t="s">
        <v>17</v>
      </c>
      <c r="Z58" s="182" t="s">
        <v>17</v>
      </c>
      <c r="AA58" s="182" t="s">
        <v>17</v>
      </c>
      <c r="AB58" s="182" t="s">
        <v>17</v>
      </c>
      <c r="AC58" s="182" t="s">
        <v>17</v>
      </c>
      <c r="AD58" s="182" t="s">
        <v>17</v>
      </c>
    </row>
    <row r="59" spans="1:30" ht="24">
      <c r="A59" s="1057"/>
      <c r="B59" s="1056"/>
      <c r="C59" s="287" t="str">
        <f>IFERROR(VLOOKUP(C$2,EA_33_M!$A$2:$B$68,2,FALSE),"")</f>
        <v>EA_33</v>
      </c>
      <c r="D59" s="980" t="str">
        <f>IFERROR(VLOOKUP(D$2,EA_33_M!$A$2:$B$68,2,FALSE),"")</f>
        <v>Porcentaje de la superficie de campamentos respecto del área urbana</v>
      </c>
      <c r="E59" s="288" t="s">
        <v>15</v>
      </c>
      <c r="F59" s="288" t="str">
        <f>IFERROR(VLOOKUP(F$2,EA_33_M!$A$2:$B$68,2,FALSE),"")</f>
        <v>Hectáreas cuadradas</v>
      </c>
      <c r="G59" s="288" t="str">
        <f>IFERROR(VLOOKUP(G$2,EA_33_M!$A$2:$B$68,2,FALSE),"")</f>
        <v>Sin estándar</v>
      </c>
      <c r="H59" s="288" t="s">
        <v>470</v>
      </c>
      <c r="I59" s="289" t="s">
        <v>1464</v>
      </c>
      <c r="J59" s="290" t="s">
        <v>17</v>
      </c>
      <c r="K59" s="290" t="s">
        <v>17</v>
      </c>
      <c r="L59" s="290" t="s">
        <v>17</v>
      </c>
      <c r="M59" s="290" t="s">
        <v>17</v>
      </c>
      <c r="N59" s="290" t="s">
        <v>17</v>
      </c>
      <c r="O59" s="290" t="s">
        <v>17</v>
      </c>
      <c r="P59" s="290" t="s">
        <v>17</v>
      </c>
      <c r="Q59" s="290">
        <f>MIN(EA_33_I!$M$4:$M$120)</f>
        <v>0</v>
      </c>
      <c r="R59" s="290">
        <f>MAX(EA_33_I!$M$4:$M$120)</f>
        <v>5.39</v>
      </c>
      <c r="S59" s="290">
        <f>AVERAGE(EA_33_I!$M$4:$M$120)</f>
        <v>0.30820512820512824</v>
      </c>
      <c r="T59" s="290">
        <f>PERCENTILE(EA_33_I!$M$4:$M$120,0.25)</f>
        <v>0</v>
      </c>
      <c r="U59" s="290">
        <f>PERCENTILE(EA_33_I!$M$4:$M$120,0.5)</f>
        <v>7.0000000000000007E-2</v>
      </c>
      <c r="V59" s="290">
        <f>PERCENTILE(EA_33_I!$M$4:$M$120,0.75)</f>
        <v>0.32</v>
      </c>
      <c r="W59" s="290">
        <f>STDEV(EA_33_I!$M$4:$M$120)</f>
        <v>0.68646095825972053</v>
      </c>
      <c r="X59" s="290" t="s">
        <v>17</v>
      </c>
      <c r="Y59" s="290" t="s">
        <v>17</v>
      </c>
      <c r="Z59" s="182" t="s">
        <v>17</v>
      </c>
      <c r="AA59" s="182" t="s">
        <v>17</v>
      </c>
      <c r="AB59" s="182" t="s">
        <v>17</v>
      </c>
      <c r="AC59" s="182" t="s">
        <v>17</v>
      </c>
      <c r="AD59" s="182" t="s">
        <v>17</v>
      </c>
    </row>
    <row r="60" spans="1:30">
      <c r="A60" s="1057"/>
      <c r="B60" s="1058"/>
      <c r="C60" s="287" t="str">
        <f>IFERROR(VLOOKUP(C$2,EA_33a_M!$A$2:$B$68,2,FALSE),"")</f>
        <v>EA_33a</v>
      </c>
      <c r="D60" s="980" t="str">
        <f>IFERROR(VLOOKUP(D$2,EA_33a_M!$A$2:$B$68,2,FALSE),"")</f>
        <v>Densidad de hogares en campamentos</v>
      </c>
      <c r="E60" s="288" t="s">
        <v>15</v>
      </c>
      <c r="F60" s="288" t="str">
        <f>IFERROR(VLOOKUP(F$2,EA_33a_M!$A$2:$B$68,2,FALSE),"")</f>
        <v>Densidad</v>
      </c>
      <c r="G60" s="288" t="str">
        <f>IFERROR(VLOOKUP(G$2,EA_33a_M!$A$2:$B$68,2,FALSE),"")</f>
        <v>Sin estándar</v>
      </c>
      <c r="H60" s="288" t="s">
        <v>470</v>
      </c>
      <c r="I60" s="289" t="s">
        <v>1455</v>
      </c>
      <c r="J60" s="290" t="s">
        <v>17</v>
      </c>
      <c r="K60" s="290" t="s">
        <v>17</v>
      </c>
      <c r="L60" s="290" t="s">
        <v>17</v>
      </c>
      <c r="M60" s="290" t="s">
        <v>17</v>
      </c>
      <c r="N60" s="290" t="s">
        <v>17</v>
      </c>
      <c r="O60" s="290" t="s">
        <v>17</v>
      </c>
      <c r="P60" s="290" t="s">
        <v>17</v>
      </c>
      <c r="Q60" s="290">
        <f>MIN(EA_33a_I!$J$4:$J$120)</f>
        <v>0</v>
      </c>
      <c r="R60" s="290">
        <f>MAX(EA_33a_I!$J$4:$J$120)</f>
        <v>131.37</v>
      </c>
      <c r="S60" s="290">
        <f>AVERAGE(EA_33a_I!$J$4:$J$120)</f>
        <v>22.921043478260881</v>
      </c>
      <c r="T60" s="290">
        <f>PERCENTILE(EA_33a_I!$J$4:$J$120,0.25)</f>
        <v>0</v>
      </c>
      <c r="U60" s="290">
        <f>PERCENTILE(EA_33a_I!$J$4:$J$120,0.5)</f>
        <v>15.86</v>
      </c>
      <c r="V60" s="290">
        <f>PERCENTILE(EA_33a_I!$J$4:$J$120,0.75)</f>
        <v>35.155000000000001</v>
      </c>
      <c r="W60" s="290">
        <f>STDEV(EA_33a_I!$J$4:$J$120)</f>
        <v>26.886817006223751</v>
      </c>
      <c r="X60" s="290" t="s">
        <v>17</v>
      </c>
      <c r="Y60" s="290" t="s">
        <v>17</v>
      </c>
      <c r="Z60" s="182" t="s">
        <v>17</v>
      </c>
      <c r="AA60" s="182" t="s">
        <v>17</v>
      </c>
      <c r="AB60" s="182" t="s">
        <v>17</v>
      </c>
      <c r="AC60" s="182" t="s">
        <v>17</v>
      </c>
      <c r="AD60" s="182" t="s">
        <v>17</v>
      </c>
    </row>
    <row r="61" spans="1:30" ht="36">
      <c r="A61" s="1057"/>
      <c r="B61" s="1057" t="s">
        <v>88</v>
      </c>
      <c r="C61" s="287" t="str">
        <f>IFERROR(VLOOKUP(C$2,IS_36_M!$A$2:$B$69,2,FALSE),"")</f>
        <v>IS_36</v>
      </c>
      <c r="D61" s="980" t="str">
        <f>IFERROR(VLOOKUP(D$2,IS_36_M!$A$2:$B$69,2,FALSE),"")</f>
        <v>Porcentaje de la población en situación de pobreza (pobreza por ingresos MDSF)</v>
      </c>
      <c r="E61" s="288" t="s">
        <v>15</v>
      </c>
      <c r="F61" s="288" t="str">
        <f>IFERROR(VLOOKUP(F$2,IS_36_M!$A$2:$B$69,2,FALSE),"")</f>
        <v>Porcentaje</v>
      </c>
      <c r="G61" s="288" t="str">
        <f>IFERROR(VLOOKUP(G$2,IS_36_M!$A$2:$B$69,2,FALSE),"")</f>
        <v>Sin estándar</v>
      </c>
      <c r="H61" s="288" t="s">
        <v>470</v>
      </c>
      <c r="I61" s="289" t="s">
        <v>89</v>
      </c>
      <c r="J61" s="290">
        <f>MIN(IS_36_37_I!$I$5:$I$121)</f>
        <v>0.03</v>
      </c>
      <c r="K61" s="290">
        <f>MAX(IS_36_37_I!$I$5:$I$121)</f>
        <v>27.18</v>
      </c>
      <c r="L61" s="290">
        <f>AVERAGE(IS_36_37_I!$I$5:$I$121)</f>
        <v>10.754102564102567</v>
      </c>
      <c r="M61" s="290">
        <f>PERCENTILE(IS_36_37_I!$I$5:$I$121,0.25)</f>
        <v>6.11</v>
      </c>
      <c r="N61" s="290">
        <f>PERCENTILE(IS_36_37_I!$I$5:$I$121,0.5)</f>
        <v>10.17</v>
      </c>
      <c r="O61" s="290">
        <f>PERCENTILE(IS_36_37_I!$I$5:$I$121,0.75)</f>
        <v>14.44</v>
      </c>
      <c r="P61" s="290">
        <f>STDEV(IS_36_37_I!$I$5:$I$121)</f>
        <v>5.5560344879031449</v>
      </c>
      <c r="Q61" s="290">
        <f>MIN(IS_36_37_I!$N$5:$N$121)</f>
        <v>0.13</v>
      </c>
      <c r="R61" s="290">
        <f>MAX(IS_36_37_I!$N$5:$N$121)</f>
        <v>19.62</v>
      </c>
      <c r="S61" s="290">
        <f>AVERAGE(IS_36_37_I!$N$5:$N$121)</f>
        <v>7.8721367521367522</v>
      </c>
      <c r="T61" s="290">
        <f>PERCENTILE(IS_36_37_I!$N$5:$N$121,0.25)</f>
        <v>5.0599999999999996</v>
      </c>
      <c r="U61" s="290">
        <f>PERCENTILE(IS_36_37_I!$N$5:$N$121,0.5)</f>
        <v>7.43</v>
      </c>
      <c r="V61" s="290">
        <f>PERCENTILE(IS_36_37_I!$N$5:$N$121,0.75)</f>
        <v>10.119999999999999</v>
      </c>
      <c r="W61" s="290">
        <f>STDEV(IS_36_37_I!$N$5:$N$121)</f>
        <v>4.1061062243888928</v>
      </c>
      <c r="X61" s="290" t="s">
        <v>17</v>
      </c>
      <c r="Y61" s="290" t="s">
        <v>17</v>
      </c>
      <c r="Z61" s="182" t="s">
        <v>17</v>
      </c>
      <c r="AA61" s="182" t="s">
        <v>17</v>
      </c>
      <c r="AB61" s="182" t="s">
        <v>17</v>
      </c>
      <c r="AC61" s="182" t="s">
        <v>17</v>
      </c>
      <c r="AD61" s="182" t="s">
        <v>17</v>
      </c>
    </row>
    <row r="62" spans="1:30" ht="36">
      <c r="A62" s="1057"/>
      <c r="B62" s="1057"/>
      <c r="C62" s="287" t="str">
        <f>IFERROR(VLOOKUP(C$2,IS_37_M!$A$2:$B$69,2,FALSE),"")</f>
        <v>IS_37</v>
      </c>
      <c r="D62" s="980" t="str">
        <f>IFERROR(VLOOKUP(D$2,IS_37_M!$A$2:$B$69,2,FALSE),"")</f>
        <v>Porcentaje de la población en situación de pobreza (pobreza multidimensional MDSF)</v>
      </c>
      <c r="E62" s="288" t="s">
        <v>15</v>
      </c>
      <c r="F62" s="288" t="str">
        <f>IFERROR(VLOOKUP(F$2,IS_37_M!$A$2:$B$69,2,FALSE),"")</f>
        <v>Porcentaje</v>
      </c>
      <c r="G62" s="288" t="str">
        <f>IFERROR(VLOOKUP(G$2,IS_37_M!$A$2:$B$69,2,FALSE),"")</f>
        <v>Sin estándar</v>
      </c>
      <c r="H62" s="288" t="s">
        <v>470</v>
      </c>
      <c r="I62" s="289" t="s">
        <v>90</v>
      </c>
      <c r="J62" s="290">
        <f>MIN(IS_36_37_I!$J$5:$J$121)</f>
        <v>2.84</v>
      </c>
      <c r="K62" s="290">
        <f>MAX(IS_36_37_I!$J$5:$J$121)</f>
        <v>44.71</v>
      </c>
      <c r="L62" s="290">
        <f>AVERAGE(IS_36_37_I!$J$5:$J$121)</f>
        <v>20.614700854700857</v>
      </c>
      <c r="M62" s="290">
        <f>PERCENTILE(IS_36_37_I!$J$5:$J$121,0.25)</f>
        <v>16.690000000000001</v>
      </c>
      <c r="N62" s="290">
        <f>PERCENTILE(IS_36_37_I!$J$5:$J$121,0.5)</f>
        <v>20.27</v>
      </c>
      <c r="O62" s="290">
        <f>PERCENTILE(IS_36_37_I!$J$5:$J$121,0.75)</f>
        <v>24.3</v>
      </c>
      <c r="P62" s="290">
        <f>STDEV(IS_36_37_I!$J$5:$J$121)</f>
        <v>7.0010089879528179</v>
      </c>
      <c r="Q62" s="290">
        <f>MIN(IS_36_37_I!$Q$5:$Q$121)</f>
        <v>3.38</v>
      </c>
      <c r="R62" s="290">
        <f>MAX(IS_36_37_I!$Q$5:$Q$121)</f>
        <v>37.5</v>
      </c>
      <c r="S62" s="290">
        <f>AVERAGE(IS_36_37_I!$Q$5:$Q$121)</f>
        <v>20.79059829059829</v>
      </c>
      <c r="T62" s="290">
        <f>PERCENTILE(IS_36_37_I!$Q$5:$Q$121,0.25)</f>
        <v>17.079999999999998</v>
      </c>
      <c r="U62" s="290">
        <f>PERCENTILE(IS_36_37_I!$Q$5:$Q$121,0.5)</f>
        <v>21.12</v>
      </c>
      <c r="V62" s="290">
        <f>PERCENTILE(IS_36_37_I!$Q$5:$Q$121,0.75)</f>
        <v>24.92</v>
      </c>
      <c r="W62" s="290">
        <f>STDEV(IS_36_37_I!$Q$5:$Q$121)</f>
        <v>6.6668967721119765</v>
      </c>
      <c r="X62" s="290" t="s">
        <v>17</v>
      </c>
      <c r="Y62" s="290" t="s">
        <v>17</v>
      </c>
      <c r="Z62" s="182" t="s">
        <v>17</v>
      </c>
      <c r="AA62" s="182" t="s">
        <v>17</v>
      </c>
      <c r="AB62" s="182" t="s">
        <v>17</v>
      </c>
      <c r="AC62" s="182" t="s">
        <v>17</v>
      </c>
      <c r="AD62" s="182" t="s">
        <v>17</v>
      </c>
    </row>
    <row r="63" spans="1:30" ht="24">
      <c r="A63" s="1057"/>
      <c r="B63" s="409" t="s">
        <v>1836</v>
      </c>
      <c r="C63" s="287" t="str">
        <f>IFERROR(VLOOKUP(C$2,IS_201_M!$A$2:$B$69,2,FALSE),"")</f>
        <v>IS_201</v>
      </c>
      <c r="D63" s="287" t="str">
        <f>IFERROR(VLOOKUP(D$2,IS_201_M!$A$2:$B$69,2,FALSE),"")</f>
        <v>Población estimada de migrantes internacionales por comuna</v>
      </c>
      <c r="E63" s="986" t="s">
        <v>40</v>
      </c>
      <c r="F63" s="287" t="str">
        <f>IFERROR(VLOOKUP(F$2,IS_201_M!$A$2:$B$69,2,FALSE),"")</f>
        <v>Porcentaje</v>
      </c>
      <c r="G63" s="287" t="str">
        <f>IFERROR(VLOOKUP(G$2,IS_201_M!$A$2:$B$69,2,FALSE),"")</f>
        <v>Sin estándar</v>
      </c>
      <c r="H63" s="287" t="str">
        <f>IFERROR(VLOOKUP(H$2,IS_201_M!$A$2:$B$69,2,FALSE),"")</f>
        <v>Comunal</v>
      </c>
      <c r="I63" s="289" t="s">
        <v>1837</v>
      </c>
      <c r="J63" s="290" t="s">
        <v>17</v>
      </c>
      <c r="K63" s="290" t="s">
        <v>17</v>
      </c>
      <c r="L63" s="290" t="s">
        <v>17</v>
      </c>
      <c r="M63" s="290" t="s">
        <v>17</v>
      </c>
      <c r="N63" s="290" t="s">
        <v>17</v>
      </c>
      <c r="O63" s="290" t="s">
        <v>17</v>
      </c>
      <c r="P63" s="290" t="s">
        <v>17</v>
      </c>
      <c r="Q63" s="290" t="s">
        <v>17</v>
      </c>
      <c r="R63" s="290" t="s">
        <v>17</v>
      </c>
      <c r="S63" s="290" t="s">
        <v>17</v>
      </c>
      <c r="T63" s="290" t="s">
        <v>17</v>
      </c>
      <c r="U63" s="290" t="s">
        <v>17</v>
      </c>
      <c r="V63" s="290" t="s">
        <v>17</v>
      </c>
      <c r="W63" s="290" t="s">
        <v>17</v>
      </c>
      <c r="X63" s="290">
        <f>MIN(IS_201_I!$K$4:$K$120)</f>
        <v>10506</v>
      </c>
      <c r="Y63" s="290">
        <f>MAX(IS_201_I!$K$4:$K$120)</f>
        <v>220283</v>
      </c>
      <c r="Z63" s="290">
        <f>AVERAGE(IS_201_I!$K$4:$K$120)</f>
        <v>26810.238095238095</v>
      </c>
      <c r="AA63" s="290">
        <f>PERCENTILE(IS_201_I!$K$4:$K$120,0.25)</f>
        <v>12510</v>
      </c>
      <c r="AB63" s="290">
        <f>PERCENTILE(IS_201_I!$K$4:$K$120,0.5)</f>
        <v>16705.5</v>
      </c>
      <c r="AC63" s="290">
        <f>PERCENTILE(IS_201_I!$K$4:$K$120,0.75)</f>
        <v>27842.5</v>
      </c>
      <c r="AD63" s="290">
        <f>STDEV(IS_201_I!$K$4:$K$120)</f>
        <v>33280.306105541058</v>
      </c>
    </row>
    <row r="64" spans="1:30" ht="36">
      <c r="A64" s="1057"/>
      <c r="B64" s="1057" t="s">
        <v>91</v>
      </c>
      <c r="C64" s="287" t="str">
        <f>IFERROR(VLOOKUP(C$2,IS_39_M!$A$2:$B$69,2,FALSE),"")</f>
        <v>IS_39</v>
      </c>
      <c r="D64" s="980" t="str">
        <f>IFERROR(VLOOKUP(D$2,IS_39_M!$A$2:$B$69,2,FALSE),"")</f>
        <v>Porcentaje de unidades vecinales de la comuna que tienen entre 20% y 60% de hogares vulnerables.</v>
      </c>
      <c r="E64" s="288" t="s">
        <v>15</v>
      </c>
      <c r="F64" s="288" t="str">
        <f>IFERROR(VLOOKUP(F$2,IS_39_M!$A$2:$B$69,2,FALSE),"")</f>
        <v>Porcentaje</v>
      </c>
      <c r="G64" s="288" t="str">
        <f>IFERROR(VLOOKUP(G$2,IS_39_M!$A$2:$B$69,2,FALSE),"")</f>
        <v>100 % de las unidades vecinales (UV) de una comuna con un mínimo de 20% y un máximo de 60% de población vulnerable.</v>
      </c>
      <c r="H64" s="288" t="s">
        <v>470</v>
      </c>
      <c r="I64" s="289" t="s">
        <v>92</v>
      </c>
      <c r="J64" s="290">
        <f>MIN(IS_39_I!$N$4:$N$120)</f>
        <v>0</v>
      </c>
      <c r="K64" s="290">
        <f>MAX(IS_39_I!$N$4:$N$120)</f>
        <v>93.75</v>
      </c>
      <c r="L64" s="290">
        <f>AVERAGE(IS_39_I!$N$4:$N$120)</f>
        <v>46.418285714285702</v>
      </c>
      <c r="M64" s="290">
        <f>PERCENTILE(IS_39_I!$N$4:$N$120,0.25)</f>
        <v>33.33</v>
      </c>
      <c r="N64" s="290">
        <f>PERCENTILE(IS_39_I!$N$4:$N$120,0.5)</f>
        <v>49.36</v>
      </c>
      <c r="O64" s="290">
        <f>PERCENTILE(IS_39_I!$N$4:$N$120,0.75)</f>
        <v>56.79</v>
      </c>
      <c r="P64" s="290">
        <f>STDEV(IS_39_I!$N$4:$N$120)</f>
        <v>19.911124774162282</v>
      </c>
      <c r="Q64" s="290">
        <f>MIN(IS_39_I!$U$4:$U$120)</f>
        <v>0</v>
      </c>
      <c r="R64" s="290">
        <f>MAX(IS_39_I!$U$4:$U$120)</f>
        <v>87.5</v>
      </c>
      <c r="S64" s="290">
        <f>AVERAGE(IS_39_I!$U$4:$U$120)</f>
        <v>43.202205882352949</v>
      </c>
      <c r="T64" s="290">
        <f>PERCENTILE(IS_39_I!$U$4:$U$120,0.25)</f>
        <v>30.484999999999999</v>
      </c>
      <c r="U64" s="290">
        <f>PERCENTILE(IS_39_I!$U$4:$U$120,0.5)</f>
        <v>43.8</v>
      </c>
      <c r="V64" s="290">
        <f>PERCENTILE(IS_39_I!$U$4:$U$120,0.75)</f>
        <v>54.88</v>
      </c>
      <c r="W64" s="290">
        <f>STDEV(IS_39_I!$U$4:$U$120)</f>
        <v>19.271072888797267</v>
      </c>
      <c r="X64" s="290">
        <f>MIN(IS_39_I!$AB$4:$AB$120)</f>
        <v>0</v>
      </c>
      <c r="Y64" s="290">
        <f>MAX(IS_39_I!$AB$4:$AB$120)</f>
        <v>75</v>
      </c>
      <c r="Z64" s="290">
        <f>AVERAGE(IS_39_I!$AB$4:$AB$120)</f>
        <v>31.392702702702707</v>
      </c>
      <c r="AA64" s="290">
        <f>PERCENTILE(IS_39_I!$AB$4:$AB$120,0.25)</f>
        <v>18</v>
      </c>
      <c r="AB64" s="290">
        <f>PERCENTILE(IS_39_I!$AB$4:$AB$120,0.5)</f>
        <v>28.484999999999999</v>
      </c>
      <c r="AC64" s="290">
        <f>PERCENTILE(IS_39_I!$AB$4:$AB$120,0.75)</f>
        <v>41.917500000000004</v>
      </c>
      <c r="AD64" s="290">
        <f>STDEV(IS_39_I!$AB$4:$AB$120)</f>
        <v>16.268268239104142</v>
      </c>
    </row>
    <row r="65" spans="1:30" ht="24">
      <c r="A65" s="1057"/>
      <c r="B65" s="1057"/>
      <c r="C65" s="287" t="str">
        <f>IFERROR(VLOOKUP(C$2,IS_39a_M!$A$2:$B$69,2,FALSE),"")</f>
        <v>IS_39a</v>
      </c>
      <c r="D65" s="980" t="str">
        <f>IFERROR(VLOOKUP(D$2,IS_39a_M!$A$2:$B$69,2,FALSE),"")</f>
        <v>Índice de segregación de la población vulnerable</v>
      </c>
      <c r="E65" s="288" t="s">
        <v>15</v>
      </c>
      <c r="F65" s="288" t="str">
        <f>IFERROR(VLOOKUP(F$2,IS_39a_M!$A$2:$B$69,2,FALSE),"")</f>
        <v>Índice</v>
      </c>
      <c r="G65" s="288" t="str">
        <f>IFERROR(VLOOKUP(G$2,IS_39a_M!$A$2:$B$69,2,FALSE),"")</f>
        <v>Sin estándar</v>
      </c>
      <c r="H65" s="288" t="s">
        <v>470</v>
      </c>
      <c r="I65" s="289" t="s">
        <v>93</v>
      </c>
      <c r="J65" s="290">
        <f>MIN(IS_39a_I!$I$4:$I$120)</f>
        <v>0.13</v>
      </c>
      <c r="K65" s="290">
        <f>MAX(IS_39a_I!$I$4:$I$120)</f>
        <v>0.65</v>
      </c>
      <c r="L65" s="290">
        <f>AVERAGE(IS_39a_I!$I$4:$I$120)</f>
        <v>0.35014285714285709</v>
      </c>
      <c r="M65" s="290">
        <f>PERCENTILE(IS_39a_I!$I$4:$I$120,0.25)</f>
        <v>0.26250000000000001</v>
      </c>
      <c r="N65" s="290">
        <f>PERCENTILE(IS_39a_I!$I$4:$I$120,0.5)</f>
        <v>0.35</v>
      </c>
      <c r="O65" s="290">
        <f>PERCENTILE(IS_39a_I!$I$4:$I$120,0.75)</f>
        <v>0.42</v>
      </c>
      <c r="P65" s="290">
        <f>STDEV(IS_39a_I!$I$4:$I$120)</f>
        <v>0.10993400994434362</v>
      </c>
      <c r="Q65" s="290">
        <f>MIN(IS_39a_I!$K$4:$K$120)</f>
        <v>0.15</v>
      </c>
      <c r="R65" s="290">
        <f>MAX(IS_39a_I!$K$4:$K$120)</f>
        <v>0.68</v>
      </c>
      <c r="S65" s="290">
        <f>AVERAGE(IS_39a_I!$K$4:$K$120)</f>
        <v>0.35308823529411754</v>
      </c>
      <c r="T65" s="290">
        <f>PERCENTILE(IS_39a_I!$K$4:$K$120,0.25)</f>
        <v>0.27750000000000002</v>
      </c>
      <c r="U65" s="290">
        <f>PERCENTILE(IS_39a_I!$K$4:$K$120,0.5)</f>
        <v>0.35</v>
      </c>
      <c r="V65" s="290">
        <f>PERCENTILE(IS_39a_I!$K$4:$K$120,0.75)</f>
        <v>0.41249999999999998</v>
      </c>
      <c r="W65" s="290">
        <f>STDEV(IS_39a_I!$K$4:$K$120)</f>
        <v>0.11294242824701432</v>
      </c>
      <c r="X65" s="290">
        <f>MIN(IS_39a_I!$M$4:$M$120)</f>
        <v>0.18</v>
      </c>
      <c r="Y65" s="290">
        <f>MAX(IS_39a_I!$M$4:$M$120)</f>
        <v>0.69</v>
      </c>
      <c r="Z65" s="290">
        <f>AVERAGE(IS_39a_I!$M$4:$M$120)</f>
        <v>0.38765625000000004</v>
      </c>
      <c r="AA65" s="290">
        <f>PERCENTILE(IS_39a_I!$M$4:$M$120,0.25)</f>
        <v>0.3075</v>
      </c>
      <c r="AB65" s="290">
        <f>PERCENTILE(IS_39a_I!$M$4:$M$120,0.5)</f>
        <v>0.38500000000000001</v>
      </c>
      <c r="AC65" s="290">
        <f>PERCENTILE(IS_39a_I!$M$4:$M$120,0.75)</f>
        <v>0.45250000000000001</v>
      </c>
      <c r="AD65" s="290">
        <f>STDEV(IS_39a_I!$M$4:$M$120)</f>
        <v>0.1131054036784708</v>
      </c>
    </row>
    <row r="66" spans="1:30" ht="24">
      <c r="A66" s="1057"/>
      <c r="B66" s="409" t="s">
        <v>94</v>
      </c>
      <c r="C66" s="287" t="str">
        <f>IFERROR(VLOOKUP(C$2,IS_58_M!$A$2:$B$69,2,FALSE),"")</f>
        <v>IS_58</v>
      </c>
      <c r="D66" s="980" t="str">
        <f>IFERROR(VLOOKUP(D$2,IS_58_M!$A$2:$B$69,2,FALSE),"")</f>
        <v>Número de denuncias por delito en el espacio público cada 100 habitantes</v>
      </c>
      <c r="E66" s="288" t="s">
        <v>15</v>
      </c>
      <c r="F66" s="288" t="str">
        <f>IFERROR(VLOOKUP(F$2,IS_58_M!$A$2:$B$69,2,FALSE),"")</f>
        <v xml:space="preserve">Porcentaje </v>
      </c>
      <c r="G66" s="288" t="str">
        <f>IFERROR(VLOOKUP(G$2,IS_58_M!$A$2:$B$69,2,FALSE),"")</f>
        <v>Sin estándar</v>
      </c>
      <c r="H66" s="288" t="s">
        <v>470</v>
      </c>
      <c r="I66" s="289" t="s">
        <v>95</v>
      </c>
      <c r="J66" s="290">
        <f>MIN(IS_58_I!$L$4:$L$120)</f>
        <v>0.08</v>
      </c>
      <c r="K66" s="290">
        <f>MAX(IS_58_I!$L$4:$L$120)</f>
        <v>1.5</v>
      </c>
      <c r="L66" s="290">
        <f>AVERAGE(IS_58_I!$L$4:$L$120)</f>
        <v>0.55743589743589739</v>
      </c>
      <c r="M66" s="290">
        <f>PERCENTILE(IS_58_I!$L$4:$L$120,0.25)</f>
        <v>0.31</v>
      </c>
      <c r="N66" s="290">
        <f>PERCENTILE(IS_58_I!$L$4:$L$120,0.5)</f>
        <v>0.46</v>
      </c>
      <c r="O66" s="290">
        <f>PERCENTILE(IS_58_I!$L$4:$L$120,0.75)</f>
        <v>0.79</v>
      </c>
      <c r="P66" s="290">
        <f>STDEV(IS_58_I!$L$4:$L$120)</f>
        <v>0.3363089554678132</v>
      </c>
      <c r="Q66" s="290">
        <f>MIN(IS_58_I!$Q$4:$Q$120)</f>
        <v>0.04</v>
      </c>
      <c r="R66" s="290">
        <f>MAX(IS_58_I!$Q$4:$Q$120)</f>
        <v>2.02</v>
      </c>
      <c r="S66" s="290">
        <f>AVERAGE(IS_58_I!$Q$4:$Q$120)</f>
        <v>0.53948717948717939</v>
      </c>
      <c r="T66" s="290">
        <f>PERCENTILE(IS_58_I!$Q$4:$Q$120,0.25)</f>
        <v>0.22</v>
      </c>
      <c r="U66" s="290">
        <f>PERCENTILE(IS_58_I!$Q$4:$Q$120,0.5)</f>
        <v>0.4</v>
      </c>
      <c r="V66" s="290">
        <f>PERCENTILE(IS_58_I!$Q$4:$Q$120,0.75)</f>
        <v>0.74</v>
      </c>
      <c r="W66" s="290">
        <f>STDEV(IS_58_I!$Q$4:$Q$120)</f>
        <v>0.43395503929246088</v>
      </c>
      <c r="X66" s="290" t="s">
        <v>17</v>
      </c>
      <c r="Y66" s="290" t="s">
        <v>17</v>
      </c>
      <c r="Z66" s="182" t="s">
        <v>17</v>
      </c>
      <c r="AA66" s="182" t="s">
        <v>17</v>
      </c>
      <c r="AB66" s="182" t="s">
        <v>17</v>
      </c>
      <c r="AC66" s="182" t="s">
        <v>17</v>
      </c>
      <c r="AD66" s="182" t="s">
        <v>17</v>
      </c>
    </row>
    <row r="67" spans="1:30" ht="60">
      <c r="A67" s="1055" t="s">
        <v>96</v>
      </c>
      <c r="B67" s="409" t="s">
        <v>97</v>
      </c>
      <c r="C67" s="287" t="str">
        <f>IFERROR(VLOOKUP(C$2,IS_20_M!$A$2:$B$69,2,FALSE),"")</f>
        <v>IS_20</v>
      </c>
      <c r="D67" s="980" t="str">
        <f>IFERROR(VLOOKUP(D$2,IS_20_M!$A$2:$B$69,2,FALSE),"")</f>
        <v>Porcentaje de continuidad de la infraestructura vial en las áreas de crecimiento urbano</v>
      </c>
      <c r="E67" s="288" t="s">
        <v>15</v>
      </c>
      <c r="F67" s="288" t="str">
        <f>IFERROR(VLOOKUP(F$2,IS_20_M!$A$2:$B$69,2,FALSE),"")</f>
        <v xml:space="preserve">Porcentaje </v>
      </c>
      <c r="G67" s="288" t="str">
        <f>IFERROR(VLOOKUP(G$2,IS_20_M!$A$2:$B$69,2,FALSE),"")</f>
        <v>Sin estándar</v>
      </c>
      <c r="H67" s="288" t="s">
        <v>12</v>
      </c>
      <c r="I67" s="289" t="s">
        <v>98</v>
      </c>
      <c r="J67" s="290">
        <f>MIN(IS_20_IC!$G$4:$G$120)</f>
        <v>0.43</v>
      </c>
      <c r="K67" s="290">
        <f>MAX(IS_20_IC!$G$4:$G$120)</f>
        <v>5.43</v>
      </c>
      <c r="L67" s="290">
        <f>AVERAGE(IS_20_IC!$G$4:$G$120)</f>
        <v>3.076857142857143</v>
      </c>
      <c r="M67" s="290">
        <f>PERCENTILE(IS_20_IC!$G$4:$G$120,0.25)</f>
        <v>2.2649999999999997</v>
      </c>
      <c r="N67" s="290">
        <f>PERCENTILE(IS_20_IC!$G$4:$G$120,0.5)</f>
        <v>2.97</v>
      </c>
      <c r="O67" s="290">
        <f>PERCENTILE(IS_20_IC!$G$4:$G$120,0.75)</f>
        <v>3.9850000000000003</v>
      </c>
      <c r="P67" s="290">
        <f>STDEV(IS_20_IC!$G$4:$G$120)</f>
        <v>1.1823475437813158</v>
      </c>
      <c r="Q67" s="290" t="s">
        <v>17</v>
      </c>
      <c r="R67" s="290" t="s">
        <v>17</v>
      </c>
      <c r="S67" s="290" t="s">
        <v>17</v>
      </c>
      <c r="T67" s="290" t="s">
        <v>17</v>
      </c>
      <c r="U67" s="290" t="s">
        <v>17</v>
      </c>
      <c r="V67" s="290" t="s">
        <v>17</v>
      </c>
      <c r="W67" s="290" t="s">
        <v>17</v>
      </c>
      <c r="X67" s="290" t="s">
        <v>17</v>
      </c>
      <c r="Y67" s="290" t="s">
        <v>17</v>
      </c>
      <c r="Z67" s="182" t="s">
        <v>17</v>
      </c>
      <c r="AA67" s="182" t="s">
        <v>17</v>
      </c>
      <c r="AB67" s="182" t="s">
        <v>17</v>
      </c>
      <c r="AC67" s="182" t="s">
        <v>17</v>
      </c>
      <c r="AD67" s="182" t="s">
        <v>17</v>
      </c>
    </row>
    <row r="68" spans="1:30" ht="24">
      <c r="A68" s="1056"/>
      <c r="B68" s="1057"/>
      <c r="C68" s="287" t="str">
        <f>IFERROR(VLOOKUP(C$2,EA_31_M!$A$2:$B$69,2,FALSE),"")</f>
        <v>EA_31</v>
      </c>
      <c r="D68" s="980" t="str">
        <f>IFERROR(VLOOKUP(D$2,EA_31_M!$A$2:$B$69,2,FALSE),"")</f>
        <v>Tasa de crecimiento anual de la extensión física urbana</v>
      </c>
      <c r="E68" s="288" t="s">
        <v>15</v>
      </c>
      <c r="F68" s="288" t="str">
        <f>IFERROR(VLOOKUP(F$2,EA_31_M!$A$2:$B$69,2,FALSE),"")</f>
        <v>Porcentaje y tasa</v>
      </c>
      <c r="G68" s="288" t="str">
        <f>IFERROR(VLOOKUP(G$2,EA_31_M!$A$2:$B$69,2,FALSE),"")</f>
        <v>Sin estándar</v>
      </c>
      <c r="H68" s="288" t="s">
        <v>12</v>
      </c>
      <c r="I68" s="289" t="s">
        <v>100</v>
      </c>
      <c r="J68" s="290">
        <f>MIN(EA_31_IC!$J$4:$J$64)</f>
        <v>0.22</v>
      </c>
      <c r="K68" s="290">
        <f>MAX(EA_31_IC!$J$4:$J$64)</f>
        <v>13.03</v>
      </c>
      <c r="L68" s="290">
        <f>AVERAGE(EA_31_IC!$J$4:$J$64)</f>
        <v>2.7352459016393436</v>
      </c>
      <c r="M68" s="290">
        <f>PERCENTILE(EA_31_IC!$J$4:$J$64,0.25)</f>
        <v>1.31</v>
      </c>
      <c r="N68" s="290">
        <f>PERCENTILE(EA_31_IC!$J$4:$J$64,0.5)</f>
        <v>2.27</v>
      </c>
      <c r="O68" s="290">
        <f>PERCENTILE(EA_31_IC!$J$4:$J$64,0.75)</f>
        <v>3.35</v>
      </c>
      <c r="P68" s="290">
        <f>STDEV(EA_31_IC!$J$4:$J$64)</f>
        <v>2.1157863837963249</v>
      </c>
      <c r="Q68" s="290" t="s">
        <v>17</v>
      </c>
      <c r="R68" s="290" t="s">
        <v>17</v>
      </c>
      <c r="S68" s="290" t="s">
        <v>17</v>
      </c>
      <c r="T68" s="290" t="s">
        <v>17</v>
      </c>
      <c r="U68" s="290" t="s">
        <v>17</v>
      </c>
      <c r="V68" s="290" t="s">
        <v>17</v>
      </c>
      <c r="W68" s="290" t="s">
        <v>17</v>
      </c>
      <c r="X68" s="290" t="s">
        <v>17</v>
      </c>
      <c r="Y68" s="290" t="s">
        <v>17</v>
      </c>
      <c r="Z68" s="182" t="s">
        <v>17</v>
      </c>
      <c r="AA68" s="182" t="s">
        <v>17</v>
      </c>
      <c r="AB68" s="182" t="s">
        <v>17</v>
      </c>
      <c r="AC68" s="182" t="s">
        <v>17</v>
      </c>
      <c r="AD68" s="182" t="s">
        <v>17</v>
      </c>
    </row>
    <row r="69" spans="1:30" ht="48">
      <c r="A69" s="1056"/>
      <c r="B69" s="1057"/>
      <c r="C69" s="287" t="str">
        <f>IFERROR(VLOOKUP(C$2,IS_5_M!$A$2:$B$69,2,FALSE),"")</f>
        <v>IS_5</v>
      </c>
      <c r="D69" s="980" t="str">
        <f>IFERROR(VLOOKUP(D$2,IS_5_M!$A$2:$B$69,2,FALSE),"")</f>
        <v>Diferencia entre el valor de suelo más alto y el más bajo entre las áreas homogéneas (urbanas) definidas por el Servicio de Impuestos Internos</v>
      </c>
      <c r="E69" s="288" t="s">
        <v>15</v>
      </c>
      <c r="F69" s="288" t="str">
        <f>IFERROR(VLOOKUP(F$2,IS_5_M!$A$2:$B$69,2,FALSE),"")</f>
        <v>Índice</v>
      </c>
      <c r="G69" s="288" t="str">
        <f>IFERROR(VLOOKUP(G$2,IS_5_M!$A$2:$B$69,2,FALSE),"")</f>
        <v>Sin estándar</v>
      </c>
      <c r="H69" s="288" t="s">
        <v>470</v>
      </c>
      <c r="I69" s="289" t="s">
        <v>101</v>
      </c>
      <c r="J69" s="290">
        <f>MIN(IS_5_I!$J$4:$J$120)</f>
        <v>0</v>
      </c>
      <c r="K69" s="290">
        <f>MAX(IS_5_I!$J$4:$J$120)</f>
        <v>0.87</v>
      </c>
      <c r="L69" s="290">
        <f>AVERAGE(IS_5_I!$J$4:$J$120)</f>
        <v>5.2051282051282025E-2</v>
      </c>
      <c r="M69" s="290">
        <f>PERCENTILE(IS_5_I!$J$4:$J$120,0.25)</f>
        <v>0</v>
      </c>
      <c r="N69" s="290">
        <f>PERCENTILE(IS_5_I!$J$4:$J$120,0.5)</f>
        <v>0.02</v>
      </c>
      <c r="O69" s="290">
        <f>PERCENTILE(IS_5_I!$J$4:$J$120,0.75)</f>
        <v>0.04</v>
      </c>
      <c r="P69" s="290">
        <f>STDEV(IS_5_I!$J$4:$J$120)</f>
        <v>0.10583443854418492</v>
      </c>
      <c r="Q69" s="290" t="s">
        <v>17</v>
      </c>
      <c r="R69" s="290" t="s">
        <v>17</v>
      </c>
      <c r="S69" s="290" t="s">
        <v>17</v>
      </c>
      <c r="T69" s="290" t="s">
        <v>17</v>
      </c>
      <c r="U69" s="290" t="s">
        <v>17</v>
      </c>
      <c r="V69" s="290" t="s">
        <v>17</v>
      </c>
      <c r="W69" s="290" t="s">
        <v>17</v>
      </c>
      <c r="X69" s="290" t="s">
        <v>17</v>
      </c>
      <c r="Y69" s="290" t="s">
        <v>17</v>
      </c>
      <c r="Z69" s="182" t="s">
        <v>17</v>
      </c>
      <c r="AA69" s="182" t="s">
        <v>17</v>
      </c>
      <c r="AB69" s="182" t="s">
        <v>17</v>
      </c>
      <c r="AC69" s="182" t="s">
        <v>17</v>
      </c>
      <c r="AD69" s="182" t="s">
        <v>17</v>
      </c>
    </row>
    <row r="70" spans="1:30" ht="24">
      <c r="A70" s="1056"/>
      <c r="B70" s="1055" t="s">
        <v>1262</v>
      </c>
      <c r="C70" s="287" t="str">
        <f>IFERROR(VLOOKUP(C$2,EA_48_M!$A$2:$B$69,2,FALSE),"")</f>
        <v>EA_48</v>
      </c>
      <c r="D70" s="980" t="str">
        <f>IFERROR(VLOOKUP(D$2,EA_48_M!$A$2:$B$69,2,FALSE),"")</f>
        <v>Porcentaje de población expuesta a inundación por tsunami</v>
      </c>
      <c r="E70" s="288" t="s">
        <v>15</v>
      </c>
      <c r="F70" s="288" t="str">
        <f>IFERROR(VLOOKUP(F$2,EA_48_M!$A$2:$B$69,2,FALSE),"")</f>
        <v>Porcentaje</v>
      </c>
      <c r="G70" s="288" t="str">
        <f>IFERROR(VLOOKUP(G$2,EA_48_M!$A$2:$B$69,2,FALSE),"")</f>
        <v>Sin estándar</v>
      </c>
      <c r="H70" s="288" t="s">
        <v>470</v>
      </c>
      <c r="I70" s="289" t="s">
        <v>102</v>
      </c>
      <c r="J70" s="290">
        <f>MIN(EA_48_I!$J$4:$J$120)</f>
        <v>0</v>
      </c>
      <c r="K70" s="290">
        <f>MAX(EA_48_I!$J$4:$J$120)</f>
        <v>43.22</v>
      </c>
      <c r="L70" s="290">
        <f>AVERAGE(EA_48_I!$J$4:$J$120)</f>
        <v>11.090952380952382</v>
      </c>
      <c r="M70" s="290">
        <f>PERCENTILE(EA_48_I!$J$4:$J$120,0.25)</f>
        <v>2.76</v>
      </c>
      <c r="N70" s="290">
        <f>PERCENTILE(EA_48_I!$J$4:$J$120,0.5)</f>
        <v>9.0500000000000007</v>
      </c>
      <c r="O70" s="290">
        <f>PERCENTILE(EA_48_I!$J$4:$J$120,0.75)</f>
        <v>14.47</v>
      </c>
      <c r="P70" s="290">
        <f>STDEV(EA_48_I!$J$4:$J$120)</f>
        <v>10.779559779862025</v>
      </c>
      <c r="Q70" s="290"/>
      <c r="R70" s="290"/>
      <c r="S70" s="182"/>
      <c r="T70" s="182"/>
      <c r="U70" s="182"/>
      <c r="V70" s="182"/>
      <c r="W70" s="182"/>
      <c r="X70" s="290" t="s">
        <v>17</v>
      </c>
      <c r="Y70" s="290" t="s">
        <v>17</v>
      </c>
      <c r="Z70" s="182" t="s">
        <v>17</v>
      </c>
      <c r="AA70" s="182" t="s">
        <v>17</v>
      </c>
      <c r="AB70" s="182" t="s">
        <v>17</v>
      </c>
      <c r="AC70" s="182" t="s">
        <v>17</v>
      </c>
      <c r="AD70" s="182" t="s">
        <v>17</v>
      </c>
    </row>
    <row r="71" spans="1:30" ht="36">
      <c r="A71" s="1056"/>
      <c r="B71" s="1058"/>
      <c r="C71" s="287" t="str">
        <f>IFERROR(VLOOKUP(C$2,EA_201_M!$A$2:$B$69,2,FALSE),"")</f>
        <v>EA_201</v>
      </c>
      <c r="D71" s="980" t="str">
        <f>IFERROR(VLOOKUP(D$2,EA_201_M!$A$2:$B$69,2,FALSE),"")</f>
        <v>Porcentaje de población ubicada en zonas con mayor recurrencia de incendios forestales</v>
      </c>
      <c r="E71" s="288" t="s">
        <v>15</v>
      </c>
      <c r="F71" s="288" t="str">
        <f>IFERROR(VLOOKUP(F$2,EA_201_M!$A$2:$B$69,2,FALSE),"")</f>
        <v>Porcentaje</v>
      </c>
      <c r="G71" s="288" t="str">
        <f>IFERROR(VLOOKUP(G$2,EA_201_M!$A$2:$B$69,2,FALSE),"")</f>
        <v>Sin estándar</v>
      </c>
      <c r="H71" s="288" t="s">
        <v>470</v>
      </c>
      <c r="I71" s="289" t="s">
        <v>1524</v>
      </c>
      <c r="J71" s="290" t="s">
        <v>17</v>
      </c>
      <c r="K71" s="290" t="s">
        <v>17</v>
      </c>
      <c r="L71" s="290" t="s">
        <v>17</v>
      </c>
      <c r="M71" s="290" t="s">
        <v>17</v>
      </c>
      <c r="N71" s="290" t="s">
        <v>17</v>
      </c>
      <c r="O71" s="290" t="s">
        <v>17</v>
      </c>
      <c r="P71" s="290" t="s">
        <v>17</v>
      </c>
      <c r="Q71" s="290">
        <f>MIN(EA_201_I!$H$4:$H$120)</f>
        <v>0</v>
      </c>
      <c r="R71" s="290">
        <f>MAX(EA_201_I!$H$4:$H$120)</f>
        <v>91.93</v>
      </c>
      <c r="S71" s="290">
        <f>AVERAGE(EA_201_I!$H$4:$H$120)</f>
        <v>17.929878048780495</v>
      </c>
      <c r="T71" s="290">
        <f>PERCENTILE(EA_201_I!$H$4:$H$120,0.25)</f>
        <v>1.0149999999999999</v>
      </c>
      <c r="U71" s="290">
        <f>PERCENTILE(EA_201_I!$H$4:$H$120,0.5)</f>
        <v>8.7050000000000001</v>
      </c>
      <c r="V71" s="290">
        <f>PERCENTILE(EA_201_I!$H$4:$H$120,0.75)</f>
        <v>30.36</v>
      </c>
      <c r="W71" s="290">
        <f>STDEV(EA_201_I!$H$4:$H$120)</f>
        <v>21.626222280102478</v>
      </c>
      <c r="X71" s="290" t="s">
        <v>17</v>
      </c>
      <c r="Y71" s="290" t="s">
        <v>17</v>
      </c>
      <c r="Z71" s="182" t="s">
        <v>17</v>
      </c>
      <c r="AA71" s="182" t="s">
        <v>17</v>
      </c>
      <c r="AB71" s="182" t="s">
        <v>17</v>
      </c>
      <c r="AC71" s="182" t="s">
        <v>17</v>
      </c>
      <c r="AD71" s="182" t="s">
        <v>17</v>
      </c>
    </row>
    <row r="72" spans="1:30" ht="24">
      <c r="A72" s="1056"/>
      <c r="B72" s="1055" t="s">
        <v>1486</v>
      </c>
      <c r="C72" s="287" t="str">
        <f>IFERROR(VLOOKUP(C$2,EA_41_M!$A$2:$B$69,2,FALSE),"")</f>
        <v>EA_41</v>
      </c>
      <c r="D72" s="980" t="str">
        <f>IFERROR(VLOOKUP(D$2,EA_41_M!$A$2:$B$69,2,FALSE),"")</f>
        <v>Porcentaje de equipamiento crítico expuesto a inundación por tsunami</v>
      </c>
      <c r="E72" s="288" t="s">
        <v>15</v>
      </c>
      <c r="F72" s="288" t="str">
        <f>IFERROR(VLOOKUP(F$2,EA_41_M!$A$2:$B$69,2,FALSE),"")</f>
        <v>Cantidad</v>
      </c>
      <c r="G72" s="288" t="str">
        <f>IFERROR(VLOOKUP(G$2,EA_41_M!$A$2:$B$69,2,FALSE),"")</f>
        <v>Sin estándar</v>
      </c>
      <c r="H72" s="288" t="s">
        <v>470</v>
      </c>
      <c r="I72" s="289" t="s">
        <v>1494</v>
      </c>
      <c r="J72" s="290" t="s">
        <v>17</v>
      </c>
      <c r="K72" s="290" t="s">
        <v>17</v>
      </c>
      <c r="L72" s="290" t="s">
        <v>17</v>
      </c>
      <c r="M72" s="290" t="s">
        <v>17</v>
      </c>
      <c r="N72" s="290" t="s">
        <v>17</v>
      </c>
      <c r="O72" s="290" t="s">
        <v>17</v>
      </c>
      <c r="P72" s="290" t="s">
        <v>17</v>
      </c>
      <c r="Q72" s="290">
        <f>MIN(EA_41_I!$S$4:$S$120)</f>
        <v>0</v>
      </c>
      <c r="R72" s="290">
        <f>MAX(EA_41_I!$S$4:$S$120)</f>
        <v>52.82</v>
      </c>
      <c r="S72" s="290">
        <f>AVERAGE(EA_41_I!$S$4:$S$120)</f>
        <v>19.353333333333335</v>
      </c>
      <c r="T72" s="290">
        <f>PERCENTILE(EA_41_I!$S$4:$S$120,0.25)</f>
        <v>7.88</v>
      </c>
      <c r="U72" s="290">
        <f>PERCENTILE(EA_41_I!$S$4:$S$120,0.5)</f>
        <v>17.39</v>
      </c>
      <c r="V72" s="290">
        <f>PERCENTILE(EA_41_I!$S$4:$S$120,0.75)</f>
        <v>22.93</v>
      </c>
      <c r="W72" s="290">
        <f>STDEV(EA_41_I!$S$4:$S$120)</f>
        <v>16.902458499677891</v>
      </c>
      <c r="X72" s="290" t="s">
        <v>17</v>
      </c>
      <c r="Y72" s="290" t="s">
        <v>17</v>
      </c>
      <c r="Z72" s="182" t="s">
        <v>17</v>
      </c>
      <c r="AA72" s="182" t="s">
        <v>17</v>
      </c>
      <c r="AB72" s="182" t="s">
        <v>17</v>
      </c>
      <c r="AC72" s="182" t="s">
        <v>17</v>
      </c>
      <c r="AD72" s="182" t="s">
        <v>17</v>
      </c>
    </row>
    <row r="73" spans="1:30" ht="36">
      <c r="A73" s="1056"/>
      <c r="B73" s="1058"/>
      <c r="C73" s="287" t="str">
        <f>IFERROR(VLOOKUP(C$2,EA_200_M!$A$2:$B$69,2,FALSE),"")</f>
        <v>EA_200</v>
      </c>
      <c r="D73" s="980" t="str">
        <f>IFERROR(VLOOKUP(D$2,EA_201_M!$A$2:$B$69,2,FALSE),"")</f>
        <v>Porcentaje de población ubicada en zonas con mayor recurrencia de incendios forestales</v>
      </c>
      <c r="E73" s="288" t="s">
        <v>15</v>
      </c>
      <c r="F73" s="288" t="str">
        <f>IFERROR(VLOOKUP(F$2,EA_201_M!$A$2:$B$69,2,FALSE),"")</f>
        <v>Porcentaje</v>
      </c>
      <c r="G73" s="288" t="str">
        <f>IFERROR(VLOOKUP(G$2,EA_201_M!$A$2:$B$69,2,FALSE),"")</f>
        <v>Sin estándar</v>
      </c>
      <c r="H73" s="288" t="s">
        <v>470</v>
      </c>
      <c r="I73" s="289" t="s">
        <v>1493</v>
      </c>
      <c r="J73" s="290" t="s">
        <v>17</v>
      </c>
      <c r="K73" s="290" t="s">
        <v>17</v>
      </c>
      <c r="L73" s="290" t="s">
        <v>17</v>
      </c>
      <c r="M73" s="290" t="s">
        <v>17</v>
      </c>
      <c r="N73" s="290" t="s">
        <v>17</v>
      </c>
      <c r="O73" s="290" t="s">
        <v>17</v>
      </c>
      <c r="P73" s="290" t="s">
        <v>17</v>
      </c>
      <c r="Q73" s="290">
        <f>MIN(EA_200_I!$J$4:$J$120)</f>
        <v>0</v>
      </c>
      <c r="R73" s="290">
        <f>MAX(EA_200_I!$J$4:$J$120)</f>
        <v>257</v>
      </c>
      <c r="S73" s="290">
        <f>AVERAGE(EA_200_I!$J$4:$J$120)</f>
        <v>72.265060240963862</v>
      </c>
      <c r="T73" s="290">
        <f>PERCENTILE(EA_200_I!$J$4:$J$120,0.25)</f>
        <v>23.5</v>
      </c>
      <c r="U73" s="290">
        <f>PERCENTILE(EA_200_I!$J$4:$J$120,0.5)</f>
        <v>48</v>
      </c>
      <c r="V73" s="290">
        <f>PERCENTILE(EA_200_I!$J$4:$J$120,0.75)</f>
        <v>96.5</v>
      </c>
      <c r="W73" s="290">
        <f>STDEV(EA_200_I!$J$4:$J$120)</f>
        <v>67.360168504175832</v>
      </c>
      <c r="X73" s="290" t="s">
        <v>17</v>
      </c>
      <c r="Y73" s="290" t="s">
        <v>17</v>
      </c>
      <c r="Z73" s="182" t="s">
        <v>17</v>
      </c>
      <c r="AA73" s="182" t="s">
        <v>17</v>
      </c>
      <c r="AB73" s="182" t="s">
        <v>17</v>
      </c>
      <c r="AC73" s="182" t="s">
        <v>17</v>
      </c>
      <c r="AD73" s="182" t="s">
        <v>17</v>
      </c>
    </row>
    <row r="74" spans="1:30" ht="36">
      <c r="A74" s="1056"/>
      <c r="B74" s="409" t="s">
        <v>103</v>
      </c>
      <c r="C74" s="287" t="str">
        <f>IFERROR(VLOOKUP(C$2,IG_1_M!$A$2:$B$69,2,FALSE),"")</f>
        <v>IG_1</v>
      </c>
      <c r="D74" s="980" t="str">
        <f>IFERROR(VLOOKUP(D$2,IG_1_M!$A$2:$B$69,2,FALSE),"")</f>
        <v>Porcentaje de la inversión nacional a escala comunal en la que participa el municipio como institución contratante</v>
      </c>
      <c r="E74" s="288" t="s">
        <v>15</v>
      </c>
      <c r="F74" s="288" t="str">
        <f>IFERROR(VLOOKUP(F$2,IG_1_M!$A$2:$B$69,2,FALSE),"")</f>
        <v>Porcentaje</v>
      </c>
      <c r="G74" s="288" t="str">
        <f>IFERROR(VLOOKUP(G$2,IG_1_M!$A$2:$B$69,2,FALSE),"")</f>
        <v>Sin estándar</v>
      </c>
      <c r="H74" s="288" t="s">
        <v>470</v>
      </c>
      <c r="I74" s="289" t="s">
        <v>104</v>
      </c>
      <c r="J74" s="290">
        <f>MIN(IG_1_I!$J$4:$J$120)</f>
        <v>0.06</v>
      </c>
      <c r="K74" s="290">
        <f>MAX(IG_1_I!$J$4:$J$120)</f>
        <v>99.61</v>
      </c>
      <c r="L74" s="290">
        <f>AVERAGE(IG_1_I!$J$4:$J$120)</f>
        <v>32.402991452991451</v>
      </c>
      <c r="M74" s="290">
        <f>PERCENTILE(IG_1_I!$J$4:$J$120,0.25)</f>
        <v>11.97</v>
      </c>
      <c r="N74" s="290">
        <f>PERCENTILE(IG_1_I!$J$4:$J$120,0.5)</f>
        <v>26.66</v>
      </c>
      <c r="O74" s="290">
        <f>PERCENTILE(IG_1_I!$J$4:$J$120,0.75)</f>
        <v>46.1</v>
      </c>
      <c r="P74" s="290">
        <f>STDEV(IG_1_I!$J$4:$J$120)</f>
        <v>25.336689876641323</v>
      </c>
      <c r="Q74" s="290">
        <f>MIN(IG_1_I!$M$4:$M$120)</f>
        <v>0.06</v>
      </c>
      <c r="R74" s="290">
        <f>MAX(IG_1_I!$M$4:$M$120)</f>
        <v>100</v>
      </c>
      <c r="S74" s="290">
        <f>AVERAGE(IG_1_I!$M$4:$M$120)</f>
        <v>35.851367521367521</v>
      </c>
      <c r="T74" s="290">
        <f>PERCENTILE(IG_1_I!$M$4:$M$120,0.25)</f>
        <v>14.54</v>
      </c>
      <c r="U74" s="290">
        <f>PERCENTILE(IG_1_I!$M$4:$M$120,0.5)</f>
        <v>29.99</v>
      </c>
      <c r="V74" s="290">
        <f>PERCENTILE(IG_1_I!$M$4:$M$120,0.75)</f>
        <v>53.27</v>
      </c>
      <c r="W74" s="290">
        <f>STDEV(IG_1_I!$M$4:$M$120)</f>
        <v>25.272012525307133</v>
      </c>
      <c r="X74" s="290" t="s">
        <v>17</v>
      </c>
      <c r="Y74" s="290" t="s">
        <v>17</v>
      </c>
      <c r="Z74" s="182" t="s">
        <v>17</v>
      </c>
      <c r="AA74" s="182" t="s">
        <v>17</v>
      </c>
      <c r="AB74" s="182" t="s">
        <v>17</v>
      </c>
      <c r="AC74" s="182" t="s">
        <v>17</v>
      </c>
      <c r="AD74" s="182" t="s">
        <v>17</v>
      </c>
    </row>
    <row r="75" spans="1:30" ht="24">
      <c r="A75" s="1058"/>
      <c r="B75" s="409" t="s">
        <v>105</v>
      </c>
      <c r="C75" s="287" t="str">
        <f>IFERROR(VLOOKUP(C$2,IG_66_M!$A$2:$B$69,2,FALSE),"")</f>
        <v>IG_66</v>
      </c>
      <c r="D75" s="980" t="str">
        <f>IFERROR(VLOOKUP(D$2,IG_66_M!$A$2:$B$69,2,FALSE),"")</f>
        <v>Plan regulador comunal actualizado en los últimos 10 años</v>
      </c>
      <c r="E75" s="288" t="s">
        <v>15</v>
      </c>
      <c r="F75" s="288" t="str">
        <f>IFERROR(VLOOKUP(F$2,IG_66_M!$A$2:$B$69,2,FALSE),"")</f>
        <v>Sí o No</v>
      </c>
      <c r="G75" s="288" t="str">
        <f>IFERROR(VLOOKUP(G$2,IG_66_M!$A$2:$B$69,2,FALSE),"")</f>
        <v>PRC vigente o actualizado en menos de 10 años</v>
      </c>
      <c r="H75" s="288" t="s">
        <v>470</v>
      </c>
      <c r="I75" s="297" t="s">
        <v>106</v>
      </c>
      <c r="J75" s="298" t="s">
        <v>153</v>
      </c>
      <c r="K75" s="298" t="s">
        <v>154</v>
      </c>
      <c r="L75" s="290" t="s">
        <v>17</v>
      </c>
      <c r="M75" s="290" t="s">
        <v>17</v>
      </c>
      <c r="N75" s="290" t="s">
        <v>17</v>
      </c>
      <c r="O75" s="290" t="s">
        <v>17</v>
      </c>
      <c r="P75" s="290" t="s">
        <v>17</v>
      </c>
      <c r="Q75" s="298" t="s">
        <v>1886</v>
      </c>
      <c r="R75" s="298" t="s">
        <v>1887</v>
      </c>
      <c r="S75" s="290" t="s">
        <v>17</v>
      </c>
      <c r="T75" s="290" t="s">
        <v>17</v>
      </c>
      <c r="U75" s="290" t="s">
        <v>17</v>
      </c>
      <c r="V75" s="290" t="s">
        <v>17</v>
      </c>
      <c r="W75" s="290" t="s">
        <v>17</v>
      </c>
      <c r="X75" s="298" t="s">
        <v>1875</v>
      </c>
      <c r="Y75" s="298" t="s">
        <v>1876</v>
      </c>
      <c r="Z75" s="290" t="s">
        <v>17</v>
      </c>
      <c r="AA75" s="290" t="s">
        <v>17</v>
      </c>
      <c r="AB75" s="290" t="s">
        <v>17</v>
      </c>
      <c r="AC75" s="290" t="s">
        <v>17</v>
      </c>
      <c r="AD75" s="290" t="s">
        <v>17</v>
      </c>
    </row>
    <row r="76" spans="1:30" ht="36">
      <c r="A76" s="1055" t="s">
        <v>107</v>
      </c>
      <c r="B76" s="409" t="s">
        <v>108</v>
      </c>
      <c r="C76" s="287" t="str">
        <f>IFERROR(VLOOKUP(C$2,DE_3_M!$A$2:$B$69,2,FALSE),"")</f>
        <v>DE_3</v>
      </c>
      <c r="D76" s="980" t="str">
        <f>IFERROR(VLOOKUP(D$2,DE_3_M!$A$2:$B$69,2,FALSE),"")</f>
        <v>Participación del Fondo Común Municipal (FCM) en el ingreso municipal total (descontadas las transferencias)</v>
      </c>
      <c r="E76" s="288" t="s">
        <v>15</v>
      </c>
      <c r="F76" s="288" t="str">
        <f>IFERROR(VLOOKUP(F$2,DE_3_M!$A$2:$B$69,2,FALSE),"")</f>
        <v>Porcentaje</v>
      </c>
      <c r="G76" s="288" t="str">
        <f>IFERROR(VLOOKUP(G$2,DE_3_M!$A$2:$B$69,2,FALSE),"")</f>
        <v>Hasta 30%</v>
      </c>
      <c r="H76" s="288" t="s">
        <v>470</v>
      </c>
      <c r="I76" s="289" t="s">
        <v>109</v>
      </c>
      <c r="J76" s="290">
        <f>MIN(DE_3_I!$J$4:$J$120)</f>
        <v>1.32</v>
      </c>
      <c r="K76" s="290">
        <f>MAX(DE_3_I!$J$4:$J$120)</f>
        <v>82.65</v>
      </c>
      <c r="L76" s="290">
        <f>AVERAGE(DE_3_I!$J$4:$J$120)</f>
        <v>39.171538461538468</v>
      </c>
      <c r="M76" s="290">
        <f>PERCENTILE(DE_3_I!$J$4:$J$120,0.25)</f>
        <v>20.3</v>
      </c>
      <c r="N76" s="290">
        <f>PERCENTILE(DE_3_I!$J$4:$J$120,0.5)</f>
        <v>41.45</v>
      </c>
      <c r="O76" s="290">
        <f>PERCENTILE(DE_3_I!$J$4:$J$120,0.75)</f>
        <v>55.38</v>
      </c>
      <c r="P76" s="290">
        <f>STDEV(DE_3_I!$J$4:$J$120)</f>
        <v>21.441172068748891</v>
      </c>
      <c r="Q76" s="290">
        <f>MIN(DE_3_I!$M$4:$M$120)</f>
        <v>1.34</v>
      </c>
      <c r="R76" s="290">
        <f>MAX(DE_3_I!$M$4:$M$120)</f>
        <v>79.33</v>
      </c>
      <c r="S76" s="290">
        <f>AVERAGE(DE_3_I!$M$4:$M$120)</f>
        <v>39.602393162393177</v>
      </c>
      <c r="T76" s="290">
        <f>PERCENTILE(DE_3_I!$M$4:$M$120,0.25)</f>
        <v>20.93</v>
      </c>
      <c r="U76" s="290">
        <f>PERCENTILE(DE_3_I!$M$4:$M$120,0.5)</f>
        <v>40.76</v>
      </c>
      <c r="V76" s="290">
        <f>PERCENTILE(DE_3_I!$M$4:$M$120,0.75)</f>
        <v>55.5</v>
      </c>
      <c r="W76" s="290">
        <f>STDEV(DE_3_I!$M$4:$M$120)</f>
        <v>21.441528374884722</v>
      </c>
      <c r="X76" s="290">
        <f>MIN(DE_3_I!$P$4:$P$120)</f>
        <v>1.31</v>
      </c>
      <c r="Y76" s="290">
        <f>MAX(DE_3_I!$P$4:$P$120)</f>
        <v>81.77</v>
      </c>
      <c r="Z76" s="290">
        <f>AVERAGE(DE_3_I!$P$4:$P$120)</f>
        <v>40.535213675213676</v>
      </c>
      <c r="AA76" s="290">
        <f>PERCENTILE(DE_3_I!$P$4:$P$120,0.25)</f>
        <v>22.08</v>
      </c>
      <c r="AB76" s="290">
        <f>PERCENTILE(DE_3_I!$P$4:$P$120,0.5)</f>
        <v>42.26</v>
      </c>
      <c r="AC76" s="290">
        <f>PERCENTILE(DE_3_I!$P$4:$P$120,0.75)</f>
        <v>57.79</v>
      </c>
      <c r="AD76" s="290">
        <f>STDEV(DE_3_I!$P$4:$P$120)</f>
        <v>21.333707608896312</v>
      </c>
    </row>
    <row r="77" spans="1:30" ht="24">
      <c r="A77" s="1056"/>
      <c r="B77" s="1055" t="s">
        <v>110</v>
      </c>
      <c r="C77" s="287" t="str">
        <f>IFERROR(VLOOKUP(C$2,DE_99_M!$A$2:$B$69,2,FALSE),"")</f>
        <v>DE_99</v>
      </c>
      <c r="D77" s="980" t="str">
        <f>IFERROR(VLOOKUP(D$2,DE_99_M!$A$2:$B$69,2,FALSE),"")</f>
        <v>Porcentaje de ocupados que trabajan en el sector primario</v>
      </c>
      <c r="E77" s="288" t="s">
        <v>40</v>
      </c>
      <c r="F77" s="288" t="str">
        <f>IFERROR(VLOOKUP(F$2,DE_99_M!$A$2:$B$69,2,FALSE),"")</f>
        <v>Porcentaje</v>
      </c>
      <c r="G77" s="288" t="str">
        <f>IFERROR(VLOOKUP(G$2,DE_99_M!$A$2:$B$69,2,FALSE),"")</f>
        <v>Sin estándar</v>
      </c>
      <c r="H77" s="288" t="s">
        <v>12</v>
      </c>
      <c r="I77" s="289" t="s">
        <v>111</v>
      </c>
      <c r="J77" s="290">
        <f>MIN(DE_99_IC!$D$4:$D$36)</f>
        <v>0.93</v>
      </c>
      <c r="K77" s="290">
        <f>MAX(DE_99_IC!$D$4:$D$36)</f>
        <v>31.93</v>
      </c>
      <c r="L77" s="290">
        <f>AVERAGE(DE_99_IC!$D$4:$D$36)</f>
        <v>7.7596969696969698</v>
      </c>
      <c r="M77" s="290">
        <f>PERCENTILE(DE_99_IC!$D$4:$D$36,0.25)</f>
        <v>3.01</v>
      </c>
      <c r="N77" s="290">
        <f>PERCENTILE(DE_99_IC!$D$4:$D$36,0.5)</f>
        <v>6.85</v>
      </c>
      <c r="O77" s="290">
        <f>PERCENTILE(DE_99_IC!$D$4:$D$36,0.75)</f>
        <v>9.56</v>
      </c>
      <c r="P77" s="290">
        <f>STDEV(DE_99_IC!$D$4:$D$36)</f>
        <v>6.4363273130181211</v>
      </c>
      <c r="Q77" s="290">
        <f>MIN(DE_99_IC!$E$4:$E$36)</f>
        <v>1.1100000000000001</v>
      </c>
      <c r="R77" s="290">
        <f>MAX(DE_99_IC!$E$4:$E$36)</f>
        <v>27.47</v>
      </c>
      <c r="S77" s="290">
        <f>AVERAGE(DE_99_IC!$E$4:$E$36)</f>
        <v>8.1830303030303018</v>
      </c>
      <c r="T77" s="290">
        <f>PERCENTILE(DE_99_IC!$E$4:$E$36,0.25)</f>
        <v>3.56</v>
      </c>
      <c r="U77" s="290">
        <f>PERCENTILE(DE_99_IC!$E$4:$E$36,0.5)</f>
        <v>7.28</v>
      </c>
      <c r="V77" s="290">
        <f>PERCENTILE(DE_99_IC!$E$4:$E$36,0.75)</f>
        <v>10.84</v>
      </c>
      <c r="W77" s="290">
        <f>STDEV(DE_99_IC!$E$4:$E$36)</f>
        <v>6.1277358608464061</v>
      </c>
      <c r="X77" s="290" t="s">
        <v>17</v>
      </c>
      <c r="Y77" s="290" t="s">
        <v>17</v>
      </c>
      <c r="Z77" s="182" t="s">
        <v>17</v>
      </c>
      <c r="AA77" s="182" t="s">
        <v>17</v>
      </c>
      <c r="AB77" s="182" t="s">
        <v>17</v>
      </c>
      <c r="AC77" s="182" t="s">
        <v>17</v>
      </c>
      <c r="AD77" s="182" t="s">
        <v>17</v>
      </c>
    </row>
    <row r="78" spans="1:30" ht="24">
      <c r="A78" s="1056"/>
      <c r="B78" s="1056"/>
      <c r="C78" s="287" t="str">
        <f>IFERROR(VLOOKUP(C$2,DE_100_M!$A$2:$B$69,2,FALSE),"")</f>
        <v>DE_100</v>
      </c>
      <c r="D78" s="980" t="str">
        <f>IFERROR(VLOOKUP(D$2,DE_100_M!$A$2:$B$69,2,FALSE),"")</f>
        <v>Porcentaje de ocupados que trabajan en el sector secundario</v>
      </c>
      <c r="E78" s="288" t="s">
        <v>40</v>
      </c>
      <c r="F78" s="288" t="str">
        <f>IFERROR(VLOOKUP(F$2,DE_100_M!$A$2:$B$69,2,FALSE),"")</f>
        <v>Porcentaje</v>
      </c>
      <c r="G78" s="288" t="str">
        <f>IFERROR(VLOOKUP(G$2,DE_100_M!$A$2:$B$69,2,FALSE),"")</f>
        <v>Sin estándar</v>
      </c>
      <c r="H78" s="288" t="s">
        <v>12</v>
      </c>
      <c r="I78" s="289" t="s">
        <v>112</v>
      </c>
      <c r="J78" s="290">
        <f>MIN(DE_100_IC!$D$4:$D$36)</f>
        <v>8.61</v>
      </c>
      <c r="K78" s="290">
        <f>MAX(DE_100_IC!$D$4:$D$36)</f>
        <v>30.85</v>
      </c>
      <c r="L78" s="290">
        <f>AVERAGE(DE_100_IC!$D$4:$D$36)</f>
        <v>17.736666666666668</v>
      </c>
      <c r="M78" s="290">
        <f>PERCENTILE(DE_100_IC!$D$4:$D$36,0.25)</f>
        <v>15.1</v>
      </c>
      <c r="N78" s="290">
        <f>PERCENTILE(DE_100_IC!$D$4:$D$36,0.5)</f>
        <v>17.48</v>
      </c>
      <c r="O78" s="290">
        <f>PERCENTILE(DE_100_IC!$D$4:$D$36,0.75)</f>
        <v>20.37</v>
      </c>
      <c r="P78" s="290">
        <f>STDEV(DE_100_IC!$D$4:$D$36)</f>
        <v>4.5170424966637794</v>
      </c>
      <c r="Q78" s="290">
        <f>MIN(DE_100_IC!$E$4:$E$36)</f>
        <v>11.02</v>
      </c>
      <c r="R78" s="290">
        <f>MAX(DE_100_IC!$E$4:$E$36)</f>
        <v>29.24</v>
      </c>
      <c r="S78" s="290">
        <f>AVERAGE(DE_100_IC!$E$4:$E$36)</f>
        <v>17.682727272727274</v>
      </c>
      <c r="T78" s="290">
        <f>PERCENTILE(DE_100_IC!$E$4:$E$36,0.25)</f>
        <v>15.32</v>
      </c>
      <c r="U78" s="290">
        <f>PERCENTILE(DE_100_IC!$E$4:$E$36,0.5)</f>
        <v>17</v>
      </c>
      <c r="V78" s="290">
        <f>PERCENTILE(DE_100_IC!$E$4:$E$36,0.75)</f>
        <v>20.02</v>
      </c>
      <c r="W78" s="290">
        <f>STDEV(DE_100_IC!$E$4:$E$36)</f>
        <v>4.0186100463400862</v>
      </c>
      <c r="X78" s="290" t="s">
        <v>17</v>
      </c>
      <c r="Y78" s="290" t="s">
        <v>17</v>
      </c>
      <c r="Z78" s="182" t="s">
        <v>17</v>
      </c>
      <c r="AA78" s="182" t="s">
        <v>17</v>
      </c>
      <c r="AB78" s="182" t="s">
        <v>17</v>
      </c>
      <c r="AC78" s="182" t="s">
        <v>17</v>
      </c>
      <c r="AD78" s="182" t="s">
        <v>17</v>
      </c>
    </row>
    <row r="79" spans="1:30" ht="24">
      <c r="A79" s="1056"/>
      <c r="B79" s="1056"/>
      <c r="C79" s="287" t="str">
        <f>IFERROR(VLOOKUP(C$2,DE_101_M!$A$2:$B$38,2,FALSE),"")</f>
        <v>DE_101</v>
      </c>
      <c r="D79" s="980" t="str">
        <f>IFERROR(VLOOKUP(D$2,DE_101_M!$A$2:$B$38,2,FALSE),"")</f>
        <v>Porcentaje de ocupados que trabajan en el sector terciario</v>
      </c>
      <c r="E79" s="288" t="s">
        <v>40</v>
      </c>
      <c r="F79" s="288" t="str">
        <f>IFERROR(VLOOKUP(F$2,DE_101_M!$A$2:$B$38,2,FALSE),"")</f>
        <v>Porcentaje</v>
      </c>
      <c r="G79" s="288" t="str">
        <f>IFERROR(VLOOKUP(G$2,DE_101_M!$A$2:$B$69,2,FALSE),"")</f>
        <v>Sin estándar</v>
      </c>
      <c r="H79" s="288" t="s">
        <v>12</v>
      </c>
      <c r="I79" s="289" t="s">
        <v>113</v>
      </c>
      <c r="J79" s="290">
        <f>MIN(DE_101_IC!$D$4:$D$36)</f>
        <v>59.46</v>
      </c>
      <c r="K79" s="290">
        <f>MAX(DE_101_IC!$D$4:$D$36)</f>
        <v>84.13</v>
      </c>
      <c r="L79" s="290">
        <f>AVERAGE(DE_101_IC!$D$4:$D$36)</f>
        <v>74.50393939393939</v>
      </c>
      <c r="M79" s="290">
        <f>PERCENTILE(DE_101_IC!$D$4:$D$36,0.25)</f>
        <v>70.91</v>
      </c>
      <c r="N79" s="290">
        <f>PERCENTILE(DE_101_IC!$D$4:$D$36,0.5)</f>
        <v>75.28</v>
      </c>
      <c r="O79" s="290">
        <f>PERCENTILE(DE_101_IC!$D$4:$D$36,0.75)</f>
        <v>78.430000000000007</v>
      </c>
      <c r="P79" s="290">
        <f>STDEV(DE_101_IC!$D$4:$D$36)</f>
        <v>5.5606063852076533</v>
      </c>
      <c r="Q79" s="290">
        <f>MIN(DE_101_IC!$E$4:$E$36)</f>
        <v>61.37</v>
      </c>
      <c r="R79" s="290">
        <f>MAX(DE_101_IC!$E$4:$E$36)</f>
        <v>84.02</v>
      </c>
      <c r="S79" s="290">
        <f>AVERAGE(DE_101_IC!$E$4:$E$36)</f>
        <v>74.13515151515152</v>
      </c>
      <c r="T79" s="290">
        <f>PERCENTILE(DE_101_IC!$E$4:$E$36,0.25)</f>
        <v>69.209999999999994</v>
      </c>
      <c r="U79" s="290">
        <f>PERCENTILE(DE_101_IC!$E$4:$E$36,0.5)</f>
        <v>75.06</v>
      </c>
      <c r="V79" s="290">
        <f>PERCENTILE(DE_101_IC!$E$4:$E$36,0.75)</f>
        <v>78.040000000000006</v>
      </c>
      <c r="W79" s="290">
        <f>STDEV(DE_101_IC!$E$4:$E$36)</f>
        <v>5.8520782212454883</v>
      </c>
      <c r="X79" s="290" t="s">
        <v>17</v>
      </c>
      <c r="Y79" s="290" t="s">
        <v>17</v>
      </c>
      <c r="Z79" s="182" t="s">
        <v>17</v>
      </c>
      <c r="AA79" s="182" t="s">
        <v>17</v>
      </c>
      <c r="AB79" s="182" t="s">
        <v>17</v>
      </c>
      <c r="AC79" s="182" t="s">
        <v>17</v>
      </c>
      <c r="AD79" s="182" t="s">
        <v>17</v>
      </c>
    </row>
    <row r="80" spans="1:30">
      <c r="A80" s="1056"/>
      <c r="B80" s="1056"/>
      <c r="C80" s="287" t="str">
        <f>IFERROR(VLOOKUP(C$2,DE_18_M!$A$2:$B$69,2,FALSE),"")</f>
        <v>DE_18</v>
      </c>
      <c r="D80" s="980" t="str">
        <f>IFERROR(VLOOKUP(D$2,DE_18_M!$A$2:$B$69,2,FALSE),"")</f>
        <v>Tasa de desocupación</v>
      </c>
      <c r="E80" s="288" t="s">
        <v>15</v>
      </c>
      <c r="F80" s="288" t="str">
        <f>IFERROR(VLOOKUP(F$2,DE_18_M!$A$2:$B$69,2,FALSE),"")</f>
        <v>Porcentaje</v>
      </c>
      <c r="G80" s="288" t="str">
        <f>IFERROR(VLOOKUP(G$2,DE_18_M!$A$2:$B$69,2,FALSE),"")</f>
        <v>Hasta 5%</v>
      </c>
      <c r="H80" s="288" t="s">
        <v>12</v>
      </c>
      <c r="I80" s="289" t="s">
        <v>114</v>
      </c>
      <c r="J80" s="290">
        <f>MIN(DE_18_IC!$F$4:$F$36)</f>
        <v>2.73</v>
      </c>
      <c r="K80" s="290">
        <f>MAX(DE_18_IC!$F$4:$F$36)</f>
        <v>10.27</v>
      </c>
      <c r="L80" s="290">
        <f>AVERAGE(DE_18_IC!$F$4:$F$36)</f>
        <v>7.418787878787878</v>
      </c>
      <c r="M80" s="290">
        <f>PERCENTILE(DE_18_IC!$F$4:$F$36,0.25)</f>
        <v>6.73</v>
      </c>
      <c r="N80" s="290">
        <f>PERCENTILE(DE_18_IC!$F$4:$F$36,0.5)</f>
        <v>7.74</v>
      </c>
      <c r="O80" s="290">
        <f>PERCENTILE(DE_18_IC!$F$4:$F$36,0.75)</f>
        <v>8.66</v>
      </c>
      <c r="P80" s="290">
        <f>STDEV(DE_18_IC!$F$4:$F$36)</f>
        <v>1.9806450299961651</v>
      </c>
      <c r="Q80" s="290">
        <f>MIN(DE_18_IC!$I$4:$I$36)</f>
        <v>3.83</v>
      </c>
      <c r="R80" s="290">
        <f>MAX(DE_18_IC!$I$4:$I$36)</f>
        <v>10.199999999999999</v>
      </c>
      <c r="S80" s="290">
        <f>AVERAGE(DE_18_IC!$I$4:$I$36)</f>
        <v>7.2984848484848479</v>
      </c>
      <c r="T80" s="290">
        <f>PERCENTILE(DE_18_IC!$I$4:$I$36,0.25)</f>
        <v>6.68</v>
      </c>
      <c r="U80" s="290">
        <f>PERCENTILE(DE_18_IC!$I$4:$I$36,0.5)</f>
        <v>7.64</v>
      </c>
      <c r="V80" s="290">
        <f>PERCENTILE(DE_18_IC!$I$4:$I$36,0.75)</f>
        <v>8.4600000000000009</v>
      </c>
      <c r="W80" s="290">
        <f>STDEV(DE_18_IC!$I$4:$I$36)</f>
        <v>1.7239382986568164</v>
      </c>
      <c r="X80" s="290" t="s">
        <v>17</v>
      </c>
      <c r="Y80" s="290" t="s">
        <v>17</v>
      </c>
      <c r="Z80" s="182" t="s">
        <v>17</v>
      </c>
      <c r="AA80" s="182" t="s">
        <v>17</v>
      </c>
      <c r="AB80" s="182" t="s">
        <v>17</v>
      </c>
      <c r="AC80" s="182" t="s">
        <v>17</v>
      </c>
      <c r="AD80" s="182" t="s">
        <v>17</v>
      </c>
    </row>
    <row r="81" spans="1:30" ht="36">
      <c r="A81" s="1058"/>
      <c r="B81" s="1058"/>
      <c r="C81" s="287" t="str">
        <f>IFERROR(VLOOKUP(C$2,DE_98_M!$A$2:$B$69,2,FALSE),"")</f>
        <v>DE_98</v>
      </c>
      <c r="D81" s="980" t="str">
        <f>IFERROR(VLOOKUP(D$2,DE_98_M!$A$2:$B$69,2,FALSE),"")</f>
        <v>Porcentaje de ocupados por cuenta propia, respecto del total de personas ocupadas</v>
      </c>
      <c r="E81" s="288" t="s">
        <v>40</v>
      </c>
      <c r="F81" s="288" t="str">
        <f>IFERROR(VLOOKUP(F$2,DE_98_M!$A$2:$B$69,2,FALSE),"")</f>
        <v xml:space="preserve">Porcentaje  </v>
      </c>
      <c r="G81" s="288" t="str">
        <f>IFERROR(VLOOKUP(G$2,DE_98_M!$A$2:$B$69,2,FALSE),"")</f>
        <v>Sin estándar</v>
      </c>
      <c r="H81" s="288" t="s">
        <v>12</v>
      </c>
      <c r="I81" s="289" t="s">
        <v>115</v>
      </c>
      <c r="J81" s="290">
        <f>MIN(DE_98_IC!$D$4:$D$36)</f>
        <v>13.85</v>
      </c>
      <c r="K81" s="290">
        <f>MAX(DE_98_IC!$D$4:$D$36)</f>
        <v>31.6</v>
      </c>
      <c r="L81" s="290">
        <f>AVERAGE(DE_98_IC!$D$4:$D$36)</f>
        <v>18.943030303030302</v>
      </c>
      <c r="M81" s="290">
        <f>PERCENTILE(DE_98_IC!$D$4:$D$36,0.25)</f>
        <v>16.920000000000002</v>
      </c>
      <c r="N81" s="290">
        <f>PERCENTILE(DE_98_IC!$D$4:$D$36,0.5)</f>
        <v>18.760000000000002</v>
      </c>
      <c r="O81" s="290">
        <f>PERCENTILE(DE_98_IC!$D$4:$D$36,0.75)</f>
        <v>21.28</v>
      </c>
      <c r="P81" s="290">
        <f>STDEV(DE_98_IC!$D$4:$D$36)</f>
        <v>3.5905809808863909</v>
      </c>
      <c r="Q81" s="290">
        <f>MIN(DE_98_IC!$E$4:$E$36)</f>
        <v>13.1</v>
      </c>
      <c r="R81" s="290">
        <f>MAX(DE_98_IC!$E$4:$E$36)</f>
        <v>29.78</v>
      </c>
      <c r="S81" s="290">
        <f>AVERAGE(DE_98_IC!$E$4:$E$36)</f>
        <v>19.186060606060607</v>
      </c>
      <c r="T81" s="290">
        <f>PERCENTILE(DE_98_IC!$E$4:$E$36,0.25)</f>
        <v>17.149999999999999</v>
      </c>
      <c r="U81" s="290">
        <f>PERCENTILE(DE_98_IC!$E$4:$E$36,0.5)</f>
        <v>19.21</v>
      </c>
      <c r="V81" s="290">
        <f>PERCENTILE(DE_98_IC!$E$4:$E$36,0.75)</f>
        <v>21.3</v>
      </c>
      <c r="W81" s="290">
        <f>STDEV(DE_98_IC!$E$4:$E$36)</f>
        <v>3.3310517665164188</v>
      </c>
      <c r="X81" s="290" t="s">
        <v>17</v>
      </c>
      <c r="Y81" s="290" t="s">
        <v>17</v>
      </c>
      <c r="Z81" s="182" t="s">
        <v>17</v>
      </c>
      <c r="AA81" s="182" t="s">
        <v>17</v>
      </c>
      <c r="AB81" s="182" t="s">
        <v>17</v>
      </c>
      <c r="AC81" s="182" t="s">
        <v>17</v>
      </c>
      <c r="AD81" s="182" t="s">
        <v>17</v>
      </c>
    </row>
    <row r="82" spans="1:30" ht="84">
      <c r="A82" s="1057" t="s">
        <v>116</v>
      </c>
      <c r="B82" s="409" t="s">
        <v>117</v>
      </c>
      <c r="C82" s="287" t="str">
        <f>IFERROR(VLOOKUP(C$2,IP_6_M!$A$2:$B$69,2,FALSE),"")</f>
        <v>IP_6</v>
      </c>
      <c r="D82" s="980" t="str">
        <f>IFERROR(VLOOKUP(D$2,IP_6_M!$A$2:$B$69,2,FALSE),"")</f>
        <v>Porcentaje de inversión pública destinada a proyectos que tienen procesos de intervención de restauración de inmuebles patrimoniales sobre el total de inversión destinada a proyectos con recomendación favorable.</v>
      </c>
      <c r="E82" s="288" t="s">
        <v>15</v>
      </c>
      <c r="F82" s="288" t="str">
        <f>IFERROR(VLOOKUP(F$2,IP_6_M!$A$2:$B$69,2,FALSE),"")</f>
        <v>Porcentaje</v>
      </c>
      <c r="G82" s="288" t="str">
        <f>IFERROR(VLOOKUP(G$2,IP_6_M!$A$2:$B$69,2,FALSE),"")</f>
        <v>Sin estándar</v>
      </c>
      <c r="H82" s="288" t="s">
        <v>470</v>
      </c>
      <c r="I82" s="289" t="s">
        <v>118</v>
      </c>
      <c r="J82" s="290">
        <f>MIN(IP_6_I!$J$4:$J$120)</f>
        <v>0</v>
      </c>
      <c r="K82" s="290">
        <f>MAX(IP_6_I!$J$4:$J$120)</f>
        <v>31.62</v>
      </c>
      <c r="L82" s="290">
        <f>AVERAGE(IP_6_I!$J$4:$J$120)</f>
        <v>1.4396581196581197</v>
      </c>
      <c r="M82" s="290">
        <f>PERCENTILE(IP_6_I!$J$4:$J$120,0.25)</f>
        <v>0</v>
      </c>
      <c r="N82" s="290">
        <f>PERCENTILE(IP_6_I!$J$4:$J$120,0.5)</f>
        <v>0</v>
      </c>
      <c r="O82" s="290">
        <f>PERCENTILE(IP_6_I!$J$4:$J$120,0.75)</f>
        <v>0.24</v>
      </c>
      <c r="P82" s="290">
        <f>STDEV(IP_6_I!$J$4:$J$120)</f>
        <v>4.1797679632890885</v>
      </c>
      <c r="Q82" s="290" t="s">
        <v>17</v>
      </c>
      <c r="R82" s="290" t="s">
        <v>17</v>
      </c>
      <c r="S82" s="290" t="s">
        <v>17</v>
      </c>
      <c r="T82" s="290" t="s">
        <v>17</v>
      </c>
      <c r="U82" s="290" t="s">
        <v>17</v>
      </c>
      <c r="V82" s="290" t="s">
        <v>17</v>
      </c>
      <c r="W82" s="290" t="s">
        <v>17</v>
      </c>
      <c r="X82" s="290" t="s">
        <v>17</v>
      </c>
      <c r="Y82" s="290" t="s">
        <v>17</v>
      </c>
      <c r="Z82" s="182" t="s">
        <v>17</v>
      </c>
      <c r="AA82" s="182" t="s">
        <v>17</v>
      </c>
      <c r="AB82" s="182" t="s">
        <v>17</v>
      </c>
      <c r="AC82" s="182" t="s">
        <v>17</v>
      </c>
      <c r="AD82" s="182" t="s">
        <v>17</v>
      </c>
    </row>
    <row r="83" spans="1:30" ht="60">
      <c r="A83" s="1057"/>
      <c r="B83" s="1057" t="s">
        <v>119</v>
      </c>
      <c r="C83" s="287" t="str">
        <f>IFERROR(VLOOKUP(C$2,IP_34_M!$A$2:$B$69,2,FALSE),"")</f>
        <v>IP_34</v>
      </c>
      <c r="D83" s="980" t="str">
        <f>IFERROR(VLOOKUP(D$2,IP_34_M!$A$2:$B$69,2,FALSE),"")</f>
        <v>Zonas de Conservación Histórica (ZCH) con norma urbana específica (Plano Seccional/ Plano de Detalle) en Instrumentos de Planificación Territorial (IPT's)</v>
      </c>
      <c r="E83" s="288" t="s">
        <v>15</v>
      </c>
      <c r="F83" s="288" t="str">
        <f>IFERROR(VLOOKUP(F$2,IP_34_M!$A$2:$B$69,2,FALSE),"")</f>
        <v>Sí o No</v>
      </c>
      <c r="G83" s="288" t="str">
        <f>IFERROR(VLOOKUP(G$2,IP_34_M!$A$2:$B$69,2,FALSE),"")</f>
        <v>Sin estándar</v>
      </c>
      <c r="H83" s="288" t="s">
        <v>470</v>
      </c>
      <c r="I83" s="289" t="s">
        <v>120</v>
      </c>
      <c r="J83" s="410" t="s">
        <v>155</v>
      </c>
      <c r="K83" s="410" t="s">
        <v>156</v>
      </c>
      <c r="L83" s="410" t="s">
        <v>17</v>
      </c>
      <c r="M83" s="410" t="s">
        <v>17</v>
      </c>
      <c r="N83" s="410" t="s">
        <v>17</v>
      </c>
      <c r="O83" s="410" t="s">
        <v>17</v>
      </c>
      <c r="P83" s="410" t="s">
        <v>17</v>
      </c>
      <c r="Q83" s="290" t="s">
        <v>17</v>
      </c>
      <c r="R83" s="290" t="s">
        <v>17</v>
      </c>
      <c r="S83" s="290" t="s">
        <v>17</v>
      </c>
      <c r="T83" s="290" t="s">
        <v>17</v>
      </c>
      <c r="U83" s="290" t="s">
        <v>17</v>
      </c>
      <c r="V83" s="290" t="s">
        <v>17</v>
      </c>
      <c r="W83" s="290" t="s">
        <v>17</v>
      </c>
      <c r="X83" s="290" t="s">
        <v>17</v>
      </c>
      <c r="Y83" s="290" t="s">
        <v>17</v>
      </c>
      <c r="Z83" s="182" t="s">
        <v>17</v>
      </c>
      <c r="AA83" s="182" t="s">
        <v>17</v>
      </c>
      <c r="AB83" s="182" t="s">
        <v>17</v>
      </c>
      <c r="AC83" s="182" t="s">
        <v>17</v>
      </c>
      <c r="AD83" s="182" t="s">
        <v>17</v>
      </c>
    </row>
    <row r="84" spans="1:30" ht="60">
      <c r="A84" s="1057"/>
      <c r="B84" s="1057"/>
      <c r="C84" s="287" t="str">
        <f>IFERROR(VLOOKUP(C$2,IP_34a_M!$A$2:$B$69,2,FALSE),"")</f>
        <v>IP_34a</v>
      </c>
      <c r="D84" s="980" t="str">
        <f>IFERROR(VLOOKUP(D$2,IP_34a_M!$A$2:$B$69,2,FALSE),"")</f>
        <v>Zonas de Conservación Histórica (ZCH) con norma arquitectónica específica (Plano Seccional / Plano de Detalle) en Instrumentos de Planificación Territorial (IPT's)</v>
      </c>
      <c r="E84" s="288" t="s">
        <v>15</v>
      </c>
      <c r="F84" s="288" t="str">
        <f>IFERROR(VLOOKUP(F$2,IP_34a_M!$A$2:$B$69,2,FALSE),"")</f>
        <v>Sí o No</v>
      </c>
      <c r="G84" s="288" t="str">
        <f>IFERROR(VLOOKUP(G$2,IP_34a_M!$A$2:$B$69,2,FALSE),"")</f>
        <v>Sin estándar</v>
      </c>
      <c r="H84" s="288" t="s">
        <v>470</v>
      </c>
      <c r="I84" s="289" t="s">
        <v>121</v>
      </c>
      <c r="J84" s="410" t="s">
        <v>157</v>
      </c>
      <c r="K84" s="410" t="s">
        <v>158</v>
      </c>
      <c r="L84" s="410" t="s">
        <v>17</v>
      </c>
      <c r="M84" s="410" t="s">
        <v>17</v>
      </c>
      <c r="N84" s="410" t="s">
        <v>17</v>
      </c>
      <c r="O84" s="410" t="s">
        <v>17</v>
      </c>
      <c r="P84" s="410" t="s">
        <v>17</v>
      </c>
      <c r="Q84" s="290" t="s">
        <v>17</v>
      </c>
      <c r="R84" s="290" t="s">
        <v>17</v>
      </c>
      <c r="S84" s="290" t="s">
        <v>17</v>
      </c>
      <c r="T84" s="290" t="s">
        <v>17</v>
      </c>
      <c r="U84" s="290" t="s">
        <v>17</v>
      </c>
      <c r="V84" s="290" t="s">
        <v>17</v>
      </c>
      <c r="W84" s="290" t="s">
        <v>17</v>
      </c>
      <c r="X84" s="290" t="s">
        <v>17</v>
      </c>
      <c r="Y84" s="290" t="s">
        <v>17</v>
      </c>
      <c r="Z84" s="182" t="s">
        <v>17</v>
      </c>
      <c r="AA84" s="182" t="s">
        <v>17</v>
      </c>
      <c r="AB84" s="182" t="s">
        <v>17</v>
      </c>
      <c r="AC84" s="182" t="s">
        <v>17</v>
      </c>
      <c r="AD84" s="182" t="s">
        <v>17</v>
      </c>
    </row>
    <row r="85" spans="1:30" ht="48">
      <c r="A85" s="1057"/>
      <c r="B85" s="1057"/>
      <c r="C85" s="287" t="str">
        <f>IFERROR(VLOOKUP(C$2,IP_48_M!$A$2:$B$69,2,FALSE),"")</f>
        <v>IP_48</v>
      </c>
      <c r="D85" s="980" t="str">
        <f>IFERROR(VLOOKUP(D$2,IP_48_M!$A$2:$B$69,2,FALSE),"")</f>
        <v>Plan Regulador Comunal (PRC) reconoce inmuebles y/o zonas de conservación histórica</v>
      </c>
      <c r="E85" s="288" t="s">
        <v>15</v>
      </c>
      <c r="F85" s="288" t="str">
        <f>IFERROR(VLOOKUP(F$2,IP_48_M!$A$2:$B$69,2,FALSE),"")</f>
        <v>Sí y No</v>
      </c>
      <c r="G85" s="288" t="str">
        <f>IFERROR(VLOOKUP(G$2,IP_48_M!$A$2:$B$69,2,FALSE),"")</f>
        <v>Plan Regulador Comunal (en adelante PRC) reconoce inmuebles y/o zonas de conservación histórica (en adelante, ICH y/o ZCH respectivamente)</v>
      </c>
      <c r="H85" s="288" t="s">
        <v>470</v>
      </c>
      <c r="I85" s="289" t="s">
        <v>122</v>
      </c>
      <c r="J85" s="290" t="s">
        <v>159</v>
      </c>
      <c r="K85" s="290" t="s">
        <v>160</v>
      </c>
      <c r="L85" s="290" t="s">
        <v>17</v>
      </c>
      <c r="M85" s="290" t="s">
        <v>17</v>
      </c>
      <c r="N85" s="290" t="s">
        <v>17</v>
      </c>
      <c r="O85" s="290" t="s">
        <v>17</v>
      </c>
      <c r="P85" s="290" t="s">
        <v>17</v>
      </c>
      <c r="Q85" s="290" t="s">
        <v>17</v>
      </c>
      <c r="R85" s="290" t="s">
        <v>17</v>
      </c>
      <c r="S85" s="290" t="s">
        <v>17</v>
      </c>
      <c r="T85" s="290" t="s">
        <v>17</v>
      </c>
      <c r="U85" s="290" t="s">
        <v>17</v>
      </c>
      <c r="V85" s="290" t="s">
        <v>17</v>
      </c>
      <c r="W85" s="290" t="s">
        <v>17</v>
      </c>
      <c r="X85" s="290" t="s">
        <v>17</v>
      </c>
      <c r="Y85" s="290" t="s">
        <v>17</v>
      </c>
      <c r="Z85" s="182" t="s">
        <v>17</v>
      </c>
      <c r="AA85" s="182" t="s">
        <v>17</v>
      </c>
      <c r="AB85" s="182" t="s">
        <v>17</v>
      </c>
      <c r="AC85" s="182" t="s">
        <v>17</v>
      </c>
      <c r="AD85" s="182" t="s">
        <v>17</v>
      </c>
    </row>
    <row r="86" spans="1:30" ht="36">
      <c r="A86" s="1057"/>
      <c r="B86" s="1057" t="s">
        <v>123</v>
      </c>
      <c r="C86" s="287" t="str">
        <f>IFERROR(VLOOKUP(C$2,IP_43_M!$A$2:$B$69,2,FALSE),"")</f>
        <v>IP_43</v>
      </c>
      <c r="D86" s="980" t="str">
        <f>IFERROR(VLOOKUP(D$2,IP_43_M!$A$2:$B$69,2,FALSE),"")</f>
        <v>Porcentaje de zonas típicas con lineamientos de intervención aprobados</v>
      </c>
      <c r="E86" s="288" t="s">
        <v>15</v>
      </c>
      <c r="F86" s="288" t="str">
        <f>IFERROR(VLOOKUP(F$2,IP_43_M!$A$2:$B$69,2,FALSE),"")</f>
        <v>Porcentaje</v>
      </c>
      <c r="G86" s="288" t="str">
        <f>IFERROR(VLOOKUP(G$2,IP_43_M!$A$2:$B$69,2,FALSE),"")</f>
        <v>Sin estándar</v>
      </c>
      <c r="H86" s="288" t="s">
        <v>470</v>
      </c>
      <c r="I86" s="289" t="s">
        <v>124</v>
      </c>
      <c r="J86" s="290">
        <f>MIN(IP_43_43a_I!$J$5:$J$121)</f>
        <v>0</v>
      </c>
      <c r="K86" s="290">
        <f>MAX(IP_43_43a_I!$J$5:$J$121)</f>
        <v>9</v>
      </c>
      <c r="L86" s="290">
        <f>AVERAGE(IP_43_43a_I!$J$5:$J$121)</f>
        <v>0.24324324324324326</v>
      </c>
      <c r="M86" s="290">
        <f>PERCENTILE(IP_43_43a_I!$J$5:$J$121,0.25)</f>
        <v>0</v>
      </c>
      <c r="N86" s="290">
        <f>PERCENTILE(IP_43_43a_I!$J$5:$J$121,0.5)</f>
        <v>0</v>
      </c>
      <c r="O86" s="290">
        <f>PERCENTILE(IP_43_43a_I!$J$5:$J$121,0.75)</f>
        <v>0</v>
      </c>
      <c r="P86" s="290">
        <f>STDEV(IP_43_43a_I!$J$5:$J$121)</f>
        <v>1.4795908857482156</v>
      </c>
      <c r="Q86" s="290">
        <f>MIN(IP_43_43a_I!$O$5:$O$121)</f>
        <v>0</v>
      </c>
      <c r="R86" s="290">
        <f>MAX(IP_43_43a_I!$O$5:$O$121)</f>
        <v>0</v>
      </c>
      <c r="S86" s="290">
        <f>AVERAGE(IP_43_43a_I!$O$5:$O$121)</f>
        <v>0</v>
      </c>
      <c r="T86" s="290">
        <f>PERCENTILE(IP_43_43a_I!$O$5:$O$121,0.25)</f>
        <v>0</v>
      </c>
      <c r="U86" s="290">
        <f>PERCENTILE(IP_43_43a_I!$O$5:$O$121,0.5)</f>
        <v>0</v>
      </c>
      <c r="V86" s="290">
        <f>PERCENTILE(IP_43_43a_I!$O$5:$O$121,0.75)</f>
        <v>0</v>
      </c>
      <c r="W86" s="290">
        <f>STDEV(IP_43_43a_I!$O$5:$O$121)</f>
        <v>0</v>
      </c>
      <c r="X86" s="290" t="s">
        <v>17</v>
      </c>
      <c r="Y86" s="290" t="s">
        <v>17</v>
      </c>
      <c r="Z86" s="182" t="s">
        <v>17</v>
      </c>
      <c r="AA86" s="182" t="s">
        <v>17</v>
      </c>
      <c r="AB86" s="182" t="s">
        <v>17</v>
      </c>
      <c r="AC86" s="182" t="s">
        <v>17</v>
      </c>
      <c r="AD86" s="182" t="s">
        <v>17</v>
      </c>
    </row>
    <row r="87" spans="1:30" ht="36">
      <c r="A87" s="1057"/>
      <c r="B87" s="1057"/>
      <c r="C87" s="287" t="str">
        <f>IFERROR(VLOOKUP(C$2,IP_43a_M!$A$2:$B$69,2,FALSE),"")</f>
        <v>IP_43a</v>
      </c>
      <c r="D87" s="980" t="str">
        <f>IFERROR(VLOOKUP(D$2,IP_43a_M!$A$2:$B$69,2,FALSE),"")</f>
        <v>Porcentaje de zonas típicas con lineamientos de intervención en desarrollo</v>
      </c>
      <c r="E87" s="288" t="s">
        <v>15</v>
      </c>
      <c r="F87" s="288" t="str">
        <f>IFERROR(VLOOKUP(F$2,IP_43a_M!$A$2:$B$69,2,FALSE),"")</f>
        <v>Porcentaje</v>
      </c>
      <c r="G87" s="288" t="str">
        <f>IFERROR(VLOOKUP(G$2,IP_43a_M!$A$2:$B$69,2,FALSE),"")</f>
        <v>Sin estándar</v>
      </c>
      <c r="H87" s="288" t="s">
        <v>470</v>
      </c>
      <c r="I87" s="289" t="s">
        <v>125</v>
      </c>
      <c r="J87" s="290">
        <f>MIN(IP_43_43a_I!$L$5:$L$121)</f>
        <v>0</v>
      </c>
      <c r="K87" s="290">
        <f>MAX(IP_43_43a_I!$L$5:$L$121)</f>
        <v>100</v>
      </c>
      <c r="L87" s="290">
        <f>AVERAGE(IP_43_43a_I!$L$5:$L$121)</f>
        <v>4.3243243243243246</v>
      </c>
      <c r="M87" s="290">
        <f>PERCENTILE(IP_43_43a_I!$L$5:$L$121,0.25)</f>
        <v>0</v>
      </c>
      <c r="N87" s="290">
        <f>PERCENTILE(IP_43_43a_I!$L$5:$L$121,0.5)</f>
        <v>0</v>
      </c>
      <c r="O87" s="290">
        <f>PERCENTILE(IP_43_43a_I!$L$5:$L$121,0.75)</f>
        <v>0</v>
      </c>
      <c r="P87" s="290">
        <f>STDEV(IP_43_43a_I!$L$5:$L$121)</f>
        <v>18.187379711788633</v>
      </c>
      <c r="Q87" s="290">
        <f>MIN(IP_43_43a_I!$Q$5:$Q$121)</f>
        <v>0</v>
      </c>
      <c r="R87" s="290">
        <f>MAX(IP_43_43a_I!$Q$5:$Q$121)</f>
        <v>100</v>
      </c>
      <c r="S87" s="290">
        <f>AVERAGE(IP_43_43a_I!$Q$5:$Q$121)</f>
        <v>8.6018518518518512</v>
      </c>
      <c r="T87" s="290">
        <f>PERCENTILE(IP_43_43a_I!$Q$5:$Q$121,0.25)</f>
        <v>0</v>
      </c>
      <c r="U87" s="290">
        <f>PERCENTILE(IP_43_43a_I!$Q$5:$Q$121,0.5)</f>
        <v>0</v>
      </c>
      <c r="V87" s="290">
        <f>PERCENTILE(IP_43_43a_I!$Q$5:$Q$121,0.75)</f>
        <v>0</v>
      </c>
      <c r="W87" s="290">
        <f>STDEV(IP_43_43a_I!$Q$5:$Q$121)</f>
        <v>24.278780263345968</v>
      </c>
      <c r="X87" s="290" t="s">
        <v>17</v>
      </c>
      <c r="Y87" s="290" t="s">
        <v>17</v>
      </c>
      <c r="Z87" s="182" t="s">
        <v>17</v>
      </c>
      <c r="AA87" s="182" t="s">
        <v>17</v>
      </c>
      <c r="AB87" s="182" t="s">
        <v>17</v>
      </c>
      <c r="AC87" s="182" t="s">
        <v>17</v>
      </c>
      <c r="AD87" s="182" t="s">
        <v>17</v>
      </c>
    </row>
    <row r="88" spans="1:30" ht="24">
      <c r="A88" s="1057" t="s">
        <v>126</v>
      </c>
      <c r="B88" s="1055" t="s">
        <v>127</v>
      </c>
      <c r="C88" s="287" t="str">
        <f>IFERROR(VLOOKUP(C$2,IP_47_M!$A$1:$B$63,2,FALSE),"")</f>
        <v>IP_47</v>
      </c>
      <c r="D88" s="980" t="str">
        <f>IFERROR(VLOOKUP(D$2,IP_47_M!$A$1:$B$63,2,FALSE),"")</f>
        <v>Número de organizaciones de la sociedad civil por cada 1.000 habitantes</v>
      </c>
      <c r="E88" s="288" t="s">
        <v>40</v>
      </c>
      <c r="F88" s="288" t="str">
        <f>IFERROR(VLOOKUP(F$2,IP_47_M!$A$1:$B$63,2,FALSE),"")</f>
        <v>Relación (Número de organizaciones por cada 1.000 habitantes)</v>
      </c>
      <c r="G88" s="288" t="str">
        <f>IFERROR(VLOOKUP(G$2,IP_47_M!$A$1:$B$63,2,FALSE),"")</f>
        <v>Sin estándar</v>
      </c>
      <c r="H88" s="288" t="s">
        <v>12</v>
      </c>
      <c r="I88" s="289" t="s">
        <v>128</v>
      </c>
      <c r="J88" s="290">
        <f>MIN(IP_47_IC!$G$4:$G$38)</f>
        <v>2.46</v>
      </c>
      <c r="K88" s="290">
        <f>MAX(IP_47_IC!$G$4:$G$38)</f>
        <v>27.83</v>
      </c>
      <c r="L88" s="182">
        <f>AVERAGE(IP_47_IC!$G$4:$G$38)</f>
        <v>14.078571428571429</v>
      </c>
      <c r="M88" s="182">
        <f>PERCENTILE(IP_47_IC!$G$4:$G$38,0.25)</f>
        <v>7.9850000000000003</v>
      </c>
      <c r="N88" s="182">
        <f>PERCENTILE(IP_47_IC!$G$4:$G$38,0.5)</f>
        <v>13.72</v>
      </c>
      <c r="O88" s="182">
        <f>PERCENTILE(IP_47_IC!$G$4:$G$38,0.75)</f>
        <v>19.195</v>
      </c>
      <c r="P88" s="182">
        <f>STDEV(IP_47_IC!$G$4:$G$38)</f>
        <v>7.4925367348241343</v>
      </c>
      <c r="Q88" s="290">
        <f>MIN(IP_47_IC!$J$4:$J$38)</f>
        <v>2.84</v>
      </c>
      <c r="R88" s="290">
        <f>MAX(IP_47_IC!$J$4:$J$38)</f>
        <v>20.329999999999998</v>
      </c>
      <c r="S88" s="182">
        <f>AVERAGE(IP_47_IC!$J$4:$J$38)</f>
        <v>10.477714285714283</v>
      </c>
      <c r="T88" s="182">
        <f>PERCENTILE(IP_47_IC!$J$4:$J$38,0.25)</f>
        <v>7.1899999999999995</v>
      </c>
      <c r="U88" s="182">
        <f>PERCENTILE(IP_47_IC!$J$4:$J$38,0.5)</f>
        <v>9.36</v>
      </c>
      <c r="V88" s="182">
        <f>PERCENTILE(IP_47_IC!$J$4:$J$38,0.75)</f>
        <v>14.125</v>
      </c>
      <c r="W88" s="182">
        <f>STDEV(IP_47_IC!$J$4:$J$38)</f>
        <v>4.5287714771709338</v>
      </c>
      <c r="X88" s="290" t="s">
        <v>17</v>
      </c>
      <c r="Y88" s="290" t="s">
        <v>17</v>
      </c>
      <c r="Z88" s="182" t="s">
        <v>17</v>
      </c>
      <c r="AA88" s="182" t="s">
        <v>17</v>
      </c>
      <c r="AB88" s="182" t="s">
        <v>17</v>
      </c>
      <c r="AC88" s="182" t="s">
        <v>17</v>
      </c>
      <c r="AD88" s="182" t="s">
        <v>17</v>
      </c>
    </row>
    <row r="89" spans="1:30" ht="24">
      <c r="A89" s="1057"/>
      <c r="B89" s="1056"/>
      <c r="C89" s="287" t="str">
        <f>IFERROR(VLOOKUP(C$2,IP_47a_M!$A$2:$B$69,2,FALSE),"")</f>
        <v>IP_47a</v>
      </c>
      <c r="D89" s="980" t="str">
        <f>IFERROR(VLOOKUP(D$2,IP_47a_M!$A$2:$B$69,2,FALSE),"")</f>
        <v>Número de organizaciones comunitarias por cada 1.000 habitantes</v>
      </c>
      <c r="E89" s="288" t="s">
        <v>40</v>
      </c>
      <c r="F89" s="288" t="str">
        <f>IFERROR(VLOOKUP(F$2,IP_47a_M!$A$2:$B$69,2,FALSE),"")</f>
        <v>Relación (Número de organizaciones por cada 1.000 habitantes)</v>
      </c>
      <c r="G89" s="288" t="str">
        <f>IFERROR(VLOOKUP(G$2,IP_47a_M!$A$2:$B$69,2,FALSE),"")</f>
        <v>Sin estándar</v>
      </c>
      <c r="H89" s="288" t="s">
        <v>12</v>
      </c>
      <c r="I89" s="289" t="s">
        <v>129</v>
      </c>
      <c r="J89" s="290">
        <f>+MIN(IP_47a_IC!$G$4:$G$38)</f>
        <v>1.39</v>
      </c>
      <c r="K89" s="290">
        <f>+MAX(IP_47a_IC!$G$4:$G$38)</f>
        <v>24.77</v>
      </c>
      <c r="L89" s="182">
        <f>+AVERAGE(IP_47a_IC!$G$4:$G$38)</f>
        <v>11.729142857142858</v>
      </c>
      <c r="M89" s="182">
        <f>+_xlfn.PERCENTILE.EXC(IP_47a_IC!$G$4:$G$38,0.25)</f>
        <v>6.1</v>
      </c>
      <c r="N89" s="182">
        <f>+_xlfn.PERCENTILE.EXC(IP_47a_IC!$G$4:$G$38,0.5)</f>
        <v>10.91</v>
      </c>
      <c r="O89" s="182">
        <f>+_xlfn.PERCENTILE.EXC(IP_47a_IC!$G$4:$G$38,0.75)</f>
        <v>16.73</v>
      </c>
      <c r="P89" s="182">
        <f>+_xlfn.STDEV.P(IP_47a_IC!$G$4:$G$38)</f>
        <v>6.8382493045384347</v>
      </c>
      <c r="Q89" s="290">
        <f>+MIN(IP_47a_IC!$J$4:$J$38)</f>
        <v>2.84</v>
      </c>
      <c r="R89" s="290">
        <f>+MAX(IP_47a_IC!$J$4:$J$38)</f>
        <v>20.05</v>
      </c>
      <c r="S89" s="182">
        <f>+AVERAGE(IP_47a_IC!$J$4:$J$38)</f>
        <v>10.463999999999999</v>
      </c>
      <c r="T89" s="182">
        <f>+_xlfn.PERCENTILE.EXC(IP_47a_IC!$J$4:$J$38,0.25)</f>
        <v>7</v>
      </c>
      <c r="U89" s="182">
        <f>+_xlfn.PERCENTILE.EXC(IP_47a_IC!$J$4:$J$38,0.5)</f>
        <v>9.36</v>
      </c>
      <c r="V89" s="182">
        <f>+_xlfn.PERCENTILE.EXC(IP_47a_IC!$J$4:$J$38,0.75)</f>
        <v>14.39</v>
      </c>
      <c r="W89" s="182">
        <f>+_xlfn.STDEV.P(IP_47a_IC!$J$4:$J$38)</f>
        <v>4.4468744721915199</v>
      </c>
      <c r="X89" s="290" t="s">
        <v>17</v>
      </c>
      <c r="Y89" s="290" t="s">
        <v>17</v>
      </c>
      <c r="Z89" s="182" t="s">
        <v>17</v>
      </c>
      <c r="AA89" s="182" t="s">
        <v>17</v>
      </c>
      <c r="AB89" s="182" t="s">
        <v>17</v>
      </c>
      <c r="AC89" s="182" t="s">
        <v>17</v>
      </c>
      <c r="AD89" s="182" t="s">
        <v>17</v>
      </c>
    </row>
    <row r="90" spans="1:30" ht="72">
      <c r="A90" s="1057"/>
      <c r="B90" s="409" t="s">
        <v>130</v>
      </c>
      <c r="C90" s="287" t="str">
        <f>IFERROR(VLOOKUP(C$2,IG_22_M!$A$2:$B$68,2,FALSE),"")</f>
        <v>IG_22</v>
      </c>
      <c r="D90" s="980" t="str">
        <f>IFERROR(VLOOKUP(D$2,IG_22_M!$A$2:$B$68,2,FALSE),"")</f>
        <v>Porcentaje de proyectos urbanos de alto impacto con Participación Ciudadana Anticipada (PACA)</v>
      </c>
      <c r="E90" s="288" t="s">
        <v>15</v>
      </c>
      <c r="F90" s="288" t="str">
        <f>IFERROR(VLOOKUP(F$2,IG_22_M!$A$2:$B$68,2,FALSE),"")</f>
        <v>Porcentaje</v>
      </c>
      <c r="G90" s="287" t="str">
        <f>IFERROR(VLOOKUP(G$2,IG_22_M!$A$2:$B$68,2,FALSE),"")</f>
        <v>100% de los proyectos</v>
      </c>
      <c r="H90" s="288" t="s">
        <v>12</v>
      </c>
      <c r="I90" s="289" t="s">
        <v>131</v>
      </c>
      <c r="J90" s="290">
        <f>MIN(IG_22_IC!$H$4:$H$23)</f>
        <v>0</v>
      </c>
      <c r="K90" s="290">
        <f>MAX(IG_22_IC!$H$4:$H$23)</f>
        <v>100</v>
      </c>
      <c r="L90" s="290">
        <f>AVERAGE(IG_22_IC!$H$4:$H$23)</f>
        <v>64.400000000000006</v>
      </c>
      <c r="M90" s="290">
        <f>PERCENTILE(IG_22_IC!$H$4:$H$23,0.25)</f>
        <v>48.5</v>
      </c>
      <c r="N90" s="290">
        <f>PERCENTILE(IG_22_IC!$H$4:$H$23,0.5)</f>
        <v>73.5</v>
      </c>
      <c r="O90" s="290">
        <f>PERCENTILE(IG_22_IC!$H$4:$H$23,0.75)</f>
        <v>100</v>
      </c>
      <c r="P90" s="290">
        <f>STDEV(IG_22_IC!$H$4:$H$23)</f>
        <v>36.924389315407637</v>
      </c>
      <c r="Q90" s="290">
        <f>MIN(IG_22_IC!$L$4:$L$23)</f>
        <v>0</v>
      </c>
      <c r="R90" s="290">
        <f>MAX(IG_22_IC!$L$4:$L$23)</f>
        <v>100</v>
      </c>
      <c r="S90" s="290">
        <f>AVERAGE(IG_22_IC!$L$4:$L$23)</f>
        <v>73.321428571428569</v>
      </c>
      <c r="T90" s="290">
        <f>PERCENTILE(IG_22_IC!$L$4:$L$23,0.25)</f>
        <v>61.875</v>
      </c>
      <c r="U90" s="290">
        <f>PERCENTILE(IG_22_IC!$L$4:$L$23,0.5)</f>
        <v>81.25</v>
      </c>
      <c r="V90" s="290">
        <f>PERCENTILE(IG_22_IC!$L$4:$L$23,0.75)</f>
        <v>100</v>
      </c>
      <c r="W90" s="290">
        <f>STDEV(IG_22_IC!$L$4:$L$23)</f>
        <v>33.352637178057051</v>
      </c>
      <c r="X90" s="290" t="s">
        <v>17</v>
      </c>
      <c r="Y90" s="290" t="s">
        <v>17</v>
      </c>
      <c r="Z90" s="182" t="s">
        <v>17</v>
      </c>
      <c r="AA90" s="182" t="s">
        <v>17</v>
      </c>
      <c r="AB90" s="182" t="s">
        <v>17</v>
      </c>
      <c r="AC90" s="182" t="s">
        <v>17</v>
      </c>
      <c r="AD90" s="182" t="s">
        <v>17</v>
      </c>
    </row>
    <row r="91" spans="1:30" ht="24">
      <c r="A91" s="1057"/>
      <c r="B91" s="1055" t="s">
        <v>132</v>
      </c>
      <c r="C91" s="287" t="str">
        <f>IFERROR(VLOOKUP(C$2,IG_92_M!$A$2:$B$68,2,FALSE),"")</f>
        <v>IG_92</v>
      </c>
      <c r="D91" s="980" t="str">
        <f>IFERROR(VLOOKUP(D$2,IG_92_M!$A$2:$B$68,2,FALSE),"")</f>
        <v>El Municipio cuenta con mecanismos de presupuestos participativos</v>
      </c>
      <c r="E91" s="288" t="s">
        <v>15</v>
      </c>
      <c r="F91" s="288" t="str">
        <f>IFERROR(VLOOKUP(F$2,IG_92_M!$A$2:$B$68,2,FALSE),"")</f>
        <v>Sí o No</v>
      </c>
      <c r="G91" s="288" t="str">
        <f>IFERROR(VLOOKUP(G$2,IG_92_M!$A$2:$B$68,2,FALSE),"")</f>
        <v>Sin estándar</v>
      </c>
      <c r="H91" s="288" t="s">
        <v>470</v>
      </c>
      <c r="I91" s="289" t="s">
        <v>133</v>
      </c>
      <c r="J91" s="290" t="s">
        <v>1683</v>
      </c>
      <c r="K91" s="290" t="s">
        <v>1684</v>
      </c>
      <c r="L91" s="290" t="s">
        <v>17</v>
      </c>
      <c r="M91" s="290" t="s">
        <v>17</v>
      </c>
      <c r="N91" s="290" t="s">
        <v>17</v>
      </c>
      <c r="O91" s="290" t="s">
        <v>17</v>
      </c>
      <c r="P91" s="290" t="s">
        <v>17</v>
      </c>
      <c r="Q91" s="290" t="s">
        <v>1685</v>
      </c>
      <c r="R91" s="290" t="s">
        <v>1686</v>
      </c>
      <c r="S91" s="290" t="s">
        <v>17</v>
      </c>
      <c r="T91" s="290" t="s">
        <v>17</v>
      </c>
      <c r="U91" s="290" t="s">
        <v>17</v>
      </c>
      <c r="V91" s="290" t="s">
        <v>17</v>
      </c>
      <c r="W91" s="290" t="s">
        <v>17</v>
      </c>
      <c r="X91" s="290" t="s">
        <v>17</v>
      </c>
      <c r="Y91" s="290" t="s">
        <v>17</v>
      </c>
      <c r="Z91" s="182" t="s">
        <v>17</v>
      </c>
      <c r="AA91" s="182" t="s">
        <v>17</v>
      </c>
      <c r="AB91" s="182" t="s">
        <v>17</v>
      </c>
      <c r="AC91" s="182" t="s">
        <v>17</v>
      </c>
      <c r="AD91" s="182" t="s">
        <v>17</v>
      </c>
    </row>
    <row r="92" spans="1:30" ht="48">
      <c r="A92" s="1057"/>
      <c r="B92" s="1058"/>
      <c r="C92" s="287" t="str">
        <f>IFERROR(VLOOKUP(C$2,IG_91_M!$A$2:$B$69,2,FALSE),"")</f>
        <v>IG_91</v>
      </c>
      <c r="D92" s="980" t="str">
        <f>IFERROR(VLOOKUP(D$2,IG_91_M!$A$2:$B$69,2,FALSE),"")</f>
        <v>Monto total per cápita, en pesos, de fondos entregados por el municipio a la comunidad vía proyectos concursables para el mejoramiento urbano</v>
      </c>
      <c r="E92" s="288" t="s">
        <v>15</v>
      </c>
      <c r="F92" s="288" t="str">
        <f>IFERROR(VLOOKUP(F$2,IG_91_M!$A$2:$B$69,2,FALSE),"")</f>
        <v>Monto per cápita en pesos por habitante</v>
      </c>
      <c r="G92" s="288" t="str">
        <f>IFERROR(VLOOKUP(G$2,IG_91_M!$A$2:$B$69,2,FALSE),"")</f>
        <v>Sin estándar</v>
      </c>
      <c r="H92" s="288" t="s">
        <v>470</v>
      </c>
      <c r="I92" s="289" t="s">
        <v>134</v>
      </c>
      <c r="J92" s="290">
        <f>MIN(IG_91_I!$K$4:$K$120)</f>
        <v>0</v>
      </c>
      <c r="K92" s="290">
        <f>MAX(IG_91_I!$K$4:$K$120)</f>
        <v>8777</v>
      </c>
      <c r="L92" s="290">
        <f>AVERAGE(IG_91_I!$K$4:$K$120)</f>
        <v>1149.1142857142854</v>
      </c>
      <c r="M92" s="290">
        <f>PERCENTILE(IG_91_I!$K$4:$K$120,0.25)</f>
        <v>150.19999999999999</v>
      </c>
      <c r="N92" s="290">
        <f>PERCENTILE(IG_91_I!$K$4:$K$120,0.5)</f>
        <v>790</v>
      </c>
      <c r="O92" s="290">
        <f>PERCENTILE(IG_91_I!$K$4:$K$120,0.75)</f>
        <v>1185.9000000000001</v>
      </c>
      <c r="P92" s="290">
        <f>STDEV(IG_91_I!$K$4:$K$120)</f>
        <v>1544.6323883047387</v>
      </c>
      <c r="Q92" s="290">
        <f>MIN(IG_91_I!$O$4:$O$120)</f>
        <v>0</v>
      </c>
      <c r="R92" s="290">
        <f>MAX(IG_91_I!$O$4:$O$120)</f>
        <v>41537.351237048002</v>
      </c>
      <c r="S92" s="290">
        <f>AVERAGE(IG_91_I!$O$4:$O$120)</f>
        <v>1376.1259411406886</v>
      </c>
      <c r="T92" s="290">
        <f>PERCENTILE(IG_91_I!$O$4:$O$120,0.25)</f>
        <v>0</v>
      </c>
      <c r="U92" s="290">
        <f>PERCENTILE(IG_91_I!$O$4:$O$120,0.5)</f>
        <v>46.147811440042453</v>
      </c>
      <c r="V92" s="290">
        <f>PERCENTILE(IG_91_I!$O$4:$O$120,0.75)</f>
        <v>929.17139270418738</v>
      </c>
      <c r="W92" s="290">
        <f>STDEV(IG_91_I!$O$4:$O$120)</f>
        <v>5063.7566660823104</v>
      </c>
      <c r="X92" s="290" t="s">
        <v>17</v>
      </c>
      <c r="Y92" s="290" t="s">
        <v>17</v>
      </c>
      <c r="Z92" s="182" t="s">
        <v>17</v>
      </c>
      <c r="AA92" s="182" t="s">
        <v>17</v>
      </c>
      <c r="AB92" s="182" t="s">
        <v>17</v>
      </c>
      <c r="AC92" s="182" t="s">
        <v>17</v>
      </c>
      <c r="AD92" s="182" t="s">
        <v>17</v>
      </c>
    </row>
    <row r="93" spans="1:30" ht="24">
      <c r="A93" s="1057"/>
      <c r="B93" s="409" t="s">
        <v>135</v>
      </c>
      <c r="C93" s="287" t="str">
        <f>IFERROR(VLOOKUP(C$2,IG_90_M!$A$2:$B$69,2,FALSE),"")</f>
        <v>IG_90</v>
      </c>
      <c r="D93" s="980" t="str">
        <f>IFERROR(VLOOKUP(D$2,IG_90_M!$A$2:$B$69,2,FALSE),"")</f>
        <v>Porcentaje de participación en las elecciones municipales, por comuna</v>
      </c>
      <c r="E93" s="288" t="s">
        <v>15</v>
      </c>
      <c r="F93" s="288" t="str">
        <f>IFERROR(VLOOKUP(F$2,IG_90_M!$A$2:$B$69,2,FALSE),"")</f>
        <v>Porcentaje</v>
      </c>
      <c r="G93" s="288" t="str">
        <f>IFERROR(VLOOKUP(G$2,IG_90_M!$A$2:$B$69,2,FALSE),"")</f>
        <v>Sin estándar</v>
      </c>
      <c r="H93" s="288" t="s">
        <v>470</v>
      </c>
      <c r="I93" s="289" t="s">
        <v>136</v>
      </c>
      <c r="J93" s="290">
        <f>MIN(IG_90_I!$H$4:$H$120)</f>
        <v>21.16</v>
      </c>
      <c r="K93" s="290">
        <f>MAX(IG_90_I!$H$4:$H$120)</f>
        <v>56.45</v>
      </c>
      <c r="L93" s="290">
        <f>AVERAGE(IG_90_I!$H$4:$H$120)</f>
        <v>36.029487179487163</v>
      </c>
      <c r="M93" s="290">
        <f>PERCENTILE(IG_90_I!$H$4:$H$120,0.25)</f>
        <v>28.38</v>
      </c>
      <c r="N93" s="290">
        <f>PERCENTILE(IG_90_I!$H$4:$H$120,0.5)</f>
        <v>34.380000000000003</v>
      </c>
      <c r="O93" s="290">
        <f>PERCENTILE(IG_90_I!$H$4:$H$120,0.75)</f>
        <v>42.6</v>
      </c>
      <c r="P93" s="290">
        <f>STDEV(IG_90_I!$H$4:$H$120)</f>
        <v>9.3104424916284749</v>
      </c>
      <c r="Q93" s="290" t="s">
        <v>17</v>
      </c>
      <c r="R93" s="290" t="s">
        <v>17</v>
      </c>
      <c r="S93" s="290" t="s">
        <v>17</v>
      </c>
      <c r="T93" s="290" t="s">
        <v>17</v>
      </c>
      <c r="U93" s="290" t="s">
        <v>17</v>
      </c>
      <c r="V93" s="290" t="s">
        <v>17</v>
      </c>
      <c r="W93" s="290" t="s">
        <v>17</v>
      </c>
      <c r="X93" s="290" t="s">
        <v>17</v>
      </c>
      <c r="Y93" s="290" t="s">
        <v>17</v>
      </c>
      <c r="Z93" s="182" t="s">
        <v>17</v>
      </c>
      <c r="AA93" s="182" t="s">
        <v>17</v>
      </c>
      <c r="AB93" s="182" t="s">
        <v>17</v>
      </c>
      <c r="AC93" s="182" t="s">
        <v>17</v>
      </c>
      <c r="AD93" s="182" t="s">
        <v>17</v>
      </c>
    </row>
    <row r="94" spans="1:30">
      <c r="A94" s="286"/>
      <c r="B94" s="286"/>
      <c r="C94" s="299"/>
      <c r="D94" s="983"/>
      <c r="E94" s="286"/>
      <c r="F94" s="299"/>
      <c r="I94" s="286"/>
      <c r="J94" s="286"/>
      <c r="K94" s="286"/>
      <c r="L94" s="286"/>
      <c r="M94" s="286"/>
      <c r="N94" s="286"/>
      <c r="O94" s="286"/>
      <c r="P94" s="286"/>
    </row>
    <row r="95" spans="1:30">
      <c r="A95" s="286"/>
      <c r="B95" s="286"/>
      <c r="C95" s="299"/>
      <c r="D95" s="983"/>
      <c r="E95" s="286"/>
      <c r="F95" s="299"/>
      <c r="I95" s="286"/>
      <c r="J95" s="286"/>
      <c r="K95" s="286"/>
      <c r="L95" s="286"/>
      <c r="M95" s="286"/>
      <c r="N95" s="286"/>
      <c r="O95" s="286"/>
      <c r="P95" s="286"/>
    </row>
    <row r="96" spans="1:30">
      <c r="A96" s="286"/>
      <c r="B96" s="286"/>
      <c r="C96" s="299"/>
      <c r="D96" s="983"/>
      <c r="E96" s="286"/>
      <c r="F96" s="299"/>
      <c r="I96" s="286"/>
      <c r="J96" s="286"/>
      <c r="K96" s="286"/>
      <c r="L96" s="286"/>
      <c r="M96" s="286"/>
      <c r="N96" s="286"/>
      <c r="O96" s="286"/>
      <c r="P96" s="286"/>
    </row>
    <row r="97" spans="1:16">
      <c r="A97" s="286"/>
      <c r="B97" s="286"/>
      <c r="C97" s="299"/>
      <c r="D97" s="983"/>
      <c r="E97" s="286"/>
      <c r="F97" s="299"/>
      <c r="I97" s="286"/>
      <c r="J97" s="286"/>
      <c r="K97" s="286"/>
      <c r="L97" s="286"/>
      <c r="M97" s="286"/>
      <c r="N97" s="286"/>
      <c r="O97" s="286"/>
      <c r="P97" s="286"/>
    </row>
    <row r="98" spans="1:16">
      <c r="A98" s="286"/>
      <c r="B98" s="286"/>
      <c r="C98" s="299"/>
      <c r="D98" s="983"/>
      <c r="E98" s="286"/>
      <c r="F98" s="299"/>
      <c r="I98" s="286"/>
      <c r="J98" s="286"/>
      <c r="K98" s="286"/>
      <c r="L98" s="286"/>
      <c r="M98" s="286"/>
      <c r="N98" s="286"/>
      <c r="O98" s="286"/>
      <c r="P98" s="286"/>
    </row>
    <row r="99" spans="1:16">
      <c r="A99" s="286"/>
      <c r="B99" s="286"/>
      <c r="C99" s="299"/>
      <c r="D99" s="983"/>
      <c r="E99" s="286"/>
      <c r="F99" s="299"/>
      <c r="I99" s="286"/>
      <c r="J99" s="286"/>
      <c r="K99" s="286"/>
      <c r="L99" s="286"/>
      <c r="M99" s="286"/>
      <c r="N99" s="286"/>
      <c r="O99" s="286"/>
      <c r="P99" s="286"/>
    </row>
    <row r="100" spans="1:16">
      <c r="A100" s="286"/>
      <c r="B100" s="286"/>
      <c r="C100" s="299"/>
      <c r="D100" s="983"/>
      <c r="E100" s="286"/>
      <c r="F100" s="299"/>
      <c r="I100" s="286"/>
      <c r="J100" s="286"/>
      <c r="K100" s="286"/>
      <c r="L100" s="286"/>
      <c r="M100" s="286"/>
      <c r="N100" s="286"/>
      <c r="O100" s="286"/>
      <c r="P100" s="286"/>
    </row>
    <row r="101" spans="1:16">
      <c r="A101" s="286"/>
      <c r="B101" s="286"/>
      <c r="C101" s="299"/>
      <c r="D101" s="983"/>
      <c r="E101" s="286"/>
      <c r="F101" s="299"/>
      <c r="I101" s="286"/>
      <c r="J101" s="286"/>
      <c r="K101" s="286"/>
      <c r="L101" s="286"/>
      <c r="M101" s="286"/>
      <c r="N101" s="286"/>
      <c r="O101" s="286"/>
      <c r="P101" s="286"/>
    </row>
    <row r="102" spans="1:16">
      <c r="A102" s="286"/>
      <c r="B102" s="286"/>
      <c r="C102" s="299"/>
      <c r="D102" s="983"/>
      <c r="E102" s="286"/>
      <c r="F102" s="299"/>
      <c r="I102" s="286"/>
      <c r="J102" s="286"/>
      <c r="K102" s="286"/>
      <c r="L102" s="286"/>
      <c r="M102" s="286"/>
      <c r="N102" s="286"/>
      <c r="O102" s="286"/>
      <c r="P102" s="286"/>
    </row>
    <row r="103" spans="1:16">
      <c r="A103" s="286"/>
      <c r="B103" s="286"/>
      <c r="C103" s="299"/>
      <c r="D103" s="983"/>
      <c r="E103" s="286"/>
      <c r="F103" s="299"/>
      <c r="I103" s="286"/>
      <c r="J103" s="286"/>
      <c r="K103" s="286"/>
      <c r="L103" s="286"/>
      <c r="M103" s="286"/>
      <c r="N103" s="286"/>
      <c r="O103" s="286"/>
      <c r="P103" s="286"/>
    </row>
    <row r="104" spans="1:16">
      <c r="A104" s="286"/>
      <c r="B104" s="286"/>
      <c r="C104" s="299"/>
      <c r="D104" s="983"/>
      <c r="E104" s="286"/>
      <c r="F104" s="299"/>
      <c r="I104" s="286"/>
      <c r="J104" s="286"/>
      <c r="K104" s="286"/>
      <c r="L104" s="286"/>
      <c r="M104" s="286"/>
      <c r="N104" s="286"/>
      <c r="O104" s="286"/>
      <c r="P104" s="286"/>
    </row>
    <row r="105" spans="1:16">
      <c r="A105" s="286"/>
      <c r="B105" s="286"/>
      <c r="C105" s="299"/>
      <c r="D105" s="983"/>
      <c r="E105" s="286"/>
      <c r="F105" s="299"/>
      <c r="I105" s="286"/>
    </row>
    <row r="106" spans="1:16">
      <c r="A106" s="286"/>
      <c r="B106" s="286"/>
      <c r="C106" s="299"/>
      <c r="D106" s="983"/>
      <c r="E106" s="286"/>
      <c r="F106" s="299"/>
      <c r="I106" s="286"/>
    </row>
  </sheetData>
  <mergeCells count="36">
    <mergeCell ref="X1:AD1"/>
    <mergeCell ref="A33:A50"/>
    <mergeCell ref="B46:B50"/>
    <mergeCell ref="B91:B92"/>
    <mergeCell ref="B70:B71"/>
    <mergeCell ref="B72:B73"/>
    <mergeCell ref="B33:B35"/>
    <mergeCell ref="B23:B24"/>
    <mergeCell ref="B27:B32"/>
    <mergeCell ref="B68:B69"/>
    <mergeCell ref="B61:B62"/>
    <mergeCell ref="B64:B65"/>
    <mergeCell ref="B43:B45"/>
    <mergeCell ref="B53:B54"/>
    <mergeCell ref="B56:B60"/>
    <mergeCell ref="A3:A14"/>
    <mergeCell ref="B10:B11"/>
    <mergeCell ref="B12:B13"/>
    <mergeCell ref="B3:B9"/>
    <mergeCell ref="Q1:W1"/>
    <mergeCell ref="J1:P1"/>
    <mergeCell ref="A15:A32"/>
    <mergeCell ref="B36:B37"/>
    <mergeCell ref="A88:A93"/>
    <mergeCell ref="A76:A81"/>
    <mergeCell ref="B77:B81"/>
    <mergeCell ref="A82:A87"/>
    <mergeCell ref="B83:B85"/>
    <mergeCell ref="B86:B87"/>
    <mergeCell ref="B88:B89"/>
    <mergeCell ref="A67:A75"/>
    <mergeCell ref="A51:A66"/>
    <mergeCell ref="B15:B19"/>
    <mergeCell ref="B25:B26"/>
    <mergeCell ref="B40:B42"/>
    <mergeCell ref="B38:B39"/>
  </mergeCells>
  <phoneticPr fontId="51" type="noConversion"/>
  <hyperlinks>
    <hyperlink ref="A1" location="INDICE!A1" display="INDICE" xr:uid="{00000000-0004-0000-0100-000000000000}"/>
    <hyperlink ref="I12" location="BPU_3_I!I1" display="BPU_3" xr:uid="{00000000-0004-0000-0100-000001000000}"/>
    <hyperlink ref="I10" location="BPU_7_I!A1" display="BPU_7" xr:uid="{00000000-0004-0000-0100-000002000000}"/>
    <hyperlink ref="I15" location="BPU_25_I!I1" display="BPU_25" xr:uid="{00000000-0004-0000-0100-000003000000}"/>
    <hyperlink ref="I16" location="BPU_26_26x_26b_I!A1" display="BPU_26" xr:uid="{00000000-0004-0000-0100-000004000000}"/>
    <hyperlink ref="I17" location="BPU_26_26x_26b_I!A1" display="BPU_26*" xr:uid="{00000000-0004-0000-0100-000005000000}"/>
    <hyperlink ref="I18" location="BPU_26_26x_26b_I!A1" display="BPU_26b" xr:uid="{00000000-0004-0000-0100-000006000000}"/>
    <hyperlink ref="I23" location="DE_33_102_105_16_29_200s_I!A1" display="DE_102" xr:uid="{00000000-0004-0000-0100-000007000000}"/>
    <hyperlink ref="I24" location="DE_33_102_105_16_29_200s_I!A1" display="DE_105" xr:uid="{00000000-0004-0000-0100-000008000000}"/>
    <hyperlink ref="I27" location="DE_33_102_105_16_29_200s_I!A1" display="DE_16" xr:uid="{00000000-0004-0000-0100-000009000000}"/>
    <hyperlink ref="I22" location="DE_33_102_105_16_29_200s_I!A1" display="DE_33" xr:uid="{00000000-0004-0000-0100-00000A000000}"/>
    <hyperlink ref="I3" location="BPU_20_I!A1" display="BPU_20" xr:uid="{00000000-0004-0000-0100-00000B000000}"/>
    <hyperlink ref="I4" location="BPU_21_I!A1" display="BPU_21" xr:uid="{00000000-0004-0000-0100-00000C000000}"/>
    <hyperlink ref="I5" location="BPU_22_I!A1" display="BPU_22" xr:uid="{00000000-0004-0000-0100-00000D000000}"/>
    <hyperlink ref="I6" location="BPU_23_I!A1" display="BPU_23" xr:uid="{00000000-0004-0000-0100-00000E000000}"/>
    <hyperlink ref="I11" location="BPU_8_I!A1" display="BPU_8" xr:uid="{00000000-0004-0000-0100-00000F000000}"/>
    <hyperlink ref="I13" location="BPU_4_I!G1" display="BPU_4" xr:uid="{00000000-0004-0000-0100-000010000000}"/>
    <hyperlink ref="I14" location="BPU_1_I!A1" display="BPU_1" xr:uid="{00000000-0004-0000-0100-000011000000}"/>
    <hyperlink ref="I20" location="EA_93_I!A1" display="EA_93" xr:uid="{00000000-0004-0000-0100-000012000000}"/>
    <hyperlink ref="I25" location="DE_28_31_I!A1" display="DE_28" xr:uid="{00000000-0004-0000-0100-000013000000}"/>
    <hyperlink ref="I26" location="DE_28_31_I!A1" display="DE_31" xr:uid="{00000000-0004-0000-0100-000014000000}"/>
    <hyperlink ref="I36" location="EA_10_90_I!G1" display="EA_10" xr:uid="{00000000-0004-0000-0100-000015000000}"/>
    <hyperlink ref="I37" location="EA_10_90_I!G1" display="EA_90" xr:uid="{00000000-0004-0000-0100-000016000000}"/>
    <hyperlink ref="I38" location="EA_8_IC!A1" display="EA_8" xr:uid="{00000000-0004-0000-0100-000017000000}"/>
    <hyperlink ref="I39" location="EA_9_I!B1" display="EA_9" xr:uid="{00000000-0004-0000-0100-000018000000}"/>
    <hyperlink ref="I42" location="EA_35_I!A1" display="EA_35" xr:uid="{00000000-0004-0000-0100-000019000000}"/>
    <hyperlink ref="I43" location="EA_22_22a_I!A1" display="EA_22" xr:uid="{00000000-0004-0000-0100-00001A000000}"/>
    <hyperlink ref="I44" location="EA_22_22a_I!A1" display="EA_22a" xr:uid="{00000000-0004-0000-0100-00001B000000}"/>
    <hyperlink ref="I45" location="EA_23_I!A1" display="EA_23" xr:uid="{00000000-0004-0000-0100-00001C000000}"/>
    <hyperlink ref="I51" location="BPU_24_I!A1" display="BPU_24" xr:uid="{00000000-0004-0000-0100-00001D000000}"/>
    <hyperlink ref="I52" location="IS_91_I!A1" display="IS_91" xr:uid="{00000000-0004-0000-0100-00001E000000}"/>
    <hyperlink ref="I53" location="IS_40_I!A1" display="IS_40" xr:uid="{00000000-0004-0000-0100-00001F000000}"/>
    <hyperlink ref="I55" location="IS_31_I!G1" display="IS_31" xr:uid="{00000000-0004-0000-0100-000020000000}"/>
    <hyperlink ref="I56" location="IS_32_I!A1" display="IS_32" xr:uid="{00000000-0004-0000-0100-000021000000}"/>
    <hyperlink ref="I57" location="IS_33_I!A1" display="IS_33" xr:uid="{00000000-0004-0000-0100-000022000000}"/>
    <hyperlink ref="I58" location="IS_34_I!A1" display="IS_34" xr:uid="{00000000-0004-0000-0100-000023000000}"/>
    <hyperlink ref="I61" location="IS_36_37_I!A1" display="IS_36" xr:uid="{00000000-0004-0000-0100-000024000000}"/>
    <hyperlink ref="I62" location="IS_36_37_I!A1" display="IS_37" xr:uid="{00000000-0004-0000-0100-000025000000}"/>
    <hyperlink ref="I64" location="IS_39_I!A1" display="IS_39" xr:uid="{00000000-0004-0000-0100-000026000000}"/>
    <hyperlink ref="I66" location="IS_58_I!A1" display="IS_58" xr:uid="{00000000-0004-0000-0100-000027000000}"/>
    <hyperlink ref="I69" location="IS_5_I!G1" display="IS_5" xr:uid="{00000000-0004-0000-0100-000028000000}"/>
    <hyperlink ref="I74" location="IG_1_I!A1" display="IG_1" xr:uid="{00000000-0004-0000-0100-000029000000}"/>
    <hyperlink ref="I76" location="DE_3_I!A1" display="DE_3" xr:uid="{00000000-0004-0000-0100-00002A000000}"/>
    <hyperlink ref="I82" location="IP_6_I!G1" display="IP_6" xr:uid="{00000000-0004-0000-0100-00002B000000}"/>
    <hyperlink ref="I83" location="IP_34_34a_48_I!A1" display="IP_34" xr:uid="{00000000-0004-0000-0100-00002C000000}"/>
    <hyperlink ref="I84" location="IP_34_34a_48_I!A1" display="IP_34a" xr:uid="{00000000-0004-0000-0100-00002D000000}"/>
    <hyperlink ref="I85" location="IP_34_34a_48_I!A1" display="IP_48" xr:uid="{00000000-0004-0000-0100-00002E000000}"/>
    <hyperlink ref="I86" location="IP_43_43a_I!A1" display="IP_43" xr:uid="{00000000-0004-0000-0100-00002F000000}"/>
    <hyperlink ref="I87" location="IP_43_43a_I!A1" display="IP_43a" xr:uid="{00000000-0004-0000-0100-000030000000}"/>
    <hyperlink ref="I91" location="IG_92_I!A1" display="IG_92" xr:uid="{00000000-0004-0000-0100-000031000000}"/>
    <hyperlink ref="I92" location="IG_91_I!A1" display="IG_91" xr:uid="{00000000-0004-0000-0100-000032000000}"/>
    <hyperlink ref="I93" location="IG_90_I!A1" display="IG_90" xr:uid="{00000000-0004-0000-0100-000033000000}"/>
    <hyperlink ref="I40" location="EA_34_I!A1" display="EA_34" xr:uid="{00000000-0004-0000-0100-000034000000}"/>
    <hyperlink ref="I19" location="DE_36_IC!G1" display="DE_36" xr:uid="{00000000-0004-0000-0100-000035000000}"/>
    <hyperlink ref="I33" location="EA_16_IC!A1" display="EA_16" xr:uid="{00000000-0004-0000-0100-000036000000}"/>
    <hyperlink ref="I46" location="IP_33a_IC!E1" display="IP_33a" xr:uid="{00000000-0004-0000-0100-000037000000}"/>
    <hyperlink ref="I47" location="IP_33b_IC!F1" display="IP_33b" xr:uid="{00000000-0004-0000-0100-000038000000}"/>
    <hyperlink ref="I48" location="IP_33c_IC!F1" display="IP_33c" xr:uid="{00000000-0004-0000-0100-000039000000}"/>
    <hyperlink ref="I65" location="IS_39a_I!A1" display="IS_39a" xr:uid="{00000000-0004-0000-0100-00003A000000}"/>
    <hyperlink ref="I67" location="IS_20_IC!A1" display="IS_20" xr:uid="{00000000-0004-0000-0100-00003B000000}"/>
    <hyperlink ref="I68" location="EA_31_IC!G1" display="EA_31" xr:uid="{00000000-0004-0000-0100-00003C000000}"/>
    <hyperlink ref="I77" location="DE_99_IC!A1" display="DE_99" xr:uid="{00000000-0004-0000-0100-00003D000000}"/>
    <hyperlink ref="I78" location="DE_100_IC!A1" display="DE_100" xr:uid="{00000000-0004-0000-0100-00003E000000}"/>
    <hyperlink ref="I79" location="DE_101_IC!A1" display="DE_101" xr:uid="{00000000-0004-0000-0100-00003F000000}"/>
    <hyperlink ref="I80" location="DE_18_IC!A1" display="DE_18" xr:uid="{00000000-0004-0000-0100-000040000000}"/>
    <hyperlink ref="I81" location="DE_98_IC!A1" display="DE_98" xr:uid="{00000000-0004-0000-0100-000041000000}"/>
    <hyperlink ref="I88" location="IP_47_IC!D1" display="IP_47" xr:uid="{00000000-0004-0000-0100-000042000000}"/>
    <hyperlink ref="I89" location="IP_47a_IC!B1" display="IP_47a" xr:uid="{00000000-0004-0000-0100-000043000000}"/>
    <hyperlink ref="I90" location="IG_22_IC!B1" display="IG_22" xr:uid="{00000000-0004-0000-0100-000044000000}"/>
    <hyperlink ref="I9" location="BPU_29_I!A1" display="BPU_29" xr:uid="{00000000-0004-0000-0100-000045000000}"/>
    <hyperlink ref="I75" location="IG_66_I!B1" display="IG_66" xr:uid="{00000000-0004-0000-0100-000046000000}"/>
    <hyperlink ref="I70" location="EA_48_I!A1" display="EA_48" xr:uid="{00000000-0004-0000-0100-000047000000}"/>
    <hyperlink ref="I21" location="DE_25_I!A1" display="DE_25" xr:uid="{00000000-0004-0000-0100-000048000000}"/>
    <hyperlink ref="I7:I8" location="BPU_28_28a_28b_I!A1" display="BPU_28" xr:uid="{00000000-0004-0000-0100-000049000000}"/>
    <hyperlink ref="I28" location="DE_33_102_105_16_29_200s_I!A1" display="DE_29" xr:uid="{00000000-0004-0000-0100-00004A000000}"/>
    <hyperlink ref="I29" location="DE_33_102_105_16_29_200s_I!A1" display="DE_200" xr:uid="{00000000-0004-0000-0100-00004B000000}"/>
    <hyperlink ref="I30:I32" location="DE_33_102_105_16_29_200s_I!A1" display="DE_200" xr:uid="{00000000-0004-0000-0100-00004C000000}"/>
    <hyperlink ref="I34" location="EA_42_IC!A1" display="EA_42" xr:uid="{00000000-0004-0000-0100-00004D000000}"/>
    <hyperlink ref="I35" location="EA_47_IC!A1" display="EA_47" xr:uid="{00000000-0004-0000-0100-00004E000000}"/>
    <hyperlink ref="I41" location="EA_36_I!A1" display="EA_36" xr:uid="{00000000-0004-0000-0100-00004F000000}"/>
    <hyperlink ref="I54" location="BPU_17_I!A1" display="BPU_17" xr:uid="{00000000-0004-0000-0100-000050000000}"/>
    <hyperlink ref="I59" location="EA_33_I!A1" display="EA_33" xr:uid="{00000000-0004-0000-0100-000051000000}"/>
    <hyperlink ref="I60" location="EA_33a_I!A1" display="EA_33a" xr:uid="{00000000-0004-0000-0100-000052000000}"/>
    <hyperlink ref="I71" location="EA_201_I!A1" display="EA_201" xr:uid="{00000000-0004-0000-0100-000053000000}"/>
    <hyperlink ref="I72" location="EA_41_I!A1" display="EA_41" xr:uid="{00000000-0004-0000-0100-000054000000}"/>
    <hyperlink ref="I73" location="EA_200_I!A1" display="EA_200" xr:uid="{00000000-0004-0000-0100-000055000000}"/>
    <hyperlink ref="I49" location="EA_53_53a_I!A1" display="EA_53" xr:uid="{00000000-0004-0000-0100-000056000000}"/>
    <hyperlink ref="I50" location="EA_53_53a_I!A1" display="EA_53a" xr:uid="{00000000-0004-0000-0100-000057000000}"/>
    <hyperlink ref="I63" location="IS_200_I!A1" display="IS_200" xr:uid="{00000000-0004-0000-0100-000058000000}"/>
  </hyperlink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D38"/>
  <sheetViews>
    <sheetView topLeftCell="A31" workbookViewId="0"/>
  </sheetViews>
  <sheetFormatPr baseColWidth="10" defaultColWidth="11.44140625" defaultRowHeight="14.4"/>
  <cols>
    <col min="1" max="1" width="44.44140625" style="390" bestFit="1" customWidth="1"/>
    <col min="2" max="3" width="100.6640625" style="218" customWidth="1"/>
    <col min="4" max="16384" width="11.44140625" style="218"/>
  </cols>
  <sheetData>
    <row r="1" spans="1:4">
      <c r="A1" s="444" t="s">
        <v>419</v>
      </c>
      <c r="B1" s="412" t="s">
        <v>1275</v>
      </c>
      <c r="C1" s="412" t="s">
        <v>1276</v>
      </c>
      <c r="D1" s="214" t="s">
        <v>137</v>
      </c>
    </row>
    <row r="2" spans="1:4">
      <c r="A2" s="278" t="s">
        <v>6</v>
      </c>
      <c r="B2" s="215" t="s">
        <v>22</v>
      </c>
      <c r="C2" s="215" t="s">
        <v>22</v>
      </c>
    </row>
    <row r="3" spans="1:4">
      <c r="A3" s="279" t="s">
        <v>4</v>
      </c>
      <c r="B3" s="219" t="s">
        <v>13</v>
      </c>
      <c r="C3" s="219" t="s">
        <v>13</v>
      </c>
    </row>
    <row r="4" spans="1:4">
      <c r="A4" s="279" t="s">
        <v>388</v>
      </c>
      <c r="B4" s="73" t="s">
        <v>14</v>
      </c>
      <c r="C4" s="73" t="s">
        <v>14</v>
      </c>
    </row>
    <row r="5" spans="1:4">
      <c r="A5" s="279" t="s">
        <v>9</v>
      </c>
      <c r="B5" s="95" t="s">
        <v>606</v>
      </c>
      <c r="C5" s="95" t="s">
        <v>606</v>
      </c>
    </row>
    <row r="6" spans="1:4">
      <c r="A6" s="279" t="s">
        <v>138</v>
      </c>
      <c r="B6" s="73" t="s">
        <v>421</v>
      </c>
      <c r="C6" s="73" t="s">
        <v>421</v>
      </c>
    </row>
    <row r="7" spans="1:4">
      <c r="A7" s="279" t="s">
        <v>7</v>
      </c>
      <c r="B7" s="73" t="s">
        <v>422</v>
      </c>
      <c r="C7" s="73" t="s">
        <v>422</v>
      </c>
    </row>
    <row r="8" spans="1:4">
      <c r="A8" s="279" t="s">
        <v>389</v>
      </c>
      <c r="B8" s="73">
        <v>2018</v>
      </c>
      <c r="C8" s="168">
        <v>2019</v>
      </c>
    </row>
    <row r="9" spans="1:4">
      <c r="A9" s="279" t="s">
        <v>390</v>
      </c>
      <c r="B9" s="73" t="s">
        <v>470</v>
      </c>
      <c r="C9" s="168" t="s">
        <v>470</v>
      </c>
    </row>
    <row r="10" spans="1:4" ht="96.6">
      <c r="A10" s="222" t="s">
        <v>391</v>
      </c>
      <c r="B10" s="192" t="s">
        <v>607</v>
      </c>
      <c r="C10" s="190" t="s">
        <v>1285</v>
      </c>
    </row>
    <row r="11" spans="1:4">
      <c r="A11" s="279" t="s">
        <v>392</v>
      </c>
      <c r="B11" s="95" t="s">
        <v>608</v>
      </c>
      <c r="C11" s="95" t="s">
        <v>608</v>
      </c>
    </row>
    <row r="12" spans="1:4">
      <c r="A12" s="279" t="s">
        <v>393</v>
      </c>
      <c r="B12" s="216" t="s">
        <v>474</v>
      </c>
      <c r="C12" s="216" t="s">
        <v>474</v>
      </c>
    </row>
    <row r="13" spans="1:4">
      <c r="A13" s="279" t="s">
        <v>394</v>
      </c>
      <c r="B13" s="216" t="s">
        <v>1691</v>
      </c>
      <c r="C13" s="216" t="s">
        <v>1691</v>
      </c>
    </row>
    <row r="14" spans="1:4">
      <c r="A14" s="279" t="s">
        <v>139</v>
      </c>
      <c r="B14" s="73" t="s">
        <v>475</v>
      </c>
      <c r="C14" s="73" t="s">
        <v>475</v>
      </c>
    </row>
    <row r="15" spans="1:4">
      <c r="A15" s="279" t="s">
        <v>395</v>
      </c>
      <c r="B15" s="220">
        <v>43651</v>
      </c>
      <c r="C15" s="220">
        <v>43651</v>
      </c>
    </row>
    <row r="16" spans="1:4">
      <c r="A16" s="279" t="s">
        <v>396</v>
      </c>
      <c r="B16" s="220">
        <v>43693</v>
      </c>
      <c r="C16" s="115">
        <v>44270</v>
      </c>
    </row>
    <row r="17" spans="1:3">
      <c r="A17" s="279" t="s">
        <v>397</v>
      </c>
      <c r="B17" s="237" t="s">
        <v>798</v>
      </c>
      <c r="C17" s="237" t="s">
        <v>798</v>
      </c>
    </row>
    <row r="18" spans="1:3">
      <c r="A18" s="278" t="s">
        <v>398</v>
      </c>
      <c r="B18" s="215" t="s">
        <v>609</v>
      </c>
      <c r="C18" s="215" t="s">
        <v>609</v>
      </c>
    </row>
    <row r="19" spans="1:3">
      <c r="A19" s="278" t="s">
        <v>399</v>
      </c>
      <c r="B19" s="215" t="s">
        <v>545</v>
      </c>
      <c r="C19" s="215" t="s">
        <v>545</v>
      </c>
    </row>
    <row r="20" spans="1:3">
      <c r="A20" s="278" t="s">
        <v>400</v>
      </c>
      <c r="B20" s="223" t="s">
        <v>479</v>
      </c>
      <c r="C20" s="223" t="s">
        <v>479</v>
      </c>
    </row>
    <row r="21" spans="1:3">
      <c r="A21" s="278" t="s">
        <v>403</v>
      </c>
      <c r="B21" s="215" t="s">
        <v>610</v>
      </c>
      <c r="C21" s="198" t="s">
        <v>1928</v>
      </c>
    </row>
    <row r="22" spans="1:3">
      <c r="A22" s="278" t="s">
        <v>404</v>
      </c>
      <c r="B22" s="215" t="s">
        <v>434</v>
      </c>
      <c r="C22" s="168" t="s">
        <v>434</v>
      </c>
    </row>
    <row r="23" spans="1:3">
      <c r="A23" s="278" t="s">
        <v>435</v>
      </c>
      <c r="B23" s="215" t="s">
        <v>548</v>
      </c>
      <c r="C23" s="437" t="s">
        <v>1264</v>
      </c>
    </row>
    <row r="24" spans="1:3">
      <c r="A24" s="278" t="s">
        <v>405</v>
      </c>
      <c r="B24" s="73">
        <v>2018</v>
      </c>
      <c r="C24" s="198">
        <v>2019</v>
      </c>
    </row>
    <row r="25" spans="1:3">
      <c r="A25" s="278" t="s">
        <v>406</v>
      </c>
      <c r="B25" s="215" t="s">
        <v>470</v>
      </c>
      <c r="C25" s="198" t="s">
        <v>482</v>
      </c>
    </row>
    <row r="26" spans="1:3">
      <c r="A26" s="278" t="s">
        <v>407</v>
      </c>
      <c r="B26" s="264" t="s">
        <v>482</v>
      </c>
      <c r="C26" s="217" t="s">
        <v>482</v>
      </c>
    </row>
    <row r="27" spans="1:3">
      <c r="A27" s="278" t="s">
        <v>408</v>
      </c>
      <c r="B27" s="264" t="s">
        <v>434</v>
      </c>
      <c r="C27" s="217" t="s">
        <v>434</v>
      </c>
    </row>
    <row r="28" spans="1:3">
      <c r="A28" s="278" t="s">
        <v>439</v>
      </c>
      <c r="B28" s="339" t="s">
        <v>611</v>
      </c>
      <c r="C28" s="437" t="s">
        <v>611</v>
      </c>
    </row>
    <row r="29" spans="1:3">
      <c r="A29" s="278" t="s">
        <v>409</v>
      </c>
      <c r="B29" s="213">
        <v>2017</v>
      </c>
      <c r="C29" s="217">
        <v>2018</v>
      </c>
    </row>
    <row r="30" spans="1:3">
      <c r="A30" s="278" t="s">
        <v>410</v>
      </c>
      <c r="B30" s="215" t="s">
        <v>470</v>
      </c>
      <c r="C30" s="168" t="s">
        <v>470</v>
      </c>
    </row>
    <row r="31" spans="1:3">
      <c r="A31" s="278" t="s">
        <v>407</v>
      </c>
      <c r="B31" s="215"/>
      <c r="C31" s="217" t="s">
        <v>1265</v>
      </c>
    </row>
    <row r="32" spans="1:3">
      <c r="A32" s="278" t="s">
        <v>408</v>
      </c>
      <c r="B32" s="215"/>
      <c r="C32" s="217" t="s">
        <v>434</v>
      </c>
    </row>
    <row r="33" spans="1:3">
      <c r="A33" s="278" t="s">
        <v>439</v>
      </c>
      <c r="B33" s="215"/>
      <c r="C33" s="217" t="s">
        <v>1714</v>
      </c>
    </row>
    <row r="34" spans="1:3">
      <c r="A34" s="278" t="s">
        <v>409</v>
      </c>
      <c r="B34" s="215"/>
      <c r="C34" s="217">
        <v>2018</v>
      </c>
    </row>
    <row r="35" spans="1:3">
      <c r="A35" s="278" t="s">
        <v>410</v>
      </c>
      <c r="B35" s="215"/>
      <c r="C35" s="217" t="s">
        <v>470</v>
      </c>
    </row>
    <row r="36" spans="1:3" ht="165.6">
      <c r="A36" s="278" t="s">
        <v>401</v>
      </c>
      <c r="B36" s="188" t="s">
        <v>612</v>
      </c>
      <c r="C36" s="171" t="s">
        <v>1907</v>
      </c>
    </row>
    <row r="37" spans="1:3" ht="69">
      <c r="A37" s="278" t="s">
        <v>1267</v>
      </c>
      <c r="B37" s="221" t="s">
        <v>17</v>
      </c>
      <c r="C37" s="171" t="s">
        <v>1266</v>
      </c>
    </row>
    <row r="38" spans="1:3">
      <c r="A38" s="278" t="s">
        <v>402</v>
      </c>
      <c r="B38" s="95" t="s">
        <v>613</v>
      </c>
      <c r="C38" s="95" t="s">
        <v>1918</v>
      </c>
    </row>
  </sheetData>
  <hyperlinks>
    <hyperlink ref="D1" location="INDICE!A1" display="INDICE" xr:uid="{00000000-0004-0000-1300-000000000000}"/>
    <hyperlink ref="C23" r:id="rId1" xr:uid="{00000000-0004-0000-1300-000001000000}"/>
    <hyperlink ref="A1" location="INDICE!C14" display="COMPONENTE" xr:uid="{00000000-0004-0000-1300-000002000000}"/>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filterMode="1"/>
  <dimension ref="A1:P122"/>
  <sheetViews>
    <sheetView topLeftCell="E1" workbookViewId="0">
      <selection activeCell="I77" sqref="I77"/>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0.109375" style="850" customWidth="1"/>
    <col min="9" max="9" width="22.33203125" style="850" customWidth="1"/>
    <col min="10" max="10" width="21.33203125" style="218" customWidth="1"/>
    <col min="11" max="11" width="22.33203125" style="850" customWidth="1"/>
    <col min="12" max="12" width="22.88671875" style="218" customWidth="1"/>
    <col min="13" max="13" width="25.33203125" style="218" customWidth="1"/>
    <col min="14" max="14" width="22.88671875" style="218" customWidth="1"/>
    <col min="15" max="15" width="13.109375" style="527" bestFit="1" customWidth="1"/>
    <col min="16" max="16384" width="11.44140625" style="218"/>
  </cols>
  <sheetData>
    <row r="1" spans="1:16" ht="15" customHeight="1">
      <c r="A1" s="1022" t="s">
        <v>21</v>
      </c>
      <c r="B1" s="1102" t="s">
        <v>1287</v>
      </c>
      <c r="C1" s="1103"/>
      <c r="D1" s="1103"/>
      <c r="E1" s="1103"/>
      <c r="F1" s="1103"/>
      <c r="G1" s="1103"/>
      <c r="H1" s="1103"/>
      <c r="I1" s="1103"/>
      <c r="J1" s="1103"/>
      <c r="K1" s="1103"/>
      <c r="L1" s="1103"/>
      <c r="M1" s="1103"/>
      <c r="N1" s="1104"/>
      <c r="O1" s="625" t="s">
        <v>137</v>
      </c>
    </row>
    <row r="2" spans="1:16">
      <c r="A2" s="889" t="s">
        <v>22</v>
      </c>
      <c r="B2" s="1105" t="s">
        <v>606</v>
      </c>
      <c r="C2" s="1106"/>
      <c r="D2" s="1106"/>
      <c r="E2" s="1106"/>
      <c r="F2" s="1106"/>
      <c r="G2" s="1106"/>
      <c r="H2" s="1106"/>
      <c r="I2" s="1106"/>
      <c r="J2" s="1106"/>
      <c r="K2" s="1106"/>
      <c r="L2" s="1106"/>
      <c r="M2" s="1106"/>
      <c r="N2" s="1107"/>
      <c r="O2" s="625" t="s">
        <v>449</v>
      </c>
    </row>
    <row r="3" spans="1:16">
      <c r="A3" s="440"/>
      <c r="B3" s="440"/>
      <c r="C3" s="440"/>
      <c r="D3" s="440"/>
      <c r="E3" s="440"/>
      <c r="F3" s="440"/>
      <c r="G3" s="440"/>
      <c r="H3" s="1108" t="s">
        <v>1274</v>
      </c>
      <c r="I3" s="1108"/>
      <c r="J3" s="1108"/>
      <c r="K3" s="1108"/>
      <c r="L3" s="1108"/>
      <c r="M3" s="1108" t="s">
        <v>1269</v>
      </c>
      <c r="N3" s="1108"/>
      <c r="O3" s="699"/>
    </row>
    <row r="4" spans="1:16" ht="43.2">
      <c r="A4" s="439" t="s">
        <v>165</v>
      </c>
      <c r="B4" s="439" t="s">
        <v>166</v>
      </c>
      <c r="C4" s="439" t="s">
        <v>167</v>
      </c>
      <c r="D4" s="439" t="s">
        <v>168</v>
      </c>
      <c r="E4" s="439" t="s">
        <v>169</v>
      </c>
      <c r="F4" s="439" t="s">
        <v>11</v>
      </c>
      <c r="G4" s="439" t="s">
        <v>487</v>
      </c>
      <c r="H4" s="849" t="s">
        <v>1286</v>
      </c>
      <c r="I4" s="849" t="s">
        <v>620</v>
      </c>
      <c r="J4" s="428" t="s">
        <v>1281</v>
      </c>
      <c r="K4" s="849" t="s">
        <v>614</v>
      </c>
      <c r="L4" s="428" t="s">
        <v>1282</v>
      </c>
      <c r="M4" s="428" t="s">
        <v>1281</v>
      </c>
      <c r="N4" s="428" t="s">
        <v>1282</v>
      </c>
      <c r="O4" s="626"/>
    </row>
    <row r="5" spans="1:16" s="438" customFormat="1" hidden="1">
      <c r="A5" s="421" t="s">
        <v>170</v>
      </c>
      <c r="B5" s="421" t="s">
        <v>171</v>
      </c>
      <c r="C5" s="421" t="s">
        <v>172</v>
      </c>
      <c r="D5" s="421" t="s">
        <v>173</v>
      </c>
      <c r="E5" s="312">
        <v>1001</v>
      </c>
      <c r="F5" s="421" t="s">
        <v>171</v>
      </c>
      <c r="G5" s="312">
        <v>1101</v>
      </c>
      <c r="H5" s="818">
        <v>188003</v>
      </c>
      <c r="I5" s="818">
        <v>154917</v>
      </c>
      <c r="J5" s="456">
        <v>82.4</v>
      </c>
      <c r="K5" s="818">
        <v>157475</v>
      </c>
      <c r="L5" s="342">
        <v>83.76</v>
      </c>
      <c r="M5" s="313">
        <v>81.489999999999995</v>
      </c>
      <c r="N5" s="819">
        <v>86.31</v>
      </c>
      <c r="O5" s="626"/>
    </row>
    <row r="6" spans="1:16" s="429" customFormat="1" ht="15" hidden="1" customHeight="1">
      <c r="A6" s="421" t="s">
        <v>170</v>
      </c>
      <c r="B6" s="421" t="s">
        <v>171</v>
      </c>
      <c r="C6" s="421" t="s">
        <v>172</v>
      </c>
      <c r="D6" s="421" t="s">
        <v>173</v>
      </c>
      <c r="E6" s="312">
        <v>1001</v>
      </c>
      <c r="F6" s="421" t="s">
        <v>174</v>
      </c>
      <c r="G6" s="312">
        <v>1107</v>
      </c>
      <c r="H6" s="818">
        <v>103807</v>
      </c>
      <c r="I6" s="818">
        <v>83991</v>
      </c>
      <c r="J6" s="456">
        <v>80.91</v>
      </c>
      <c r="K6" s="818">
        <v>88641</v>
      </c>
      <c r="L6" s="342">
        <v>85.39</v>
      </c>
      <c r="M6" s="313">
        <v>77.13</v>
      </c>
      <c r="N6" s="819">
        <v>82.79</v>
      </c>
      <c r="O6" s="626"/>
      <c r="P6" s="822"/>
    </row>
    <row r="7" spans="1:16" s="429" customFormat="1" ht="15" hidden="1" customHeight="1">
      <c r="A7" s="421" t="s">
        <v>175</v>
      </c>
      <c r="B7" s="421" t="s">
        <v>175</v>
      </c>
      <c r="C7" s="421" t="s">
        <v>172</v>
      </c>
      <c r="D7" s="421" t="s">
        <v>175</v>
      </c>
      <c r="E7" s="312">
        <v>2101</v>
      </c>
      <c r="F7" s="421" t="s">
        <v>175</v>
      </c>
      <c r="G7" s="312">
        <v>2101</v>
      </c>
      <c r="H7" s="818">
        <v>347605</v>
      </c>
      <c r="I7" s="818">
        <v>190693</v>
      </c>
      <c r="J7" s="456">
        <v>54.86</v>
      </c>
      <c r="K7" s="818">
        <v>323290</v>
      </c>
      <c r="L7" s="342">
        <v>93</v>
      </c>
      <c r="M7" s="313">
        <v>54.05</v>
      </c>
      <c r="N7" s="819">
        <v>93.67</v>
      </c>
      <c r="O7" s="626"/>
      <c r="P7" s="822"/>
    </row>
    <row r="8" spans="1:16" s="429" customFormat="1" ht="15" hidden="1" customHeight="1">
      <c r="A8" s="421" t="s">
        <v>175</v>
      </c>
      <c r="B8" s="421" t="s">
        <v>176</v>
      </c>
      <c r="C8" s="421" t="s">
        <v>172</v>
      </c>
      <c r="D8" s="421" t="s">
        <v>177</v>
      </c>
      <c r="E8" s="312">
        <v>2201</v>
      </c>
      <c r="F8" s="421" t="s">
        <v>177</v>
      </c>
      <c r="G8" s="312">
        <v>2201</v>
      </c>
      <c r="H8" s="818">
        <v>157575</v>
      </c>
      <c r="I8" s="818">
        <v>126444</v>
      </c>
      <c r="J8" s="456">
        <v>80.239999999999995</v>
      </c>
      <c r="K8" s="818">
        <v>130943</v>
      </c>
      <c r="L8" s="342">
        <v>83.1</v>
      </c>
      <c r="M8" s="313">
        <v>78.98</v>
      </c>
      <c r="N8" s="819">
        <v>83.63</v>
      </c>
      <c r="O8" s="626"/>
      <c r="P8" s="822"/>
    </row>
    <row r="9" spans="1:16" s="429" customFormat="1" ht="15" hidden="1" customHeight="1">
      <c r="A9" s="421" t="s">
        <v>178</v>
      </c>
      <c r="B9" s="421" t="s">
        <v>179</v>
      </c>
      <c r="C9" s="421" t="s">
        <v>172</v>
      </c>
      <c r="D9" s="421" t="s">
        <v>180</v>
      </c>
      <c r="E9" s="312">
        <v>3001</v>
      </c>
      <c r="F9" s="421" t="s">
        <v>179</v>
      </c>
      <c r="G9" s="312">
        <v>3101</v>
      </c>
      <c r="H9" s="818">
        <v>150747</v>
      </c>
      <c r="I9" s="818">
        <v>127757</v>
      </c>
      <c r="J9" s="456">
        <v>84.75</v>
      </c>
      <c r="K9" s="818">
        <v>130535</v>
      </c>
      <c r="L9" s="342">
        <v>86.59</v>
      </c>
      <c r="M9" s="313">
        <v>84.82</v>
      </c>
      <c r="N9" s="819">
        <v>86.97</v>
      </c>
      <c r="O9" s="626"/>
      <c r="P9" s="822"/>
    </row>
    <row r="10" spans="1:16" s="429" customFormat="1" ht="15" hidden="1" customHeight="1">
      <c r="A10" s="421" t="s">
        <v>178</v>
      </c>
      <c r="B10" s="421" t="s">
        <v>179</v>
      </c>
      <c r="C10" s="421" t="s">
        <v>172</v>
      </c>
      <c r="D10" s="421" t="s">
        <v>180</v>
      </c>
      <c r="E10" s="312">
        <v>3001</v>
      </c>
      <c r="F10" s="421" t="s">
        <v>181</v>
      </c>
      <c r="G10" s="312">
        <v>3103</v>
      </c>
      <c r="H10" s="818">
        <v>9855</v>
      </c>
      <c r="I10" s="818">
        <v>8180</v>
      </c>
      <c r="J10" s="456">
        <v>83</v>
      </c>
      <c r="K10" s="818">
        <v>5834</v>
      </c>
      <c r="L10" s="342">
        <v>59.2</v>
      </c>
      <c r="M10" s="313">
        <v>83.04</v>
      </c>
      <c r="N10" s="819">
        <v>59.28</v>
      </c>
      <c r="O10" s="626"/>
      <c r="P10" s="822"/>
    </row>
    <row r="11" spans="1:16" s="429" customFormat="1" ht="15" hidden="1" customHeight="1">
      <c r="A11" s="421" t="s">
        <v>178</v>
      </c>
      <c r="B11" s="423" t="s">
        <v>182</v>
      </c>
      <c r="C11" s="423" t="s">
        <v>172</v>
      </c>
      <c r="D11" s="423" t="s">
        <v>183</v>
      </c>
      <c r="E11" s="312">
        <v>3301</v>
      </c>
      <c r="F11" s="423" t="s">
        <v>183</v>
      </c>
      <c r="G11" s="312">
        <v>3301</v>
      </c>
      <c r="H11" s="818">
        <v>45298</v>
      </c>
      <c r="I11" s="818">
        <v>38100</v>
      </c>
      <c r="J11" s="456">
        <v>84.11</v>
      </c>
      <c r="K11" s="818">
        <v>45008</v>
      </c>
      <c r="L11" s="342">
        <v>99.36</v>
      </c>
      <c r="M11" s="313">
        <v>82.43</v>
      </c>
      <c r="N11" s="819">
        <v>99.39</v>
      </c>
      <c r="O11" s="626"/>
      <c r="P11" s="822"/>
    </row>
    <row r="12" spans="1:16" s="429" customFormat="1" ht="15" hidden="1" customHeight="1">
      <c r="A12" s="421" t="s">
        <v>184</v>
      </c>
      <c r="B12" s="421" t="s">
        <v>185</v>
      </c>
      <c r="C12" s="421" t="s">
        <v>172</v>
      </c>
      <c r="D12" s="421" t="s">
        <v>186</v>
      </c>
      <c r="E12" s="312">
        <v>4001</v>
      </c>
      <c r="F12" s="421" t="s">
        <v>187</v>
      </c>
      <c r="G12" s="312">
        <v>4101</v>
      </c>
      <c r="H12" s="818">
        <v>199844</v>
      </c>
      <c r="I12" s="818">
        <v>159072</v>
      </c>
      <c r="J12" s="456">
        <v>79.599999999999994</v>
      </c>
      <c r="K12" s="818">
        <v>156966</v>
      </c>
      <c r="L12" s="342">
        <v>78.540000000000006</v>
      </c>
      <c r="M12" s="313">
        <v>77.36</v>
      </c>
      <c r="N12" s="819">
        <v>79.38</v>
      </c>
      <c r="O12" s="626"/>
      <c r="P12" s="822"/>
    </row>
    <row r="13" spans="1:16" s="429" customFormat="1" ht="15" hidden="1" customHeight="1">
      <c r="A13" s="421" t="s">
        <v>184</v>
      </c>
      <c r="B13" s="421" t="s">
        <v>185</v>
      </c>
      <c r="C13" s="421" t="s">
        <v>172</v>
      </c>
      <c r="D13" s="421" t="s">
        <v>186</v>
      </c>
      <c r="E13" s="312">
        <v>4001</v>
      </c>
      <c r="F13" s="421" t="s">
        <v>184</v>
      </c>
      <c r="G13" s="312">
        <v>4102</v>
      </c>
      <c r="H13" s="818">
        <v>212520</v>
      </c>
      <c r="I13" s="818">
        <v>170927</v>
      </c>
      <c r="J13" s="456">
        <v>80.430000000000007</v>
      </c>
      <c r="K13" s="818">
        <v>117635</v>
      </c>
      <c r="L13" s="342">
        <v>55.35</v>
      </c>
      <c r="M13" s="313">
        <v>79.53</v>
      </c>
      <c r="N13" s="819">
        <v>52.89</v>
      </c>
      <c r="O13" s="626"/>
      <c r="P13" s="822"/>
    </row>
    <row r="14" spans="1:16" s="429" customFormat="1" ht="15" hidden="1" customHeight="1">
      <c r="A14" s="421" t="s">
        <v>184</v>
      </c>
      <c r="B14" s="421" t="s">
        <v>188</v>
      </c>
      <c r="C14" s="421" t="s">
        <v>172</v>
      </c>
      <c r="D14" s="421" t="s">
        <v>189</v>
      </c>
      <c r="E14" s="312">
        <v>4301</v>
      </c>
      <c r="F14" s="424" t="s">
        <v>189</v>
      </c>
      <c r="G14" s="312">
        <v>4301</v>
      </c>
      <c r="H14" s="818">
        <v>86098</v>
      </c>
      <c r="I14" s="818">
        <v>76374</v>
      </c>
      <c r="J14" s="456">
        <v>88.71</v>
      </c>
      <c r="K14" s="818">
        <v>74422</v>
      </c>
      <c r="L14" s="342">
        <v>86.44</v>
      </c>
      <c r="M14" s="313">
        <v>86.27</v>
      </c>
      <c r="N14" s="819">
        <v>85.76</v>
      </c>
      <c r="O14" s="626"/>
      <c r="P14" s="822"/>
    </row>
    <row r="15" spans="1:16" s="429" customFormat="1" ht="15" hidden="1" customHeight="1">
      <c r="A15" s="421" t="s">
        <v>190</v>
      </c>
      <c r="B15" s="421" t="s">
        <v>190</v>
      </c>
      <c r="C15" s="421" t="s">
        <v>191</v>
      </c>
      <c r="D15" s="421" t="s">
        <v>191</v>
      </c>
      <c r="E15" s="312">
        <v>5001</v>
      </c>
      <c r="F15" s="421" t="s">
        <v>190</v>
      </c>
      <c r="G15" s="312">
        <v>5101</v>
      </c>
      <c r="H15" s="818">
        <v>294207</v>
      </c>
      <c r="I15" s="818">
        <v>100996</v>
      </c>
      <c r="J15" s="456">
        <v>34.33</v>
      </c>
      <c r="K15" s="818">
        <v>222191</v>
      </c>
      <c r="L15" s="342">
        <v>75.52</v>
      </c>
      <c r="M15" s="313">
        <v>33.53</v>
      </c>
      <c r="N15" s="819">
        <v>78.739999999999995</v>
      </c>
      <c r="O15" s="626"/>
      <c r="P15" s="822"/>
    </row>
    <row r="16" spans="1:16" s="429" customFormat="1" ht="15" hidden="1" customHeight="1">
      <c r="A16" s="421" t="s">
        <v>190</v>
      </c>
      <c r="B16" s="421" t="s">
        <v>190</v>
      </c>
      <c r="C16" s="421" t="s">
        <v>191</v>
      </c>
      <c r="D16" s="421" t="s">
        <v>191</v>
      </c>
      <c r="E16" s="312">
        <v>5001</v>
      </c>
      <c r="F16" s="421" t="s">
        <v>192</v>
      </c>
      <c r="G16" s="312">
        <v>5102</v>
      </c>
      <c r="H16" s="818">
        <v>17948</v>
      </c>
      <c r="I16" s="818">
        <v>12837</v>
      </c>
      <c r="J16" s="456">
        <v>71.52</v>
      </c>
      <c r="K16" s="425" t="s">
        <v>526</v>
      </c>
      <c r="L16" s="817" t="s">
        <v>526</v>
      </c>
      <c r="M16" s="313">
        <v>70.900000000000006</v>
      </c>
      <c r="N16" s="817" t="s">
        <v>526</v>
      </c>
      <c r="O16" s="626"/>
      <c r="P16" s="822"/>
    </row>
    <row r="17" spans="1:16" s="429" customFormat="1" ht="15" hidden="1" customHeight="1">
      <c r="A17" s="421" t="s">
        <v>190</v>
      </c>
      <c r="B17" s="421" t="s">
        <v>190</v>
      </c>
      <c r="C17" s="421" t="s">
        <v>191</v>
      </c>
      <c r="D17" s="421" t="s">
        <v>191</v>
      </c>
      <c r="E17" s="312">
        <v>5001</v>
      </c>
      <c r="F17" s="421" t="s">
        <v>193</v>
      </c>
      <c r="G17" s="312">
        <v>5103</v>
      </c>
      <c r="H17" s="818">
        <v>39345</v>
      </c>
      <c r="I17" s="818">
        <v>28341</v>
      </c>
      <c r="J17" s="456">
        <v>72.03</v>
      </c>
      <c r="K17" s="818">
        <v>39296</v>
      </c>
      <c r="L17" s="342">
        <v>99.88</v>
      </c>
      <c r="M17" s="313">
        <v>72.58</v>
      </c>
      <c r="N17" s="819">
        <v>99.9</v>
      </c>
      <c r="O17" s="626"/>
      <c r="P17" s="822"/>
    </row>
    <row r="18" spans="1:16" s="429" customFormat="1" ht="15" hidden="1" customHeight="1">
      <c r="A18" s="421" t="s">
        <v>190</v>
      </c>
      <c r="B18" s="421" t="s">
        <v>190</v>
      </c>
      <c r="C18" s="421" t="s">
        <v>191</v>
      </c>
      <c r="D18" s="421" t="s">
        <v>191</v>
      </c>
      <c r="E18" s="312">
        <v>5001</v>
      </c>
      <c r="F18" s="421" t="s">
        <v>194</v>
      </c>
      <c r="G18" s="312">
        <v>5105</v>
      </c>
      <c r="H18" s="818">
        <v>15813</v>
      </c>
      <c r="I18" s="818">
        <v>3203</v>
      </c>
      <c r="J18" s="456">
        <v>20.260000000000002</v>
      </c>
      <c r="K18" s="425" t="s">
        <v>526</v>
      </c>
      <c r="L18" s="817" t="s">
        <v>526</v>
      </c>
      <c r="M18" s="313">
        <v>20.63</v>
      </c>
      <c r="N18" s="817" t="s">
        <v>526</v>
      </c>
      <c r="O18" s="626"/>
      <c r="P18" s="822"/>
    </row>
    <row r="19" spans="1:16" s="429" customFormat="1" ht="15" hidden="1" customHeight="1">
      <c r="A19" s="421" t="s">
        <v>190</v>
      </c>
      <c r="B19" s="421" t="s">
        <v>190</v>
      </c>
      <c r="C19" s="421" t="s">
        <v>191</v>
      </c>
      <c r="D19" s="421" t="s">
        <v>191</v>
      </c>
      <c r="E19" s="312">
        <v>5001</v>
      </c>
      <c r="F19" s="421" t="s">
        <v>195</v>
      </c>
      <c r="G19" s="312">
        <v>5107</v>
      </c>
      <c r="H19" s="818">
        <v>26247</v>
      </c>
      <c r="I19" s="818">
        <v>12856</v>
      </c>
      <c r="J19" s="456">
        <v>48.98</v>
      </c>
      <c r="K19" s="818">
        <v>11834</v>
      </c>
      <c r="L19" s="342">
        <v>45.09</v>
      </c>
      <c r="M19" s="313">
        <v>48.35</v>
      </c>
      <c r="N19" s="819">
        <v>47.39</v>
      </c>
      <c r="O19" s="626"/>
      <c r="P19" s="822"/>
    </row>
    <row r="20" spans="1:16" s="429" customFormat="1" ht="15" hidden="1" customHeight="1">
      <c r="A20" s="421" t="s">
        <v>190</v>
      </c>
      <c r="B20" s="421" t="s">
        <v>190</v>
      </c>
      <c r="C20" s="421" t="s">
        <v>191</v>
      </c>
      <c r="D20" s="421" t="s">
        <v>191</v>
      </c>
      <c r="E20" s="312">
        <v>5001</v>
      </c>
      <c r="F20" s="421" t="s">
        <v>196</v>
      </c>
      <c r="G20" s="312">
        <v>5109</v>
      </c>
      <c r="H20" s="818">
        <v>332875</v>
      </c>
      <c r="I20" s="818">
        <v>186775</v>
      </c>
      <c r="J20" s="456">
        <v>56.11</v>
      </c>
      <c r="K20" s="818">
        <v>217937</v>
      </c>
      <c r="L20" s="342">
        <v>65.47</v>
      </c>
      <c r="M20" s="313">
        <v>58.55</v>
      </c>
      <c r="N20" s="819">
        <v>68.17</v>
      </c>
      <c r="O20" s="626"/>
      <c r="P20" s="822"/>
    </row>
    <row r="21" spans="1:16" s="429" customFormat="1" ht="15" hidden="1" customHeight="1">
      <c r="A21" s="421" t="s">
        <v>190</v>
      </c>
      <c r="B21" s="423" t="s">
        <v>197</v>
      </c>
      <c r="C21" s="423" t="s">
        <v>172</v>
      </c>
      <c r="D21" s="423" t="s">
        <v>198</v>
      </c>
      <c r="E21" s="312">
        <v>5301</v>
      </c>
      <c r="F21" s="425" t="s">
        <v>197</v>
      </c>
      <c r="G21" s="312">
        <v>5301</v>
      </c>
      <c r="H21" s="818">
        <v>60064</v>
      </c>
      <c r="I21" s="818">
        <v>55612</v>
      </c>
      <c r="J21" s="456">
        <v>92.59</v>
      </c>
      <c r="K21" s="818">
        <v>50284</v>
      </c>
      <c r="L21" s="342">
        <v>83.72</v>
      </c>
      <c r="M21" s="313">
        <v>94.53</v>
      </c>
      <c r="N21" s="819">
        <v>88.75</v>
      </c>
      <c r="O21" s="626"/>
      <c r="P21" s="822"/>
    </row>
    <row r="22" spans="1:16" s="429" customFormat="1" ht="15" hidden="1" customHeight="1">
      <c r="A22" s="421" t="s">
        <v>190</v>
      </c>
      <c r="B22" s="423" t="s">
        <v>197</v>
      </c>
      <c r="C22" s="423" t="s">
        <v>172</v>
      </c>
      <c r="D22" s="423" t="s">
        <v>198</v>
      </c>
      <c r="E22" s="312">
        <v>5301</v>
      </c>
      <c r="F22" s="425" t="s">
        <v>199</v>
      </c>
      <c r="G22" s="312">
        <v>5304</v>
      </c>
      <c r="H22" s="818">
        <v>11350</v>
      </c>
      <c r="I22" s="818">
        <v>9848</v>
      </c>
      <c r="J22" s="456">
        <v>86.77</v>
      </c>
      <c r="K22" s="425" t="s">
        <v>526</v>
      </c>
      <c r="L22" s="817" t="s">
        <v>526</v>
      </c>
      <c r="M22" s="313">
        <v>79.7</v>
      </c>
      <c r="N22" s="817" t="s">
        <v>526</v>
      </c>
      <c r="O22" s="626"/>
      <c r="P22" s="822"/>
    </row>
    <row r="23" spans="1:16" s="429" customFormat="1" ht="15" hidden="1" customHeight="1">
      <c r="A23" s="421" t="s">
        <v>190</v>
      </c>
      <c r="B23" s="423" t="s">
        <v>200</v>
      </c>
      <c r="C23" s="423" t="s">
        <v>172</v>
      </c>
      <c r="D23" s="423" t="s">
        <v>201</v>
      </c>
      <c r="E23" s="312">
        <v>5501</v>
      </c>
      <c r="F23" s="425" t="s">
        <v>200</v>
      </c>
      <c r="G23" s="312">
        <v>5501</v>
      </c>
      <c r="H23" s="818">
        <v>77354</v>
      </c>
      <c r="I23" s="818">
        <v>51672</v>
      </c>
      <c r="J23" s="456">
        <v>66.8</v>
      </c>
      <c r="K23" s="818">
        <v>48351</v>
      </c>
      <c r="L23" s="342">
        <v>62.51</v>
      </c>
      <c r="M23" s="313">
        <v>72.599999999999994</v>
      </c>
      <c r="N23" s="819">
        <v>78.930000000000007</v>
      </c>
      <c r="O23" s="626"/>
      <c r="P23" s="822"/>
    </row>
    <row r="24" spans="1:16" s="429" customFormat="1" ht="15" hidden="1" customHeight="1">
      <c r="A24" s="421" t="s">
        <v>190</v>
      </c>
      <c r="B24" s="423" t="s">
        <v>200</v>
      </c>
      <c r="C24" s="423" t="s">
        <v>172</v>
      </c>
      <c r="D24" s="423" t="s">
        <v>201</v>
      </c>
      <c r="E24" s="312">
        <v>5501</v>
      </c>
      <c r="F24" s="425" t="s">
        <v>202</v>
      </c>
      <c r="G24" s="312">
        <v>5502</v>
      </c>
      <c r="H24" s="818">
        <v>48569</v>
      </c>
      <c r="I24" s="818">
        <v>29782</v>
      </c>
      <c r="J24" s="456">
        <v>61.32</v>
      </c>
      <c r="K24" s="818">
        <v>44616</v>
      </c>
      <c r="L24" s="342">
        <v>91.86</v>
      </c>
      <c r="M24" s="313">
        <v>60.85</v>
      </c>
      <c r="N24" s="819">
        <v>94.36</v>
      </c>
      <c r="O24" s="626"/>
      <c r="P24" s="822"/>
    </row>
    <row r="25" spans="1:16" s="429" customFormat="1" ht="15" hidden="1" customHeight="1">
      <c r="A25" s="421" t="s">
        <v>190</v>
      </c>
      <c r="B25" s="423" t="s">
        <v>200</v>
      </c>
      <c r="C25" s="423" t="s">
        <v>172</v>
      </c>
      <c r="D25" s="423" t="s">
        <v>201</v>
      </c>
      <c r="E25" s="312">
        <v>5501</v>
      </c>
      <c r="F25" s="425" t="s">
        <v>203</v>
      </c>
      <c r="G25" s="312">
        <v>5503</v>
      </c>
      <c r="H25" s="818">
        <v>11732</v>
      </c>
      <c r="I25" s="818">
        <v>6182</v>
      </c>
      <c r="J25" s="456">
        <v>52.69</v>
      </c>
      <c r="K25" s="818">
        <v>7867</v>
      </c>
      <c r="L25" s="342">
        <v>67.06</v>
      </c>
      <c r="M25" s="313">
        <v>47.48</v>
      </c>
      <c r="N25" s="819">
        <v>55.45</v>
      </c>
      <c r="O25" s="626"/>
      <c r="P25" s="822"/>
    </row>
    <row r="26" spans="1:16" s="429" customFormat="1" ht="15" hidden="1" customHeight="1">
      <c r="A26" s="421" t="s">
        <v>190</v>
      </c>
      <c r="B26" s="423" t="s">
        <v>200</v>
      </c>
      <c r="C26" s="423" t="s">
        <v>172</v>
      </c>
      <c r="D26" s="423" t="s">
        <v>201</v>
      </c>
      <c r="E26" s="312">
        <v>5501</v>
      </c>
      <c r="F26" s="425" t="s">
        <v>204</v>
      </c>
      <c r="G26" s="312">
        <v>5504</v>
      </c>
      <c r="H26" s="818">
        <v>19408</v>
      </c>
      <c r="I26" s="818">
        <v>10375</v>
      </c>
      <c r="J26" s="456">
        <v>53.46</v>
      </c>
      <c r="K26" s="818">
        <v>1547</v>
      </c>
      <c r="L26" s="342">
        <v>7.97</v>
      </c>
      <c r="M26" s="313">
        <v>58.47</v>
      </c>
      <c r="N26" s="819">
        <v>7.38</v>
      </c>
      <c r="O26" s="626"/>
      <c r="P26" s="822"/>
    </row>
    <row r="27" spans="1:16" s="429" customFormat="1" ht="15" hidden="1" customHeight="1">
      <c r="A27" s="421" t="s">
        <v>190</v>
      </c>
      <c r="B27" s="421" t="s">
        <v>205</v>
      </c>
      <c r="C27" s="421" t="s">
        <v>172</v>
      </c>
      <c r="D27" s="421" t="s">
        <v>206</v>
      </c>
      <c r="E27" s="312">
        <v>5601</v>
      </c>
      <c r="F27" s="424" t="s">
        <v>205</v>
      </c>
      <c r="G27" s="312">
        <v>5601</v>
      </c>
      <c r="H27" s="818">
        <v>86239</v>
      </c>
      <c r="I27" s="818">
        <v>64789</v>
      </c>
      <c r="J27" s="456">
        <v>75.13</v>
      </c>
      <c r="K27" s="818">
        <v>80442</v>
      </c>
      <c r="L27" s="342">
        <v>93.28</v>
      </c>
      <c r="M27" s="313">
        <v>81.599999999999994</v>
      </c>
      <c r="N27" s="819">
        <v>92.64</v>
      </c>
      <c r="O27" s="626"/>
      <c r="P27" s="822"/>
    </row>
    <row r="28" spans="1:16" s="429" customFormat="1" ht="15" hidden="1" customHeight="1">
      <c r="A28" s="421" t="s">
        <v>190</v>
      </c>
      <c r="B28" s="421" t="s">
        <v>205</v>
      </c>
      <c r="C28" s="421" t="s">
        <v>172</v>
      </c>
      <c r="D28" s="421" t="s">
        <v>206</v>
      </c>
      <c r="E28" s="312">
        <v>5601</v>
      </c>
      <c r="F28" s="424" t="s">
        <v>207</v>
      </c>
      <c r="G28" s="312">
        <v>5603</v>
      </c>
      <c r="H28" s="818">
        <v>20792</v>
      </c>
      <c r="I28" s="818">
        <v>8512</v>
      </c>
      <c r="J28" s="456">
        <v>40.94</v>
      </c>
      <c r="K28" s="425" t="s">
        <v>526</v>
      </c>
      <c r="L28" s="817" t="s">
        <v>526</v>
      </c>
      <c r="M28" s="313">
        <v>39.67</v>
      </c>
      <c r="N28" s="817" t="s">
        <v>526</v>
      </c>
      <c r="O28" s="626"/>
      <c r="P28" s="822"/>
    </row>
    <row r="29" spans="1:16" s="429" customFormat="1" ht="15" hidden="1" customHeight="1">
      <c r="A29" s="421" t="s">
        <v>190</v>
      </c>
      <c r="B29" s="421" t="s">
        <v>205</v>
      </c>
      <c r="C29" s="421" t="s">
        <v>172</v>
      </c>
      <c r="D29" s="421" t="s">
        <v>206</v>
      </c>
      <c r="E29" s="312">
        <v>5601</v>
      </c>
      <c r="F29" s="424" t="s">
        <v>208</v>
      </c>
      <c r="G29" s="312">
        <v>5606</v>
      </c>
      <c r="H29" s="818">
        <v>6147</v>
      </c>
      <c r="I29" s="818">
        <v>3439</v>
      </c>
      <c r="J29" s="456">
        <v>55.95</v>
      </c>
      <c r="K29" s="425" t="s">
        <v>526</v>
      </c>
      <c r="L29" s="817" t="s">
        <v>526</v>
      </c>
      <c r="M29" s="313">
        <v>61.86</v>
      </c>
      <c r="N29" s="817" t="s">
        <v>526</v>
      </c>
      <c r="O29" s="626"/>
      <c r="P29" s="822"/>
    </row>
    <row r="30" spans="1:16" s="429" customFormat="1" ht="15" hidden="1" customHeight="1">
      <c r="A30" s="421" t="s">
        <v>190</v>
      </c>
      <c r="B30" s="423" t="s">
        <v>209</v>
      </c>
      <c r="C30" s="423" t="s">
        <v>172</v>
      </c>
      <c r="D30" s="423" t="s">
        <v>210</v>
      </c>
      <c r="E30" s="312">
        <v>5701</v>
      </c>
      <c r="F30" s="425" t="s">
        <v>210</v>
      </c>
      <c r="G30" s="312">
        <v>5701</v>
      </c>
      <c r="H30" s="818">
        <v>69253</v>
      </c>
      <c r="I30" s="818">
        <v>55847</v>
      </c>
      <c r="J30" s="456">
        <v>80.64</v>
      </c>
      <c r="K30" s="818">
        <v>63307</v>
      </c>
      <c r="L30" s="342">
        <v>91.41</v>
      </c>
      <c r="M30" s="313">
        <v>80.53</v>
      </c>
      <c r="N30" s="819">
        <v>91.76</v>
      </c>
      <c r="O30" s="626"/>
      <c r="P30" s="822"/>
    </row>
    <row r="31" spans="1:16" s="429" customFormat="1" ht="15" hidden="1" customHeight="1">
      <c r="A31" s="421" t="s">
        <v>190</v>
      </c>
      <c r="B31" s="421" t="s">
        <v>211</v>
      </c>
      <c r="C31" s="421" t="s">
        <v>191</v>
      </c>
      <c r="D31" s="421" t="s">
        <v>191</v>
      </c>
      <c r="E31" s="312">
        <v>5001</v>
      </c>
      <c r="F31" s="421" t="s">
        <v>212</v>
      </c>
      <c r="G31" s="312">
        <v>5801</v>
      </c>
      <c r="H31" s="818">
        <v>147991</v>
      </c>
      <c r="I31" s="818">
        <v>62918</v>
      </c>
      <c r="J31" s="456">
        <v>42.51</v>
      </c>
      <c r="K31" s="818">
        <v>96878</v>
      </c>
      <c r="L31" s="342">
        <v>65.459999999999994</v>
      </c>
      <c r="M31" s="313">
        <v>51.77</v>
      </c>
      <c r="N31" s="819">
        <v>64.900000000000006</v>
      </c>
      <c r="O31" s="626"/>
      <c r="P31" s="822"/>
    </row>
    <row r="32" spans="1:16" s="429" customFormat="1" ht="15" hidden="1" customHeight="1">
      <c r="A32" s="421" t="s">
        <v>190</v>
      </c>
      <c r="B32" s="421" t="s">
        <v>211</v>
      </c>
      <c r="C32" s="421" t="s">
        <v>191</v>
      </c>
      <c r="D32" s="421" t="s">
        <v>191</v>
      </c>
      <c r="E32" s="312">
        <v>5001</v>
      </c>
      <c r="F32" s="421" t="s">
        <v>213</v>
      </c>
      <c r="G32" s="312">
        <v>5802</v>
      </c>
      <c r="H32" s="818">
        <v>38996</v>
      </c>
      <c r="I32" s="818">
        <v>23280</v>
      </c>
      <c r="J32" s="456">
        <v>59.7</v>
      </c>
      <c r="K32" s="818">
        <v>16208</v>
      </c>
      <c r="L32" s="342">
        <v>41.56</v>
      </c>
      <c r="M32" s="313">
        <v>60.49</v>
      </c>
      <c r="N32" s="819">
        <v>42.75</v>
      </c>
      <c r="O32" s="626"/>
      <c r="P32" s="822"/>
    </row>
    <row r="33" spans="1:16" s="429" customFormat="1" ht="15" hidden="1" customHeight="1">
      <c r="A33" s="421" t="s">
        <v>190</v>
      </c>
      <c r="B33" s="421" t="s">
        <v>211</v>
      </c>
      <c r="C33" s="421" t="s">
        <v>191</v>
      </c>
      <c r="D33" s="421" t="s">
        <v>191</v>
      </c>
      <c r="E33" s="312">
        <v>5001</v>
      </c>
      <c r="F33" s="421" t="s">
        <v>214</v>
      </c>
      <c r="G33" s="312">
        <v>5803</v>
      </c>
      <c r="H33" s="818">
        <v>11996</v>
      </c>
      <c r="I33" s="818">
        <v>3525</v>
      </c>
      <c r="J33" s="456">
        <v>29.38</v>
      </c>
      <c r="K33" s="425" t="s">
        <v>526</v>
      </c>
      <c r="L33" s="817" t="s">
        <v>526</v>
      </c>
      <c r="M33" s="313">
        <v>29.39</v>
      </c>
      <c r="N33" s="817" t="s">
        <v>526</v>
      </c>
      <c r="O33" s="626"/>
      <c r="P33" s="822"/>
    </row>
    <row r="34" spans="1:16" s="429" customFormat="1" ht="15" hidden="1" customHeight="1">
      <c r="A34" s="421" t="s">
        <v>190</v>
      </c>
      <c r="B34" s="421" t="s">
        <v>211</v>
      </c>
      <c r="C34" s="421" t="s">
        <v>191</v>
      </c>
      <c r="D34" s="421" t="s">
        <v>191</v>
      </c>
      <c r="E34" s="312">
        <v>5001</v>
      </c>
      <c r="F34" s="421" t="s">
        <v>215</v>
      </c>
      <c r="G34" s="312">
        <v>5804</v>
      </c>
      <c r="H34" s="818">
        <v>125140</v>
      </c>
      <c r="I34" s="818">
        <v>75943</v>
      </c>
      <c r="J34" s="456">
        <v>60.69</v>
      </c>
      <c r="K34" s="818">
        <v>91789</v>
      </c>
      <c r="L34" s="342">
        <v>73.349999999999994</v>
      </c>
      <c r="M34" s="313">
        <v>66.63</v>
      </c>
      <c r="N34" s="819">
        <v>75.900000000000006</v>
      </c>
      <c r="O34" s="626"/>
      <c r="P34" s="822"/>
    </row>
    <row r="35" spans="1:16" s="429" customFormat="1" ht="15" hidden="1" customHeight="1">
      <c r="A35" s="421" t="s">
        <v>216</v>
      </c>
      <c r="B35" s="421" t="s">
        <v>217</v>
      </c>
      <c r="C35" s="421" t="s">
        <v>172</v>
      </c>
      <c r="D35" s="421" t="s">
        <v>218</v>
      </c>
      <c r="E35" s="312">
        <v>6001</v>
      </c>
      <c r="F35" s="421" t="s">
        <v>219</v>
      </c>
      <c r="G35" s="312">
        <v>6101</v>
      </c>
      <c r="H35" s="818">
        <v>233663</v>
      </c>
      <c r="I35" s="818">
        <v>212718</v>
      </c>
      <c r="J35" s="456">
        <v>91.04</v>
      </c>
      <c r="K35" s="818">
        <v>215986</v>
      </c>
      <c r="L35" s="342">
        <v>92.43</v>
      </c>
      <c r="M35" s="313">
        <v>91.32</v>
      </c>
      <c r="N35" s="819">
        <v>92.56</v>
      </c>
      <c r="O35" s="626"/>
      <c r="P35" s="822"/>
    </row>
    <row r="36" spans="1:16" s="429" customFormat="1" ht="15" hidden="1" customHeight="1">
      <c r="A36" s="421" t="s">
        <v>216</v>
      </c>
      <c r="B36" s="421" t="s">
        <v>217</v>
      </c>
      <c r="C36" s="421" t="s">
        <v>172</v>
      </c>
      <c r="D36" s="421" t="s">
        <v>218</v>
      </c>
      <c r="E36" s="312">
        <v>6001</v>
      </c>
      <c r="F36" s="421" t="s">
        <v>220</v>
      </c>
      <c r="G36" s="312">
        <v>6108</v>
      </c>
      <c r="H36" s="818">
        <v>51199</v>
      </c>
      <c r="I36" s="818">
        <v>40590</v>
      </c>
      <c r="J36" s="456">
        <v>79.28</v>
      </c>
      <c r="K36" s="818">
        <v>44725</v>
      </c>
      <c r="L36" s="342">
        <v>87.36</v>
      </c>
      <c r="M36" s="313">
        <v>79.150000000000006</v>
      </c>
      <c r="N36" s="819">
        <v>87.19</v>
      </c>
      <c r="O36" s="626"/>
      <c r="P36" s="822"/>
    </row>
    <row r="37" spans="1:16" s="429" customFormat="1" ht="15" hidden="1" customHeight="1">
      <c r="A37" s="421" t="s">
        <v>216</v>
      </c>
      <c r="B37" s="423" t="s">
        <v>217</v>
      </c>
      <c r="C37" s="423" t="s">
        <v>172</v>
      </c>
      <c r="D37" s="423" t="s">
        <v>221</v>
      </c>
      <c r="E37" s="312">
        <v>6115</v>
      </c>
      <c r="F37" s="423" t="s">
        <v>221</v>
      </c>
      <c r="G37" s="312">
        <v>6115</v>
      </c>
      <c r="H37" s="818">
        <v>45692</v>
      </c>
      <c r="I37" s="818">
        <v>38488</v>
      </c>
      <c r="J37" s="456">
        <v>84.23</v>
      </c>
      <c r="K37" s="818">
        <v>30978</v>
      </c>
      <c r="L37" s="342">
        <v>67.8</v>
      </c>
      <c r="M37" s="313">
        <v>86.27</v>
      </c>
      <c r="N37" s="819">
        <v>81.95</v>
      </c>
      <c r="O37" s="626"/>
      <c r="P37" s="822"/>
    </row>
    <row r="38" spans="1:16" s="429" customFormat="1" ht="15" hidden="1" customHeight="1">
      <c r="A38" s="421" t="s">
        <v>216</v>
      </c>
      <c r="B38" s="423" t="s">
        <v>222</v>
      </c>
      <c r="C38" s="423" t="s">
        <v>172</v>
      </c>
      <c r="D38" s="423" t="s">
        <v>223</v>
      </c>
      <c r="E38" s="312">
        <v>6301</v>
      </c>
      <c r="F38" s="425" t="s">
        <v>223</v>
      </c>
      <c r="G38" s="312">
        <v>6301</v>
      </c>
      <c r="H38" s="818">
        <v>63481</v>
      </c>
      <c r="I38" s="818">
        <v>52143</v>
      </c>
      <c r="J38" s="456">
        <v>82.14</v>
      </c>
      <c r="K38" s="818">
        <v>46548</v>
      </c>
      <c r="L38" s="342">
        <v>73.33</v>
      </c>
      <c r="M38" s="313">
        <v>82.18</v>
      </c>
      <c r="N38" s="819">
        <v>88.42</v>
      </c>
      <c r="O38" s="626"/>
      <c r="P38" s="822"/>
    </row>
    <row r="39" spans="1:16" s="429" customFormat="1" ht="15" hidden="1" customHeight="1">
      <c r="A39" s="421" t="s">
        <v>224</v>
      </c>
      <c r="B39" s="421" t="s">
        <v>225</v>
      </c>
      <c r="C39" s="421" t="s">
        <v>172</v>
      </c>
      <c r="D39" s="421" t="s">
        <v>226</v>
      </c>
      <c r="E39" s="312">
        <v>7001</v>
      </c>
      <c r="F39" s="421" t="s">
        <v>225</v>
      </c>
      <c r="G39" s="312">
        <v>7101</v>
      </c>
      <c r="H39" s="818">
        <v>210033</v>
      </c>
      <c r="I39" s="818">
        <v>184849</v>
      </c>
      <c r="J39" s="456">
        <v>88.01</v>
      </c>
      <c r="K39" s="818">
        <v>203040</v>
      </c>
      <c r="L39" s="342">
        <v>96.67</v>
      </c>
      <c r="M39" s="313">
        <v>86.59</v>
      </c>
      <c r="N39" s="819">
        <v>95.82</v>
      </c>
      <c r="O39" s="626"/>
      <c r="P39" s="822"/>
    </row>
    <row r="40" spans="1:16" s="429" customFormat="1" ht="15" hidden="1" customHeight="1">
      <c r="A40" s="421" t="s">
        <v>224</v>
      </c>
      <c r="B40" s="423" t="s">
        <v>225</v>
      </c>
      <c r="C40" s="423" t="s">
        <v>172</v>
      </c>
      <c r="D40" s="423" t="s">
        <v>227</v>
      </c>
      <c r="E40" s="312">
        <v>7102</v>
      </c>
      <c r="F40" s="423" t="s">
        <v>227</v>
      </c>
      <c r="G40" s="312">
        <v>7102</v>
      </c>
      <c r="H40" s="818">
        <v>37198</v>
      </c>
      <c r="I40" s="818">
        <v>11411</v>
      </c>
      <c r="J40" s="456">
        <v>30.68</v>
      </c>
      <c r="K40" s="818">
        <v>33433</v>
      </c>
      <c r="L40" s="342">
        <v>89.88</v>
      </c>
      <c r="M40" s="313">
        <v>30.23</v>
      </c>
      <c r="N40" s="819">
        <v>89.52</v>
      </c>
      <c r="O40" s="626"/>
      <c r="P40" s="822"/>
    </row>
    <row r="41" spans="1:16" s="429" customFormat="1" ht="15" hidden="1" customHeight="1">
      <c r="A41" s="421" t="s">
        <v>224</v>
      </c>
      <c r="B41" s="421" t="s">
        <v>225</v>
      </c>
      <c r="C41" s="421" t="s">
        <v>172</v>
      </c>
      <c r="D41" s="421" t="s">
        <v>226</v>
      </c>
      <c r="E41" s="312">
        <v>7001</v>
      </c>
      <c r="F41" s="421" t="s">
        <v>224</v>
      </c>
      <c r="G41" s="312">
        <v>7105</v>
      </c>
      <c r="H41" s="818">
        <v>38769</v>
      </c>
      <c r="I41" s="818">
        <v>34004</v>
      </c>
      <c r="J41" s="456">
        <v>87.71</v>
      </c>
      <c r="K41" s="818">
        <v>24500</v>
      </c>
      <c r="L41" s="342">
        <v>63.19</v>
      </c>
      <c r="M41" s="313">
        <v>88.22</v>
      </c>
      <c r="N41" s="819">
        <v>65.73</v>
      </c>
      <c r="O41" s="626"/>
      <c r="P41" s="822"/>
    </row>
    <row r="42" spans="1:16" s="429" customFormat="1" ht="15" hidden="1" customHeight="1">
      <c r="A42" s="421" t="s">
        <v>224</v>
      </c>
      <c r="B42" s="421" t="s">
        <v>228</v>
      </c>
      <c r="C42" s="421" t="s">
        <v>172</v>
      </c>
      <c r="D42" s="421" t="s">
        <v>229</v>
      </c>
      <c r="E42" s="312">
        <v>7301</v>
      </c>
      <c r="F42" s="424" t="s">
        <v>228</v>
      </c>
      <c r="G42" s="312">
        <v>7301</v>
      </c>
      <c r="H42" s="818">
        <v>131752</v>
      </c>
      <c r="I42" s="818">
        <v>111498</v>
      </c>
      <c r="J42" s="456">
        <v>84.63</v>
      </c>
      <c r="K42" s="818">
        <v>99505</v>
      </c>
      <c r="L42" s="342">
        <v>75.52</v>
      </c>
      <c r="M42" s="313">
        <v>84.23</v>
      </c>
      <c r="N42" s="819">
        <v>80.47</v>
      </c>
      <c r="O42" s="626"/>
      <c r="P42" s="822"/>
    </row>
    <row r="43" spans="1:16" s="429" customFormat="1" ht="15" hidden="1" customHeight="1">
      <c r="A43" s="421" t="s">
        <v>224</v>
      </c>
      <c r="B43" s="421" t="s">
        <v>228</v>
      </c>
      <c r="C43" s="421" t="s">
        <v>172</v>
      </c>
      <c r="D43" s="421" t="s">
        <v>229</v>
      </c>
      <c r="E43" s="312">
        <v>7301</v>
      </c>
      <c r="F43" s="424" t="s">
        <v>230</v>
      </c>
      <c r="G43" s="312">
        <v>7305</v>
      </c>
      <c r="H43" s="818">
        <v>5520</v>
      </c>
      <c r="I43" s="818">
        <v>4776</v>
      </c>
      <c r="J43" s="456">
        <v>86.52</v>
      </c>
      <c r="K43" s="425" t="s">
        <v>526</v>
      </c>
      <c r="L43" s="817" t="s">
        <v>526</v>
      </c>
      <c r="M43" s="313">
        <v>86.52</v>
      </c>
      <c r="N43" s="817" t="s">
        <v>526</v>
      </c>
      <c r="O43" s="626"/>
      <c r="P43" s="822"/>
    </row>
    <row r="44" spans="1:16" s="429" customFormat="1" ht="15" hidden="1" customHeight="1">
      <c r="A44" s="421" t="s">
        <v>224</v>
      </c>
      <c r="B44" s="421" t="s">
        <v>228</v>
      </c>
      <c r="C44" s="421" t="s">
        <v>172</v>
      </c>
      <c r="D44" s="421" t="s">
        <v>229</v>
      </c>
      <c r="E44" s="312">
        <v>7301</v>
      </c>
      <c r="F44" s="424" t="s">
        <v>231</v>
      </c>
      <c r="G44" s="312">
        <v>7306</v>
      </c>
      <c r="H44" s="818">
        <v>6480</v>
      </c>
      <c r="I44" s="818">
        <v>4506</v>
      </c>
      <c r="J44" s="456">
        <v>69.540000000000006</v>
      </c>
      <c r="K44" s="818">
        <v>6480</v>
      </c>
      <c r="L44" s="342">
        <v>100</v>
      </c>
      <c r="M44" s="313">
        <v>73.34</v>
      </c>
      <c r="N44" s="819">
        <v>100</v>
      </c>
      <c r="O44" s="626"/>
      <c r="P44" s="822"/>
    </row>
    <row r="45" spans="1:16" s="429" customFormat="1" ht="15" hidden="1" customHeight="1">
      <c r="A45" s="421" t="s">
        <v>224</v>
      </c>
      <c r="B45" s="423" t="s">
        <v>232</v>
      </c>
      <c r="C45" s="423" t="s">
        <v>172</v>
      </c>
      <c r="D45" s="423" t="s">
        <v>232</v>
      </c>
      <c r="E45" s="312">
        <v>7401</v>
      </c>
      <c r="F45" s="425" t="s">
        <v>232</v>
      </c>
      <c r="G45" s="312">
        <v>7401</v>
      </c>
      <c r="H45" s="818">
        <v>77106</v>
      </c>
      <c r="I45" s="818">
        <v>65446</v>
      </c>
      <c r="J45" s="456">
        <v>84.88</v>
      </c>
      <c r="K45" s="818">
        <v>69667</v>
      </c>
      <c r="L45" s="342">
        <v>90.35</v>
      </c>
      <c r="M45" s="313">
        <v>84.88</v>
      </c>
      <c r="N45" s="819">
        <v>90.56</v>
      </c>
      <c r="O45" s="626"/>
      <c r="P45" s="822"/>
    </row>
    <row r="46" spans="1:16" s="429" customFormat="1" ht="15" hidden="1" customHeight="1">
      <c r="A46" s="421" t="s">
        <v>233</v>
      </c>
      <c r="B46" s="421" t="s">
        <v>234</v>
      </c>
      <c r="C46" s="421" t="s">
        <v>235</v>
      </c>
      <c r="D46" s="421" t="s">
        <v>235</v>
      </c>
      <c r="E46" s="312">
        <v>8001</v>
      </c>
      <c r="F46" s="421" t="s">
        <v>234</v>
      </c>
      <c r="G46" s="312">
        <v>8101</v>
      </c>
      <c r="H46" s="818">
        <v>217535</v>
      </c>
      <c r="I46" s="818">
        <v>155100</v>
      </c>
      <c r="J46" s="456">
        <v>71.3</v>
      </c>
      <c r="K46" s="818">
        <v>180353</v>
      </c>
      <c r="L46" s="342">
        <v>82.91</v>
      </c>
      <c r="M46" s="313">
        <v>71.150000000000006</v>
      </c>
      <c r="N46" s="819">
        <v>83.08</v>
      </c>
      <c r="O46" s="626"/>
      <c r="P46" s="822"/>
    </row>
    <row r="47" spans="1:16" s="429" customFormat="1" ht="15" hidden="1" customHeight="1">
      <c r="A47" s="421" t="s">
        <v>233</v>
      </c>
      <c r="B47" s="421" t="s">
        <v>234</v>
      </c>
      <c r="C47" s="421" t="s">
        <v>235</v>
      </c>
      <c r="D47" s="421" t="s">
        <v>235</v>
      </c>
      <c r="E47" s="312">
        <v>8001</v>
      </c>
      <c r="F47" s="421" t="s">
        <v>236</v>
      </c>
      <c r="G47" s="312">
        <v>8102</v>
      </c>
      <c r="H47" s="818">
        <v>110341</v>
      </c>
      <c r="I47" s="818">
        <v>90496</v>
      </c>
      <c r="J47" s="456">
        <v>82.01</v>
      </c>
      <c r="K47" s="818">
        <v>93094</v>
      </c>
      <c r="L47" s="342">
        <v>84.37</v>
      </c>
      <c r="M47" s="313">
        <v>81.12</v>
      </c>
      <c r="N47" s="819">
        <v>86.63</v>
      </c>
      <c r="O47" s="626"/>
      <c r="P47" s="822"/>
    </row>
    <row r="48" spans="1:16" s="429" customFormat="1" ht="15" hidden="1" customHeight="1">
      <c r="A48" s="421" t="s">
        <v>233</v>
      </c>
      <c r="B48" s="421" t="s">
        <v>234</v>
      </c>
      <c r="C48" s="421" t="s">
        <v>235</v>
      </c>
      <c r="D48" s="421" t="s">
        <v>235</v>
      </c>
      <c r="E48" s="312">
        <v>8001</v>
      </c>
      <c r="F48" s="421" t="s">
        <v>237</v>
      </c>
      <c r="G48" s="312">
        <v>8103</v>
      </c>
      <c r="H48" s="818">
        <v>85633</v>
      </c>
      <c r="I48" s="818">
        <v>63354</v>
      </c>
      <c r="J48" s="456">
        <v>73.98</v>
      </c>
      <c r="K48" s="818">
        <v>489</v>
      </c>
      <c r="L48" s="342">
        <v>0.56999999999999995</v>
      </c>
      <c r="M48" s="313">
        <v>74.67</v>
      </c>
      <c r="N48" s="819">
        <v>1.07</v>
      </c>
      <c r="O48" s="626"/>
      <c r="P48" s="822"/>
    </row>
    <row r="49" spans="1:16" s="429" customFormat="1" ht="15" hidden="1" customHeight="1">
      <c r="A49" s="421" t="s">
        <v>233</v>
      </c>
      <c r="B49" s="421" t="s">
        <v>234</v>
      </c>
      <c r="C49" s="421" t="s">
        <v>235</v>
      </c>
      <c r="D49" s="421" t="s">
        <v>235</v>
      </c>
      <c r="E49" s="312">
        <v>8001</v>
      </c>
      <c r="F49" s="421" t="s">
        <v>238</v>
      </c>
      <c r="G49" s="312">
        <v>8105</v>
      </c>
      <c r="H49" s="818">
        <v>20843</v>
      </c>
      <c r="I49" s="818">
        <v>13592</v>
      </c>
      <c r="J49" s="456">
        <v>65.209999999999994</v>
      </c>
      <c r="K49" s="425" t="s">
        <v>526</v>
      </c>
      <c r="L49" s="817" t="s">
        <v>526</v>
      </c>
      <c r="M49" s="313">
        <v>67.989999999999995</v>
      </c>
      <c r="N49" s="817" t="s">
        <v>526</v>
      </c>
      <c r="O49" s="626"/>
      <c r="P49" s="822"/>
    </row>
    <row r="50" spans="1:16" s="429" customFormat="1" ht="15" hidden="1" customHeight="1">
      <c r="A50" s="421" t="s">
        <v>233</v>
      </c>
      <c r="B50" s="421" t="s">
        <v>234</v>
      </c>
      <c r="C50" s="421" t="s">
        <v>235</v>
      </c>
      <c r="D50" s="421" t="s">
        <v>235</v>
      </c>
      <c r="E50" s="312">
        <v>8001</v>
      </c>
      <c r="F50" s="421" t="s">
        <v>239</v>
      </c>
      <c r="G50" s="312">
        <v>8106</v>
      </c>
      <c r="H50" s="818">
        <v>43272</v>
      </c>
      <c r="I50" s="818">
        <v>25301</v>
      </c>
      <c r="J50" s="456">
        <v>58.47</v>
      </c>
      <c r="K50" s="818">
        <v>30140</v>
      </c>
      <c r="L50" s="342">
        <v>69.650000000000006</v>
      </c>
      <c r="M50" s="313">
        <v>58</v>
      </c>
      <c r="N50" s="819">
        <v>70.349999999999994</v>
      </c>
      <c r="O50" s="626"/>
      <c r="P50" s="822"/>
    </row>
    <row r="51" spans="1:16" s="429" customFormat="1" ht="15" hidden="1" customHeight="1">
      <c r="A51" s="421" t="s">
        <v>233</v>
      </c>
      <c r="B51" s="421" t="s">
        <v>234</v>
      </c>
      <c r="C51" s="421" t="s">
        <v>235</v>
      </c>
      <c r="D51" s="421" t="s">
        <v>235</v>
      </c>
      <c r="E51" s="312">
        <v>8001</v>
      </c>
      <c r="F51" s="421" t="s">
        <v>240</v>
      </c>
      <c r="G51" s="312">
        <v>8107</v>
      </c>
      <c r="H51" s="818">
        <v>46382</v>
      </c>
      <c r="I51" s="818">
        <v>35762</v>
      </c>
      <c r="J51" s="456">
        <v>77.099999999999994</v>
      </c>
      <c r="K51" s="425" t="s">
        <v>526</v>
      </c>
      <c r="L51" s="817" t="s">
        <v>526</v>
      </c>
      <c r="M51" s="313">
        <v>77.680000000000007</v>
      </c>
      <c r="N51" s="817" t="s">
        <v>526</v>
      </c>
      <c r="O51" s="626"/>
      <c r="P51" s="822"/>
    </row>
    <row r="52" spans="1:16" s="429" customFormat="1" ht="15" hidden="1" customHeight="1">
      <c r="A52" s="421" t="s">
        <v>233</v>
      </c>
      <c r="B52" s="421" t="s">
        <v>234</v>
      </c>
      <c r="C52" s="421" t="s">
        <v>235</v>
      </c>
      <c r="D52" s="421" t="s">
        <v>235</v>
      </c>
      <c r="E52" s="312">
        <v>8001</v>
      </c>
      <c r="F52" s="421" t="s">
        <v>241</v>
      </c>
      <c r="G52" s="312">
        <v>8108</v>
      </c>
      <c r="H52" s="818">
        <v>131521</v>
      </c>
      <c r="I52" s="818">
        <v>109200</v>
      </c>
      <c r="J52" s="456">
        <v>83.03</v>
      </c>
      <c r="K52" s="818">
        <v>52224</v>
      </c>
      <c r="L52" s="342">
        <v>39.71</v>
      </c>
      <c r="M52" s="313">
        <v>81.19</v>
      </c>
      <c r="N52" s="819">
        <v>43.87</v>
      </c>
      <c r="O52" s="626"/>
      <c r="P52" s="822"/>
    </row>
    <row r="53" spans="1:16" s="429" customFormat="1" ht="15" hidden="1" customHeight="1">
      <c r="A53" s="421" t="s">
        <v>233</v>
      </c>
      <c r="B53" s="421" t="s">
        <v>234</v>
      </c>
      <c r="C53" s="421" t="s">
        <v>235</v>
      </c>
      <c r="D53" s="421" t="s">
        <v>235</v>
      </c>
      <c r="E53" s="312">
        <v>8001</v>
      </c>
      <c r="F53" s="421" t="s">
        <v>242</v>
      </c>
      <c r="G53" s="312">
        <v>8109</v>
      </c>
      <c r="H53" s="818">
        <v>9549</v>
      </c>
      <c r="I53" s="818">
        <v>7664</v>
      </c>
      <c r="J53" s="456">
        <v>80.260000000000005</v>
      </c>
      <c r="K53" s="818">
        <v>9549</v>
      </c>
      <c r="L53" s="342">
        <v>100</v>
      </c>
      <c r="M53" s="313">
        <v>80.540000000000006</v>
      </c>
      <c r="N53" s="819">
        <v>100</v>
      </c>
      <c r="O53" s="626"/>
      <c r="P53" s="822"/>
    </row>
    <row r="54" spans="1:16" s="429" customFormat="1" ht="15" hidden="1" customHeight="1">
      <c r="A54" s="421" t="s">
        <v>233</v>
      </c>
      <c r="B54" s="421" t="s">
        <v>234</v>
      </c>
      <c r="C54" s="421" t="s">
        <v>235</v>
      </c>
      <c r="D54" s="421" t="s">
        <v>235</v>
      </c>
      <c r="E54" s="312">
        <v>8001</v>
      </c>
      <c r="F54" s="421" t="s">
        <v>243</v>
      </c>
      <c r="G54" s="312">
        <v>8110</v>
      </c>
      <c r="H54" s="818">
        <v>149595</v>
      </c>
      <c r="I54" s="818">
        <v>100476</v>
      </c>
      <c r="J54" s="456">
        <v>67.17</v>
      </c>
      <c r="K54" s="818">
        <v>112621</v>
      </c>
      <c r="L54" s="342">
        <v>75.28</v>
      </c>
      <c r="M54" s="313">
        <v>66.3</v>
      </c>
      <c r="N54" s="819">
        <v>76.45</v>
      </c>
      <c r="O54" s="626"/>
      <c r="P54" s="822"/>
    </row>
    <row r="55" spans="1:16" s="429" customFormat="1" ht="15" hidden="1" customHeight="1">
      <c r="A55" s="421" t="s">
        <v>233</v>
      </c>
      <c r="B55" s="421" t="s">
        <v>234</v>
      </c>
      <c r="C55" s="421" t="s">
        <v>235</v>
      </c>
      <c r="D55" s="421" t="s">
        <v>235</v>
      </c>
      <c r="E55" s="312">
        <v>8001</v>
      </c>
      <c r="F55" s="421" t="s">
        <v>244</v>
      </c>
      <c r="G55" s="312">
        <v>8111</v>
      </c>
      <c r="H55" s="818">
        <v>49205</v>
      </c>
      <c r="I55" s="818">
        <v>12174</v>
      </c>
      <c r="J55" s="456">
        <v>24.74</v>
      </c>
      <c r="K55" s="818">
        <v>4045</v>
      </c>
      <c r="L55" s="342">
        <v>8.2200000000000006</v>
      </c>
      <c r="M55" s="313">
        <v>26.21</v>
      </c>
      <c r="N55" s="819">
        <v>8.4499999999999993</v>
      </c>
      <c r="O55" s="626"/>
      <c r="P55" s="822"/>
    </row>
    <row r="56" spans="1:16" s="429" customFormat="1" ht="15" hidden="1" customHeight="1">
      <c r="A56" s="421" t="s">
        <v>233</v>
      </c>
      <c r="B56" s="421" t="s">
        <v>234</v>
      </c>
      <c r="C56" s="421" t="s">
        <v>235</v>
      </c>
      <c r="D56" s="421" t="s">
        <v>235</v>
      </c>
      <c r="E56" s="312">
        <v>8001</v>
      </c>
      <c r="F56" s="421" t="s">
        <v>245</v>
      </c>
      <c r="G56" s="312">
        <v>8112</v>
      </c>
      <c r="H56" s="818">
        <v>90704</v>
      </c>
      <c r="I56" s="818">
        <v>86243</v>
      </c>
      <c r="J56" s="456">
        <v>95.08</v>
      </c>
      <c r="K56" s="818">
        <v>90051</v>
      </c>
      <c r="L56" s="342">
        <v>99.28</v>
      </c>
      <c r="M56" s="313">
        <v>95.11</v>
      </c>
      <c r="N56" s="819">
        <v>100</v>
      </c>
      <c r="O56" s="626"/>
      <c r="P56" s="822"/>
    </row>
    <row r="57" spans="1:16" s="429" customFormat="1" ht="15" hidden="1" customHeight="1">
      <c r="A57" s="421" t="s">
        <v>233</v>
      </c>
      <c r="B57" s="421" t="s">
        <v>233</v>
      </c>
      <c r="C57" s="421" t="s">
        <v>172</v>
      </c>
      <c r="D57" s="421" t="s">
        <v>246</v>
      </c>
      <c r="E57" s="312">
        <v>8301</v>
      </c>
      <c r="F57" s="421" t="s">
        <v>247</v>
      </c>
      <c r="G57" s="312">
        <v>8301</v>
      </c>
      <c r="H57" s="818">
        <v>150536</v>
      </c>
      <c r="I57" s="818">
        <v>118037</v>
      </c>
      <c r="J57" s="456">
        <v>78.41</v>
      </c>
      <c r="K57" s="818">
        <v>131137</v>
      </c>
      <c r="L57" s="342">
        <v>87.11</v>
      </c>
      <c r="M57" s="313">
        <v>78.83</v>
      </c>
      <c r="N57" s="819">
        <v>89.31</v>
      </c>
      <c r="O57" s="626"/>
      <c r="P57" s="822"/>
    </row>
    <row r="58" spans="1:16" s="429" customFormat="1" ht="15" hidden="1" customHeight="1">
      <c r="A58" s="421" t="s">
        <v>233</v>
      </c>
      <c r="B58" s="421" t="s">
        <v>233</v>
      </c>
      <c r="C58" s="421" t="s">
        <v>172</v>
      </c>
      <c r="D58" s="421" t="s">
        <v>246</v>
      </c>
      <c r="E58" s="312">
        <v>8301</v>
      </c>
      <c r="F58" s="424" t="s">
        <v>248</v>
      </c>
      <c r="G58" s="312">
        <v>8306</v>
      </c>
      <c r="H58" s="818">
        <v>22857</v>
      </c>
      <c r="I58" s="818">
        <v>17142</v>
      </c>
      <c r="J58" s="456">
        <v>75</v>
      </c>
      <c r="K58" s="818">
        <v>21836</v>
      </c>
      <c r="L58" s="342">
        <v>95.53</v>
      </c>
      <c r="M58" s="313">
        <v>82.5</v>
      </c>
      <c r="N58" s="819">
        <v>99.75</v>
      </c>
      <c r="O58" s="626"/>
      <c r="P58" s="822"/>
    </row>
    <row r="59" spans="1:16" s="429" customFormat="1" ht="15" hidden="1" customHeight="1">
      <c r="A59" s="421" t="s">
        <v>249</v>
      </c>
      <c r="B59" s="421" t="s">
        <v>250</v>
      </c>
      <c r="C59" s="421" t="s">
        <v>172</v>
      </c>
      <c r="D59" s="421" t="s">
        <v>251</v>
      </c>
      <c r="E59" s="312">
        <v>9001</v>
      </c>
      <c r="F59" s="421" t="s">
        <v>252</v>
      </c>
      <c r="G59" s="312">
        <v>9101</v>
      </c>
      <c r="H59" s="818">
        <v>261114</v>
      </c>
      <c r="I59" s="818">
        <v>221256</v>
      </c>
      <c r="J59" s="456">
        <v>84.74</v>
      </c>
      <c r="K59" s="818">
        <v>230952</v>
      </c>
      <c r="L59" s="342">
        <v>88.45</v>
      </c>
      <c r="M59" s="313">
        <v>83.15</v>
      </c>
      <c r="N59" s="819">
        <v>87.1</v>
      </c>
      <c r="O59" s="626"/>
      <c r="P59" s="822"/>
    </row>
    <row r="60" spans="1:16" s="429" customFormat="1" ht="15" hidden="1" customHeight="1">
      <c r="A60" s="421" t="s">
        <v>249</v>
      </c>
      <c r="B60" s="421" t="s">
        <v>250</v>
      </c>
      <c r="C60" s="421" t="s">
        <v>172</v>
      </c>
      <c r="D60" s="421" t="s">
        <v>251</v>
      </c>
      <c r="E60" s="312">
        <v>9001</v>
      </c>
      <c r="F60" s="421" t="s">
        <v>253</v>
      </c>
      <c r="G60" s="312">
        <v>9112</v>
      </c>
      <c r="H60" s="818">
        <v>45327</v>
      </c>
      <c r="I60" s="818">
        <v>38429</v>
      </c>
      <c r="J60" s="456">
        <v>84.78</v>
      </c>
      <c r="K60" s="818">
        <v>40324</v>
      </c>
      <c r="L60" s="342">
        <v>88.96</v>
      </c>
      <c r="M60" s="313">
        <v>84.94</v>
      </c>
      <c r="N60" s="819">
        <v>92.75</v>
      </c>
      <c r="O60" s="626"/>
      <c r="P60" s="822"/>
    </row>
    <row r="61" spans="1:16" s="429" customFormat="1" ht="15" hidden="1" customHeight="1">
      <c r="A61" s="421" t="s">
        <v>249</v>
      </c>
      <c r="B61" s="423" t="s">
        <v>250</v>
      </c>
      <c r="C61" s="423" t="s">
        <v>172</v>
      </c>
      <c r="D61" s="423" t="s">
        <v>254</v>
      </c>
      <c r="E61" s="312">
        <v>9120</v>
      </c>
      <c r="F61" s="423" t="s">
        <v>254</v>
      </c>
      <c r="G61" s="312">
        <v>9120</v>
      </c>
      <c r="H61" s="818">
        <v>36042</v>
      </c>
      <c r="I61" s="818">
        <v>22595</v>
      </c>
      <c r="J61" s="456">
        <v>62.69</v>
      </c>
      <c r="K61" s="818">
        <v>29367</v>
      </c>
      <c r="L61" s="342">
        <v>81.48</v>
      </c>
      <c r="M61" s="313">
        <v>65.56</v>
      </c>
      <c r="N61" s="819">
        <v>78.73</v>
      </c>
      <c r="O61" s="626"/>
      <c r="P61" s="822"/>
    </row>
    <row r="62" spans="1:16" s="429" customFormat="1" ht="15" hidden="1" customHeight="1">
      <c r="A62" s="421" t="s">
        <v>249</v>
      </c>
      <c r="B62" s="423" t="s">
        <v>255</v>
      </c>
      <c r="C62" s="423" t="s">
        <v>172</v>
      </c>
      <c r="D62" s="423" t="s">
        <v>256</v>
      </c>
      <c r="E62" s="312">
        <v>9201</v>
      </c>
      <c r="F62" s="423" t="s">
        <v>256</v>
      </c>
      <c r="G62" s="312">
        <v>9201</v>
      </c>
      <c r="H62" s="818">
        <v>48608</v>
      </c>
      <c r="I62" s="818">
        <v>36405</v>
      </c>
      <c r="J62" s="456">
        <v>74.900000000000006</v>
      </c>
      <c r="K62" s="818">
        <v>42023</v>
      </c>
      <c r="L62" s="342">
        <v>86.45</v>
      </c>
      <c r="M62" s="313">
        <v>75.040000000000006</v>
      </c>
      <c r="N62" s="819">
        <v>86.78</v>
      </c>
      <c r="O62" s="626"/>
      <c r="P62" s="822"/>
    </row>
    <row r="63" spans="1:16" s="429" customFormat="1" ht="15" hidden="1" customHeight="1">
      <c r="A63" s="421" t="s">
        <v>257</v>
      </c>
      <c r="B63" s="421" t="s">
        <v>258</v>
      </c>
      <c r="C63" s="421" t="s">
        <v>172</v>
      </c>
      <c r="D63" s="421" t="s">
        <v>259</v>
      </c>
      <c r="E63" s="312">
        <v>10001</v>
      </c>
      <c r="F63" s="421" t="s">
        <v>260</v>
      </c>
      <c r="G63" s="312">
        <v>10101</v>
      </c>
      <c r="H63" s="818">
        <v>218617</v>
      </c>
      <c r="I63" s="818">
        <v>173650</v>
      </c>
      <c r="J63" s="456">
        <v>79.430000000000007</v>
      </c>
      <c r="K63" s="818">
        <v>154550</v>
      </c>
      <c r="L63" s="342">
        <v>70.69</v>
      </c>
      <c r="M63" s="313">
        <v>80.27</v>
      </c>
      <c r="N63" s="819">
        <v>91.8</v>
      </c>
      <c r="O63" s="626"/>
      <c r="P63" s="822"/>
    </row>
    <row r="64" spans="1:16" s="429" customFormat="1" ht="15" hidden="1" customHeight="1">
      <c r="A64" s="421" t="s">
        <v>257</v>
      </c>
      <c r="B64" s="421" t="s">
        <v>258</v>
      </c>
      <c r="C64" s="421" t="s">
        <v>172</v>
      </c>
      <c r="D64" s="421" t="s">
        <v>259</v>
      </c>
      <c r="E64" s="312">
        <v>10001</v>
      </c>
      <c r="F64" s="421" t="s">
        <v>261</v>
      </c>
      <c r="G64" s="312">
        <v>10109</v>
      </c>
      <c r="H64" s="818">
        <v>32117</v>
      </c>
      <c r="I64" s="818">
        <v>28490</v>
      </c>
      <c r="J64" s="456">
        <v>88.71</v>
      </c>
      <c r="K64" s="818">
        <v>28267</v>
      </c>
      <c r="L64" s="342">
        <v>88.01</v>
      </c>
      <c r="M64" s="313">
        <v>89.76</v>
      </c>
      <c r="N64" s="819">
        <v>89.31</v>
      </c>
      <c r="O64" s="626"/>
      <c r="P64" s="822"/>
    </row>
    <row r="65" spans="1:16" s="429" customFormat="1" ht="15" hidden="1" customHeight="1">
      <c r="A65" s="421" t="s">
        <v>257</v>
      </c>
      <c r="B65" s="423" t="s">
        <v>262</v>
      </c>
      <c r="C65" s="423" t="s">
        <v>172</v>
      </c>
      <c r="D65" s="423" t="s">
        <v>263</v>
      </c>
      <c r="E65" s="312">
        <v>10201</v>
      </c>
      <c r="F65" s="423" t="s">
        <v>263</v>
      </c>
      <c r="G65" s="312">
        <v>10201</v>
      </c>
      <c r="H65" s="818">
        <v>33417</v>
      </c>
      <c r="I65" s="818">
        <v>21988</v>
      </c>
      <c r="J65" s="456">
        <v>65.8</v>
      </c>
      <c r="K65" s="818">
        <v>15992</v>
      </c>
      <c r="L65" s="342">
        <v>47.86</v>
      </c>
      <c r="M65" s="313">
        <v>65.7</v>
      </c>
      <c r="N65" s="819">
        <v>55.18</v>
      </c>
      <c r="O65" s="626"/>
      <c r="P65" s="822"/>
    </row>
    <row r="66" spans="1:16" s="429" customFormat="1" ht="15" hidden="1" customHeight="1">
      <c r="A66" s="421" t="s">
        <v>257</v>
      </c>
      <c r="B66" s="421" t="s">
        <v>264</v>
      </c>
      <c r="C66" s="421" t="s">
        <v>172</v>
      </c>
      <c r="D66" s="421" t="s">
        <v>264</v>
      </c>
      <c r="E66" s="312">
        <v>10301</v>
      </c>
      <c r="F66" s="421" t="s">
        <v>264</v>
      </c>
      <c r="G66" s="312">
        <v>10301</v>
      </c>
      <c r="H66" s="818">
        <v>147666</v>
      </c>
      <c r="I66" s="818">
        <v>133116</v>
      </c>
      <c r="J66" s="456">
        <v>90.15</v>
      </c>
      <c r="K66" s="818">
        <v>147365</v>
      </c>
      <c r="L66" s="342">
        <v>99.8</v>
      </c>
      <c r="M66" s="313">
        <v>90.3</v>
      </c>
      <c r="N66" s="819">
        <v>99.33</v>
      </c>
      <c r="O66" s="626"/>
      <c r="P66" s="822"/>
    </row>
    <row r="67" spans="1:16" s="429" customFormat="1" ht="15" hidden="1" customHeight="1">
      <c r="A67" s="421" t="s">
        <v>265</v>
      </c>
      <c r="B67" s="423" t="s">
        <v>266</v>
      </c>
      <c r="C67" s="423" t="s">
        <v>172</v>
      </c>
      <c r="D67" s="423" t="s">
        <v>266</v>
      </c>
      <c r="E67" s="312">
        <v>11101</v>
      </c>
      <c r="F67" s="423" t="s">
        <v>266</v>
      </c>
      <c r="G67" s="312">
        <v>11101</v>
      </c>
      <c r="H67" s="818">
        <v>49667</v>
      </c>
      <c r="I67" s="818">
        <v>43358</v>
      </c>
      <c r="J67" s="456">
        <v>87.3</v>
      </c>
      <c r="K67" s="818">
        <v>49667</v>
      </c>
      <c r="L67" s="342">
        <v>100</v>
      </c>
      <c r="M67" s="313">
        <v>88.67</v>
      </c>
      <c r="N67" s="819">
        <v>100</v>
      </c>
      <c r="O67" s="626"/>
      <c r="P67" s="822"/>
    </row>
    <row r="68" spans="1:16" s="429" customFormat="1" ht="15" hidden="1" customHeight="1">
      <c r="A68" s="421" t="s">
        <v>267</v>
      </c>
      <c r="B68" s="421" t="s">
        <v>267</v>
      </c>
      <c r="C68" s="421" t="s">
        <v>172</v>
      </c>
      <c r="D68" s="421" t="s">
        <v>268</v>
      </c>
      <c r="E68" s="312">
        <v>12101</v>
      </c>
      <c r="F68" s="424" t="s">
        <v>268</v>
      </c>
      <c r="G68" s="312">
        <v>12101</v>
      </c>
      <c r="H68" s="818">
        <v>123403</v>
      </c>
      <c r="I68" s="818">
        <v>94424</v>
      </c>
      <c r="J68" s="456">
        <v>76.52</v>
      </c>
      <c r="K68" s="818">
        <v>122306</v>
      </c>
      <c r="L68" s="342">
        <v>99.11</v>
      </c>
      <c r="M68" s="313">
        <v>75.72</v>
      </c>
      <c r="N68" s="819">
        <v>99.21</v>
      </c>
      <c r="O68" s="626"/>
      <c r="P68" s="822"/>
    </row>
    <row r="69" spans="1:16" s="429" customFormat="1" ht="15" customHeight="1">
      <c r="A69" s="421" t="s">
        <v>269</v>
      </c>
      <c r="B69" s="421" t="s">
        <v>270</v>
      </c>
      <c r="C69" s="421" t="s">
        <v>271</v>
      </c>
      <c r="D69" s="421" t="s">
        <v>271</v>
      </c>
      <c r="E69" s="312">
        <v>13001</v>
      </c>
      <c r="F69" s="421" t="s">
        <v>270</v>
      </c>
      <c r="G69" s="312">
        <v>13101</v>
      </c>
      <c r="H69" s="818">
        <v>402847</v>
      </c>
      <c r="I69" s="818">
        <v>272873</v>
      </c>
      <c r="J69" s="456">
        <v>67.739999999999995</v>
      </c>
      <c r="K69" s="818">
        <v>402847</v>
      </c>
      <c r="L69" s="342">
        <v>100</v>
      </c>
      <c r="M69" s="313">
        <v>68.069999999999993</v>
      </c>
      <c r="N69" s="819">
        <v>100</v>
      </c>
      <c r="O69" s="626"/>
      <c r="P69" s="822"/>
    </row>
    <row r="70" spans="1:16" s="429" customFormat="1" ht="15" customHeight="1">
      <c r="A70" s="421" t="s">
        <v>269</v>
      </c>
      <c r="B70" s="421" t="s">
        <v>270</v>
      </c>
      <c r="C70" s="421" t="s">
        <v>271</v>
      </c>
      <c r="D70" s="421" t="s">
        <v>271</v>
      </c>
      <c r="E70" s="312">
        <v>13001</v>
      </c>
      <c r="F70" s="421" t="s">
        <v>272</v>
      </c>
      <c r="G70" s="312">
        <v>13102</v>
      </c>
      <c r="H70" s="818">
        <v>80710</v>
      </c>
      <c r="I70" s="818">
        <v>69067</v>
      </c>
      <c r="J70" s="456">
        <v>85.57</v>
      </c>
      <c r="K70" s="818">
        <v>80710</v>
      </c>
      <c r="L70" s="342">
        <v>100</v>
      </c>
      <c r="M70" s="313">
        <v>86.39</v>
      </c>
      <c r="N70" s="819">
        <v>99.98</v>
      </c>
      <c r="O70" s="626"/>
      <c r="P70" s="822"/>
    </row>
    <row r="71" spans="1:16" s="429" customFormat="1" ht="15" customHeight="1">
      <c r="A71" s="421" t="s">
        <v>269</v>
      </c>
      <c r="B71" s="421" t="s">
        <v>270</v>
      </c>
      <c r="C71" s="421" t="s">
        <v>271</v>
      </c>
      <c r="D71" s="421" t="s">
        <v>271</v>
      </c>
      <c r="E71" s="312">
        <v>13001</v>
      </c>
      <c r="F71" s="421" t="s">
        <v>273</v>
      </c>
      <c r="G71" s="312">
        <v>13103</v>
      </c>
      <c r="H71" s="818">
        <v>132401</v>
      </c>
      <c r="I71" s="818">
        <v>124231</v>
      </c>
      <c r="J71" s="456">
        <v>93.83</v>
      </c>
      <c r="K71" s="818">
        <v>132397</v>
      </c>
      <c r="L71" s="342">
        <v>100</v>
      </c>
      <c r="M71" s="313">
        <v>93.83</v>
      </c>
      <c r="N71" s="819">
        <v>100</v>
      </c>
      <c r="O71" s="626"/>
      <c r="P71" s="822"/>
    </row>
    <row r="72" spans="1:16" s="429" customFormat="1" ht="15" customHeight="1">
      <c r="A72" s="421" t="s">
        <v>269</v>
      </c>
      <c r="B72" s="421" t="s">
        <v>270</v>
      </c>
      <c r="C72" s="421" t="s">
        <v>271</v>
      </c>
      <c r="D72" s="421" t="s">
        <v>271</v>
      </c>
      <c r="E72" s="312">
        <v>13001</v>
      </c>
      <c r="F72" s="421" t="s">
        <v>274</v>
      </c>
      <c r="G72" s="312">
        <v>13104</v>
      </c>
      <c r="H72" s="818">
        <v>126800</v>
      </c>
      <c r="I72" s="818">
        <v>118977</v>
      </c>
      <c r="J72" s="456">
        <v>93.83</v>
      </c>
      <c r="K72" s="818">
        <v>126800</v>
      </c>
      <c r="L72" s="342">
        <v>100</v>
      </c>
      <c r="M72" s="313">
        <v>93.83</v>
      </c>
      <c r="N72" s="819">
        <v>100</v>
      </c>
      <c r="O72" s="626"/>
      <c r="P72" s="822"/>
    </row>
    <row r="73" spans="1:16" s="429" customFormat="1" ht="15" customHeight="1">
      <c r="A73" s="421" t="s">
        <v>269</v>
      </c>
      <c r="B73" s="421" t="s">
        <v>270</v>
      </c>
      <c r="C73" s="421" t="s">
        <v>271</v>
      </c>
      <c r="D73" s="421" t="s">
        <v>271</v>
      </c>
      <c r="E73" s="312">
        <v>13001</v>
      </c>
      <c r="F73" s="421" t="s">
        <v>275</v>
      </c>
      <c r="G73" s="312">
        <v>13105</v>
      </c>
      <c r="H73" s="818">
        <v>162415</v>
      </c>
      <c r="I73" s="818">
        <v>129659</v>
      </c>
      <c r="J73" s="456">
        <v>79.83</v>
      </c>
      <c r="K73" s="818">
        <v>160767</v>
      </c>
      <c r="L73" s="342">
        <v>98.99</v>
      </c>
      <c r="M73" s="313">
        <v>79.42</v>
      </c>
      <c r="N73" s="819">
        <v>98.5</v>
      </c>
      <c r="O73" s="626"/>
      <c r="P73" s="822"/>
    </row>
    <row r="74" spans="1:16" s="429" customFormat="1" ht="15" customHeight="1">
      <c r="A74" s="421" t="s">
        <v>269</v>
      </c>
      <c r="B74" s="421" t="s">
        <v>270</v>
      </c>
      <c r="C74" s="421" t="s">
        <v>271</v>
      </c>
      <c r="D74" s="421" t="s">
        <v>271</v>
      </c>
      <c r="E74" s="312">
        <v>13001</v>
      </c>
      <c r="F74" s="421" t="s">
        <v>276</v>
      </c>
      <c r="G74" s="312">
        <v>13106</v>
      </c>
      <c r="H74" s="818">
        <v>140746</v>
      </c>
      <c r="I74" s="818">
        <v>109213</v>
      </c>
      <c r="J74" s="456">
        <v>77.599999999999994</v>
      </c>
      <c r="K74" s="818">
        <v>140746</v>
      </c>
      <c r="L74" s="342">
        <v>100</v>
      </c>
      <c r="M74" s="313">
        <v>74.599999999999994</v>
      </c>
      <c r="N74" s="819">
        <v>100</v>
      </c>
      <c r="O74" s="626"/>
      <c r="P74" s="822"/>
    </row>
    <row r="75" spans="1:16" s="429" customFormat="1" ht="15" customHeight="1">
      <c r="A75" s="421" t="s">
        <v>269</v>
      </c>
      <c r="B75" s="421" t="s">
        <v>270</v>
      </c>
      <c r="C75" s="421" t="s">
        <v>271</v>
      </c>
      <c r="D75" s="421" t="s">
        <v>271</v>
      </c>
      <c r="E75" s="312">
        <v>13001</v>
      </c>
      <c r="F75" s="421" t="s">
        <v>277</v>
      </c>
      <c r="G75" s="312">
        <v>13107</v>
      </c>
      <c r="H75" s="818">
        <v>98500</v>
      </c>
      <c r="I75" s="818">
        <v>84095</v>
      </c>
      <c r="J75" s="456">
        <v>85.38</v>
      </c>
      <c r="K75" s="818">
        <v>76953</v>
      </c>
      <c r="L75" s="342">
        <v>78.12</v>
      </c>
      <c r="M75" s="313">
        <v>85.04</v>
      </c>
      <c r="N75" s="819">
        <v>78.63</v>
      </c>
      <c r="O75" s="626"/>
      <c r="P75" s="822"/>
    </row>
    <row r="76" spans="1:16" s="429" customFormat="1" ht="15" customHeight="1">
      <c r="A76" s="421" t="s">
        <v>269</v>
      </c>
      <c r="B76" s="421" t="s">
        <v>270</v>
      </c>
      <c r="C76" s="421" t="s">
        <v>271</v>
      </c>
      <c r="D76" s="421" t="s">
        <v>271</v>
      </c>
      <c r="E76" s="312">
        <v>13001</v>
      </c>
      <c r="F76" s="421" t="s">
        <v>278</v>
      </c>
      <c r="G76" s="312">
        <v>13108</v>
      </c>
      <c r="H76" s="818">
        <v>100059</v>
      </c>
      <c r="I76" s="818">
        <v>70732</v>
      </c>
      <c r="J76" s="456">
        <v>70.69</v>
      </c>
      <c r="K76" s="818">
        <v>100059</v>
      </c>
      <c r="L76" s="342">
        <v>100</v>
      </c>
      <c r="M76" s="313">
        <v>67.72</v>
      </c>
      <c r="N76" s="819">
        <v>100</v>
      </c>
      <c r="O76" s="626"/>
      <c r="P76" s="822"/>
    </row>
    <row r="77" spans="1:16" s="429" customFormat="1" ht="15" customHeight="1">
      <c r="A77" s="421" t="s">
        <v>269</v>
      </c>
      <c r="B77" s="421" t="s">
        <v>270</v>
      </c>
      <c r="C77" s="421" t="s">
        <v>271</v>
      </c>
      <c r="D77" s="421" t="s">
        <v>271</v>
      </c>
      <c r="E77" s="312">
        <v>13001</v>
      </c>
      <c r="F77" s="421" t="s">
        <v>279</v>
      </c>
      <c r="G77" s="312">
        <v>13109</v>
      </c>
      <c r="H77" s="818">
        <v>89889</v>
      </c>
      <c r="I77" s="818">
        <v>49767</v>
      </c>
      <c r="J77" s="456">
        <v>55.36</v>
      </c>
      <c r="K77" s="818">
        <v>89889</v>
      </c>
      <c r="L77" s="342">
        <v>100</v>
      </c>
      <c r="M77" s="313">
        <v>53.78</v>
      </c>
      <c r="N77" s="819">
        <v>98.58</v>
      </c>
      <c r="O77" s="626"/>
      <c r="P77" s="822"/>
    </row>
    <row r="78" spans="1:16" s="429" customFormat="1" ht="15" customHeight="1">
      <c r="A78" s="421" t="s">
        <v>269</v>
      </c>
      <c r="B78" s="421" t="s">
        <v>270</v>
      </c>
      <c r="C78" s="421" t="s">
        <v>271</v>
      </c>
      <c r="D78" s="421" t="s">
        <v>271</v>
      </c>
      <c r="E78" s="312">
        <v>13001</v>
      </c>
      <c r="F78" s="421" t="s">
        <v>280</v>
      </c>
      <c r="G78" s="312">
        <v>13110</v>
      </c>
      <c r="H78" s="818">
        <v>366376</v>
      </c>
      <c r="I78" s="818">
        <v>334668</v>
      </c>
      <c r="J78" s="456">
        <v>91.35</v>
      </c>
      <c r="K78" s="818">
        <v>341674</v>
      </c>
      <c r="L78" s="342">
        <v>93.26</v>
      </c>
      <c r="M78" s="313">
        <v>90.66</v>
      </c>
      <c r="N78" s="819">
        <v>93.13</v>
      </c>
      <c r="O78" s="626"/>
      <c r="P78" s="822"/>
    </row>
    <row r="79" spans="1:16" s="429" customFormat="1" ht="15" customHeight="1">
      <c r="A79" s="421" t="s">
        <v>269</v>
      </c>
      <c r="B79" s="421" t="s">
        <v>270</v>
      </c>
      <c r="C79" s="421" t="s">
        <v>271</v>
      </c>
      <c r="D79" s="421" t="s">
        <v>271</v>
      </c>
      <c r="E79" s="312">
        <v>13001</v>
      </c>
      <c r="F79" s="421" t="s">
        <v>281</v>
      </c>
      <c r="G79" s="312">
        <v>13111</v>
      </c>
      <c r="H79" s="818">
        <v>116312</v>
      </c>
      <c r="I79" s="818">
        <v>101219</v>
      </c>
      <c r="J79" s="456">
        <v>87.02</v>
      </c>
      <c r="K79" s="818">
        <v>116312</v>
      </c>
      <c r="L79" s="342">
        <v>100</v>
      </c>
      <c r="M79" s="313">
        <v>86.45</v>
      </c>
      <c r="N79" s="819">
        <v>100</v>
      </c>
      <c r="O79" s="626"/>
      <c r="P79" s="822"/>
    </row>
    <row r="80" spans="1:16" s="429" customFormat="1" ht="15" customHeight="1">
      <c r="A80" s="421" t="s">
        <v>269</v>
      </c>
      <c r="B80" s="421" t="s">
        <v>270</v>
      </c>
      <c r="C80" s="421" t="s">
        <v>271</v>
      </c>
      <c r="D80" s="421" t="s">
        <v>271</v>
      </c>
      <c r="E80" s="312">
        <v>13001</v>
      </c>
      <c r="F80" s="421" t="s">
        <v>282</v>
      </c>
      <c r="G80" s="312">
        <v>13112</v>
      </c>
      <c r="H80" s="818">
        <v>176105</v>
      </c>
      <c r="I80" s="818">
        <v>168372</v>
      </c>
      <c r="J80" s="456">
        <v>95.61</v>
      </c>
      <c r="K80" s="818">
        <v>174593</v>
      </c>
      <c r="L80" s="342">
        <v>99.14</v>
      </c>
      <c r="M80" s="313">
        <v>95.4</v>
      </c>
      <c r="N80" s="819">
        <v>99.48</v>
      </c>
      <c r="O80" s="626"/>
      <c r="P80" s="822"/>
    </row>
    <row r="81" spans="1:16" s="429" customFormat="1" ht="15" customHeight="1">
      <c r="A81" s="421" t="s">
        <v>269</v>
      </c>
      <c r="B81" s="421" t="s">
        <v>270</v>
      </c>
      <c r="C81" s="421" t="s">
        <v>271</v>
      </c>
      <c r="D81" s="421" t="s">
        <v>271</v>
      </c>
      <c r="E81" s="312">
        <v>13001</v>
      </c>
      <c r="F81" s="421" t="s">
        <v>283</v>
      </c>
      <c r="G81" s="312">
        <v>13113</v>
      </c>
      <c r="H81" s="818">
        <v>92678</v>
      </c>
      <c r="I81" s="818">
        <v>48966</v>
      </c>
      <c r="J81" s="456">
        <v>52.83</v>
      </c>
      <c r="K81" s="818">
        <v>92670</v>
      </c>
      <c r="L81" s="342">
        <v>99.99</v>
      </c>
      <c r="M81" s="313">
        <v>52.49</v>
      </c>
      <c r="N81" s="819">
        <v>100</v>
      </c>
      <c r="O81" s="626"/>
      <c r="P81" s="822"/>
    </row>
    <row r="82" spans="1:16" s="429" customFormat="1" ht="15" customHeight="1">
      <c r="A82" s="421" t="s">
        <v>269</v>
      </c>
      <c r="B82" s="421" t="s">
        <v>270</v>
      </c>
      <c r="C82" s="421" t="s">
        <v>271</v>
      </c>
      <c r="D82" s="421" t="s">
        <v>271</v>
      </c>
      <c r="E82" s="312">
        <v>13001</v>
      </c>
      <c r="F82" s="421" t="s">
        <v>284</v>
      </c>
      <c r="G82" s="312">
        <v>13114</v>
      </c>
      <c r="H82" s="818">
        <v>294480</v>
      </c>
      <c r="I82" s="818">
        <v>217537</v>
      </c>
      <c r="J82" s="456">
        <v>73.87</v>
      </c>
      <c r="K82" s="818">
        <v>294480</v>
      </c>
      <c r="L82" s="342">
        <v>100</v>
      </c>
      <c r="M82" s="313">
        <v>73.209999999999994</v>
      </c>
      <c r="N82" s="819">
        <v>100</v>
      </c>
      <c r="O82" s="626"/>
      <c r="P82" s="822"/>
    </row>
    <row r="83" spans="1:16" s="429" customFormat="1" ht="15" customHeight="1">
      <c r="A83" s="421" t="s">
        <v>269</v>
      </c>
      <c r="B83" s="421" t="s">
        <v>270</v>
      </c>
      <c r="C83" s="421" t="s">
        <v>271</v>
      </c>
      <c r="D83" s="421" t="s">
        <v>271</v>
      </c>
      <c r="E83" s="312">
        <v>13001</v>
      </c>
      <c r="F83" s="421" t="s">
        <v>285</v>
      </c>
      <c r="G83" s="312">
        <v>13115</v>
      </c>
      <c r="H83" s="818">
        <v>103092</v>
      </c>
      <c r="I83" s="818">
        <v>66190</v>
      </c>
      <c r="J83" s="456">
        <v>64.2</v>
      </c>
      <c r="K83" s="818">
        <v>96188</v>
      </c>
      <c r="L83" s="342">
        <v>93.3</v>
      </c>
      <c r="M83" s="313">
        <v>63.17</v>
      </c>
      <c r="N83" s="819">
        <v>91.1</v>
      </c>
      <c r="O83" s="626"/>
      <c r="P83" s="822"/>
    </row>
    <row r="84" spans="1:16" s="429" customFormat="1" ht="15" customHeight="1">
      <c r="A84" s="421" t="s">
        <v>269</v>
      </c>
      <c r="B84" s="421" t="s">
        <v>270</v>
      </c>
      <c r="C84" s="421" t="s">
        <v>271</v>
      </c>
      <c r="D84" s="421" t="s">
        <v>271</v>
      </c>
      <c r="E84" s="312">
        <v>13001</v>
      </c>
      <c r="F84" s="421" t="s">
        <v>286</v>
      </c>
      <c r="G84" s="312">
        <v>13116</v>
      </c>
      <c r="H84" s="818">
        <v>98651</v>
      </c>
      <c r="I84" s="818">
        <v>90826</v>
      </c>
      <c r="J84" s="456">
        <v>92.07</v>
      </c>
      <c r="K84" s="818">
        <v>98651</v>
      </c>
      <c r="L84" s="342">
        <v>100</v>
      </c>
      <c r="M84" s="313">
        <v>94.65</v>
      </c>
      <c r="N84" s="819">
        <v>100</v>
      </c>
      <c r="O84" s="626"/>
      <c r="P84" s="822"/>
    </row>
    <row r="85" spans="1:16" s="429" customFormat="1" ht="15" customHeight="1">
      <c r="A85" s="421" t="s">
        <v>269</v>
      </c>
      <c r="B85" s="421" t="s">
        <v>270</v>
      </c>
      <c r="C85" s="421" t="s">
        <v>271</v>
      </c>
      <c r="D85" s="421" t="s">
        <v>271</v>
      </c>
      <c r="E85" s="312">
        <v>13001</v>
      </c>
      <c r="F85" s="421" t="s">
        <v>287</v>
      </c>
      <c r="G85" s="312">
        <v>13117</v>
      </c>
      <c r="H85" s="818">
        <v>95901</v>
      </c>
      <c r="I85" s="818">
        <v>91501</v>
      </c>
      <c r="J85" s="456">
        <v>95.41</v>
      </c>
      <c r="K85" s="818">
        <v>95901</v>
      </c>
      <c r="L85" s="342">
        <v>100</v>
      </c>
      <c r="M85" s="313">
        <v>96.01</v>
      </c>
      <c r="N85" s="819">
        <v>100</v>
      </c>
      <c r="O85" s="626"/>
      <c r="P85" s="822"/>
    </row>
    <row r="86" spans="1:16" s="429" customFormat="1" ht="15" customHeight="1">
      <c r="A86" s="421" t="s">
        <v>269</v>
      </c>
      <c r="B86" s="421" t="s">
        <v>270</v>
      </c>
      <c r="C86" s="421" t="s">
        <v>271</v>
      </c>
      <c r="D86" s="421" t="s">
        <v>271</v>
      </c>
      <c r="E86" s="312">
        <v>13001</v>
      </c>
      <c r="F86" s="421" t="s">
        <v>288</v>
      </c>
      <c r="G86" s="312">
        <v>13118</v>
      </c>
      <c r="H86" s="818">
        <v>116249</v>
      </c>
      <c r="I86" s="818">
        <v>100399</v>
      </c>
      <c r="J86" s="456">
        <v>86.37</v>
      </c>
      <c r="K86" s="818">
        <v>116249</v>
      </c>
      <c r="L86" s="342">
        <v>100</v>
      </c>
      <c r="M86" s="313">
        <v>86.52</v>
      </c>
      <c r="N86" s="819">
        <v>100</v>
      </c>
      <c r="O86" s="626"/>
      <c r="P86" s="822"/>
    </row>
    <row r="87" spans="1:16" s="429" customFormat="1" ht="15" customHeight="1">
      <c r="A87" s="421" t="s">
        <v>269</v>
      </c>
      <c r="B87" s="421" t="s">
        <v>270</v>
      </c>
      <c r="C87" s="421" t="s">
        <v>271</v>
      </c>
      <c r="D87" s="421" t="s">
        <v>271</v>
      </c>
      <c r="E87" s="312">
        <v>13001</v>
      </c>
      <c r="F87" s="421" t="s">
        <v>289</v>
      </c>
      <c r="G87" s="312">
        <v>13119</v>
      </c>
      <c r="H87" s="818">
        <v>517393</v>
      </c>
      <c r="I87" s="818">
        <v>502507</v>
      </c>
      <c r="J87" s="456">
        <v>97.12</v>
      </c>
      <c r="K87" s="818">
        <v>515212</v>
      </c>
      <c r="L87" s="342">
        <v>99.58</v>
      </c>
      <c r="M87" s="313">
        <v>97.09</v>
      </c>
      <c r="N87" s="819">
        <v>99.58</v>
      </c>
      <c r="O87" s="626"/>
      <c r="P87" s="822"/>
    </row>
    <row r="88" spans="1:16" s="429" customFormat="1" ht="15" customHeight="1">
      <c r="A88" s="421" t="s">
        <v>269</v>
      </c>
      <c r="B88" s="421" t="s">
        <v>270</v>
      </c>
      <c r="C88" s="421" t="s">
        <v>271</v>
      </c>
      <c r="D88" s="421" t="s">
        <v>271</v>
      </c>
      <c r="E88" s="312">
        <v>13001</v>
      </c>
      <c r="F88" s="421" t="s">
        <v>290</v>
      </c>
      <c r="G88" s="312">
        <v>13120</v>
      </c>
      <c r="H88" s="818">
        <v>208048</v>
      </c>
      <c r="I88" s="818">
        <v>131482</v>
      </c>
      <c r="J88" s="456">
        <v>63.2</v>
      </c>
      <c r="K88" s="818">
        <v>208048</v>
      </c>
      <c r="L88" s="342">
        <v>100</v>
      </c>
      <c r="M88" s="313">
        <v>62.24</v>
      </c>
      <c r="N88" s="819">
        <v>100</v>
      </c>
      <c r="O88" s="626"/>
      <c r="P88" s="822"/>
    </row>
    <row r="89" spans="1:16" s="429" customFormat="1" ht="15" customHeight="1">
      <c r="A89" s="421" t="s">
        <v>269</v>
      </c>
      <c r="B89" s="421" t="s">
        <v>270</v>
      </c>
      <c r="C89" s="421" t="s">
        <v>271</v>
      </c>
      <c r="D89" s="421" t="s">
        <v>271</v>
      </c>
      <c r="E89" s="312">
        <v>13001</v>
      </c>
      <c r="F89" s="421" t="s">
        <v>291</v>
      </c>
      <c r="G89" s="312">
        <v>13121</v>
      </c>
      <c r="H89" s="818">
        <v>101035</v>
      </c>
      <c r="I89" s="818">
        <v>85958</v>
      </c>
      <c r="J89" s="456">
        <v>85.08</v>
      </c>
      <c r="K89" s="818">
        <v>101035</v>
      </c>
      <c r="L89" s="342">
        <v>100</v>
      </c>
      <c r="M89" s="313">
        <v>85.08</v>
      </c>
      <c r="N89" s="819">
        <v>100</v>
      </c>
      <c r="O89" s="626"/>
      <c r="P89" s="822"/>
    </row>
    <row r="90" spans="1:16" s="429" customFormat="1" ht="15" customHeight="1">
      <c r="A90" s="421" t="s">
        <v>269</v>
      </c>
      <c r="B90" s="421" t="s">
        <v>270</v>
      </c>
      <c r="C90" s="421" t="s">
        <v>271</v>
      </c>
      <c r="D90" s="421" t="s">
        <v>271</v>
      </c>
      <c r="E90" s="312">
        <v>13001</v>
      </c>
      <c r="F90" s="421" t="s">
        <v>292</v>
      </c>
      <c r="G90" s="312">
        <v>13122</v>
      </c>
      <c r="H90" s="818">
        <v>241394</v>
      </c>
      <c r="I90" s="818">
        <v>217835</v>
      </c>
      <c r="J90" s="456">
        <v>90.24</v>
      </c>
      <c r="K90" s="818">
        <v>239860</v>
      </c>
      <c r="L90" s="342">
        <v>99.36</v>
      </c>
      <c r="M90" s="313">
        <v>89.83</v>
      </c>
      <c r="N90" s="819">
        <v>99.21</v>
      </c>
      <c r="O90" s="626"/>
      <c r="P90" s="822"/>
    </row>
    <row r="91" spans="1:16" s="429" customFormat="1" ht="15" customHeight="1">
      <c r="A91" s="421" t="s">
        <v>269</v>
      </c>
      <c r="B91" s="421" t="s">
        <v>270</v>
      </c>
      <c r="C91" s="421" t="s">
        <v>271</v>
      </c>
      <c r="D91" s="421" t="s">
        <v>271</v>
      </c>
      <c r="E91" s="312">
        <v>13001</v>
      </c>
      <c r="F91" s="421" t="s">
        <v>293</v>
      </c>
      <c r="G91" s="312">
        <v>13123</v>
      </c>
      <c r="H91" s="818">
        <v>141986</v>
      </c>
      <c r="I91" s="818">
        <v>91379</v>
      </c>
      <c r="J91" s="456">
        <v>64.36</v>
      </c>
      <c r="K91" s="818">
        <v>141986</v>
      </c>
      <c r="L91" s="342">
        <v>100</v>
      </c>
      <c r="M91" s="313">
        <v>63.68</v>
      </c>
      <c r="N91" s="819">
        <v>99.98</v>
      </c>
      <c r="O91" s="626"/>
      <c r="P91" s="822"/>
    </row>
    <row r="92" spans="1:16" s="429" customFormat="1" ht="15" customHeight="1">
      <c r="A92" s="421" t="s">
        <v>269</v>
      </c>
      <c r="B92" s="421" t="s">
        <v>270</v>
      </c>
      <c r="C92" s="421" t="s">
        <v>271</v>
      </c>
      <c r="D92" s="421" t="s">
        <v>271</v>
      </c>
      <c r="E92" s="312">
        <v>13001</v>
      </c>
      <c r="F92" s="421" t="s">
        <v>294</v>
      </c>
      <c r="G92" s="312">
        <v>13124</v>
      </c>
      <c r="H92" s="818">
        <v>222754</v>
      </c>
      <c r="I92" s="818">
        <v>210624</v>
      </c>
      <c r="J92" s="456">
        <v>94.55</v>
      </c>
      <c r="K92" s="818">
        <v>216475</v>
      </c>
      <c r="L92" s="342">
        <v>97.18</v>
      </c>
      <c r="M92" s="313">
        <v>94.65</v>
      </c>
      <c r="N92" s="819">
        <v>96.22</v>
      </c>
      <c r="O92" s="626"/>
      <c r="P92" s="822"/>
    </row>
    <row r="93" spans="1:16" s="429" customFormat="1" ht="15" customHeight="1">
      <c r="A93" s="421" t="s">
        <v>269</v>
      </c>
      <c r="B93" s="421" t="s">
        <v>270</v>
      </c>
      <c r="C93" s="421" t="s">
        <v>271</v>
      </c>
      <c r="D93" s="421" t="s">
        <v>271</v>
      </c>
      <c r="E93" s="312">
        <v>13001</v>
      </c>
      <c r="F93" s="421" t="s">
        <v>295</v>
      </c>
      <c r="G93" s="312">
        <v>13125</v>
      </c>
      <c r="H93" s="818">
        <v>209676</v>
      </c>
      <c r="I93" s="818">
        <v>197464</v>
      </c>
      <c r="J93" s="456">
        <v>94.18</v>
      </c>
      <c r="K93" s="818">
        <v>209374</v>
      </c>
      <c r="L93" s="342">
        <v>99.86</v>
      </c>
      <c r="M93" s="313">
        <v>94.12</v>
      </c>
      <c r="N93" s="819">
        <v>99.86</v>
      </c>
      <c r="O93" s="626"/>
      <c r="P93" s="822"/>
    </row>
    <row r="94" spans="1:16" s="429" customFormat="1" ht="15" customHeight="1">
      <c r="A94" s="421" t="s">
        <v>269</v>
      </c>
      <c r="B94" s="421" t="s">
        <v>270</v>
      </c>
      <c r="C94" s="421" t="s">
        <v>271</v>
      </c>
      <c r="D94" s="421" t="s">
        <v>271</v>
      </c>
      <c r="E94" s="312">
        <v>13001</v>
      </c>
      <c r="F94" s="421" t="s">
        <v>296</v>
      </c>
      <c r="G94" s="312">
        <v>13126</v>
      </c>
      <c r="H94" s="818">
        <v>109784</v>
      </c>
      <c r="I94" s="818">
        <v>69389</v>
      </c>
      <c r="J94" s="456">
        <v>63.21</v>
      </c>
      <c r="K94" s="818">
        <v>109784</v>
      </c>
      <c r="L94" s="342">
        <v>100</v>
      </c>
      <c r="M94" s="313">
        <v>59.89</v>
      </c>
      <c r="N94" s="819">
        <v>100</v>
      </c>
      <c r="O94" s="626"/>
      <c r="P94" s="822"/>
    </row>
    <row r="95" spans="1:16" s="429" customFormat="1" ht="15" customHeight="1">
      <c r="A95" s="421" t="s">
        <v>269</v>
      </c>
      <c r="B95" s="421" t="s">
        <v>270</v>
      </c>
      <c r="C95" s="421" t="s">
        <v>271</v>
      </c>
      <c r="D95" s="421" t="s">
        <v>271</v>
      </c>
      <c r="E95" s="312">
        <v>13001</v>
      </c>
      <c r="F95" s="421" t="s">
        <v>297</v>
      </c>
      <c r="G95" s="312">
        <v>13127</v>
      </c>
      <c r="H95" s="818">
        <v>157569</v>
      </c>
      <c r="I95" s="818">
        <v>130141</v>
      </c>
      <c r="J95" s="456">
        <v>82.59</v>
      </c>
      <c r="K95" s="818">
        <v>156977</v>
      </c>
      <c r="L95" s="342">
        <v>99.62</v>
      </c>
      <c r="M95" s="313">
        <v>82.17</v>
      </c>
      <c r="N95" s="819">
        <v>99.62</v>
      </c>
      <c r="O95" s="626"/>
      <c r="P95" s="822"/>
    </row>
    <row r="96" spans="1:16" s="429" customFormat="1" ht="15" customHeight="1">
      <c r="A96" s="421" t="s">
        <v>269</v>
      </c>
      <c r="B96" s="421" t="s">
        <v>270</v>
      </c>
      <c r="C96" s="421" t="s">
        <v>271</v>
      </c>
      <c r="D96" s="421" t="s">
        <v>271</v>
      </c>
      <c r="E96" s="312">
        <v>13001</v>
      </c>
      <c r="F96" s="421" t="s">
        <v>298</v>
      </c>
      <c r="G96" s="312">
        <v>13128</v>
      </c>
      <c r="H96" s="818">
        <v>146987</v>
      </c>
      <c r="I96" s="818">
        <v>133740</v>
      </c>
      <c r="J96" s="456">
        <v>90.99</v>
      </c>
      <c r="K96" s="818">
        <v>146912</v>
      </c>
      <c r="L96" s="342">
        <v>99.95</v>
      </c>
      <c r="M96" s="313">
        <v>90.81</v>
      </c>
      <c r="N96" s="819">
        <v>99.8</v>
      </c>
      <c r="O96" s="626"/>
      <c r="P96" s="822"/>
    </row>
    <row r="97" spans="1:16" s="429" customFormat="1" ht="15" customHeight="1">
      <c r="A97" s="421" t="s">
        <v>269</v>
      </c>
      <c r="B97" s="421" t="s">
        <v>270</v>
      </c>
      <c r="C97" s="421" t="s">
        <v>271</v>
      </c>
      <c r="D97" s="421" t="s">
        <v>271</v>
      </c>
      <c r="E97" s="312">
        <v>13001</v>
      </c>
      <c r="F97" s="421" t="s">
        <v>299</v>
      </c>
      <c r="G97" s="312">
        <v>13129</v>
      </c>
      <c r="H97" s="818">
        <v>94325</v>
      </c>
      <c r="I97" s="818">
        <v>79242</v>
      </c>
      <c r="J97" s="456">
        <v>84.01</v>
      </c>
      <c r="K97" s="818">
        <v>94325</v>
      </c>
      <c r="L97" s="342">
        <v>100</v>
      </c>
      <c r="M97" s="313">
        <v>82.91</v>
      </c>
      <c r="N97" s="819">
        <v>100</v>
      </c>
      <c r="O97" s="626"/>
      <c r="P97" s="822"/>
    </row>
    <row r="98" spans="1:16" s="429" customFormat="1" ht="15" customHeight="1">
      <c r="A98" s="421" t="s">
        <v>269</v>
      </c>
      <c r="B98" s="421" t="s">
        <v>270</v>
      </c>
      <c r="C98" s="421" t="s">
        <v>271</v>
      </c>
      <c r="D98" s="421" t="s">
        <v>271</v>
      </c>
      <c r="E98" s="312">
        <v>13001</v>
      </c>
      <c r="F98" s="421" t="s">
        <v>300</v>
      </c>
      <c r="G98" s="312">
        <v>13130</v>
      </c>
      <c r="H98" s="818">
        <v>107828</v>
      </c>
      <c r="I98" s="818">
        <v>50862</v>
      </c>
      <c r="J98" s="456">
        <v>47.17</v>
      </c>
      <c r="K98" s="818">
        <v>107828</v>
      </c>
      <c r="L98" s="342">
        <v>100</v>
      </c>
      <c r="M98" s="313">
        <v>48.5</v>
      </c>
      <c r="N98" s="819">
        <v>100</v>
      </c>
      <c r="O98" s="626"/>
      <c r="P98" s="822"/>
    </row>
    <row r="99" spans="1:16" s="429" customFormat="1" ht="15" customHeight="1">
      <c r="A99" s="421" t="s">
        <v>269</v>
      </c>
      <c r="B99" s="421" t="s">
        <v>270</v>
      </c>
      <c r="C99" s="421" t="s">
        <v>271</v>
      </c>
      <c r="D99" s="421" t="s">
        <v>271</v>
      </c>
      <c r="E99" s="312">
        <v>13001</v>
      </c>
      <c r="F99" s="421" t="s">
        <v>301</v>
      </c>
      <c r="G99" s="312">
        <v>13131</v>
      </c>
      <c r="H99" s="818">
        <v>82602</v>
      </c>
      <c r="I99" s="818">
        <v>70193</v>
      </c>
      <c r="J99" s="456">
        <v>84.98</v>
      </c>
      <c r="K99" s="818">
        <v>82602</v>
      </c>
      <c r="L99" s="342">
        <v>100</v>
      </c>
      <c r="M99" s="313">
        <v>84.98</v>
      </c>
      <c r="N99" s="819">
        <v>100</v>
      </c>
      <c r="O99" s="626"/>
      <c r="P99" s="822"/>
    </row>
    <row r="100" spans="1:16" s="429" customFormat="1" ht="15" customHeight="1">
      <c r="A100" s="421" t="s">
        <v>269</v>
      </c>
      <c r="B100" s="421" t="s">
        <v>270</v>
      </c>
      <c r="C100" s="421" t="s">
        <v>271</v>
      </c>
      <c r="D100" s="421" t="s">
        <v>271</v>
      </c>
      <c r="E100" s="312">
        <v>13001</v>
      </c>
      <c r="F100" s="421" t="s">
        <v>302</v>
      </c>
      <c r="G100" s="312">
        <v>13132</v>
      </c>
      <c r="H100" s="818">
        <v>85300</v>
      </c>
      <c r="I100" s="818">
        <v>47736</v>
      </c>
      <c r="J100" s="456">
        <v>55.96</v>
      </c>
      <c r="K100" s="818">
        <v>84947</v>
      </c>
      <c r="L100" s="342">
        <v>99.59</v>
      </c>
      <c r="M100" s="313">
        <v>57.71</v>
      </c>
      <c r="N100" s="819">
        <v>99.6</v>
      </c>
      <c r="O100" s="626"/>
      <c r="P100" s="822"/>
    </row>
    <row r="101" spans="1:16" s="429" customFormat="1" ht="15" customHeight="1">
      <c r="A101" s="421" t="s">
        <v>269</v>
      </c>
      <c r="B101" s="421" t="s">
        <v>303</v>
      </c>
      <c r="C101" s="421" t="s">
        <v>271</v>
      </c>
      <c r="D101" s="421" t="s">
        <v>271</v>
      </c>
      <c r="E101" s="312">
        <v>13001</v>
      </c>
      <c r="F101" s="421" t="s">
        <v>304</v>
      </c>
      <c r="G101" s="312">
        <v>13201</v>
      </c>
      <c r="H101" s="818">
        <v>565439</v>
      </c>
      <c r="I101" s="818">
        <v>534876</v>
      </c>
      <c r="J101" s="456">
        <v>94.59</v>
      </c>
      <c r="K101" s="818">
        <v>558067</v>
      </c>
      <c r="L101" s="342">
        <v>98.7</v>
      </c>
      <c r="M101" s="313">
        <v>94.49</v>
      </c>
      <c r="N101" s="819">
        <v>98.66</v>
      </c>
      <c r="O101" s="626"/>
      <c r="P101" s="822"/>
    </row>
    <row r="102" spans="1:16" s="429" customFormat="1" ht="15" customHeight="1">
      <c r="A102" s="421" t="s">
        <v>269</v>
      </c>
      <c r="B102" s="421" t="s">
        <v>303</v>
      </c>
      <c r="C102" s="421" t="s">
        <v>271</v>
      </c>
      <c r="D102" s="421" t="s">
        <v>271</v>
      </c>
      <c r="E102" s="312">
        <v>13001</v>
      </c>
      <c r="F102" s="421" t="s">
        <v>305</v>
      </c>
      <c r="G102" s="312">
        <v>13202</v>
      </c>
      <c r="H102" s="818">
        <v>11514</v>
      </c>
      <c r="I102" s="818">
        <v>3792</v>
      </c>
      <c r="J102" s="456">
        <v>32.93</v>
      </c>
      <c r="K102" s="818">
        <v>629</v>
      </c>
      <c r="L102" s="342">
        <v>5.46</v>
      </c>
      <c r="M102" s="313">
        <v>29.95</v>
      </c>
      <c r="N102" s="819">
        <v>5.21</v>
      </c>
      <c r="O102" s="626"/>
      <c r="P102" s="822"/>
    </row>
    <row r="103" spans="1:16" s="429" customFormat="1" ht="15" customHeight="1">
      <c r="A103" s="421" t="s">
        <v>269</v>
      </c>
      <c r="B103" s="421" t="s">
        <v>303</v>
      </c>
      <c r="C103" s="421" t="s">
        <v>271</v>
      </c>
      <c r="D103" s="421" t="s">
        <v>271</v>
      </c>
      <c r="E103" s="312">
        <v>13001</v>
      </c>
      <c r="F103" s="421" t="s">
        <v>306</v>
      </c>
      <c r="G103" s="312">
        <v>13203</v>
      </c>
      <c r="H103" s="818">
        <v>11115</v>
      </c>
      <c r="I103" s="818">
        <v>4401</v>
      </c>
      <c r="J103" s="456">
        <v>39.6</v>
      </c>
      <c r="K103" s="425" t="s">
        <v>526</v>
      </c>
      <c r="L103" s="817" t="s">
        <v>526</v>
      </c>
      <c r="M103" s="313">
        <v>39.6</v>
      </c>
      <c r="N103" s="817" t="s">
        <v>526</v>
      </c>
      <c r="O103" s="626"/>
      <c r="P103" s="822"/>
    </row>
    <row r="104" spans="1:16" s="429" customFormat="1" ht="15" customHeight="1">
      <c r="A104" s="421" t="s">
        <v>269</v>
      </c>
      <c r="B104" s="421" t="s">
        <v>307</v>
      </c>
      <c r="C104" s="421" t="s">
        <v>271</v>
      </c>
      <c r="D104" s="421" t="s">
        <v>271</v>
      </c>
      <c r="E104" s="312">
        <v>13001</v>
      </c>
      <c r="F104" s="421" t="s">
        <v>308</v>
      </c>
      <c r="G104" s="312">
        <v>13301</v>
      </c>
      <c r="H104" s="818">
        <v>117839</v>
      </c>
      <c r="I104" s="818">
        <v>88632</v>
      </c>
      <c r="J104" s="456">
        <v>75.209999999999994</v>
      </c>
      <c r="K104" s="818">
        <v>95754</v>
      </c>
      <c r="L104" s="342">
        <v>81.260000000000005</v>
      </c>
      <c r="M104" s="313">
        <v>78.83</v>
      </c>
      <c r="N104" s="819">
        <v>78.02</v>
      </c>
      <c r="O104" s="626"/>
      <c r="P104" s="822"/>
    </row>
    <row r="105" spans="1:16" s="429" customFormat="1" ht="15" customHeight="1">
      <c r="A105" s="421" t="s">
        <v>269</v>
      </c>
      <c r="B105" s="421" t="s">
        <v>307</v>
      </c>
      <c r="C105" s="421" t="s">
        <v>271</v>
      </c>
      <c r="D105" s="421" t="s">
        <v>271</v>
      </c>
      <c r="E105" s="312">
        <v>13001</v>
      </c>
      <c r="F105" s="421" t="s">
        <v>309</v>
      </c>
      <c r="G105" s="312">
        <v>13302</v>
      </c>
      <c r="H105" s="818">
        <v>80683</v>
      </c>
      <c r="I105" s="818">
        <v>56765</v>
      </c>
      <c r="J105" s="456">
        <v>70.36</v>
      </c>
      <c r="K105" s="818">
        <v>56326</v>
      </c>
      <c r="L105" s="342">
        <v>69.81</v>
      </c>
      <c r="M105" s="313">
        <v>69.66</v>
      </c>
      <c r="N105" s="819">
        <v>75.91</v>
      </c>
      <c r="O105" s="626"/>
      <c r="P105" s="822"/>
    </row>
    <row r="106" spans="1:16" s="429" customFormat="1" ht="15" customHeight="1">
      <c r="A106" s="421" t="s">
        <v>269</v>
      </c>
      <c r="B106" s="421" t="s">
        <v>307</v>
      </c>
      <c r="C106" s="421" t="s">
        <v>271</v>
      </c>
      <c r="D106" s="421" t="s">
        <v>271</v>
      </c>
      <c r="E106" s="312">
        <v>13001</v>
      </c>
      <c r="F106" s="421" t="s">
        <v>310</v>
      </c>
      <c r="G106" s="312">
        <v>13303</v>
      </c>
      <c r="H106" s="818">
        <v>13057</v>
      </c>
      <c r="I106" s="818">
        <v>6774</v>
      </c>
      <c r="J106" s="456">
        <v>51.88</v>
      </c>
      <c r="K106" s="818">
        <v>1963</v>
      </c>
      <c r="L106" s="342">
        <v>15.03</v>
      </c>
      <c r="M106" s="313">
        <v>51.84</v>
      </c>
      <c r="N106" s="819">
        <v>15.02</v>
      </c>
      <c r="O106" s="626"/>
      <c r="P106" s="822"/>
    </row>
    <row r="107" spans="1:16" s="429" customFormat="1" ht="15" customHeight="1">
      <c r="A107" s="421" t="s">
        <v>269</v>
      </c>
      <c r="B107" s="421" t="s">
        <v>311</v>
      </c>
      <c r="C107" s="421" t="s">
        <v>271</v>
      </c>
      <c r="D107" s="421" t="s">
        <v>271</v>
      </c>
      <c r="E107" s="312">
        <v>13001</v>
      </c>
      <c r="F107" s="421" t="s">
        <v>312</v>
      </c>
      <c r="G107" s="312">
        <v>13401</v>
      </c>
      <c r="H107" s="818">
        <v>295550</v>
      </c>
      <c r="I107" s="818">
        <v>263020</v>
      </c>
      <c r="J107" s="456">
        <v>88.99</v>
      </c>
      <c r="K107" s="818">
        <v>264984</v>
      </c>
      <c r="L107" s="342">
        <v>89.66</v>
      </c>
      <c r="M107" s="313">
        <v>88.47</v>
      </c>
      <c r="N107" s="819">
        <v>88.63</v>
      </c>
      <c r="O107" s="626"/>
      <c r="P107" s="822"/>
    </row>
    <row r="108" spans="1:16" s="429" customFormat="1" ht="15" customHeight="1">
      <c r="A108" s="421" t="s">
        <v>269</v>
      </c>
      <c r="B108" s="421" t="s">
        <v>311</v>
      </c>
      <c r="C108" s="421" t="s">
        <v>271</v>
      </c>
      <c r="D108" s="421" t="s">
        <v>271</v>
      </c>
      <c r="E108" s="312">
        <v>13001</v>
      </c>
      <c r="F108" s="421" t="s">
        <v>313</v>
      </c>
      <c r="G108" s="312">
        <v>13402</v>
      </c>
      <c r="H108" s="818">
        <v>82267</v>
      </c>
      <c r="I108" s="818">
        <v>68231</v>
      </c>
      <c r="J108" s="456">
        <v>82.94</v>
      </c>
      <c r="K108" s="818">
        <v>56318</v>
      </c>
      <c r="L108" s="342">
        <v>68.459999999999994</v>
      </c>
      <c r="M108" s="313">
        <v>80.510000000000005</v>
      </c>
      <c r="N108" s="819">
        <v>65.67</v>
      </c>
      <c r="O108" s="626"/>
      <c r="P108" s="822"/>
    </row>
    <row r="109" spans="1:16" s="429" customFormat="1" ht="15" customHeight="1">
      <c r="A109" s="421" t="s">
        <v>269</v>
      </c>
      <c r="B109" s="421" t="s">
        <v>311</v>
      </c>
      <c r="C109" s="421" t="s">
        <v>271</v>
      </c>
      <c r="D109" s="421" t="s">
        <v>271</v>
      </c>
      <c r="E109" s="312">
        <v>13001</v>
      </c>
      <c r="F109" s="421" t="s">
        <v>314</v>
      </c>
      <c r="G109" s="312">
        <v>13403</v>
      </c>
      <c r="H109" s="818">
        <v>11488</v>
      </c>
      <c r="I109" s="818">
        <v>7368</v>
      </c>
      <c r="J109" s="456">
        <v>64.14</v>
      </c>
      <c r="K109" s="425" t="s">
        <v>526</v>
      </c>
      <c r="L109" s="817" t="s">
        <v>526</v>
      </c>
      <c r="M109" s="313">
        <v>65.88</v>
      </c>
      <c r="N109" s="817" t="s">
        <v>526</v>
      </c>
      <c r="O109" s="626"/>
      <c r="P109" s="822"/>
    </row>
    <row r="110" spans="1:16" s="429" customFormat="1" ht="15" customHeight="1">
      <c r="A110" s="421" t="s">
        <v>269</v>
      </c>
      <c r="B110" s="421" t="s">
        <v>311</v>
      </c>
      <c r="C110" s="421" t="s">
        <v>271</v>
      </c>
      <c r="D110" s="421" t="s">
        <v>271</v>
      </c>
      <c r="E110" s="312">
        <v>13001</v>
      </c>
      <c r="F110" s="421" t="s">
        <v>315</v>
      </c>
      <c r="G110" s="312">
        <v>13404</v>
      </c>
      <c r="H110" s="818">
        <v>46352</v>
      </c>
      <c r="I110" s="818">
        <v>31400</v>
      </c>
      <c r="J110" s="456">
        <v>67.739999999999995</v>
      </c>
      <c r="K110" s="425" t="s">
        <v>526</v>
      </c>
      <c r="L110" s="817" t="s">
        <v>526</v>
      </c>
      <c r="M110" s="313">
        <v>68.3</v>
      </c>
      <c r="N110" s="817" t="s">
        <v>526</v>
      </c>
      <c r="O110" s="626"/>
      <c r="P110" s="822"/>
    </row>
    <row r="111" spans="1:16" s="429" customFormat="1" ht="15" customHeight="1">
      <c r="A111" s="421" t="s">
        <v>269</v>
      </c>
      <c r="B111" s="421" t="s">
        <v>316</v>
      </c>
      <c r="C111" s="421" t="s">
        <v>172</v>
      </c>
      <c r="D111" s="421" t="s">
        <v>316</v>
      </c>
      <c r="E111" s="312">
        <v>13501</v>
      </c>
      <c r="F111" s="424" t="s">
        <v>316</v>
      </c>
      <c r="G111" s="312">
        <v>13501</v>
      </c>
      <c r="H111" s="818">
        <v>84286</v>
      </c>
      <c r="I111" s="818">
        <v>58676</v>
      </c>
      <c r="J111" s="456">
        <v>69.62</v>
      </c>
      <c r="K111" s="818">
        <v>60527</v>
      </c>
      <c r="L111" s="342">
        <v>71.81</v>
      </c>
      <c r="M111" s="313">
        <v>69.180000000000007</v>
      </c>
      <c r="N111" s="819">
        <v>69.23</v>
      </c>
      <c r="O111" s="626"/>
      <c r="P111" s="822"/>
    </row>
    <row r="112" spans="1:16" s="429" customFormat="1" ht="15" customHeight="1">
      <c r="A112" s="421" t="s">
        <v>269</v>
      </c>
      <c r="B112" s="421" t="s">
        <v>317</v>
      </c>
      <c r="C112" s="421" t="s">
        <v>271</v>
      </c>
      <c r="D112" s="421" t="s">
        <v>271</v>
      </c>
      <c r="E112" s="312">
        <v>13001</v>
      </c>
      <c r="F112" s="421" t="s">
        <v>317</v>
      </c>
      <c r="G112" s="312">
        <v>13601</v>
      </c>
      <c r="H112" s="818">
        <v>58950</v>
      </c>
      <c r="I112" s="818">
        <v>51626</v>
      </c>
      <c r="J112" s="456">
        <v>87.58</v>
      </c>
      <c r="K112" s="818">
        <v>38081</v>
      </c>
      <c r="L112" s="342">
        <v>64.599999999999994</v>
      </c>
      <c r="M112" s="313">
        <v>85.14</v>
      </c>
      <c r="N112" s="819">
        <v>64.27</v>
      </c>
      <c r="O112" s="626"/>
      <c r="P112" s="822"/>
    </row>
    <row r="113" spans="1:16" s="429" customFormat="1" ht="15" customHeight="1">
      <c r="A113" s="421" t="s">
        <v>269</v>
      </c>
      <c r="B113" s="421" t="s">
        <v>317</v>
      </c>
      <c r="C113" s="421" t="s">
        <v>271</v>
      </c>
      <c r="D113" s="421" t="s">
        <v>271</v>
      </c>
      <c r="E113" s="312">
        <v>13001</v>
      </c>
      <c r="F113" s="421" t="s">
        <v>318</v>
      </c>
      <c r="G113" s="312">
        <v>13602</v>
      </c>
      <c r="H113" s="818">
        <v>29998</v>
      </c>
      <c r="I113" s="818">
        <v>21860</v>
      </c>
      <c r="J113" s="456">
        <v>72.87</v>
      </c>
      <c r="K113" s="425" t="s">
        <v>526</v>
      </c>
      <c r="L113" s="817" t="s">
        <v>526</v>
      </c>
      <c r="M113" s="313">
        <v>73.099999999999994</v>
      </c>
      <c r="N113" s="817" t="s">
        <v>526</v>
      </c>
      <c r="O113" s="626"/>
      <c r="P113" s="822"/>
    </row>
    <row r="114" spans="1:16" s="429" customFormat="1" ht="15" customHeight="1">
      <c r="A114" s="421" t="s">
        <v>269</v>
      </c>
      <c r="B114" s="421" t="s">
        <v>317</v>
      </c>
      <c r="C114" s="421" t="s">
        <v>271</v>
      </c>
      <c r="D114" s="421" t="s">
        <v>271</v>
      </c>
      <c r="E114" s="312">
        <v>13001</v>
      </c>
      <c r="F114" s="421" t="s">
        <v>319</v>
      </c>
      <c r="G114" s="312">
        <v>13603</v>
      </c>
      <c r="H114" s="818">
        <v>26910</v>
      </c>
      <c r="I114" s="818">
        <v>15269</v>
      </c>
      <c r="J114" s="456">
        <v>56.74</v>
      </c>
      <c r="K114" s="425" t="s">
        <v>526</v>
      </c>
      <c r="L114" s="817" t="s">
        <v>526</v>
      </c>
      <c r="M114" s="313">
        <v>57.95</v>
      </c>
      <c r="N114" s="817" t="s">
        <v>526</v>
      </c>
      <c r="O114" s="626"/>
      <c r="P114" s="822"/>
    </row>
    <row r="115" spans="1:16" s="429" customFormat="1" ht="15" customHeight="1">
      <c r="A115" s="421" t="s">
        <v>269</v>
      </c>
      <c r="B115" s="421" t="s">
        <v>317</v>
      </c>
      <c r="C115" s="421" t="s">
        <v>271</v>
      </c>
      <c r="D115" s="421" t="s">
        <v>271</v>
      </c>
      <c r="E115" s="312">
        <v>13001</v>
      </c>
      <c r="F115" s="421" t="s">
        <v>320</v>
      </c>
      <c r="G115" s="312">
        <v>13604</v>
      </c>
      <c r="H115" s="818">
        <v>54922</v>
      </c>
      <c r="I115" s="818">
        <v>45158</v>
      </c>
      <c r="J115" s="456">
        <v>82.22</v>
      </c>
      <c r="K115" s="818">
        <v>37400</v>
      </c>
      <c r="L115" s="342">
        <v>68.099999999999994</v>
      </c>
      <c r="M115" s="313">
        <v>84.08</v>
      </c>
      <c r="N115" s="819">
        <v>66.180000000000007</v>
      </c>
      <c r="O115" s="626"/>
      <c r="P115" s="822"/>
    </row>
    <row r="116" spans="1:16" s="429" customFormat="1" ht="15" customHeight="1">
      <c r="A116" s="421" t="s">
        <v>269</v>
      </c>
      <c r="B116" s="421" t="s">
        <v>317</v>
      </c>
      <c r="C116" s="421" t="s">
        <v>271</v>
      </c>
      <c r="D116" s="421" t="s">
        <v>271</v>
      </c>
      <c r="E116" s="312">
        <v>13001</v>
      </c>
      <c r="F116" s="421" t="s">
        <v>321</v>
      </c>
      <c r="G116" s="312">
        <v>13605</v>
      </c>
      <c r="H116" s="818">
        <v>82959</v>
      </c>
      <c r="I116" s="818">
        <v>59872</v>
      </c>
      <c r="J116" s="456">
        <v>72.17</v>
      </c>
      <c r="K116" s="818">
        <v>26427</v>
      </c>
      <c r="L116" s="342">
        <v>31.86</v>
      </c>
      <c r="M116" s="313">
        <v>72.61</v>
      </c>
      <c r="N116" s="819">
        <v>43.94</v>
      </c>
      <c r="O116" s="626"/>
      <c r="P116" s="822"/>
    </row>
    <row r="117" spans="1:16" s="429" customFormat="1" ht="15" hidden="1" customHeight="1">
      <c r="A117" s="421" t="s">
        <v>322</v>
      </c>
      <c r="B117" s="421" t="s">
        <v>323</v>
      </c>
      <c r="C117" s="421" t="s">
        <v>172</v>
      </c>
      <c r="D117" s="421" t="s">
        <v>323</v>
      </c>
      <c r="E117" s="312">
        <v>14101</v>
      </c>
      <c r="F117" s="421" t="s">
        <v>323</v>
      </c>
      <c r="G117" s="312">
        <v>14101</v>
      </c>
      <c r="H117" s="818">
        <v>153993</v>
      </c>
      <c r="I117" s="818">
        <v>117776</v>
      </c>
      <c r="J117" s="456">
        <v>76.48</v>
      </c>
      <c r="K117" s="818">
        <v>142022</v>
      </c>
      <c r="L117" s="342">
        <v>92.23</v>
      </c>
      <c r="M117" s="313">
        <v>76.12</v>
      </c>
      <c r="N117" s="819">
        <v>92.52</v>
      </c>
      <c r="O117" s="626"/>
      <c r="P117" s="822"/>
    </row>
    <row r="118" spans="1:16" s="429" customFormat="1" ht="15" hidden="1" customHeight="1">
      <c r="A118" s="421" t="s">
        <v>324</v>
      </c>
      <c r="B118" s="421" t="s">
        <v>325</v>
      </c>
      <c r="C118" s="421" t="s">
        <v>172</v>
      </c>
      <c r="D118" s="421" t="s">
        <v>325</v>
      </c>
      <c r="E118" s="312">
        <v>15101</v>
      </c>
      <c r="F118" s="421" t="s">
        <v>325</v>
      </c>
      <c r="G118" s="312">
        <v>15101</v>
      </c>
      <c r="H118" s="818">
        <v>203132</v>
      </c>
      <c r="I118" s="818">
        <v>154433</v>
      </c>
      <c r="J118" s="456">
        <v>76.03</v>
      </c>
      <c r="K118" s="818">
        <v>195939</v>
      </c>
      <c r="L118" s="342">
        <v>96.46</v>
      </c>
      <c r="M118" s="313">
        <v>75.37</v>
      </c>
      <c r="N118" s="819">
        <v>96.3</v>
      </c>
      <c r="O118" s="626"/>
      <c r="P118" s="822"/>
    </row>
    <row r="119" spans="1:16" s="429" customFormat="1" ht="15" hidden="1" customHeight="1">
      <c r="A119" s="421" t="s">
        <v>326</v>
      </c>
      <c r="B119" s="219" t="s">
        <v>327</v>
      </c>
      <c r="C119" s="219" t="s">
        <v>172</v>
      </c>
      <c r="D119" s="421" t="s">
        <v>328</v>
      </c>
      <c r="E119" s="312">
        <v>16101</v>
      </c>
      <c r="F119" s="421" t="s">
        <v>329</v>
      </c>
      <c r="G119" s="312">
        <v>16101</v>
      </c>
      <c r="H119" s="818">
        <v>168343</v>
      </c>
      <c r="I119" s="818">
        <v>145225</v>
      </c>
      <c r="J119" s="456">
        <v>86.27</v>
      </c>
      <c r="K119" s="818">
        <v>149111</v>
      </c>
      <c r="L119" s="342">
        <v>88.58</v>
      </c>
      <c r="M119" s="313">
        <v>84.22</v>
      </c>
      <c r="N119" s="819">
        <v>86.1</v>
      </c>
      <c r="O119" s="626"/>
      <c r="P119" s="822"/>
    </row>
    <row r="120" spans="1:16" s="429" customFormat="1" ht="15" hidden="1" customHeight="1">
      <c r="A120" s="421" t="s">
        <v>326</v>
      </c>
      <c r="B120" s="219" t="s">
        <v>327</v>
      </c>
      <c r="C120" s="219" t="s">
        <v>172</v>
      </c>
      <c r="D120" s="421" t="s">
        <v>328</v>
      </c>
      <c r="E120" s="312">
        <v>16101</v>
      </c>
      <c r="F120" s="421" t="s">
        <v>330</v>
      </c>
      <c r="G120" s="312">
        <v>16103</v>
      </c>
      <c r="H120" s="818">
        <v>27359</v>
      </c>
      <c r="I120" s="818">
        <v>18791</v>
      </c>
      <c r="J120" s="456">
        <v>68.680000000000007</v>
      </c>
      <c r="K120" s="818">
        <v>27150</v>
      </c>
      <c r="L120" s="342">
        <v>99.24</v>
      </c>
      <c r="M120" s="313">
        <v>68.06</v>
      </c>
      <c r="N120" s="819">
        <v>100</v>
      </c>
      <c r="O120" s="626"/>
      <c r="P120" s="822"/>
    </row>
    <row r="121" spans="1:16" s="429" customFormat="1" ht="15" hidden="1" customHeight="1">
      <c r="A121" s="421" t="s">
        <v>326</v>
      </c>
      <c r="B121" s="219" t="s">
        <v>331</v>
      </c>
      <c r="C121" s="219" t="s">
        <v>172</v>
      </c>
      <c r="D121" s="423" t="s">
        <v>332</v>
      </c>
      <c r="E121" s="312">
        <v>16301</v>
      </c>
      <c r="F121" s="423" t="s">
        <v>332</v>
      </c>
      <c r="G121" s="312">
        <v>16301</v>
      </c>
      <c r="H121" s="818">
        <v>33109</v>
      </c>
      <c r="I121" s="818">
        <v>27682</v>
      </c>
      <c r="J121" s="456">
        <v>83.61</v>
      </c>
      <c r="K121" s="818">
        <v>32509</v>
      </c>
      <c r="L121" s="342">
        <v>98.19</v>
      </c>
      <c r="M121" s="313">
        <v>83.63</v>
      </c>
      <c r="N121" s="819">
        <v>97.47</v>
      </c>
      <c r="O121" s="626"/>
      <c r="P121" s="822"/>
    </row>
    <row r="122" spans="1:16" s="429" customFormat="1" ht="15" customHeight="1">
      <c r="A122" s="218"/>
      <c r="B122" s="218"/>
      <c r="C122" s="218"/>
      <c r="D122" s="218"/>
      <c r="E122" s="218"/>
      <c r="F122" s="218"/>
      <c r="G122" s="218"/>
      <c r="H122" s="850"/>
      <c r="I122" s="850"/>
      <c r="J122" s="218"/>
      <c r="K122" s="850"/>
      <c r="L122" s="218"/>
      <c r="M122" s="218"/>
      <c r="N122" s="218"/>
      <c r="O122" s="626"/>
      <c r="P122" s="822"/>
    </row>
  </sheetData>
  <autoFilter ref="A4:W121" xr:uid="{00000000-0001-0000-1400-000000000000}">
    <filterColumn colId="0">
      <filters>
        <filter val="METROPOLITANA"/>
      </filters>
    </filterColumn>
  </autoFilter>
  <mergeCells count="4">
    <mergeCell ref="B1:N1"/>
    <mergeCell ref="B2:N2"/>
    <mergeCell ref="H3:L3"/>
    <mergeCell ref="M3:N3"/>
  </mergeCells>
  <hyperlinks>
    <hyperlink ref="O1" location="INDICE!A1" display="INDICE" xr:uid="{00000000-0004-0000-1400-000000000000}"/>
    <hyperlink ref="O2" location="Matriz_Estadisticas!A1" display="ESTADÍSTICAS" xr:uid="{00000000-0004-0000-1400-000001000000}"/>
    <hyperlink ref="A1" location="INDICE!C14" display="BPU_28a" xr:uid="{00000000-0004-0000-1400-000002000000}"/>
    <hyperlink ref="A2" location="INDICE!C15" display="BPU_28b" xr:uid="{00000000-0004-0000-1400-000003000000}"/>
  </hyperlinks>
  <pageMargins left="0.7" right="0.7" top="0.75" bottom="0.75" header="0.3" footer="0.3"/>
  <pageSetup orientation="portrait" horizontalDpi="4294967293" vertic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C38"/>
  <sheetViews>
    <sheetView workbookViewId="0"/>
  </sheetViews>
  <sheetFormatPr baseColWidth="10" defaultColWidth="11.44140625" defaultRowHeight="14.4"/>
  <cols>
    <col min="1" max="1" width="44.44140625" style="19" bestFit="1" customWidth="1"/>
    <col min="2" max="2" width="100.6640625" style="15" customWidth="1"/>
    <col min="3" max="3" width="7" style="15" bestFit="1" customWidth="1"/>
    <col min="4" max="16384" width="11.44140625" style="15"/>
  </cols>
  <sheetData>
    <row r="1" spans="1:3">
      <c r="A1" s="441" t="s">
        <v>419</v>
      </c>
      <c r="B1" s="412" t="s">
        <v>1275</v>
      </c>
      <c r="C1" s="35" t="s">
        <v>137</v>
      </c>
    </row>
    <row r="2" spans="1:3">
      <c r="A2" s="278" t="s">
        <v>6</v>
      </c>
      <c r="B2" s="275" t="s">
        <v>20</v>
      </c>
    </row>
    <row r="3" spans="1:3">
      <c r="A3" s="263" t="s">
        <v>4</v>
      </c>
      <c r="B3" s="133" t="s">
        <v>13</v>
      </c>
    </row>
    <row r="4" spans="1:3">
      <c r="A4" s="263" t="s">
        <v>388</v>
      </c>
      <c r="B4" s="133" t="s">
        <v>14</v>
      </c>
    </row>
    <row r="5" spans="1:3">
      <c r="A5" s="263" t="s">
        <v>9</v>
      </c>
      <c r="B5" s="134" t="s">
        <v>632</v>
      </c>
    </row>
    <row r="6" spans="1:3">
      <c r="A6" s="263" t="s">
        <v>138</v>
      </c>
      <c r="B6" s="133" t="s">
        <v>468</v>
      </c>
    </row>
    <row r="7" spans="1:3">
      <c r="A7" s="263" t="s">
        <v>7</v>
      </c>
      <c r="B7" s="168" t="s">
        <v>422</v>
      </c>
    </row>
    <row r="8" spans="1:3">
      <c r="A8" s="263" t="s">
        <v>389</v>
      </c>
      <c r="B8" s="168">
        <v>2018</v>
      </c>
    </row>
    <row r="9" spans="1:3">
      <c r="A9" s="263" t="s">
        <v>390</v>
      </c>
      <c r="B9" s="133" t="s">
        <v>470</v>
      </c>
    </row>
    <row r="10" spans="1:3" ht="82.8">
      <c r="A10" s="100" t="s">
        <v>391</v>
      </c>
      <c r="B10" s="207" t="s">
        <v>633</v>
      </c>
    </row>
    <row r="11" spans="1:3">
      <c r="A11" s="263" t="s">
        <v>392</v>
      </c>
      <c r="B11" s="168" t="s">
        <v>634</v>
      </c>
    </row>
    <row r="12" spans="1:3">
      <c r="A12" s="263" t="s">
        <v>393</v>
      </c>
      <c r="B12" s="168" t="s">
        <v>473</v>
      </c>
    </row>
    <row r="13" spans="1:3">
      <c r="A13" s="263" t="s">
        <v>394</v>
      </c>
      <c r="B13" s="168" t="s">
        <v>1691</v>
      </c>
    </row>
    <row r="14" spans="1:3">
      <c r="A14" s="263" t="s">
        <v>139</v>
      </c>
      <c r="B14" s="168" t="s">
        <v>635</v>
      </c>
    </row>
    <row r="15" spans="1:3">
      <c r="A15" s="263" t="s">
        <v>395</v>
      </c>
      <c r="B15" s="115">
        <v>43627</v>
      </c>
    </row>
    <row r="16" spans="1:3">
      <c r="A16" s="263" t="s">
        <v>396</v>
      </c>
      <c r="B16" s="115">
        <v>43693</v>
      </c>
    </row>
    <row r="17" spans="1:2">
      <c r="A17" s="263" t="s">
        <v>397</v>
      </c>
      <c r="B17" s="168" t="s">
        <v>798</v>
      </c>
    </row>
    <row r="18" spans="1:2">
      <c r="A18" s="278" t="s">
        <v>398</v>
      </c>
      <c r="B18" s="215" t="s">
        <v>636</v>
      </c>
    </row>
    <row r="19" spans="1:2">
      <c r="A19" s="278" t="s">
        <v>399</v>
      </c>
      <c r="B19" s="215" t="s">
        <v>545</v>
      </c>
    </row>
    <row r="20" spans="1:2">
      <c r="A20" s="278" t="s">
        <v>400</v>
      </c>
      <c r="B20" s="215" t="s">
        <v>479</v>
      </c>
    </row>
    <row r="21" spans="1:2">
      <c r="A21" s="278" t="s">
        <v>403</v>
      </c>
      <c r="B21" s="215" t="s">
        <v>637</v>
      </c>
    </row>
    <row r="22" spans="1:2">
      <c r="A22" s="278" t="s">
        <v>404</v>
      </c>
      <c r="B22" s="215" t="s">
        <v>434</v>
      </c>
    </row>
    <row r="23" spans="1:2">
      <c r="A23" s="278" t="s">
        <v>435</v>
      </c>
      <c r="B23" s="215" t="s">
        <v>1714</v>
      </c>
    </row>
    <row r="24" spans="1:2">
      <c r="A24" s="278" t="s">
        <v>405</v>
      </c>
      <c r="B24" s="215">
        <v>2018</v>
      </c>
    </row>
    <row r="25" spans="1:2">
      <c r="A25" s="278" t="s">
        <v>406</v>
      </c>
      <c r="B25" s="264" t="s">
        <v>582</v>
      </c>
    </row>
    <row r="26" spans="1:2">
      <c r="A26" s="278" t="s">
        <v>407</v>
      </c>
      <c r="B26" s="264" t="s">
        <v>482</v>
      </c>
    </row>
    <row r="27" spans="1:2">
      <c r="A27" s="278" t="s">
        <v>408</v>
      </c>
      <c r="B27" s="264" t="s">
        <v>434</v>
      </c>
    </row>
    <row r="28" spans="1:2">
      <c r="A28" s="278" t="s">
        <v>439</v>
      </c>
      <c r="B28" s="355" t="s">
        <v>638</v>
      </c>
    </row>
    <row r="29" spans="1:2">
      <c r="A29" s="278" t="s">
        <v>409</v>
      </c>
      <c r="B29" s="204">
        <v>2017</v>
      </c>
    </row>
    <row r="30" spans="1:2">
      <c r="A30" s="278" t="s">
        <v>410</v>
      </c>
      <c r="B30" s="264" t="s">
        <v>470</v>
      </c>
    </row>
    <row r="31" spans="1:2">
      <c r="A31" s="278" t="s">
        <v>411</v>
      </c>
      <c r="B31" s="269" t="s">
        <v>580</v>
      </c>
    </row>
    <row r="32" spans="1:2">
      <c r="A32" s="278" t="s">
        <v>412</v>
      </c>
      <c r="B32" s="269" t="s">
        <v>434</v>
      </c>
    </row>
    <row r="33" spans="1:2">
      <c r="A33" s="278" t="s">
        <v>440</v>
      </c>
      <c r="B33" s="357" t="s">
        <v>639</v>
      </c>
    </row>
    <row r="34" spans="1:2">
      <c r="A34" s="278" t="s">
        <v>413</v>
      </c>
      <c r="B34" s="280">
        <v>2017</v>
      </c>
    </row>
    <row r="35" spans="1:2">
      <c r="A35" s="278" t="s">
        <v>414</v>
      </c>
      <c r="B35" s="269" t="s">
        <v>470</v>
      </c>
    </row>
    <row r="36" spans="1:2" ht="110.4">
      <c r="A36" s="278" t="s">
        <v>401</v>
      </c>
      <c r="B36" s="221" t="s">
        <v>640</v>
      </c>
    </row>
    <row r="37" spans="1:2">
      <c r="A37" s="278" t="s">
        <v>1267</v>
      </c>
      <c r="B37" s="221" t="s">
        <v>17</v>
      </c>
    </row>
    <row r="38" spans="1:2">
      <c r="A38" s="278" t="s">
        <v>402</v>
      </c>
      <c r="B38" s="269" t="s">
        <v>641</v>
      </c>
    </row>
  </sheetData>
  <hyperlinks>
    <hyperlink ref="C1" location="INDICE!A1" display="INDICE" xr:uid="{00000000-0004-0000-1500-000000000000}"/>
    <hyperlink ref="A1" location="INDICE!C12" display="COMPONENTE" xr:uid="{00000000-0004-0000-1500-000001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filterMode="1"/>
  <dimension ref="A1:L120"/>
  <sheetViews>
    <sheetView workbookViewId="0">
      <selection activeCell="H87" sqref="H87"/>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1.5546875" style="218" bestFit="1" customWidth="1"/>
    <col min="6" max="6" width="19" style="218" bestFit="1" customWidth="1"/>
    <col min="7" max="7" width="6" style="218" bestFit="1" customWidth="1"/>
    <col min="8" max="8" width="29.109375" style="218" bestFit="1" customWidth="1"/>
    <col min="9" max="9" width="11.33203125" style="218" bestFit="1" customWidth="1"/>
    <col min="10" max="10" width="20.6640625" style="218" bestFit="1" customWidth="1"/>
    <col min="11" max="11" width="13.109375" style="527" bestFit="1" customWidth="1"/>
    <col min="12" max="16384" width="11.44140625" style="218"/>
  </cols>
  <sheetData>
    <row r="1" spans="1:12">
      <c r="A1" s="446" t="s">
        <v>20</v>
      </c>
      <c r="B1" s="1109" t="s">
        <v>642</v>
      </c>
      <c r="C1" s="1109"/>
      <c r="D1" s="1109"/>
      <c r="E1" s="1109"/>
      <c r="F1" s="1109"/>
      <c r="G1" s="1109"/>
      <c r="H1" s="1094"/>
      <c r="I1" s="1094"/>
      <c r="J1" s="1094"/>
      <c r="K1" s="625" t="s">
        <v>137</v>
      </c>
    </row>
    <row r="2" spans="1:12">
      <c r="A2" s="464"/>
      <c r="B2" s="464"/>
      <c r="C2" s="464"/>
      <c r="D2" s="462"/>
      <c r="E2" s="465"/>
      <c r="F2" s="465"/>
      <c r="G2" s="465"/>
      <c r="H2" s="1092" t="s">
        <v>1274</v>
      </c>
      <c r="I2" s="1096"/>
      <c r="J2" s="1096"/>
      <c r="K2" s="625" t="s">
        <v>449</v>
      </c>
    </row>
    <row r="3" spans="1:12" ht="30" customHeight="1">
      <c r="A3" s="452" t="s">
        <v>165</v>
      </c>
      <c r="B3" s="452" t="s">
        <v>166</v>
      </c>
      <c r="C3" s="452" t="s">
        <v>167</v>
      </c>
      <c r="D3" s="436" t="s">
        <v>168</v>
      </c>
      <c r="E3" s="453" t="s">
        <v>169</v>
      </c>
      <c r="F3" s="453" t="s">
        <v>11</v>
      </c>
      <c r="G3" s="453" t="s">
        <v>487</v>
      </c>
      <c r="H3" s="454" t="s">
        <v>614</v>
      </c>
      <c r="I3" s="428" t="s">
        <v>643</v>
      </c>
      <c r="J3" s="428" t="s">
        <v>644</v>
      </c>
    </row>
    <row r="4" spans="1:12" s="429" customFormat="1" ht="15" hidden="1" customHeight="1">
      <c r="A4" s="447" t="s">
        <v>170</v>
      </c>
      <c r="B4" s="447" t="s">
        <v>171</v>
      </c>
      <c r="C4" s="448" t="s">
        <v>172</v>
      </c>
      <c r="D4" s="447" t="s">
        <v>173</v>
      </c>
      <c r="E4" s="449">
        <v>1001</v>
      </c>
      <c r="F4" s="447" t="s">
        <v>171</v>
      </c>
      <c r="G4" s="449">
        <v>1101</v>
      </c>
      <c r="H4" s="818">
        <v>157475</v>
      </c>
      <c r="I4" s="342">
        <v>132416.39000000001</v>
      </c>
      <c r="J4" s="456">
        <v>0.84</v>
      </c>
      <c r="K4" s="846"/>
      <c r="L4" s="822"/>
    </row>
    <row r="5" spans="1:12" s="429" customFormat="1" ht="15" hidden="1" customHeight="1">
      <c r="A5" s="421" t="s">
        <v>170</v>
      </c>
      <c r="B5" s="421" t="s">
        <v>171</v>
      </c>
      <c r="C5" s="95" t="s">
        <v>172</v>
      </c>
      <c r="D5" s="421" t="s">
        <v>173</v>
      </c>
      <c r="E5" s="312">
        <v>1001</v>
      </c>
      <c r="F5" s="421" t="s">
        <v>174</v>
      </c>
      <c r="G5" s="312">
        <v>1107</v>
      </c>
      <c r="H5" s="818">
        <v>88641</v>
      </c>
      <c r="I5" s="342">
        <v>100802.54</v>
      </c>
      <c r="J5" s="456">
        <v>1.1399999999999999</v>
      </c>
      <c r="K5" s="846"/>
      <c r="L5" s="822"/>
    </row>
    <row r="6" spans="1:12" s="429" customFormat="1" ht="15" hidden="1" customHeight="1">
      <c r="A6" s="421" t="s">
        <v>175</v>
      </c>
      <c r="B6" s="421" t="s">
        <v>175</v>
      </c>
      <c r="C6" s="95" t="s">
        <v>172</v>
      </c>
      <c r="D6" s="421" t="s">
        <v>175</v>
      </c>
      <c r="E6" s="312">
        <v>2101</v>
      </c>
      <c r="F6" s="421" t="s">
        <v>175</v>
      </c>
      <c r="G6" s="312">
        <v>2101</v>
      </c>
      <c r="H6" s="818">
        <v>323290</v>
      </c>
      <c r="I6" s="342">
        <v>331806.52</v>
      </c>
      <c r="J6" s="456">
        <v>1.03</v>
      </c>
      <c r="K6" s="846"/>
      <c r="L6" s="822"/>
    </row>
    <row r="7" spans="1:12" s="429" customFormat="1" ht="15" hidden="1" customHeight="1">
      <c r="A7" s="421" t="s">
        <v>175</v>
      </c>
      <c r="B7" s="421" t="s">
        <v>176</v>
      </c>
      <c r="C7" s="95" t="s">
        <v>172</v>
      </c>
      <c r="D7" s="421" t="s">
        <v>177</v>
      </c>
      <c r="E7" s="312">
        <v>2201</v>
      </c>
      <c r="F7" s="421" t="s">
        <v>177</v>
      </c>
      <c r="G7" s="312">
        <v>2201</v>
      </c>
      <c r="H7" s="818">
        <v>130943</v>
      </c>
      <c r="I7" s="342">
        <v>153892.32</v>
      </c>
      <c r="J7" s="456">
        <v>1.18</v>
      </c>
      <c r="K7" s="846"/>
      <c r="L7" s="822"/>
    </row>
    <row r="8" spans="1:12" s="429" customFormat="1" ht="15" hidden="1" customHeight="1">
      <c r="A8" s="421" t="s">
        <v>178</v>
      </c>
      <c r="B8" s="421" t="s">
        <v>179</v>
      </c>
      <c r="C8" s="95" t="s">
        <v>172</v>
      </c>
      <c r="D8" s="421" t="s">
        <v>180</v>
      </c>
      <c r="E8" s="312">
        <v>3001</v>
      </c>
      <c r="F8" s="421" t="s">
        <v>179</v>
      </c>
      <c r="G8" s="312">
        <v>3101</v>
      </c>
      <c r="H8" s="818">
        <v>130535</v>
      </c>
      <c r="I8" s="342">
        <v>286437.7</v>
      </c>
      <c r="J8" s="456">
        <v>2.19</v>
      </c>
      <c r="K8" s="846"/>
      <c r="L8" s="822"/>
    </row>
    <row r="9" spans="1:12" s="429" customFormat="1" ht="15" hidden="1" customHeight="1">
      <c r="A9" s="421" t="s">
        <v>178</v>
      </c>
      <c r="B9" s="421" t="s">
        <v>179</v>
      </c>
      <c r="C9" s="95" t="s">
        <v>172</v>
      </c>
      <c r="D9" s="421" t="s">
        <v>180</v>
      </c>
      <c r="E9" s="312">
        <v>3001</v>
      </c>
      <c r="F9" s="421" t="s">
        <v>181</v>
      </c>
      <c r="G9" s="312">
        <v>3103</v>
      </c>
      <c r="H9" s="818">
        <v>5834</v>
      </c>
      <c r="I9" s="342">
        <v>37872.33</v>
      </c>
      <c r="J9" s="456">
        <v>6.49</v>
      </c>
      <c r="K9" s="846"/>
      <c r="L9" s="822"/>
    </row>
    <row r="10" spans="1:12" s="429" customFormat="1" ht="15" hidden="1" customHeight="1">
      <c r="A10" s="421" t="s">
        <v>178</v>
      </c>
      <c r="B10" s="423" t="s">
        <v>182</v>
      </c>
      <c r="C10" s="95" t="s">
        <v>172</v>
      </c>
      <c r="D10" s="423" t="s">
        <v>183</v>
      </c>
      <c r="E10" s="312">
        <v>3301</v>
      </c>
      <c r="F10" s="423" t="s">
        <v>183</v>
      </c>
      <c r="G10" s="312">
        <v>3301</v>
      </c>
      <c r="H10" s="818">
        <v>45008</v>
      </c>
      <c r="I10" s="342">
        <v>128881.8</v>
      </c>
      <c r="J10" s="456">
        <v>2.86</v>
      </c>
      <c r="K10" s="846"/>
      <c r="L10" s="822"/>
    </row>
    <row r="11" spans="1:12" s="429" customFormat="1" ht="15" hidden="1" customHeight="1">
      <c r="A11" s="421" t="s">
        <v>184</v>
      </c>
      <c r="B11" s="421" t="s">
        <v>185</v>
      </c>
      <c r="C11" s="95" t="s">
        <v>172</v>
      </c>
      <c r="D11" s="421" t="s">
        <v>186</v>
      </c>
      <c r="E11" s="312">
        <v>4001</v>
      </c>
      <c r="F11" s="421" t="s">
        <v>187</v>
      </c>
      <c r="G11" s="312">
        <v>4101</v>
      </c>
      <c r="H11" s="818">
        <v>156966</v>
      </c>
      <c r="I11" s="342">
        <v>1300477.29</v>
      </c>
      <c r="J11" s="456">
        <v>8.2899999999999991</v>
      </c>
      <c r="K11" s="846"/>
      <c r="L11" s="822"/>
    </row>
    <row r="12" spans="1:12" s="429" customFormat="1" ht="15" hidden="1" customHeight="1">
      <c r="A12" s="421" t="s">
        <v>184</v>
      </c>
      <c r="B12" s="421" t="s">
        <v>185</v>
      </c>
      <c r="C12" s="95" t="s">
        <v>172</v>
      </c>
      <c r="D12" s="421" t="s">
        <v>186</v>
      </c>
      <c r="E12" s="312">
        <v>4001</v>
      </c>
      <c r="F12" s="421" t="s">
        <v>184</v>
      </c>
      <c r="G12" s="312">
        <v>4102</v>
      </c>
      <c r="H12" s="818">
        <v>117635</v>
      </c>
      <c r="I12" s="342">
        <v>165809.76999999999</v>
      </c>
      <c r="J12" s="456">
        <v>1.41</v>
      </c>
      <c r="K12" s="846"/>
      <c r="L12" s="822"/>
    </row>
    <row r="13" spans="1:12" s="429" customFormat="1" ht="15" hidden="1" customHeight="1">
      <c r="A13" s="421" t="s">
        <v>184</v>
      </c>
      <c r="B13" s="421" t="s">
        <v>188</v>
      </c>
      <c r="C13" s="95" t="s">
        <v>172</v>
      </c>
      <c r="D13" s="421" t="s">
        <v>189</v>
      </c>
      <c r="E13" s="312">
        <v>4301</v>
      </c>
      <c r="F13" s="424" t="s">
        <v>189</v>
      </c>
      <c r="G13" s="312">
        <v>4301</v>
      </c>
      <c r="H13" s="818">
        <v>74422</v>
      </c>
      <c r="I13" s="342">
        <v>112732.71</v>
      </c>
      <c r="J13" s="456">
        <v>1.51</v>
      </c>
      <c r="K13" s="846"/>
      <c r="L13" s="822"/>
    </row>
    <row r="14" spans="1:12" s="429" customFormat="1" ht="15" hidden="1" customHeight="1">
      <c r="A14" s="421" t="s">
        <v>190</v>
      </c>
      <c r="B14" s="421" t="s">
        <v>190</v>
      </c>
      <c r="C14" s="95" t="s">
        <v>191</v>
      </c>
      <c r="D14" s="421" t="s">
        <v>191</v>
      </c>
      <c r="E14" s="312">
        <v>5001</v>
      </c>
      <c r="F14" s="421" t="s">
        <v>190</v>
      </c>
      <c r="G14" s="312">
        <v>5101</v>
      </c>
      <c r="H14" s="818">
        <v>222191</v>
      </c>
      <c r="I14" s="342">
        <v>128508.25</v>
      </c>
      <c r="J14" s="456">
        <v>0.57999999999999996</v>
      </c>
      <c r="K14" s="846"/>
      <c r="L14" s="822"/>
    </row>
    <row r="15" spans="1:12" s="429" customFormat="1" ht="15" hidden="1" customHeight="1">
      <c r="A15" s="421" t="s">
        <v>190</v>
      </c>
      <c r="B15" s="421" t="s">
        <v>190</v>
      </c>
      <c r="C15" s="95" t="s">
        <v>191</v>
      </c>
      <c r="D15" s="421" t="s">
        <v>191</v>
      </c>
      <c r="E15" s="312">
        <v>5001</v>
      </c>
      <c r="F15" s="421" t="s">
        <v>192</v>
      </c>
      <c r="G15" s="312">
        <v>5102</v>
      </c>
      <c r="H15" s="425" t="s">
        <v>526</v>
      </c>
      <c r="I15" s="817" t="s">
        <v>526</v>
      </c>
      <c r="J15" s="661" t="s">
        <v>526</v>
      </c>
      <c r="K15" s="846"/>
      <c r="L15" s="822"/>
    </row>
    <row r="16" spans="1:12" s="429" customFormat="1" ht="15" hidden="1" customHeight="1">
      <c r="A16" s="421" t="s">
        <v>190</v>
      </c>
      <c r="B16" s="421" t="s">
        <v>190</v>
      </c>
      <c r="C16" s="95" t="s">
        <v>191</v>
      </c>
      <c r="D16" s="421" t="s">
        <v>191</v>
      </c>
      <c r="E16" s="312">
        <v>5001</v>
      </c>
      <c r="F16" s="421" t="s">
        <v>193</v>
      </c>
      <c r="G16" s="312">
        <v>5103</v>
      </c>
      <c r="H16" s="818">
        <v>39296</v>
      </c>
      <c r="I16" s="342">
        <v>298524.46000000002</v>
      </c>
      <c r="J16" s="456">
        <v>7.6</v>
      </c>
      <c r="K16" s="846"/>
      <c r="L16" s="822"/>
    </row>
    <row r="17" spans="1:12" s="429" customFormat="1" ht="15" hidden="1" customHeight="1">
      <c r="A17" s="421" t="s">
        <v>190</v>
      </c>
      <c r="B17" s="421" t="s">
        <v>190</v>
      </c>
      <c r="C17" s="95" t="s">
        <v>191</v>
      </c>
      <c r="D17" s="421" t="s">
        <v>191</v>
      </c>
      <c r="E17" s="312">
        <v>5001</v>
      </c>
      <c r="F17" s="421" t="s">
        <v>194</v>
      </c>
      <c r="G17" s="312">
        <v>5105</v>
      </c>
      <c r="H17" s="425" t="s">
        <v>526</v>
      </c>
      <c r="I17" s="817" t="s">
        <v>526</v>
      </c>
      <c r="J17" s="661" t="s">
        <v>526</v>
      </c>
      <c r="K17" s="846"/>
      <c r="L17" s="822"/>
    </row>
    <row r="18" spans="1:12" s="429" customFormat="1" ht="15" hidden="1" customHeight="1">
      <c r="A18" s="421" t="s">
        <v>190</v>
      </c>
      <c r="B18" s="421" t="s">
        <v>190</v>
      </c>
      <c r="C18" s="95" t="s">
        <v>191</v>
      </c>
      <c r="D18" s="421" t="s">
        <v>191</v>
      </c>
      <c r="E18" s="312">
        <v>5001</v>
      </c>
      <c r="F18" s="421" t="s">
        <v>195</v>
      </c>
      <c r="G18" s="312">
        <v>5107</v>
      </c>
      <c r="H18" s="818">
        <v>11834</v>
      </c>
      <c r="I18" s="342">
        <v>37039.35</v>
      </c>
      <c r="J18" s="456">
        <v>3.13</v>
      </c>
      <c r="K18" s="846"/>
      <c r="L18" s="822"/>
    </row>
    <row r="19" spans="1:12" s="429" customFormat="1" ht="15" hidden="1" customHeight="1">
      <c r="A19" s="421" t="s">
        <v>190</v>
      </c>
      <c r="B19" s="421" t="s">
        <v>190</v>
      </c>
      <c r="C19" s="95" t="s">
        <v>191</v>
      </c>
      <c r="D19" s="421" t="s">
        <v>191</v>
      </c>
      <c r="E19" s="312">
        <v>5001</v>
      </c>
      <c r="F19" s="421" t="s">
        <v>196</v>
      </c>
      <c r="G19" s="312">
        <v>5109</v>
      </c>
      <c r="H19" s="818">
        <v>217937</v>
      </c>
      <c r="I19" s="342">
        <v>911716.53</v>
      </c>
      <c r="J19" s="456">
        <v>4.18</v>
      </c>
      <c r="K19" s="846"/>
      <c r="L19" s="822"/>
    </row>
    <row r="20" spans="1:12" s="429" customFormat="1" ht="15" hidden="1" customHeight="1">
      <c r="A20" s="421" t="s">
        <v>190</v>
      </c>
      <c r="B20" s="423" t="s">
        <v>197</v>
      </c>
      <c r="C20" s="95" t="s">
        <v>172</v>
      </c>
      <c r="D20" s="423" t="s">
        <v>198</v>
      </c>
      <c r="E20" s="312">
        <v>5301</v>
      </c>
      <c r="F20" s="425" t="s">
        <v>197</v>
      </c>
      <c r="G20" s="312">
        <v>5301</v>
      </c>
      <c r="H20" s="818">
        <v>50284</v>
      </c>
      <c r="I20" s="342">
        <v>67488.69</v>
      </c>
      <c r="J20" s="456">
        <v>1.34</v>
      </c>
      <c r="K20" s="846"/>
      <c r="L20" s="822"/>
    </row>
    <row r="21" spans="1:12" s="429" customFormat="1" ht="15" hidden="1" customHeight="1">
      <c r="A21" s="421" t="s">
        <v>190</v>
      </c>
      <c r="B21" s="423" t="s">
        <v>197</v>
      </c>
      <c r="C21" s="95" t="s">
        <v>172</v>
      </c>
      <c r="D21" s="423" t="s">
        <v>198</v>
      </c>
      <c r="E21" s="312">
        <v>5301</v>
      </c>
      <c r="F21" s="425" t="s">
        <v>199</v>
      </c>
      <c r="G21" s="312">
        <v>5304</v>
      </c>
      <c r="H21" s="425" t="s">
        <v>526</v>
      </c>
      <c r="I21" s="817" t="s">
        <v>526</v>
      </c>
      <c r="J21" s="661" t="s">
        <v>526</v>
      </c>
      <c r="K21" s="846"/>
      <c r="L21" s="822"/>
    </row>
    <row r="22" spans="1:12" s="429" customFormat="1" ht="15" hidden="1" customHeight="1">
      <c r="A22" s="421" t="s">
        <v>190</v>
      </c>
      <c r="B22" s="423" t="s">
        <v>200</v>
      </c>
      <c r="C22" s="95" t="s">
        <v>172</v>
      </c>
      <c r="D22" s="423" t="s">
        <v>201</v>
      </c>
      <c r="E22" s="312">
        <v>5501</v>
      </c>
      <c r="F22" s="425" t="s">
        <v>200</v>
      </c>
      <c r="G22" s="312">
        <v>5501</v>
      </c>
      <c r="H22" s="818">
        <v>48351</v>
      </c>
      <c r="I22" s="342">
        <v>72426.06</v>
      </c>
      <c r="J22" s="456">
        <v>1.5</v>
      </c>
      <c r="K22" s="846"/>
      <c r="L22" s="822"/>
    </row>
    <row r="23" spans="1:12" s="429" customFormat="1" ht="15" hidden="1" customHeight="1">
      <c r="A23" s="421" t="s">
        <v>190</v>
      </c>
      <c r="B23" s="423" t="s">
        <v>200</v>
      </c>
      <c r="C23" s="95" t="s">
        <v>172</v>
      </c>
      <c r="D23" s="423" t="s">
        <v>201</v>
      </c>
      <c r="E23" s="312">
        <v>5501</v>
      </c>
      <c r="F23" s="425" t="s">
        <v>202</v>
      </c>
      <c r="G23" s="312">
        <v>5502</v>
      </c>
      <c r="H23" s="818">
        <v>44616</v>
      </c>
      <c r="I23" s="342">
        <v>75735.63</v>
      </c>
      <c r="J23" s="456">
        <v>1.7</v>
      </c>
      <c r="K23" s="846"/>
      <c r="L23" s="822"/>
    </row>
    <row r="24" spans="1:12" s="429" customFormat="1" ht="15" hidden="1" customHeight="1">
      <c r="A24" s="421" t="s">
        <v>190</v>
      </c>
      <c r="B24" s="423" t="s">
        <v>200</v>
      </c>
      <c r="C24" s="95" t="s">
        <v>172</v>
      </c>
      <c r="D24" s="423" t="s">
        <v>201</v>
      </c>
      <c r="E24" s="312">
        <v>5501</v>
      </c>
      <c r="F24" s="425" t="s">
        <v>203</v>
      </c>
      <c r="G24" s="312">
        <v>5503</v>
      </c>
      <c r="H24" s="818">
        <v>7867</v>
      </c>
      <c r="I24" s="342">
        <v>40088.769999999997</v>
      </c>
      <c r="J24" s="456">
        <v>5.0999999999999996</v>
      </c>
      <c r="K24" s="846"/>
      <c r="L24" s="822"/>
    </row>
    <row r="25" spans="1:12" s="429" customFormat="1" ht="15" hidden="1" customHeight="1">
      <c r="A25" s="421" t="s">
        <v>190</v>
      </c>
      <c r="B25" s="423" t="s">
        <v>200</v>
      </c>
      <c r="C25" s="95" t="s">
        <v>172</v>
      </c>
      <c r="D25" s="423" t="s">
        <v>201</v>
      </c>
      <c r="E25" s="312">
        <v>5501</v>
      </c>
      <c r="F25" s="425" t="s">
        <v>204</v>
      </c>
      <c r="G25" s="312">
        <v>5504</v>
      </c>
      <c r="H25" s="818">
        <v>1547</v>
      </c>
      <c r="I25" s="817" t="s">
        <v>526</v>
      </c>
      <c r="J25" s="661" t="s">
        <v>526</v>
      </c>
      <c r="K25" s="846"/>
      <c r="L25" s="822"/>
    </row>
    <row r="26" spans="1:12" s="429" customFormat="1" ht="15" hidden="1" customHeight="1">
      <c r="A26" s="421" t="s">
        <v>190</v>
      </c>
      <c r="B26" s="421" t="s">
        <v>205</v>
      </c>
      <c r="C26" s="95" t="s">
        <v>172</v>
      </c>
      <c r="D26" s="421" t="s">
        <v>206</v>
      </c>
      <c r="E26" s="312">
        <v>5601</v>
      </c>
      <c r="F26" s="424" t="s">
        <v>205</v>
      </c>
      <c r="G26" s="312">
        <v>5601</v>
      </c>
      <c r="H26" s="818">
        <v>80442</v>
      </c>
      <c r="I26" s="342">
        <v>316836.71999999997</v>
      </c>
      <c r="J26" s="456">
        <v>3.94</v>
      </c>
      <c r="K26" s="846"/>
      <c r="L26" s="822"/>
    </row>
    <row r="27" spans="1:12" s="429" customFormat="1" ht="15" hidden="1" customHeight="1">
      <c r="A27" s="421" t="s">
        <v>190</v>
      </c>
      <c r="B27" s="421" t="s">
        <v>205</v>
      </c>
      <c r="C27" s="95" t="s">
        <v>172</v>
      </c>
      <c r="D27" s="421" t="s">
        <v>206</v>
      </c>
      <c r="E27" s="312">
        <v>5601</v>
      </c>
      <c r="F27" s="424" t="s">
        <v>207</v>
      </c>
      <c r="G27" s="312">
        <v>5603</v>
      </c>
      <c r="H27" s="425" t="s">
        <v>526</v>
      </c>
      <c r="I27" s="817" t="s">
        <v>526</v>
      </c>
      <c r="J27" s="661" t="s">
        <v>526</v>
      </c>
      <c r="K27" s="846"/>
      <c r="L27" s="822"/>
    </row>
    <row r="28" spans="1:12" s="429" customFormat="1" ht="15" hidden="1" customHeight="1">
      <c r="A28" s="421" t="s">
        <v>190</v>
      </c>
      <c r="B28" s="421" t="s">
        <v>205</v>
      </c>
      <c r="C28" s="95" t="s">
        <v>172</v>
      </c>
      <c r="D28" s="421" t="s">
        <v>206</v>
      </c>
      <c r="E28" s="312">
        <v>5601</v>
      </c>
      <c r="F28" s="424" t="s">
        <v>208</v>
      </c>
      <c r="G28" s="312">
        <v>5606</v>
      </c>
      <c r="H28" s="425" t="s">
        <v>526</v>
      </c>
      <c r="I28" s="817" t="s">
        <v>526</v>
      </c>
      <c r="J28" s="661" t="s">
        <v>526</v>
      </c>
      <c r="K28" s="846"/>
      <c r="L28" s="822"/>
    </row>
    <row r="29" spans="1:12" s="429" customFormat="1" ht="15" hidden="1" customHeight="1">
      <c r="A29" s="421" t="s">
        <v>190</v>
      </c>
      <c r="B29" s="423" t="s">
        <v>209</v>
      </c>
      <c r="C29" s="95" t="s">
        <v>172</v>
      </c>
      <c r="D29" s="423" t="s">
        <v>210</v>
      </c>
      <c r="E29" s="312">
        <v>5701</v>
      </c>
      <c r="F29" s="425" t="s">
        <v>210</v>
      </c>
      <c r="G29" s="312">
        <v>5701</v>
      </c>
      <c r="H29" s="818">
        <v>63307</v>
      </c>
      <c r="I29" s="342">
        <v>99152.57</v>
      </c>
      <c r="J29" s="456">
        <v>1.57</v>
      </c>
      <c r="K29" s="846"/>
      <c r="L29" s="822"/>
    </row>
    <row r="30" spans="1:12" s="429" customFormat="1" ht="15" hidden="1" customHeight="1">
      <c r="A30" s="421" t="s">
        <v>190</v>
      </c>
      <c r="B30" s="421" t="s">
        <v>211</v>
      </c>
      <c r="C30" s="95" t="s">
        <v>191</v>
      </c>
      <c r="D30" s="421" t="s">
        <v>191</v>
      </c>
      <c r="E30" s="312">
        <v>5001</v>
      </c>
      <c r="F30" s="421" t="s">
        <v>212</v>
      </c>
      <c r="G30" s="312">
        <v>5801</v>
      </c>
      <c r="H30" s="818">
        <v>96878</v>
      </c>
      <c r="I30" s="342">
        <v>103012.71</v>
      </c>
      <c r="J30" s="456">
        <v>1.06</v>
      </c>
      <c r="K30" s="846"/>
      <c r="L30" s="822"/>
    </row>
    <row r="31" spans="1:12" s="429" customFormat="1" ht="15" hidden="1" customHeight="1">
      <c r="A31" s="421" t="s">
        <v>190</v>
      </c>
      <c r="B31" s="421" t="s">
        <v>211</v>
      </c>
      <c r="C31" s="95" t="s">
        <v>191</v>
      </c>
      <c r="D31" s="421" t="s">
        <v>191</v>
      </c>
      <c r="E31" s="312">
        <v>5001</v>
      </c>
      <c r="F31" s="421" t="s">
        <v>213</v>
      </c>
      <c r="G31" s="312">
        <v>5802</v>
      </c>
      <c r="H31" s="818">
        <v>16208</v>
      </c>
      <c r="I31" s="342">
        <v>23084.62</v>
      </c>
      <c r="J31" s="456">
        <v>1.42</v>
      </c>
      <c r="K31" s="846"/>
      <c r="L31" s="822"/>
    </row>
    <row r="32" spans="1:12" s="429" customFormat="1" ht="15" hidden="1" customHeight="1">
      <c r="A32" s="421" t="s">
        <v>190</v>
      </c>
      <c r="B32" s="421" t="s">
        <v>211</v>
      </c>
      <c r="C32" s="95" t="s">
        <v>191</v>
      </c>
      <c r="D32" s="421" t="s">
        <v>191</v>
      </c>
      <c r="E32" s="312">
        <v>5001</v>
      </c>
      <c r="F32" s="421" t="s">
        <v>214</v>
      </c>
      <c r="G32" s="312">
        <v>5803</v>
      </c>
      <c r="H32" s="425" t="s">
        <v>526</v>
      </c>
      <c r="I32" s="817" t="s">
        <v>526</v>
      </c>
      <c r="J32" s="661" t="s">
        <v>526</v>
      </c>
      <c r="K32" s="846"/>
      <c r="L32" s="822"/>
    </row>
    <row r="33" spans="1:12" s="429" customFormat="1" ht="15" hidden="1" customHeight="1">
      <c r="A33" s="421" t="s">
        <v>190</v>
      </c>
      <c r="B33" s="421" t="s">
        <v>211</v>
      </c>
      <c r="C33" s="95" t="s">
        <v>191</v>
      </c>
      <c r="D33" s="421" t="s">
        <v>191</v>
      </c>
      <c r="E33" s="312">
        <v>5001</v>
      </c>
      <c r="F33" s="421" t="s">
        <v>215</v>
      </c>
      <c r="G33" s="312">
        <v>5804</v>
      </c>
      <c r="H33" s="818">
        <v>91789</v>
      </c>
      <c r="I33" s="342">
        <v>46767</v>
      </c>
      <c r="J33" s="456">
        <v>0.51</v>
      </c>
      <c r="K33" s="846"/>
      <c r="L33" s="822"/>
    </row>
    <row r="34" spans="1:12" s="429" customFormat="1" ht="15" hidden="1" customHeight="1">
      <c r="A34" s="421" t="s">
        <v>216</v>
      </c>
      <c r="B34" s="421" t="s">
        <v>217</v>
      </c>
      <c r="C34" s="95" t="s">
        <v>172</v>
      </c>
      <c r="D34" s="421" t="s">
        <v>218</v>
      </c>
      <c r="E34" s="312">
        <v>6001</v>
      </c>
      <c r="F34" s="421" t="s">
        <v>219</v>
      </c>
      <c r="G34" s="312">
        <v>6101</v>
      </c>
      <c r="H34" s="818">
        <v>215986</v>
      </c>
      <c r="I34" s="342">
        <v>543825.78</v>
      </c>
      <c r="J34" s="456">
        <v>2.52</v>
      </c>
      <c r="K34" s="846"/>
      <c r="L34" s="822"/>
    </row>
    <row r="35" spans="1:12" s="429" customFormat="1" ht="15" hidden="1" customHeight="1">
      <c r="A35" s="421" t="s">
        <v>216</v>
      </c>
      <c r="B35" s="421" t="s">
        <v>217</v>
      </c>
      <c r="C35" s="95" t="s">
        <v>172</v>
      </c>
      <c r="D35" s="421" t="s">
        <v>218</v>
      </c>
      <c r="E35" s="312">
        <v>6001</v>
      </c>
      <c r="F35" s="421" t="s">
        <v>220</v>
      </c>
      <c r="G35" s="312">
        <v>6108</v>
      </c>
      <c r="H35" s="818">
        <v>44725</v>
      </c>
      <c r="I35" s="342">
        <v>314609.03000000003</v>
      </c>
      <c r="J35" s="456">
        <v>7.03</v>
      </c>
      <c r="K35" s="846"/>
      <c r="L35" s="822"/>
    </row>
    <row r="36" spans="1:12" s="429" customFormat="1" ht="15" hidden="1" customHeight="1">
      <c r="A36" s="421" t="s">
        <v>216</v>
      </c>
      <c r="B36" s="423" t="s">
        <v>217</v>
      </c>
      <c r="C36" s="95" t="s">
        <v>172</v>
      </c>
      <c r="D36" s="423" t="s">
        <v>221</v>
      </c>
      <c r="E36" s="312">
        <v>6115</v>
      </c>
      <c r="F36" s="423" t="s">
        <v>221</v>
      </c>
      <c r="G36" s="312">
        <v>6115</v>
      </c>
      <c r="H36" s="818">
        <v>30978</v>
      </c>
      <c r="I36" s="342">
        <v>30239.759999999998</v>
      </c>
      <c r="J36" s="456">
        <v>0.98</v>
      </c>
      <c r="K36" s="846"/>
      <c r="L36" s="822"/>
    </row>
    <row r="37" spans="1:12" s="429" customFormat="1" ht="15" hidden="1" customHeight="1">
      <c r="A37" s="421" t="s">
        <v>216</v>
      </c>
      <c r="B37" s="423" t="s">
        <v>222</v>
      </c>
      <c r="C37" s="95" t="s">
        <v>172</v>
      </c>
      <c r="D37" s="423" t="s">
        <v>223</v>
      </c>
      <c r="E37" s="312">
        <v>6301</v>
      </c>
      <c r="F37" s="425" t="s">
        <v>223</v>
      </c>
      <c r="G37" s="312">
        <v>6301</v>
      </c>
      <c r="H37" s="818">
        <v>46548</v>
      </c>
      <c r="I37" s="342">
        <v>98041.39</v>
      </c>
      <c r="J37" s="456">
        <v>2.11</v>
      </c>
      <c r="K37" s="846"/>
      <c r="L37" s="822"/>
    </row>
    <row r="38" spans="1:12" s="429" customFormat="1" ht="15" hidden="1" customHeight="1">
      <c r="A38" s="421" t="s">
        <v>224</v>
      </c>
      <c r="B38" s="421" t="s">
        <v>225</v>
      </c>
      <c r="C38" s="95" t="s">
        <v>172</v>
      </c>
      <c r="D38" s="421" t="s">
        <v>226</v>
      </c>
      <c r="E38" s="312">
        <v>7001</v>
      </c>
      <c r="F38" s="421" t="s">
        <v>225</v>
      </c>
      <c r="G38" s="312">
        <v>7101</v>
      </c>
      <c r="H38" s="818">
        <v>203040</v>
      </c>
      <c r="I38" s="342">
        <v>532184.19999999995</v>
      </c>
      <c r="J38" s="456">
        <v>2.62</v>
      </c>
      <c r="K38" s="846"/>
      <c r="L38" s="822"/>
    </row>
    <row r="39" spans="1:12" s="429" customFormat="1" ht="15" hidden="1" customHeight="1">
      <c r="A39" s="421" t="s">
        <v>224</v>
      </c>
      <c r="B39" s="423" t="s">
        <v>225</v>
      </c>
      <c r="C39" s="95" t="s">
        <v>172</v>
      </c>
      <c r="D39" s="423" t="s">
        <v>227</v>
      </c>
      <c r="E39" s="312">
        <v>7102</v>
      </c>
      <c r="F39" s="423" t="s">
        <v>227</v>
      </c>
      <c r="G39" s="312">
        <v>7102</v>
      </c>
      <c r="H39" s="818">
        <v>33433</v>
      </c>
      <c r="I39" s="342">
        <v>108105.1</v>
      </c>
      <c r="J39" s="456">
        <v>3.23</v>
      </c>
      <c r="K39" s="846"/>
      <c r="L39" s="822"/>
    </row>
    <row r="40" spans="1:12" s="429" customFormat="1" ht="15" hidden="1" customHeight="1">
      <c r="A40" s="421" t="s">
        <v>224</v>
      </c>
      <c r="B40" s="421" t="s">
        <v>225</v>
      </c>
      <c r="C40" s="95" t="s">
        <v>172</v>
      </c>
      <c r="D40" s="421" t="s">
        <v>226</v>
      </c>
      <c r="E40" s="312">
        <v>7001</v>
      </c>
      <c r="F40" s="421" t="s">
        <v>224</v>
      </c>
      <c r="G40" s="312">
        <v>7105</v>
      </c>
      <c r="H40" s="818">
        <v>24500</v>
      </c>
      <c r="I40" s="817" t="s">
        <v>526</v>
      </c>
      <c r="J40" s="661" t="s">
        <v>526</v>
      </c>
      <c r="K40" s="846"/>
      <c r="L40" s="822"/>
    </row>
    <row r="41" spans="1:12" s="429" customFormat="1" ht="15" hidden="1" customHeight="1">
      <c r="A41" s="421" t="s">
        <v>224</v>
      </c>
      <c r="B41" s="421" t="s">
        <v>228</v>
      </c>
      <c r="C41" s="95" t="s">
        <v>172</v>
      </c>
      <c r="D41" s="421" t="s">
        <v>229</v>
      </c>
      <c r="E41" s="312">
        <v>7301</v>
      </c>
      <c r="F41" s="424" t="s">
        <v>228</v>
      </c>
      <c r="G41" s="312">
        <v>7301</v>
      </c>
      <c r="H41" s="818">
        <v>99505</v>
      </c>
      <c r="I41" s="342">
        <v>561148.42000000004</v>
      </c>
      <c r="J41" s="456">
        <v>5.64</v>
      </c>
      <c r="K41" s="846"/>
      <c r="L41" s="822"/>
    </row>
    <row r="42" spans="1:12" s="429" customFormat="1" ht="15" hidden="1" customHeight="1">
      <c r="A42" s="421" t="s">
        <v>224</v>
      </c>
      <c r="B42" s="421" t="s">
        <v>228</v>
      </c>
      <c r="C42" s="95" t="s">
        <v>172</v>
      </c>
      <c r="D42" s="421" t="s">
        <v>229</v>
      </c>
      <c r="E42" s="312">
        <v>7301</v>
      </c>
      <c r="F42" s="424" t="s">
        <v>230</v>
      </c>
      <c r="G42" s="312">
        <v>7305</v>
      </c>
      <c r="H42" s="425" t="s">
        <v>526</v>
      </c>
      <c r="I42" s="817" t="s">
        <v>526</v>
      </c>
      <c r="J42" s="661" t="s">
        <v>526</v>
      </c>
      <c r="K42" s="846"/>
      <c r="L42" s="822"/>
    </row>
    <row r="43" spans="1:12" s="429" customFormat="1" ht="15" hidden="1" customHeight="1">
      <c r="A43" s="421" t="s">
        <v>224</v>
      </c>
      <c r="B43" s="421" t="s">
        <v>228</v>
      </c>
      <c r="C43" s="95" t="s">
        <v>172</v>
      </c>
      <c r="D43" s="421" t="s">
        <v>229</v>
      </c>
      <c r="E43" s="312">
        <v>7301</v>
      </c>
      <c r="F43" s="424" t="s">
        <v>231</v>
      </c>
      <c r="G43" s="312">
        <v>7306</v>
      </c>
      <c r="H43" s="818">
        <v>6480</v>
      </c>
      <c r="I43" s="342">
        <v>24119.97</v>
      </c>
      <c r="J43" s="456">
        <v>3.72</v>
      </c>
      <c r="K43" s="846"/>
      <c r="L43" s="822"/>
    </row>
    <row r="44" spans="1:12" s="429" customFormat="1" ht="15" hidden="1" customHeight="1">
      <c r="A44" s="421" t="s">
        <v>224</v>
      </c>
      <c r="B44" s="423" t="s">
        <v>232</v>
      </c>
      <c r="C44" s="95" t="s">
        <v>172</v>
      </c>
      <c r="D44" s="423" t="s">
        <v>232</v>
      </c>
      <c r="E44" s="312">
        <v>7401</v>
      </c>
      <c r="F44" s="425" t="s">
        <v>232</v>
      </c>
      <c r="G44" s="312">
        <v>7401</v>
      </c>
      <c r="H44" s="818">
        <v>69667</v>
      </c>
      <c r="I44" s="342">
        <v>37717.449999999997</v>
      </c>
      <c r="J44" s="456">
        <v>0.54</v>
      </c>
      <c r="K44" s="846"/>
      <c r="L44" s="822"/>
    </row>
    <row r="45" spans="1:12" s="429" customFormat="1" ht="15" hidden="1" customHeight="1">
      <c r="A45" s="421" t="s">
        <v>233</v>
      </c>
      <c r="B45" s="421" t="s">
        <v>234</v>
      </c>
      <c r="C45" s="95" t="s">
        <v>235</v>
      </c>
      <c r="D45" s="421" t="s">
        <v>235</v>
      </c>
      <c r="E45" s="312">
        <v>8001</v>
      </c>
      <c r="F45" s="421" t="s">
        <v>234</v>
      </c>
      <c r="G45" s="312">
        <v>8101</v>
      </c>
      <c r="H45" s="818">
        <v>180353</v>
      </c>
      <c r="I45" s="342">
        <v>1249609.04</v>
      </c>
      <c r="J45" s="456">
        <v>6.93</v>
      </c>
      <c r="K45" s="846"/>
      <c r="L45" s="822"/>
    </row>
    <row r="46" spans="1:12" s="429" customFormat="1" ht="15" hidden="1" customHeight="1">
      <c r="A46" s="421" t="s">
        <v>233</v>
      </c>
      <c r="B46" s="421" t="s">
        <v>234</v>
      </c>
      <c r="C46" s="95" t="s">
        <v>235</v>
      </c>
      <c r="D46" s="421" t="s">
        <v>235</v>
      </c>
      <c r="E46" s="312">
        <v>8001</v>
      </c>
      <c r="F46" s="421" t="s">
        <v>236</v>
      </c>
      <c r="G46" s="312">
        <v>8102</v>
      </c>
      <c r="H46" s="818">
        <v>93094</v>
      </c>
      <c r="I46" s="342">
        <v>111012.89</v>
      </c>
      <c r="J46" s="456">
        <v>1.19</v>
      </c>
      <c r="K46" s="846"/>
      <c r="L46" s="822"/>
    </row>
    <row r="47" spans="1:12" s="429" customFormat="1" ht="15" hidden="1" customHeight="1">
      <c r="A47" s="421" t="s">
        <v>233</v>
      </c>
      <c r="B47" s="421" t="s">
        <v>234</v>
      </c>
      <c r="C47" s="95" t="s">
        <v>235</v>
      </c>
      <c r="D47" s="421" t="s">
        <v>235</v>
      </c>
      <c r="E47" s="312">
        <v>8001</v>
      </c>
      <c r="F47" s="421" t="s">
        <v>237</v>
      </c>
      <c r="G47" s="312">
        <v>8103</v>
      </c>
      <c r="H47" s="818">
        <v>489</v>
      </c>
      <c r="I47" s="342">
        <v>31795.29</v>
      </c>
      <c r="J47" s="456">
        <v>65.02</v>
      </c>
      <c r="K47" s="846"/>
      <c r="L47" s="822"/>
    </row>
    <row r="48" spans="1:12" s="429" customFormat="1" ht="15" hidden="1" customHeight="1">
      <c r="A48" s="421" t="s">
        <v>233</v>
      </c>
      <c r="B48" s="421" t="s">
        <v>234</v>
      </c>
      <c r="C48" s="95" t="s">
        <v>235</v>
      </c>
      <c r="D48" s="421" t="s">
        <v>235</v>
      </c>
      <c r="E48" s="312">
        <v>8001</v>
      </c>
      <c r="F48" s="421" t="s">
        <v>238</v>
      </c>
      <c r="G48" s="312">
        <v>8105</v>
      </c>
      <c r="H48" s="425" t="s">
        <v>526</v>
      </c>
      <c r="I48" s="817" t="s">
        <v>526</v>
      </c>
      <c r="J48" s="661" t="s">
        <v>526</v>
      </c>
      <c r="K48" s="846"/>
      <c r="L48" s="822"/>
    </row>
    <row r="49" spans="1:12" s="429" customFormat="1" ht="15" hidden="1" customHeight="1">
      <c r="A49" s="421" t="s">
        <v>233</v>
      </c>
      <c r="B49" s="421" t="s">
        <v>234</v>
      </c>
      <c r="C49" s="95" t="s">
        <v>235</v>
      </c>
      <c r="D49" s="421" t="s">
        <v>235</v>
      </c>
      <c r="E49" s="312">
        <v>8001</v>
      </c>
      <c r="F49" s="421" t="s">
        <v>239</v>
      </c>
      <c r="G49" s="312">
        <v>8106</v>
      </c>
      <c r="H49" s="818">
        <v>30140</v>
      </c>
      <c r="I49" s="342">
        <v>188134.27</v>
      </c>
      <c r="J49" s="456">
        <v>6.24</v>
      </c>
      <c r="K49" s="846"/>
      <c r="L49" s="822"/>
    </row>
    <row r="50" spans="1:12" s="429" customFormat="1" ht="15" hidden="1" customHeight="1">
      <c r="A50" s="421" t="s">
        <v>233</v>
      </c>
      <c r="B50" s="421" t="s">
        <v>234</v>
      </c>
      <c r="C50" s="95" t="s">
        <v>235</v>
      </c>
      <c r="D50" s="421" t="s">
        <v>235</v>
      </c>
      <c r="E50" s="312">
        <v>8001</v>
      </c>
      <c r="F50" s="421" t="s">
        <v>240</v>
      </c>
      <c r="G50" s="312">
        <v>8107</v>
      </c>
      <c r="H50" s="425" t="s">
        <v>526</v>
      </c>
      <c r="I50" s="817" t="s">
        <v>526</v>
      </c>
      <c r="J50" s="661" t="s">
        <v>526</v>
      </c>
      <c r="K50" s="846"/>
      <c r="L50" s="822"/>
    </row>
    <row r="51" spans="1:12" s="429" customFormat="1" ht="15" hidden="1" customHeight="1">
      <c r="A51" s="421" t="s">
        <v>233</v>
      </c>
      <c r="B51" s="421" t="s">
        <v>234</v>
      </c>
      <c r="C51" s="95" t="s">
        <v>235</v>
      </c>
      <c r="D51" s="421" t="s">
        <v>235</v>
      </c>
      <c r="E51" s="312">
        <v>8001</v>
      </c>
      <c r="F51" s="421" t="s">
        <v>241</v>
      </c>
      <c r="G51" s="312">
        <v>8108</v>
      </c>
      <c r="H51" s="818">
        <v>52224</v>
      </c>
      <c r="I51" s="342">
        <v>383361.75</v>
      </c>
      <c r="J51" s="456">
        <v>7.34</v>
      </c>
      <c r="K51" s="846"/>
      <c r="L51" s="822"/>
    </row>
    <row r="52" spans="1:12" s="429" customFormat="1" ht="15" hidden="1" customHeight="1">
      <c r="A52" s="421" t="s">
        <v>233</v>
      </c>
      <c r="B52" s="421" t="s">
        <v>234</v>
      </c>
      <c r="C52" s="95" t="s">
        <v>235</v>
      </c>
      <c r="D52" s="421" t="s">
        <v>235</v>
      </c>
      <c r="E52" s="312">
        <v>8001</v>
      </c>
      <c r="F52" s="421" t="s">
        <v>242</v>
      </c>
      <c r="G52" s="312">
        <v>8109</v>
      </c>
      <c r="H52" s="818">
        <v>9549</v>
      </c>
      <c r="I52" s="342">
        <v>21845.57</v>
      </c>
      <c r="J52" s="456">
        <v>2.29</v>
      </c>
      <c r="K52" s="846"/>
      <c r="L52" s="822"/>
    </row>
    <row r="53" spans="1:12" s="429" customFormat="1" ht="15" hidden="1" customHeight="1">
      <c r="A53" s="421" t="s">
        <v>233</v>
      </c>
      <c r="B53" s="421" t="s">
        <v>234</v>
      </c>
      <c r="C53" s="95" t="s">
        <v>235</v>
      </c>
      <c r="D53" s="421" t="s">
        <v>235</v>
      </c>
      <c r="E53" s="312">
        <v>8001</v>
      </c>
      <c r="F53" s="421" t="s">
        <v>243</v>
      </c>
      <c r="G53" s="312">
        <v>8110</v>
      </c>
      <c r="H53" s="818">
        <v>112621</v>
      </c>
      <c r="I53" s="342">
        <v>198571.82</v>
      </c>
      <c r="J53" s="456">
        <v>1.76</v>
      </c>
      <c r="K53" s="846"/>
      <c r="L53" s="822"/>
    </row>
    <row r="54" spans="1:12" s="429" customFormat="1" ht="15" hidden="1" customHeight="1">
      <c r="A54" s="421" t="s">
        <v>233</v>
      </c>
      <c r="B54" s="421" t="s">
        <v>234</v>
      </c>
      <c r="C54" s="95" t="s">
        <v>235</v>
      </c>
      <c r="D54" s="421" t="s">
        <v>235</v>
      </c>
      <c r="E54" s="312">
        <v>8001</v>
      </c>
      <c r="F54" s="421" t="s">
        <v>244</v>
      </c>
      <c r="G54" s="312">
        <v>8111</v>
      </c>
      <c r="H54" s="818">
        <v>4045</v>
      </c>
      <c r="I54" s="342">
        <v>36965.82</v>
      </c>
      <c r="J54" s="456">
        <v>9.14</v>
      </c>
      <c r="K54" s="846"/>
      <c r="L54" s="822"/>
    </row>
    <row r="55" spans="1:12" s="429" customFormat="1" ht="15" hidden="1" customHeight="1">
      <c r="A55" s="421" t="s">
        <v>233</v>
      </c>
      <c r="B55" s="421" t="s">
        <v>234</v>
      </c>
      <c r="C55" s="95" t="s">
        <v>235</v>
      </c>
      <c r="D55" s="421" t="s">
        <v>235</v>
      </c>
      <c r="E55" s="312">
        <v>8001</v>
      </c>
      <c r="F55" s="421" t="s">
        <v>245</v>
      </c>
      <c r="G55" s="312">
        <v>8112</v>
      </c>
      <c r="H55" s="818">
        <v>90051</v>
      </c>
      <c r="I55" s="342">
        <v>81578.649999999994</v>
      </c>
      <c r="J55" s="456">
        <v>0.91</v>
      </c>
      <c r="K55" s="846"/>
      <c r="L55" s="822"/>
    </row>
    <row r="56" spans="1:12" s="429" customFormat="1" ht="15" hidden="1" customHeight="1">
      <c r="A56" s="421" t="s">
        <v>233</v>
      </c>
      <c r="B56" s="421" t="s">
        <v>233</v>
      </c>
      <c r="C56" s="95" t="s">
        <v>172</v>
      </c>
      <c r="D56" s="421" t="s">
        <v>246</v>
      </c>
      <c r="E56" s="312">
        <v>8301</v>
      </c>
      <c r="F56" s="421" t="s">
        <v>247</v>
      </c>
      <c r="G56" s="312">
        <v>8301</v>
      </c>
      <c r="H56" s="818">
        <v>131137</v>
      </c>
      <c r="I56" s="342">
        <v>270388.05</v>
      </c>
      <c r="J56" s="456">
        <v>2.06</v>
      </c>
      <c r="K56" s="846"/>
      <c r="L56" s="822"/>
    </row>
    <row r="57" spans="1:12" s="429" customFormat="1" ht="15" hidden="1" customHeight="1">
      <c r="A57" s="421" t="s">
        <v>233</v>
      </c>
      <c r="B57" s="421" t="s">
        <v>233</v>
      </c>
      <c r="C57" s="95" t="s">
        <v>172</v>
      </c>
      <c r="D57" s="421" t="s">
        <v>246</v>
      </c>
      <c r="E57" s="312">
        <v>8301</v>
      </c>
      <c r="F57" s="424" t="s">
        <v>248</v>
      </c>
      <c r="G57" s="312">
        <v>8306</v>
      </c>
      <c r="H57" s="818">
        <v>21836</v>
      </c>
      <c r="I57" s="342">
        <v>20857.46</v>
      </c>
      <c r="J57" s="456">
        <v>0.96</v>
      </c>
      <c r="K57" s="846"/>
      <c r="L57" s="822"/>
    </row>
    <row r="58" spans="1:12" s="429" customFormat="1" ht="15" hidden="1" customHeight="1">
      <c r="A58" s="421" t="s">
        <v>249</v>
      </c>
      <c r="B58" s="421" t="s">
        <v>250</v>
      </c>
      <c r="C58" s="95" t="s">
        <v>172</v>
      </c>
      <c r="D58" s="421" t="s">
        <v>251</v>
      </c>
      <c r="E58" s="312">
        <v>9001</v>
      </c>
      <c r="F58" s="421" t="s">
        <v>252</v>
      </c>
      <c r="G58" s="312">
        <v>9101</v>
      </c>
      <c r="H58" s="818">
        <v>230952</v>
      </c>
      <c r="I58" s="342">
        <v>1177871.54</v>
      </c>
      <c r="J58" s="456">
        <v>5.0999999999999996</v>
      </c>
      <c r="K58" s="846"/>
      <c r="L58" s="822"/>
    </row>
    <row r="59" spans="1:12" s="429" customFormat="1" ht="15" hidden="1" customHeight="1">
      <c r="A59" s="421" t="s">
        <v>249</v>
      </c>
      <c r="B59" s="421" t="s">
        <v>250</v>
      </c>
      <c r="C59" s="95" t="s">
        <v>172</v>
      </c>
      <c r="D59" s="421" t="s">
        <v>251</v>
      </c>
      <c r="E59" s="312">
        <v>9001</v>
      </c>
      <c r="F59" s="421" t="s">
        <v>253</v>
      </c>
      <c r="G59" s="312">
        <v>9112</v>
      </c>
      <c r="H59" s="818">
        <v>40324</v>
      </c>
      <c r="I59" s="342">
        <v>49067.62</v>
      </c>
      <c r="J59" s="456">
        <v>1.22</v>
      </c>
      <c r="K59" s="846"/>
      <c r="L59" s="822"/>
    </row>
    <row r="60" spans="1:12" s="429" customFormat="1" ht="15" hidden="1" customHeight="1">
      <c r="A60" s="421" t="s">
        <v>249</v>
      </c>
      <c r="B60" s="423" t="s">
        <v>250</v>
      </c>
      <c r="C60" s="95" t="s">
        <v>172</v>
      </c>
      <c r="D60" s="423" t="s">
        <v>254</v>
      </c>
      <c r="E60" s="312">
        <v>9120</v>
      </c>
      <c r="F60" s="423" t="s">
        <v>254</v>
      </c>
      <c r="G60" s="312">
        <v>9120</v>
      </c>
      <c r="H60" s="818">
        <v>29367</v>
      </c>
      <c r="I60" s="342">
        <v>281007.33</v>
      </c>
      <c r="J60" s="456">
        <v>9.57</v>
      </c>
      <c r="K60" s="846"/>
      <c r="L60" s="822"/>
    </row>
    <row r="61" spans="1:12" s="429" customFormat="1" ht="15" hidden="1" customHeight="1">
      <c r="A61" s="421" t="s">
        <v>249</v>
      </c>
      <c r="B61" s="423" t="s">
        <v>255</v>
      </c>
      <c r="C61" s="95" t="s">
        <v>172</v>
      </c>
      <c r="D61" s="423" t="s">
        <v>256</v>
      </c>
      <c r="E61" s="312">
        <v>9201</v>
      </c>
      <c r="F61" s="423" t="s">
        <v>256</v>
      </c>
      <c r="G61" s="312">
        <v>9201</v>
      </c>
      <c r="H61" s="818">
        <v>42023</v>
      </c>
      <c r="I61" s="342">
        <v>93957.05</v>
      </c>
      <c r="J61" s="456">
        <v>2.2400000000000002</v>
      </c>
      <c r="K61" s="846"/>
      <c r="L61" s="822"/>
    </row>
    <row r="62" spans="1:12" s="429" customFormat="1" ht="15" hidden="1" customHeight="1">
      <c r="A62" s="421" t="s">
        <v>257</v>
      </c>
      <c r="B62" s="421" t="s">
        <v>258</v>
      </c>
      <c r="C62" s="95" t="s">
        <v>172</v>
      </c>
      <c r="D62" s="421" t="s">
        <v>259</v>
      </c>
      <c r="E62" s="312">
        <v>10001</v>
      </c>
      <c r="F62" s="421" t="s">
        <v>260</v>
      </c>
      <c r="G62" s="312">
        <v>10101</v>
      </c>
      <c r="H62" s="818">
        <v>154550</v>
      </c>
      <c r="I62" s="342">
        <v>449306.72</v>
      </c>
      <c r="J62" s="456">
        <v>2.91</v>
      </c>
      <c r="K62" s="846"/>
      <c r="L62" s="822"/>
    </row>
    <row r="63" spans="1:12" s="429" customFormat="1" ht="15" hidden="1" customHeight="1">
      <c r="A63" s="421" t="s">
        <v>257</v>
      </c>
      <c r="B63" s="421" t="s">
        <v>258</v>
      </c>
      <c r="C63" s="95" t="s">
        <v>172</v>
      </c>
      <c r="D63" s="421" t="s">
        <v>259</v>
      </c>
      <c r="E63" s="312">
        <v>10001</v>
      </c>
      <c r="F63" s="421" t="s">
        <v>261</v>
      </c>
      <c r="G63" s="312">
        <v>10109</v>
      </c>
      <c r="H63" s="818">
        <v>28267</v>
      </c>
      <c r="I63" s="342">
        <v>160428.42000000001</v>
      </c>
      <c r="J63" s="456">
        <v>5.68</v>
      </c>
      <c r="K63" s="846"/>
      <c r="L63" s="822"/>
    </row>
    <row r="64" spans="1:12" s="429" customFormat="1" ht="15" hidden="1" customHeight="1">
      <c r="A64" s="421" t="s">
        <v>257</v>
      </c>
      <c r="B64" s="423" t="s">
        <v>262</v>
      </c>
      <c r="C64" s="95" t="s">
        <v>172</v>
      </c>
      <c r="D64" s="423" t="s">
        <v>263</v>
      </c>
      <c r="E64" s="312">
        <v>10201</v>
      </c>
      <c r="F64" s="423" t="s">
        <v>263</v>
      </c>
      <c r="G64" s="312">
        <v>10201</v>
      </c>
      <c r="H64" s="818">
        <v>15992</v>
      </c>
      <c r="I64" s="342">
        <v>162887.95000000001</v>
      </c>
      <c r="J64" s="456">
        <v>10.19</v>
      </c>
      <c r="K64" s="846"/>
      <c r="L64" s="822"/>
    </row>
    <row r="65" spans="1:12" s="429" customFormat="1" ht="15" hidden="1" customHeight="1">
      <c r="A65" s="421" t="s">
        <v>257</v>
      </c>
      <c r="B65" s="421" t="s">
        <v>264</v>
      </c>
      <c r="C65" s="95" t="s">
        <v>172</v>
      </c>
      <c r="D65" s="421" t="s">
        <v>264</v>
      </c>
      <c r="E65" s="312">
        <v>10301</v>
      </c>
      <c r="F65" s="421" t="s">
        <v>264</v>
      </c>
      <c r="G65" s="312">
        <v>10301</v>
      </c>
      <c r="H65" s="818">
        <v>147365</v>
      </c>
      <c r="I65" s="342">
        <v>1324665.45</v>
      </c>
      <c r="J65" s="456">
        <v>8.99</v>
      </c>
      <c r="K65" s="846"/>
      <c r="L65" s="822"/>
    </row>
    <row r="66" spans="1:12" s="429" customFormat="1" ht="15" hidden="1" customHeight="1">
      <c r="A66" s="421" t="s">
        <v>265</v>
      </c>
      <c r="B66" s="423" t="s">
        <v>266</v>
      </c>
      <c r="C66" s="95" t="s">
        <v>172</v>
      </c>
      <c r="D66" s="423" t="s">
        <v>266</v>
      </c>
      <c r="E66" s="312">
        <v>11101</v>
      </c>
      <c r="F66" s="423" t="s">
        <v>266</v>
      </c>
      <c r="G66" s="312">
        <v>11101</v>
      </c>
      <c r="H66" s="818">
        <v>49667</v>
      </c>
      <c r="I66" s="342">
        <v>93800.48</v>
      </c>
      <c r="J66" s="456">
        <v>1.89</v>
      </c>
      <c r="K66" s="846"/>
      <c r="L66" s="822"/>
    </row>
    <row r="67" spans="1:12" s="429" customFormat="1" ht="15" hidden="1" customHeight="1">
      <c r="A67" s="421" t="s">
        <v>267</v>
      </c>
      <c r="B67" s="421" t="s">
        <v>267</v>
      </c>
      <c r="C67" s="95" t="s">
        <v>172</v>
      </c>
      <c r="D67" s="421" t="s">
        <v>268</v>
      </c>
      <c r="E67" s="312">
        <v>12101</v>
      </c>
      <c r="F67" s="424" t="s">
        <v>268</v>
      </c>
      <c r="G67" s="312">
        <v>12101</v>
      </c>
      <c r="H67" s="818">
        <v>122306</v>
      </c>
      <c r="I67" s="342">
        <v>791063.3</v>
      </c>
      <c r="J67" s="456">
        <v>6.47</v>
      </c>
      <c r="K67" s="846"/>
      <c r="L67" s="822"/>
    </row>
    <row r="68" spans="1:12" s="429" customFormat="1" ht="15" hidden="1" customHeight="1">
      <c r="A68" s="421" t="s">
        <v>269</v>
      </c>
      <c r="B68" s="421" t="s">
        <v>270</v>
      </c>
      <c r="C68" s="95" t="s">
        <v>271</v>
      </c>
      <c r="D68" s="421" t="s">
        <v>271</v>
      </c>
      <c r="E68" s="312">
        <v>13001</v>
      </c>
      <c r="F68" s="421" t="s">
        <v>270</v>
      </c>
      <c r="G68" s="312">
        <v>13101</v>
      </c>
      <c r="H68" s="818">
        <v>402847</v>
      </c>
      <c r="I68" s="342">
        <v>1553912.95</v>
      </c>
      <c r="J68" s="456">
        <v>3.86</v>
      </c>
      <c r="K68" s="846"/>
      <c r="L68" s="822"/>
    </row>
    <row r="69" spans="1:12" s="429" customFormat="1" ht="15" hidden="1" customHeight="1">
      <c r="A69" s="421" t="s">
        <v>269</v>
      </c>
      <c r="B69" s="421" t="s">
        <v>270</v>
      </c>
      <c r="C69" s="95" t="s">
        <v>271</v>
      </c>
      <c r="D69" s="421" t="s">
        <v>271</v>
      </c>
      <c r="E69" s="312">
        <v>13001</v>
      </c>
      <c r="F69" s="421" t="s">
        <v>272</v>
      </c>
      <c r="G69" s="312">
        <v>13102</v>
      </c>
      <c r="H69" s="818">
        <v>80710</v>
      </c>
      <c r="I69" s="342">
        <v>871462.46</v>
      </c>
      <c r="J69" s="456">
        <v>10.8</v>
      </c>
      <c r="K69" s="846"/>
      <c r="L69" s="822"/>
    </row>
    <row r="70" spans="1:12" s="429" customFormat="1" ht="15" hidden="1" customHeight="1">
      <c r="A70" s="421" t="s">
        <v>269</v>
      </c>
      <c r="B70" s="421" t="s">
        <v>270</v>
      </c>
      <c r="C70" s="95" t="s">
        <v>271</v>
      </c>
      <c r="D70" s="421" t="s">
        <v>271</v>
      </c>
      <c r="E70" s="312">
        <v>13001</v>
      </c>
      <c r="F70" s="421" t="s">
        <v>273</v>
      </c>
      <c r="G70" s="312">
        <v>13103</v>
      </c>
      <c r="H70" s="818">
        <v>132397</v>
      </c>
      <c r="I70" s="342">
        <v>494407.89</v>
      </c>
      <c r="J70" s="456">
        <v>3.73</v>
      </c>
      <c r="K70" s="846"/>
      <c r="L70" s="822"/>
    </row>
    <row r="71" spans="1:12" s="429" customFormat="1" ht="15" hidden="1" customHeight="1">
      <c r="A71" s="421" t="s">
        <v>269</v>
      </c>
      <c r="B71" s="421" t="s">
        <v>270</v>
      </c>
      <c r="C71" s="95" t="s">
        <v>271</v>
      </c>
      <c r="D71" s="421" t="s">
        <v>271</v>
      </c>
      <c r="E71" s="312">
        <v>13001</v>
      </c>
      <c r="F71" s="421" t="s">
        <v>274</v>
      </c>
      <c r="G71" s="312">
        <v>13104</v>
      </c>
      <c r="H71" s="818">
        <v>126800</v>
      </c>
      <c r="I71" s="342">
        <v>76991.649999999994</v>
      </c>
      <c r="J71" s="456">
        <v>0.61</v>
      </c>
      <c r="K71" s="846"/>
      <c r="L71" s="822"/>
    </row>
    <row r="72" spans="1:12" s="429" customFormat="1" ht="15" hidden="1" customHeight="1">
      <c r="A72" s="421" t="s">
        <v>269</v>
      </c>
      <c r="B72" s="421" t="s">
        <v>270</v>
      </c>
      <c r="C72" s="95" t="s">
        <v>271</v>
      </c>
      <c r="D72" s="421" t="s">
        <v>271</v>
      </c>
      <c r="E72" s="312">
        <v>13001</v>
      </c>
      <c r="F72" s="421" t="s">
        <v>275</v>
      </c>
      <c r="G72" s="312">
        <v>13105</v>
      </c>
      <c r="H72" s="818">
        <v>160767</v>
      </c>
      <c r="I72" s="342">
        <v>49151.88</v>
      </c>
      <c r="J72" s="456">
        <v>0.31</v>
      </c>
      <c r="K72" s="846"/>
      <c r="L72" s="822"/>
    </row>
    <row r="73" spans="1:12" s="429" customFormat="1" ht="15" hidden="1" customHeight="1">
      <c r="A73" s="421" t="s">
        <v>269</v>
      </c>
      <c r="B73" s="421" t="s">
        <v>270</v>
      </c>
      <c r="C73" s="95" t="s">
        <v>271</v>
      </c>
      <c r="D73" s="421" t="s">
        <v>271</v>
      </c>
      <c r="E73" s="312">
        <v>13001</v>
      </c>
      <c r="F73" s="421" t="s">
        <v>276</v>
      </c>
      <c r="G73" s="312">
        <v>13106</v>
      </c>
      <c r="H73" s="818">
        <v>140746</v>
      </c>
      <c r="I73" s="342">
        <v>236241.97</v>
      </c>
      <c r="J73" s="456">
        <v>1.68</v>
      </c>
      <c r="K73" s="846"/>
      <c r="L73" s="822"/>
    </row>
    <row r="74" spans="1:12" s="429" customFormat="1" ht="15" hidden="1" customHeight="1">
      <c r="A74" s="421" t="s">
        <v>269</v>
      </c>
      <c r="B74" s="421" t="s">
        <v>270</v>
      </c>
      <c r="C74" s="95" t="s">
        <v>271</v>
      </c>
      <c r="D74" s="421" t="s">
        <v>271</v>
      </c>
      <c r="E74" s="312">
        <v>13001</v>
      </c>
      <c r="F74" s="421" t="s">
        <v>277</v>
      </c>
      <c r="G74" s="312">
        <v>13107</v>
      </c>
      <c r="H74" s="818">
        <v>76953</v>
      </c>
      <c r="I74" s="342">
        <v>762236.54</v>
      </c>
      <c r="J74" s="456">
        <v>9.91</v>
      </c>
      <c r="K74" s="846"/>
      <c r="L74" s="822"/>
    </row>
    <row r="75" spans="1:12" s="429" customFormat="1" ht="15" hidden="1" customHeight="1">
      <c r="A75" s="421" t="s">
        <v>269</v>
      </c>
      <c r="B75" s="421" t="s">
        <v>270</v>
      </c>
      <c r="C75" s="95" t="s">
        <v>271</v>
      </c>
      <c r="D75" s="421" t="s">
        <v>271</v>
      </c>
      <c r="E75" s="312">
        <v>13001</v>
      </c>
      <c r="F75" s="421" t="s">
        <v>278</v>
      </c>
      <c r="G75" s="312">
        <v>13108</v>
      </c>
      <c r="H75" s="818">
        <v>100059</v>
      </c>
      <c r="I75" s="342">
        <v>28486.21</v>
      </c>
      <c r="J75" s="456">
        <v>0.28000000000000003</v>
      </c>
      <c r="K75" s="846"/>
      <c r="L75" s="822"/>
    </row>
    <row r="76" spans="1:12" s="429" customFormat="1" ht="15" hidden="1" customHeight="1">
      <c r="A76" s="421" t="s">
        <v>269</v>
      </c>
      <c r="B76" s="421" t="s">
        <v>270</v>
      </c>
      <c r="C76" s="95" t="s">
        <v>271</v>
      </c>
      <c r="D76" s="421" t="s">
        <v>271</v>
      </c>
      <c r="E76" s="312">
        <v>13001</v>
      </c>
      <c r="F76" s="421" t="s">
        <v>279</v>
      </c>
      <c r="G76" s="312">
        <v>13109</v>
      </c>
      <c r="H76" s="818">
        <v>89889</v>
      </c>
      <c r="I76" s="342">
        <v>31938.75</v>
      </c>
      <c r="J76" s="456">
        <v>0.36</v>
      </c>
      <c r="K76" s="846"/>
      <c r="L76" s="822"/>
    </row>
    <row r="77" spans="1:12" s="429" customFormat="1" ht="15" hidden="1" customHeight="1">
      <c r="A77" s="421" t="s">
        <v>269</v>
      </c>
      <c r="B77" s="421" t="s">
        <v>270</v>
      </c>
      <c r="C77" s="95" t="s">
        <v>271</v>
      </c>
      <c r="D77" s="421" t="s">
        <v>271</v>
      </c>
      <c r="E77" s="312">
        <v>13001</v>
      </c>
      <c r="F77" s="421" t="s">
        <v>280</v>
      </c>
      <c r="G77" s="312">
        <v>13110</v>
      </c>
      <c r="H77" s="818">
        <v>341674</v>
      </c>
      <c r="I77" s="342">
        <v>216795.82</v>
      </c>
      <c r="J77" s="456">
        <v>0.63</v>
      </c>
      <c r="K77" s="846"/>
      <c r="L77" s="822"/>
    </row>
    <row r="78" spans="1:12" s="429" customFormat="1" ht="15" hidden="1" customHeight="1">
      <c r="A78" s="421" t="s">
        <v>269</v>
      </c>
      <c r="B78" s="421" t="s">
        <v>270</v>
      </c>
      <c r="C78" s="95" t="s">
        <v>271</v>
      </c>
      <c r="D78" s="421" t="s">
        <v>271</v>
      </c>
      <c r="E78" s="312">
        <v>13001</v>
      </c>
      <c r="F78" s="421" t="s">
        <v>281</v>
      </c>
      <c r="G78" s="312">
        <v>13111</v>
      </c>
      <c r="H78" s="818">
        <v>116312</v>
      </c>
      <c r="I78" s="342">
        <v>596996.89</v>
      </c>
      <c r="J78" s="456">
        <v>5.13</v>
      </c>
      <c r="K78" s="846"/>
      <c r="L78" s="822"/>
    </row>
    <row r="79" spans="1:12" s="429" customFormat="1" ht="15" hidden="1" customHeight="1">
      <c r="A79" s="421" t="s">
        <v>269</v>
      </c>
      <c r="B79" s="421" t="s">
        <v>270</v>
      </c>
      <c r="C79" s="95" t="s">
        <v>271</v>
      </c>
      <c r="D79" s="421" t="s">
        <v>271</v>
      </c>
      <c r="E79" s="312">
        <v>13001</v>
      </c>
      <c r="F79" s="421" t="s">
        <v>282</v>
      </c>
      <c r="G79" s="312">
        <v>13112</v>
      </c>
      <c r="H79" s="818">
        <v>174593</v>
      </c>
      <c r="I79" s="342">
        <v>137531.24</v>
      </c>
      <c r="J79" s="456">
        <v>0.79</v>
      </c>
      <c r="K79" s="846"/>
      <c r="L79" s="822"/>
    </row>
    <row r="80" spans="1:12" s="429" customFormat="1" ht="15" hidden="1" customHeight="1">
      <c r="A80" s="421" t="s">
        <v>269</v>
      </c>
      <c r="B80" s="421" t="s">
        <v>270</v>
      </c>
      <c r="C80" s="95" t="s">
        <v>271</v>
      </c>
      <c r="D80" s="421" t="s">
        <v>271</v>
      </c>
      <c r="E80" s="312">
        <v>13001</v>
      </c>
      <c r="F80" s="421" t="s">
        <v>283</v>
      </c>
      <c r="G80" s="312">
        <v>13113</v>
      </c>
      <c r="H80" s="818">
        <v>92670</v>
      </c>
      <c r="I80" s="342">
        <v>1106184.8400000001</v>
      </c>
      <c r="J80" s="456">
        <v>11.94</v>
      </c>
      <c r="K80" s="846"/>
      <c r="L80" s="822"/>
    </row>
    <row r="81" spans="1:12" s="429" customFormat="1" ht="15" hidden="1" customHeight="1">
      <c r="A81" s="421" t="s">
        <v>269</v>
      </c>
      <c r="B81" s="421" t="s">
        <v>270</v>
      </c>
      <c r="C81" s="95" t="s">
        <v>271</v>
      </c>
      <c r="D81" s="421" t="s">
        <v>271</v>
      </c>
      <c r="E81" s="312">
        <v>13001</v>
      </c>
      <c r="F81" s="421" t="s">
        <v>284</v>
      </c>
      <c r="G81" s="312">
        <v>13114</v>
      </c>
      <c r="H81" s="818">
        <v>294480</v>
      </c>
      <c r="I81" s="342">
        <v>741901.11</v>
      </c>
      <c r="J81" s="456">
        <v>2.52</v>
      </c>
      <c r="K81" s="846"/>
      <c r="L81" s="822"/>
    </row>
    <row r="82" spans="1:12" s="429" customFormat="1" ht="15" hidden="1" customHeight="1">
      <c r="A82" s="421" t="s">
        <v>269</v>
      </c>
      <c r="B82" s="421" t="s">
        <v>270</v>
      </c>
      <c r="C82" s="95" t="s">
        <v>271</v>
      </c>
      <c r="D82" s="421" t="s">
        <v>271</v>
      </c>
      <c r="E82" s="312">
        <v>13001</v>
      </c>
      <c r="F82" s="421" t="s">
        <v>285</v>
      </c>
      <c r="G82" s="312">
        <v>13115</v>
      </c>
      <c r="H82" s="818">
        <v>96188</v>
      </c>
      <c r="I82" s="342">
        <v>940959.02</v>
      </c>
      <c r="J82" s="456">
        <v>9.7799999999999994</v>
      </c>
      <c r="K82" s="846"/>
      <c r="L82" s="822"/>
    </row>
    <row r="83" spans="1:12" s="429" customFormat="1" ht="15" hidden="1" customHeight="1">
      <c r="A83" s="421" t="s">
        <v>269</v>
      </c>
      <c r="B83" s="421" t="s">
        <v>270</v>
      </c>
      <c r="C83" s="95" t="s">
        <v>271</v>
      </c>
      <c r="D83" s="421" t="s">
        <v>271</v>
      </c>
      <c r="E83" s="312">
        <v>13001</v>
      </c>
      <c r="F83" s="421" t="s">
        <v>286</v>
      </c>
      <c r="G83" s="312">
        <v>13116</v>
      </c>
      <c r="H83" s="818">
        <v>98651</v>
      </c>
      <c r="I83" s="342">
        <v>201238.88</v>
      </c>
      <c r="J83" s="456">
        <v>2.04</v>
      </c>
      <c r="K83" s="846"/>
      <c r="L83" s="822"/>
    </row>
    <row r="84" spans="1:12" s="429" customFormat="1" ht="15" hidden="1" customHeight="1">
      <c r="A84" s="421" t="s">
        <v>269</v>
      </c>
      <c r="B84" s="421" t="s">
        <v>270</v>
      </c>
      <c r="C84" s="95" t="s">
        <v>271</v>
      </c>
      <c r="D84" s="421" t="s">
        <v>271</v>
      </c>
      <c r="E84" s="312">
        <v>13001</v>
      </c>
      <c r="F84" s="421" t="s">
        <v>287</v>
      </c>
      <c r="G84" s="312">
        <v>13117</v>
      </c>
      <c r="H84" s="818">
        <v>95901</v>
      </c>
      <c r="I84" s="342">
        <v>137939.44</v>
      </c>
      <c r="J84" s="456">
        <v>1.44</v>
      </c>
      <c r="K84" s="846"/>
      <c r="L84" s="822"/>
    </row>
    <row r="85" spans="1:12" s="429" customFormat="1" ht="15" hidden="1" customHeight="1">
      <c r="A85" s="421" t="s">
        <v>269</v>
      </c>
      <c r="B85" s="421" t="s">
        <v>270</v>
      </c>
      <c r="C85" s="95" t="s">
        <v>271</v>
      </c>
      <c r="D85" s="421" t="s">
        <v>271</v>
      </c>
      <c r="E85" s="312">
        <v>13001</v>
      </c>
      <c r="F85" s="421" t="s">
        <v>288</v>
      </c>
      <c r="G85" s="312">
        <v>13118</v>
      </c>
      <c r="H85" s="818">
        <v>116249</v>
      </c>
      <c r="I85" s="342">
        <v>181618.34</v>
      </c>
      <c r="J85" s="456">
        <v>1.56</v>
      </c>
      <c r="K85" s="846"/>
      <c r="L85" s="822"/>
    </row>
    <row r="86" spans="1:12" s="429" customFormat="1" ht="15" hidden="1" customHeight="1">
      <c r="A86" s="421" t="s">
        <v>269</v>
      </c>
      <c r="B86" s="421" t="s">
        <v>270</v>
      </c>
      <c r="C86" s="95" t="s">
        <v>271</v>
      </c>
      <c r="D86" s="421" t="s">
        <v>271</v>
      </c>
      <c r="E86" s="312">
        <v>13001</v>
      </c>
      <c r="F86" s="421" t="s">
        <v>289</v>
      </c>
      <c r="G86" s="312">
        <v>13119</v>
      </c>
      <c r="H86" s="818">
        <v>515212</v>
      </c>
      <c r="I86" s="342">
        <v>1055893.43</v>
      </c>
      <c r="J86" s="456">
        <v>2.0499999999999998</v>
      </c>
      <c r="K86" s="846"/>
      <c r="L86" s="822"/>
    </row>
    <row r="87" spans="1:12" s="429" customFormat="1" ht="15" hidden="1" customHeight="1">
      <c r="A87" s="421" t="s">
        <v>269</v>
      </c>
      <c r="B87" s="421" t="s">
        <v>270</v>
      </c>
      <c r="C87" s="95" t="s">
        <v>271</v>
      </c>
      <c r="D87" s="421" t="s">
        <v>271</v>
      </c>
      <c r="E87" s="312">
        <v>13001</v>
      </c>
      <c r="F87" s="421" t="s">
        <v>290</v>
      </c>
      <c r="G87" s="312">
        <v>13120</v>
      </c>
      <c r="H87" s="818">
        <v>208048</v>
      </c>
      <c r="I87" s="342">
        <v>208097.92000000001</v>
      </c>
      <c r="J87" s="456">
        <v>1</v>
      </c>
      <c r="K87" s="846"/>
      <c r="L87" s="822"/>
    </row>
    <row r="88" spans="1:12" s="429" customFormat="1" ht="15" hidden="1" customHeight="1">
      <c r="A88" s="421" t="s">
        <v>269</v>
      </c>
      <c r="B88" s="421" t="s">
        <v>270</v>
      </c>
      <c r="C88" s="95" t="s">
        <v>271</v>
      </c>
      <c r="D88" s="421" t="s">
        <v>271</v>
      </c>
      <c r="E88" s="312">
        <v>13001</v>
      </c>
      <c r="F88" s="421" t="s">
        <v>291</v>
      </c>
      <c r="G88" s="312">
        <v>13121</v>
      </c>
      <c r="H88" s="818">
        <v>101035</v>
      </c>
      <c r="I88" s="342">
        <v>351625.49</v>
      </c>
      <c r="J88" s="456">
        <v>3.48</v>
      </c>
      <c r="K88" s="846"/>
      <c r="L88" s="822"/>
    </row>
    <row r="89" spans="1:12" s="429" customFormat="1" ht="15" hidden="1" customHeight="1">
      <c r="A89" s="421" t="s">
        <v>269</v>
      </c>
      <c r="B89" s="421" t="s">
        <v>270</v>
      </c>
      <c r="C89" s="95" t="s">
        <v>271</v>
      </c>
      <c r="D89" s="421" t="s">
        <v>271</v>
      </c>
      <c r="E89" s="312">
        <v>13001</v>
      </c>
      <c r="F89" s="421" t="s">
        <v>292</v>
      </c>
      <c r="G89" s="312">
        <v>13122</v>
      </c>
      <c r="H89" s="818">
        <v>239860</v>
      </c>
      <c r="I89" s="342">
        <v>582115.03</v>
      </c>
      <c r="J89" s="456">
        <v>2.4300000000000002</v>
      </c>
      <c r="K89" s="846"/>
      <c r="L89" s="822"/>
    </row>
    <row r="90" spans="1:12" s="429" customFormat="1" ht="15" hidden="1" customHeight="1">
      <c r="A90" s="421" t="s">
        <v>269</v>
      </c>
      <c r="B90" s="421" t="s">
        <v>270</v>
      </c>
      <c r="C90" s="95" t="s">
        <v>271</v>
      </c>
      <c r="D90" s="421" t="s">
        <v>271</v>
      </c>
      <c r="E90" s="312">
        <v>13001</v>
      </c>
      <c r="F90" s="421" t="s">
        <v>293</v>
      </c>
      <c r="G90" s="312">
        <v>13123</v>
      </c>
      <c r="H90" s="818">
        <v>141986</v>
      </c>
      <c r="I90" s="342">
        <v>1858109.09</v>
      </c>
      <c r="J90" s="456">
        <v>13.09</v>
      </c>
      <c r="K90" s="846"/>
      <c r="L90" s="822"/>
    </row>
    <row r="91" spans="1:12" s="429" customFormat="1" ht="15" hidden="1" customHeight="1">
      <c r="A91" s="421" t="s">
        <v>269</v>
      </c>
      <c r="B91" s="421" t="s">
        <v>270</v>
      </c>
      <c r="C91" s="95" t="s">
        <v>271</v>
      </c>
      <c r="D91" s="421" t="s">
        <v>271</v>
      </c>
      <c r="E91" s="312">
        <v>13001</v>
      </c>
      <c r="F91" s="421" t="s">
        <v>294</v>
      </c>
      <c r="G91" s="312">
        <v>13124</v>
      </c>
      <c r="H91" s="818">
        <v>216475</v>
      </c>
      <c r="I91" s="342">
        <v>295576.63</v>
      </c>
      <c r="J91" s="456">
        <v>1.37</v>
      </c>
      <c r="K91" s="846"/>
      <c r="L91" s="822"/>
    </row>
    <row r="92" spans="1:12" s="429" customFormat="1" ht="15" hidden="1" customHeight="1">
      <c r="A92" s="421" t="s">
        <v>269</v>
      </c>
      <c r="B92" s="421" t="s">
        <v>270</v>
      </c>
      <c r="C92" s="95" t="s">
        <v>271</v>
      </c>
      <c r="D92" s="421" t="s">
        <v>271</v>
      </c>
      <c r="E92" s="312">
        <v>13001</v>
      </c>
      <c r="F92" s="421" t="s">
        <v>295</v>
      </c>
      <c r="G92" s="312">
        <v>13125</v>
      </c>
      <c r="H92" s="818">
        <v>209374</v>
      </c>
      <c r="I92" s="342">
        <v>126716.16</v>
      </c>
      <c r="J92" s="456">
        <v>0.61</v>
      </c>
      <c r="K92" s="846"/>
      <c r="L92" s="822"/>
    </row>
    <row r="93" spans="1:12" s="429" customFormat="1" ht="15" hidden="1" customHeight="1">
      <c r="A93" s="421" t="s">
        <v>269</v>
      </c>
      <c r="B93" s="421" t="s">
        <v>270</v>
      </c>
      <c r="C93" s="95" t="s">
        <v>271</v>
      </c>
      <c r="D93" s="421" t="s">
        <v>271</v>
      </c>
      <c r="E93" s="312">
        <v>13001</v>
      </c>
      <c r="F93" s="421" t="s">
        <v>296</v>
      </c>
      <c r="G93" s="312">
        <v>13126</v>
      </c>
      <c r="H93" s="818">
        <v>109784</v>
      </c>
      <c r="I93" s="342">
        <v>259578.6</v>
      </c>
      <c r="J93" s="456">
        <v>2.36</v>
      </c>
      <c r="K93" s="846"/>
      <c r="L93" s="822"/>
    </row>
    <row r="94" spans="1:12" s="429" customFormat="1" ht="15" hidden="1" customHeight="1">
      <c r="A94" s="421" t="s">
        <v>269</v>
      </c>
      <c r="B94" s="421" t="s">
        <v>270</v>
      </c>
      <c r="C94" s="95" t="s">
        <v>271</v>
      </c>
      <c r="D94" s="421" t="s">
        <v>271</v>
      </c>
      <c r="E94" s="312">
        <v>13001</v>
      </c>
      <c r="F94" s="421" t="s">
        <v>297</v>
      </c>
      <c r="G94" s="312">
        <v>13127</v>
      </c>
      <c r="H94" s="818">
        <v>156977</v>
      </c>
      <c r="I94" s="342">
        <v>2666317.59</v>
      </c>
      <c r="J94" s="456">
        <v>16.989999999999998</v>
      </c>
      <c r="K94" s="846"/>
      <c r="L94" s="822"/>
    </row>
    <row r="95" spans="1:12" s="429" customFormat="1" ht="15" hidden="1" customHeight="1">
      <c r="A95" s="421" t="s">
        <v>269</v>
      </c>
      <c r="B95" s="421" t="s">
        <v>270</v>
      </c>
      <c r="C95" s="95" t="s">
        <v>271</v>
      </c>
      <c r="D95" s="421" t="s">
        <v>271</v>
      </c>
      <c r="E95" s="312">
        <v>13001</v>
      </c>
      <c r="F95" s="421" t="s">
        <v>298</v>
      </c>
      <c r="G95" s="312">
        <v>13128</v>
      </c>
      <c r="H95" s="818">
        <v>146912</v>
      </c>
      <c r="I95" s="342">
        <v>307314.83</v>
      </c>
      <c r="J95" s="456">
        <v>2.09</v>
      </c>
      <c r="K95" s="846"/>
      <c r="L95" s="822"/>
    </row>
    <row r="96" spans="1:12" s="429" customFormat="1" ht="15" hidden="1" customHeight="1">
      <c r="A96" s="421" t="s">
        <v>269</v>
      </c>
      <c r="B96" s="421" t="s">
        <v>270</v>
      </c>
      <c r="C96" s="95" t="s">
        <v>271</v>
      </c>
      <c r="D96" s="421" t="s">
        <v>271</v>
      </c>
      <c r="E96" s="312">
        <v>13001</v>
      </c>
      <c r="F96" s="421" t="s">
        <v>299</v>
      </c>
      <c r="G96" s="312">
        <v>13129</v>
      </c>
      <c r="H96" s="818">
        <v>94325</v>
      </c>
      <c r="I96" s="342">
        <v>221092.08</v>
      </c>
      <c r="J96" s="456">
        <v>2.34</v>
      </c>
      <c r="K96" s="846"/>
      <c r="L96" s="822"/>
    </row>
    <row r="97" spans="1:12" s="429" customFormat="1" ht="15" hidden="1" customHeight="1">
      <c r="A97" s="421" t="s">
        <v>269</v>
      </c>
      <c r="B97" s="421" t="s">
        <v>270</v>
      </c>
      <c r="C97" s="95" t="s">
        <v>271</v>
      </c>
      <c r="D97" s="421" t="s">
        <v>271</v>
      </c>
      <c r="E97" s="312">
        <v>13001</v>
      </c>
      <c r="F97" s="421" t="s">
        <v>300</v>
      </c>
      <c r="G97" s="312">
        <v>13130</v>
      </c>
      <c r="H97" s="818">
        <v>107828</v>
      </c>
      <c r="I97" s="342">
        <v>100570.05</v>
      </c>
      <c r="J97" s="456">
        <v>0.93</v>
      </c>
      <c r="K97" s="846"/>
      <c r="L97" s="822"/>
    </row>
    <row r="98" spans="1:12" s="429" customFormat="1" ht="15" hidden="1" customHeight="1">
      <c r="A98" s="421" t="s">
        <v>269</v>
      </c>
      <c r="B98" s="421" t="s">
        <v>270</v>
      </c>
      <c r="C98" s="95" t="s">
        <v>271</v>
      </c>
      <c r="D98" s="421" t="s">
        <v>271</v>
      </c>
      <c r="E98" s="312">
        <v>13001</v>
      </c>
      <c r="F98" s="421" t="s">
        <v>301</v>
      </c>
      <c r="G98" s="312">
        <v>13131</v>
      </c>
      <c r="H98" s="818">
        <v>82602</v>
      </c>
      <c r="I98" s="342">
        <v>108191.47</v>
      </c>
      <c r="J98" s="456">
        <v>1.31</v>
      </c>
      <c r="K98" s="846"/>
      <c r="L98" s="822"/>
    </row>
    <row r="99" spans="1:12" s="429" customFormat="1" ht="15" hidden="1" customHeight="1">
      <c r="A99" s="421" t="s">
        <v>269</v>
      </c>
      <c r="B99" s="421" t="s">
        <v>270</v>
      </c>
      <c r="C99" s="95" t="s">
        <v>271</v>
      </c>
      <c r="D99" s="421" t="s">
        <v>271</v>
      </c>
      <c r="E99" s="312">
        <v>13001</v>
      </c>
      <c r="F99" s="421" t="s">
        <v>302</v>
      </c>
      <c r="G99" s="312">
        <v>13132</v>
      </c>
      <c r="H99" s="818">
        <v>84947</v>
      </c>
      <c r="I99" s="342">
        <v>1334916.19</v>
      </c>
      <c r="J99" s="456">
        <v>15.71</v>
      </c>
      <c r="K99" s="846"/>
      <c r="L99" s="822"/>
    </row>
    <row r="100" spans="1:12" s="429" customFormat="1" ht="15" hidden="1" customHeight="1">
      <c r="A100" s="421" t="s">
        <v>269</v>
      </c>
      <c r="B100" s="421" t="s">
        <v>303</v>
      </c>
      <c r="C100" s="95" t="s">
        <v>271</v>
      </c>
      <c r="D100" s="421" t="s">
        <v>271</v>
      </c>
      <c r="E100" s="312">
        <v>13001</v>
      </c>
      <c r="F100" s="421" t="s">
        <v>304</v>
      </c>
      <c r="G100" s="312">
        <v>13201</v>
      </c>
      <c r="H100" s="818">
        <v>558067</v>
      </c>
      <c r="I100" s="342">
        <v>561922</v>
      </c>
      <c r="J100" s="456">
        <v>1.01</v>
      </c>
      <c r="K100" s="846"/>
      <c r="L100" s="822"/>
    </row>
    <row r="101" spans="1:12" s="429" customFormat="1" ht="15" customHeight="1">
      <c r="A101" s="421" t="s">
        <v>269</v>
      </c>
      <c r="B101" s="421" t="s">
        <v>303</v>
      </c>
      <c r="C101" s="95" t="s">
        <v>271</v>
      </c>
      <c r="D101" s="421" t="s">
        <v>271</v>
      </c>
      <c r="E101" s="312">
        <v>13001</v>
      </c>
      <c r="F101" s="421" t="s">
        <v>305</v>
      </c>
      <c r="G101" s="312">
        <v>13202</v>
      </c>
      <c r="H101" s="818">
        <v>629</v>
      </c>
      <c r="I101" s="817" t="s">
        <v>526</v>
      </c>
      <c r="J101" s="817" t="s">
        <v>526</v>
      </c>
      <c r="K101" s="846"/>
      <c r="L101" s="822"/>
    </row>
    <row r="102" spans="1:12" s="429" customFormat="1" ht="15" customHeight="1">
      <c r="A102" s="421" t="s">
        <v>269</v>
      </c>
      <c r="B102" s="421" t="s">
        <v>303</v>
      </c>
      <c r="C102" s="95" t="s">
        <v>271</v>
      </c>
      <c r="D102" s="421" t="s">
        <v>271</v>
      </c>
      <c r="E102" s="312">
        <v>13001</v>
      </c>
      <c r="F102" s="421" t="s">
        <v>306</v>
      </c>
      <c r="G102" s="312">
        <v>13203</v>
      </c>
      <c r="H102" s="425" t="s">
        <v>526</v>
      </c>
      <c r="I102" s="817" t="s">
        <v>526</v>
      </c>
      <c r="J102" s="817" t="s">
        <v>526</v>
      </c>
      <c r="K102" s="846"/>
      <c r="L102" s="822"/>
    </row>
    <row r="103" spans="1:12" s="429" customFormat="1" ht="15" hidden="1" customHeight="1">
      <c r="A103" s="421" t="s">
        <v>269</v>
      </c>
      <c r="B103" s="421" t="s">
        <v>307</v>
      </c>
      <c r="C103" s="95" t="s">
        <v>271</v>
      </c>
      <c r="D103" s="421" t="s">
        <v>271</v>
      </c>
      <c r="E103" s="312">
        <v>13001</v>
      </c>
      <c r="F103" s="421" t="s">
        <v>308</v>
      </c>
      <c r="G103" s="312">
        <v>13301</v>
      </c>
      <c r="H103" s="818">
        <v>95754</v>
      </c>
      <c r="I103" s="342">
        <v>381224.27</v>
      </c>
      <c r="J103" s="456">
        <v>3.98</v>
      </c>
      <c r="K103" s="846"/>
      <c r="L103" s="822"/>
    </row>
    <row r="104" spans="1:12" s="429" customFormat="1" ht="15" hidden="1" customHeight="1">
      <c r="A104" s="421" t="s">
        <v>269</v>
      </c>
      <c r="B104" s="421" t="s">
        <v>307</v>
      </c>
      <c r="C104" s="95" t="s">
        <v>271</v>
      </c>
      <c r="D104" s="421" t="s">
        <v>271</v>
      </c>
      <c r="E104" s="312">
        <v>13001</v>
      </c>
      <c r="F104" s="421" t="s">
        <v>309</v>
      </c>
      <c r="G104" s="312">
        <v>13302</v>
      </c>
      <c r="H104" s="818">
        <v>56326</v>
      </c>
      <c r="I104" s="342">
        <v>261741.28</v>
      </c>
      <c r="J104" s="456">
        <v>4.6500000000000004</v>
      </c>
      <c r="K104" s="846"/>
      <c r="L104" s="822"/>
    </row>
    <row r="105" spans="1:12" s="429" customFormat="1" ht="15" hidden="1" customHeight="1">
      <c r="A105" s="421" t="s">
        <v>269</v>
      </c>
      <c r="B105" s="421" t="s">
        <v>307</v>
      </c>
      <c r="C105" s="95" t="s">
        <v>271</v>
      </c>
      <c r="D105" s="421" t="s">
        <v>271</v>
      </c>
      <c r="E105" s="312">
        <v>13001</v>
      </c>
      <c r="F105" s="421" t="s">
        <v>310</v>
      </c>
      <c r="G105" s="312">
        <v>13303</v>
      </c>
      <c r="H105" s="818">
        <v>1963</v>
      </c>
      <c r="I105" s="342">
        <v>35408.03</v>
      </c>
      <c r="J105" s="456">
        <v>18.04</v>
      </c>
      <c r="K105" s="846"/>
      <c r="L105" s="822"/>
    </row>
    <row r="106" spans="1:12" s="429" customFormat="1" ht="15" hidden="1" customHeight="1">
      <c r="A106" s="421" t="s">
        <v>269</v>
      </c>
      <c r="B106" s="421" t="s">
        <v>311</v>
      </c>
      <c r="C106" s="95" t="s">
        <v>271</v>
      </c>
      <c r="D106" s="421" t="s">
        <v>271</v>
      </c>
      <c r="E106" s="312">
        <v>13001</v>
      </c>
      <c r="F106" s="421" t="s">
        <v>312</v>
      </c>
      <c r="G106" s="312">
        <v>13401</v>
      </c>
      <c r="H106" s="818">
        <v>264984</v>
      </c>
      <c r="I106" s="342">
        <v>314178.09999999998</v>
      </c>
      <c r="J106" s="456">
        <v>1.19</v>
      </c>
      <c r="K106" s="846"/>
      <c r="L106" s="822"/>
    </row>
    <row r="107" spans="1:12" s="429" customFormat="1" ht="15" hidden="1" customHeight="1">
      <c r="A107" s="421" t="s">
        <v>269</v>
      </c>
      <c r="B107" s="421" t="s">
        <v>311</v>
      </c>
      <c r="C107" s="95" t="s">
        <v>271</v>
      </c>
      <c r="D107" s="421" t="s">
        <v>271</v>
      </c>
      <c r="E107" s="312">
        <v>13001</v>
      </c>
      <c r="F107" s="421" t="s">
        <v>313</v>
      </c>
      <c r="G107" s="312">
        <v>13402</v>
      </c>
      <c r="H107" s="818">
        <v>56318</v>
      </c>
      <c r="I107" s="342">
        <v>45638.63</v>
      </c>
      <c r="J107" s="456">
        <v>0.81</v>
      </c>
      <c r="K107" s="846"/>
      <c r="L107" s="822"/>
    </row>
    <row r="108" spans="1:12" s="429" customFormat="1" ht="15" customHeight="1">
      <c r="A108" s="421" t="s">
        <v>269</v>
      </c>
      <c r="B108" s="421" t="s">
        <v>311</v>
      </c>
      <c r="C108" s="95" t="s">
        <v>271</v>
      </c>
      <c r="D108" s="421" t="s">
        <v>271</v>
      </c>
      <c r="E108" s="312">
        <v>13001</v>
      </c>
      <c r="F108" s="421" t="s">
        <v>314</v>
      </c>
      <c r="G108" s="312">
        <v>13403</v>
      </c>
      <c r="H108" s="425" t="s">
        <v>526</v>
      </c>
      <c r="I108" s="817" t="s">
        <v>526</v>
      </c>
      <c r="J108" s="661" t="s">
        <v>526</v>
      </c>
      <c r="K108" s="846"/>
      <c r="L108" s="822"/>
    </row>
    <row r="109" spans="1:12" s="429" customFormat="1" ht="15" customHeight="1">
      <c r="A109" s="421" t="s">
        <v>269</v>
      </c>
      <c r="B109" s="421" t="s">
        <v>311</v>
      </c>
      <c r="C109" s="95" t="s">
        <v>271</v>
      </c>
      <c r="D109" s="421" t="s">
        <v>271</v>
      </c>
      <c r="E109" s="312">
        <v>13001</v>
      </c>
      <c r="F109" s="421" t="s">
        <v>315</v>
      </c>
      <c r="G109" s="312">
        <v>13404</v>
      </c>
      <c r="H109" s="425" t="s">
        <v>526</v>
      </c>
      <c r="I109" s="817" t="s">
        <v>526</v>
      </c>
      <c r="J109" s="661" t="s">
        <v>526</v>
      </c>
      <c r="K109" s="846"/>
      <c r="L109" s="822"/>
    </row>
    <row r="110" spans="1:12" s="429" customFormat="1" ht="15" hidden="1" customHeight="1">
      <c r="A110" s="421" t="s">
        <v>269</v>
      </c>
      <c r="B110" s="421" t="s">
        <v>316</v>
      </c>
      <c r="C110" s="95" t="s">
        <v>172</v>
      </c>
      <c r="D110" s="421" t="s">
        <v>316</v>
      </c>
      <c r="E110" s="312">
        <v>13501</v>
      </c>
      <c r="F110" s="424" t="s">
        <v>316</v>
      </c>
      <c r="G110" s="312">
        <v>13501</v>
      </c>
      <c r="H110" s="818">
        <v>60527</v>
      </c>
      <c r="I110" s="342">
        <v>74570.48</v>
      </c>
      <c r="J110" s="456">
        <v>1.23</v>
      </c>
      <c r="K110" s="846"/>
      <c r="L110" s="822"/>
    </row>
    <row r="111" spans="1:12" s="429" customFormat="1" ht="15" hidden="1" customHeight="1">
      <c r="A111" s="421" t="s">
        <v>269</v>
      </c>
      <c r="B111" s="421" t="s">
        <v>317</v>
      </c>
      <c r="C111" s="95" t="s">
        <v>271</v>
      </c>
      <c r="D111" s="421" t="s">
        <v>271</v>
      </c>
      <c r="E111" s="312">
        <v>13001</v>
      </c>
      <c r="F111" s="421" t="s">
        <v>317</v>
      </c>
      <c r="G111" s="312">
        <v>13601</v>
      </c>
      <c r="H111" s="818">
        <v>38081</v>
      </c>
      <c r="I111" s="342">
        <v>103821.03</v>
      </c>
      <c r="J111" s="456">
        <v>2.73</v>
      </c>
      <c r="K111" s="846"/>
      <c r="L111" s="822"/>
    </row>
    <row r="112" spans="1:12" s="429" customFormat="1" ht="15" customHeight="1">
      <c r="A112" s="421" t="s">
        <v>269</v>
      </c>
      <c r="B112" s="421" t="s">
        <v>317</v>
      </c>
      <c r="C112" s="95" t="s">
        <v>271</v>
      </c>
      <c r="D112" s="421" t="s">
        <v>271</v>
      </c>
      <c r="E112" s="312">
        <v>13001</v>
      </c>
      <c r="F112" s="421" t="s">
        <v>318</v>
      </c>
      <c r="G112" s="312">
        <v>13602</v>
      </c>
      <c r="H112" s="425" t="s">
        <v>526</v>
      </c>
      <c r="I112" s="817" t="s">
        <v>526</v>
      </c>
      <c r="J112" s="661" t="s">
        <v>526</v>
      </c>
      <c r="K112" s="846"/>
      <c r="L112" s="822"/>
    </row>
    <row r="113" spans="1:12" s="429" customFormat="1" ht="15" customHeight="1">
      <c r="A113" s="421" t="s">
        <v>269</v>
      </c>
      <c r="B113" s="421" t="s">
        <v>317</v>
      </c>
      <c r="C113" s="95" t="s">
        <v>271</v>
      </c>
      <c r="D113" s="421" t="s">
        <v>271</v>
      </c>
      <c r="E113" s="312">
        <v>13001</v>
      </c>
      <c r="F113" s="421" t="s">
        <v>319</v>
      </c>
      <c r="G113" s="312">
        <v>13603</v>
      </c>
      <c r="H113" s="425" t="s">
        <v>526</v>
      </c>
      <c r="I113" s="817" t="s">
        <v>526</v>
      </c>
      <c r="J113" s="661" t="s">
        <v>526</v>
      </c>
      <c r="K113" s="846"/>
      <c r="L113" s="822"/>
    </row>
    <row r="114" spans="1:12" s="429" customFormat="1" ht="15" hidden="1" customHeight="1">
      <c r="A114" s="421" t="s">
        <v>269</v>
      </c>
      <c r="B114" s="421" t="s">
        <v>317</v>
      </c>
      <c r="C114" s="95" t="s">
        <v>271</v>
      </c>
      <c r="D114" s="421" t="s">
        <v>271</v>
      </c>
      <c r="E114" s="312">
        <v>13001</v>
      </c>
      <c r="F114" s="421" t="s">
        <v>320</v>
      </c>
      <c r="G114" s="312">
        <v>13604</v>
      </c>
      <c r="H114" s="818">
        <v>37400</v>
      </c>
      <c r="I114" s="342">
        <v>113837.53</v>
      </c>
      <c r="J114" s="456">
        <v>3.04</v>
      </c>
      <c r="K114" s="846"/>
      <c r="L114" s="822"/>
    </row>
    <row r="115" spans="1:12" s="429" customFormat="1" ht="15" hidden="1" customHeight="1">
      <c r="A115" s="421" t="s">
        <v>269</v>
      </c>
      <c r="B115" s="421" t="s">
        <v>317</v>
      </c>
      <c r="C115" s="95" t="s">
        <v>271</v>
      </c>
      <c r="D115" s="421" t="s">
        <v>271</v>
      </c>
      <c r="E115" s="312">
        <v>13001</v>
      </c>
      <c r="F115" s="421" t="s">
        <v>321</v>
      </c>
      <c r="G115" s="312">
        <v>13605</v>
      </c>
      <c r="H115" s="818">
        <v>26427</v>
      </c>
      <c r="I115" s="342">
        <v>199586.29</v>
      </c>
      <c r="J115" s="456">
        <v>7.55</v>
      </c>
      <c r="K115" s="846"/>
      <c r="L115" s="822"/>
    </row>
    <row r="116" spans="1:12" s="429" customFormat="1" ht="15" hidden="1" customHeight="1">
      <c r="A116" s="421" t="s">
        <v>322</v>
      </c>
      <c r="B116" s="421" t="s">
        <v>323</v>
      </c>
      <c r="C116" s="95" t="s">
        <v>172</v>
      </c>
      <c r="D116" s="421" t="s">
        <v>323</v>
      </c>
      <c r="E116" s="312">
        <v>14101</v>
      </c>
      <c r="F116" s="421" t="s">
        <v>323</v>
      </c>
      <c r="G116" s="312">
        <v>14101</v>
      </c>
      <c r="H116" s="818">
        <v>142022</v>
      </c>
      <c r="I116" s="342">
        <v>967219.61</v>
      </c>
      <c r="J116" s="456">
        <v>6.81</v>
      </c>
      <c r="K116" s="846"/>
      <c r="L116" s="822"/>
    </row>
    <row r="117" spans="1:12" s="429" customFormat="1" ht="15" hidden="1" customHeight="1">
      <c r="A117" s="421" t="s">
        <v>324</v>
      </c>
      <c r="B117" s="421" t="s">
        <v>325</v>
      </c>
      <c r="C117" s="95" t="s">
        <v>172</v>
      </c>
      <c r="D117" s="421" t="s">
        <v>325</v>
      </c>
      <c r="E117" s="312">
        <v>15101</v>
      </c>
      <c r="F117" s="421" t="s">
        <v>325</v>
      </c>
      <c r="G117" s="312">
        <v>15101</v>
      </c>
      <c r="H117" s="818">
        <v>195939</v>
      </c>
      <c r="I117" s="342">
        <v>275919.78000000003</v>
      </c>
      <c r="J117" s="456">
        <v>1.41</v>
      </c>
      <c r="K117" s="846"/>
      <c r="L117" s="822"/>
    </row>
    <row r="118" spans="1:12" s="429" customFormat="1" ht="15" hidden="1" customHeight="1">
      <c r="A118" s="421" t="s">
        <v>326</v>
      </c>
      <c r="B118" s="219" t="s">
        <v>327</v>
      </c>
      <c r="C118" s="95" t="s">
        <v>172</v>
      </c>
      <c r="D118" s="421" t="s">
        <v>328</v>
      </c>
      <c r="E118" s="312">
        <v>16101</v>
      </c>
      <c r="F118" s="421" t="s">
        <v>329</v>
      </c>
      <c r="G118" s="312">
        <v>16101</v>
      </c>
      <c r="H118" s="818">
        <v>149111</v>
      </c>
      <c r="I118" s="342">
        <v>51566.19</v>
      </c>
      <c r="J118" s="456">
        <v>0.35</v>
      </c>
      <c r="K118" s="846"/>
      <c r="L118" s="822"/>
    </row>
    <row r="119" spans="1:12" s="429" customFormat="1" ht="15" hidden="1" customHeight="1">
      <c r="A119" s="421" t="s">
        <v>326</v>
      </c>
      <c r="B119" s="219" t="s">
        <v>327</v>
      </c>
      <c r="C119" s="95" t="s">
        <v>172</v>
      </c>
      <c r="D119" s="421" t="s">
        <v>328</v>
      </c>
      <c r="E119" s="312">
        <v>16101</v>
      </c>
      <c r="F119" s="421" t="s">
        <v>330</v>
      </c>
      <c r="G119" s="312">
        <v>16103</v>
      </c>
      <c r="H119" s="818">
        <v>27150</v>
      </c>
      <c r="I119" s="342">
        <v>33932.080000000002</v>
      </c>
      <c r="J119" s="456">
        <v>1.25</v>
      </c>
      <c r="K119" s="846"/>
      <c r="L119" s="822"/>
    </row>
    <row r="120" spans="1:12" s="429" customFormat="1" ht="15" hidden="1" customHeight="1">
      <c r="A120" s="421" t="s">
        <v>326</v>
      </c>
      <c r="B120" s="219" t="s">
        <v>331</v>
      </c>
      <c r="C120" s="95" t="s">
        <v>172</v>
      </c>
      <c r="D120" s="423" t="s">
        <v>332</v>
      </c>
      <c r="E120" s="312">
        <v>16301</v>
      </c>
      <c r="F120" s="423" t="s">
        <v>332</v>
      </c>
      <c r="G120" s="312">
        <v>16301</v>
      </c>
      <c r="H120" s="818">
        <v>32509</v>
      </c>
      <c r="I120" s="342">
        <v>106992.24</v>
      </c>
      <c r="J120" s="456">
        <v>3.29</v>
      </c>
      <c r="K120" s="846"/>
      <c r="L120" s="822"/>
    </row>
  </sheetData>
  <autoFilter ref="A3:S120" xr:uid="{00000000-0001-0000-1600-000000000000}">
    <filterColumn colId="0">
      <filters>
        <filter val="METROPOLITANA"/>
      </filters>
    </filterColumn>
    <filterColumn colId="9">
      <filters>
        <filter val="S/I"/>
      </filters>
    </filterColumn>
  </autoFilter>
  <sortState xmlns:xlrd2="http://schemas.microsoft.com/office/spreadsheetml/2017/richdata2" ref="A4:J120">
    <sortCondition descending="1" ref="J4"/>
  </sortState>
  <mergeCells count="2">
    <mergeCell ref="B1:J1"/>
    <mergeCell ref="H2:J2"/>
  </mergeCells>
  <hyperlinks>
    <hyperlink ref="K1" location="INDICE!A1" display="INDICE" xr:uid="{00000000-0004-0000-1600-000000000000}"/>
    <hyperlink ref="K2" location="Matriz_Estadisticas!A1" display="ESTADÍSTICAS" xr:uid="{00000000-0004-0000-1600-000001000000}"/>
    <hyperlink ref="A1" location="INDICE!C12" display="BPU_23" xr:uid="{00000000-0004-0000-1600-000002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H38"/>
  <sheetViews>
    <sheetView workbookViewId="0"/>
  </sheetViews>
  <sheetFormatPr baseColWidth="10" defaultColWidth="11.44140625" defaultRowHeight="14.4"/>
  <cols>
    <col min="1" max="1" width="44.44140625" style="6" bestFit="1" customWidth="1"/>
    <col min="2" max="3" width="100.6640625" style="7" customWidth="1"/>
    <col min="4" max="4" width="7" style="4" bestFit="1" customWidth="1"/>
    <col min="5" max="8" width="11.44140625" style="4"/>
    <col min="9" max="16384" width="11.44140625" style="15"/>
  </cols>
  <sheetData>
    <row r="1" spans="1:4">
      <c r="A1" s="441" t="s">
        <v>419</v>
      </c>
      <c r="B1" s="412" t="s">
        <v>1275</v>
      </c>
      <c r="C1" s="412" t="s">
        <v>1276</v>
      </c>
      <c r="D1" s="35" t="s">
        <v>137</v>
      </c>
    </row>
    <row r="2" spans="1:4">
      <c r="A2" s="278" t="s">
        <v>6</v>
      </c>
      <c r="B2" s="208" t="s">
        <v>19</v>
      </c>
      <c r="C2" s="208" t="s">
        <v>19</v>
      </c>
    </row>
    <row r="3" spans="1:4">
      <c r="A3" s="263" t="s">
        <v>4</v>
      </c>
      <c r="B3" s="199" t="s">
        <v>13</v>
      </c>
      <c r="C3" s="199" t="s">
        <v>13</v>
      </c>
    </row>
    <row r="4" spans="1:4">
      <c r="A4" s="263" t="s">
        <v>388</v>
      </c>
      <c r="B4" s="199" t="s">
        <v>14</v>
      </c>
      <c r="C4" s="199" t="s">
        <v>14</v>
      </c>
    </row>
    <row r="5" spans="1:4">
      <c r="A5" s="263" t="s">
        <v>9</v>
      </c>
      <c r="B5" s="199" t="s">
        <v>645</v>
      </c>
      <c r="C5" s="199" t="s">
        <v>645</v>
      </c>
    </row>
    <row r="6" spans="1:4">
      <c r="A6" s="263" t="s">
        <v>138</v>
      </c>
      <c r="B6" s="199" t="s">
        <v>468</v>
      </c>
      <c r="C6" s="199" t="s">
        <v>468</v>
      </c>
    </row>
    <row r="7" spans="1:4">
      <c r="A7" s="263" t="s">
        <v>7</v>
      </c>
      <c r="B7" s="199" t="s">
        <v>646</v>
      </c>
      <c r="C7" s="199" t="s">
        <v>646</v>
      </c>
    </row>
    <row r="8" spans="1:4">
      <c r="A8" s="263" t="s">
        <v>389</v>
      </c>
      <c r="B8" s="199">
        <v>2018</v>
      </c>
      <c r="C8" s="199">
        <v>2019</v>
      </c>
    </row>
    <row r="9" spans="1:4">
      <c r="A9" s="263" t="s">
        <v>390</v>
      </c>
      <c r="B9" s="199" t="s">
        <v>470</v>
      </c>
      <c r="C9" s="199" t="s">
        <v>470</v>
      </c>
    </row>
    <row r="10" spans="1:4" ht="69">
      <c r="A10" s="100" t="s">
        <v>391</v>
      </c>
      <c r="B10" s="203" t="s">
        <v>647</v>
      </c>
      <c r="C10" s="203" t="s">
        <v>1277</v>
      </c>
    </row>
    <row r="11" spans="1:4">
      <c r="A11" s="263" t="s">
        <v>392</v>
      </c>
      <c r="B11" s="198" t="s">
        <v>1927</v>
      </c>
      <c r="C11" s="198" t="s">
        <v>1927</v>
      </c>
    </row>
    <row r="12" spans="1:4">
      <c r="A12" s="263" t="s">
        <v>393</v>
      </c>
      <c r="B12" s="199" t="s">
        <v>473</v>
      </c>
      <c r="C12" s="199" t="s">
        <v>473</v>
      </c>
    </row>
    <row r="13" spans="1:4">
      <c r="A13" s="263" t="s">
        <v>394</v>
      </c>
      <c r="B13" s="199" t="s">
        <v>648</v>
      </c>
      <c r="C13" s="199" t="s">
        <v>648</v>
      </c>
    </row>
    <row r="14" spans="1:4">
      <c r="A14" s="263" t="s">
        <v>139</v>
      </c>
      <c r="B14" s="199" t="s">
        <v>649</v>
      </c>
      <c r="C14" s="199" t="s">
        <v>649</v>
      </c>
    </row>
    <row r="15" spans="1:4">
      <c r="A15" s="263" t="s">
        <v>395</v>
      </c>
      <c r="B15" s="206">
        <v>43557</v>
      </c>
      <c r="C15" s="206">
        <v>43557</v>
      </c>
    </row>
    <row r="16" spans="1:4">
      <c r="A16" s="263" t="s">
        <v>396</v>
      </c>
      <c r="B16" s="205">
        <v>43667</v>
      </c>
      <c r="C16" s="205">
        <v>44270</v>
      </c>
    </row>
    <row r="17" spans="1:3">
      <c r="A17" s="279" t="s">
        <v>397</v>
      </c>
      <c r="B17" s="208" t="s">
        <v>798</v>
      </c>
      <c r="C17" s="208" t="s">
        <v>798</v>
      </c>
    </row>
    <row r="18" spans="1:3">
      <c r="A18" s="278" t="s">
        <v>398</v>
      </c>
      <c r="B18" s="208" t="s">
        <v>650</v>
      </c>
      <c r="C18" s="208" t="s">
        <v>650</v>
      </c>
    </row>
    <row r="19" spans="1:3">
      <c r="A19" s="278" t="s">
        <v>399</v>
      </c>
      <c r="B19" s="208" t="s">
        <v>545</v>
      </c>
      <c r="C19" s="208" t="s">
        <v>545</v>
      </c>
    </row>
    <row r="20" spans="1:3">
      <c r="A20" s="278" t="s">
        <v>400</v>
      </c>
      <c r="B20" s="259" t="s">
        <v>479</v>
      </c>
      <c r="C20" s="259" t="s">
        <v>479</v>
      </c>
    </row>
    <row r="21" spans="1:3">
      <c r="A21" s="278" t="s">
        <v>403</v>
      </c>
      <c r="B21" s="208" t="s">
        <v>637</v>
      </c>
      <c r="C21" s="199" t="s">
        <v>1929</v>
      </c>
    </row>
    <row r="22" spans="1:3">
      <c r="A22" s="278" t="s">
        <v>404</v>
      </c>
      <c r="B22" s="208" t="s">
        <v>434</v>
      </c>
      <c r="C22" s="199" t="s">
        <v>434</v>
      </c>
    </row>
    <row r="23" spans="1:3">
      <c r="A23" s="278" t="s">
        <v>435</v>
      </c>
      <c r="B23" s="208" t="s">
        <v>1714</v>
      </c>
      <c r="C23" s="431" t="s">
        <v>1264</v>
      </c>
    </row>
    <row r="24" spans="1:3">
      <c r="A24" s="278" t="s">
        <v>405</v>
      </c>
      <c r="B24" s="208">
        <v>2018</v>
      </c>
      <c r="C24" s="199">
        <v>2019</v>
      </c>
    </row>
    <row r="25" spans="1:3">
      <c r="A25" s="278" t="s">
        <v>406</v>
      </c>
      <c r="B25" s="208" t="s">
        <v>470</v>
      </c>
      <c r="C25" s="416" t="s">
        <v>482</v>
      </c>
    </row>
    <row r="26" spans="1:3">
      <c r="A26" s="278" t="s">
        <v>407</v>
      </c>
      <c r="B26" s="209" t="s">
        <v>651</v>
      </c>
      <c r="C26" s="199" t="s">
        <v>651</v>
      </c>
    </row>
    <row r="27" spans="1:3">
      <c r="A27" s="278" t="s">
        <v>408</v>
      </c>
      <c r="B27" s="210" t="s">
        <v>434</v>
      </c>
      <c r="C27" s="199" t="s">
        <v>434</v>
      </c>
    </row>
    <row r="28" spans="1:3">
      <c r="A28" s="278" t="s">
        <v>439</v>
      </c>
      <c r="B28" s="362" t="s">
        <v>652</v>
      </c>
      <c r="C28" s="431" t="s">
        <v>652</v>
      </c>
    </row>
    <row r="29" spans="1:3">
      <c r="A29" s="278" t="s">
        <v>409</v>
      </c>
      <c r="B29" s="211">
        <v>2017</v>
      </c>
      <c r="C29" s="199">
        <v>2018</v>
      </c>
    </row>
    <row r="30" spans="1:3">
      <c r="A30" s="278" t="s">
        <v>410</v>
      </c>
      <c r="B30" s="209" t="s">
        <v>470</v>
      </c>
      <c r="C30" s="416" t="s">
        <v>482</v>
      </c>
    </row>
    <row r="31" spans="1:3">
      <c r="A31" s="278" t="s">
        <v>411</v>
      </c>
      <c r="B31" s="209" t="s">
        <v>580</v>
      </c>
      <c r="C31" s="199" t="s">
        <v>1265</v>
      </c>
    </row>
    <row r="32" spans="1:3">
      <c r="A32" s="278" t="s">
        <v>412</v>
      </c>
      <c r="B32" s="209" t="s">
        <v>434</v>
      </c>
      <c r="C32" s="432" t="s">
        <v>434</v>
      </c>
    </row>
    <row r="33" spans="1:3">
      <c r="A33" s="278" t="s">
        <v>440</v>
      </c>
      <c r="B33" s="362" t="s">
        <v>653</v>
      </c>
      <c r="C33" s="199" t="s">
        <v>1714</v>
      </c>
    </row>
    <row r="34" spans="1:3">
      <c r="A34" s="278" t="s">
        <v>413</v>
      </c>
      <c r="B34" s="211">
        <v>2017</v>
      </c>
      <c r="C34" s="433">
        <v>2018</v>
      </c>
    </row>
    <row r="35" spans="1:3">
      <c r="A35" s="278" t="s">
        <v>414</v>
      </c>
      <c r="B35" s="209" t="s">
        <v>470</v>
      </c>
      <c r="C35" s="432" t="s">
        <v>470</v>
      </c>
    </row>
    <row r="36" spans="1:3" ht="124.2">
      <c r="A36" s="278" t="s">
        <v>401</v>
      </c>
      <c r="B36" s="221" t="s">
        <v>654</v>
      </c>
      <c r="C36" s="171" t="s">
        <v>1946</v>
      </c>
    </row>
    <row r="37" spans="1:3" ht="82.8">
      <c r="A37" s="263" t="s">
        <v>1267</v>
      </c>
      <c r="B37" s="221" t="s">
        <v>17</v>
      </c>
      <c r="C37" s="171" t="s">
        <v>1278</v>
      </c>
    </row>
    <row r="38" spans="1:3">
      <c r="A38" s="278" t="s">
        <v>402</v>
      </c>
      <c r="B38" s="229" t="s">
        <v>655</v>
      </c>
      <c r="C38" s="229" t="s">
        <v>1917</v>
      </c>
    </row>
  </sheetData>
  <hyperlinks>
    <hyperlink ref="D1" location="INDICE!A1" display="INDICE" xr:uid="{00000000-0004-0000-1700-000000000000}"/>
    <hyperlink ref="C23" r:id="rId1" xr:uid="{00000000-0004-0000-1700-000001000000}"/>
    <hyperlink ref="C28" r:id="rId2" xr:uid="{00000000-0004-0000-1700-000002000000}"/>
    <hyperlink ref="A1" location="INDICE!C11" display="COMPONENTE" xr:uid="{00000000-0004-0000-1700-000003000000}"/>
  </hyperlinks>
  <pageMargins left="0.7" right="0.7" top="0.75" bottom="0.75" header="0.3" footer="0.3"/>
  <pageSetup orientation="portrait" horizontalDpi="4294967293" verticalDpi="4294967293"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filterMode="1"/>
  <dimension ref="A1:J120"/>
  <sheetViews>
    <sheetView zoomScaleNormal="100" workbookViewId="0">
      <selection activeCell="H70" sqref="H70"/>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24.5546875" style="218" customWidth="1"/>
    <col min="9" max="9" width="22.21875" style="218" bestFit="1" customWidth="1"/>
    <col min="10" max="10" width="13.109375" style="527" bestFit="1" customWidth="1"/>
    <col min="11" max="16384" width="11.44140625" style="218"/>
  </cols>
  <sheetData>
    <row r="1" spans="1:10">
      <c r="A1" s="446" t="s">
        <v>19</v>
      </c>
      <c r="B1" s="1109" t="s">
        <v>645</v>
      </c>
      <c r="C1" s="1109"/>
      <c r="D1" s="1109"/>
      <c r="E1" s="1109"/>
      <c r="F1" s="1109"/>
      <c r="G1" s="1109"/>
      <c r="H1" s="1094"/>
      <c r="I1" s="1094"/>
      <c r="J1" s="625" t="s">
        <v>137</v>
      </c>
    </row>
    <row r="2" spans="1:10">
      <c r="A2" s="464"/>
      <c r="B2" s="464"/>
      <c r="C2" s="464"/>
      <c r="D2" s="462"/>
      <c r="E2" s="465"/>
      <c r="F2" s="465"/>
      <c r="G2" s="465"/>
      <c r="H2" s="460" t="s">
        <v>1274</v>
      </c>
      <c r="I2" s="603" t="s">
        <v>1269</v>
      </c>
      <c r="J2" s="625" t="s">
        <v>449</v>
      </c>
    </row>
    <row r="3" spans="1:10" ht="30" customHeight="1">
      <c r="A3" s="452" t="s">
        <v>165</v>
      </c>
      <c r="B3" s="452" t="s">
        <v>166</v>
      </c>
      <c r="C3" s="452" t="s">
        <v>167</v>
      </c>
      <c r="D3" s="436" t="s">
        <v>168</v>
      </c>
      <c r="E3" s="453" t="s">
        <v>169</v>
      </c>
      <c r="F3" s="453" t="s">
        <v>11</v>
      </c>
      <c r="G3" s="453" t="s">
        <v>487</v>
      </c>
      <c r="H3" s="454" t="s">
        <v>656</v>
      </c>
      <c r="I3" s="428" t="s">
        <v>1279</v>
      </c>
    </row>
    <row r="4" spans="1:10" s="429" customFormat="1" ht="15" hidden="1" customHeight="1">
      <c r="A4" s="447" t="s">
        <v>170</v>
      </c>
      <c r="B4" s="447" t="s">
        <v>171</v>
      </c>
      <c r="C4" s="448" t="s">
        <v>172</v>
      </c>
      <c r="D4" s="447" t="s">
        <v>173</v>
      </c>
      <c r="E4" s="449">
        <v>1001</v>
      </c>
      <c r="F4" s="447" t="s">
        <v>171</v>
      </c>
      <c r="G4" s="449">
        <v>1101</v>
      </c>
      <c r="H4" s="456">
        <v>2047.55</v>
      </c>
      <c r="I4" s="456">
        <v>1961.235465</v>
      </c>
    </row>
    <row r="5" spans="1:10" s="429" customFormat="1" ht="15" hidden="1" customHeight="1">
      <c r="A5" s="421" t="s">
        <v>170</v>
      </c>
      <c r="B5" s="421" t="s">
        <v>171</v>
      </c>
      <c r="C5" s="95" t="s">
        <v>172</v>
      </c>
      <c r="D5" s="421" t="s">
        <v>173</v>
      </c>
      <c r="E5" s="312">
        <v>1001</v>
      </c>
      <c r="F5" s="421" t="s">
        <v>174</v>
      </c>
      <c r="G5" s="312">
        <v>1107</v>
      </c>
      <c r="H5" s="456">
        <v>1827.35</v>
      </c>
      <c r="I5" s="456">
        <v>1846.2966899999999</v>
      </c>
    </row>
    <row r="6" spans="1:10" s="429" customFormat="1" ht="15" hidden="1" customHeight="1">
      <c r="A6" s="421" t="s">
        <v>175</v>
      </c>
      <c r="B6" s="421" t="s">
        <v>175</v>
      </c>
      <c r="C6" s="95" t="s">
        <v>172</v>
      </c>
      <c r="D6" s="421" t="s">
        <v>175</v>
      </c>
      <c r="E6" s="312">
        <v>2101</v>
      </c>
      <c r="F6" s="421" t="s">
        <v>175</v>
      </c>
      <c r="G6" s="312">
        <v>2101</v>
      </c>
      <c r="H6" s="456">
        <v>1420.31</v>
      </c>
      <c r="I6" s="456">
        <v>1375.5184389999999</v>
      </c>
    </row>
    <row r="7" spans="1:10" s="429" customFormat="1" ht="15" hidden="1" customHeight="1">
      <c r="A7" s="421" t="s">
        <v>175</v>
      </c>
      <c r="B7" s="421" t="s">
        <v>176</v>
      </c>
      <c r="C7" s="95" t="s">
        <v>172</v>
      </c>
      <c r="D7" s="421" t="s">
        <v>177</v>
      </c>
      <c r="E7" s="312">
        <v>2201</v>
      </c>
      <c r="F7" s="421" t="s">
        <v>177</v>
      </c>
      <c r="G7" s="312">
        <v>2201</v>
      </c>
      <c r="H7" s="456">
        <v>1926.28</v>
      </c>
      <c r="I7" s="456">
        <v>1902.0877310000001</v>
      </c>
    </row>
    <row r="8" spans="1:10" s="429" customFormat="1" ht="15" hidden="1" customHeight="1">
      <c r="A8" s="421" t="s">
        <v>178</v>
      </c>
      <c r="B8" s="421" t="s">
        <v>179</v>
      </c>
      <c r="C8" s="95" t="s">
        <v>172</v>
      </c>
      <c r="D8" s="421" t="s">
        <v>180</v>
      </c>
      <c r="E8" s="312">
        <v>3001</v>
      </c>
      <c r="F8" s="421" t="s">
        <v>179</v>
      </c>
      <c r="G8" s="312">
        <v>3101</v>
      </c>
      <c r="H8" s="456">
        <v>1882.55</v>
      </c>
      <c r="I8" s="456">
        <v>1812.9467870000001</v>
      </c>
    </row>
    <row r="9" spans="1:10" s="429" customFormat="1" ht="15" hidden="1" customHeight="1">
      <c r="A9" s="421" t="s">
        <v>178</v>
      </c>
      <c r="B9" s="421" t="s">
        <v>179</v>
      </c>
      <c r="C9" s="95" t="s">
        <v>172</v>
      </c>
      <c r="D9" s="421" t="s">
        <v>180</v>
      </c>
      <c r="E9" s="312">
        <v>3001</v>
      </c>
      <c r="F9" s="421" t="s">
        <v>181</v>
      </c>
      <c r="G9" s="312">
        <v>3103</v>
      </c>
      <c r="H9" s="456">
        <v>2360.04</v>
      </c>
      <c r="I9" s="456">
        <v>2355.436616</v>
      </c>
    </row>
    <row r="10" spans="1:10" s="429" customFormat="1" ht="15" hidden="1" customHeight="1">
      <c r="A10" s="421" t="s">
        <v>178</v>
      </c>
      <c r="B10" s="423" t="s">
        <v>182</v>
      </c>
      <c r="C10" s="95" t="s">
        <v>172</v>
      </c>
      <c r="D10" s="423" t="s">
        <v>183</v>
      </c>
      <c r="E10" s="312">
        <v>3301</v>
      </c>
      <c r="F10" s="423" t="s">
        <v>183</v>
      </c>
      <c r="G10" s="312">
        <v>3301</v>
      </c>
      <c r="H10" s="456">
        <v>1314.55</v>
      </c>
      <c r="I10" s="456">
        <v>1357.580827</v>
      </c>
    </row>
    <row r="11" spans="1:10" s="429" customFormat="1" ht="15" hidden="1" customHeight="1">
      <c r="A11" s="421" t="s">
        <v>184</v>
      </c>
      <c r="B11" s="421" t="s">
        <v>185</v>
      </c>
      <c r="C11" s="95" t="s">
        <v>172</v>
      </c>
      <c r="D11" s="421" t="s">
        <v>186</v>
      </c>
      <c r="E11" s="312">
        <v>4001</v>
      </c>
      <c r="F11" s="421" t="s">
        <v>187</v>
      </c>
      <c r="G11" s="312">
        <v>4101</v>
      </c>
      <c r="H11" s="456">
        <v>1739.03</v>
      </c>
      <c r="I11" s="456">
        <v>1689.138205</v>
      </c>
    </row>
    <row r="12" spans="1:10" s="429" customFormat="1" ht="15" hidden="1" customHeight="1">
      <c r="A12" s="421" t="s">
        <v>184</v>
      </c>
      <c r="B12" s="421" t="s">
        <v>185</v>
      </c>
      <c r="C12" s="95" t="s">
        <v>172</v>
      </c>
      <c r="D12" s="421" t="s">
        <v>186</v>
      </c>
      <c r="E12" s="312">
        <v>4001</v>
      </c>
      <c r="F12" s="421" t="s">
        <v>184</v>
      </c>
      <c r="G12" s="312">
        <v>4102</v>
      </c>
      <c r="H12" s="456">
        <v>2868.83</v>
      </c>
      <c r="I12" s="456">
        <v>2781.0715799999998</v>
      </c>
    </row>
    <row r="13" spans="1:10" s="429" customFormat="1" ht="15" hidden="1" customHeight="1">
      <c r="A13" s="421" t="s">
        <v>184</v>
      </c>
      <c r="B13" s="421" t="s">
        <v>188</v>
      </c>
      <c r="C13" s="95" t="s">
        <v>172</v>
      </c>
      <c r="D13" s="421" t="s">
        <v>189</v>
      </c>
      <c r="E13" s="312">
        <v>4301</v>
      </c>
      <c r="F13" s="424" t="s">
        <v>189</v>
      </c>
      <c r="G13" s="312">
        <v>4301</v>
      </c>
      <c r="H13" s="456">
        <v>1009.89</v>
      </c>
      <c r="I13" s="456">
        <v>1073.3798389999999</v>
      </c>
    </row>
    <row r="14" spans="1:10" s="429" customFormat="1" ht="15" hidden="1" customHeight="1">
      <c r="A14" s="421" t="s">
        <v>190</v>
      </c>
      <c r="B14" s="421" t="s">
        <v>190</v>
      </c>
      <c r="C14" s="95" t="s">
        <v>191</v>
      </c>
      <c r="D14" s="421" t="s">
        <v>191</v>
      </c>
      <c r="E14" s="312">
        <v>5001</v>
      </c>
      <c r="F14" s="421" t="s">
        <v>190</v>
      </c>
      <c r="G14" s="312">
        <v>5101</v>
      </c>
      <c r="H14" s="456">
        <v>2187.15</v>
      </c>
      <c r="I14" s="456">
        <v>2060.726776</v>
      </c>
    </row>
    <row r="15" spans="1:10" s="429" customFormat="1" ht="15" hidden="1" customHeight="1">
      <c r="A15" s="421" t="s">
        <v>190</v>
      </c>
      <c r="B15" s="421" t="s">
        <v>190</v>
      </c>
      <c r="C15" s="95" t="s">
        <v>191</v>
      </c>
      <c r="D15" s="421" t="s">
        <v>191</v>
      </c>
      <c r="E15" s="312">
        <v>5001</v>
      </c>
      <c r="F15" s="421" t="s">
        <v>192</v>
      </c>
      <c r="G15" s="312">
        <v>5102</v>
      </c>
      <c r="H15" s="661" t="s">
        <v>526</v>
      </c>
      <c r="I15" s="456" t="s">
        <v>526</v>
      </c>
    </row>
    <row r="16" spans="1:10" s="429" customFormat="1" ht="15" hidden="1" customHeight="1">
      <c r="A16" s="421" t="s">
        <v>190</v>
      </c>
      <c r="B16" s="421" t="s">
        <v>190</v>
      </c>
      <c r="C16" s="95" t="s">
        <v>191</v>
      </c>
      <c r="D16" s="421" t="s">
        <v>191</v>
      </c>
      <c r="E16" s="312">
        <v>5001</v>
      </c>
      <c r="F16" s="421" t="s">
        <v>193</v>
      </c>
      <c r="G16" s="312">
        <v>5103</v>
      </c>
      <c r="H16" s="456">
        <v>845.8</v>
      </c>
      <c r="I16" s="456">
        <v>807.37175300000001</v>
      </c>
    </row>
    <row r="17" spans="1:9" s="429" customFormat="1" ht="15" hidden="1" customHeight="1">
      <c r="A17" s="421" t="s">
        <v>190</v>
      </c>
      <c r="B17" s="421" t="s">
        <v>190</v>
      </c>
      <c r="C17" s="95" t="s">
        <v>191</v>
      </c>
      <c r="D17" s="421" t="s">
        <v>191</v>
      </c>
      <c r="E17" s="312">
        <v>5001</v>
      </c>
      <c r="F17" s="421" t="s">
        <v>194</v>
      </c>
      <c r="G17" s="312">
        <v>5105</v>
      </c>
      <c r="H17" s="661" t="s">
        <v>526</v>
      </c>
      <c r="I17" s="456" t="s">
        <v>526</v>
      </c>
    </row>
    <row r="18" spans="1:9" s="429" customFormat="1" ht="15" hidden="1" customHeight="1">
      <c r="A18" s="421" t="s">
        <v>190</v>
      </c>
      <c r="B18" s="421" t="s">
        <v>190</v>
      </c>
      <c r="C18" s="95" t="s">
        <v>191</v>
      </c>
      <c r="D18" s="421" t="s">
        <v>191</v>
      </c>
      <c r="E18" s="312">
        <v>5001</v>
      </c>
      <c r="F18" s="421" t="s">
        <v>195</v>
      </c>
      <c r="G18" s="312">
        <v>5107</v>
      </c>
      <c r="H18" s="456">
        <v>2965.34</v>
      </c>
      <c r="I18" s="456">
        <v>2877.5112869999998</v>
      </c>
    </row>
    <row r="19" spans="1:9" s="429" customFormat="1" ht="15" hidden="1" customHeight="1">
      <c r="A19" s="421" t="s">
        <v>190</v>
      </c>
      <c r="B19" s="421" t="s">
        <v>190</v>
      </c>
      <c r="C19" s="95" t="s">
        <v>191</v>
      </c>
      <c r="D19" s="421" t="s">
        <v>191</v>
      </c>
      <c r="E19" s="312">
        <v>5001</v>
      </c>
      <c r="F19" s="421" t="s">
        <v>196</v>
      </c>
      <c r="G19" s="312">
        <v>5109</v>
      </c>
      <c r="H19" s="456">
        <v>2411.59</v>
      </c>
      <c r="I19" s="456">
        <v>2304.1704949999998</v>
      </c>
    </row>
    <row r="20" spans="1:9" s="429" customFormat="1" ht="15" hidden="1" customHeight="1">
      <c r="A20" s="421" t="s">
        <v>190</v>
      </c>
      <c r="B20" s="423" t="s">
        <v>197</v>
      </c>
      <c r="C20" s="95" t="s">
        <v>172</v>
      </c>
      <c r="D20" s="423" t="s">
        <v>198</v>
      </c>
      <c r="E20" s="312">
        <v>5301</v>
      </c>
      <c r="F20" s="425" t="s">
        <v>197</v>
      </c>
      <c r="G20" s="312">
        <v>5301</v>
      </c>
      <c r="H20" s="456">
        <v>2116.33</v>
      </c>
      <c r="I20" s="456">
        <v>1859.8691670000001</v>
      </c>
    </row>
    <row r="21" spans="1:9" s="429" customFormat="1" ht="15" hidden="1" customHeight="1">
      <c r="A21" s="421" t="s">
        <v>190</v>
      </c>
      <c r="B21" s="423" t="s">
        <v>197</v>
      </c>
      <c r="C21" s="95" t="s">
        <v>172</v>
      </c>
      <c r="D21" s="423" t="s">
        <v>198</v>
      </c>
      <c r="E21" s="312">
        <v>5301</v>
      </c>
      <c r="F21" s="425" t="s">
        <v>199</v>
      </c>
      <c r="G21" s="312">
        <v>5304</v>
      </c>
      <c r="H21" s="661" t="s">
        <v>526</v>
      </c>
      <c r="I21" s="456" t="s">
        <v>526</v>
      </c>
    </row>
    <row r="22" spans="1:9" s="429" customFormat="1" ht="15" hidden="1" customHeight="1">
      <c r="A22" s="421" t="s">
        <v>190</v>
      </c>
      <c r="B22" s="423" t="s">
        <v>200</v>
      </c>
      <c r="C22" s="95" t="s">
        <v>172</v>
      </c>
      <c r="D22" s="423" t="s">
        <v>201</v>
      </c>
      <c r="E22" s="312">
        <v>5501</v>
      </c>
      <c r="F22" s="425" t="s">
        <v>200</v>
      </c>
      <c r="G22" s="312">
        <v>5501</v>
      </c>
      <c r="H22" s="456">
        <v>2339.48</v>
      </c>
      <c r="I22" s="456">
        <v>2018.114554</v>
      </c>
    </row>
    <row r="23" spans="1:9" s="429" customFormat="1" ht="15" hidden="1" customHeight="1">
      <c r="A23" s="421" t="s">
        <v>190</v>
      </c>
      <c r="B23" s="423" t="s">
        <v>200</v>
      </c>
      <c r="C23" s="95" t="s">
        <v>172</v>
      </c>
      <c r="D23" s="423" t="s">
        <v>201</v>
      </c>
      <c r="E23" s="312">
        <v>5501</v>
      </c>
      <c r="F23" s="425" t="s">
        <v>202</v>
      </c>
      <c r="G23" s="312">
        <v>5502</v>
      </c>
      <c r="H23" s="456">
        <v>1402.83</v>
      </c>
      <c r="I23" s="456">
        <v>1410.619158</v>
      </c>
    </row>
    <row r="24" spans="1:9" s="429" customFormat="1" ht="15" hidden="1" customHeight="1">
      <c r="A24" s="421" t="s">
        <v>190</v>
      </c>
      <c r="B24" s="423" t="s">
        <v>200</v>
      </c>
      <c r="C24" s="95" t="s">
        <v>172</v>
      </c>
      <c r="D24" s="423" t="s">
        <v>201</v>
      </c>
      <c r="E24" s="312">
        <v>5501</v>
      </c>
      <c r="F24" s="425" t="s">
        <v>203</v>
      </c>
      <c r="G24" s="312">
        <v>5503</v>
      </c>
      <c r="H24" s="456">
        <v>1594.14</v>
      </c>
      <c r="I24" s="456">
        <v>1504.8726590000001</v>
      </c>
    </row>
    <row r="25" spans="1:9" s="429" customFormat="1" ht="15" hidden="1" customHeight="1">
      <c r="A25" s="421" t="s">
        <v>190</v>
      </c>
      <c r="B25" s="423" t="s">
        <v>200</v>
      </c>
      <c r="C25" s="95" t="s">
        <v>172</v>
      </c>
      <c r="D25" s="423" t="s">
        <v>201</v>
      </c>
      <c r="E25" s="312">
        <v>5501</v>
      </c>
      <c r="F25" s="425" t="s">
        <v>204</v>
      </c>
      <c r="G25" s="312">
        <v>5504</v>
      </c>
      <c r="H25" s="456">
        <v>5223.41</v>
      </c>
      <c r="I25" s="456">
        <v>5262.3972249999997</v>
      </c>
    </row>
    <row r="26" spans="1:9" s="429" customFormat="1" ht="15" hidden="1" customHeight="1">
      <c r="A26" s="421" t="s">
        <v>190</v>
      </c>
      <c r="B26" s="421" t="s">
        <v>205</v>
      </c>
      <c r="C26" s="95" t="s">
        <v>172</v>
      </c>
      <c r="D26" s="421" t="s">
        <v>206</v>
      </c>
      <c r="E26" s="312">
        <v>5601</v>
      </c>
      <c r="F26" s="424" t="s">
        <v>205</v>
      </c>
      <c r="G26" s="312">
        <v>5601</v>
      </c>
      <c r="H26" s="456">
        <v>1777.72</v>
      </c>
      <c r="I26" s="456">
        <v>1795.9409439999999</v>
      </c>
    </row>
    <row r="27" spans="1:9" s="429" customFormat="1" ht="15" hidden="1" customHeight="1">
      <c r="A27" s="421" t="s">
        <v>190</v>
      </c>
      <c r="B27" s="421" t="s">
        <v>205</v>
      </c>
      <c r="C27" s="95" t="s">
        <v>172</v>
      </c>
      <c r="D27" s="421" t="s">
        <v>206</v>
      </c>
      <c r="E27" s="312">
        <v>5601</v>
      </c>
      <c r="F27" s="424" t="s">
        <v>207</v>
      </c>
      <c r="G27" s="312">
        <v>5603</v>
      </c>
      <c r="H27" s="456">
        <v>6071.8</v>
      </c>
      <c r="I27" s="456">
        <v>6010.200049</v>
      </c>
    </row>
    <row r="28" spans="1:9" s="429" customFormat="1" ht="15" hidden="1" customHeight="1">
      <c r="A28" s="421" t="s">
        <v>190</v>
      </c>
      <c r="B28" s="421" t="s">
        <v>205</v>
      </c>
      <c r="C28" s="95" t="s">
        <v>172</v>
      </c>
      <c r="D28" s="421" t="s">
        <v>206</v>
      </c>
      <c r="E28" s="312">
        <v>5601</v>
      </c>
      <c r="F28" s="424" t="s">
        <v>208</v>
      </c>
      <c r="G28" s="312">
        <v>5606</v>
      </c>
      <c r="H28" s="661" t="s">
        <v>526</v>
      </c>
      <c r="I28" s="456" t="s">
        <v>526</v>
      </c>
    </row>
    <row r="29" spans="1:9" s="429" customFormat="1" ht="15" hidden="1" customHeight="1">
      <c r="A29" s="421" t="s">
        <v>190</v>
      </c>
      <c r="B29" s="423" t="s">
        <v>209</v>
      </c>
      <c r="C29" s="95" t="s">
        <v>172</v>
      </c>
      <c r="D29" s="423" t="s">
        <v>210</v>
      </c>
      <c r="E29" s="312">
        <v>5701</v>
      </c>
      <c r="F29" s="425" t="s">
        <v>210</v>
      </c>
      <c r="G29" s="312">
        <v>5701</v>
      </c>
      <c r="H29" s="456">
        <v>958.75</v>
      </c>
      <c r="I29" s="456">
        <v>962.131845</v>
      </c>
    </row>
    <row r="30" spans="1:9" s="429" customFormat="1" ht="15" hidden="1" customHeight="1">
      <c r="A30" s="421" t="s">
        <v>190</v>
      </c>
      <c r="B30" s="421" t="s">
        <v>211</v>
      </c>
      <c r="C30" s="95" t="s">
        <v>191</v>
      </c>
      <c r="D30" s="421" t="s">
        <v>191</v>
      </c>
      <c r="E30" s="312">
        <v>5001</v>
      </c>
      <c r="F30" s="421" t="s">
        <v>212</v>
      </c>
      <c r="G30" s="312">
        <v>5801</v>
      </c>
      <c r="H30" s="456">
        <v>2545.9899999999998</v>
      </c>
      <c r="I30" s="456">
        <v>2530.9806819999999</v>
      </c>
    </row>
    <row r="31" spans="1:9" s="429" customFormat="1" ht="15" hidden="1" customHeight="1">
      <c r="A31" s="421" t="s">
        <v>190</v>
      </c>
      <c r="B31" s="421" t="s">
        <v>211</v>
      </c>
      <c r="C31" s="95" t="s">
        <v>191</v>
      </c>
      <c r="D31" s="421" t="s">
        <v>191</v>
      </c>
      <c r="E31" s="312">
        <v>5001</v>
      </c>
      <c r="F31" s="421" t="s">
        <v>213</v>
      </c>
      <c r="G31" s="312">
        <v>5802</v>
      </c>
      <c r="H31" s="456">
        <v>3123.66</v>
      </c>
      <c r="I31" s="456">
        <v>3106.1175640000001</v>
      </c>
    </row>
    <row r="32" spans="1:9" s="429" customFormat="1" ht="15" hidden="1" customHeight="1">
      <c r="A32" s="421" t="s">
        <v>190</v>
      </c>
      <c r="B32" s="421" t="s">
        <v>211</v>
      </c>
      <c r="C32" s="95" t="s">
        <v>191</v>
      </c>
      <c r="D32" s="421" t="s">
        <v>191</v>
      </c>
      <c r="E32" s="312">
        <v>5001</v>
      </c>
      <c r="F32" s="421" t="s">
        <v>214</v>
      </c>
      <c r="G32" s="312">
        <v>5803</v>
      </c>
      <c r="H32" s="456">
        <v>10533.55</v>
      </c>
      <c r="I32" s="456">
        <v>10521.894709</v>
      </c>
    </row>
    <row r="33" spans="1:9" s="429" customFormat="1" ht="15" hidden="1" customHeight="1">
      <c r="A33" s="421" t="s">
        <v>190</v>
      </c>
      <c r="B33" s="421" t="s">
        <v>211</v>
      </c>
      <c r="C33" s="95" t="s">
        <v>191</v>
      </c>
      <c r="D33" s="421" t="s">
        <v>191</v>
      </c>
      <c r="E33" s="312">
        <v>5001</v>
      </c>
      <c r="F33" s="421" t="s">
        <v>215</v>
      </c>
      <c r="G33" s="312">
        <v>5804</v>
      </c>
      <c r="H33" s="456">
        <v>2267.31</v>
      </c>
      <c r="I33" s="456">
        <v>2078.640668</v>
      </c>
    </row>
    <row r="34" spans="1:9" s="429" customFormat="1" ht="15" hidden="1" customHeight="1">
      <c r="A34" s="421" t="s">
        <v>216</v>
      </c>
      <c r="B34" s="421" t="s">
        <v>217</v>
      </c>
      <c r="C34" s="95" t="s">
        <v>172</v>
      </c>
      <c r="D34" s="421" t="s">
        <v>218</v>
      </c>
      <c r="E34" s="312">
        <v>6001</v>
      </c>
      <c r="F34" s="421" t="s">
        <v>219</v>
      </c>
      <c r="G34" s="312">
        <v>6101</v>
      </c>
      <c r="H34" s="456">
        <v>1262.1500000000001</v>
      </c>
      <c r="I34" s="456">
        <v>1234.677128</v>
      </c>
    </row>
    <row r="35" spans="1:9" s="429" customFormat="1" ht="15" hidden="1" customHeight="1">
      <c r="A35" s="421" t="s">
        <v>216</v>
      </c>
      <c r="B35" s="421" t="s">
        <v>217</v>
      </c>
      <c r="C35" s="95" t="s">
        <v>172</v>
      </c>
      <c r="D35" s="421" t="s">
        <v>218</v>
      </c>
      <c r="E35" s="312">
        <v>6001</v>
      </c>
      <c r="F35" s="421" t="s">
        <v>220</v>
      </c>
      <c r="G35" s="312">
        <v>6108</v>
      </c>
      <c r="H35" s="456">
        <v>1885.33</v>
      </c>
      <c r="I35" s="456">
        <v>1885.9739959999999</v>
      </c>
    </row>
    <row r="36" spans="1:9" s="429" customFormat="1" ht="15" hidden="1" customHeight="1">
      <c r="A36" s="421" t="s">
        <v>216</v>
      </c>
      <c r="B36" s="423" t="s">
        <v>217</v>
      </c>
      <c r="C36" s="95" t="s">
        <v>172</v>
      </c>
      <c r="D36" s="423" t="s">
        <v>221</v>
      </c>
      <c r="E36" s="312">
        <v>6115</v>
      </c>
      <c r="F36" s="423" t="s">
        <v>221</v>
      </c>
      <c r="G36" s="312">
        <v>6115</v>
      </c>
      <c r="H36" s="456">
        <v>1630.03</v>
      </c>
      <c r="I36" s="456">
        <v>995.22346600000003</v>
      </c>
    </row>
    <row r="37" spans="1:9" s="429" customFormat="1" ht="15" hidden="1" customHeight="1">
      <c r="A37" s="421" t="s">
        <v>216</v>
      </c>
      <c r="B37" s="423" t="s">
        <v>222</v>
      </c>
      <c r="C37" s="95" t="s">
        <v>172</v>
      </c>
      <c r="D37" s="423" t="s">
        <v>223</v>
      </c>
      <c r="E37" s="312">
        <v>6301</v>
      </c>
      <c r="F37" s="425" t="s">
        <v>223</v>
      </c>
      <c r="G37" s="312">
        <v>6301</v>
      </c>
      <c r="H37" s="456">
        <v>1671.6</v>
      </c>
      <c r="I37" s="456">
        <v>1333.506198</v>
      </c>
    </row>
    <row r="38" spans="1:9" s="429" customFormat="1" ht="15" hidden="1" customHeight="1">
      <c r="A38" s="421" t="s">
        <v>224</v>
      </c>
      <c r="B38" s="421" t="s">
        <v>225</v>
      </c>
      <c r="C38" s="95" t="s">
        <v>172</v>
      </c>
      <c r="D38" s="421" t="s">
        <v>226</v>
      </c>
      <c r="E38" s="312">
        <v>7001</v>
      </c>
      <c r="F38" s="421" t="s">
        <v>225</v>
      </c>
      <c r="G38" s="312">
        <v>7101</v>
      </c>
      <c r="H38" s="456">
        <v>954.19</v>
      </c>
      <c r="I38" s="456">
        <v>1022.834164</v>
      </c>
    </row>
    <row r="39" spans="1:9" s="429" customFormat="1" ht="15" hidden="1" customHeight="1">
      <c r="A39" s="421" t="s">
        <v>224</v>
      </c>
      <c r="B39" s="423" t="s">
        <v>225</v>
      </c>
      <c r="C39" s="95" t="s">
        <v>172</v>
      </c>
      <c r="D39" s="423" t="s">
        <v>227</v>
      </c>
      <c r="E39" s="312">
        <v>7102</v>
      </c>
      <c r="F39" s="423" t="s">
        <v>227</v>
      </c>
      <c r="G39" s="312">
        <v>7102</v>
      </c>
      <c r="H39" s="456">
        <v>1908.96</v>
      </c>
      <c r="I39" s="456">
        <v>1925.2222159999999</v>
      </c>
    </row>
    <row r="40" spans="1:9" s="429" customFormat="1" ht="15" hidden="1" customHeight="1">
      <c r="A40" s="421" t="s">
        <v>224</v>
      </c>
      <c r="B40" s="421" t="s">
        <v>225</v>
      </c>
      <c r="C40" s="95" t="s">
        <v>172</v>
      </c>
      <c r="D40" s="421" t="s">
        <v>226</v>
      </c>
      <c r="E40" s="312">
        <v>7001</v>
      </c>
      <c r="F40" s="421" t="s">
        <v>224</v>
      </c>
      <c r="G40" s="312">
        <v>7105</v>
      </c>
      <c r="H40" s="456">
        <v>1952.25</v>
      </c>
      <c r="I40" s="456">
        <v>1829.866356</v>
      </c>
    </row>
    <row r="41" spans="1:9" s="429" customFormat="1" ht="15" hidden="1" customHeight="1">
      <c r="A41" s="421" t="s">
        <v>224</v>
      </c>
      <c r="B41" s="421" t="s">
        <v>228</v>
      </c>
      <c r="C41" s="95" t="s">
        <v>172</v>
      </c>
      <c r="D41" s="421" t="s">
        <v>229</v>
      </c>
      <c r="E41" s="312">
        <v>7301</v>
      </c>
      <c r="F41" s="424" t="s">
        <v>228</v>
      </c>
      <c r="G41" s="312">
        <v>7301</v>
      </c>
      <c r="H41" s="456">
        <v>2374.6799999999998</v>
      </c>
      <c r="I41" s="456">
        <v>2057.5450259999998</v>
      </c>
    </row>
    <row r="42" spans="1:9" s="429" customFormat="1" ht="15" hidden="1" customHeight="1">
      <c r="A42" s="421" t="s">
        <v>224</v>
      </c>
      <c r="B42" s="421" t="s">
        <v>228</v>
      </c>
      <c r="C42" s="95" t="s">
        <v>172</v>
      </c>
      <c r="D42" s="421" t="s">
        <v>229</v>
      </c>
      <c r="E42" s="312">
        <v>7301</v>
      </c>
      <c r="F42" s="424" t="s">
        <v>230</v>
      </c>
      <c r="G42" s="312">
        <v>7305</v>
      </c>
      <c r="H42" s="661" t="s">
        <v>526</v>
      </c>
      <c r="I42" s="456" t="s">
        <v>526</v>
      </c>
    </row>
    <row r="43" spans="1:9" s="429" customFormat="1" ht="15" hidden="1" customHeight="1">
      <c r="A43" s="421" t="s">
        <v>224</v>
      </c>
      <c r="B43" s="421" t="s">
        <v>228</v>
      </c>
      <c r="C43" s="95" t="s">
        <v>172</v>
      </c>
      <c r="D43" s="421" t="s">
        <v>229</v>
      </c>
      <c r="E43" s="312">
        <v>7301</v>
      </c>
      <c r="F43" s="424" t="s">
        <v>231</v>
      </c>
      <c r="G43" s="312">
        <v>7306</v>
      </c>
      <c r="H43" s="456">
        <v>1683.23</v>
      </c>
      <c r="I43" s="456">
        <v>1803.7608250000001</v>
      </c>
    </row>
    <row r="44" spans="1:9" s="429" customFormat="1" ht="15" hidden="1" customHeight="1">
      <c r="A44" s="421" t="s">
        <v>224</v>
      </c>
      <c r="B44" s="423" t="s">
        <v>232</v>
      </c>
      <c r="C44" s="95" t="s">
        <v>172</v>
      </c>
      <c r="D44" s="423" t="s">
        <v>232</v>
      </c>
      <c r="E44" s="312">
        <v>7401</v>
      </c>
      <c r="F44" s="425" t="s">
        <v>232</v>
      </c>
      <c r="G44" s="312">
        <v>7401</v>
      </c>
      <c r="H44" s="456">
        <v>1870.23</v>
      </c>
      <c r="I44" s="456">
        <v>1885.928907</v>
      </c>
    </row>
    <row r="45" spans="1:9" s="429" customFormat="1" ht="15" hidden="1" customHeight="1">
      <c r="A45" s="421" t="s">
        <v>233</v>
      </c>
      <c r="B45" s="421" t="s">
        <v>234</v>
      </c>
      <c r="C45" s="95" t="s">
        <v>235</v>
      </c>
      <c r="D45" s="421" t="s">
        <v>235</v>
      </c>
      <c r="E45" s="312">
        <v>8001</v>
      </c>
      <c r="F45" s="421" t="s">
        <v>234</v>
      </c>
      <c r="G45" s="312">
        <v>8101</v>
      </c>
      <c r="H45" s="456">
        <v>1793.91</v>
      </c>
      <c r="I45" s="456">
        <v>1730.312977</v>
      </c>
    </row>
    <row r="46" spans="1:9" s="429" customFormat="1" ht="15" hidden="1" customHeight="1">
      <c r="A46" s="421" t="s">
        <v>233</v>
      </c>
      <c r="B46" s="421" t="s">
        <v>234</v>
      </c>
      <c r="C46" s="95" t="s">
        <v>235</v>
      </c>
      <c r="D46" s="421" t="s">
        <v>235</v>
      </c>
      <c r="E46" s="312">
        <v>8001</v>
      </c>
      <c r="F46" s="421" t="s">
        <v>236</v>
      </c>
      <c r="G46" s="312">
        <v>8102</v>
      </c>
      <c r="H46" s="456">
        <v>1614.89</v>
      </c>
      <c r="I46" s="456">
        <v>1611.401155</v>
      </c>
    </row>
    <row r="47" spans="1:9" s="429" customFormat="1" ht="15" hidden="1" customHeight="1">
      <c r="A47" s="421" t="s">
        <v>233</v>
      </c>
      <c r="B47" s="421" t="s">
        <v>234</v>
      </c>
      <c r="C47" s="95" t="s">
        <v>235</v>
      </c>
      <c r="D47" s="421" t="s">
        <v>235</v>
      </c>
      <c r="E47" s="312">
        <v>8001</v>
      </c>
      <c r="F47" s="421" t="s">
        <v>237</v>
      </c>
      <c r="G47" s="312">
        <v>8103</v>
      </c>
      <c r="H47" s="456">
        <v>12065.09</v>
      </c>
      <c r="I47" s="456">
        <v>12088.139714999999</v>
      </c>
    </row>
    <row r="48" spans="1:9" s="429" customFormat="1" ht="15" hidden="1" customHeight="1">
      <c r="A48" s="421" t="s">
        <v>233</v>
      </c>
      <c r="B48" s="421" t="s">
        <v>234</v>
      </c>
      <c r="C48" s="95" t="s">
        <v>235</v>
      </c>
      <c r="D48" s="421" t="s">
        <v>235</v>
      </c>
      <c r="E48" s="312">
        <v>8001</v>
      </c>
      <c r="F48" s="421" t="s">
        <v>238</v>
      </c>
      <c r="G48" s="312">
        <v>8105</v>
      </c>
      <c r="H48" s="661" t="s">
        <v>526</v>
      </c>
      <c r="I48" s="456" t="s">
        <v>526</v>
      </c>
    </row>
    <row r="49" spans="1:9" s="429" customFormat="1" ht="15" hidden="1" customHeight="1">
      <c r="A49" s="421" t="s">
        <v>233</v>
      </c>
      <c r="B49" s="421" t="s">
        <v>234</v>
      </c>
      <c r="C49" s="95" t="s">
        <v>235</v>
      </c>
      <c r="D49" s="421" t="s">
        <v>235</v>
      </c>
      <c r="E49" s="312">
        <v>8001</v>
      </c>
      <c r="F49" s="421" t="s">
        <v>239</v>
      </c>
      <c r="G49" s="312">
        <v>8106</v>
      </c>
      <c r="H49" s="456">
        <v>2447.3200000000002</v>
      </c>
      <c r="I49" s="456">
        <v>2449.0122419999998</v>
      </c>
    </row>
    <row r="50" spans="1:9" s="429" customFormat="1" ht="15" hidden="1" customHeight="1">
      <c r="A50" s="421" t="s">
        <v>233</v>
      </c>
      <c r="B50" s="421" t="s">
        <v>234</v>
      </c>
      <c r="C50" s="95" t="s">
        <v>235</v>
      </c>
      <c r="D50" s="421" t="s">
        <v>235</v>
      </c>
      <c r="E50" s="312">
        <v>8001</v>
      </c>
      <c r="F50" s="421" t="s">
        <v>240</v>
      </c>
      <c r="G50" s="312">
        <v>8107</v>
      </c>
      <c r="H50" s="456">
        <v>10164.1</v>
      </c>
      <c r="I50" s="456">
        <v>10177.445383</v>
      </c>
    </row>
    <row r="51" spans="1:9" s="429" customFormat="1" ht="15" hidden="1" customHeight="1">
      <c r="A51" s="421" t="s">
        <v>233</v>
      </c>
      <c r="B51" s="421" t="s">
        <v>234</v>
      </c>
      <c r="C51" s="95" t="s">
        <v>235</v>
      </c>
      <c r="D51" s="421" t="s">
        <v>235</v>
      </c>
      <c r="E51" s="312">
        <v>8001</v>
      </c>
      <c r="F51" s="421" t="s">
        <v>241</v>
      </c>
      <c r="G51" s="312">
        <v>8108</v>
      </c>
      <c r="H51" s="456">
        <v>3907.29</v>
      </c>
      <c r="I51" s="456">
        <v>3599.2729330000002</v>
      </c>
    </row>
    <row r="52" spans="1:9" s="429" customFormat="1" ht="15" hidden="1" customHeight="1">
      <c r="A52" s="421" t="s">
        <v>233</v>
      </c>
      <c r="B52" s="421" t="s">
        <v>234</v>
      </c>
      <c r="C52" s="95" t="s">
        <v>235</v>
      </c>
      <c r="D52" s="421" t="s">
        <v>235</v>
      </c>
      <c r="E52" s="312">
        <v>8001</v>
      </c>
      <c r="F52" s="421" t="s">
        <v>242</v>
      </c>
      <c r="G52" s="312">
        <v>8109</v>
      </c>
      <c r="H52" s="456">
        <v>1311.6</v>
      </c>
      <c r="I52" s="456">
        <v>1165.0544110000001</v>
      </c>
    </row>
    <row r="53" spans="1:9" s="429" customFormat="1" ht="15" hidden="1" customHeight="1">
      <c r="A53" s="421" t="s">
        <v>233</v>
      </c>
      <c r="B53" s="421" t="s">
        <v>234</v>
      </c>
      <c r="C53" s="95" t="s">
        <v>235</v>
      </c>
      <c r="D53" s="421" t="s">
        <v>235</v>
      </c>
      <c r="E53" s="312">
        <v>8001</v>
      </c>
      <c r="F53" s="421" t="s">
        <v>243</v>
      </c>
      <c r="G53" s="312">
        <v>8110</v>
      </c>
      <c r="H53" s="456">
        <v>2013.76</v>
      </c>
      <c r="I53" s="456">
        <v>1981.346</v>
      </c>
    </row>
    <row r="54" spans="1:9" s="429" customFormat="1" ht="15" hidden="1" customHeight="1">
      <c r="A54" s="421" t="s">
        <v>233</v>
      </c>
      <c r="B54" s="421" t="s">
        <v>234</v>
      </c>
      <c r="C54" s="95" t="s">
        <v>235</v>
      </c>
      <c r="D54" s="421" t="s">
        <v>235</v>
      </c>
      <c r="E54" s="312">
        <v>8001</v>
      </c>
      <c r="F54" s="421" t="s">
        <v>244</v>
      </c>
      <c r="G54" s="312">
        <v>8111</v>
      </c>
      <c r="H54" s="456">
        <v>92.28</v>
      </c>
      <c r="I54" s="456">
        <v>88.744364000000004</v>
      </c>
    </row>
    <row r="55" spans="1:9" s="429" customFormat="1" ht="15" hidden="1" customHeight="1">
      <c r="A55" s="421" t="s">
        <v>233</v>
      </c>
      <c r="B55" s="421" t="s">
        <v>234</v>
      </c>
      <c r="C55" s="95" t="s">
        <v>235</v>
      </c>
      <c r="D55" s="421" t="s">
        <v>235</v>
      </c>
      <c r="E55" s="312">
        <v>8001</v>
      </c>
      <c r="F55" s="421" t="s">
        <v>245</v>
      </c>
      <c r="G55" s="312">
        <v>8112</v>
      </c>
      <c r="H55" s="456">
        <v>1100.54</v>
      </c>
      <c r="I55" s="456">
        <v>1074.547877</v>
      </c>
    </row>
    <row r="56" spans="1:9" s="429" customFormat="1" ht="15" hidden="1" customHeight="1">
      <c r="A56" s="421" t="s">
        <v>233</v>
      </c>
      <c r="B56" s="421" t="s">
        <v>233</v>
      </c>
      <c r="C56" s="95" t="s">
        <v>172</v>
      </c>
      <c r="D56" s="421" t="s">
        <v>246</v>
      </c>
      <c r="E56" s="312">
        <v>8301</v>
      </c>
      <c r="F56" s="421" t="s">
        <v>247</v>
      </c>
      <c r="G56" s="312">
        <v>8301</v>
      </c>
      <c r="H56" s="456">
        <v>1167.5899999999999</v>
      </c>
      <c r="I56" s="456">
        <v>1220.422333</v>
      </c>
    </row>
    <row r="57" spans="1:9" s="429" customFormat="1" ht="15" hidden="1" customHeight="1">
      <c r="A57" s="421" t="s">
        <v>233</v>
      </c>
      <c r="B57" s="421" t="s">
        <v>233</v>
      </c>
      <c r="C57" s="95" t="s">
        <v>172</v>
      </c>
      <c r="D57" s="421" t="s">
        <v>246</v>
      </c>
      <c r="E57" s="312">
        <v>8301</v>
      </c>
      <c r="F57" s="424" t="s">
        <v>248</v>
      </c>
      <c r="G57" s="312">
        <v>8306</v>
      </c>
      <c r="H57" s="456">
        <v>1727.49</v>
      </c>
      <c r="I57" s="456">
        <v>1751.963698</v>
      </c>
    </row>
    <row r="58" spans="1:9" s="429" customFormat="1" ht="15" hidden="1" customHeight="1">
      <c r="A58" s="421" t="s">
        <v>249</v>
      </c>
      <c r="B58" s="421" t="s">
        <v>250</v>
      </c>
      <c r="C58" s="95" t="s">
        <v>172</v>
      </c>
      <c r="D58" s="421" t="s">
        <v>251</v>
      </c>
      <c r="E58" s="312">
        <v>9001</v>
      </c>
      <c r="F58" s="421" t="s">
        <v>252</v>
      </c>
      <c r="G58" s="312">
        <v>9101</v>
      </c>
      <c r="H58" s="456">
        <v>871.92</v>
      </c>
      <c r="I58" s="456">
        <v>850.51927499999999</v>
      </c>
    </row>
    <row r="59" spans="1:9" s="429" customFormat="1" ht="15" hidden="1" customHeight="1">
      <c r="A59" s="421" t="s">
        <v>249</v>
      </c>
      <c r="B59" s="421" t="s">
        <v>250</v>
      </c>
      <c r="C59" s="95" t="s">
        <v>172</v>
      </c>
      <c r="D59" s="421" t="s">
        <v>251</v>
      </c>
      <c r="E59" s="312">
        <v>9001</v>
      </c>
      <c r="F59" s="421" t="s">
        <v>253</v>
      </c>
      <c r="G59" s="312">
        <v>9112</v>
      </c>
      <c r="H59" s="456">
        <v>1479.23</v>
      </c>
      <c r="I59" s="456">
        <v>1157.62943</v>
      </c>
    </row>
    <row r="60" spans="1:9" s="429" customFormat="1" ht="15" hidden="1" customHeight="1">
      <c r="A60" s="421" t="s">
        <v>249</v>
      </c>
      <c r="B60" s="423" t="s">
        <v>250</v>
      </c>
      <c r="C60" s="95" t="s">
        <v>172</v>
      </c>
      <c r="D60" s="423" t="s">
        <v>254</v>
      </c>
      <c r="E60" s="312">
        <v>9120</v>
      </c>
      <c r="F60" s="423" t="s">
        <v>254</v>
      </c>
      <c r="G60" s="312">
        <v>9120</v>
      </c>
      <c r="H60" s="456">
        <v>1857.45</v>
      </c>
      <c r="I60" s="456">
        <v>1904.614511</v>
      </c>
    </row>
    <row r="61" spans="1:9" s="429" customFormat="1" ht="15" hidden="1" customHeight="1">
      <c r="A61" s="421" t="s">
        <v>249</v>
      </c>
      <c r="B61" s="423" t="s">
        <v>255</v>
      </c>
      <c r="C61" s="95" t="s">
        <v>172</v>
      </c>
      <c r="D61" s="423" t="s">
        <v>256</v>
      </c>
      <c r="E61" s="312">
        <v>9201</v>
      </c>
      <c r="F61" s="423" t="s">
        <v>256</v>
      </c>
      <c r="G61" s="312">
        <v>9201</v>
      </c>
      <c r="H61" s="456">
        <v>1922.12</v>
      </c>
      <c r="I61" s="456">
        <v>1913.042942</v>
      </c>
    </row>
    <row r="62" spans="1:9" s="429" customFormat="1" ht="15" hidden="1" customHeight="1">
      <c r="A62" s="421" t="s">
        <v>257</v>
      </c>
      <c r="B62" s="421" t="s">
        <v>258</v>
      </c>
      <c r="C62" s="95" t="s">
        <v>172</v>
      </c>
      <c r="D62" s="421" t="s">
        <v>259</v>
      </c>
      <c r="E62" s="312">
        <v>10001</v>
      </c>
      <c r="F62" s="421" t="s">
        <v>260</v>
      </c>
      <c r="G62" s="312">
        <v>10101</v>
      </c>
      <c r="H62" s="456">
        <v>2242.1</v>
      </c>
      <c r="I62" s="456">
        <v>1194.143229</v>
      </c>
    </row>
    <row r="63" spans="1:9" s="429" customFormat="1" ht="15" hidden="1" customHeight="1">
      <c r="A63" s="421" t="s">
        <v>257</v>
      </c>
      <c r="B63" s="421" t="s">
        <v>258</v>
      </c>
      <c r="C63" s="95" t="s">
        <v>172</v>
      </c>
      <c r="D63" s="421" t="s">
        <v>259</v>
      </c>
      <c r="E63" s="312">
        <v>10001</v>
      </c>
      <c r="F63" s="421" t="s">
        <v>261</v>
      </c>
      <c r="G63" s="312">
        <v>10109</v>
      </c>
      <c r="H63" s="456">
        <v>1438.51</v>
      </c>
      <c r="I63" s="456">
        <v>1184.571295</v>
      </c>
    </row>
    <row r="64" spans="1:9" s="429" customFormat="1" ht="15" hidden="1" customHeight="1">
      <c r="A64" s="421" t="s">
        <v>257</v>
      </c>
      <c r="B64" s="423" t="s">
        <v>262</v>
      </c>
      <c r="C64" s="95" t="s">
        <v>172</v>
      </c>
      <c r="D64" s="423" t="s">
        <v>263</v>
      </c>
      <c r="E64" s="312">
        <v>10201</v>
      </c>
      <c r="F64" s="423" t="s">
        <v>263</v>
      </c>
      <c r="G64" s="312">
        <v>10201</v>
      </c>
      <c r="H64" s="456">
        <v>3445.35</v>
      </c>
      <c r="I64" s="456">
        <v>3076.7629630000001</v>
      </c>
    </row>
    <row r="65" spans="1:9" s="429" customFormat="1" ht="15" hidden="1" customHeight="1">
      <c r="A65" s="421" t="s">
        <v>257</v>
      </c>
      <c r="B65" s="421" t="s">
        <v>264</v>
      </c>
      <c r="C65" s="95" t="s">
        <v>172</v>
      </c>
      <c r="D65" s="421" t="s">
        <v>264</v>
      </c>
      <c r="E65" s="312">
        <v>10301</v>
      </c>
      <c r="F65" s="421" t="s">
        <v>264</v>
      </c>
      <c r="G65" s="312">
        <v>10301</v>
      </c>
      <c r="H65" s="456">
        <v>1091.3</v>
      </c>
      <c r="I65" s="456">
        <v>1065.982667</v>
      </c>
    </row>
    <row r="66" spans="1:9" s="429" customFormat="1" ht="15" hidden="1" customHeight="1">
      <c r="A66" s="421" t="s">
        <v>265</v>
      </c>
      <c r="B66" s="423" t="s">
        <v>266</v>
      </c>
      <c r="C66" s="95" t="s">
        <v>172</v>
      </c>
      <c r="D66" s="423" t="s">
        <v>266</v>
      </c>
      <c r="E66" s="312">
        <v>11101</v>
      </c>
      <c r="F66" s="423" t="s">
        <v>266</v>
      </c>
      <c r="G66" s="312">
        <v>11101</v>
      </c>
      <c r="H66" s="456">
        <v>1118.82</v>
      </c>
      <c r="I66" s="456">
        <v>1112.8444300000001</v>
      </c>
    </row>
    <row r="67" spans="1:9" s="429" customFormat="1" ht="15" hidden="1" customHeight="1">
      <c r="A67" s="421" t="s">
        <v>267</v>
      </c>
      <c r="B67" s="421" t="s">
        <v>267</v>
      </c>
      <c r="C67" s="95" t="s">
        <v>172</v>
      </c>
      <c r="D67" s="421" t="s">
        <v>268</v>
      </c>
      <c r="E67" s="312">
        <v>12101</v>
      </c>
      <c r="F67" s="424" t="s">
        <v>268</v>
      </c>
      <c r="G67" s="312">
        <v>12101</v>
      </c>
      <c r="H67" s="456">
        <v>833.51</v>
      </c>
      <c r="I67" s="456">
        <v>830.76303299999995</v>
      </c>
    </row>
    <row r="68" spans="1:9" s="429" customFormat="1" ht="15" customHeight="1">
      <c r="A68" s="421" t="s">
        <v>269</v>
      </c>
      <c r="B68" s="421" t="s">
        <v>270</v>
      </c>
      <c r="C68" s="95" t="s">
        <v>271</v>
      </c>
      <c r="D68" s="421" t="s">
        <v>271</v>
      </c>
      <c r="E68" s="312">
        <v>13001</v>
      </c>
      <c r="F68" s="421" t="s">
        <v>270</v>
      </c>
      <c r="G68" s="312">
        <v>13101</v>
      </c>
      <c r="H68" s="456">
        <v>850.96</v>
      </c>
      <c r="I68" s="456">
        <v>790.22939299999996</v>
      </c>
    </row>
    <row r="69" spans="1:9" s="429" customFormat="1" ht="15" customHeight="1">
      <c r="A69" s="421" t="s">
        <v>269</v>
      </c>
      <c r="B69" s="421" t="s">
        <v>270</v>
      </c>
      <c r="C69" s="95" t="s">
        <v>271</v>
      </c>
      <c r="D69" s="421" t="s">
        <v>271</v>
      </c>
      <c r="E69" s="312">
        <v>13001</v>
      </c>
      <c r="F69" s="421" t="s">
        <v>272</v>
      </c>
      <c r="G69" s="312">
        <v>13102</v>
      </c>
      <c r="H69" s="456">
        <v>804.34</v>
      </c>
      <c r="I69" s="456">
        <v>717.81217400000003</v>
      </c>
    </row>
    <row r="70" spans="1:9" s="429" customFormat="1" ht="15" customHeight="1">
      <c r="A70" s="421" t="s">
        <v>269</v>
      </c>
      <c r="B70" s="421" t="s">
        <v>270</v>
      </c>
      <c r="C70" s="95" t="s">
        <v>271</v>
      </c>
      <c r="D70" s="421" t="s">
        <v>271</v>
      </c>
      <c r="E70" s="312">
        <v>13001</v>
      </c>
      <c r="F70" s="421" t="s">
        <v>273</v>
      </c>
      <c r="G70" s="312">
        <v>13103</v>
      </c>
      <c r="H70" s="456">
        <v>697.24</v>
      </c>
      <c r="I70" s="456">
        <v>647.91717500000004</v>
      </c>
    </row>
    <row r="71" spans="1:9" s="429" customFormat="1" ht="15" customHeight="1">
      <c r="A71" s="421" t="s">
        <v>269</v>
      </c>
      <c r="B71" s="421" t="s">
        <v>270</v>
      </c>
      <c r="C71" s="95" t="s">
        <v>271</v>
      </c>
      <c r="D71" s="421" t="s">
        <v>271</v>
      </c>
      <c r="E71" s="312">
        <v>13001</v>
      </c>
      <c r="F71" s="421" t="s">
        <v>274</v>
      </c>
      <c r="G71" s="312">
        <v>13104</v>
      </c>
      <c r="H71" s="456">
        <v>850.04</v>
      </c>
      <c r="I71" s="456">
        <v>805.65392099999997</v>
      </c>
    </row>
    <row r="72" spans="1:9" s="429" customFormat="1" ht="15" customHeight="1">
      <c r="A72" s="421" t="s">
        <v>269</v>
      </c>
      <c r="B72" s="421" t="s">
        <v>270</v>
      </c>
      <c r="C72" s="95" t="s">
        <v>271</v>
      </c>
      <c r="D72" s="421" t="s">
        <v>271</v>
      </c>
      <c r="E72" s="312">
        <v>13001</v>
      </c>
      <c r="F72" s="421" t="s">
        <v>275</v>
      </c>
      <c r="G72" s="312">
        <v>13105</v>
      </c>
      <c r="H72" s="456">
        <v>1390.02</v>
      </c>
      <c r="I72" s="456">
        <v>1363.622267</v>
      </c>
    </row>
    <row r="73" spans="1:9" s="429" customFormat="1" ht="15" customHeight="1">
      <c r="A73" s="421" t="s">
        <v>269</v>
      </c>
      <c r="B73" s="421" t="s">
        <v>270</v>
      </c>
      <c r="C73" s="95" t="s">
        <v>271</v>
      </c>
      <c r="D73" s="421" t="s">
        <v>271</v>
      </c>
      <c r="E73" s="312">
        <v>13001</v>
      </c>
      <c r="F73" s="421" t="s">
        <v>276</v>
      </c>
      <c r="G73" s="312">
        <v>13106</v>
      </c>
      <c r="H73" s="456">
        <v>904.07</v>
      </c>
      <c r="I73" s="456">
        <v>855.60167899999999</v>
      </c>
    </row>
    <row r="74" spans="1:9" s="429" customFormat="1" ht="15" customHeight="1">
      <c r="A74" s="421" t="s">
        <v>269</v>
      </c>
      <c r="B74" s="421" t="s">
        <v>270</v>
      </c>
      <c r="C74" s="95" t="s">
        <v>271</v>
      </c>
      <c r="D74" s="421" t="s">
        <v>271</v>
      </c>
      <c r="E74" s="312">
        <v>13001</v>
      </c>
      <c r="F74" s="421" t="s">
        <v>277</v>
      </c>
      <c r="G74" s="312">
        <v>13107</v>
      </c>
      <c r="H74" s="456">
        <v>2063.77</v>
      </c>
      <c r="I74" s="456">
        <v>2058.453739</v>
      </c>
    </row>
    <row r="75" spans="1:9" s="429" customFormat="1" ht="15" customHeight="1">
      <c r="A75" s="421" t="s">
        <v>269</v>
      </c>
      <c r="B75" s="421" t="s">
        <v>270</v>
      </c>
      <c r="C75" s="95" t="s">
        <v>271</v>
      </c>
      <c r="D75" s="421" t="s">
        <v>271</v>
      </c>
      <c r="E75" s="312">
        <v>13001</v>
      </c>
      <c r="F75" s="421" t="s">
        <v>278</v>
      </c>
      <c r="G75" s="312">
        <v>13108</v>
      </c>
      <c r="H75" s="456">
        <v>1477.51</v>
      </c>
      <c r="I75" s="456">
        <v>1176.4350469999999</v>
      </c>
    </row>
    <row r="76" spans="1:9" s="429" customFormat="1" ht="15" customHeight="1">
      <c r="A76" s="421" t="s">
        <v>269</v>
      </c>
      <c r="B76" s="421" t="s">
        <v>270</v>
      </c>
      <c r="C76" s="95" t="s">
        <v>271</v>
      </c>
      <c r="D76" s="421" t="s">
        <v>271</v>
      </c>
      <c r="E76" s="312">
        <v>13001</v>
      </c>
      <c r="F76" s="421" t="s">
        <v>279</v>
      </c>
      <c r="G76" s="312">
        <v>13109</v>
      </c>
      <c r="H76" s="456">
        <v>1504.05</v>
      </c>
      <c r="I76" s="456">
        <v>1475.678506</v>
      </c>
    </row>
    <row r="77" spans="1:9" s="429" customFormat="1" ht="15" customHeight="1">
      <c r="A77" s="421" t="s">
        <v>269</v>
      </c>
      <c r="B77" s="421" t="s">
        <v>270</v>
      </c>
      <c r="C77" s="95" t="s">
        <v>271</v>
      </c>
      <c r="D77" s="421" t="s">
        <v>271</v>
      </c>
      <c r="E77" s="312">
        <v>13001</v>
      </c>
      <c r="F77" s="421" t="s">
        <v>280</v>
      </c>
      <c r="G77" s="312">
        <v>13110</v>
      </c>
      <c r="H77" s="456">
        <v>1691.64</v>
      </c>
      <c r="I77" s="456">
        <v>1661.6334420000001</v>
      </c>
    </row>
    <row r="78" spans="1:9" s="429" customFormat="1" ht="15" customHeight="1">
      <c r="A78" s="421" t="s">
        <v>269</v>
      </c>
      <c r="B78" s="421" t="s">
        <v>270</v>
      </c>
      <c r="C78" s="95" t="s">
        <v>271</v>
      </c>
      <c r="D78" s="421" t="s">
        <v>271</v>
      </c>
      <c r="E78" s="312">
        <v>13001</v>
      </c>
      <c r="F78" s="421" t="s">
        <v>281</v>
      </c>
      <c r="G78" s="312">
        <v>13111</v>
      </c>
      <c r="H78" s="456">
        <v>1225.67</v>
      </c>
      <c r="I78" s="456">
        <v>1147.5241659999999</v>
      </c>
    </row>
    <row r="79" spans="1:9" s="429" customFormat="1" ht="15" customHeight="1">
      <c r="A79" s="421" t="s">
        <v>269</v>
      </c>
      <c r="B79" s="421" t="s">
        <v>270</v>
      </c>
      <c r="C79" s="95" t="s">
        <v>271</v>
      </c>
      <c r="D79" s="421" t="s">
        <v>271</v>
      </c>
      <c r="E79" s="312">
        <v>13001</v>
      </c>
      <c r="F79" s="421" t="s">
        <v>282</v>
      </c>
      <c r="G79" s="312">
        <v>13112</v>
      </c>
      <c r="H79" s="456">
        <v>1534.94</v>
      </c>
      <c r="I79" s="456">
        <v>1485.1685230000001</v>
      </c>
    </row>
    <row r="80" spans="1:9" s="429" customFormat="1" ht="15" customHeight="1">
      <c r="A80" s="421" t="s">
        <v>269</v>
      </c>
      <c r="B80" s="421" t="s">
        <v>270</v>
      </c>
      <c r="C80" s="95" t="s">
        <v>271</v>
      </c>
      <c r="D80" s="421" t="s">
        <v>271</v>
      </c>
      <c r="E80" s="312">
        <v>13001</v>
      </c>
      <c r="F80" s="421" t="s">
        <v>283</v>
      </c>
      <c r="G80" s="312">
        <v>13113</v>
      </c>
      <c r="H80" s="456">
        <v>947.26</v>
      </c>
      <c r="I80" s="456">
        <v>921.75154999999995</v>
      </c>
    </row>
    <row r="81" spans="1:9" s="429" customFormat="1" ht="15" customHeight="1">
      <c r="A81" s="421" t="s">
        <v>269</v>
      </c>
      <c r="B81" s="421" t="s">
        <v>270</v>
      </c>
      <c r="C81" s="95" t="s">
        <v>271</v>
      </c>
      <c r="D81" s="421" t="s">
        <v>271</v>
      </c>
      <c r="E81" s="312">
        <v>13001</v>
      </c>
      <c r="F81" s="421" t="s">
        <v>284</v>
      </c>
      <c r="G81" s="312">
        <v>13114</v>
      </c>
      <c r="H81" s="456">
        <v>932.81</v>
      </c>
      <c r="I81" s="456">
        <v>872.39204099999995</v>
      </c>
    </row>
    <row r="82" spans="1:9" s="429" customFormat="1" ht="15" customHeight="1">
      <c r="A82" s="421" t="s">
        <v>269</v>
      </c>
      <c r="B82" s="421" t="s">
        <v>270</v>
      </c>
      <c r="C82" s="95" t="s">
        <v>271</v>
      </c>
      <c r="D82" s="421" t="s">
        <v>271</v>
      </c>
      <c r="E82" s="312">
        <v>13001</v>
      </c>
      <c r="F82" s="421" t="s">
        <v>285</v>
      </c>
      <c r="G82" s="312">
        <v>13115</v>
      </c>
      <c r="H82" s="456">
        <v>1545.93</v>
      </c>
      <c r="I82" s="456">
        <v>1380.291592</v>
      </c>
    </row>
    <row r="83" spans="1:9" s="429" customFormat="1" ht="15" customHeight="1">
      <c r="A83" s="421" t="s">
        <v>269</v>
      </c>
      <c r="B83" s="421" t="s">
        <v>270</v>
      </c>
      <c r="C83" s="95" t="s">
        <v>271</v>
      </c>
      <c r="D83" s="421" t="s">
        <v>271</v>
      </c>
      <c r="E83" s="312">
        <v>13001</v>
      </c>
      <c r="F83" s="421" t="s">
        <v>286</v>
      </c>
      <c r="G83" s="312">
        <v>13116</v>
      </c>
      <c r="H83" s="456">
        <v>825.1</v>
      </c>
      <c r="I83" s="456">
        <v>822.94915600000002</v>
      </c>
    </row>
    <row r="84" spans="1:9" s="429" customFormat="1" ht="15" customHeight="1">
      <c r="A84" s="421" t="s">
        <v>269</v>
      </c>
      <c r="B84" s="421" t="s">
        <v>270</v>
      </c>
      <c r="C84" s="95" t="s">
        <v>271</v>
      </c>
      <c r="D84" s="421" t="s">
        <v>271</v>
      </c>
      <c r="E84" s="312">
        <v>13001</v>
      </c>
      <c r="F84" s="421" t="s">
        <v>287</v>
      </c>
      <c r="G84" s="312">
        <v>13117</v>
      </c>
      <c r="H84" s="456">
        <v>597.67999999999995</v>
      </c>
      <c r="I84" s="456">
        <v>598.88002600000004</v>
      </c>
    </row>
    <row r="85" spans="1:9" s="429" customFormat="1" ht="15" customHeight="1">
      <c r="A85" s="421" t="s">
        <v>269</v>
      </c>
      <c r="B85" s="421" t="s">
        <v>270</v>
      </c>
      <c r="C85" s="95" t="s">
        <v>271</v>
      </c>
      <c r="D85" s="421" t="s">
        <v>271</v>
      </c>
      <c r="E85" s="312">
        <v>13001</v>
      </c>
      <c r="F85" s="421" t="s">
        <v>288</v>
      </c>
      <c r="G85" s="312">
        <v>13118</v>
      </c>
      <c r="H85" s="456">
        <v>833.95</v>
      </c>
      <c r="I85" s="456">
        <v>846.66210799999999</v>
      </c>
    </row>
    <row r="86" spans="1:9" s="429" customFormat="1" ht="15" customHeight="1">
      <c r="A86" s="421" t="s">
        <v>269</v>
      </c>
      <c r="B86" s="421" t="s">
        <v>270</v>
      </c>
      <c r="C86" s="95" t="s">
        <v>271</v>
      </c>
      <c r="D86" s="421" t="s">
        <v>271</v>
      </c>
      <c r="E86" s="312">
        <v>13001</v>
      </c>
      <c r="F86" s="421" t="s">
        <v>289</v>
      </c>
      <c r="G86" s="312">
        <v>13119</v>
      </c>
      <c r="H86" s="456">
        <v>814.08</v>
      </c>
      <c r="I86" s="456">
        <v>824.14758500000005</v>
      </c>
    </row>
    <row r="87" spans="1:9" s="429" customFormat="1" ht="15" customHeight="1">
      <c r="A87" s="421" t="s">
        <v>269</v>
      </c>
      <c r="B87" s="421" t="s">
        <v>270</v>
      </c>
      <c r="C87" s="95" t="s">
        <v>271</v>
      </c>
      <c r="D87" s="421" t="s">
        <v>271</v>
      </c>
      <c r="E87" s="312">
        <v>13001</v>
      </c>
      <c r="F87" s="421" t="s">
        <v>290</v>
      </c>
      <c r="G87" s="312">
        <v>13120</v>
      </c>
      <c r="H87" s="456">
        <v>1087.08</v>
      </c>
      <c r="I87" s="456">
        <v>1049.098933</v>
      </c>
    </row>
    <row r="88" spans="1:9" s="429" customFormat="1" ht="15" customHeight="1">
      <c r="A88" s="421" t="s">
        <v>269</v>
      </c>
      <c r="B88" s="421" t="s">
        <v>270</v>
      </c>
      <c r="C88" s="95" t="s">
        <v>271</v>
      </c>
      <c r="D88" s="421" t="s">
        <v>271</v>
      </c>
      <c r="E88" s="312">
        <v>13001</v>
      </c>
      <c r="F88" s="421" t="s">
        <v>291</v>
      </c>
      <c r="G88" s="312">
        <v>13121</v>
      </c>
      <c r="H88" s="456">
        <v>772.79</v>
      </c>
      <c r="I88" s="456">
        <v>732.18425200000001</v>
      </c>
    </row>
    <row r="89" spans="1:9" s="429" customFormat="1" ht="15" customHeight="1">
      <c r="A89" s="421" t="s">
        <v>269</v>
      </c>
      <c r="B89" s="421" t="s">
        <v>270</v>
      </c>
      <c r="C89" s="95" t="s">
        <v>271</v>
      </c>
      <c r="D89" s="421" t="s">
        <v>271</v>
      </c>
      <c r="E89" s="312">
        <v>13001</v>
      </c>
      <c r="F89" s="421" t="s">
        <v>292</v>
      </c>
      <c r="G89" s="312">
        <v>13122</v>
      </c>
      <c r="H89" s="456">
        <v>1008.12</v>
      </c>
      <c r="I89" s="456">
        <v>1020.02286</v>
      </c>
    </row>
    <row r="90" spans="1:9" s="429" customFormat="1" ht="15" customHeight="1">
      <c r="A90" s="421" t="s">
        <v>269</v>
      </c>
      <c r="B90" s="421" t="s">
        <v>270</v>
      </c>
      <c r="C90" s="95" t="s">
        <v>271</v>
      </c>
      <c r="D90" s="421" t="s">
        <v>271</v>
      </c>
      <c r="E90" s="312">
        <v>13001</v>
      </c>
      <c r="F90" s="421" t="s">
        <v>293</v>
      </c>
      <c r="G90" s="312">
        <v>13123</v>
      </c>
      <c r="H90" s="456">
        <v>852.25</v>
      </c>
      <c r="I90" s="456">
        <v>798.51780900000006</v>
      </c>
    </row>
    <row r="91" spans="1:9" s="429" customFormat="1" ht="15" customHeight="1">
      <c r="A91" s="421" t="s">
        <v>269</v>
      </c>
      <c r="B91" s="421" t="s">
        <v>270</v>
      </c>
      <c r="C91" s="95" t="s">
        <v>271</v>
      </c>
      <c r="D91" s="421" t="s">
        <v>271</v>
      </c>
      <c r="E91" s="312">
        <v>13001</v>
      </c>
      <c r="F91" s="421" t="s">
        <v>294</v>
      </c>
      <c r="G91" s="312">
        <v>13124</v>
      </c>
      <c r="H91" s="456">
        <v>1180.17</v>
      </c>
      <c r="I91" s="456">
        <v>1124.644869</v>
      </c>
    </row>
    <row r="92" spans="1:9" s="429" customFormat="1" ht="15" customHeight="1">
      <c r="A92" s="421" t="s">
        <v>269</v>
      </c>
      <c r="B92" s="421" t="s">
        <v>270</v>
      </c>
      <c r="C92" s="95" t="s">
        <v>271</v>
      </c>
      <c r="D92" s="421" t="s">
        <v>271</v>
      </c>
      <c r="E92" s="312">
        <v>13001</v>
      </c>
      <c r="F92" s="421" t="s">
        <v>295</v>
      </c>
      <c r="G92" s="312">
        <v>13125</v>
      </c>
      <c r="H92" s="456">
        <v>1037.81</v>
      </c>
      <c r="I92" s="456">
        <v>1049.8170419999999</v>
      </c>
    </row>
    <row r="93" spans="1:9" s="429" customFormat="1" ht="15" customHeight="1">
      <c r="A93" s="421" t="s">
        <v>269</v>
      </c>
      <c r="B93" s="421" t="s">
        <v>270</v>
      </c>
      <c r="C93" s="95" t="s">
        <v>271</v>
      </c>
      <c r="D93" s="421" t="s">
        <v>271</v>
      </c>
      <c r="E93" s="312">
        <v>13001</v>
      </c>
      <c r="F93" s="421" t="s">
        <v>296</v>
      </c>
      <c r="G93" s="312">
        <v>13126</v>
      </c>
      <c r="H93" s="456">
        <v>1297.3800000000001</v>
      </c>
      <c r="I93" s="456">
        <v>1218.008421</v>
      </c>
    </row>
    <row r="94" spans="1:9" s="429" customFormat="1" ht="15" customHeight="1">
      <c r="A94" s="421" t="s">
        <v>269</v>
      </c>
      <c r="B94" s="421" t="s">
        <v>270</v>
      </c>
      <c r="C94" s="95" t="s">
        <v>271</v>
      </c>
      <c r="D94" s="421" t="s">
        <v>271</v>
      </c>
      <c r="E94" s="312">
        <v>13001</v>
      </c>
      <c r="F94" s="421" t="s">
        <v>297</v>
      </c>
      <c r="G94" s="312">
        <v>13127</v>
      </c>
      <c r="H94" s="456">
        <v>1444.87</v>
      </c>
      <c r="I94" s="456">
        <v>1046.2618660000001</v>
      </c>
    </row>
    <row r="95" spans="1:9" s="429" customFormat="1" ht="15" customHeight="1">
      <c r="A95" s="421" t="s">
        <v>269</v>
      </c>
      <c r="B95" s="421" t="s">
        <v>270</v>
      </c>
      <c r="C95" s="95" t="s">
        <v>271</v>
      </c>
      <c r="D95" s="421" t="s">
        <v>271</v>
      </c>
      <c r="E95" s="312">
        <v>13001</v>
      </c>
      <c r="F95" s="421" t="s">
        <v>298</v>
      </c>
      <c r="G95" s="312">
        <v>13128</v>
      </c>
      <c r="H95" s="456">
        <v>1179.75</v>
      </c>
      <c r="I95" s="456">
        <v>1147.9492749999999</v>
      </c>
    </row>
    <row r="96" spans="1:9" s="429" customFormat="1" ht="15" customHeight="1">
      <c r="A96" s="421" t="s">
        <v>269</v>
      </c>
      <c r="B96" s="421" t="s">
        <v>270</v>
      </c>
      <c r="C96" s="95" t="s">
        <v>271</v>
      </c>
      <c r="D96" s="421" t="s">
        <v>271</v>
      </c>
      <c r="E96" s="312">
        <v>13001</v>
      </c>
      <c r="F96" s="421" t="s">
        <v>299</v>
      </c>
      <c r="G96" s="312">
        <v>13129</v>
      </c>
      <c r="H96" s="456">
        <v>682.74</v>
      </c>
      <c r="I96" s="456">
        <v>789.34890299999995</v>
      </c>
    </row>
    <row r="97" spans="1:9" s="429" customFormat="1" ht="15" customHeight="1">
      <c r="A97" s="421" t="s">
        <v>269</v>
      </c>
      <c r="B97" s="421" t="s">
        <v>270</v>
      </c>
      <c r="C97" s="95" t="s">
        <v>271</v>
      </c>
      <c r="D97" s="421" t="s">
        <v>271</v>
      </c>
      <c r="E97" s="312">
        <v>13001</v>
      </c>
      <c r="F97" s="421" t="s">
        <v>300</v>
      </c>
      <c r="G97" s="312">
        <v>13130</v>
      </c>
      <c r="H97" s="456">
        <v>1299.8800000000001</v>
      </c>
      <c r="I97" s="456">
        <v>1265.989466</v>
      </c>
    </row>
    <row r="98" spans="1:9" s="429" customFormat="1" ht="15" customHeight="1">
      <c r="A98" s="421" t="s">
        <v>269</v>
      </c>
      <c r="B98" s="421" t="s">
        <v>270</v>
      </c>
      <c r="C98" s="95" t="s">
        <v>271</v>
      </c>
      <c r="D98" s="421" t="s">
        <v>271</v>
      </c>
      <c r="E98" s="312">
        <v>13001</v>
      </c>
      <c r="F98" s="421" t="s">
        <v>301</v>
      </c>
      <c r="G98" s="312">
        <v>13131</v>
      </c>
      <c r="H98" s="456">
        <v>1178.96</v>
      </c>
      <c r="I98" s="456">
        <v>1013.131522</v>
      </c>
    </row>
    <row r="99" spans="1:9" s="429" customFormat="1" ht="15" customHeight="1">
      <c r="A99" s="421" t="s">
        <v>269</v>
      </c>
      <c r="B99" s="421" t="s">
        <v>270</v>
      </c>
      <c r="C99" s="95" t="s">
        <v>271</v>
      </c>
      <c r="D99" s="421" t="s">
        <v>271</v>
      </c>
      <c r="E99" s="312">
        <v>13001</v>
      </c>
      <c r="F99" s="421" t="s">
        <v>302</v>
      </c>
      <c r="G99" s="312">
        <v>13132</v>
      </c>
      <c r="H99" s="456">
        <v>1017.44</v>
      </c>
      <c r="I99" s="456">
        <v>926.57120199999997</v>
      </c>
    </row>
    <row r="100" spans="1:9" s="429" customFormat="1" ht="15" customHeight="1">
      <c r="A100" s="421" t="s">
        <v>269</v>
      </c>
      <c r="B100" s="421" t="s">
        <v>303</v>
      </c>
      <c r="C100" s="95" t="s">
        <v>271</v>
      </c>
      <c r="D100" s="421" t="s">
        <v>271</v>
      </c>
      <c r="E100" s="312">
        <v>13001</v>
      </c>
      <c r="F100" s="421" t="s">
        <v>304</v>
      </c>
      <c r="G100" s="312">
        <v>13201</v>
      </c>
      <c r="H100" s="456">
        <v>1312.32</v>
      </c>
      <c r="I100" s="456">
        <v>1282.4436780000001</v>
      </c>
    </row>
    <row r="101" spans="1:9" s="429" customFormat="1" ht="15" customHeight="1">
      <c r="A101" s="421" t="s">
        <v>269</v>
      </c>
      <c r="B101" s="421" t="s">
        <v>303</v>
      </c>
      <c r="C101" s="95" t="s">
        <v>271</v>
      </c>
      <c r="D101" s="421" t="s">
        <v>271</v>
      </c>
      <c r="E101" s="312">
        <v>13001</v>
      </c>
      <c r="F101" s="421" t="s">
        <v>305</v>
      </c>
      <c r="G101" s="312">
        <v>13202</v>
      </c>
      <c r="H101" s="456">
        <v>1348.29</v>
      </c>
      <c r="I101" s="456">
        <v>1285.860494</v>
      </c>
    </row>
    <row r="102" spans="1:9" s="429" customFormat="1" ht="15" customHeight="1">
      <c r="A102" s="421" t="s">
        <v>269</v>
      </c>
      <c r="B102" s="421" t="s">
        <v>303</v>
      </c>
      <c r="C102" s="95" t="s">
        <v>271</v>
      </c>
      <c r="D102" s="421" t="s">
        <v>271</v>
      </c>
      <c r="E102" s="312">
        <v>13001</v>
      </c>
      <c r="F102" s="421" t="s">
        <v>306</v>
      </c>
      <c r="G102" s="312">
        <v>13203</v>
      </c>
      <c r="H102" s="456">
        <v>1819.16</v>
      </c>
      <c r="I102" s="456">
        <v>1819.158731</v>
      </c>
    </row>
    <row r="103" spans="1:9" s="429" customFormat="1" ht="15" customHeight="1">
      <c r="A103" s="421" t="s">
        <v>269</v>
      </c>
      <c r="B103" s="421" t="s">
        <v>307</v>
      </c>
      <c r="C103" s="95" t="s">
        <v>271</v>
      </c>
      <c r="D103" s="421" t="s">
        <v>271</v>
      </c>
      <c r="E103" s="312">
        <v>13001</v>
      </c>
      <c r="F103" s="421" t="s">
        <v>308</v>
      </c>
      <c r="G103" s="312">
        <v>13301</v>
      </c>
      <c r="H103" s="456">
        <v>904.18</v>
      </c>
      <c r="I103" s="456">
        <v>925.40042400000004</v>
      </c>
    </row>
    <row r="104" spans="1:9" s="429" customFormat="1" ht="15" customHeight="1">
      <c r="A104" s="421" t="s">
        <v>269</v>
      </c>
      <c r="B104" s="421" t="s">
        <v>307</v>
      </c>
      <c r="C104" s="95" t="s">
        <v>271</v>
      </c>
      <c r="D104" s="421" t="s">
        <v>271</v>
      </c>
      <c r="E104" s="312">
        <v>13001</v>
      </c>
      <c r="F104" s="421" t="s">
        <v>309</v>
      </c>
      <c r="G104" s="312">
        <v>13302</v>
      </c>
      <c r="H104" s="456">
        <v>713.58</v>
      </c>
      <c r="I104" s="456">
        <v>785.66715899999997</v>
      </c>
    </row>
    <row r="105" spans="1:9" s="429" customFormat="1" ht="15" customHeight="1">
      <c r="A105" s="421" t="s">
        <v>269</v>
      </c>
      <c r="B105" s="421" t="s">
        <v>307</v>
      </c>
      <c r="C105" s="95" t="s">
        <v>271</v>
      </c>
      <c r="D105" s="421" t="s">
        <v>271</v>
      </c>
      <c r="E105" s="312">
        <v>13001</v>
      </c>
      <c r="F105" s="421" t="s">
        <v>310</v>
      </c>
      <c r="G105" s="312">
        <v>13303</v>
      </c>
      <c r="H105" s="456">
        <v>85.32</v>
      </c>
      <c r="I105" s="456">
        <v>85.252894999999995</v>
      </c>
    </row>
    <row r="106" spans="1:9" s="429" customFormat="1" ht="15" customHeight="1">
      <c r="A106" s="421" t="s">
        <v>269</v>
      </c>
      <c r="B106" s="421" t="s">
        <v>311</v>
      </c>
      <c r="C106" s="95" t="s">
        <v>271</v>
      </c>
      <c r="D106" s="421" t="s">
        <v>271</v>
      </c>
      <c r="E106" s="312">
        <v>13001</v>
      </c>
      <c r="F106" s="421" t="s">
        <v>312</v>
      </c>
      <c r="G106" s="312">
        <v>13401</v>
      </c>
      <c r="H106" s="456">
        <v>1562.91</v>
      </c>
      <c r="I106" s="456">
        <v>1556.0631020000001</v>
      </c>
    </row>
    <row r="107" spans="1:9" s="429" customFormat="1" ht="15" customHeight="1">
      <c r="A107" s="421" t="s">
        <v>269</v>
      </c>
      <c r="B107" s="421" t="s">
        <v>311</v>
      </c>
      <c r="C107" s="95" t="s">
        <v>271</v>
      </c>
      <c r="D107" s="421" t="s">
        <v>271</v>
      </c>
      <c r="E107" s="312">
        <v>13001</v>
      </c>
      <c r="F107" s="421" t="s">
        <v>313</v>
      </c>
      <c r="G107" s="312">
        <v>13402</v>
      </c>
      <c r="H107" s="456">
        <v>1476.69</v>
      </c>
      <c r="I107" s="456">
        <v>1585.0430679999999</v>
      </c>
    </row>
    <row r="108" spans="1:9" s="429" customFormat="1" ht="15" customHeight="1">
      <c r="A108" s="421" t="s">
        <v>269</v>
      </c>
      <c r="B108" s="421" t="s">
        <v>311</v>
      </c>
      <c r="C108" s="95" t="s">
        <v>271</v>
      </c>
      <c r="D108" s="421" t="s">
        <v>271</v>
      </c>
      <c r="E108" s="312">
        <v>13001</v>
      </c>
      <c r="F108" s="421" t="s">
        <v>314</v>
      </c>
      <c r="G108" s="312">
        <v>13403</v>
      </c>
      <c r="H108" s="661" t="s">
        <v>526</v>
      </c>
      <c r="I108" s="456" t="s">
        <v>526</v>
      </c>
    </row>
    <row r="109" spans="1:9" s="429" customFormat="1" ht="15" customHeight="1">
      <c r="A109" s="421" t="s">
        <v>269</v>
      </c>
      <c r="B109" s="421" t="s">
        <v>311</v>
      </c>
      <c r="C109" s="95" t="s">
        <v>271</v>
      </c>
      <c r="D109" s="421" t="s">
        <v>271</v>
      </c>
      <c r="E109" s="312">
        <v>13001</v>
      </c>
      <c r="F109" s="421" t="s">
        <v>315</v>
      </c>
      <c r="G109" s="312">
        <v>13404</v>
      </c>
      <c r="H109" s="661" t="s">
        <v>526</v>
      </c>
      <c r="I109" s="456" t="s">
        <v>526</v>
      </c>
    </row>
    <row r="110" spans="1:9" s="429" customFormat="1" ht="15" customHeight="1">
      <c r="A110" s="421" t="s">
        <v>269</v>
      </c>
      <c r="B110" s="421" t="s">
        <v>316</v>
      </c>
      <c r="C110" s="95" t="s">
        <v>172</v>
      </c>
      <c r="D110" s="421" t="s">
        <v>316</v>
      </c>
      <c r="E110" s="312">
        <v>13501</v>
      </c>
      <c r="F110" s="424" t="s">
        <v>316</v>
      </c>
      <c r="G110" s="312">
        <v>13501</v>
      </c>
      <c r="H110" s="456">
        <v>1667.87</v>
      </c>
      <c r="I110" s="456">
        <v>1653.1244630000001</v>
      </c>
    </row>
    <row r="111" spans="1:9" s="429" customFormat="1" ht="15" customHeight="1">
      <c r="A111" s="421" t="s">
        <v>269</v>
      </c>
      <c r="B111" s="421" t="s">
        <v>317</v>
      </c>
      <c r="C111" s="95" t="s">
        <v>271</v>
      </c>
      <c r="D111" s="421" t="s">
        <v>271</v>
      </c>
      <c r="E111" s="312">
        <v>13001</v>
      </c>
      <c r="F111" s="421" t="s">
        <v>317</v>
      </c>
      <c r="G111" s="312">
        <v>13601</v>
      </c>
      <c r="H111" s="456">
        <v>2107.7800000000002</v>
      </c>
      <c r="I111" s="456">
        <v>2112.6686370000002</v>
      </c>
    </row>
    <row r="112" spans="1:9" s="429" customFormat="1" ht="15" customHeight="1">
      <c r="A112" s="421" t="s">
        <v>269</v>
      </c>
      <c r="B112" s="421" t="s">
        <v>317</v>
      </c>
      <c r="C112" s="95" t="s">
        <v>271</v>
      </c>
      <c r="D112" s="421" t="s">
        <v>271</v>
      </c>
      <c r="E112" s="312">
        <v>13001</v>
      </c>
      <c r="F112" s="421" t="s">
        <v>318</v>
      </c>
      <c r="G112" s="312">
        <v>13602</v>
      </c>
      <c r="H112" s="661" t="s">
        <v>526</v>
      </c>
      <c r="I112" s="456" t="s">
        <v>526</v>
      </c>
    </row>
    <row r="113" spans="1:9" s="429" customFormat="1" ht="15" customHeight="1">
      <c r="A113" s="421" t="s">
        <v>269</v>
      </c>
      <c r="B113" s="421" t="s">
        <v>317</v>
      </c>
      <c r="C113" s="95" t="s">
        <v>271</v>
      </c>
      <c r="D113" s="421" t="s">
        <v>271</v>
      </c>
      <c r="E113" s="312">
        <v>13001</v>
      </c>
      <c r="F113" s="421" t="s">
        <v>319</v>
      </c>
      <c r="G113" s="312">
        <v>13603</v>
      </c>
      <c r="H113" s="661" t="s">
        <v>526</v>
      </c>
      <c r="I113" s="456" t="s">
        <v>526</v>
      </c>
    </row>
    <row r="114" spans="1:9" s="429" customFormat="1" ht="15" customHeight="1">
      <c r="A114" s="421" t="s">
        <v>269</v>
      </c>
      <c r="B114" s="421" t="s">
        <v>317</v>
      </c>
      <c r="C114" s="95" t="s">
        <v>271</v>
      </c>
      <c r="D114" s="421" t="s">
        <v>271</v>
      </c>
      <c r="E114" s="312">
        <v>13001</v>
      </c>
      <c r="F114" s="421" t="s">
        <v>320</v>
      </c>
      <c r="G114" s="312">
        <v>13604</v>
      </c>
      <c r="H114" s="456">
        <v>2455.8200000000002</v>
      </c>
      <c r="I114" s="456">
        <v>2458.34915</v>
      </c>
    </row>
    <row r="115" spans="1:9" s="429" customFormat="1" ht="15" customHeight="1">
      <c r="A115" s="421" t="s">
        <v>269</v>
      </c>
      <c r="B115" s="421" t="s">
        <v>317</v>
      </c>
      <c r="C115" s="95" t="s">
        <v>271</v>
      </c>
      <c r="D115" s="421" t="s">
        <v>271</v>
      </c>
      <c r="E115" s="312">
        <v>13001</v>
      </c>
      <c r="F115" s="421" t="s">
        <v>321</v>
      </c>
      <c r="G115" s="312">
        <v>13605</v>
      </c>
      <c r="H115" s="456">
        <v>3644.1</v>
      </c>
      <c r="I115" s="456">
        <v>3263.4305800000002</v>
      </c>
    </row>
    <row r="116" spans="1:9" s="429" customFormat="1" ht="15" hidden="1" customHeight="1">
      <c r="A116" s="421" t="s">
        <v>322</v>
      </c>
      <c r="B116" s="421" t="s">
        <v>323</v>
      </c>
      <c r="C116" s="95" t="s">
        <v>172</v>
      </c>
      <c r="D116" s="421" t="s">
        <v>323</v>
      </c>
      <c r="E116" s="312">
        <v>14101</v>
      </c>
      <c r="F116" s="421" t="s">
        <v>323</v>
      </c>
      <c r="G116" s="312">
        <v>14101</v>
      </c>
      <c r="H116" s="456">
        <v>1425.18</v>
      </c>
      <c r="I116" s="456">
        <v>1275.041195</v>
      </c>
    </row>
    <row r="117" spans="1:9" s="429" customFormat="1" ht="15" hidden="1" customHeight="1">
      <c r="A117" s="421" t="s">
        <v>324</v>
      </c>
      <c r="B117" s="421" t="s">
        <v>325</v>
      </c>
      <c r="C117" s="95" t="s">
        <v>172</v>
      </c>
      <c r="D117" s="421" t="s">
        <v>325</v>
      </c>
      <c r="E117" s="312">
        <v>15101</v>
      </c>
      <c r="F117" s="421" t="s">
        <v>325</v>
      </c>
      <c r="G117" s="312">
        <v>15101</v>
      </c>
      <c r="H117" s="456">
        <v>1180.32</v>
      </c>
      <c r="I117" s="456">
        <v>1199.201278</v>
      </c>
    </row>
    <row r="118" spans="1:9" s="429" customFormat="1" ht="15" hidden="1" customHeight="1">
      <c r="A118" s="421" t="s">
        <v>326</v>
      </c>
      <c r="B118" s="219" t="s">
        <v>327</v>
      </c>
      <c r="C118" s="95" t="s">
        <v>172</v>
      </c>
      <c r="D118" s="421" t="s">
        <v>328</v>
      </c>
      <c r="E118" s="312">
        <v>16101</v>
      </c>
      <c r="F118" s="421" t="s">
        <v>329</v>
      </c>
      <c r="G118" s="312">
        <v>16101</v>
      </c>
      <c r="H118" s="456">
        <v>1674.6</v>
      </c>
      <c r="I118" s="456">
        <v>1672.2835669999999</v>
      </c>
    </row>
    <row r="119" spans="1:9" s="429" customFormat="1" ht="15" hidden="1" customHeight="1">
      <c r="A119" s="421" t="s">
        <v>326</v>
      </c>
      <c r="B119" s="219" t="s">
        <v>327</v>
      </c>
      <c r="C119" s="95" t="s">
        <v>172</v>
      </c>
      <c r="D119" s="421" t="s">
        <v>328</v>
      </c>
      <c r="E119" s="312">
        <v>16101</v>
      </c>
      <c r="F119" s="421" t="s">
        <v>330</v>
      </c>
      <c r="G119" s="312">
        <v>16103</v>
      </c>
      <c r="H119" s="456">
        <v>1572.94</v>
      </c>
      <c r="I119" s="456">
        <v>1447.2061450000001</v>
      </c>
    </row>
    <row r="120" spans="1:9" s="429" customFormat="1" ht="15" hidden="1" customHeight="1">
      <c r="A120" s="421" t="s">
        <v>326</v>
      </c>
      <c r="B120" s="219" t="s">
        <v>331</v>
      </c>
      <c r="C120" s="95" t="s">
        <v>172</v>
      </c>
      <c r="D120" s="423" t="s">
        <v>332</v>
      </c>
      <c r="E120" s="312">
        <v>16301</v>
      </c>
      <c r="F120" s="423" t="s">
        <v>332</v>
      </c>
      <c r="G120" s="312">
        <v>16301</v>
      </c>
      <c r="H120" s="456">
        <v>1353.43</v>
      </c>
      <c r="I120" s="456">
        <v>1322.4584050000001</v>
      </c>
    </row>
  </sheetData>
  <autoFilter ref="A3:R120" xr:uid="{00000000-0001-0000-1800-000000000000}">
    <filterColumn colId="0">
      <filters>
        <filter val="METROPOLITANA"/>
      </filters>
    </filterColumn>
  </autoFilter>
  <mergeCells count="1">
    <mergeCell ref="B1:I1"/>
  </mergeCells>
  <hyperlinks>
    <hyperlink ref="J1" location="INDICE!A1" display="INDICE" xr:uid="{00000000-0004-0000-1800-000000000000}"/>
    <hyperlink ref="J2" location="Matriz_Estadisticas!A1" display="ESTADÍSTICAS" xr:uid="{00000000-0004-0000-1800-000001000000}"/>
    <hyperlink ref="A1" location="INDICE!C11" display="BPU_22" xr:uid="{00000000-0004-0000-1800-000002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dimension ref="A1:C38"/>
  <sheetViews>
    <sheetView workbookViewId="0"/>
  </sheetViews>
  <sheetFormatPr baseColWidth="10" defaultColWidth="11.44140625" defaultRowHeight="14.4"/>
  <cols>
    <col min="1" max="1" width="44.44140625" style="19" bestFit="1" customWidth="1"/>
    <col min="2" max="2" width="100.6640625" style="15" customWidth="1"/>
    <col min="3" max="16384" width="11.44140625" style="15"/>
  </cols>
  <sheetData>
    <row r="1" spans="1:3">
      <c r="A1" s="441" t="s">
        <v>419</v>
      </c>
      <c r="B1" s="412" t="s">
        <v>1275</v>
      </c>
      <c r="C1" s="35" t="s">
        <v>137</v>
      </c>
    </row>
    <row r="2" spans="1:3">
      <c r="A2" s="263" t="s">
        <v>6</v>
      </c>
      <c r="B2" s="215" t="s">
        <v>18</v>
      </c>
    </row>
    <row r="3" spans="1:3">
      <c r="A3" s="263" t="s">
        <v>4</v>
      </c>
      <c r="B3" s="172" t="s">
        <v>13</v>
      </c>
    </row>
    <row r="4" spans="1:3">
      <c r="A4" s="263" t="s">
        <v>388</v>
      </c>
      <c r="B4" s="215" t="s">
        <v>14</v>
      </c>
    </row>
    <row r="5" spans="1:3">
      <c r="A5" s="263" t="s">
        <v>9</v>
      </c>
      <c r="B5" s="95" t="s">
        <v>657</v>
      </c>
    </row>
    <row r="6" spans="1:3">
      <c r="A6" s="263" t="s">
        <v>138</v>
      </c>
      <c r="B6" s="215" t="s">
        <v>468</v>
      </c>
    </row>
    <row r="7" spans="1:3">
      <c r="A7" s="263" t="s">
        <v>7</v>
      </c>
      <c r="B7" s="215" t="s">
        <v>422</v>
      </c>
    </row>
    <row r="8" spans="1:3">
      <c r="A8" s="263" t="s">
        <v>389</v>
      </c>
      <c r="B8" s="215">
        <v>2018</v>
      </c>
    </row>
    <row r="9" spans="1:3">
      <c r="A9" s="263" t="s">
        <v>390</v>
      </c>
      <c r="B9" s="215" t="s">
        <v>470</v>
      </c>
    </row>
    <row r="10" spans="1:3" ht="82.8">
      <c r="A10" s="100" t="s">
        <v>391</v>
      </c>
      <c r="B10" s="190" t="s">
        <v>658</v>
      </c>
    </row>
    <row r="11" spans="1:3">
      <c r="A11" s="263" t="s">
        <v>392</v>
      </c>
      <c r="B11" s="215" t="s">
        <v>659</v>
      </c>
    </row>
    <row r="12" spans="1:3">
      <c r="A12" s="263" t="s">
        <v>393</v>
      </c>
      <c r="B12" s="202" t="s">
        <v>473</v>
      </c>
    </row>
    <row r="13" spans="1:3">
      <c r="A13" s="263" t="s">
        <v>394</v>
      </c>
      <c r="B13" s="202" t="s">
        <v>474</v>
      </c>
    </row>
    <row r="14" spans="1:3">
      <c r="A14" s="263" t="s">
        <v>139</v>
      </c>
      <c r="B14" s="215" t="s">
        <v>625</v>
      </c>
    </row>
    <row r="15" spans="1:3">
      <c r="A15" s="263" t="s">
        <v>395</v>
      </c>
      <c r="B15" s="200">
        <v>43627</v>
      </c>
    </row>
    <row r="16" spans="1:3">
      <c r="A16" s="263" t="s">
        <v>396</v>
      </c>
      <c r="B16" s="200">
        <v>43693</v>
      </c>
    </row>
    <row r="17" spans="1:2">
      <c r="A17" s="263" t="s">
        <v>397</v>
      </c>
      <c r="B17" s="215" t="s">
        <v>798</v>
      </c>
    </row>
    <row r="18" spans="1:2">
      <c r="A18" s="263" t="s">
        <v>398</v>
      </c>
      <c r="B18" s="215" t="s">
        <v>660</v>
      </c>
    </row>
    <row r="19" spans="1:2">
      <c r="A19" s="263" t="s">
        <v>399</v>
      </c>
      <c r="B19" s="215" t="s">
        <v>545</v>
      </c>
    </row>
    <row r="20" spans="1:2">
      <c r="A20" s="263" t="s">
        <v>400</v>
      </c>
      <c r="B20" s="259" t="s">
        <v>479</v>
      </c>
    </row>
    <row r="21" spans="1:2">
      <c r="A21" s="263" t="s">
        <v>403</v>
      </c>
      <c r="B21" s="215" t="s">
        <v>661</v>
      </c>
    </row>
    <row r="22" spans="1:2">
      <c r="A22" s="263" t="s">
        <v>404</v>
      </c>
      <c r="B22" s="215" t="s">
        <v>434</v>
      </c>
    </row>
    <row r="23" spans="1:2">
      <c r="A23" s="263" t="s">
        <v>435</v>
      </c>
      <c r="B23" s="95" t="s">
        <v>1714</v>
      </c>
    </row>
    <row r="24" spans="1:2">
      <c r="A24" s="263" t="s">
        <v>405</v>
      </c>
      <c r="B24" s="215">
        <v>2018</v>
      </c>
    </row>
    <row r="25" spans="1:2">
      <c r="A25" s="263" t="s">
        <v>406</v>
      </c>
      <c r="B25" s="201" t="s">
        <v>482</v>
      </c>
    </row>
    <row r="26" spans="1:2">
      <c r="A26" s="263" t="s">
        <v>407</v>
      </c>
      <c r="B26" s="201" t="s">
        <v>482</v>
      </c>
    </row>
    <row r="27" spans="1:2">
      <c r="A27" s="263" t="s">
        <v>408</v>
      </c>
      <c r="B27" s="264" t="s">
        <v>434</v>
      </c>
    </row>
    <row r="28" spans="1:2">
      <c r="A28" s="263" t="s">
        <v>439</v>
      </c>
      <c r="B28" s="215" t="s">
        <v>662</v>
      </c>
    </row>
    <row r="29" spans="1:2">
      <c r="A29" s="263" t="s">
        <v>409</v>
      </c>
      <c r="B29" s="104">
        <v>2017</v>
      </c>
    </row>
    <row r="30" spans="1:2">
      <c r="A30" s="263" t="s">
        <v>410</v>
      </c>
      <c r="B30" s="264" t="s">
        <v>470</v>
      </c>
    </row>
    <row r="31" spans="1:2">
      <c r="A31" s="263" t="s">
        <v>411</v>
      </c>
      <c r="B31" s="269" t="s">
        <v>580</v>
      </c>
    </row>
    <row r="32" spans="1:2">
      <c r="A32" s="263" t="s">
        <v>412</v>
      </c>
      <c r="B32" s="269" t="s">
        <v>434</v>
      </c>
    </row>
    <row r="33" spans="1:2">
      <c r="A33" s="263" t="s">
        <v>440</v>
      </c>
      <c r="B33" s="215" t="s">
        <v>663</v>
      </c>
    </row>
    <row r="34" spans="1:2">
      <c r="A34" s="263" t="s">
        <v>413</v>
      </c>
      <c r="B34" s="280">
        <v>2017</v>
      </c>
    </row>
    <row r="35" spans="1:2">
      <c r="A35" s="263" t="s">
        <v>414</v>
      </c>
      <c r="B35" s="269" t="s">
        <v>470</v>
      </c>
    </row>
    <row r="36" spans="1:2" ht="82.8">
      <c r="A36" s="263" t="s">
        <v>401</v>
      </c>
      <c r="B36" s="221" t="s">
        <v>725</v>
      </c>
    </row>
    <row r="37" spans="1:2">
      <c r="A37" s="263" t="s">
        <v>1267</v>
      </c>
      <c r="B37" s="221" t="s">
        <v>17</v>
      </c>
    </row>
    <row r="38" spans="1:2">
      <c r="A38" s="263" t="s">
        <v>402</v>
      </c>
      <c r="B38" s="223" t="s">
        <v>664</v>
      </c>
    </row>
  </sheetData>
  <hyperlinks>
    <hyperlink ref="C1" location="INDICE!A1" display="INDICE" xr:uid="{00000000-0004-0000-1900-000000000000}"/>
    <hyperlink ref="A1" location="INDICE!C10" display="COMPONENTE" xr:uid="{00000000-0004-0000-1900-000001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filterMode="1"/>
  <dimension ref="A1:K120"/>
  <sheetViews>
    <sheetView zoomScaleNormal="100" workbookViewId="0">
      <selection activeCell="A3" sqref="A3:XFD3"/>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27.44140625" style="218" bestFit="1" customWidth="1"/>
    <col min="9" max="9" width="18.88671875" style="218" bestFit="1" customWidth="1"/>
    <col min="10" max="10" width="19.88671875" style="430" bestFit="1" customWidth="1"/>
    <col min="11" max="11" width="13.109375" style="527" bestFit="1" customWidth="1"/>
    <col min="12" max="16384" width="11.44140625" style="218"/>
  </cols>
  <sheetData>
    <row r="1" spans="1:11">
      <c r="A1" s="446" t="s">
        <v>18</v>
      </c>
      <c r="B1" s="1109" t="s">
        <v>657</v>
      </c>
      <c r="C1" s="1109"/>
      <c r="D1" s="1109"/>
      <c r="E1" s="1109"/>
      <c r="F1" s="1109"/>
      <c r="G1" s="1109"/>
      <c r="H1" s="1094"/>
      <c r="I1" s="1094"/>
      <c r="J1" s="1094"/>
      <c r="K1" s="625" t="s">
        <v>137</v>
      </c>
    </row>
    <row r="2" spans="1:11">
      <c r="A2" s="464"/>
      <c r="B2" s="464"/>
      <c r="C2" s="464"/>
      <c r="D2" s="462"/>
      <c r="E2" s="465"/>
      <c r="F2" s="465"/>
      <c r="G2" s="465"/>
      <c r="H2" s="1092" t="s">
        <v>1274</v>
      </c>
      <c r="I2" s="1096"/>
      <c r="J2" s="1096"/>
      <c r="K2" s="625" t="s">
        <v>449</v>
      </c>
    </row>
    <row r="3" spans="1:11" ht="28.8">
      <c r="A3" s="452" t="s">
        <v>165</v>
      </c>
      <c r="B3" s="452" t="s">
        <v>166</v>
      </c>
      <c r="C3" s="452" t="s">
        <v>167</v>
      </c>
      <c r="D3" s="436" t="s">
        <v>168</v>
      </c>
      <c r="E3" s="453" t="s">
        <v>169</v>
      </c>
      <c r="F3" s="453" t="s">
        <v>11</v>
      </c>
      <c r="G3" s="453" t="s">
        <v>487</v>
      </c>
      <c r="H3" s="454" t="s">
        <v>620</v>
      </c>
      <c r="I3" s="428" t="s">
        <v>665</v>
      </c>
      <c r="J3" s="428" t="s">
        <v>666</v>
      </c>
    </row>
    <row r="4" spans="1:11" s="429" customFormat="1" ht="15" hidden="1" customHeight="1">
      <c r="A4" s="447" t="s">
        <v>170</v>
      </c>
      <c r="B4" s="447" t="s">
        <v>171</v>
      </c>
      <c r="C4" s="448" t="s">
        <v>172</v>
      </c>
      <c r="D4" s="447" t="s">
        <v>173</v>
      </c>
      <c r="E4" s="449">
        <v>1001</v>
      </c>
      <c r="F4" s="447" t="s">
        <v>171</v>
      </c>
      <c r="G4" s="463">
        <v>1101</v>
      </c>
      <c r="H4" s="847">
        <v>154917</v>
      </c>
      <c r="I4" s="816">
        <v>267101.90000000002</v>
      </c>
      <c r="J4" s="816">
        <v>1.72</v>
      </c>
      <c r="K4" s="626"/>
    </row>
    <row r="5" spans="1:11" s="429" customFormat="1" ht="15" hidden="1" customHeight="1">
      <c r="A5" s="421" t="s">
        <v>170</v>
      </c>
      <c r="B5" s="421" t="s">
        <v>171</v>
      </c>
      <c r="C5" s="95" t="s">
        <v>172</v>
      </c>
      <c r="D5" s="421" t="s">
        <v>173</v>
      </c>
      <c r="E5" s="312">
        <v>1001</v>
      </c>
      <c r="F5" s="421" t="s">
        <v>174</v>
      </c>
      <c r="G5" s="422">
        <v>1107</v>
      </c>
      <c r="H5" s="847">
        <v>83991</v>
      </c>
      <c r="I5" s="816">
        <v>240669.45</v>
      </c>
      <c r="J5" s="816">
        <v>2.87</v>
      </c>
      <c r="K5" s="626"/>
    </row>
    <row r="6" spans="1:11" s="429" customFormat="1" ht="15" hidden="1" customHeight="1">
      <c r="A6" s="421" t="s">
        <v>175</v>
      </c>
      <c r="B6" s="421" t="s">
        <v>175</v>
      </c>
      <c r="C6" s="95" t="s">
        <v>172</v>
      </c>
      <c r="D6" s="421" t="s">
        <v>175</v>
      </c>
      <c r="E6" s="312">
        <v>2101</v>
      </c>
      <c r="F6" s="421" t="s">
        <v>175</v>
      </c>
      <c r="G6" s="422">
        <v>2101</v>
      </c>
      <c r="H6" s="847">
        <v>190693</v>
      </c>
      <c r="I6" s="816">
        <v>470498.69</v>
      </c>
      <c r="J6" s="816">
        <v>2.4700000000000002</v>
      </c>
      <c r="K6" s="626"/>
    </row>
    <row r="7" spans="1:11" s="429" customFormat="1" ht="15" hidden="1" customHeight="1">
      <c r="A7" s="421" t="s">
        <v>175</v>
      </c>
      <c r="B7" s="421" t="s">
        <v>176</v>
      </c>
      <c r="C7" s="95" t="s">
        <v>172</v>
      </c>
      <c r="D7" s="421" t="s">
        <v>177</v>
      </c>
      <c r="E7" s="312">
        <v>2201</v>
      </c>
      <c r="F7" s="421" t="s">
        <v>177</v>
      </c>
      <c r="G7" s="422">
        <v>2201</v>
      </c>
      <c r="H7" s="847">
        <v>126444</v>
      </c>
      <c r="I7" s="816">
        <v>503136.73</v>
      </c>
      <c r="J7" s="816">
        <v>3.98</v>
      </c>
      <c r="K7" s="626"/>
    </row>
    <row r="8" spans="1:11" s="429" customFormat="1" ht="15" hidden="1" customHeight="1">
      <c r="A8" s="421" t="s">
        <v>178</v>
      </c>
      <c r="B8" s="421" t="s">
        <v>179</v>
      </c>
      <c r="C8" s="95" t="s">
        <v>172</v>
      </c>
      <c r="D8" s="421" t="s">
        <v>180</v>
      </c>
      <c r="E8" s="312">
        <v>3001</v>
      </c>
      <c r="F8" s="421" t="s">
        <v>179</v>
      </c>
      <c r="G8" s="422">
        <v>3101</v>
      </c>
      <c r="H8" s="847">
        <v>127757</v>
      </c>
      <c r="I8" s="816">
        <v>501032.85</v>
      </c>
      <c r="J8" s="816">
        <v>3.92</v>
      </c>
      <c r="K8" s="626"/>
    </row>
    <row r="9" spans="1:11" s="429" customFormat="1" ht="15" hidden="1" customHeight="1">
      <c r="A9" s="421" t="s">
        <v>178</v>
      </c>
      <c r="B9" s="421" t="s">
        <v>179</v>
      </c>
      <c r="C9" s="95" t="s">
        <v>172</v>
      </c>
      <c r="D9" s="421" t="s">
        <v>180</v>
      </c>
      <c r="E9" s="312">
        <v>3001</v>
      </c>
      <c r="F9" s="421" t="s">
        <v>181</v>
      </c>
      <c r="G9" s="422">
        <v>3103</v>
      </c>
      <c r="H9" s="847">
        <v>8180</v>
      </c>
      <c r="I9" s="816">
        <v>63141.1</v>
      </c>
      <c r="J9" s="816">
        <v>7.72</v>
      </c>
      <c r="K9" s="626"/>
    </row>
    <row r="10" spans="1:11" s="429" customFormat="1" ht="15" hidden="1" customHeight="1">
      <c r="A10" s="421" t="s">
        <v>178</v>
      </c>
      <c r="B10" s="423" t="s">
        <v>182</v>
      </c>
      <c r="C10" s="95" t="s">
        <v>172</v>
      </c>
      <c r="D10" s="423" t="s">
        <v>183</v>
      </c>
      <c r="E10" s="312">
        <v>3301</v>
      </c>
      <c r="F10" s="423" t="s">
        <v>183</v>
      </c>
      <c r="G10" s="422">
        <v>3301</v>
      </c>
      <c r="H10" s="847">
        <v>38100</v>
      </c>
      <c r="I10" s="816">
        <v>185177.88</v>
      </c>
      <c r="J10" s="816">
        <v>4.8600000000000003</v>
      </c>
      <c r="K10" s="626"/>
    </row>
    <row r="11" spans="1:11" s="429" customFormat="1" ht="15" hidden="1" customHeight="1">
      <c r="A11" s="421" t="s">
        <v>184</v>
      </c>
      <c r="B11" s="421" t="s">
        <v>185</v>
      </c>
      <c r="C11" s="95" t="s">
        <v>172</v>
      </c>
      <c r="D11" s="421" t="s">
        <v>186</v>
      </c>
      <c r="E11" s="312">
        <v>4001</v>
      </c>
      <c r="F11" s="421" t="s">
        <v>187</v>
      </c>
      <c r="G11" s="422">
        <v>4101</v>
      </c>
      <c r="H11" s="847">
        <v>159072</v>
      </c>
      <c r="I11" s="816">
        <v>899373.18</v>
      </c>
      <c r="J11" s="816">
        <v>5.65</v>
      </c>
      <c r="K11" s="626"/>
    </row>
    <row r="12" spans="1:11" s="429" customFormat="1" ht="15" hidden="1" customHeight="1">
      <c r="A12" s="421" t="s">
        <v>184</v>
      </c>
      <c r="B12" s="421" t="s">
        <v>185</v>
      </c>
      <c r="C12" s="95" t="s">
        <v>172</v>
      </c>
      <c r="D12" s="421" t="s">
        <v>186</v>
      </c>
      <c r="E12" s="312">
        <v>4001</v>
      </c>
      <c r="F12" s="421" t="s">
        <v>184</v>
      </c>
      <c r="G12" s="422">
        <v>4102</v>
      </c>
      <c r="H12" s="847">
        <v>170927</v>
      </c>
      <c r="I12" s="816">
        <v>867895.3</v>
      </c>
      <c r="J12" s="816">
        <v>5.08</v>
      </c>
      <c r="K12" s="626"/>
    </row>
    <row r="13" spans="1:11" s="429" customFormat="1" ht="15" hidden="1" customHeight="1">
      <c r="A13" s="421" t="s">
        <v>184</v>
      </c>
      <c r="B13" s="421" t="s">
        <v>188</v>
      </c>
      <c r="C13" s="95" t="s">
        <v>172</v>
      </c>
      <c r="D13" s="421" t="s">
        <v>189</v>
      </c>
      <c r="E13" s="312">
        <v>4301</v>
      </c>
      <c r="F13" s="424" t="s">
        <v>189</v>
      </c>
      <c r="G13" s="422">
        <v>4301</v>
      </c>
      <c r="H13" s="847">
        <v>76374</v>
      </c>
      <c r="I13" s="816">
        <v>310132.78000000003</v>
      </c>
      <c r="J13" s="816">
        <v>4.0599999999999996</v>
      </c>
      <c r="K13" s="626"/>
    </row>
    <row r="14" spans="1:11" s="429" customFormat="1" ht="15" hidden="1" customHeight="1">
      <c r="A14" s="421" t="s">
        <v>190</v>
      </c>
      <c r="B14" s="421" t="s">
        <v>190</v>
      </c>
      <c r="C14" s="95" t="s">
        <v>191</v>
      </c>
      <c r="D14" s="421" t="s">
        <v>191</v>
      </c>
      <c r="E14" s="312">
        <v>5001</v>
      </c>
      <c r="F14" s="421" t="s">
        <v>190</v>
      </c>
      <c r="G14" s="422">
        <v>5101</v>
      </c>
      <c r="H14" s="847">
        <v>100996</v>
      </c>
      <c r="I14" s="816">
        <v>239845.7</v>
      </c>
      <c r="J14" s="816">
        <v>2.37</v>
      </c>
      <c r="K14" s="626"/>
    </row>
    <row r="15" spans="1:11" s="429" customFormat="1" ht="15" hidden="1" customHeight="1">
      <c r="A15" s="421" t="s">
        <v>190</v>
      </c>
      <c r="B15" s="421" t="s">
        <v>190</v>
      </c>
      <c r="C15" s="95" t="s">
        <v>191</v>
      </c>
      <c r="D15" s="421" t="s">
        <v>191</v>
      </c>
      <c r="E15" s="312">
        <v>5001</v>
      </c>
      <c r="F15" s="421" t="s">
        <v>192</v>
      </c>
      <c r="G15" s="422">
        <v>5102</v>
      </c>
      <c r="H15" s="847">
        <v>12837</v>
      </c>
      <c r="I15" s="816">
        <v>60593.71</v>
      </c>
      <c r="J15" s="816">
        <v>4.72</v>
      </c>
      <c r="K15" s="626"/>
    </row>
    <row r="16" spans="1:11" s="429" customFormat="1" ht="15" hidden="1" customHeight="1">
      <c r="A16" s="421" t="s">
        <v>190</v>
      </c>
      <c r="B16" s="421" t="s">
        <v>190</v>
      </c>
      <c r="C16" s="95" t="s">
        <v>191</v>
      </c>
      <c r="D16" s="421" t="s">
        <v>191</v>
      </c>
      <c r="E16" s="312">
        <v>5001</v>
      </c>
      <c r="F16" s="421" t="s">
        <v>193</v>
      </c>
      <c r="G16" s="422">
        <v>5103</v>
      </c>
      <c r="H16" s="847">
        <v>28341</v>
      </c>
      <c r="I16" s="816">
        <v>172857.51</v>
      </c>
      <c r="J16" s="816">
        <v>6.1</v>
      </c>
      <c r="K16" s="626"/>
    </row>
    <row r="17" spans="1:11" s="429" customFormat="1" ht="15" hidden="1" customHeight="1">
      <c r="A17" s="421" t="s">
        <v>190</v>
      </c>
      <c r="B17" s="421" t="s">
        <v>190</v>
      </c>
      <c r="C17" s="95" t="s">
        <v>191</v>
      </c>
      <c r="D17" s="421" t="s">
        <v>191</v>
      </c>
      <c r="E17" s="312">
        <v>5001</v>
      </c>
      <c r="F17" s="421" t="s">
        <v>194</v>
      </c>
      <c r="G17" s="422">
        <v>5105</v>
      </c>
      <c r="H17" s="847">
        <v>3203</v>
      </c>
      <c r="I17" s="816">
        <v>57817.61</v>
      </c>
      <c r="J17" s="816">
        <v>18.05</v>
      </c>
      <c r="K17" s="626"/>
    </row>
    <row r="18" spans="1:11" s="429" customFormat="1" ht="15" hidden="1" customHeight="1">
      <c r="A18" s="421" t="s">
        <v>190</v>
      </c>
      <c r="B18" s="421" t="s">
        <v>190</v>
      </c>
      <c r="C18" s="95" t="s">
        <v>191</v>
      </c>
      <c r="D18" s="421" t="s">
        <v>191</v>
      </c>
      <c r="E18" s="312">
        <v>5001</v>
      </c>
      <c r="F18" s="421" t="s">
        <v>195</v>
      </c>
      <c r="G18" s="422">
        <v>5107</v>
      </c>
      <c r="H18" s="847">
        <v>12856</v>
      </c>
      <c r="I18" s="816">
        <v>95760.68</v>
      </c>
      <c r="J18" s="816">
        <v>7.45</v>
      </c>
      <c r="K18" s="626"/>
    </row>
    <row r="19" spans="1:11" s="429" customFormat="1" ht="15" hidden="1" customHeight="1">
      <c r="A19" s="421" t="s">
        <v>190</v>
      </c>
      <c r="B19" s="421" t="s">
        <v>190</v>
      </c>
      <c r="C19" s="95" t="s">
        <v>191</v>
      </c>
      <c r="D19" s="421" t="s">
        <v>191</v>
      </c>
      <c r="E19" s="312">
        <v>5001</v>
      </c>
      <c r="F19" s="421" t="s">
        <v>196</v>
      </c>
      <c r="G19" s="422">
        <v>5109</v>
      </c>
      <c r="H19" s="847">
        <v>186775</v>
      </c>
      <c r="I19" s="816">
        <v>421982.3</v>
      </c>
      <c r="J19" s="816">
        <v>2.2599999999999998</v>
      </c>
      <c r="K19" s="626"/>
    </row>
    <row r="20" spans="1:11" s="429" customFormat="1" ht="15" hidden="1" customHeight="1">
      <c r="A20" s="421" t="s">
        <v>190</v>
      </c>
      <c r="B20" s="423" t="s">
        <v>197</v>
      </c>
      <c r="C20" s="95" t="s">
        <v>172</v>
      </c>
      <c r="D20" s="423" t="s">
        <v>198</v>
      </c>
      <c r="E20" s="312">
        <v>5301</v>
      </c>
      <c r="F20" s="425" t="s">
        <v>197</v>
      </c>
      <c r="G20" s="422">
        <v>5301</v>
      </c>
      <c r="H20" s="847">
        <v>55612</v>
      </c>
      <c r="I20" s="816">
        <v>235160.33</v>
      </c>
      <c r="J20" s="816">
        <v>4.2300000000000004</v>
      </c>
      <c r="K20" s="626"/>
    </row>
    <row r="21" spans="1:11" s="429" customFormat="1" ht="15" hidden="1" customHeight="1">
      <c r="A21" s="421" t="s">
        <v>190</v>
      </c>
      <c r="B21" s="423" t="s">
        <v>197</v>
      </c>
      <c r="C21" s="95" t="s">
        <v>172</v>
      </c>
      <c r="D21" s="423" t="s">
        <v>198</v>
      </c>
      <c r="E21" s="312">
        <v>5301</v>
      </c>
      <c r="F21" s="425" t="s">
        <v>199</v>
      </c>
      <c r="G21" s="422">
        <v>5304</v>
      </c>
      <c r="H21" s="847">
        <v>9848</v>
      </c>
      <c r="I21" s="816">
        <v>71561.69</v>
      </c>
      <c r="J21" s="816">
        <v>7.27</v>
      </c>
      <c r="K21" s="626"/>
    </row>
    <row r="22" spans="1:11" s="429" customFormat="1" ht="15" hidden="1" customHeight="1">
      <c r="A22" s="421" t="s">
        <v>190</v>
      </c>
      <c r="B22" s="423" t="s">
        <v>200</v>
      </c>
      <c r="C22" s="95" t="s">
        <v>172</v>
      </c>
      <c r="D22" s="423" t="s">
        <v>201</v>
      </c>
      <c r="E22" s="312">
        <v>5501</v>
      </c>
      <c r="F22" s="425" t="s">
        <v>200</v>
      </c>
      <c r="G22" s="422">
        <v>5501</v>
      </c>
      <c r="H22" s="847">
        <v>51672</v>
      </c>
      <c r="I22" s="816">
        <v>168242.07</v>
      </c>
      <c r="J22" s="816">
        <v>3.26</v>
      </c>
      <c r="K22" s="626"/>
    </row>
    <row r="23" spans="1:11" s="429" customFormat="1" ht="15" hidden="1" customHeight="1">
      <c r="A23" s="421" t="s">
        <v>190</v>
      </c>
      <c r="B23" s="423" t="s">
        <v>200</v>
      </c>
      <c r="C23" s="95" t="s">
        <v>172</v>
      </c>
      <c r="D23" s="423" t="s">
        <v>201</v>
      </c>
      <c r="E23" s="312">
        <v>5501</v>
      </c>
      <c r="F23" s="425" t="s">
        <v>202</v>
      </c>
      <c r="G23" s="422">
        <v>5502</v>
      </c>
      <c r="H23" s="847">
        <v>29782</v>
      </c>
      <c r="I23" s="816">
        <v>99198.95</v>
      </c>
      <c r="J23" s="816">
        <v>3.33</v>
      </c>
      <c r="K23" s="626"/>
    </row>
    <row r="24" spans="1:11" s="429" customFormat="1" ht="15" hidden="1" customHeight="1">
      <c r="A24" s="421" t="s">
        <v>190</v>
      </c>
      <c r="B24" s="423" t="s">
        <v>200</v>
      </c>
      <c r="C24" s="95" t="s">
        <v>172</v>
      </c>
      <c r="D24" s="423" t="s">
        <v>201</v>
      </c>
      <c r="E24" s="312">
        <v>5501</v>
      </c>
      <c r="F24" s="425" t="s">
        <v>203</v>
      </c>
      <c r="G24" s="422">
        <v>5503</v>
      </c>
      <c r="H24" s="847">
        <v>6182</v>
      </c>
      <c r="I24" s="816">
        <v>26197.42</v>
      </c>
      <c r="J24" s="816">
        <v>4.24</v>
      </c>
      <c r="K24" s="626"/>
    </row>
    <row r="25" spans="1:11" s="429" customFormat="1" ht="15" hidden="1" customHeight="1">
      <c r="A25" s="421" t="s">
        <v>190</v>
      </c>
      <c r="B25" s="423" t="s">
        <v>200</v>
      </c>
      <c r="C25" s="95" t="s">
        <v>172</v>
      </c>
      <c r="D25" s="423" t="s">
        <v>201</v>
      </c>
      <c r="E25" s="312">
        <v>5501</v>
      </c>
      <c r="F25" s="425" t="s">
        <v>204</v>
      </c>
      <c r="G25" s="422">
        <v>5504</v>
      </c>
      <c r="H25" s="847">
        <v>10375</v>
      </c>
      <c r="I25" s="816">
        <v>32707.63</v>
      </c>
      <c r="J25" s="816">
        <v>3.15</v>
      </c>
      <c r="K25" s="626"/>
    </row>
    <row r="26" spans="1:11" s="429" customFormat="1" ht="15" hidden="1" customHeight="1">
      <c r="A26" s="421" t="s">
        <v>190</v>
      </c>
      <c r="B26" s="421" t="s">
        <v>205</v>
      </c>
      <c r="C26" s="95" t="s">
        <v>172</v>
      </c>
      <c r="D26" s="421" t="s">
        <v>206</v>
      </c>
      <c r="E26" s="312">
        <v>5601</v>
      </c>
      <c r="F26" s="424" t="s">
        <v>205</v>
      </c>
      <c r="G26" s="422">
        <v>5601</v>
      </c>
      <c r="H26" s="847">
        <v>64789</v>
      </c>
      <c r="I26" s="816">
        <v>220713.78</v>
      </c>
      <c r="J26" s="816">
        <v>3.41</v>
      </c>
      <c r="K26" s="626"/>
    </row>
    <row r="27" spans="1:11" s="429" customFormat="1" ht="15" hidden="1" customHeight="1">
      <c r="A27" s="421" t="s">
        <v>190</v>
      </c>
      <c r="B27" s="421" t="s">
        <v>205</v>
      </c>
      <c r="C27" s="95" t="s">
        <v>172</v>
      </c>
      <c r="D27" s="421" t="s">
        <v>206</v>
      </c>
      <c r="E27" s="312">
        <v>5601</v>
      </c>
      <c r="F27" s="424" t="s">
        <v>207</v>
      </c>
      <c r="G27" s="422">
        <v>5603</v>
      </c>
      <c r="H27" s="847">
        <v>8512</v>
      </c>
      <c r="I27" s="816">
        <v>49842.95</v>
      </c>
      <c r="J27" s="816">
        <v>5.86</v>
      </c>
      <c r="K27" s="626"/>
    </row>
    <row r="28" spans="1:11" s="429" customFormat="1" ht="15" hidden="1" customHeight="1">
      <c r="A28" s="421" t="s">
        <v>190</v>
      </c>
      <c r="B28" s="421" t="s">
        <v>205</v>
      </c>
      <c r="C28" s="95" t="s">
        <v>172</v>
      </c>
      <c r="D28" s="421" t="s">
        <v>206</v>
      </c>
      <c r="E28" s="312">
        <v>5601</v>
      </c>
      <c r="F28" s="424" t="s">
        <v>208</v>
      </c>
      <c r="G28" s="422">
        <v>5606</v>
      </c>
      <c r="H28" s="847">
        <v>3439</v>
      </c>
      <c r="I28" s="816">
        <v>84916.04</v>
      </c>
      <c r="J28" s="816">
        <v>24.69</v>
      </c>
      <c r="K28" s="626"/>
    </row>
    <row r="29" spans="1:11" s="429" customFormat="1" ht="15" hidden="1" customHeight="1">
      <c r="A29" s="421" t="s">
        <v>190</v>
      </c>
      <c r="B29" s="423" t="s">
        <v>209</v>
      </c>
      <c r="C29" s="95" t="s">
        <v>172</v>
      </c>
      <c r="D29" s="423" t="s">
        <v>210</v>
      </c>
      <c r="E29" s="312">
        <v>5701</v>
      </c>
      <c r="F29" s="425" t="s">
        <v>210</v>
      </c>
      <c r="G29" s="422">
        <v>5701</v>
      </c>
      <c r="H29" s="847">
        <v>55847</v>
      </c>
      <c r="I29" s="816">
        <v>175274.56</v>
      </c>
      <c r="J29" s="816">
        <v>3.14</v>
      </c>
      <c r="K29" s="626"/>
    </row>
    <row r="30" spans="1:11" s="429" customFormat="1" ht="15" hidden="1" customHeight="1">
      <c r="A30" s="421" t="s">
        <v>190</v>
      </c>
      <c r="B30" s="421" t="s">
        <v>211</v>
      </c>
      <c r="C30" s="95" t="s">
        <v>191</v>
      </c>
      <c r="D30" s="421" t="s">
        <v>191</v>
      </c>
      <c r="E30" s="312">
        <v>5001</v>
      </c>
      <c r="F30" s="421" t="s">
        <v>212</v>
      </c>
      <c r="G30" s="422">
        <v>5801</v>
      </c>
      <c r="H30" s="847">
        <v>62918</v>
      </c>
      <c r="I30" s="816">
        <v>177684.27</v>
      </c>
      <c r="J30" s="816">
        <v>2.82</v>
      </c>
      <c r="K30" s="626"/>
    </row>
    <row r="31" spans="1:11" s="429" customFormat="1" ht="15" hidden="1" customHeight="1">
      <c r="A31" s="421" t="s">
        <v>190</v>
      </c>
      <c r="B31" s="421" t="s">
        <v>211</v>
      </c>
      <c r="C31" s="95" t="s">
        <v>191</v>
      </c>
      <c r="D31" s="421" t="s">
        <v>191</v>
      </c>
      <c r="E31" s="312">
        <v>5001</v>
      </c>
      <c r="F31" s="421" t="s">
        <v>213</v>
      </c>
      <c r="G31" s="422">
        <v>5802</v>
      </c>
      <c r="H31" s="847">
        <v>23280</v>
      </c>
      <c r="I31" s="816">
        <v>88070.17</v>
      </c>
      <c r="J31" s="816">
        <v>3.78</v>
      </c>
      <c r="K31" s="626"/>
    </row>
    <row r="32" spans="1:11" s="429" customFormat="1" ht="15" hidden="1" customHeight="1">
      <c r="A32" s="421" t="s">
        <v>190</v>
      </c>
      <c r="B32" s="421" t="s">
        <v>211</v>
      </c>
      <c r="C32" s="95" t="s">
        <v>191</v>
      </c>
      <c r="D32" s="421" t="s">
        <v>191</v>
      </c>
      <c r="E32" s="312">
        <v>5001</v>
      </c>
      <c r="F32" s="421" t="s">
        <v>214</v>
      </c>
      <c r="G32" s="422">
        <v>5803</v>
      </c>
      <c r="H32" s="847">
        <v>3525</v>
      </c>
      <c r="I32" s="816">
        <v>16297.62</v>
      </c>
      <c r="J32" s="816">
        <v>4.62</v>
      </c>
      <c r="K32" s="626"/>
    </row>
    <row r="33" spans="1:11" s="429" customFormat="1" ht="15" hidden="1" customHeight="1">
      <c r="A33" s="421" t="s">
        <v>190</v>
      </c>
      <c r="B33" s="421" t="s">
        <v>211</v>
      </c>
      <c r="C33" s="95" t="s">
        <v>191</v>
      </c>
      <c r="D33" s="421" t="s">
        <v>191</v>
      </c>
      <c r="E33" s="312">
        <v>5001</v>
      </c>
      <c r="F33" s="421" t="s">
        <v>215</v>
      </c>
      <c r="G33" s="422">
        <v>5804</v>
      </c>
      <c r="H33" s="847">
        <v>75943</v>
      </c>
      <c r="I33" s="816">
        <v>199392.01</v>
      </c>
      <c r="J33" s="816">
        <v>2.63</v>
      </c>
      <c r="K33" s="626"/>
    </row>
    <row r="34" spans="1:11" s="429" customFormat="1" ht="15" hidden="1" customHeight="1">
      <c r="A34" s="421" t="s">
        <v>216</v>
      </c>
      <c r="B34" s="421" t="s">
        <v>217</v>
      </c>
      <c r="C34" s="95" t="s">
        <v>172</v>
      </c>
      <c r="D34" s="421" t="s">
        <v>218</v>
      </c>
      <c r="E34" s="312">
        <v>6001</v>
      </c>
      <c r="F34" s="421" t="s">
        <v>219</v>
      </c>
      <c r="G34" s="422">
        <v>6101</v>
      </c>
      <c r="H34" s="847">
        <v>212718</v>
      </c>
      <c r="I34" s="816">
        <v>1439241.81</v>
      </c>
      <c r="J34" s="816">
        <v>6.77</v>
      </c>
      <c r="K34" s="626"/>
    </row>
    <row r="35" spans="1:11" s="429" customFormat="1" ht="15" hidden="1" customHeight="1">
      <c r="A35" s="421" t="s">
        <v>216</v>
      </c>
      <c r="B35" s="421" t="s">
        <v>217</v>
      </c>
      <c r="C35" s="95" t="s">
        <v>172</v>
      </c>
      <c r="D35" s="421" t="s">
        <v>218</v>
      </c>
      <c r="E35" s="312">
        <v>6001</v>
      </c>
      <c r="F35" s="421" t="s">
        <v>220</v>
      </c>
      <c r="G35" s="422">
        <v>6108</v>
      </c>
      <c r="H35" s="847">
        <v>40590</v>
      </c>
      <c r="I35" s="816">
        <v>386426.6</v>
      </c>
      <c r="J35" s="816">
        <v>9.52</v>
      </c>
      <c r="K35" s="626"/>
    </row>
    <row r="36" spans="1:11" s="429" customFormat="1" ht="15" hidden="1" customHeight="1">
      <c r="A36" s="421" t="s">
        <v>216</v>
      </c>
      <c r="B36" s="423" t="s">
        <v>217</v>
      </c>
      <c r="C36" s="95" t="s">
        <v>172</v>
      </c>
      <c r="D36" s="423" t="s">
        <v>221</v>
      </c>
      <c r="E36" s="312">
        <v>6115</v>
      </c>
      <c r="F36" s="423" t="s">
        <v>221</v>
      </c>
      <c r="G36" s="422">
        <v>6115</v>
      </c>
      <c r="H36" s="847">
        <v>38488</v>
      </c>
      <c r="I36" s="816">
        <v>287638.61</v>
      </c>
      <c r="J36" s="816">
        <v>7.47</v>
      </c>
      <c r="K36" s="626"/>
    </row>
    <row r="37" spans="1:11" s="429" customFormat="1" ht="15" hidden="1" customHeight="1">
      <c r="A37" s="421" t="s">
        <v>216</v>
      </c>
      <c r="B37" s="423" t="s">
        <v>222</v>
      </c>
      <c r="C37" s="95" t="s">
        <v>172</v>
      </c>
      <c r="D37" s="423" t="s">
        <v>223</v>
      </c>
      <c r="E37" s="312">
        <v>6301</v>
      </c>
      <c r="F37" s="425" t="s">
        <v>223</v>
      </c>
      <c r="G37" s="422">
        <v>6301</v>
      </c>
      <c r="H37" s="847">
        <v>52143</v>
      </c>
      <c r="I37" s="816">
        <v>302341.28999999998</v>
      </c>
      <c r="J37" s="816">
        <v>5.8</v>
      </c>
      <c r="K37" s="626"/>
    </row>
    <row r="38" spans="1:11" s="429" customFormat="1" ht="15" hidden="1" customHeight="1">
      <c r="A38" s="421" t="s">
        <v>224</v>
      </c>
      <c r="B38" s="421" t="s">
        <v>225</v>
      </c>
      <c r="C38" s="95" t="s">
        <v>172</v>
      </c>
      <c r="D38" s="421" t="s">
        <v>226</v>
      </c>
      <c r="E38" s="312">
        <v>7001</v>
      </c>
      <c r="F38" s="421" t="s">
        <v>225</v>
      </c>
      <c r="G38" s="422">
        <v>7101</v>
      </c>
      <c r="H38" s="847">
        <v>184849</v>
      </c>
      <c r="I38" s="816">
        <v>969863.76</v>
      </c>
      <c r="J38" s="816">
        <v>5.25</v>
      </c>
      <c r="K38" s="626"/>
    </row>
    <row r="39" spans="1:11" s="429" customFormat="1" ht="15" hidden="1" customHeight="1">
      <c r="A39" s="421" t="s">
        <v>224</v>
      </c>
      <c r="B39" s="423" t="s">
        <v>225</v>
      </c>
      <c r="C39" s="95" t="s">
        <v>172</v>
      </c>
      <c r="D39" s="423" t="s">
        <v>227</v>
      </c>
      <c r="E39" s="312">
        <v>7102</v>
      </c>
      <c r="F39" s="423" t="s">
        <v>227</v>
      </c>
      <c r="G39" s="422">
        <v>7102</v>
      </c>
      <c r="H39" s="847">
        <v>11411</v>
      </c>
      <c r="I39" s="816">
        <v>60759.74</v>
      </c>
      <c r="J39" s="816">
        <v>5.32</v>
      </c>
      <c r="K39" s="626"/>
    </row>
    <row r="40" spans="1:11" s="429" customFormat="1" ht="15" hidden="1" customHeight="1">
      <c r="A40" s="421" t="s">
        <v>224</v>
      </c>
      <c r="B40" s="421" t="s">
        <v>225</v>
      </c>
      <c r="C40" s="95" t="s">
        <v>172</v>
      </c>
      <c r="D40" s="421" t="s">
        <v>226</v>
      </c>
      <c r="E40" s="312">
        <v>7001</v>
      </c>
      <c r="F40" s="421" t="s">
        <v>224</v>
      </c>
      <c r="G40" s="422">
        <v>7105</v>
      </c>
      <c r="H40" s="847">
        <v>34004</v>
      </c>
      <c r="I40" s="816">
        <v>217214.32</v>
      </c>
      <c r="J40" s="816">
        <v>6.39</v>
      </c>
      <c r="K40" s="626"/>
    </row>
    <row r="41" spans="1:11" s="429" customFormat="1" ht="15" hidden="1" customHeight="1">
      <c r="A41" s="421" t="s">
        <v>224</v>
      </c>
      <c r="B41" s="421" t="s">
        <v>228</v>
      </c>
      <c r="C41" s="95" t="s">
        <v>172</v>
      </c>
      <c r="D41" s="421" t="s">
        <v>229</v>
      </c>
      <c r="E41" s="312">
        <v>7301</v>
      </c>
      <c r="F41" s="424" t="s">
        <v>228</v>
      </c>
      <c r="G41" s="422">
        <v>7301</v>
      </c>
      <c r="H41" s="847">
        <v>111498</v>
      </c>
      <c r="I41" s="816">
        <v>521736.44</v>
      </c>
      <c r="J41" s="816">
        <v>4.68</v>
      </c>
      <c r="K41" s="626"/>
    </row>
    <row r="42" spans="1:11" s="429" customFormat="1" ht="15" hidden="1" customHeight="1">
      <c r="A42" s="421" t="s">
        <v>224</v>
      </c>
      <c r="B42" s="421" t="s">
        <v>228</v>
      </c>
      <c r="C42" s="95" t="s">
        <v>172</v>
      </c>
      <c r="D42" s="421" t="s">
        <v>229</v>
      </c>
      <c r="E42" s="312">
        <v>7301</v>
      </c>
      <c r="F42" s="424" t="s">
        <v>230</v>
      </c>
      <c r="G42" s="422">
        <v>7305</v>
      </c>
      <c r="H42" s="847">
        <v>4776</v>
      </c>
      <c r="I42" s="816">
        <v>27624.91</v>
      </c>
      <c r="J42" s="816">
        <v>5.78</v>
      </c>
      <c r="K42" s="626"/>
    </row>
    <row r="43" spans="1:11" s="429" customFormat="1" ht="15" hidden="1" customHeight="1">
      <c r="A43" s="421" t="s">
        <v>224</v>
      </c>
      <c r="B43" s="421" t="s">
        <v>228</v>
      </c>
      <c r="C43" s="95" t="s">
        <v>172</v>
      </c>
      <c r="D43" s="421" t="s">
        <v>229</v>
      </c>
      <c r="E43" s="312">
        <v>7301</v>
      </c>
      <c r="F43" s="424" t="s">
        <v>231</v>
      </c>
      <c r="G43" s="422">
        <v>7306</v>
      </c>
      <c r="H43" s="847">
        <v>4506</v>
      </c>
      <c r="I43" s="816">
        <v>44534.76</v>
      </c>
      <c r="J43" s="816">
        <v>9.8800000000000008</v>
      </c>
      <c r="K43" s="626"/>
    </row>
    <row r="44" spans="1:11" s="429" customFormat="1" ht="15" hidden="1" customHeight="1">
      <c r="A44" s="421" t="s">
        <v>224</v>
      </c>
      <c r="B44" s="423" t="s">
        <v>232</v>
      </c>
      <c r="C44" s="95" t="s">
        <v>172</v>
      </c>
      <c r="D44" s="423" t="s">
        <v>232</v>
      </c>
      <c r="E44" s="312">
        <v>7401</v>
      </c>
      <c r="F44" s="425" t="s">
        <v>232</v>
      </c>
      <c r="G44" s="422">
        <v>7401</v>
      </c>
      <c r="H44" s="847">
        <v>65446</v>
      </c>
      <c r="I44" s="816">
        <v>289427.46000000002</v>
      </c>
      <c r="J44" s="816">
        <v>4.42</v>
      </c>
      <c r="K44" s="626"/>
    </row>
    <row r="45" spans="1:11" s="429" customFormat="1" ht="15" hidden="1" customHeight="1">
      <c r="A45" s="421" t="s">
        <v>233</v>
      </c>
      <c r="B45" s="421" t="s">
        <v>234</v>
      </c>
      <c r="C45" s="95" t="s">
        <v>235</v>
      </c>
      <c r="D45" s="421" t="s">
        <v>235</v>
      </c>
      <c r="E45" s="312">
        <v>8001</v>
      </c>
      <c r="F45" s="421" t="s">
        <v>234</v>
      </c>
      <c r="G45" s="422">
        <v>8101</v>
      </c>
      <c r="H45" s="847">
        <v>155100</v>
      </c>
      <c r="I45" s="816">
        <v>651298.98</v>
      </c>
      <c r="J45" s="816">
        <v>4.2</v>
      </c>
      <c r="K45" s="626"/>
    </row>
    <row r="46" spans="1:11" s="429" customFormat="1" ht="15" hidden="1" customHeight="1">
      <c r="A46" s="421" t="s">
        <v>233</v>
      </c>
      <c r="B46" s="421" t="s">
        <v>234</v>
      </c>
      <c r="C46" s="95" t="s">
        <v>235</v>
      </c>
      <c r="D46" s="421" t="s">
        <v>235</v>
      </c>
      <c r="E46" s="312">
        <v>8001</v>
      </c>
      <c r="F46" s="421" t="s">
        <v>236</v>
      </c>
      <c r="G46" s="422">
        <v>8102</v>
      </c>
      <c r="H46" s="847">
        <v>90496</v>
      </c>
      <c r="I46" s="816">
        <v>355866</v>
      </c>
      <c r="J46" s="816">
        <v>3.93</v>
      </c>
      <c r="K46" s="626"/>
    </row>
    <row r="47" spans="1:11" s="429" customFormat="1" ht="15" hidden="1" customHeight="1">
      <c r="A47" s="421" t="s">
        <v>233</v>
      </c>
      <c r="B47" s="421" t="s">
        <v>234</v>
      </c>
      <c r="C47" s="95" t="s">
        <v>235</v>
      </c>
      <c r="D47" s="421" t="s">
        <v>235</v>
      </c>
      <c r="E47" s="312">
        <v>8001</v>
      </c>
      <c r="F47" s="421" t="s">
        <v>237</v>
      </c>
      <c r="G47" s="422">
        <v>8103</v>
      </c>
      <c r="H47" s="847">
        <v>63354</v>
      </c>
      <c r="I47" s="816">
        <v>233499.23</v>
      </c>
      <c r="J47" s="816">
        <v>3.69</v>
      </c>
      <c r="K47" s="626"/>
    </row>
    <row r="48" spans="1:11" s="429" customFormat="1" ht="15" hidden="1" customHeight="1">
      <c r="A48" s="421" t="s">
        <v>233</v>
      </c>
      <c r="B48" s="421" t="s">
        <v>234</v>
      </c>
      <c r="C48" s="95" t="s">
        <v>235</v>
      </c>
      <c r="D48" s="421" t="s">
        <v>235</v>
      </c>
      <c r="E48" s="312">
        <v>8001</v>
      </c>
      <c r="F48" s="421" t="s">
        <v>238</v>
      </c>
      <c r="G48" s="422">
        <v>8105</v>
      </c>
      <c r="H48" s="847">
        <v>13592</v>
      </c>
      <c r="I48" s="816">
        <v>52626.49</v>
      </c>
      <c r="J48" s="816">
        <v>3.87</v>
      </c>
      <c r="K48" s="626"/>
    </row>
    <row r="49" spans="1:11" s="429" customFormat="1" ht="15" hidden="1" customHeight="1">
      <c r="A49" s="421" t="s">
        <v>233</v>
      </c>
      <c r="B49" s="421" t="s">
        <v>234</v>
      </c>
      <c r="C49" s="95" t="s">
        <v>235</v>
      </c>
      <c r="D49" s="421" t="s">
        <v>235</v>
      </c>
      <c r="E49" s="312">
        <v>8001</v>
      </c>
      <c r="F49" s="421" t="s">
        <v>239</v>
      </c>
      <c r="G49" s="422">
        <v>8106</v>
      </c>
      <c r="H49" s="847">
        <v>25301</v>
      </c>
      <c r="I49" s="816">
        <v>43072.39</v>
      </c>
      <c r="J49" s="816">
        <v>1.7</v>
      </c>
      <c r="K49" s="626"/>
    </row>
    <row r="50" spans="1:11" s="429" customFormat="1" ht="15" hidden="1" customHeight="1">
      <c r="A50" s="421" t="s">
        <v>233</v>
      </c>
      <c r="B50" s="421" t="s">
        <v>234</v>
      </c>
      <c r="C50" s="95" t="s">
        <v>235</v>
      </c>
      <c r="D50" s="421" t="s">
        <v>235</v>
      </c>
      <c r="E50" s="312">
        <v>8001</v>
      </c>
      <c r="F50" s="421" t="s">
        <v>240</v>
      </c>
      <c r="G50" s="422">
        <v>8107</v>
      </c>
      <c r="H50" s="847">
        <v>35762</v>
      </c>
      <c r="I50" s="816">
        <v>120978.29</v>
      </c>
      <c r="J50" s="816">
        <v>3.38</v>
      </c>
      <c r="K50" s="626"/>
    </row>
    <row r="51" spans="1:11" s="429" customFormat="1" ht="15" hidden="1" customHeight="1">
      <c r="A51" s="421" t="s">
        <v>233</v>
      </c>
      <c r="B51" s="421" t="s">
        <v>234</v>
      </c>
      <c r="C51" s="95" t="s">
        <v>235</v>
      </c>
      <c r="D51" s="421" t="s">
        <v>235</v>
      </c>
      <c r="E51" s="312">
        <v>8001</v>
      </c>
      <c r="F51" s="421" t="s">
        <v>241</v>
      </c>
      <c r="G51" s="422">
        <v>8108</v>
      </c>
      <c r="H51" s="847">
        <v>109200</v>
      </c>
      <c r="I51" s="816">
        <v>603019.48</v>
      </c>
      <c r="J51" s="816">
        <v>5.52</v>
      </c>
      <c r="K51" s="626"/>
    </row>
    <row r="52" spans="1:11" s="429" customFormat="1" ht="15" hidden="1" customHeight="1">
      <c r="A52" s="421" t="s">
        <v>233</v>
      </c>
      <c r="B52" s="421" t="s">
        <v>234</v>
      </c>
      <c r="C52" s="95" t="s">
        <v>235</v>
      </c>
      <c r="D52" s="421" t="s">
        <v>235</v>
      </c>
      <c r="E52" s="312">
        <v>8001</v>
      </c>
      <c r="F52" s="421" t="s">
        <v>242</v>
      </c>
      <c r="G52" s="422">
        <v>8109</v>
      </c>
      <c r="H52" s="847">
        <v>7664</v>
      </c>
      <c r="I52" s="816">
        <v>45149.11</v>
      </c>
      <c r="J52" s="816">
        <v>5.89</v>
      </c>
      <c r="K52" s="626"/>
    </row>
    <row r="53" spans="1:11" s="429" customFormat="1" ht="15" hidden="1" customHeight="1">
      <c r="A53" s="421" t="s">
        <v>233</v>
      </c>
      <c r="B53" s="421" t="s">
        <v>234</v>
      </c>
      <c r="C53" s="95" t="s">
        <v>235</v>
      </c>
      <c r="D53" s="421" t="s">
        <v>235</v>
      </c>
      <c r="E53" s="312">
        <v>8001</v>
      </c>
      <c r="F53" s="421" t="s">
        <v>243</v>
      </c>
      <c r="G53" s="422">
        <v>8110</v>
      </c>
      <c r="H53" s="847">
        <v>100476</v>
      </c>
      <c r="I53" s="816">
        <v>438730.7</v>
      </c>
      <c r="J53" s="816">
        <v>4.37</v>
      </c>
      <c r="K53" s="626"/>
    </row>
    <row r="54" spans="1:11" s="429" customFormat="1" ht="15" hidden="1" customHeight="1">
      <c r="A54" s="421" t="s">
        <v>233</v>
      </c>
      <c r="B54" s="421" t="s">
        <v>234</v>
      </c>
      <c r="C54" s="95" t="s">
        <v>235</v>
      </c>
      <c r="D54" s="421" t="s">
        <v>235</v>
      </c>
      <c r="E54" s="312">
        <v>8001</v>
      </c>
      <c r="F54" s="421" t="s">
        <v>244</v>
      </c>
      <c r="G54" s="422">
        <v>8111</v>
      </c>
      <c r="H54" s="847">
        <v>12174</v>
      </c>
      <c r="I54" s="816">
        <v>63679.26</v>
      </c>
      <c r="J54" s="816">
        <v>5.23</v>
      </c>
      <c r="K54" s="626"/>
    </row>
    <row r="55" spans="1:11" s="429" customFormat="1" ht="15" hidden="1" customHeight="1">
      <c r="A55" s="421" t="s">
        <v>233</v>
      </c>
      <c r="B55" s="421" t="s">
        <v>234</v>
      </c>
      <c r="C55" s="95" t="s">
        <v>235</v>
      </c>
      <c r="D55" s="421" t="s">
        <v>235</v>
      </c>
      <c r="E55" s="312">
        <v>8001</v>
      </c>
      <c r="F55" s="421" t="s">
        <v>245</v>
      </c>
      <c r="G55" s="422">
        <v>8112</v>
      </c>
      <c r="H55" s="847">
        <v>86243</v>
      </c>
      <c r="I55" s="816">
        <v>299489.02</v>
      </c>
      <c r="J55" s="816">
        <v>3.47</v>
      </c>
      <c r="K55" s="626"/>
    </row>
    <row r="56" spans="1:11" s="429" customFormat="1" ht="15" hidden="1" customHeight="1">
      <c r="A56" s="421" t="s">
        <v>233</v>
      </c>
      <c r="B56" s="421" t="s">
        <v>233</v>
      </c>
      <c r="C56" s="95" t="s">
        <v>172</v>
      </c>
      <c r="D56" s="421" t="s">
        <v>246</v>
      </c>
      <c r="E56" s="312">
        <v>8301</v>
      </c>
      <c r="F56" s="421" t="s">
        <v>247</v>
      </c>
      <c r="G56" s="422">
        <v>8301</v>
      </c>
      <c r="H56" s="847">
        <v>118037</v>
      </c>
      <c r="I56" s="816">
        <v>533221.1</v>
      </c>
      <c r="J56" s="816">
        <v>4.5199999999999996</v>
      </c>
      <c r="K56" s="626"/>
    </row>
    <row r="57" spans="1:11" s="429" customFormat="1" ht="15" hidden="1" customHeight="1">
      <c r="A57" s="421" t="s">
        <v>233</v>
      </c>
      <c r="B57" s="421" t="s">
        <v>233</v>
      </c>
      <c r="C57" s="95" t="s">
        <v>172</v>
      </c>
      <c r="D57" s="421" t="s">
        <v>246</v>
      </c>
      <c r="E57" s="312">
        <v>8301</v>
      </c>
      <c r="F57" s="424" t="s">
        <v>248</v>
      </c>
      <c r="G57" s="422">
        <v>8306</v>
      </c>
      <c r="H57" s="847">
        <v>17142</v>
      </c>
      <c r="I57" s="816">
        <v>97087.99</v>
      </c>
      <c r="J57" s="816">
        <v>5.66</v>
      </c>
      <c r="K57" s="626"/>
    </row>
    <row r="58" spans="1:11" s="429" customFormat="1" ht="15" hidden="1" customHeight="1">
      <c r="A58" s="421" t="s">
        <v>249</v>
      </c>
      <c r="B58" s="421" t="s">
        <v>250</v>
      </c>
      <c r="C58" s="95" t="s">
        <v>172</v>
      </c>
      <c r="D58" s="421" t="s">
        <v>251</v>
      </c>
      <c r="E58" s="312">
        <v>9001</v>
      </c>
      <c r="F58" s="421" t="s">
        <v>252</v>
      </c>
      <c r="G58" s="422">
        <v>9101</v>
      </c>
      <c r="H58" s="847">
        <v>221256</v>
      </c>
      <c r="I58" s="816">
        <v>1266694.25</v>
      </c>
      <c r="J58" s="816">
        <v>5.73</v>
      </c>
      <c r="K58" s="626"/>
    </row>
    <row r="59" spans="1:11" s="429" customFormat="1" ht="15" hidden="1" customHeight="1">
      <c r="A59" s="421" t="s">
        <v>249</v>
      </c>
      <c r="B59" s="421" t="s">
        <v>250</v>
      </c>
      <c r="C59" s="95" t="s">
        <v>172</v>
      </c>
      <c r="D59" s="421" t="s">
        <v>251</v>
      </c>
      <c r="E59" s="312">
        <v>9001</v>
      </c>
      <c r="F59" s="421" t="s">
        <v>253</v>
      </c>
      <c r="G59" s="422">
        <v>9112</v>
      </c>
      <c r="H59" s="847">
        <v>38429</v>
      </c>
      <c r="I59" s="816">
        <v>250704.98</v>
      </c>
      <c r="J59" s="816">
        <v>6.52</v>
      </c>
      <c r="K59" s="626"/>
    </row>
    <row r="60" spans="1:11" s="429" customFormat="1" ht="15" hidden="1" customHeight="1">
      <c r="A60" s="421" t="s">
        <v>249</v>
      </c>
      <c r="B60" s="423" t="s">
        <v>250</v>
      </c>
      <c r="C60" s="95" t="s">
        <v>172</v>
      </c>
      <c r="D60" s="423" t="s">
        <v>254</v>
      </c>
      <c r="E60" s="312">
        <v>9120</v>
      </c>
      <c r="F60" s="423" t="s">
        <v>254</v>
      </c>
      <c r="G60" s="422">
        <v>9120</v>
      </c>
      <c r="H60" s="847">
        <v>22595</v>
      </c>
      <c r="I60" s="816">
        <v>173578.12</v>
      </c>
      <c r="J60" s="816">
        <v>7.68</v>
      </c>
      <c r="K60" s="626"/>
    </row>
    <row r="61" spans="1:11" s="429" customFormat="1" ht="15" hidden="1" customHeight="1">
      <c r="A61" s="421" t="s">
        <v>249</v>
      </c>
      <c r="B61" s="423" t="s">
        <v>255</v>
      </c>
      <c r="C61" s="95" t="s">
        <v>172</v>
      </c>
      <c r="D61" s="423" t="s">
        <v>256</v>
      </c>
      <c r="E61" s="312">
        <v>9201</v>
      </c>
      <c r="F61" s="423" t="s">
        <v>256</v>
      </c>
      <c r="G61" s="422">
        <v>9201</v>
      </c>
      <c r="H61" s="847">
        <v>36405</v>
      </c>
      <c r="I61" s="816">
        <v>199566.16</v>
      </c>
      <c r="J61" s="816">
        <v>5.48</v>
      </c>
      <c r="K61" s="626"/>
    </row>
    <row r="62" spans="1:11" s="429" customFormat="1" ht="15" hidden="1" customHeight="1">
      <c r="A62" s="421" t="s">
        <v>257</v>
      </c>
      <c r="B62" s="421" t="s">
        <v>258</v>
      </c>
      <c r="C62" s="95" t="s">
        <v>172</v>
      </c>
      <c r="D62" s="421" t="s">
        <v>259</v>
      </c>
      <c r="E62" s="312">
        <v>10001</v>
      </c>
      <c r="F62" s="421" t="s">
        <v>260</v>
      </c>
      <c r="G62" s="422">
        <v>10101</v>
      </c>
      <c r="H62" s="847">
        <v>173650</v>
      </c>
      <c r="I62" s="816">
        <v>1281070.77</v>
      </c>
      <c r="J62" s="816">
        <v>7.38</v>
      </c>
      <c r="K62" s="626"/>
    </row>
    <row r="63" spans="1:11" s="429" customFormat="1" ht="15" hidden="1" customHeight="1">
      <c r="A63" s="421" t="s">
        <v>257</v>
      </c>
      <c r="B63" s="421" t="s">
        <v>258</v>
      </c>
      <c r="C63" s="95" t="s">
        <v>172</v>
      </c>
      <c r="D63" s="421" t="s">
        <v>259</v>
      </c>
      <c r="E63" s="312">
        <v>10001</v>
      </c>
      <c r="F63" s="421" t="s">
        <v>261</v>
      </c>
      <c r="G63" s="422">
        <v>10109</v>
      </c>
      <c r="H63" s="847">
        <v>28490</v>
      </c>
      <c r="I63" s="816">
        <v>186447.67</v>
      </c>
      <c r="J63" s="816">
        <v>6.54</v>
      </c>
      <c r="K63" s="626"/>
    </row>
    <row r="64" spans="1:11" s="429" customFormat="1" ht="15" hidden="1" customHeight="1">
      <c r="A64" s="421" t="s">
        <v>257</v>
      </c>
      <c r="B64" s="423" t="s">
        <v>262</v>
      </c>
      <c r="C64" s="95" t="s">
        <v>172</v>
      </c>
      <c r="D64" s="423" t="s">
        <v>263</v>
      </c>
      <c r="E64" s="312">
        <v>10201</v>
      </c>
      <c r="F64" s="423" t="s">
        <v>263</v>
      </c>
      <c r="G64" s="422">
        <v>10201</v>
      </c>
      <c r="H64" s="847">
        <v>21988</v>
      </c>
      <c r="I64" s="816">
        <v>143431.49</v>
      </c>
      <c r="J64" s="816">
        <v>6.52</v>
      </c>
      <c r="K64" s="626"/>
    </row>
    <row r="65" spans="1:11" s="429" customFormat="1" ht="15" hidden="1" customHeight="1">
      <c r="A65" s="421" t="s">
        <v>257</v>
      </c>
      <c r="B65" s="421" t="s">
        <v>264</v>
      </c>
      <c r="C65" s="95" t="s">
        <v>172</v>
      </c>
      <c r="D65" s="421" t="s">
        <v>264</v>
      </c>
      <c r="E65" s="312">
        <v>10301</v>
      </c>
      <c r="F65" s="421" t="s">
        <v>264</v>
      </c>
      <c r="G65" s="422">
        <v>10301</v>
      </c>
      <c r="H65" s="847">
        <v>133116</v>
      </c>
      <c r="I65" s="816">
        <v>945608.12</v>
      </c>
      <c r="J65" s="816">
        <v>7.1</v>
      </c>
      <c r="K65" s="626"/>
    </row>
    <row r="66" spans="1:11" s="429" customFormat="1" ht="15" hidden="1" customHeight="1">
      <c r="A66" s="421" t="s">
        <v>265</v>
      </c>
      <c r="B66" s="423" t="s">
        <v>266</v>
      </c>
      <c r="C66" s="95" t="s">
        <v>172</v>
      </c>
      <c r="D66" s="423" t="s">
        <v>266</v>
      </c>
      <c r="E66" s="312">
        <v>11101</v>
      </c>
      <c r="F66" s="423" t="s">
        <v>266</v>
      </c>
      <c r="G66" s="422">
        <v>11101</v>
      </c>
      <c r="H66" s="847">
        <v>43358</v>
      </c>
      <c r="I66" s="816">
        <v>256651.99</v>
      </c>
      <c r="J66" s="816">
        <v>5.92</v>
      </c>
      <c r="K66" s="626"/>
    </row>
    <row r="67" spans="1:11" s="429" customFormat="1" ht="15" hidden="1" customHeight="1">
      <c r="A67" s="421" t="s">
        <v>267</v>
      </c>
      <c r="B67" s="421" t="s">
        <v>267</v>
      </c>
      <c r="C67" s="95" t="s">
        <v>172</v>
      </c>
      <c r="D67" s="421" t="s">
        <v>268</v>
      </c>
      <c r="E67" s="312">
        <v>12101</v>
      </c>
      <c r="F67" s="424" t="s">
        <v>268</v>
      </c>
      <c r="G67" s="422">
        <v>12101</v>
      </c>
      <c r="H67" s="847">
        <v>94424</v>
      </c>
      <c r="I67" s="816">
        <v>580751.30000000005</v>
      </c>
      <c r="J67" s="816">
        <v>6.15</v>
      </c>
      <c r="K67" s="626"/>
    </row>
    <row r="68" spans="1:11" s="429" customFormat="1" ht="15" hidden="1" customHeight="1">
      <c r="A68" s="421" t="s">
        <v>269</v>
      </c>
      <c r="B68" s="421" t="s">
        <v>270</v>
      </c>
      <c r="C68" s="95" t="s">
        <v>271</v>
      </c>
      <c r="D68" s="421" t="s">
        <v>271</v>
      </c>
      <c r="E68" s="312">
        <v>13001</v>
      </c>
      <c r="F68" s="421" t="s">
        <v>270</v>
      </c>
      <c r="G68" s="422">
        <v>13101</v>
      </c>
      <c r="H68" s="847">
        <v>272873</v>
      </c>
      <c r="I68" s="816">
        <v>314094.71999999997</v>
      </c>
      <c r="J68" s="816">
        <v>1.1499999999999999</v>
      </c>
      <c r="K68" s="626"/>
    </row>
    <row r="69" spans="1:11" s="429" customFormat="1" ht="15" hidden="1" customHeight="1">
      <c r="A69" s="421" t="s">
        <v>269</v>
      </c>
      <c r="B69" s="421" t="s">
        <v>270</v>
      </c>
      <c r="C69" s="95" t="s">
        <v>271</v>
      </c>
      <c r="D69" s="421" t="s">
        <v>271</v>
      </c>
      <c r="E69" s="312">
        <v>13001</v>
      </c>
      <c r="F69" s="421" t="s">
        <v>272</v>
      </c>
      <c r="G69" s="422">
        <v>13102</v>
      </c>
      <c r="H69" s="847">
        <v>69067</v>
      </c>
      <c r="I69" s="816">
        <v>305502.19</v>
      </c>
      <c r="J69" s="816">
        <v>4.42</v>
      </c>
      <c r="K69" s="626"/>
    </row>
    <row r="70" spans="1:11" s="429" customFormat="1" ht="15" hidden="1" customHeight="1">
      <c r="A70" s="421" t="s">
        <v>269</v>
      </c>
      <c r="B70" s="421" t="s">
        <v>270</v>
      </c>
      <c r="C70" s="95" t="s">
        <v>271</v>
      </c>
      <c r="D70" s="421" t="s">
        <v>271</v>
      </c>
      <c r="E70" s="312">
        <v>13001</v>
      </c>
      <c r="F70" s="421" t="s">
        <v>273</v>
      </c>
      <c r="G70" s="422">
        <v>13103</v>
      </c>
      <c r="H70" s="847">
        <v>124231</v>
      </c>
      <c r="I70" s="816">
        <v>291964.59000000003</v>
      </c>
      <c r="J70" s="816">
        <v>2.35</v>
      </c>
      <c r="K70" s="626"/>
    </row>
    <row r="71" spans="1:11" s="429" customFormat="1" ht="15" hidden="1" customHeight="1">
      <c r="A71" s="421" t="s">
        <v>269</v>
      </c>
      <c r="B71" s="421" t="s">
        <v>270</v>
      </c>
      <c r="C71" s="95" t="s">
        <v>271</v>
      </c>
      <c r="D71" s="421" t="s">
        <v>271</v>
      </c>
      <c r="E71" s="312">
        <v>13001</v>
      </c>
      <c r="F71" s="421" t="s">
        <v>274</v>
      </c>
      <c r="G71" s="422">
        <v>13104</v>
      </c>
      <c r="H71" s="847">
        <v>118977</v>
      </c>
      <c r="I71" s="816">
        <v>340860.35</v>
      </c>
      <c r="J71" s="816">
        <v>2.86</v>
      </c>
      <c r="K71" s="626"/>
    </row>
    <row r="72" spans="1:11" s="429" customFormat="1" ht="15" hidden="1" customHeight="1">
      <c r="A72" s="421" t="s">
        <v>269</v>
      </c>
      <c r="B72" s="421" t="s">
        <v>270</v>
      </c>
      <c r="C72" s="95" t="s">
        <v>271</v>
      </c>
      <c r="D72" s="421" t="s">
        <v>271</v>
      </c>
      <c r="E72" s="312">
        <v>13001</v>
      </c>
      <c r="F72" s="421" t="s">
        <v>275</v>
      </c>
      <c r="G72" s="422">
        <v>13105</v>
      </c>
      <c r="H72" s="847">
        <v>129659</v>
      </c>
      <c r="I72" s="816">
        <v>280109.15999999997</v>
      </c>
      <c r="J72" s="816">
        <v>2.16</v>
      </c>
      <c r="K72" s="626"/>
    </row>
    <row r="73" spans="1:11" s="429" customFormat="1" ht="15" hidden="1" customHeight="1">
      <c r="A73" s="421" t="s">
        <v>269</v>
      </c>
      <c r="B73" s="421" t="s">
        <v>270</v>
      </c>
      <c r="C73" s="95" t="s">
        <v>271</v>
      </c>
      <c r="D73" s="421" t="s">
        <v>271</v>
      </c>
      <c r="E73" s="312">
        <v>13001</v>
      </c>
      <c r="F73" s="421" t="s">
        <v>276</v>
      </c>
      <c r="G73" s="422">
        <v>13106</v>
      </c>
      <c r="H73" s="847">
        <v>109213</v>
      </c>
      <c r="I73" s="816">
        <v>297521.89</v>
      </c>
      <c r="J73" s="816">
        <v>2.72</v>
      </c>
      <c r="K73" s="626"/>
    </row>
    <row r="74" spans="1:11" s="429" customFormat="1" ht="15" hidden="1" customHeight="1">
      <c r="A74" s="421" t="s">
        <v>269</v>
      </c>
      <c r="B74" s="421" t="s">
        <v>270</v>
      </c>
      <c r="C74" s="95" t="s">
        <v>271</v>
      </c>
      <c r="D74" s="421" t="s">
        <v>271</v>
      </c>
      <c r="E74" s="312">
        <v>13001</v>
      </c>
      <c r="F74" s="421" t="s">
        <v>277</v>
      </c>
      <c r="G74" s="422">
        <v>13107</v>
      </c>
      <c r="H74" s="847">
        <v>84095</v>
      </c>
      <c r="I74" s="816">
        <v>299286.88</v>
      </c>
      <c r="J74" s="816">
        <v>3.56</v>
      </c>
      <c r="K74" s="626"/>
    </row>
    <row r="75" spans="1:11" s="429" customFormat="1" ht="15" hidden="1" customHeight="1">
      <c r="A75" s="421" t="s">
        <v>269</v>
      </c>
      <c r="B75" s="421" t="s">
        <v>270</v>
      </c>
      <c r="C75" s="95" t="s">
        <v>271</v>
      </c>
      <c r="D75" s="421" t="s">
        <v>271</v>
      </c>
      <c r="E75" s="312">
        <v>13001</v>
      </c>
      <c r="F75" s="421" t="s">
        <v>278</v>
      </c>
      <c r="G75" s="422">
        <v>13108</v>
      </c>
      <c r="H75" s="847">
        <v>70732</v>
      </c>
      <c r="I75" s="816">
        <v>126954.77</v>
      </c>
      <c r="J75" s="816">
        <v>1.79</v>
      </c>
      <c r="K75" s="626"/>
    </row>
    <row r="76" spans="1:11" s="429" customFormat="1" ht="15" hidden="1" customHeight="1">
      <c r="A76" s="421" t="s">
        <v>269</v>
      </c>
      <c r="B76" s="421" t="s">
        <v>270</v>
      </c>
      <c r="C76" s="95" t="s">
        <v>271</v>
      </c>
      <c r="D76" s="421" t="s">
        <v>271</v>
      </c>
      <c r="E76" s="312">
        <v>13001</v>
      </c>
      <c r="F76" s="421" t="s">
        <v>279</v>
      </c>
      <c r="G76" s="422">
        <v>13109</v>
      </c>
      <c r="H76" s="847">
        <v>49767</v>
      </c>
      <c r="I76" s="816">
        <v>128427.75</v>
      </c>
      <c r="J76" s="816">
        <v>2.58</v>
      </c>
      <c r="K76" s="626"/>
    </row>
    <row r="77" spans="1:11" s="429" customFormat="1" ht="15" hidden="1" customHeight="1">
      <c r="A77" s="421" t="s">
        <v>269</v>
      </c>
      <c r="B77" s="421" t="s">
        <v>270</v>
      </c>
      <c r="C77" s="95" t="s">
        <v>271</v>
      </c>
      <c r="D77" s="421" t="s">
        <v>271</v>
      </c>
      <c r="E77" s="312">
        <v>13001</v>
      </c>
      <c r="F77" s="421" t="s">
        <v>280</v>
      </c>
      <c r="G77" s="422">
        <v>13110</v>
      </c>
      <c r="H77" s="847">
        <v>334668</v>
      </c>
      <c r="I77" s="816">
        <v>1159154.1100000001</v>
      </c>
      <c r="J77" s="816">
        <v>3.46</v>
      </c>
      <c r="K77" s="626"/>
    </row>
    <row r="78" spans="1:11" s="429" customFormat="1" ht="15" hidden="1" customHeight="1">
      <c r="A78" s="421" t="s">
        <v>269</v>
      </c>
      <c r="B78" s="421" t="s">
        <v>270</v>
      </c>
      <c r="C78" s="95" t="s">
        <v>271</v>
      </c>
      <c r="D78" s="421" t="s">
        <v>271</v>
      </c>
      <c r="E78" s="312">
        <v>13001</v>
      </c>
      <c r="F78" s="421" t="s">
        <v>281</v>
      </c>
      <c r="G78" s="422">
        <v>13111</v>
      </c>
      <c r="H78" s="847">
        <v>101219</v>
      </c>
      <c r="I78" s="816">
        <v>251114.23</v>
      </c>
      <c r="J78" s="816">
        <v>2.48</v>
      </c>
      <c r="K78" s="626"/>
    </row>
    <row r="79" spans="1:11" s="429" customFormat="1" ht="15" hidden="1" customHeight="1">
      <c r="A79" s="421" t="s">
        <v>269</v>
      </c>
      <c r="B79" s="421" t="s">
        <v>270</v>
      </c>
      <c r="C79" s="95" t="s">
        <v>271</v>
      </c>
      <c r="D79" s="421" t="s">
        <v>271</v>
      </c>
      <c r="E79" s="312">
        <v>13001</v>
      </c>
      <c r="F79" s="421" t="s">
        <v>282</v>
      </c>
      <c r="G79" s="422">
        <v>13112</v>
      </c>
      <c r="H79" s="847">
        <v>168372</v>
      </c>
      <c r="I79" s="816">
        <v>473591.43</v>
      </c>
      <c r="J79" s="816">
        <v>2.81</v>
      </c>
      <c r="K79" s="626"/>
    </row>
    <row r="80" spans="1:11" s="429" customFormat="1" ht="15" hidden="1" customHeight="1">
      <c r="A80" s="421" t="s">
        <v>269</v>
      </c>
      <c r="B80" s="421" t="s">
        <v>270</v>
      </c>
      <c r="C80" s="95" t="s">
        <v>271</v>
      </c>
      <c r="D80" s="421" t="s">
        <v>271</v>
      </c>
      <c r="E80" s="312">
        <v>13001</v>
      </c>
      <c r="F80" s="421" t="s">
        <v>283</v>
      </c>
      <c r="G80" s="422">
        <v>13113</v>
      </c>
      <c r="H80" s="847">
        <v>48966</v>
      </c>
      <c r="I80" s="816">
        <v>190795.89</v>
      </c>
      <c r="J80" s="816">
        <v>3.9</v>
      </c>
      <c r="K80" s="626"/>
    </row>
    <row r="81" spans="1:11" s="429" customFormat="1" ht="15" hidden="1" customHeight="1">
      <c r="A81" s="421" t="s">
        <v>269</v>
      </c>
      <c r="B81" s="421" t="s">
        <v>270</v>
      </c>
      <c r="C81" s="95" t="s">
        <v>271</v>
      </c>
      <c r="D81" s="421" t="s">
        <v>271</v>
      </c>
      <c r="E81" s="312">
        <v>13001</v>
      </c>
      <c r="F81" s="421" t="s">
        <v>284</v>
      </c>
      <c r="G81" s="422">
        <v>13114</v>
      </c>
      <c r="H81" s="847">
        <v>217537</v>
      </c>
      <c r="I81" s="816">
        <v>690846.3</v>
      </c>
      <c r="J81" s="816">
        <v>3.18</v>
      </c>
      <c r="K81" s="626"/>
    </row>
    <row r="82" spans="1:11" s="429" customFormat="1" ht="15" customHeight="1">
      <c r="A82" s="421" t="s">
        <v>269</v>
      </c>
      <c r="B82" s="421" t="s">
        <v>270</v>
      </c>
      <c r="C82" s="95" t="s">
        <v>271</v>
      </c>
      <c r="D82" s="421" t="s">
        <v>271</v>
      </c>
      <c r="E82" s="312">
        <v>13001</v>
      </c>
      <c r="F82" s="421" t="s">
        <v>285</v>
      </c>
      <c r="G82" s="422">
        <v>13115</v>
      </c>
      <c r="H82" s="847">
        <v>66190</v>
      </c>
      <c r="I82" s="816">
        <v>626845.31999999995</v>
      </c>
      <c r="J82" s="816">
        <v>9.4700000000000006</v>
      </c>
      <c r="K82" s="626"/>
    </row>
    <row r="83" spans="1:11" s="429" customFormat="1" ht="15" hidden="1" customHeight="1">
      <c r="A83" s="421" t="s">
        <v>269</v>
      </c>
      <c r="B83" s="421" t="s">
        <v>270</v>
      </c>
      <c r="C83" s="95" t="s">
        <v>271</v>
      </c>
      <c r="D83" s="421" t="s">
        <v>271</v>
      </c>
      <c r="E83" s="312">
        <v>13001</v>
      </c>
      <c r="F83" s="421" t="s">
        <v>286</v>
      </c>
      <c r="G83" s="422">
        <v>13116</v>
      </c>
      <c r="H83" s="847">
        <v>90826</v>
      </c>
      <c r="I83" s="816">
        <v>229264.55</v>
      </c>
      <c r="J83" s="816">
        <v>2.52</v>
      </c>
      <c r="K83" s="626"/>
    </row>
    <row r="84" spans="1:11" s="429" customFormat="1" ht="15" hidden="1" customHeight="1">
      <c r="A84" s="421" t="s">
        <v>269</v>
      </c>
      <c r="B84" s="421" t="s">
        <v>270</v>
      </c>
      <c r="C84" s="95" t="s">
        <v>271</v>
      </c>
      <c r="D84" s="421" t="s">
        <v>271</v>
      </c>
      <c r="E84" s="312">
        <v>13001</v>
      </c>
      <c r="F84" s="421" t="s">
        <v>287</v>
      </c>
      <c r="G84" s="422">
        <v>13117</v>
      </c>
      <c r="H84" s="847">
        <v>91501</v>
      </c>
      <c r="I84" s="816">
        <v>168752.55</v>
      </c>
      <c r="J84" s="816">
        <v>1.84</v>
      </c>
      <c r="K84" s="626"/>
    </row>
    <row r="85" spans="1:11" s="429" customFormat="1" ht="15" hidden="1" customHeight="1">
      <c r="A85" s="421" t="s">
        <v>269</v>
      </c>
      <c r="B85" s="421" t="s">
        <v>270</v>
      </c>
      <c r="C85" s="95" t="s">
        <v>271</v>
      </c>
      <c r="D85" s="421" t="s">
        <v>271</v>
      </c>
      <c r="E85" s="312">
        <v>13001</v>
      </c>
      <c r="F85" s="421" t="s">
        <v>288</v>
      </c>
      <c r="G85" s="422">
        <v>13118</v>
      </c>
      <c r="H85" s="847">
        <v>100399</v>
      </c>
      <c r="I85" s="816">
        <v>299144.71999999997</v>
      </c>
      <c r="J85" s="816">
        <v>2.98</v>
      </c>
      <c r="K85" s="626"/>
    </row>
    <row r="86" spans="1:11" s="429" customFormat="1" ht="15" hidden="1" customHeight="1">
      <c r="A86" s="421" t="s">
        <v>269</v>
      </c>
      <c r="B86" s="421" t="s">
        <v>270</v>
      </c>
      <c r="C86" s="95" t="s">
        <v>271</v>
      </c>
      <c r="D86" s="421" t="s">
        <v>271</v>
      </c>
      <c r="E86" s="312">
        <v>13001</v>
      </c>
      <c r="F86" s="421" t="s">
        <v>289</v>
      </c>
      <c r="G86" s="422">
        <v>13119</v>
      </c>
      <c r="H86" s="847">
        <v>502507</v>
      </c>
      <c r="I86" s="816">
        <v>1791808.5</v>
      </c>
      <c r="J86" s="816">
        <v>3.57</v>
      </c>
      <c r="K86" s="626"/>
    </row>
    <row r="87" spans="1:11" s="429" customFormat="1" ht="15" hidden="1" customHeight="1">
      <c r="A87" s="421" t="s">
        <v>269</v>
      </c>
      <c r="B87" s="421" t="s">
        <v>270</v>
      </c>
      <c r="C87" s="95" t="s">
        <v>271</v>
      </c>
      <c r="D87" s="421" t="s">
        <v>271</v>
      </c>
      <c r="E87" s="312">
        <v>13001</v>
      </c>
      <c r="F87" s="421" t="s">
        <v>290</v>
      </c>
      <c r="G87" s="422">
        <v>13120</v>
      </c>
      <c r="H87" s="847">
        <v>131482</v>
      </c>
      <c r="I87" s="816">
        <v>300354.24</v>
      </c>
      <c r="J87" s="816">
        <v>2.2799999999999998</v>
      </c>
      <c r="K87" s="626"/>
    </row>
    <row r="88" spans="1:11" s="429" customFormat="1" ht="15" hidden="1" customHeight="1">
      <c r="A88" s="421" t="s">
        <v>269</v>
      </c>
      <c r="B88" s="421" t="s">
        <v>270</v>
      </c>
      <c r="C88" s="95" t="s">
        <v>271</v>
      </c>
      <c r="D88" s="421" t="s">
        <v>271</v>
      </c>
      <c r="E88" s="312">
        <v>13001</v>
      </c>
      <c r="F88" s="421" t="s">
        <v>291</v>
      </c>
      <c r="G88" s="422">
        <v>13121</v>
      </c>
      <c r="H88" s="847">
        <v>85958</v>
      </c>
      <c r="I88" s="816">
        <v>178462.78</v>
      </c>
      <c r="J88" s="816">
        <v>2.08</v>
      </c>
      <c r="K88" s="626"/>
    </row>
    <row r="89" spans="1:11" s="429" customFormat="1" ht="15" hidden="1" customHeight="1">
      <c r="A89" s="421" t="s">
        <v>269</v>
      </c>
      <c r="B89" s="421" t="s">
        <v>270</v>
      </c>
      <c r="C89" s="95" t="s">
        <v>271</v>
      </c>
      <c r="D89" s="421" t="s">
        <v>271</v>
      </c>
      <c r="E89" s="312">
        <v>13001</v>
      </c>
      <c r="F89" s="421" t="s">
        <v>292</v>
      </c>
      <c r="G89" s="422">
        <v>13122</v>
      </c>
      <c r="H89" s="847">
        <v>217835</v>
      </c>
      <c r="I89" s="816">
        <v>785309.42</v>
      </c>
      <c r="J89" s="816">
        <v>3.61</v>
      </c>
      <c r="K89" s="626"/>
    </row>
    <row r="90" spans="1:11" s="429" customFormat="1" ht="15" hidden="1" customHeight="1">
      <c r="A90" s="421" t="s">
        <v>269</v>
      </c>
      <c r="B90" s="421" t="s">
        <v>270</v>
      </c>
      <c r="C90" s="95" t="s">
        <v>271</v>
      </c>
      <c r="D90" s="421" t="s">
        <v>271</v>
      </c>
      <c r="E90" s="312">
        <v>13001</v>
      </c>
      <c r="F90" s="421" t="s">
        <v>293</v>
      </c>
      <c r="G90" s="422">
        <v>13123</v>
      </c>
      <c r="H90" s="847">
        <v>91379</v>
      </c>
      <c r="I90" s="816">
        <v>262959.53000000003</v>
      </c>
      <c r="J90" s="816">
        <v>2.88</v>
      </c>
      <c r="K90" s="626"/>
    </row>
    <row r="91" spans="1:11" s="429" customFormat="1" ht="15" hidden="1" customHeight="1">
      <c r="A91" s="421" t="s">
        <v>269</v>
      </c>
      <c r="B91" s="421" t="s">
        <v>270</v>
      </c>
      <c r="C91" s="95" t="s">
        <v>271</v>
      </c>
      <c r="D91" s="421" t="s">
        <v>271</v>
      </c>
      <c r="E91" s="312">
        <v>13001</v>
      </c>
      <c r="F91" s="421" t="s">
        <v>294</v>
      </c>
      <c r="G91" s="422">
        <v>13124</v>
      </c>
      <c r="H91" s="847">
        <v>210624</v>
      </c>
      <c r="I91" s="816">
        <v>752623.24</v>
      </c>
      <c r="J91" s="816">
        <v>3.57</v>
      </c>
      <c r="K91" s="626"/>
    </row>
    <row r="92" spans="1:11" s="429" customFormat="1" ht="15" hidden="1" customHeight="1">
      <c r="A92" s="421" t="s">
        <v>269</v>
      </c>
      <c r="B92" s="421" t="s">
        <v>270</v>
      </c>
      <c r="C92" s="95" t="s">
        <v>271</v>
      </c>
      <c r="D92" s="421" t="s">
        <v>271</v>
      </c>
      <c r="E92" s="312">
        <v>13001</v>
      </c>
      <c r="F92" s="421" t="s">
        <v>295</v>
      </c>
      <c r="G92" s="422">
        <v>13125</v>
      </c>
      <c r="H92" s="847">
        <v>197464</v>
      </c>
      <c r="I92" s="816">
        <v>717587.71</v>
      </c>
      <c r="J92" s="816">
        <v>3.63</v>
      </c>
      <c r="K92" s="626"/>
    </row>
    <row r="93" spans="1:11" s="429" customFormat="1" ht="15" hidden="1" customHeight="1">
      <c r="A93" s="421" t="s">
        <v>269</v>
      </c>
      <c r="B93" s="421" t="s">
        <v>270</v>
      </c>
      <c r="C93" s="95" t="s">
        <v>271</v>
      </c>
      <c r="D93" s="421" t="s">
        <v>271</v>
      </c>
      <c r="E93" s="312">
        <v>13001</v>
      </c>
      <c r="F93" s="421" t="s">
        <v>296</v>
      </c>
      <c r="G93" s="422">
        <v>13126</v>
      </c>
      <c r="H93" s="847">
        <v>69389</v>
      </c>
      <c r="I93" s="816">
        <v>139118.69</v>
      </c>
      <c r="J93" s="816">
        <v>2</v>
      </c>
      <c r="K93" s="626"/>
    </row>
    <row r="94" spans="1:11" s="429" customFormat="1" ht="15" hidden="1" customHeight="1">
      <c r="A94" s="421" t="s">
        <v>269</v>
      </c>
      <c r="B94" s="421" t="s">
        <v>270</v>
      </c>
      <c r="C94" s="95" t="s">
        <v>271</v>
      </c>
      <c r="D94" s="421" t="s">
        <v>271</v>
      </c>
      <c r="E94" s="312">
        <v>13001</v>
      </c>
      <c r="F94" s="421" t="s">
        <v>297</v>
      </c>
      <c r="G94" s="422">
        <v>13127</v>
      </c>
      <c r="H94" s="847">
        <v>130141</v>
      </c>
      <c r="I94" s="816">
        <v>260838.41</v>
      </c>
      <c r="J94" s="816">
        <v>2</v>
      </c>
      <c r="K94" s="626"/>
    </row>
    <row r="95" spans="1:11" s="429" customFormat="1" ht="15" hidden="1" customHeight="1">
      <c r="A95" s="421" t="s">
        <v>269</v>
      </c>
      <c r="B95" s="421" t="s">
        <v>270</v>
      </c>
      <c r="C95" s="95" t="s">
        <v>271</v>
      </c>
      <c r="D95" s="421" t="s">
        <v>271</v>
      </c>
      <c r="E95" s="312">
        <v>13001</v>
      </c>
      <c r="F95" s="421" t="s">
        <v>298</v>
      </c>
      <c r="G95" s="422">
        <v>13128</v>
      </c>
      <c r="H95" s="847">
        <v>133740</v>
      </c>
      <c r="I95" s="816">
        <v>365623.58</v>
      </c>
      <c r="J95" s="816">
        <v>2.73</v>
      </c>
      <c r="K95" s="626"/>
    </row>
    <row r="96" spans="1:11" s="429" customFormat="1" ht="15" hidden="1" customHeight="1">
      <c r="A96" s="421" t="s">
        <v>269</v>
      </c>
      <c r="B96" s="421" t="s">
        <v>270</v>
      </c>
      <c r="C96" s="95" t="s">
        <v>271</v>
      </c>
      <c r="D96" s="421" t="s">
        <v>271</v>
      </c>
      <c r="E96" s="312">
        <v>13001</v>
      </c>
      <c r="F96" s="421" t="s">
        <v>299</v>
      </c>
      <c r="G96" s="422">
        <v>13129</v>
      </c>
      <c r="H96" s="847">
        <v>79242</v>
      </c>
      <c r="I96" s="816">
        <v>241561.72</v>
      </c>
      <c r="J96" s="816">
        <v>3.05</v>
      </c>
      <c r="K96" s="626"/>
    </row>
    <row r="97" spans="1:11" s="429" customFormat="1" ht="15" hidden="1" customHeight="1">
      <c r="A97" s="421" t="s">
        <v>269</v>
      </c>
      <c r="B97" s="421" t="s">
        <v>270</v>
      </c>
      <c r="C97" s="95" t="s">
        <v>271</v>
      </c>
      <c r="D97" s="421" t="s">
        <v>271</v>
      </c>
      <c r="E97" s="312">
        <v>13001</v>
      </c>
      <c r="F97" s="421" t="s">
        <v>300</v>
      </c>
      <c r="G97" s="422">
        <v>13130</v>
      </c>
      <c r="H97" s="847">
        <v>50862</v>
      </c>
      <c r="I97" s="816">
        <v>111933.5</v>
      </c>
      <c r="J97" s="816">
        <v>2.2000000000000002</v>
      </c>
      <c r="K97" s="626"/>
    </row>
    <row r="98" spans="1:11" s="429" customFormat="1" ht="15" hidden="1" customHeight="1">
      <c r="A98" s="421" t="s">
        <v>269</v>
      </c>
      <c r="B98" s="421" t="s">
        <v>270</v>
      </c>
      <c r="C98" s="95" t="s">
        <v>271</v>
      </c>
      <c r="D98" s="421" t="s">
        <v>271</v>
      </c>
      <c r="E98" s="312">
        <v>13001</v>
      </c>
      <c r="F98" s="421" t="s">
        <v>301</v>
      </c>
      <c r="G98" s="422">
        <v>13131</v>
      </c>
      <c r="H98" s="847">
        <v>70193</v>
      </c>
      <c r="I98" s="816">
        <v>274621.53999999998</v>
      </c>
      <c r="J98" s="816">
        <v>3.91</v>
      </c>
      <c r="K98" s="626"/>
    </row>
    <row r="99" spans="1:11" s="429" customFormat="1" ht="15" hidden="1" customHeight="1">
      <c r="A99" s="421" t="s">
        <v>269</v>
      </c>
      <c r="B99" s="421" t="s">
        <v>270</v>
      </c>
      <c r="C99" s="95" t="s">
        <v>271</v>
      </c>
      <c r="D99" s="421" t="s">
        <v>271</v>
      </c>
      <c r="E99" s="312">
        <v>13001</v>
      </c>
      <c r="F99" s="421" t="s">
        <v>302</v>
      </c>
      <c r="G99" s="422">
        <v>13132</v>
      </c>
      <c r="H99" s="847">
        <v>47736</v>
      </c>
      <c r="I99" s="816">
        <v>257987</v>
      </c>
      <c r="J99" s="816">
        <v>5.4</v>
      </c>
      <c r="K99" s="626"/>
    </row>
    <row r="100" spans="1:11" s="429" customFormat="1" ht="15" hidden="1" customHeight="1">
      <c r="A100" s="421" t="s">
        <v>269</v>
      </c>
      <c r="B100" s="421" t="s">
        <v>303</v>
      </c>
      <c r="C100" s="95" t="s">
        <v>271</v>
      </c>
      <c r="D100" s="421" t="s">
        <v>271</v>
      </c>
      <c r="E100" s="312">
        <v>13001</v>
      </c>
      <c r="F100" s="421" t="s">
        <v>304</v>
      </c>
      <c r="G100" s="422">
        <v>13201</v>
      </c>
      <c r="H100" s="847">
        <v>534876</v>
      </c>
      <c r="I100" s="816">
        <v>1930758.23</v>
      </c>
      <c r="J100" s="816">
        <v>3.61</v>
      </c>
      <c r="K100" s="626"/>
    </row>
    <row r="101" spans="1:11" s="429" customFormat="1" ht="15" hidden="1" customHeight="1">
      <c r="A101" s="421" t="s">
        <v>269</v>
      </c>
      <c r="B101" s="421" t="s">
        <v>303</v>
      </c>
      <c r="C101" s="95" t="s">
        <v>271</v>
      </c>
      <c r="D101" s="421" t="s">
        <v>271</v>
      </c>
      <c r="E101" s="312">
        <v>13001</v>
      </c>
      <c r="F101" s="421" t="s">
        <v>305</v>
      </c>
      <c r="G101" s="422">
        <v>13202</v>
      </c>
      <c r="H101" s="847">
        <v>3792</v>
      </c>
      <c r="I101" s="816">
        <v>27703.81</v>
      </c>
      <c r="J101" s="816">
        <v>7.31</v>
      </c>
      <c r="K101" s="626"/>
    </row>
    <row r="102" spans="1:11" s="429" customFormat="1" ht="15" hidden="1" customHeight="1">
      <c r="A102" s="421" t="s">
        <v>269</v>
      </c>
      <c r="B102" s="421" t="s">
        <v>303</v>
      </c>
      <c r="C102" s="95" t="s">
        <v>271</v>
      </c>
      <c r="D102" s="421" t="s">
        <v>271</v>
      </c>
      <c r="E102" s="312">
        <v>13001</v>
      </c>
      <c r="F102" s="421" t="s">
        <v>306</v>
      </c>
      <c r="G102" s="422">
        <v>13203</v>
      </c>
      <c r="H102" s="847">
        <v>4401</v>
      </c>
      <c r="I102" s="816">
        <v>43960.58</v>
      </c>
      <c r="J102" s="816">
        <v>9.99</v>
      </c>
      <c r="K102" s="626"/>
    </row>
    <row r="103" spans="1:11" s="429" customFormat="1" ht="15" customHeight="1">
      <c r="A103" s="421" t="s">
        <v>269</v>
      </c>
      <c r="B103" s="421" t="s">
        <v>307</v>
      </c>
      <c r="C103" s="95" t="s">
        <v>271</v>
      </c>
      <c r="D103" s="421" t="s">
        <v>271</v>
      </c>
      <c r="E103" s="312">
        <v>13001</v>
      </c>
      <c r="F103" s="421" t="s">
        <v>308</v>
      </c>
      <c r="G103" s="422">
        <v>13301</v>
      </c>
      <c r="H103" s="847">
        <v>88632</v>
      </c>
      <c r="I103" s="816">
        <v>734015.35</v>
      </c>
      <c r="J103" s="816">
        <v>8.2799999999999994</v>
      </c>
      <c r="K103" s="626"/>
    </row>
    <row r="104" spans="1:11" s="429" customFormat="1" ht="15" hidden="1" customHeight="1">
      <c r="A104" s="421" t="s">
        <v>269</v>
      </c>
      <c r="B104" s="421" t="s">
        <v>307</v>
      </c>
      <c r="C104" s="95" t="s">
        <v>271</v>
      </c>
      <c r="D104" s="421" t="s">
        <v>271</v>
      </c>
      <c r="E104" s="312">
        <v>13001</v>
      </c>
      <c r="F104" s="421" t="s">
        <v>309</v>
      </c>
      <c r="G104" s="422">
        <v>13302</v>
      </c>
      <c r="H104" s="847">
        <v>56765</v>
      </c>
      <c r="I104" s="816">
        <v>293578.69</v>
      </c>
      <c r="J104" s="816">
        <v>5.17</v>
      </c>
      <c r="K104" s="626"/>
    </row>
    <row r="105" spans="1:11" s="429" customFormat="1" ht="15" hidden="1" customHeight="1">
      <c r="A105" s="421" t="s">
        <v>269</v>
      </c>
      <c r="B105" s="421" t="s">
        <v>307</v>
      </c>
      <c r="C105" s="95" t="s">
        <v>271</v>
      </c>
      <c r="D105" s="421" t="s">
        <v>271</v>
      </c>
      <c r="E105" s="312">
        <v>13001</v>
      </c>
      <c r="F105" s="421" t="s">
        <v>310</v>
      </c>
      <c r="G105" s="422">
        <v>13303</v>
      </c>
      <c r="H105" s="847">
        <v>6774</v>
      </c>
      <c r="I105" s="816">
        <v>43382.42</v>
      </c>
      <c r="J105" s="816">
        <v>6.4</v>
      </c>
      <c r="K105" s="626"/>
    </row>
    <row r="106" spans="1:11" s="429" customFormat="1" ht="15" hidden="1" customHeight="1">
      <c r="A106" s="421" t="s">
        <v>269</v>
      </c>
      <c r="B106" s="421" t="s">
        <v>311</v>
      </c>
      <c r="C106" s="95" t="s">
        <v>271</v>
      </c>
      <c r="D106" s="421" t="s">
        <v>271</v>
      </c>
      <c r="E106" s="312">
        <v>13001</v>
      </c>
      <c r="F106" s="421" t="s">
        <v>312</v>
      </c>
      <c r="G106" s="422">
        <v>13401</v>
      </c>
      <c r="H106" s="847">
        <v>263020</v>
      </c>
      <c r="I106" s="816">
        <v>888070.94</v>
      </c>
      <c r="J106" s="816">
        <v>3.38</v>
      </c>
      <c r="K106" s="626"/>
    </row>
    <row r="107" spans="1:11" s="429" customFormat="1" ht="15" customHeight="1">
      <c r="A107" s="421" t="s">
        <v>269</v>
      </c>
      <c r="B107" s="421" t="s">
        <v>311</v>
      </c>
      <c r="C107" s="95" t="s">
        <v>271</v>
      </c>
      <c r="D107" s="421" t="s">
        <v>271</v>
      </c>
      <c r="E107" s="312">
        <v>13001</v>
      </c>
      <c r="F107" s="421" t="s">
        <v>313</v>
      </c>
      <c r="G107" s="422">
        <v>13402</v>
      </c>
      <c r="H107" s="847">
        <v>68231</v>
      </c>
      <c r="I107" s="816">
        <v>558346.25</v>
      </c>
      <c r="J107" s="816">
        <v>8.18</v>
      </c>
      <c r="K107" s="626"/>
    </row>
    <row r="108" spans="1:11" s="429" customFormat="1" ht="15" hidden="1" customHeight="1">
      <c r="A108" s="421" t="s">
        <v>269</v>
      </c>
      <c r="B108" s="421" t="s">
        <v>311</v>
      </c>
      <c r="C108" s="95" t="s">
        <v>271</v>
      </c>
      <c r="D108" s="421" t="s">
        <v>271</v>
      </c>
      <c r="E108" s="312">
        <v>13001</v>
      </c>
      <c r="F108" s="421" t="s">
        <v>314</v>
      </c>
      <c r="G108" s="422">
        <v>13403</v>
      </c>
      <c r="H108" s="847">
        <v>7368</v>
      </c>
      <c r="I108" s="816">
        <v>29946.03</v>
      </c>
      <c r="J108" s="816">
        <v>4.0599999999999996</v>
      </c>
      <c r="K108" s="626"/>
    </row>
    <row r="109" spans="1:11" s="429" customFormat="1" ht="15" hidden="1" customHeight="1">
      <c r="A109" s="421" t="s">
        <v>269</v>
      </c>
      <c r="B109" s="421" t="s">
        <v>311</v>
      </c>
      <c r="C109" s="95" t="s">
        <v>271</v>
      </c>
      <c r="D109" s="421" t="s">
        <v>271</v>
      </c>
      <c r="E109" s="312">
        <v>13001</v>
      </c>
      <c r="F109" s="421" t="s">
        <v>315</v>
      </c>
      <c r="G109" s="422">
        <v>13404</v>
      </c>
      <c r="H109" s="847">
        <v>31400</v>
      </c>
      <c r="I109" s="816">
        <v>173383.58</v>
      </c>
      <c r="J109" s="816">
        <v>5.52</v>
      </c>
      <c r="K109" s="626"/>
    </row>
    <row r="110" spans="1:11" s="429" customFormat="1" ht="15" hidden="1" customHeight="1">
      <c r="A110" s="421" t="s">
        <v>269</v>
      </c>
      <c r="B110" s="421" t="s">
        <v>316</v>
      </c>
      <c r="C110" s="95" t="s">
        <v>172</v>
      </c>
      <c r="D110" s="421" t="s">
        <v>316</v>
      </c>
      <c r="E110" s="312">
        <v>13501</v>
      </c>
      <c r="F110" s="424" t="s">
        <v>316</v>
      </c>
      <c r="G110" s="422">
        <v>13501</v>
      </c>
      <c r="H110" s="847">
        <v>58676</v>
      </c>
      <c r="I110" s="816">
        <v>290181.46999999997</v>
      </c>
      <c r="J110" s="816">
        <v>4.95</v>
      </c>
      <c r="K110" s="626"/>
    </row>
    <row r="111" spans="1:11" s="429" customFormat="1" ht="15" hidden="1" customHeight="1">
      <c r="A111" s="421" t="s">
        <v>269</v>
      </c>
      <c r="B111" s="421" t="s">
        <v>317</v>
      </c>
      <c r="C111" s="95" t="s">
        <v>271</v>
      </c>
      <c r="D111" s="421" t="s">
        <v>271</v>
      </c>
      <c r="E111" s="312">
        <v>13001</v>
      </c>
      <c r="F111" s="421" t="s">
        <v>317</v>
      </c>
      <c r="G111" s="422">
        <v>13601</v>
      </c>
      <c r="H111" s="847">
        <v>51626</v>
      </c>
      <c r="I111" s="816">
        <v>305231.98</v>
      </c>
      <c r="J111" s="816">
        <v>5.91</v>
      </c>
      <c r="K111" s="626"/>
    </row>
    <row r="112" spans="1:11" s="429" customFormat="1" ht="15" hidden="1" customHeight="1">
      <c r="A112" s="421" t="s">
        <v>269</v>
      </c>
      <c r="B112" s="421" t="s">
        <v>317</v>
      </c>
      <c r="C112" s="95" t="s">
        <v>271</v>
      </c>
      <c r="D112" s="421" t="s">
        <v>271</v>
      </c>
      <c r="E112" s="312">
        <v>13001</v>
      </c>
      <c r="F112" s="421" t="s">
        <v>318</v>
      </c>
      <c r="G112" s="422">
        <v>13602</v>
      </c>
      <c r="H112" s="847">
        <v>21860</v>
      </c>
      <c r="I112" s="816">
        <v>108909.92</v>
      </c>
      <c r="J112" s="816">
        <v>4.9800000000000004</v>
      </c>
      <c r="K112" s="626"/>
    </row>
    <row r="113" spans="1:11" s="429" customFormat="1" ht="15" hidden="1" customHeight="1">
      <c r="A113" s="421" t="s">
        <v>269</v>
      </c>
      <c r="B113" s="421" t="s">
        <v>317</v>
      </c>
      <c r="C113" s="95" t="s">
        <v>271</v>
      </c>
      <c r="D113" s="421" t="s">
        <v>271</v>
      </c>
      <c r="E113" s="312">
        <v>13001</v>
      </c>
      <c r="F113" s="421" t="s">
        <v>319</v>
      </c>
      <c r="G113" s="422">
        <v>13603</v>
      </c>
      <c r="H113" s="847">
        <v>15269</v>
      </c>
      <c r="I113" s="816">
        <v>72272.67</v>
      </c>
      <c r="J113" s="816">
        <v>4.7300000000000004</v>
      </c>
      <c r="K113" s="626"/>
    </row>
    <row r="114" spans="1:11" s="429" customFormat="1" ht="15" hidden="1" customHeight="1">
      <c r="A114" s="421" t="s">
        <v>269</v>
      </c>
      <c r="B114" s="421" t="s">
        <v>317</v>
      </c>
      <c r="C114" s="95" t="s">
        <v>271</v>
      </c>
      <c r="D114" s="421" t="s">
        <v>271</v>
      </c>
      <c r="E114" s="312">
        <v>13001</v>
      </c>
      <c r="F114" s="421" t="s">
        <v>320</v>
      </c>
      <c r="G114" s="422">
        <v>13604</v>
      </c>
      <c r="H114" s="847">
        <v>45158</v>
      </c>
      <c r="I114" s="816">
        <v>279950.21999999997</v>
      </c>
      <c r="J114" s="816">
        <v>6.2</v>
      </c>
      <c r="K114" s="626"/>
    </row>
    <row r="115" spans="1:11" s="429" customFormat="1" ht="15" hidden="1" customHeight="1">
      <c r="A115" s="421" t="s">
        <v>269</v>
      </c>
      <c r="B115" s="421" t="s">
        <v>317</v>
      </c>
      <c r="C115" s="95" t="s">
        <v>271</v>
      </c>
      <c r="D115" s="421" t="s">
        <v>271</v>
      </c>
      <c r="E115" s="312">
        <v>13001</v>
      </c>
      <c r="F115" s="421" t="s">
        <v>321</v>
      </c>
      <c r="G115" s="422">
        <v>13605</v>
      </c>
      <c r="H115" s="847">
        <v>59872</v>
      </c>
      <c r="I115" s="816">
        <v>194391.52</v>
      </c>
      <c r="J115" s="816">
        <v>3.25</v>
      </c>
      <c r="K115" s="626"/>
    </row>
    <row r="116" spans="1:11" s="429" customFormat="1" ht="15" hidden="1" customHeight="1">
      <c r="A116" s="421" t="s">
        <v>322</v>
      </c>
      <c r="B116" s="421" t="s">
        <v>323</v>
      </c>
      <c r="C116" s="95" t="s">
        <v>172</v>
      </c>
      <c r="D116" s="421" t="s">
        <v>323</v>
      </c>
      <c r="E116" s="312">
        <v>14101</v>
      </c>
      <c r="F116" s="421" t="s">
        <v>323</v>
      </c>
      <c r="G116" s="422">
        <v>14101</v>
      </c>
      <c r="H116" s="847">
        <v>117776</v>
      </c>
      <c r="I116" s="816">
        <v>754623.91</v>
      </c>
      <c r="J116" s="816">
        <v>6.41</v>
      </c>
      <c r="K116" s="626"/>
    </row>
    <row r="117" spans="1:11" s="429" customFormat="1" ht="15" hidden="1" customHeight="1">
      <c r="A117" s="421" t="s">
        <v>324</v>
      </c>
      <c r="B117" s="421" t="s">
        <v>325</v>
      </c>
      <c r="C117" s="95" t="s">
        <v>172</v>
      </c>
      <c r="D117" s="421" t="s">
        <v>325</v>
      </c>
      <c r="E117" s="312">
        <v>15101</v>
      </c>
      <c r="F117" s="421" t="s">
        <v>325</v>
      </c>
      <c r="G117" s="422">
        <v>15101</v>
      </c>
      <c r="H117" s="847">
        <v>154433</v>
      </c>
      <c r="I117" s="816">
        <v>486357.59</v>
      </c>
      <c r="J117" s="816">
        <v>3.15</v>
      </c>
      <c r="K117" s="626"/>
    </row>
    <row r="118" spans="1:11" s="429" customFormat="1" ht="15" hidden="1" customHeight="1">
      <c r="A118" s="421" t="s">
        <v>326</v>
      </c>
      <c r="B118" s="219" t="s">
        <v>327</v>
      </c>
      <c r="C118" s="95" t="s">
        <v>172</v>
      </c>
      <c r="D118" s="421" t="s">
        <v>328</v>
      </c>
      <c r="E118" s="312">
        <v>16101</v>
      </c>
      <c r="F118" s="421" t="s">
        <v>329</v>
      </c>
      <c r="G118" s="422">
        <v>16101</v>
      </c>
      <c r="H118" s="847">
        <v>145225</v>
      </c>
      <c r="I118" s="816">
        <v>916944.4</v>
      </c>
      <c r="J118" s="816">
        <v>6.31</v>
      </c>
      <c r="K118" s="626"/>
    </row>
    <row r="119" spans="1:11" s="429" customFormat="1" ht="15" hidden="1" customHeight="1">
      <c r="A119" s="421" t="s">
        <v>326</v>
      </c>
      <c r="B119" s="219" t="s">
        <v>327</v>
      </c>
      <c r="C119" s="95" t="s">
        <v>172</v>
      </c>
      <c r="D119" s="421" t="s">
        <v>328</v>
      </c>
      <c r="E119" s="312">
        <v>16101</v>
      </c>
      <c r="F119" s="421" t="s">
        <v>330</v>
      </c>
      <c r="G119" s="422">
        <v>16103</v>
      </c>
      <c r="H119" s="847">
        <v>18791</v>
      </c>
      <c r="I119" s="816">
        <v>103954.36</v>
      </c>
      <c r="J119" s="816">
        <v>5.53</v>
      </c>
      <c r="K119" s="626"/>
    </row>
    <row r="120" spans="1:11" s="429" customFormat="1" ht="15" hidden="1" customHeight="1">
      <c r="A120" s="421" t="s">
        <v>326</v>
      </c>
      <c r="B120" s="219" t="s">
        <v>331</v>
      </c>
      <c r="C120" s="95" t="s">
        <v>172</v>
      </c>
      <c r="D120" s="423" t="s">
        <v>332</v>
      </c>
      <c r="E120" s="312">
        <v>16301</v>
      </c>
      <c r="F120" s="423" t="s">
        <v>332</v>
      </c>
      <c r="G120" s="422">
        <v>16301</v>
      </c>
      <c r="H120" s="847">
        <v>27682</v>
      </c>
      <c r="I120" s="816">
        <v>146162.46</v>
      </c>
      <c r="J120" s="816">
        <v>5.28</v>
      </c>
      <c r="K120" s="626"/>
    </row>
  </sheetData>
  <autoFilter ref="A3:S120" xr:uid="{00000000-0001-0000-1A00-000000000000}">
    <filterColumn colId="0">
      <filters>
        <filter val="METROPOLITANA"/>
      </filters>
    </filterColumn>
    <filterColumn colId="9">
      <filters>
        <filter val="8,18"/>
        <filter val="8,28"/>
        <filter val="9,47"/>
      </filters>
    </filterColumn>
  </autoFilter>
  <sortState xmlns:xlrd2="http://schemas.microsoft.com/office/spreadsheetml/2017/richdata2" ref="A4:P120">
    <sortCondition ref="J3"/>
  </sortState>
  <mergeCells count="2">
    <mergeCell ref="H2:J2"/>
    <mergeCell ref="B1:J1"/>
  </mergeCells>
  <hyperlinks>
    <hyperlink ref="K1" location="INDICE!A1" display="INDICE" xr:uid="{00000000-0004-0000-1A00-000000000000}"/>
    <hyperlink ref="K2" location="Matriz_Estadisticas!A1" display="ESTADÍSTICAS" xr:uid="{00000000-0004-0000-1A00-000001000000}"/>
    <hyperlink ref="A1" location="INDICE!C10" display="BPU_21" xr:uid="{00000000-0004-0000-1A00-000002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dimension ref="A1:H38"/>
  <sheetViews>
    <sheetView workbookViewId="0"/>
  </sheetViews>
  <sheetFormatPr baseColWidth="10" defaultColWidth="11.44140625" defaultRowHeight="14.4"/>
  <cols>
    <col min="1" max="1" width="44.44140625" style="6" bestFit="1" customWidth="1"/>
    <col min="2" max="3" width="100.88671875" style="7" customWidth="1"/>
    <col min="4" max="4" width="7" style="4" bestFit="1" customWidth="1"/>
    <col min="5" max="8" width="11.44140625" style="4"/>
    <col min="9" max="16384" width="11.44140625" style="15"/>
  </cols>
  <sheetData>
    <row r="1" spans="1:4">
      <c r="A1" s="441" t="s">
        <v>419</v>
      </c>
      <c r="B1" s="412" t="s">
        <v>1275</v>
      </c>
      <c r="C1" s="413" t="s">
        <v>1276</v>
      </c>
      <c r="D1" s="35" t="s">
        <v>137</v>
      </c>
    </row>
    <row r="2" spans="1:4">
      <c r="A2" s="278" t="s">
        <v>6</v>
      </c>
      <c r="B2" s="198" t="s">
        <v>16</v>
      </c>
      <c r="C2" s="198" t="s">
        <v>16</v>
      </c>
    </row>
    <row r="3" spans="1:4">
      <c r="A3" s="263" t="s">
        <v>4</v>
      </c>
      <c r="B3" s="198" t="s">
        <v>13</v>
      </c>
      <c r="C3" s="198" t="s">
        <v>13</v>
      </c>
    </row>
    <row r="4" spans="1:4">
      <c r="A4" s="263" t="s">
        <v>388</v>
      </c>
      <c r="B4" s="198" t="s">
        <v>14</v>
      </c>
      <c r="C4" s="198" t="s">
        <v>14</v>
      </c>
    </row>
    <row r="5" spans="1:4">
      <c r="A5" s="263" t="s">
        <v>9</v>
      </c>
      <c r="B5" s="198" t="s">
        <v>667</v>
      </c>
      <c r="C5" s="198" t="s">
        <v>667</v>
      </c>
    </row>
    <row r="6" spans="1:4">
      <c r="A6" s="263" t="s">
        <v>138</v>
      </c>
      <c r="B6" s="198" t="s">
        <v>468</v>
      </c>
      <c r="C6" s="198" t="s">
        <v>468</v>
      </c>
    </row>
    <row r="7" spans="1:4">
      <c r="A7" s="263" t="s">
        <v>7</v>
      </c>
      <c r="B7" s="198" t="s">
        <v>668</v>
      </c>
      <c r="C7" s="198" t="s">
        <v>668</v>
      </c>
    </row>
    <row r="8" spans="1:4">
      <c r="A8" s="263" t="s">
        <v>389</v>
      </c>
      <c r="B8" s="198">
        <v>2018</v>
      </c>
      <c r="C8" s="198">
        <v>2019</v>
      </c>
    </row>
    <row r="9" spans="1:4">
      <c r="A9" s="263" t="s">
        <v>390</v>
      </c>
      <c r="B9" s="198" t="s">
        <v>470</v>
      </c>
      <c r="C9" s="198" t="s">
        <v>470</v>
      </c>
    </row>
    <row r="10" spans="1:4" ht="138">
      <c r="A10" s="100" t="s">
        <v>391</v>
      </c>
      <c r="B10" s="148" t="s">
        <v>669</v>
      </c>
      <c r="C10" s="198" t="s">
        <v>1263</v>
      </c>
    </row>
    <row r="11" spans="1:4">
      <c r="A11" s="263" t="s">
        <v>392</v>
      </c>
      <c r="B11" s="198" t="s">
        <v>1927</v>
      </c>
      <c r="C11" s="198" t="s">
        <v>1927</v>
      </c>
    </row>
    <row r="12" spans="1:4">
      <c r="A12" s="263" t="s">
        <v>393</v>
      </c>
      <c r="B12" s="198" t="s">
        <v>473</v>
      </c>
      <c r="C12" s="198" t="s">
        <v>473</v>
      </c>
    </row>
    <row r="13" spans="1:4">
      <c r="A13" s="263" t="s">
        <v>394</v>
      </c>
      <c r="B13" s="198" t="s">
        <v>474</v>
      </c>
      <c r="C13" s="198" t="s">
        <v>474</v>
      </c>
    </row>
    <row r="14" spans="1:4">
      <c r="A14" s="263" t="s">
        <v>139</v>
      </c>
      <c r="B14" s="198" t="s">
        <v>649</v>
      </c>
      <c r="C14" s="198" t="s">
        <v>649</v>
      </c>
    </row>
    <row r="15" spans="1:4">
      <c r="A15" s="263" t="s">
        <v>395</v>
      </c>
      <c r="B15" s="197">
        <v>43557</v>
      </c>
      <c r="C15" s="197">
        <v>43557</v>
      </c>
    </row>
    <row r="16" spans="1:4">
      <c r="A16" s="263" t="s">
        <v>396</v>
      </c>
      <c r="B16" s="195">
        <v>43667</v>
      </c>
      <c r="C16" s="195">
        <v>44270</v>
      </c>
    </row>
    <row r="17" spans="1:3">
      <c r="A17" s="279" t="s">
        <v>397</v>
      </c>
      <c r="B17" s="197" t="s">
        <v>798</v>
      </c>
      <c r="C17" s="197" t="s">
        <v>798</v>
      </c>
    </row>
    <row r="18" spans="1:3">
      <c r="A18" s="278" t="s">
        <v>398</v>
      </c>
      <c r="B18" s="198" t="s">
        <v>670</v>
      </c>
      <c r="C18" s="198" t="s">
        <v>670</v>
      </c>
    </row>
    <row r="19" spans="1:3">
      <c r="A19" s="278" t="s">
        <v>399</v>
      </c>
      <c r="B19" s="198" t="s">
        <v>545</v>
      </c>
      <c r="C19" s="198" t="s">
        <v>545</v>
      </c>
    </row>
    <row r="20" spans="1:3">
      <c r="A20" s="278" t="s">
        <v>400</v>
      </c>
      <c r="B20" s="259" t="s">
        <v>479</v>
      </c>
      <c r="C20" s="259" t="s">
        <v>479</v>
      </c>
    </row>
    <row r="21" spans="1:3">
      <c r="A21" s="278" t="s">
        <v>403</v>
      </c>
      <c r="B21" s="198" t="s">
        <v>661</v>
      </c>
      <c r="C21" s="198" t="s">
        <v>1928</v>
      </c>
    </row>
    <row r="22" spans="1:3">
      <c r="A22" s="278" t="s">
        <v>404</v>
      </c>
      <c r="B22" s="198" t="s">
        <v>434</v>
      </c>
      <c r="C22" s="198" t="s">
        <v>434</v>
      </c>
    </row>
    <row r="23" spans="1:3">
      <c r="A23" s="278" t="s">
        <v>435</v>
      </c>
      <c r="B23" s="198" t="s">
        <v>1714</v>
      </c>
      <c r="C23" s="417" t="s">
        <v>1264</v>
      </c>
    </row>
    <row r="24" spans="1:3">
      <c r="A24" s="278" t="s">
        <v>405</v>
      </c>
      <c r="B24" s="198">
        <v>2018</v>
      </c>
      <c r="C24" s="416">
        <v>2019</v>
      </c>
    </row>
    <row r="25" spans="1:3">
      <c r="A25" s="278" t="s">
        <v>406</v>
      </c>
      <c r="B25" s="198" t="s">
        <v>482</v>
      </c>
      <c r="C25" s="416" t="s">
        <v>482</v>
      </c>
    </row>
    <row r="26" spans="1:3">
      <c r="A26" s="278" t="s">
        <v>407</v>
      </c>
      <c r="B26" s="199" t="s">
        <v>651</v>
      </c>
      <c r="C26" s="418" t="s">
        <v>651</v>
      </c>
    </row>
    <row r="27" spans="1:3">
      <c r="A27" s="278" t="s">
        <v>408</v>
      </c>
      <c r="B27" s="199" t="s">
        <v>434</v>
      </c>
      <c r="C27" s="418" t="s">
        <v>434</v>
      </c>
    </row>
    <row r="28" spans="1:3">
      <c r="A28" s="278" t="s">
        <v>439</v>
      </c>
      <c r="B28" s="363" t="s">
        <v>652</v>
      </c>
      <c r="C28" s="419" t="s">
        <v>652</v>
      </c>
    </row>
    <row r="29" spans="1:3">
      <c r="A29" s="278" t="s">
        <v>409</v>
      </c>
      <c r="B29" s="199">
        <v>2017</v>
      </c>
      <c r="C29" s="199">
        <v>2018</v>
      </c>
    </row>
    <row r="30" spans="1:3">
      <c r="A30" s="278" t="s">
        <v>410</v>
      </c>
      <c r="B30" s="199" t="s">
        <v>482</v>
      </c>
      <c r="C30" s="199" t="s">
        <v>482</v>
      </c>
    </row>
    <row r="31" spans="1:3">
      <c r="A31" s="278" t="s">
        <v>411</v>
      </c>
      <c r="B31" s="199" t="s">
        <v>580</v>
      </c>
      <c r="C31" s="199" t="s">
        <v>1265</v>
      </c>
    </row>
    <row r="32" spans="1:3">
      <c r="A32" s="278" t="s">
        <v>412</v>
      </c>
      <c r="B32" s="199" t="s">
        <v>434</v>
      </c>
      <c r="C32" s="199" t="s">
        <v>434</v>
      </c>
    </row>
    <row r="33" spans="1:3">
      <c r="A33" s="278" t="s">
        <v>440</v>
      </c>
      <c r="B33" s="363" t="s">
        <v>653</v>
      </c>
      <c r="C33" s="199" t="s">
        <v>1714</v>
      </c>
    </row>
    <row r="34" spans="1:3">
      <c r="A34" s="278" t="s">
        <v>413</v>
      </c>
      <c r="B34" s="199">
        <v>2017</v>
      </c>
      <c r="C34" s="199">
        <v>2018</v>
      </c>
    </row>
    <row r="35" spans="1:3">
      <c r="A35" s="278" t="s">
        <v>414</v>
      </c>
      <c r="B35" s="199" t="s">
        <v>482</v>
      </c>
      <c r="C35" s="199" t="s">
        <v>470</v>
      </c>
    </row>
    <row r="36" spans="1:3" ht="124.2">
      <c r="A36" s="278" t="s">
        <v>401</v>
      </c>
      <c r="B36" s="221" t="s">
        <v>654</v>
      </c>
      <c r="C36" s="171" t="s">
        <v>1945</v>
      </c>
    </row>
    <row r="37" spans="1:3" ht="69">
      <c r="A37" s="420" t="s">
        <v>1267</v>
      </c>
      <c r="B37" s="414" t="s">
        <v>17</v>
      </c>
      <c r="C37" s="171" t="s">
        <v>1266</v>
      </c>
    </row>
    <row r="38" spans="1:3">
      <c r="A38" s="278" t="s">
        <v>402</v>
      </c>
      <c r="B38" s="199" t="s">
        <v>671</v>
      </c>
      <c r="C38" s="415" t="s">
        <v>1916</v>
      </c>
    </row>
  </sheetData>
  <phoneticPr fontId="51" type="noConversion"/>
  <hyperlinks>
    <hyperlink ref="D1" location="INDICE!A1" display="INDICE" xr:uid="{00000000-0004-0000-1B00-000000000000}"/>
    <hyperlink ref="C23" r:id="rId1" xr:uid="{00000000-0004-0000-1B00-000001000000}"/>
    <hyperlink ref="A1" location="INDICE!C9" display="COMPONENTE" xr:uid="{00000000-0004-0000-1B00-000002000000}"/>
  </hyperlinks>
  <pageMargins left="0.7" right="0.7" top="0.75" bottom="0.75" header="0.3" footer="0.3"/>
  <pageSetup orientation="portrait" horizontalDpi="4294967293" verticalDpi="4294967293"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filterMode="1">
    <tabColor rgb="FFFFFF00"/>
  </sheetPr>
  <dimension ref="A1:J120"/>
  <sheetViews>
    <sheetView zoomScaleNormal="100" workbookViewId="0">
      <selection activeCell="I75" sqref="I7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429" bestFit="1" customWidth="1"/>
    <col min="8" max="9" width="23.5546875" style="429" bestFit="1" customWidth="1"/>
    <col min="10" max="10" width="13.109375" style="527" bestFit="1" customWidth="1"/>
    <col min="11" max="16384" width="11.44140625" style="218"/>
  </cols>
  <sheetData>
    <row r="1" spans="1:10">
      <c r="A1" s="446" t="s">
        <v>16</v>
      </c>
      <c r="B1" s="1109" t="s">
        <v>667</v>
      </c>
      <c r="C1" s="1109"/>
      <c r="D1" s="1109"/>
      <c r="E1" s="1109"/>
      <c r="F1" s="1109"/>
      <c r="G1" s="1109"/>
      <c r="H1" s="1094"/>
      <c r="I1" s="1094"/>
      <c r="J1" s="625" t="s">
        <v>137</v>
      </c>
    </row>
    <row r="2" spans="1:10">
      <c r="A2" s="462"/>
      <c r="B2" s="462"/>
      <c r="C2" s="462"/>
      <c r="D2" s="462"/>
      <c r="E2" s="462"/>
      <c r="F2" s="462"/>
      <c r="G2" s="465"/>
      <c r="H2" s="460" t="s">
        <v>1274</v>
      </c>
      <c r="I2" s="603" t="s">
        <v>1269</v>
      </c>
      <c r="J2" s="625" t="s">
        <v>449</v>
      </c>
    </row>
    <row r="3" spans="1:10" ht="30" customHeight="1">
      <c r="A3" s="436" t="s">
        <v>165</v>
      </c>
      <c r="B3" s="436" t="s">
        <v>166</v>
      </c>
      <c r="C3" s="436" t="s">
        <v>167</v>
      </c>
      <c r="D3" s="436" t="s">
        <v>168</v>
      </c>
      <c r="E3" s="436" t="s">
        <v>169</v>
      </c>
      <c r="F3" s="436" t="s">
        <v>11</v>
      </c>
      <c r="G3" s="453" t="s">
        <v>487</v>
      </c>
      <c r="H3" s="454" t="s">
        <v>672</v>
      </c>
      <c r="I3" s="428" t="s">
        <v>1268</v>
      </c>
    </row>
    <row r="4" spans="1:10" s="429" customFormat="1" ht="15" hidden="1" customHeight="1">
      <c r="A4" s="447" t="s">
        <v>170</v>
      </c>
      <c r="B4" s="447" t="s">
        <v>171</v>
      </c>
      <c r="C4" s="448" t="s">
        <v>172</v>
      </c>
      <c r="D4" s="447" t="s">
        <v>173</v>
      </c>
      <c r="E4" s="449">
        <v>1001</v>
      </c>
      <c r="F4" s="447" t="s">
        <v>171</v>
      </c>
      <c r="G4" s="463">
        <v>1101</v>
      </c>
      <c r="H4" s="651">
        <v>282.38</v>
      </c>
      <c r="I4" s="815">
        <v>238.70304200000001</v>
      </c>
      <c r="J4" s="626"/>
    </row>
    <row r="5" spans="1:10" s="429" customFormat="1" ht="15" hidden="1" customHeight="1">
      <c r="A5" s="421" t="s">
        <v>170</v>
      </c>
      <c r="B5" s="421" t="s">
        <v>171</v>
      </c>
      <c r="C5" s="95" t="s">
        <v>172</v>
      </c>
      <c r="D5" s="421" t="s">
        <v>173</v>
      </c>
      <c r="E5" s="312">
        <v>1001</v>
      </c>
      <c r="F5" s="421" t="s">
        <v>174</v>
      </c>
      <c r="G5" s="422">
        <v>1107</v>
      </c>
      <c r="H5" s="651">
        <v>274.86</v>
      </c>
      <c r="I5" s="815">
        <v>185.22022000000001</v>
      </c>
      <c r="J5" s="626"/>
    </row>
    <row r="6" spans="1:10" s="429" customFormat="1" ht="15" hidden="1" customHeight="1">
      <c r="A6" s="421" t="s">
        <v>175</v>
      </c>
      <c r="B6" s="421" t="s">
        <v>175</v>
      </c>
      <c r="C6" s="95" t="s">
        <v>172</v>
      </c>
      <c r="D6" s="421" t="s">
        <v>175</v>
      </c>
      <c r="E6" s="312">
        <v>2101</v>
      </c>
      <c r="F6" s="421" t="s">
        <v>175</v>
      </c>
      <c r="G6" s="422">
        <v>2101</v>
      </c>
      <c r="H6" s="651">
        <v>425.99</v>
      </c>
      <c r="I6" s="815">
        <v>224.195121</v>
      </c>
      <c r="J6" s="626"/>
    </row>
    <row r="7" spans="1:10" s="429" customFormat="1" ht="15" hidden="1" customHeight="1">
      <c r="A7" s="421" t="s">
        <v>175</v>
      </c>
      <c r="B7" s="421" t="s">
        <v>176</v>
      </c>
      <c r="C7" s="95" t="s">
        <v>172</v>
      </c>
      <c r="D7" s="421" t="s">
        <v>177</v>
      </c>
      <c r="E7" s="312">
        <v>2201</v>
      </c>
      <c r="F7" s="421" t="s">
        <v>177</v>
      </c>
      <c r="G7" s="422">
        <v>2201</v>
      </c>
      <c r="H7" s="651">
        <v>273.83</v>
      </c>
      <c r="I7" s="815">
        <v>816.20475399999998</v>
      </c>
      <c r="J7" s="626"/>
    </row>
    <row r="8" spans="1:10" s="429" customFormat="1" ht="15" hidden="1" customHeight="1">
      <c r="A8" s="421" t="s">
        <v>178</v>
      </c>
      <c r="B8" s="421" t="s">
        <v>179</v>
      </c>
      <c r="C8" s="95" t="s">
        <v>172</v>
      </c>
      <c r="D8" s="421" t="s">
        <v>180</v>
      </c>
      <c r="E8" s="312">
        <v>3001</v>
      </c>
      <c r="F8" s="421" t="s">
        <v>179</v>
      </c>
      <c r="G8" s="422">
        <v>3101</v>
      </c>
      <c r="H8" s="651">
        <v>245.02</v>
      </c>
      <c r="I8" s="815">
        <v>337.019274</v>
      </c>
      <c r="J8" s="626"/>
    </row>
    <row r="9" spans="1:10" s="429" customFormat="1" ht="15" hidden="1" customHeight="1">
      <c r="A9" s="421" t="s">
        <v>178</v>
      </c>
      <c r="B9" s="421" t="s">
        <v>179</v>
      </c>
      <c r="C9" s="95" t="s">
        <v>172</v>
      </c>
      <c r="D9" s="421" t="s">
        <v>180</v>
      </c>
      <c r="E9" s="312">
        <v>3001</v>
      </c>
      <c r="F9" s="421" t="s">
        <v>181</v>
      </c>
      <c r="G9" s="422">
        <v>3103</v>
      </c>
      <c r="H9" s="651">
        <v>288.62</v>
      </c>
      <c r="I9" s="815">
        <v>341.13374700000003</v>
      </c>
      <c r="J9" s="626"/>
    </row>
    <row r="10" spans="1:10" s="429" customFormat="1" ht="15" hidden="1" customHeight="1">
      <c r="A10" s="421" t="s">
        <v>178</v>
      </c>
      <c r="B10" s="423" t="s">
        <v>182</v>
      </c>
      <c r="C10" s="95" t="s">
        <v>172</v>
      </c>
      <c r="D10" s="423" t="s">
        <v>183</v>
      </c>
      <c r="E10" s="312">
        <v>3301</v>
      </c>
      <c r="F10" s="423" t="s">
        <v>183</v>
      </c>
      <c r="G10" s="422">
        <v>3301</v>
      </c>
      <c r="H10" s="651">
        <v>241.1</v>
      </c>
      <c r="I10" s="815">
        <v>466.24178499999999</v>
      </c>
      <c r="J10" s="626"/>
    </row>
    <row r="11" spans="1:10" s="429" customFormat="1" ht="15" hidden="1" customHeight="1">
      <c r="A11" s="421" t="s">
        <v>184</v>
      </c>
      <c r="B11" s="421" t="s">
        <v>185</v>
      </c>
      <c r="C11" s="95" t="s">
        <v>172</v>
      </c>
      <c r="D11" s="421" t="s">
        <v>186</v>
      </c>
      <c r="E11" s="312">
        <v>4001</v>
      </c>
      <c r="F11" s="421" t="s">
        <v>187</v>
      </c>
      <c r="G11" s="422">
        <v>4101</v>
      </c>
      <c r="H11" s="651">
        <v>303.18</v>
      </c>
      <c r="I11" s="815">
        <v>219.119122</v>
      </c>
      <c r="J11" s="626"/>
    </row>
    <row r="12" spans="1:10" s="429" customFormat="1" ht="15" hidden="1" customHeight="1">
      <c r="A12" s="421" t="s">
        <v>184</v>
      </c>
      <c r="B12" s="421" t="s">
        <v>185</v>
      </c>
      <c r="C12" s="95" t="s">
        <v>172</v>
      </c>
      <c r="D12" s="421" t="s">
        <v>186</v>
      </c>
      <c r="E12" s="312">
        <v>4001</v>
      </c>
      <c r="F12" s="421" t="s">
        <v>184</v>
      </c>
      <c r="G12" s="422">
        <v>4102</v>
      </c>
      <c r="H12" s="651">
        <v>291.29000000000002</v>
      </c>
      <c r="I12" s="815">
        <v>266.81770599999999</v>
      </c>
      <c r="J12" s="626"/>
    </row>
    <row r="13" spans="1:10" s="429" customFormat="1" ht="15" hidden="1" customHeight="1">
      <c r="A13" s="421" t="s">
        <v>184</v>
      </c>
      <c r="B13" s="421" t="s">
        <v>188</v>
      </c>
      <c r="C13" s="95" t="s">
        <v>172</v>
      </c>
      <c r="D13" s="421" t="s">
        <v>189</v>
      </c>
      <c r="E13" s="312">
        <v>4301</v>
      </c>
      <c r="F13" s="424" t="s">
        <v>189</v>
      </c>
      <c r="G13" s="422">
        <v>4301</v>
      </c>
      <c r="H13" s="651">
        <v>275.39999999999998</v>
      </c>
      <c r="I13" s="815">
        <v>292.32192099999997</v>
      </c>
      <c r="J13" s="626"/>
    </row>
    <row r="14" spans="1:10" s="429" customFormat="1" ht="15" hidden="1" customHeight="1">
      <c r="A14" s="421" t="s">
        <v>190</v>
      </c>
      <c r="B14" s="421" t="s">
        <v>190</v>
      </c>
      <c r="C14" s="95" t="s">
        <v>191</v>
      </c>
      <c r="D14" s="421" t="s">
        <v>191</v>
      </c>
      <c r="E14" s="312">
        <v>5001</v>
      </c>
      <c r="F14" s="421" t="s">
        <v>190</v>
      </c>
      <c r="G14" s="422">
        <v>5101</v>
      </c>
      <c r="H14" s="651">
        <v>698.6</v>
      </c>
      <c r="I14" s="815">
        <v>388.56145099999998</v>
      </c>
      <c r="J14" s="626"/>
    </row>
    <row r="15" spans="1:10" s="429" customFormat="1" ht="15" hidden="1" customHeight="1">
      <c r="A15" s="421" t="s">
        <v>190</v>
      </c>
      <c r="B15" s="421" t="s">
        <v>190</v>
      </c>
      <c r="C15" s="95" t="s">
        <v>191</v>
      </c>
      <c r="D15" s="421" t="s">
        <v>191</v>
      </c>
      <c r="E15" s="312">
        <v>5001</v>
      </c>
      <c r="F15" s="421" t="s">
        <v>192</v>
      </c>
      <c r="G15" s="422">
        <v>5102</v>
      </c>
      <c r="H15" s="651">
        <v>331.96</v>
      </c>
      <c r="I15" s="815">
        <v>373.32590599999997</v>
      </c>
      <c r="J15" s="626"/>
    </row>
    <row r="16" spans="1:10" s="429" customFormat="1" ht="15" hidden="1" customHeight="1">
      <c r="A16" s="421" t="s">
        <v>190</v>
      </c>
      <c r="B16" s="421" t="s">
        <v>190</v>
      </c>
      <c r="C16" s="95" t="s">
        <v>191</v>
      </c>
      <c r="D16" s="421" t="s">
        <v>191</v>
      </c>
      <c r="E16" s="312">
        <v>5001</v>
      </c>
      <c r="F16" s="421" t="s">
        <v>193</v>
      </c>
      <c r="G16" s="422">
        <v>5103</v>
      </c>
      <c r="H16" s="651">
        <v>337.03</v>
      </c>
      <c r="I16" s="815">
        <v>443.90898199999998</v>
      </c>
      <c r="J16" s="626"/>
    </row>
    <row r="17" spans="1:10" s="429" customFormat="1" ht="15" hidden="1" customHeight="1">
      <c r="A17" s="421" t="s">
        <v>190</v>
      </c>
      <c r="B17" s="421" t="s">
        <v>190</v>
      </c>
      <c r="C17" s="95" t="s">
        <v>191</v>
      </c>
      <c r="D17" s="421" t="s">
        <v>191</v>
      </c>
      <c r="E17" s="312">
        <v>5001</v>
      </c>
      <c r="F17" s="421" t="s">
        <v>194</v>
      </c>
      <c r="G17" s="422">
        <v>5105</v>
      </c>
      <c r="H17" s="651">
        <v>1014.74</v>
      </c>
      <c r="I17" s="815">
        <v>312.74667299999999</v>
      </c>
      <c r="J17" s="626"/>
    </row>
    <row r="18" spans="1:10" s="429" customFormat="1" ht="15" hidden="1" customHeight="1">
      <c r="A18" s="421" t="s">
        <v>190</v>
      </c>
      <c r="B18" s="421" t="s">
        <v>190</v>
      </c>
      <c r="C18" s="95" t="s">
        <v>191</v>
      </c>
      <c r="D18" s="421" t="s">
        <v>191</v>
      </c>
      <c r="E18" s="312">
        <v>5001</v>
      </c>
      <c r="F18" s="421" t="s">
        <v>195</v>
      </c>
      <c r="G18" s="422">
        <v>5107</v>
      </c>
      <c r="H18" s="651">
        <v>487.85</v>
      </c>
      <c r="I18" s="815">
        <v>223.03952799999999</v>
      </c>
      <c r="J18" s="626"/>
    </row>
    <row r="19" spans="1:10" s="429" customFormat="1" ht="15" hidden="1" customHeight="1">
      <c r="A19" s="421" t="s">
        <v>190</v>
      </c>
      <c r="B19" s="421" t="s">
        <v>190</v>
      </c>
      <c r="C19" s="95" t="s">
        <v>191</v>
      </c>
      <c r="D19" s="421" t="s">
        <v>191</v>
      </c>
      <c r="E19" s="312">
        <v>5001</v>
      </c>
      <c r="F19" s="421" t="s">
        <v>196</v>
      </c>
      <c r="G19" s="422">
        <v>5109</v>
      </c>
      <c r="H19" s="651">
        <v>422.81</v>
      </c>
      <c r="I19" s="815">
        <v>433.29113599999999</v>
      </c>
      <c r="J19" s="626"/>
    </row>
    <row r="20" spans="1:10" s="429" customFormat="1" ht="15" hidden="1" customHeight="1">
      <c r="A20" s="421" t="s">
        <v>190</v>
      </c>
      <c r="B20" s="423" t="s">
        <v>197</v>
      </c>
      <c r="C20" s="95" t="s">
        <v>172</v>
      </c>
      <c r="D20" s="423" t="s">
        <v>198</v>
      </c>
      <c r="E20" s="312">
        <v>5301</v>
      </c>
      <c r="F20" s="425" t="s">
        <v>197</v>
      </c>
      <c r="G20" s="422">
        <v>5301</v>
      </c>
      <c r="H20" s="651">
        <v>195.91</v>
      </c>
      <c r="I20" s="815">
        <v>288.06591700000001</v>
      </c>
      <c r="J20" s="626"/>
    </row>
    <row r="21" spans="1:10" s="429" customFormat="1" ht="15" hidden="1" customHeight="1">
      <c r="A21" s="421" t="s">
        <v>190</v>
      </c>
      <c r="B21" s="423" t="s">
        <v>197</v>
      </c>
      <c r="C21" s="95" t="s">
        <v>172</v>
      </c>
      <c r="D21" s="423" t="s">
        <v>198</v>
      </c>
      <c r="E21" s="312">
        <v>5301</v>
      </c>
      <c r="F21" s="425" t="s">
        <v>199</v>
      </c>
      <c r="G21" s="422">
        <v>5304</v>
      </c>
      <c r="H21" s="651">
        <v>258.19</v>
      </c>
      <c r="I21" s="815">
        <v>266.849762</v>
      </c>
      <c r="J21" s="626"/>
    </row>
    <row r="22" spans="1:10" s="429" customFormat="1" ht="15" hidden="1" customHeight="1">
      <c r="A22" s="421" t="s">
        <v>190</v>
      </c>
      <c r="B22" s="423" t="s">
        <v>200</v>
      </c>
      <c r="C22" s="95" t="s">
        <v>172</v>
      </c>
      <c r="D22" s="423" t="s">
        <v>201</v>
      </c>
      <c r="E22" s="312">
        <v>5501</v>
      </c>
      <c r="F22" s="425" t="s">
        <v>200</v>
      </c>
      <c r="G22" s="422">
        <v>5501</v>
      </c>
      <c r="H22" s="651">
        <v>335.53</v>
      </c>
      <c r="I22" s="815">
        <v>188.873098</v>
      </c>
      <c r="J22" s="626"/>
    </row>
    <row r="23" spans="1:10" s="429" customFormat="1" ht="15" hidden="1" customHeight="1">
      <c r="A23" s="421" t="s">
        <v>190</v>
      </c>
      <c r="B23" s="423" t="s">
        <v>200</v>
      </c>
      <c r="C23" s="95" t="s">
        <v>172</v>
      </c>
      <c r="D23" s="423" t="s">
        <v>201</v>
      </c>
      <c r="E23" s="312">
        <v>5501</v>
      </c>
      <c r="F23" s="425" t="s">
        <v>202</v>
      </c>
      <c r="G23" s="422">
        <v>5502</v>
      </c>
      <c r="H23" s="651">
        <v>349.64</v>
      </c>
      <c r="I23" s="815">
        <v>236.27655100000001</v>
      </c>
      <c r="J23" s="626"/>
    </row>
    <row r="24" spans="1:10" s="429" customFormat="1" ht="15" hidden="1" customHeight="1">
      <c r="A24" s="421" t="s">
        <v>190</v>
      </c>
      <c r="B24" s="423" t="s">
        <v>200</v>
      </c>
      <c r="C24" s="95" t="s">
        <v>172</v>
      </c>
      <c r="D24" s="423" t="s">
        <v>201</v>
      </c>
      <c r="E24" s="312">
        <v>5501</v>
      </c>
      <c r="F24" s="425" t="s">
        <v>203</v>
      </c>
      <c r="G24" s="422">
        <v>5503</v>
      </c>
      <c r="H24" s="651">
        <v>692.08</v>
      </c>
      <c r="I24" s="815">
        <v>257.65855599999998</v>
      </c>
      <c r="J24" s="626"/>
    </row>
    <row r="25" spans="1:10" s="429" customFormat="1" ht="15" hidden="1" customHeight="1">
      <c r="A25" s="421" t="s">
        <v>190</v>
      </c>
      <c r="B25" s="423" t="s">
        <v>200</v>
      </c>
      <c r="C25" s="95" t="s">
        <v>172</v>
      </c>
      <c r="D25" s="423" t="s">
        <v>201</v>
      </c>
      <c r="E25" s="312">
        <v>5501</v>
      </c>
      <c r="F25" s="425" t="s">
        <v>204</v>
      </c>
      <c r="G25" s="422">
        <v>5504</v>
      </c>
      <c r="H25" s="651">
        <v>463.75</v>
      </c>
      <c r="I25" s="815">
        <v>262.24346300000002</v>
      </c>
      <c r="J25" s="626"/>
    </row>
    <row r="26" spans="1:10" s="429" customFormat="1" ht="15" hidden="1" customHeight="1">
      <c r="A26" s="421" t="s">
        <v>190</v>
      </c>
      <c r="B26" s="421" t="s">
        <v>205</v>
      </c>
      <c r="C26" s="95" t="s">
        <v>172</v>
      </c>
      <c r="D26" s="421" t="s">
        <v>206</v>
      </c>
      <c r="E26" s="312">
        <v>5601</v>
      </c>
      <c r="F26" s="424" t="s">
        <v>205</v>
      </c>
      <c r="G26" s="422">
        <v>5601</v>
      </c>
      <c r="H26" s="651">
        <v>383.77</v>
      </c>
      <c r="I26" s="815">
        <v>346.54261000000002</v>
      </c>
      <c r="J26" s="626"/>
    </row>
    <row r="27" spans="1:10" s="429" customFormat="1" ht="15" hidden="1" customHeight="1">
      <c r="A27" s="421" t="s">
        <v>190</v>
      </c>
      <c r="B27" s="421" t="s">
        <v>205</v>
      </c>
      <c r="C27" s="95" t="s">
        <v>172</v>
      </c>
      <c r="D27" s="421" t="s">
        <v>206</v>
      </c>
      <c r="E27" s="312">
        <v>5601</v>
      </c>
      <c r="F27" s="424" t="s">
        <v>207</v>
      </c>
      <c r="G27" s="422">
        <v>5603</v>
      </c>
      <c r="H27" s="651">
        <v>579.17999999999995</v>
      </c>
      <c r="I27" s="815">
        <v>345.58587599999998</v>
      </c>
      <c r="J27" s="626"/>
    </row>
    <row r="28" spans="1:10" s="429" customFormat="1" ht="15" hidden="1" customHeight="1">
      <c r="A28" s="421" t="s">
        <v>190</v>
      </c>
      <c r="B28" s="421" t="s">
        <v>205</v>
      </c>
      <c r="C28" s="95" t="s">
        <v>172</v>
      </c>
      <c r="D28" s="421" t="s">
        <v>206</v>
      </c>
      <c r="E28" s="312">
        <v>5601</v>
      </c>
      <c r="F28" s="424" t="s">
        <v>208</v>
      </c>
      <c r="G28" s="422">
        <v>5606</v>
      </c>
      <c r="H28" s="651">
        <v>418.08</v>
      </c>
      <c r="I28" s="815">
        <v>243.884309</v>
      </c>
      <c r="J28" s="626"/>
    </row>
    <row r="29" spans="1:10" s="429" customFormat="1" ht="15" hidden="1" customHeight="1">
      <c r="A29" s="421" t="s">
        <v>190</v>
      </c>
      <c r="B29" s="423" t="s">
        <v>209</v>
      </c>
      <c r="C29" s="95" t="s">
        <v>172</v>
      </c>
      <c r="D29" s="423" t="s">
        <v>210</v>
      </c>
      <c r="E29" s="312">
        <v>5701</v>
      </c>
      <c r="F29" s="425" t="s">
        <v>210</v>
      </c>
      <c r="G29" s="422">
        <v>5701</v>
      </c>
      <c r="H29" s="651">
        <v>326.72000000000003</v>
      </c>
      <c r="I29" s="815">
        <v>285.85216100000002</v>
      </c>
      <c r="J29" s="626"/>
    </row>
    <row r="30" spans="1:10" s="429" customFormat="1" ht="15" hidden="1" customHeight="1">
      <c r="A30" s="421" t="s">
        <v>190</v>
      </c>
      <c r="B30" s="421" t="s">
        <v>211</v>
      </c>
      <c r="C30" s="95" t="s">
        <v>191</v>
      </c>
      <c r="D30" s="421" t="s">
        <v>191</v>
      </c>
      <c r="E30" s="312">
        <v>5001</v>
      </c>
      <c r="F30" s="421" t="s">
        <v>212</v>
      </c>
      <c r="G30" s="422">
        <v>5801</v>
      </c>
      <c r="H30" s="651">
        <v>533.01</v>
      </c>
      <c r="I30" s="815">
        <v>319.95275299999997</v>
      </c>
      <c r="J30" s="626"/>
    </row>
    <row r="31" spans="1:10" s="429" customFormat="1" ht="15" hidden="1" customHeight="1">
      <c r="A31" s="421" t="s">
        <v>190</v>
      </c>
      <c r="B31" s="421" t="s">
        <v>211</v>
      </c>
      <c r="C31" s="95" t="s">
        <v>191</v>
      </c>
      <c r="D31" s="421" t="s">
        <v>191</v>
      </c>
      <c r="E31" s="312">
        <v>5001</v>
      </c>
      <c r="F31" s="421" t="s">
        <v>213</v>
      </c>
      <c r="G31" s="422">
        <v>5802</v>
      </c>
      <c r="H31" s="651">
        <v>629.13</v>
      </c>
      <c r="I31" s="815">
        <v>378.29810500000002</v>
      </c>
      <c r="J31" s="626"/>
    </row>
    <row r="32" spans="1:10" s="429" customFormat="1" ht="15" hidden="1" customHeight="1">
      <c r="A32" s="421" t="s">
        <v>190</v>
      </c>
      <c r="B32" s="421" t="s">
        <v>211</v>
      </c>
      <c r="C32" s="95" t="s">
        <v>191</v>
      </c>
      <c r="D32" s="421" t="s">
        <v>191</v>
      </c>
      <c r="E32" s="312">
        <v>5001</v>
      </c>
      <c r="F32" s="421" t="s">
        <v>214</v>
      </c>
      <c r="G32" s="422">
        <v>5803</v>
      </c>
      <c r="H32" s="651">
        <v>1066.3699999999999</v>
      </c>
      <c r="I32" s="815">
        <v>281.70628099999999</v>
      </c>
      <c r="J32" s="626"/>
    </row>
    <row r="33" spans="1:10" s="429" customFormat="1" ht="15" hidden="1" customHeight="1">
      <c r="A33" s="421" t="s">
        <v>190</v>
      </c>
      <c r="B33" s="421" t="s">
        <v>211</v>
      </c>
      <c r="C33" s="95" t="s">
        <v>191</v>
      </c>
      <c r="D33" s="421" t="s">
        <v>191</v>
      </c>
      <c r="E33" s="312">
        <v>5001</v>
      </c>
      <c r="F33" s="421" t="s">
        <v>215</v>
      </c>
      <c r="G33" s="422">
        <v>5804</v>
      </c>
      <c r="H33" s="651">
        <v>394.09</v>
      </c>
      <c r="I33" s="815">
        <v>360.49420500000002</v>
      </c>
      <c r="J33" s="626"/>
    </row>
    <row r="34" spans="1:10" s="429" customFormat="1" ht="15" hidden="1" customHeight="1">
      <c r="A34" s="421" t="s">
        <v>216</v>
      </c>
      <c r="B34" s="421" t="s">
        <v>217</v>
      </c>
      <c r="C34" s="95" t="s">
        <v>172</v>
      </c>
      <c r="D34" s="421" t="s">
        <v>218</v>
      </c>
      <c r="E34" s="312">
        <v>6001</v>
      </c>
      <c r="F34" s="421" t="s">
        <v>219</v>
      </c>
      <c r="G34" s="422">
        <v>6101</v>
      </c>
      <c r="H34" s="651">
        <v>193.46</v>
      </c>
      <c r="I34" s="815">
        <v>243.92621600000001</v>
      </c>
      <c r="J34" s="626"/>
    </row>
    <row r="35" spans="1:10" s="429" customFormat="1" ht="15" hidden="1" customHeight="1">
      <c r="A35" s="421" t="s">
        <v>216</v>
      </c>
      <c r="B35" s="421" t="s">
        <v>217</v>
      </c>
      <c r="C35" s="95" t="s">
        <v>172</v>
      </c>
      <c r="D35" s="421" t="s">
        <v>218</v>
      </c>
      <c r="E35" s="312">
        <v>6001</v>
      </c>
      <c r="F35" s="421" t="s">
        <v>220</v>
      </c>
      <c r="G35" s="422">
        <v>6108</v>
      </c>
      <c r="H35" s="651">
        <v>341.26</v>
      </c>
      <c r="I35" s="815">
        <v>332.79758600000002</v>
      </c>
      <c r="J35" s="626"/>
    </row>
    <row r="36" spans="1:10" s="429" customFormat="1" ht="15" hidden="1" customHeight="1">
      <c r="A36" s="421" t="s">
        <v>216</v>
      </c>
      <c r="B36" s="423" t="s">
        <v>217</v>
      </c>
      <c r="C36" s="95" t="s">
        <v>172</v>
      </c>
      <c r="D36" s="423" t="s">
        <v>221</v>
      </c>
      <c r="E36" s="312">
        <v>6115</v>
      </c>
      <c r="F36" s="423" t="s">
        <v>221</v>
      </c>
      <c r="G36" s="422">
        <v>6115</v>
      </c>
      <c r="H36" s="651">
        <v>309.32</v>
      </c>
      <c r="I36" s="815">
        <v>358.50996500000002</v>
      </c>
      <c r="J36" s="626"/>
    </row>
    <row r="37" spans="1:10" s="429" customFormat="1" ht="15" hidden="1" customHeight="1">
      <c r="A37" s="421" t="s">
        <v>216</v>
      </c>
      <c r="B37" s="423" t="s">
        <v>222</v>
      </c>
      <c r="C37" s="95" t="s">
        <v>172</v>
      </c>
      <c r="D37" s="423" t="s">
        <v>223</v>
      </c>
      <c r="E37" s="312">
        <v>6301</v>
      </c>
      <c r="F37" s="425" t="s">
        <v>223</v>
      </c>
      <c r="G37" s="422">
        <v>6301</v>
      </c>
      <c r="H37" s="651">
        <v>271.24</v>
      </c>
      <c r="I37" s="815">
        <v>265.83053200000001</v>
      </c>
      <c r="J37" s="626"/>
    </row>
    <row r="38" spans="1:10" s="429" customFormat="1" ht="15" hidden="1" customHeight="1">
      <c r="A38" s="421" t="s">
        <v>224</v>
      </c>
      <c r="B38" s="421" t="s">
        <v>225</v>
      </c>
      <c r="C38" s="95" t="s">
        <v>172</v>
      </c>
      <c r="D38" s="421" t="s">
        <v>226</v>
      </c>
      <c r="E38" s="312">
        <v>7001</v>
      </c>
      <c r="F38" s="421" t="s">
        <v>225</v>
      </c>
      <c r="G38" s="422">
        <v>7101</v>
      </c>
      <c r="H38" s="651">
        <v>237.21</v>
      </c>
      <c r="I38" s="815">
        <v>395.99147099999999</v>
      </c>
      <c r="J38" s="626"/>
    </row>
    <row r="39" spans="1:10" s="429" customFormat="1" ht="15" hidden="1" customHeight="1">
      <c r="A39" s="421" t="s">
        <v>224</v>
      </c>
      <c r="B39" s="423" t="s">
        <v>225</v>
      </c>
      <c r="C39" s="95" t="s">
        <v>172</v>
      </c>
      <c r="D39" s="423" t="s">
        <v>227</v>
      </c>
      <c r="E39" s="312">
        <v>7102</v>
      </c>
      <c r="F39" s="423" t="s">
        <v>227</v>
      </c>
      <c r="G39" s="422">
        <v>7102</v>
      </c>
      <c r="H39" s="651">
        <v>626.54</v>
      </c>
      <c r="I39" s="815">
        <v>207.731075</v>
      </c>
      <c r="J39" s="626"/>
    </row>
    <row r="40" spans="1:10" s="429" customFormat="1" ht="15" hidden="1" customHeight="1">
      <c r="A40" s="421" t="s">
        <v>224</v>
      </c>
      <c r="B40" s="421" t="s">
        <v>225</v>
      </c>
      <c r="C40" s="95" t="s">
        <v>172</v>
      </c>
      <c r="D40" s="421" t="s">
        <v>226</v>
      </c>
      <c r="E40" s="312">
        <v>7001</v>
      </c>
      <c r="F40" s="421" t="s">
        <v>224</v>
      </c>
      <c r="G40" s="422">
        <v>7105</v>
      </c>
      <c r="H40" s="651">
        <v>196.91</v>
      </c>
      <c r="I40" s="815">
        <v>266.58631100000002</v>
      </c>
      <c r="J40" s="626"/>
    </row>
    <row r="41" spans="1:10" s="429" customFormat="1" ht="15" hidden="1" customHeight="1">
      <c r="A41" s="421" t="s">
        <v>224</v>
      </c>
      <c r="B41" s="421" t="s">
        <v>228</v>
      </c>
      <c r="C41" s="95" t="s">
        <v>172</v>
      </c>
      <c r="D41" s="421" t="s">
        <v>229</v>
      </c>
      <c r="E41" s="312">
        <v>7301</v>
      </c>
      <c r="F41" s="424" t="s">
        <v>228</v>
      </c>
      <c r="G41" s="422">
        <v>7301</v>
      </c>
      <c r="H41" s="651">
        <v>261.74</v>
      </c>
      <c r="I41" s="815">
        <v>267.34182700000002</v>
      </c>
      <c r="J41" s="626"/>
    </row>
    <row r="42" spans="1:10" s="429" customFormat="1" ht="15" hidden="1" customHeight="1">
      <c r="A42" s="421" t="s">
        <v>224</v>
      </c>
      <c r="B42" s="421" t="s">
        <v>228</v>
      </c>
      <c r="C42" s="95" t="s">
        <v>172</v>
      </c>
      <c r="D42" s="421" t="s">
        <v>229</v>
      </c>
      <c r="E42" s="312">
        <v>7301</v>
      </c>
      <c r="F42" s="424" t="s">
        <v>230</v>
      </c>
      <c r="G42" s="422">
        <v>7305</v>
      </c>
      <c r="H42" s="651">
        <v>243.7</v>
      </c>
      <c r="I42" s="815">
        <v>189.526093</v>
      </c>
      <c r="J42" s="626"/>
    </row>
    <row r="43" spans="1:10" s="429" customFormat="1" ht="15" hidden="1" customHeight="1">
      <c r="A43" s="421" t="s">
        <v>224</v>
      </c>
      <c r="B43" s="421" t="s">
        <v>228</v>
      </c>
      <c r="C43" s="95" t="s">
        <v>172</v>
      </c>
      <c r="D43" s="421" t="s">
        <v>229</v>
      </c>
      <c r="E43" s="312">
        <v>7301</v>
      </c>
      <c r="F43" s="424" t="s">
        <v>231</v>
      </c>
      <c r="G43" s="422">
        <v>7306</v>
      </c>
      <c r="H43" s="651">
        <v>277.05</v>
      </c>
      <c r="I43" s="815">
        <v>251.061082</v>
      </c>
      <c r="J43" s="626"/>
    </row>
    <row r="44" spans="1:10" s="429" customFormat="1" ht="15" hidden="1" customHeight="1">
      <c r="A44" s="421" t="s">
        <v>224</v>
      </c>
      <c r="B44" s="423" t="s">
        <v>232</v>
      </c>
      <c r="C44" s="95" t="s">
        <v>172</v>
      </c>
      <c r="D44" s="423" t="s">
        <v>232</v>
      </c>
      <c r="E44" s="312">
        <v>7401</v>
      </c>
      <c r="F44" s="425" t="s">
        <v>232</v>
      </c>
      <c r="G44" s="422">
        <v>7401</v>
      </c>
      <c r="H44" s="651">
        <v>250.93</v>
      </c>
      <c r="I44" s="815">
        <v>267.02521999999999</v>
      </c>
      <c r="J44" s="626"/>
    </row>
    <row r="45" spans="1:10" s="429" customFormat="1" ht="15" hidden="1" customHeight="1">
      <c r="A45" s="421" t="s">
        <v>233</v>
      </c>
      <c r="B45" s="421" t="s">
        <v>234</v>
      </c>
      <c r="C45" s="95" t="s">
        <v>235</v>
      </c>
      <c r="D45" s="421" t="s">
        <v>235</v>
      </c>
      <c r="E45" s="312">
        <v>8001</v>
      </c>
      <c r="F45" s="421" t="s">
        <v>234</v>
      </c>
      <c r="G45" s="422">
        <v>8101</v>
      </c>
      <c r="H45" s="651">
        <v>334.88</v>
      </c>
      <c r="I45" s="815">
        <v>211.12623500000001</v>
      </c>
      <c r="J45" s="626"/>
    </row>
    <row r="46" spans="1:10" s="429" customFormat="1" ht="15" hidden="1" customHeight="1">
      <c r="A46" s="421" t="s">
        <v>233</v>
      </c>
      <c r="B46" s="421" t="s">
        <v>234</v>
      </c>
      <c r="C46" s="95" t="s">
        <v>235</v>
      </c>
      <c r="D46" s="421" t="s">
        <v>235</v>
      </c>
      <c r="E46" s="312">
        <v>8001</v>
      </c>
      <c r="F46" s="421" t="s">
        <v>236</v>
      </c>
      <c r="G46" s="422">
        <v>8102</v>
      </c>
      <c r="H46" s="651">
        <v>260.42</v>
      </c>
      <c r="I46" s="815">
        <v>256.35952700000001</v>
      </c>
      <c r="J46" s="626"/>
    </row>
    <row r="47" spans="1:10" s="429" customFormat="1" ht="15" hidden="1" customHeight="1">
      <c r="A47" s="421" t="s">
        <v>233</v>
      </c>
      <c r="B47" s="421" t="s">
        <v>234</v>
      </c>
      <c r="C47" s="95" t="s">
        <v>235</v>
      </c>
      <c r="D47" s="421" t="s">
        <v>235</v>
      </c>
      <c r="E47" s="312">
        <v>8001</v>
      </c>
      <c r="F47" s="421" t="s">
        <v>237</v>
      </c>
      <c r="G47" s="422">
        <v>8103</v>
      </c>
      <c r="H47" s="651">
        <v>298.01</v>
      </c>
      <c r="I47" s="815">
        <v>217.04552200000001</v>
      </c>
      <c r="J47" s="626"/>
    </row>
    <row r="48" spans="1:10" s="429" customFormat="1" ht="15" hidden="1" customHeight="1">
      <c r="A48" s="421" t="s">
        <v>233</v>
      </c>
      <c r="B48" s="421" t="s">
        <v>234</v>
      </c>
      <c r="C48" s="95" t="s">
        <v>235</v>
      </c>
      <c r="D48" s="421" t="s">
        <v>235</v>
      </c>
      <c r="E48" s="312">
        <v>8001</v>
      </c>
      <c r="F48" s="421" t="s">
        <v>238</v>
      </c>
      <c r="G48" s="422">
        <v>8105</v>
      </c>
      <c r="H48" s="651">
        <v>397.34</v>
      </c>
      <c r="I48" s="815">
        <v>263.34970800000002</v>
      </c>
      <c r="J48" s="626"/>
    </row>
    <row r="49" spans="1:10" s="429" customFormat="1" ht="15" hidden="1" customHeight="1">
      <c r="A49" s="421" t="s">
        <v>233</v>
      </c>
      <c r="B49" s="421" t="s">
        <v>234</v>
      </c>
      <c r="C49" s="95" t="s">
        <v>235</v>
      </c>
      <c r="D49" s="421" t="s">
        <v>235</v>
      </c>
      <c r="E49" s="312">
        <v>8001</v>
      </c>
      <c r="F49" s="421" t="s">
        <v>239</v>
      </c>
      <c r="G49" s="422">
        <v>8106</v>
      </c>
      <c r="H49" s="651">
        <v>630.78</v>
      </c>
      <c r="I49" s="815">
        <v>478.68849999999998</v>
      </c>
      <c r="J49" s="626"/>
    </row>
    <row r="50" spans="1:10" s="429" customFormat="1" ht="15" hidden="1" customHeight="1">
      <c r="A50" s="421" t="s">
        <v>233</v>
      </c>
      <c r="B50" s="421" t="s">
        <v>234</v>
      </c>
      <c r="C50" s="95" t="s">
        <v>235</v>
      </c>
      <c r="D50" s="421" t="s">
        <v>235</v>
      </c>
      <c r="E50" s="312">
        <v>8001</v>
      </c>
      <c r="F50" s="421" t="s">
        <v>240</v>
      </c>
      <c r="G50" s="422">
        <v>8107</v>
      </c>
      <c r="H50" s="651">
        <v>278.38</v>
      </c>
      <c r="I50" s="815">
        <v>254.43463399999999</v>
      </c>
      <c r="J50" s="626"/>
    </row>
    <row r="51" spans="1:10" s="429" customFormat="1" ht="15" hidden="1" customHeight="1">
      <c r="A51" s="421" t="s">
        <v>233</v>
      </c>
      <c r="B51" s="421" t="s">
        <v>234</v>
      </c>
      <c r="C51" s="95" t="s">
        <v>235</v>
      </c>
      <c r="D51" s="421" t="s">
        <v>235</v>
      </c>
      <c r="E51" s="312">
        <v>8001</v>
      </c>
      <c r="F51" s="421" t="s">
        <v>241</v>
      </c>
      <c r="G51" s="422">
        <v>8108</v>
      </c>
      <c r="H51" s="651">
        <v>250.96</v>
      </c>
      <c r="I51" s="815">
        <v>240.03178800000001</v>
      </c>
      <c r="J51" s="626"/>
    </row>
    <row r="52" spans="1:10" s="429" customFormat="1" ht="15" hidden="1" customHeight="1">
      <c r="A52" s="421" t="s">
        <v>233</v>
      </c>
      <c r="B52" s="421" t="s">
        <v>234</v>
      </c>
      <c r="C52" s="95" t="s">
        <v>235</v>
      </c>
      <c r="D52" s="421" t="s">
        <v>235</v>
      </c>
      <c r="E52" s="312">
        <v>8001</v>
      </c>
      <c r="F52" s="421" t="s">
        <v>242</v>
      </c>
      <c r="G52" s="422">
        <v>8109</v>
      </c>
      <c r="H52" s="651">
        <v>269.13</v>
      </c>
      <c r="I52" s="815">
        <v>277.18022000000002</v>
      </c>
      <c r="J52" s="626"/>
    </row>
    <row r="53" spans="1:10" s="429" customFormat="1" ht="15" hidden="1" customHeight="1">
      <c r="A53" s="421" t="s">
        <v>233</v>
      </c>
      <c r="B53" s="421" t="s">
        <v>234</v>
      </c>
      <c r="C53" s="95" t="s">
        <v>235</v>
      </c>
      <c r="D53" s="421" t="s">
        <v>235</v>
      </c>
      <c r="E53" s="312">
        <v>8001</v>
      </c>
      <c r="F53" s="421" t="s">
        <v>243</v>
      </c>
      <c r="G53" s="422">
        <v>8110</v>
      </c>
      <c r="H53" s="651">
        <v>361.94</v>
      </c>
      <c r="I53" s="815">
        <v>260.61721199999999</v>
      </c>
      <c r="J53" s="626"/>
    </row>
    <row r="54" spans="1:10" s="429" customFormat="1" ht="15" hidden="1" customHeight="1">
      <c r="A54" s="421" t="s">
        <v>233</v>
      </c>
      <c r="B54" s="421" t="s">
        <v>234</v>
      </c>
      <c r="C54" s="95" t="s">
        <v>235</v>
      </c>
      <c r="D54" s="421" t="s">
        <v>235</v>
      </c>
      <c r="E54" s="312">
        <v>8001</v>
      </c>
      <c r="F54" s="421" t="s">
        <v>244</v>
      </c>
      <c r="G54" s="422">
        <v>8111</v>
      </c>
      <c r="H54" s="651">
        <v>842.69</v>
      </c>
      <c r="I54" s="815">
        <v>232.472229</v>
      </c>
      <c r="J54" s="626"/>
    </row>
    <row r="55" spans="1:10" s="429" customFormat="1" ht="15" hidden="1" customHeight="1">
      <c r="A55" s="421" t="s">
        <v>233</v>
      </c>
      <c r="B55" s="421" t="s">
        <v>234</v>
      </c>
      <c r="C55" s="95" t="s">
        <v>235</v>
      </c>
      <c r="D55" s="421" t="s">
        <v>235</v>
      </c>
      <c r="E55" s="312">
        <v>8001</v>
      </c>
      <c r="F55" s="421" t="s">
        <v>245</v>
      </c>
      <c r="G55" s="422">
        <v>8112</v>
      </c>
      <c r="H55" s="651">
        <v>174.37</v>
      </c>
      <c r="I55" s="815">
        <v>286.80389600000001</v>
      </c>
      <c r="J55" s="626"/>
    </row>
    <row r="56" spans="1:10" s="429" customFormat="1" ht="15" hidden="1" customHeight="1">
      <c r="A56" s="421" t="s">
        <v>233</v>
      </c>
      <c r="B56" s="421" t="s">
        <v>233</v>
      </c>
      <c r="C56" s="95" t="s">
        <v>172</v>
      </c>
      <c r="D56" s="421" t="s">
        <v>246</v>
      </c>
      <c r="E56" s="312">
        <v>8301</v>
      </c>
      <c r="F56" s="421" t="s">
        <v>247</v>
      </c>
      <c r="G56" s="422">
        <v>8301</v>
      </c>
      <c r="H56" s="651">
        <v>268.58</v>
      </c>
      <c r="I56" s="815">
        <v>645.84493799999996</v>
      </c>
      <c r="J56" s="626"/>
    </row>
    <row r="57" spans="1:10" s="429" customFormat="1" ht="15" hidden="1" customHeight="1">
      <c r="A57" s="421" t="s">
        <v>233</v>
      </c>
      <c r="B57" s="421" t="s">
        <v>233</v>
      </c>
      <c r="C57" s="95" t="s">
        <v>172</v>
      </c>
      <c r="D57" s="421" t="s">
        <v>246</v>
      </c>
      <c r="E57" s="312">
        <v>8301</v>
      </c>
      <c r="F57" s="424" t="s">
        <v>248</v>
      </c>
      <c r="G57" s="422">
        <v>8306</v>
      </c>
      <c r="H57" s="651">
        <v>241.55</v>
      </c>
      <c r="I57" s="815">
        <v>1087.7319010000001</v>
      </c>
      <c r="J57" s="626"/>
    </row>
    <row r="58" spans="1:10" s="429" customFormat="1" ht="15" hidden="1" customHeight="1">
      <c r="A58" s="421" t="s">
        <v>249</v>
      </c>
      <c r="B58" s="421" t="s">
        <v>250</v>
      </c>
      <c r="C58" s="95" t="s">
        <v>172</v>
      </c>
      <c r="D58" s="421" t="s">
        <v>251</v>
      </c>
      <c r="E58" s="312">
        <v>9001</v>
      </c>
      <c r="F58" s="421" t="s">
        <v>252</v>
      </c>
      <c r="G58" s="422">
        <v>9101</v>
      </c>
      <c r="H58" s="651">
        <v>249.8</v>
      </c>
      <c r="I58" s="815">
        <v>271.301895</v>
      </c>
      <c r="J58" s="626"/>
    </row>
    <row r="59" spans="1:10" s="429" customFormat="1" ht="15" hidden="1" customHeight="1">
      <c r="A59" s="421" t="s">
        <v>249</v>
      </c>
      <c r="B59" s="421" t="s">
        <v>250</v>
      </c>
      <c r="C59" s="95" t="s">
        <v>172</v>
      </c>
      <c r="D59" s="421" t="s">
        <v>251</v>
      </c>
      <c r="E59" s="312">
        <v>9001</v>
      </c>
      <c r="F59" s="421" t="s">
        <v>253</v>
      </c>
      <c r="G59" s="422">
        <v>9112</v>
      </c>
      <c r="H59" s="651">
        <v>242.14</v>
      </c>
      <c r="I59" s="815">
        <v>356.73077999999998</v>
      </c>
      <c r="J59" s="626"/>
    </row>
    <row r="60" spans="1:10" s="429" customFormat="1" ht="15" hidden="1" customHeight="1">
      <c r="A60" s="421" t="s">
        <v>249</v>
      </c>
      <c r="B60" s="423" t="s">
        <v>250</v>
      </c>
      <c r="C60" s="95" t="s">
        <v>172</v>
      </c>
      <c r="D60" s="423" t="s">
        <v>254</v>
      </c>
      <c r="E60" s="312">
        <v>9120</v>
      </c>
      <c r="F60" s="423" t="s">
        <v>254</v>
      </c>
      <c r="G60" s="422">
        <v>9120</v>
      </c>
      <c r="H60" s="651">
        <v>405.63</v>
      </c>
      <c r="I60" s="815">
        <v>217.94142099999999</v>
      </c>
      <c r="J60" s="626"/>
    </row>
    <row r="61" spans="1:10" s="429" customFormat="1" ht="15" hidden="1" customHeight="1">
      <c r="A61" s="421" t="s">
        <v>249</v>
      </c>
      <c r="B61" s="423" t="s">
        <v>255</v>
      </c>
      <c r="C61" s="95" t="s">
        <v>172</v>
      </c>
      <c r="D61" s="423" t="s">
        <v>256</v>
      </c>
      <c r="E61" s="312">
        <v>9201</v>
      </c>
      <c r="F61" s="423" t="s">
        <v>256</v>
      </c>
      <c r="G61" s="422">
        <v>9201</v>
      </c>
      <c r="H61" s="651">
        <v>342.34</v>
      </c>
      <c r="I61" s="815">
        <v>475.44513599999999</v>
      </c>
      <c r="J61" s="626"/>
    </row>
    <row r="62" spans="1:10" s="429" customFormat="1" ht="15" hidden="1" customHeight="1">
      <c r="A62" s="421" t="s">
        <v>257</v>
      </c>
      <c r="B62" s="421" t="s">
        <v>258</v>
      </c>
      <c r="C62" s="95" t="s">
        <v>172</v>
      </c>
      <c r="D62" s="421" t="s">
        <v>259</v>
      </c>
      <c r="E62" s="312">
        <v>10001</v>
      </c>
      <c r="F62" s="421" t="s">
        <v>260</v>
      </c>
      <c r="G62" s="422">
        <v>10101</v>
      </c>
      <c r="H62" s="651">
        <v>269.89999999999998</v>
      </c>
      <c r="I62" s="815">
        <v>259.34625399999999</v>
      </c>
      <c r="J62" s="626"/>
    </row>
    <row r="63" spans="1:10" s="429" customFormat="1" ht="15" hidden="1" customHeight="1">
      <c r="A63" s="421" t="s">
        <v>257</v>
      </c>
      <c r="B63" s="421" t="s">
        <v>258</v>
      </c>
      <c r="C63" s="95" t="s">
        <v>172</v>
      </c>
      <c r="D63" s="421" t="s">
        <v>259</v>
      </c>
      <c r="E63" s="312">
        <v>10001</v>
      </c>
      <c r="F63" s="421" t="s">
        <v>261</v>
      </c>
      <c r="G63" s="422">
        <v>10109</v>
      </c>
      <c r="H63" s="651">
        <v>211.65</v>
      </c>
      <c r="I63" s="815">
        <v>403.40689700000001</v>
      </c>
      <c r="J63" s="626"/>
    </row>
    <row r="64" spans="1:10" s="429" customFormat="1" ht="15" hidden="1" customHeight="1">
      <c r="A64" s="421" t="s">
        <v>257</v>
      </c>
      <c r="B64" s="423" t="s">
        <v>262</v>
      </c>
      <c r="C64" s="95" t="s">
        <v>172</v>
      </c>
      <c r="D64" s="423" t="s">
        <v>263</v>
      </c>
      <c r="E64" s="312">
        <v>10201</v>
      </c>
      <c r="F64" s="423" t="s">
        <v>263</v>
      </c>
      <c r="G64" s="422">
        <v>10201</v>
      </c>
      <c r="H64" s="651">
        <v>459.62</v>
      </c>
      <c r="I64" s="815">
        <v>708.93379000000004</v>
      </c>
      <c r="J64" s="626"/>
    </row>
    <row r="65" spans="1:10" s="429" customFormat="1" ht="15" hidden="1" customHeight="1">
      <c r="A65" s="421" t="s">
        <v>257</v>
      </c>
      <c r="B65" s="421" t="s">
        <v>264</v>
      </c>
      <c r="C65" s="95" t="s">
        <v>172</v>
      </c>
      <c r="D65" s="421" t="s">
        <v>264</v>
      </c>
      <c r="E65" s="312">
        <v>10301</v>
      </c>
      <c r="F65" s="421" t="s">
        <v>264</v>
      </c>
      <c r="G65" s="422">
        <v>10301</v>
      </c>
      <c r="H65" s="651">
        <v>203.42</v>
      </c>
      <c r="I65" s="815">
        <v>337.68484699999999</v>
      </c>
      <c r="J65" s="626"/>
    </row>
    <row r="66" spans="1:10" s="429" customFormat="1" ht="15" hidden="1" customHeight="1">
      <c r="A66" s="421" t="s">
        <v>265</v>
      </c>
      <c r="B66" s="423" t="s">
        <v>266</v>
      </c>
      <c r="C66" s="95" t="s">
        <v>172</v>
      </c>
      <c r="D66" s="423" t="s">
        <v>266</v>
      </c>
      <c r="E66" s="312">
        <v>11101</v>
      </c>
      <c r="F66" s="423" t="s">
        <v>266</v>
      </c>
      <c r="G66" s="422">
        <v>11101</v>
      </c>
      <c r="H66" s="651">
        <v>223.62</v>
      </c>
      <c r="I66" s="815">
        <v>450.87714799999998</v>
      </c>
      <c r="J66" s="626"/>
    </row>
    <row r="67" spans="1:10" s="429" customFormat="1" ht="15" hidden="1" customHeight="1">
      <c r="A67" s="421" t="s">
        <v>267</v>
      </c>
      <c r="B67" s="421" t="s">
        <v>267</v>
      </c>
      <c r="C67" s="95" t="s">
        <v>172</v>
      </c>
      <c r="D67" s="421" t="s">
        <v>268</v>
      </c>
      <c r="E67" s="312">
        <v>12101</v>
      </c>
      <c r="F67" s="424" t="s">
        <v>268</v>
      </c>
      <c r="G67" s="422">
        <v>12101</v>
      </c>
      <c r="H67" s="651">
        <v>302.26</v>
      </c>
      <c r="I67" s="815">
        <v>447.25456600000001</v>
      </c>
      <c r="J67" s="626"/>
    </row>
    <row r="68" spans="1:10" s="429" customFormat="1" ht="15" customHeight="1">
      <c r="A68" s="421" t="s">
        <v>269</v>
      </c>
      <c r="B68" s="421" t="s">
        <v>270</v>
      </c>
      <c r="C68" s="95" t="s">
        <v>271</v>
      </c>
      <c r="D68" s="421" t="s">
        <v>271</v>
      </c>
      <c r="E68" s="312">
        <v>13001</v>
      </c>
      <c r="F68" s="421" t="s">
        <v>270</v>
      </c>
      <c r="G68" s="422">
        <v>13101</v>
      </c>
      <c r="H68" s="651">
        <v>355.57</v>
      </c>
      <c r="I68" s="815">
        <v>354.49070999999998</v>
      </c>
      <c r="J68" s="626"/>
    </row>
    <row r="69" spans="1:10" s="429" customFormat="1" ht="15" customHeight="1">
      <c r="A69" s="421" t="s">
        <v>269</v>
      </c>
      <c r="B69" s="421" t="s">
        <v>270</v>
      </c>
      <c r="C69" s="95" t="s">
        <v>271</v>
      </c>
      <c r="D69" s="421" t="s">
        <v>271</v>
      </c>
      <c r="E69" s="312">
        <v>13001</v>
      </c>
      <c r="F69" s="421" t="s">
        <v>272</v>
      </c>
      <c r="G69" s="422">
        <v>13102</v>
      </c>
      <c r="H69" s="651">
        <v>241.34</v>
      </c>
      <c r="I69" s="815">
        <v>614.16442400000005</v>
      </c>
      <c r="J69" s="626"/>
    </row>
    <row r="70" spans="1:10" s="429" customFormat="1" ht="15" customHeight="1">
      <c r="A70" s="421" t="s">
        <v>269</v>
      </c>
      <c r="B70" s="421" t="s">
        <v>270</v>
      </c>
      <c r="C70" s="95" t="s">
        <v>271</v>
      </c>
      <c r="D70" s="421" t="s">
        <v>271</v>
      </c>
      <c r="E70" s="312">
        <v>13001</v>
      </c>
      <c r="F70" s="421" t="s">
        <v>273</v>
      </c>
      <c r="G70" s="422">
        <v>13103</v>
      </c>
      <c r="H70" s="651">
        <v>207.37</v>
      </c>
      <c r="I70" s="815">
        <v>492.81739900000002</v>
      </c>
      <c r="J70" s="626"/>
    </row>
    <row r="71" spans="1:10" s="429" customFormat="1" ht="15" customHeight="1">
      <c r="A71" s="421" t="s">
        <v>269</v>
      </c>
      <c r="B71" s="421" t="s">
        <v>270</v>
      </c>
      <c r="C71" s="95" t="s">
        <v>271</v>
      </c>
      <c r="D71" s="421" t="s">
        <v>271</v>
      </c>
      <c r="E71" s="312">
        <v>13001</v>
      </c>
      <c r="F71" s="421" t="s">
        <v>274</v>
      </c>
      <c r="G71" s="422">
        <v>13104</v>
      </c>
      <c r="H71" s="651">
        <v>198.72</v>
      </c>
      <c r="I71" s="815">
        <v>696.15415599999994</v>
      </c>
      <c r="J71" s="626"/>
    </row>
    <row r="72" spans="1:10" s="429" customFormat="1" ht="15" customHeight="1">
      <c r="A72" s="421" t="s">
        <v>269</v>
      </c>
      <c r="B72" s="421" t="s">
        <v>270</v>
      </c>
      <c r="C72" s="95" t="s">
        <v>271</v>
      </c>
      <c r="D72" s="421" t="s">
        <v>271</v>
      </c>
      <c r="E72" s="312">
        <v>13001</v>
      </c>
      <c r="F72" s="421" t="s">
        <v>275</v>
      </c>
      <c r="G72" s="422">
        <v>13105</v>
      </c>
      <c r="H72" s="651">
        <v>260.57</v>
      </c>
      <c r="I72" s="815">
        <v>253.661418</v>
      </c>
      <c r="J72" s="626"/>
    </row>
    <row r="73" spans="1:10" s="429" customFormat="1" ht="15" customHeight="1">
      <c r="A73" s="421" t="s">
        <v>269</v>
      </c>
      <c r="B73" s="421" t="s">
        <v>270</v>
      </c>
      <c r="C73" s="95" t="s">
        <v>271</v>
      </c>
      <c r="D73" s="421" t="s">
        <v>271</v>
      </c>
      <c r="E73" s="312">
        <v>13001</v>
      </c>
      <c r="F73" s="421" t="s">
        <v>276</v>
      </c>
      <c r="G73" s="422">
        <v>13106</v>
      </c>
      <c r="H73" s="651">
        <v>271.98</v>
      </c>
      <c r="I73" s="815">
        <v>369.25828799999999</v>
      </c>
      <c r="J73" s="626"/>
    </row>
    <row r="74" spans="1:10" s="429" customFormat="1" ht="15" customHeight="1">
      <c r="A74" s="421" t="s">
        <v>269</v>
      </c>
      <c r="B74" s="421" t="s">
        <v>270</v>
      </c>
      <c r="C74" s="95" t="s">
        <v>271</v>
      </c>
      <c r="D74" s="421" t="s">
        <v>271</v>
      </c>
      <c r="E74" s="312">
        <v>13001</v>
      </c>
      <c r="F74" s="421" t="s">
        <v>277</v>
      </c>
      <c r="G74" s="422">
        <v>13107</v>
      </c>
      <c r="H74" s="651">
        <v>264.33</v>
      </c>
      <c r="I74" s="815">
        <v>400.08891799999998</v>
      </c>
      <c r="J74" s="626"/>
    </row>
    <row r="75" spans="1:10" s="429" customFormat="1" ht="15" customHeight="1">
      <c r="A75" s="421" t="s">
        <v>269</v>
      </c>
      <c r="B75" s="421" t="s">
        <v>270</v>
      </c>
      <c r="C75" s="95" t="s">
        <v>271</v>
      </c>
      <c r="D75" s="421" t="s">
        <v>271</v>
      </c>
      <c r="E75" s="312">
        <v>13001</v>
      </c>
      <c r="F75" s="421" t="s">
        <v>278</v>
      </c>
      <c r="G75" s="422">
        <v>13108</v>
      </c>
      <c r="H75" s="651">
        <v>325.99</v>
      </c>
      <c r="I75" s="815">
        <v>257.46180399999997</v>
      </c>
      <c r="J75" s="626"/>
    </row>
    <row r="76" spans="1:10" s="429" customFormat="1" ht="15" customHeight="1">
      <c r="A76" s="421" t="s">
        <v>269</v>
      </c>
      <c r="B76" s="421" t="s">
        <v>270</v>
      </c>
      <c r="C76" s="95" t="s">
        <v>271</v>
      </c>
      <c r="D76" s="421" t="s">
        <v>271</v>
      </c>
      <c r="E76" s="312">
        <v>13001</v>
      </c>
      <c r="F76" s="421" t="s">
        <v>279</v>
      </c>
      <c r="G76" s="422">
        <v>13109</v>
      </c>
      <c r="H76" s="651">
        <v>379.62</v>
      </c>
      <c r="I76" s="815">
        <v>221.037995</v>
      </c>
      <c r="J76" s="626"/>
    </row>
    <row r="77" spans="1:10" s="429" customFormat="1" ht="15" customHeight="1">
      <c r="A77" s="421" t="s">
        <v>269</v>
      </c>
      <c r="B77" s="421" t="s">
        <v>270</v>
      </c>
      <c r="C77" s="95" t="s">
        <v>271</v>
      </c>
      <c r="D77" s="421" t="s">
        <v>271</v>
      </c>
      <c r="E77" s="312">
        <v>13001</v>
      </c>
      <c r="F77" s="421" t="s">
        <v>280</v>
      </c>
      <c r="G77" s="422">
        <v>13110</v>
      </c>
      <c r="H77" s="651">
        <v>206.06</v>
      </c>
      <c r="I77" s="815">
        <v>344.79348599999997</v>
      </c>
      <c r="J77" s="626"/>
    </row>
    <row r="78" spans="1:10" s="429" customFormat="1" ht="15" customHeight="1">
      <c r="A78" s="421" t="s">
        <v>269</v>
      </c>
      <c r="B78" s="421" t="s">
        <v>270</v>
      </c>
      <c r="C78" s="95" t="s">
        <v>271</v>
      </c>
      <c r="D78" s="421" t="s">
        <v>271</v>
      </c>
      <c r="E78" s="312">
        <v>13001</v>
      </c>
      <c r="F78" s="421" t="s">
        <v>281</v>
      </c>
      <c r="G78" s="422">
        <v>13111</v>
      </c>
      <c r="H78" s="651">
        <v>218.95</v>
      </c>
      <c r="I78" s="815">
        <v>302.682886</v>
      </c>
      <c r="J78" s="626"/>
    </row>
    <row r="79" spans="1:10" s="429" customFormat="1" ht="15" customHeight="1">
      <c r="A79" s="421" t="s">
        <v>269</v>
      </c>
      <c r="B79" s="421" t="s">
        <v>270</v>
      </c>
      <c r="C79" s="95" t="s">
        <v>271</v>
      </c>
      <c r="D79" s="421" t="s">
        <v>271</v>
      </c>
      <c r="E79" s="312">
        <v>13001</v>
      </c>
      <c r="F79" s="421" t="s">
        <v>282</v>
      </c>
      <c r="G79" s="422">
        <v>13112</v>
      </c>
      <c r="H79" s="651">
        <v>196.25</v>
      </c>
      <c r="I79" s="815">
        <v>327.98411199999998</v>
      </c>
      <c r="J79" s="626"/>
    </row>
    <row r="80" spans="1:10" s="429" customFormat="1" ht="15" customHeight="1">
      <c r="A80" s="421" t="s">
        <v>269</v>
      </c>
      <c r="B80" s="421" t="s">
        <v>270</v>
      </c>
      <c r="C80" s="95" t="s">
        <v>271</v>
      </c>
      <c r="D80" s="421" t="s">
        <v>271</v>
      </c>
      <c r="E80" s="312">
        <v>13001</v>
      </c>
      <c r="F80" s="421" t="s">
        <v>283</v>
      </c>
      <c r="G80" s="422">
        <v>13113</v>
      </c>
      <c r="H80" s="651">
        <v>442.02</v>
      </c>
      <c r="I80" s="815">
        <v>186.21903399999999</v>
      </c>
      <c r="J80" s="626"/>
    </row>
    <row r="81" spans="1:10" s="429" customFormat="1" ht="15" customHeight="1">
      <c r="A81" s="421" t="s">
        <v>269</v>
      </c>
      <c r="B81" s="421" t="s">
        <v>270</v>
      </c>
      <c r="C81" s="95" t="s">
        <v>271</v>
      </c>
      <c r="D81" s="421" t="s">
        <v>271</v>
      </c>
      <c r="E81" s="312">
        <v>13001</v>
      </c>
      <c r="F81" s="421" t="s">
        <v>284</v>
      </c>
      <c r="G81" s="422">
        <v>13114</v>
      </c>
      <c r="H81" s="651">
        <v>330.57</v>
      </c>
      <c r="I81" s="815">
        <v>334.78080499999999</v>
      </c>
      <c r="J81" s="626"/>
    </row>
    <row r="82" spans="1:10" s="429" customFormat="1" ht="15" customHeight="1">
      <c r="A82" s="421" t="s">
        <v>269</v>
      </c>
      <c r="B82" s="421" t="s">
        <v>270</v>
      </c>
      <c r="C82" s="95" t="s">
        <v>271</v>
      </c>
      <c r="D82" s="421" t="s">
        <v>271</v>
      </c>
      <c r="E82" s="312">
        <v>13001</v>
      </c>
      <c r="F82" s="421" t="s">
        <v>285</v>
      </c>
      <c r="G82" s="422">
        <v>13115</v>
      </c>
      <c r="H82" s="651">
        <v>475.15</v>
      </c>
      <c r="I82" s="815">
        <v>519.96444699999995</v>
      </c>
      <c r="J82" s="626"/>
    </row>
    <row r="83" spans="1:10" s="429" customFormat="1" ht="15" customHeight="1">
      <c r="A83" s="421" t="s">
        <v>269</v>
      </c>
      <c r="B83" s="421" t="s">
        <v>270</v>
      </c>
      <c r="C83" s="95" t="s">
        <v>271</v>
      </c>
      <c r="D83" s="421" t="s">
        <v>271</v>
      </c>
      <c r="E83" s="312">
        <v>13001</v>
      </c>
      <c r="F83" s="421" t="s">
        <v>286</v>
      </c>
      <c r="G83" s="422">
        <v>13116</v>
      </c>
      <c r="H83" s="651">
        <v>213.77</v>
      </c>
      <c r="I83" s="815">
        <v>182.82250400000001</v>
      </c>
      <c r="J83" s="626"/>
    </row>
    <row r="84" spans="1:10" s="429" customFormat="1" ht="15" customHeight="1">
      <c r="A84" s="421" t="s">
        <v>269</v>
      </c>
      <c r="B84" s="421" t="s">
        <v>270</v>
      </c>
      <c r="C84" s="95" t="s">
        <v>271</v>
      </c>
      <c r="D84" s="421" t="s">
        <v>271</v>
      </c>
      <c r="E84" s="312">
        <v>13001</v>
      </c>
      <c r="F84" s="421" t="s">
        <v>287</v>
      </c>
      <c r="G84" s="422">
        <v>13117</v>
      </c>
      <c r="H84" s="651">
        <v>197.15</v>
      </c>
      <c r="I84" s="815">
        <v>281.99040200000002</v>
      </c>
      <c r="J84" s="626"/>
    </row>
    <row r="85" spans="1:10" s="429" customFormat="1" ht="15" customHeight="1">
      <c r="A85" s="421" t="s">
        <v>269</v>
      </c>
      <c r="B85" s="421" t="s">
        <v>270</v>
      </c>
      <c r="C85" s="95" t="s">
        <v>271</v>
      </c>
      <c r="D85" s="421" t="s">
        <v>271</v>
      </c>
      <c r="E85" s="312">
        <v>13001</v>
      </c>
      <c r="F85" s="421" t="s">
        <v>288</v>
      </c>
      <c r="G85" s="422">
        <v>13118</v>
      </c>
      <c r="H85" s="651">
        <v>238.16</v>
      </c>
      <c r="I85" s="815">
        <v>321.83266700000001</v>
      </c>
      <c r="J85" s="626"/>
    </row>
    <row r="86" spans="1:10" s="429" customFormat="1" ht="15" customHeight="1">
      <c r="A86" s="421" t="s">
        <v>269</v>
      </c>
      <c r="B86" s="421" t="s">
        <v>270</v>
      </c>
      <c r="C86" s="95" t="s">
        <v>271</v>
      </c>
      <c r="D86" s="421" t="s">
        <v>271</v>
      </c>
      <c r="E86" s="312">
        <v>13001</v>
      </c>
      <c r="F86" s="421" t="s">
        <v>289</v>
      </c>
      <c r="G86" s="422">
        <v>13119</v>
      </c>
      <c r="H86" s="651">
        <v>170.11</v>
      </c>
      <c r="I86" s="815">
        <v>289.36146100000002</v>
      </c>
      <c r="J86" s="626"/>
    </row>
    <row r="87" spans="1:10" s="429" customFormat="1" ht="15" customHeight="1">
      <c r="A87" s="421" t="s">
        <v>269</v>
      </c>
      <c r="B87" s="421" t="s">
        <v>270</v>
      </c>
      <c r="C87" s="95" t="s">
        <v>271</v>
      </c>
      <c r="D87" s="421" t="s">
        <v>271</v>
      </c>
      <c r="E87" s="312">
        <v>13001</v>
      </c>
      <c r="F87" s="421" t="s">
        <v>290</v>
      </c>
      <c r="G87" s="422">
        <v>13120</v>
      </c>
      <c r="H87" s="651">
        <v>349.66</v>
      </c>
      <c r="I87" s="815">
        <v>170.98151100000001</v>
      </c>
      <c r="J87" s="626"/>
    </row>
    <row r="88" spans="1:10" s="429" customFormat="1" ht="15" customHeight="1">
      <c r="A88" s="421" t="s">
        <v>269</v>
      </c>
      <c r="B88" s="421" t="s">
        <v>270</v>
      </c>
      <c r="C88" s="95" t="s">
        <v>271</v>
      </c>
      <c r="D88" s="421" t="s">
        <v>271</v>
      </c>
      <c r="E88" s="312">
        <v>13001</v>
      </c>
      <c r="F88" s="421" t="s">
        <v>291</v>
      </c>
      <c r="G88" s="422">
        <v>13121</v>
      </c>
      <c r="H88" s="651">
        <v>260.62</v>
      </c>
      <c r="I88" s="815">
        <v>323.88607400000001</v>
      </c>
      <c r="J88" s="626"/>
    </row>
    <row r="89" spans="1:10" s="429" customFormat="1" ht="15" customHeight="1">
      <c r="A89" s="421" t="s">
        <v>269</v>
      </c>
      <c r="B89" s="421" t="s">
        <v>270</v>
      </c>
      <c r="C89" s="95" t="s">
        <v>271</v>
      </c>
      <c r="D89" s="421" t="s">
        <v>271</v>
      </c>
      <c r="E89" s="312">
        <v>13001</v>
      </c>
      <c r="F89" s="421" t="s">
        <v>292</v>
      </c>
      <c r="G89" s="422">
        <v>13122</v>
      </c>
      <c r="H89" s="651">
        <v>219.73</v>
      </c>
      <c r="I89" s="815">
        <v>351.55293</v>
      </c>
      <c r="J89" s="626"/>
    </row>
    <row r="90" spans="1:10" s="429" customFormat="1" ht="15" customHeight="1">
      <c r="A90" s="421" t="s">
        <v>269</v>
      </c>
      <c r="B90" s="421" t="s">
        <v>270</v>
      </c>
      <c r="C90" s="95" t="s">
        <v>271</v>
      </c>
      <c r="D90" s="421" t="s">
        <v>271</v>
      </c>
      <c r="E90" s="312">
        <v>13001</v>
      </c>
      <c r="F90" s="421" t="s">
        <v>293</v>
      </c>
      <c r="G90" s="422">
        <v>13123</v>
      </c>
      <c r="H90" s="651">
        <v>345.05</v>
      </c>
      <c r="I90" s="815">
        <v>193.095977</v>
      </c>
      <c r="J90" s="626"/>
    </row>
    <row r="91" spans="1:10" s="429" customFormat="1" ht="15" customHeight="1">
      <c r="A91" s="421" t="s">
        <v>269</v>
      </c>
      <c r="B91" s="421" t="s">
        <v>270</v>
      </c>
      <c r="C91" s="95" t="s">
        <v>271</v>
      </c>
      <c r="D91" s="421" t="s">
        <v>271</v>
      </c>
      <c r="E91" s="312">
        <v>13001</v>
      </c>
      <c r="F91" s="421" t="s">
        <v>294</v>
      </c>
      <c r="G91" s="422">
        <v>13124</v>
      </c>
      <c r="H91" s="651">
        <v>185.01</v>
      </c>
      <c r="I91" s="815">
        <v>427.685044</v>
      </c>
      <c r="J91" s="626"/>
    </row>
    <row r="92" spans="1:10" s="429" customFormat="1" ht="15" customHeight="1">
      <c r="A92" s="421" t="s">
        <v>269</v>
      </c>
      <c r="B92" s="421" t="s">
        <v>270</v>
      </c>
      <c r="C92" s="95" t="s">
        <v>271</v>
      </c>
      <c r="D92" s="421" t="s">
        <v>271</v>
      </c>
      <c r="E92" s="312">
        <v>13001</v>
      </c>
      <c r="F92" s="421" t="s">
        <v>295</v>
      </c>
      <c r="G92" s="422">
        <v>13125</v>
      </c>
      <c r="H92" s="651">
        <v>206.69</v>
      </c>
      <c r="I92" s="815">
        <v>938.135716</v>
      </c>
      <c r="J92" s="626"/>
    </row>
    <row r="93" spans="1:10" s="429" customFormat="1" ht="15" customHeight="1">
      <c r="A93" s="421" t="s">
        <v>269</v>
      </c>
      <c r="B93" s="421" t="s">
        <v>270</v>
      </c>
      <c r="C93" s="95" t="s">
        <v>271</v>
      </c>
      <c r="D93" s="421" t="s">
        <v>271</v>
      </c>
      <c r="E93" s="312">
        <v>13001</v>
      </c>
      <c r="F93" s="421" t="s">
        <v>296</v>
      </c>
      <c r="G93" s="422">
        <v>13126</v>
      </c>
      <c r="H93" s="651">
        <v>344.91</v>
      </c>
      <c r="I93" s="815">
        <v>201.76290299999999</v>
      </c>
      <c r="J93" s="626"/>
    </row>
    <row r="94" spans="1:10" s="429" customFormat="1" ht="15" customHeight="1">
      <c r="A94" s="421" t="s">
        <v>269</v>
      </c>
      <c r="B94" s="421" t="s">
        <v>270</v>
      </c>
      <c r="C94" s="95" t="s">
        <v>271</v>
      </c>
      <c r="D94" s="421" t="s">
        <v>271</v>
      </c>
      <c r="E94" s="312">
        <v>13001</v>
      </c>
      <c r="F94" s="421" t="s">
        <v>297</v>
      </c>
      <c r="G94" s="422">
        <v>13127</v>
      </c>
      <c r="H94" s="651">
        <v>260.17</v>
      </c>
      <c r="I94" s="815">
        <v>243.94210899999999</v>
      </c>
      <c r="J94" s="626"/>
    </row>
    <row r="95" spans="1:10" s="429" customFormat="1" ht="15" customHeight="1">
      <c r="A95" s="421" t="s">
        <v>269</v>
      </c>
      <c r="B95" s="421" t="s">
        <v>270</v>
      </c>
      <c r="C95" s="95" t="s">
        <v>271</v>
      </c>
      <c r="D95" s="421" t="s">
        <v>271</v>
      </c>
      <c r="E95" s="312">
        <v>13001</v>
      </c>
      <c r="F95" s="421" t="s">
        <v>298</v>
      </c>
      <c r="G95" s="422">
        <v>13128</v>
      </c>
      <c r="H95" s="651">
        <v>216</v>
      </c>
      <c r="I95" s="815">
        <v>284.84850899999998</v>
      </c>
      <c r="J95" s="626"/>
    </row>
    <row r="96" spans="1:10" s="429" customFormat="1" ht="15" customHeight="1">
      <c r="A96" s="421" t="s">
        <v>269</v>
      </c>
      <c r="B96" s="421" t="s">
        <v>270</v>
      </c>
      <c r="C96" s="95" t="s">
        <v>271</v>
      </c>
      <c r="D96" s="421" t="s">
        <v>271</v>
      </c>
      <c r="E96" s="312">
        <v>13001</v>
      </c>
      <c r="F96" s="421" t="s">
        <v>299</v>
      </c>
      <c r="G96" s="422">
        <v>13129</v>
      </c>
      <c r="H96" s="651">
        <v>252.6</v>
      </c>
      <c r="I96" s="815">
        <v>635.01301899999999</v>
      </c>
      <c r="J96" s="626"/>
    </row>
    <row r="97" spans="1:10" s="429" customFormat="1" ht="15" customHeight="1">
      <c r="A97" s="421" t="s">
        <v>269</v>
      </c>
      <c r="B97" s="421" t="s">
        <v>270</v>
      </c>
      <c r="C97" s="95" t="s">
        <v>271</v>
      </c>
      <c r="D97" s="421" t="s">
        <v>271</v>
      </c>
      <c r="E97" s="312">
        <v>13001</v>
      </c>
      <c r="F97" s="421" t="s">
        <v>300</v>
      </c>
      <c r="G97" s="422">
        <v>13130</v>
      </c>
      <c r="H97" s="651">
        <v>429.94</v>
      </c>
      <c r="I97" s="815">
        <v>443.24498499999999</v>
      </c>
      <c r="J97" s="626"/>
    </row>
    <row r="98" spans="1:10" s="429" customFormat="1" ht="15" customHeight="1">
      <c r="A98" s="421" t="s">
        <v>269</v>
      </c>
      <c r="B98" s="421" t="s">
        <v>270</v>
      </c>
      <c r="C98" s="95" t="s">
        <v>271</v>
      </c>
      <c r="D98" s="421" t="s">
        <v>271</v>
      </c>
      <c r="E98" s="312">
        <v>13001</v>
      </c>
      <c r="F98" s="421" t="s">
        <v>301</v>
      </c>
      <c r="G98" s="422">
        <v>13131</v>
      </c>
      <c r="H98" s="651">
        <v>224.27</v>
      </c>
      <c r="I98" s="815">
        <v>306.56547899999998</v>
      </c>
      <c r="J98" s="626"/>
    </row>
    <row r="99" spans="1:10" s="429" customFormat="1" ht="15" customHeight="1">
      <c r="A99" s="421" t="s">
        <v>269</v>
      </c>
      <c r="B99" s="421" t="s">
        <v>270</v>
      </c>
      <c r="C99" s="95" t="s">
        <v>271</v>
      </c>
      <c r="D99" s="421" t="s">
        <v>271</v>
      </c>
      <c r="E99" s="312">
        <v>13001</v>
      </c>
      <c r="F99" s="421" t="s">
        <v>302</v>
      </c>
      <c r="G99" s="422">
        <v>13132</v>
      </c>
      <c r="H99" s="651">
        <v>444.36</v>
      </c>
      <c r="I99" s="815">
        <v>787.14489100000003</v>
      </c>
      <c r="J99" s="626"/>
    </row>
    <row r="100" spans="1:10" s="429" customFormat="1" ht="15" customHeight="1">
      <c r="A100" s="421" t="s">
        <v>269</v>
      </c>
      <c r="B100" s="421" t="s">
        <v>303</v>
      </c>
      <c r="C100" s="95" t="s">
        <v>271</v>
      </c>
      <c r="D100" s="421" t="s">
        <v>271</v>
      </c>
      <c r="E100" s="312">
        <v>13001</v>
      </c>
      <c r="F100" s="421" t="s">
        <v>304</v>
      </c>
      <c r="G100" s="422">
        <v>13201</v>
      </c>
      <c r="H100" s="651">
        <v>187.97</v>
      </c>
      <c r="I100" s="815">
        <v>281.56849199999999</v>
      </c>
      <c r="J100" s="626"/>
    </row>
    <row r="101" spans="1:10" s="429" customFormat="1" ht="15" customHeight="1">
      <c r="A101" s="421" t="s">
        <v>269</v>
      </c>
      <c r="B101" s="421" t="s">
        <v>303</v>
      </c>
      <c r="C101" s="95" t="s">
        <v>271</v>
      </c>
      <c r="D101" s="421" t="s">
        <v>271</v>
      </c>
      <c r="E101" s="312">
        <v>13001</v>
      </c>
      <c r="F101" s="421" t="s">
        <v>305</v>
      </c>
      <c r="G101" s="422">
        <v>13202</v>
      </c>
      <c r="H101" s="651">
        <v>692.96</v>
      </c>
      <c r="I101" s="815">
        <v>308.361152</v>
      </c>
      <c r="J101" s="626"/>
    </row>
    <row r="102" spans="1:10" s="429" customFormat="1" ht="15" customHeight="1">
      <c r="A102" s="421" t="s">
        <v>269</v>
      </c>
      <c r="B102" s="421" t="s">
        <v>303</v>
      </c>
      <c r="C102" s="95" t="s">
        <v>271</v>
      </c>
      <c r="D102" s="421" t="s">
        <v>271</v>
      </c>
      <c r="E102" s="312">
        <v>13001</v>
      </c>
      <c r="F102" s="421" t="s">
        <v>306</v>
      </c>
      <c r="G102" s="422">
        <v>13203</v>
      </c>
      <c r="H102" s="651">
        <v>708.93</v>
      </c>
      <c r="I102" s="815">
        <v>325.82647200000002</v>
      </c>
      <c r="J102" s="626"/>
    </row>
    <row r="103" spans="1:10" s="429" customFormat="1" ht="15" customHeight="1">
      <c r="A103" s="421" t="s">
        <v>269</v>
      </c>
      <c r="B103" s="421" t="s">
        <v>307</v>
      </c>
      <c r="C103" s="95" t="s">
        <v>271</v>
      </c>
      <c r="D103" s="421" t="s">
        <v>271</v>
      </c>
      <c r="E103" s="312">
        <v>13001</v>
      </c>
      <c r="F103" s="421" t="s">
        <v>308</v>
      </c>
      <c r="G103" s="422">
        <v>13301</v>
      </c>
      <c r="H103" s="651">
        <v>263.33</v>
      </c>
      <c r="I103" s="815">
        <v>294.558898</v>
      </c>
      <c r="J103" s="626"/>
    </row>
    <row r="104" spans="1:10" s="429" customFormat="1" ht="15" customHeight="1">
      <c r="A104" s="421" t="s">
        <v>269</v>
      </c>
      <c r="B104" s="421" t="s">
        <v>307</v>
      </c>
      <c r="C104" s="95" t="s">
        <v>271</v>
      </c>
      <c r="D104" s="421" t="s">
        <v>271</v>
      </c>
      <c r="E104" s="312">
        <v>13001</v>
      </c>
      <c r="F104" s="421" t="s">
        <v>309</v>
      </c>
      <c r="G104" s="422">
        <v>13302</v>
      </c>
      <c r="H104" s="651">
        <v>302.88</v>
      </c>
      <c r="I104" s="815">
        <v>205.27715799999999</v>
      </c>
      <c r="J104" s="626"/>
    </row>
    <row r="105" spans="1:10" s="429" customFormat="1" ht="15" customHeight="1">
      <c r="A105" s="421" t="s">
        <v>269</v>
      </c>
      <c r="B105" s="421" t="s">
        <v>307</v>
      </c>
      <c r="C105" s="95" t="s">
        <v>271</v>
      </c>
      <c r="D105" s="421" t="s">
        <v>271</v>
      </c>
      <c r="E105" s="312">
        <v>13001</v>
      </c>
      <c r="F105" s="421" t="s">
        <v>310</v>
      </c>
      <c r="G105" s="422">
        <v>13303</v>
      </c>
      <c r="H105" s="651">
        <v>519.54</v>
      </c>
      <c r="I105" s="815">
        <v>479.74316399999998</v>
      </c>
      <c r="J105" s="626"/>
    </row>
    <row r="106" spans="1:10" s="429" customFormat="1" ht="15" customHeight="1">
      <c r="A106" s="421" t="s">
        <v>269</v>
      </c>
      <c r="B106" s="421" t="s">
        <v>311</v>
      </c>
      <c r="C106" s="95" t="s">
        <v>271</v>
      </c>
      <c r="D106" s="421" t="s">
        <v>271</v>
      </c>
      <c r="E106" s="312">
        <v>13001</v>
      </c>
      <c r="F106" s="421" t="s">
        <v>312</v>
      </c>
      <c r="G106" s="422">
        <v>13401</v>
      </c>
      <c r="H106" s="651">
        <v>220.6</v>
      </c>
      <c r="I106" s="815">
        <v>668.20639800000004</v>
      </c>
      <c r="J106" s="626"/>
    </row>
    <row r="107" spans="1:10" s="429" customFormat="1" ht="15" customHeight="1">
      <c r="A107" s="421" t="s">
        <v>269</v>
      </c>
      <c r="B107" s="421" t="s">
        <v>311</v>
      </c>
      <c r="C107" s="95" t="s">
        <v>271</v>
      </c>
      <c r="D107" s="421" t="s">
        <v>271</v>
      </c>
      <c r="E107" s="312">
        <v>13001</v>
      </c>
      <c r="F107" s="421" t="s">
        <v>313</v>
      </c>
      <c r="G107" s="422">
        <v>13402</v>
      </c>
      <c r="H107" s="651">
        <v>303.81</v>
      </c>
      <c r="I107" s="815">
        <v>308.74630100000002</v>
      </c>
      <c r="J107" s="626"/>
    </row>
    <row r="108" spans="1:10" s="429" customFormat="1" ht="15" customHeight="1">
      <c r="A108" s="421" t="s">
        <v>269</v>
      </c>
      <c r="B108" s="421" t="s">
        <v>311</v>
      </c>
      <c r="C108" s="95" t="s">
        <v>271</v>
      </c>
      <c r="D108" s="421" t="s">
        <v>271</v>
      </c>
      <c r="E108" s="312">
        <v>13001</v>
      </c>
      <c r="F108" s="421" t="s">
        <v>314</v>
      </c>
      <c r="G108" s="422">
        <v>13403</v>
      </c>
      <c r="H108" s="651">
        <v>489.65</v>
      </c>
      <c r="I108" s="815">
        <v>304.94216</v>
      </c>
      <c r="J108" s="626"/>
    </row>
    <row r="109" spans="1:10" s="429" customFormat="1" ht="15" customHeight="1">
      <c r="A109" s="421" t="s">
        <v>269</v>
      </c>
      <c r="B109" s="421" t="s">
        <v>311</v>
      </c>
      <c r="C109" s="95" t="s">
        <v>271</v>
      </c>
      <c r="D109" s="421" t="s">
        <v>271</v>
      </c>
      <c r="E109" s="312">
        <v>13001</v>
      </c>
      <c r="F109" s="421" t="s">
        <v>315</v>
      </c>
      <c r="G109" s="422">
        <v>13404</v>
      </c>
      <c r="H109" s="651">
        <v>327.52999999999997</v>
      </c>
      <c r="I109" s="815">
        <v>264.78082899999998</v>
      </c>
      <c r="J109" s="626"/>
    </row>
    <row r="110" spans="1:10" s="429" customFormat="1" ht="15" customHeight="1">
      <c r="A110" s="421" t="s">
        <v>269</v>
      </c>
      <c r="B110" s="421" t="s">
        <v>316</v>
      </c>
      <c r="C110" s="95" t="s">
        <v>172</v>
      </c>
      <c r="D110" s="421" t="s">
        <v>316</v>
      </c>
      <c r="E110" s="312">
        <v>13501</v>
      </c>
      <c r="F110" s="424" t="s">
        <v>316</v>
      </c>
      <c r="G110" s="422">
        <v>13501</v>
      </c>
      <c r="H110" s="651">
        <v>335.11</v>
      </c>
      <c r="I110" s="815">
        <v>222.80355800000001</v>
      </c>
      <c r="J110" s="626"/>
    </row>
    <row r="111" spans="1:10" s="429" customFormat="1" ht="15" customHeight="1">
      <c r="A111" s="421" t="s">
        <v>269</v>
      </c>
      <c r="B111" s="421" t="s">
        <v>317</v>
      </c>
      <c r="C111" s="95" t="s">
        <v>271</v>
      </c>
      <c r="D111" s="421" t="s">
        <v>271</v>
      </c>
      <c r="E111" s="312">
        <v>13001</v>
      </c>
      <c r="F111" s="421" t="s">
        <v>317</v>
      </c>
      <c r="G111" s="422">
        <v>13601</v>
      </c>
      <c r="H111" s="651">
        <v>196.11</v>
      </c>
      <c r="I111" s="815">
        <v>263.85396700000001</v>
      </c>
      <c r="J111" s="626"/>
    </row>
    <row r="112" spans="1:10" s="429" customFormat="1" ht="15" customHeight="1">
      <c r="A112" s="421" t="s">
        <v>269</v>
      </c>
      <c r="B112" s="421" t="s">
        <v>317</v>
      </c>
      <c r="C112" s="95" t="s">
        <v>271</v>
      </c>
      <c r="D112" s="421" t="s">
        <v>271</v>
      </c>
      <c r="E112" s="312">
        <v>13001</v>
      </c>
      <c r="F112" s="421" t="s">
        <v>318</v>
      </c>
      <c r="G112" s="422">
        <v>13602</v>
      </c>
      <c r="H112" s="651">
        <v>385.91</v>
      </c>
      <c r="I112" s="815">
        <v>198.64929900000001</v>
      </c>
      <c r="J112" s="626"/>
    </row>
    <row r="113" spans="1:10" s="429" customFormat="1" ht="15" customHeight="1">
      <c r="A113" s="421" t="s">
        <v>269</v>
      </c>
      <c r="B113" s="421" t="s">
        <v>317</v>
      </c>
      <c r="C113" s="95" t="s">
        <v>271</v>
      </c>
      <c r="D113" s="421" t="s">
        <v>271</v>
      </c>
      <c r="E113" s="312">
        <v>13001</v>
      </c>
      <c r="F113" s="421" t="s">
        <v>319</v>
      </c>
      <c r="G113" s="422">
        <v>13603</v>
      </c>
      <c r="H113" s="651">
        <v>468.69</v>
      </c>
      <c r="I113" s="815">
        <v>318.59742199999999</v>
      </c>
      <c r="J113" s="626"/>
    </row>
    <row r="114" spans="1:10" s="429" customFormat="1" ht="15" customHeight="1">
      <c r="A114" s="421" t="s">
        <v>269</v>
      </c>
      <c r="B114" s="421" t="s">
        <v>317</v>
      </c>
      <c r="C114" s="95" t="s">
        <v>271</v>
      </c>
      <c r="D114" s="421" t="s">
        <v>271</v>
      </c>
      <c r="E114" s="312">
        <v>13001</v>
      </c>
      <c r="F114" s="421" t="s">
        <v>320</v>
      </c>
      <c r="G114" s="422">
        <v>13604</v>
      </c>
      <c r="H114" s="651">
        <v>255.61</v>
      </c>
      <c r="I114" s="815">
        <v>195.67841000000001</v>
      </c>
      <c r="J114" s="626"/>
    </row>
    <row r="115" spans="1:10" s="429" customFormat="1" ht="15" customHeight="1">
      <c r="A115" s="421" t="s">
        <v>269</v>
      </c>
      <c r="B115" s="421" t="s">
        <v>317</v>
      </c>
      <c r="C115" s="95" t="s">
        <v>271</v>
      </c>
      <c r="D115" s="421" t="s">
        <v>271</v>
      </c>
      <c r="E115" s="312">
        <v>13001</v>
      </c>
      <c r="F115" s="421" t="s">
        <v>321</v>
      </c>
      <c r="G115" s="422">
        <v>13605</v>
      </c>
      <c r="H115" s="651">
        <v>313.7</v>
      </c>
      <c r="I115" s="815">
        <v>242.33925199999999</v>
      </c>
      <c r="J115" s="626"/>
    </row>
    <row r="116" spans="1:10" s="429" customFormat="1" ht="15" hidden="1" customHeight="1">
      <c r="A116" s="421" t="s">
        <v>322</v>
      </c>
      <c r="B116" s="421" t="s">
        <v>323</v>
      </c>
      <c r="C116" s="95" t="s">
        <v>172</v>
      </c>
      <c r="D116" s="421" t="s">
        <v>323</v>
      </c>
      <c r="E116" s="312">
        <v>14101</v>
      </c>
      <c r="F116" s="421" t="s">
        <v>323</v>
      </c>
      <c r="G116" s="422">
        <v>14101</v>
      </c>
      <c r="H116" s="651">
        <v>385.68</v>
      </c>
      <c r="I116" s="815">
        <v>178.75994</v>
      </c>
      <c r="J116" s="626"/>
    </row>
    <row r="117" spans="1:10" s="429" customFormat="1" ht="15" hidden="1" customHeight="1">
      <c r="A117" s="421" t="s">
        <v>324</v>
      </c>
      <c r="B117" s="421" t="s">
        <v>325</v>
      </c>
      <c r="C117" s="95" t="s">
        <v>172</v>
      </c>
      <c r="D117" s="421" t="s">
        <v>325</v>
      </c>
      <c r="E117" s="312">
        <v>15101</v>
      </c>
      <c r="F117" s="421" t="s">
        <v>325</v>
      </c>
      <c r="G117" s="422">
        <v>15101</v>
      </c>
      <c r="H117" s="651">
        <v>323.99</v>
      </c>
      <c r="I117" s="815">
        <v>198.70179899999999</v>
      </c>
      <c r="J117" s="626"/>
    </row>
    <row r="118" spans="1:10" s="429" customFormat="1" ht="15" hidden="1" customHeight="1">
      <c r="A118" s="421" t="s">
        <v>326</v>
      </c>
      <c r="B118" s="219" t="s">
        <v>327</v>
      </c>
      <c r="C118" s="95" t="s">
        <v>172</v>
      </c>
      <c r="D118" s="421" t="s">
        <v>328</v>
      </c>
      <c r="E118" s="312">
        <v>16101</v>
      </c>
      <c r="F118" s="421" t="s">
        <v>329</v>
      </c>
      <c r="G118" s="422">
        <v>16101</v>
      </c>
      <c r="H118" s="651">
        <v>232.25</v>
      </c>
      <c r="I118" s="815">
        <v>623.728792</v>
      </c>
      <c r="J118" s="626"/>
    </row>
    <row r="119" spans="1:10" s="429" customFormat="1" ht="15" hidden="1" customHeight="1">
      <c r="A119" s="421" t="s">
        <v>326</v>
      </c>
      <c r="B119" s="219" t="s">
        <v>327</v>
      </c>
      <c r="C119" s="95" t="s">
        <v>172</v>
      </c>
      <c r="D119" s="421" t="s">
        <v>328</v>
      </c>
      <c r="E119" s="312">
        <v>16101</v>
      </c>
      <c r="F119" s="421" t="s">
        <v>330</v>
      </c>
      <c r="G119" s="422">
        <v>16103</v>
      </c>
      <c r="H119" s="651">
        <v>313.8</v>
      </c>
      <c r="I119" s="815">
        <v>202.63568599999999</v>
      </c>
      <c r="J119" s="626"/>
    </row>
    <row r="120" spans="1:10" s="429" customFormat="1" ht="15" hidden="1" customHeight="1">
      <c r="A120" s="421" t="s">
        <v>326</v>
      </c>
      <c r="B120" s="219" t="s">
        <v>331</v>
      </c>
      <c r="C120" s="95" t="s">
        <v>172</v>
      </c>
      <c r="D120" s="423" t="s">
        <v>332</v>
      </c>
      <c r="E120" s="312">
        <v>16301</v>
      </c>
      <c r="F120" s="423" t="s">
        <v>332</v>
      </c>
      <c r="G120" s="422">
        <v>16301</v>
      </c>
      <c r="H120" s="651">
        <v>288.51</v>
      </c>
      <c r="I120" s="815">
        <v>375.10951799999998</v>
      </c>
      <c r="J120" s="626"/>
    </row>
  </sheetData>
  <autoFilter ref="A3:R120" xr:uid="{00000000-0001-0000-1C00-000000000000}">
    <filterColumn colId="0">
      <filters>
        <filter val="METROPOLITANA"/>
      </filters>
    </filterColumn>
  </autoFilter>
  <sortState xmlns:xlrd2="http://schemas.microsoft.com/office/spreadsheetml/2017/richdata2" ref="A4:O92">
    <sortCondition ref="G3"/>
  </sortState>
  <mergeCells count="1">
    <mergeCell ref="B1:I1"/>
  </mergeCells>
  <hyperlinks>
    <hyperlink ref="J1" location="INDICE!A1" display="INDICE" xr:uid="{00000000-0004-0000-1C00-000000000000}"/>
    <hyperlink ref="J2" location="Matriz_Estadisticas!A1" display="ESTADÍSTICAS" xr:uid="{00000000-0004-0000-1C00-000001000000}"/>
    <hyperlink ref="A1" location="INDICE!C9" display="BPU_20" xr:uid="{00000000-0004-0000-1C00-000002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FE234"/>
  <sheetViews>
    <sheetView topLeftCell="A4" zoomScale="80" zoomScaleNormal="80" workbookViewId="0">
      <selection activeCell="D4" sqref="D4"/>
    </sheetView>
  </sheetViews>
  <sheetFormatPr baseColWidth="10" defaultColWidth="11.44140625" defaultRowHeight="14.4"/>
  <cols>
    <col min="1" max="1" width="20.109375" style="786" bestFit="1" customWidth="1"/>
    <col min="2" max="2" width="25.6640625" style="786" bestFit="1" customWidth="1"/>
    <col min="3" max="3" width="18.5546875" style="786" bestFit="1" customWidth="1"/>
    <col min="4" max="4" width="38.5546875" style="786" bestFit="1" customWidth="1"/>
    <col min="5" max="5" width="16.109375" style="786" bestFit="1" customWidth="1"/>
    <col min="6" max="6" width="44.88671875" style="786" bestFit="1" customWidth="1"/>
    <col min="7" max="7" width="15" style="786" bestFit="1" customWidth="1"/>
    <col min="8" max="12" width="22.109375" style="786" customWidth="1"/>
    <col min="13" max="21" width="22.109375" style="790" customWidth="1"/>
    <col min="22" max="22" width="34.33203125" style="790" customWidth="1"/>
    <col min="23" max="28" width="22.109375" style="790" customWidth="1"/>
    <col min="29" max="29" width="21.5546875" style="790" customWidth="1"/>
    <col min="30" max="31" width="21.5546875" style="218" customWidth="1"/>
    <col min="32" max="36" width="22.33203125" style="218" customWidth="1"/>
    <col min="37" max="53" width="20.109375" style="218" customWidth="1"/>
    <col min="54" max="55" width="28.44140625" style="218" customWidth="1"/>
    <col min="56" max="57" width="30" style="218" customWidth="1"/>
    <col min="58" max="61" width="22.6640625" style="218" customWidth="1"/>
    <col min="62" max="65" width="28.6640625" style="218" customWidth="1"/>
    <col min="66" max="71" width="21.33203125" style="218" customWidth="1"/>
    <col min="72" max="76" width="22.88671875" style="218" customWidth="1"/>
    <col min="77" max="82" width="21.5546875" style="218" customWidth="1"/>
    <col min="83" max="89" width="22.88671875" style="218" customWidth="1"/>
    <col min="90" max="95" width="16.88671875" style="218" customWidth="1"/>
    <col min="96" max="96" width="23.109375" style="218" customWidth="1"/>
    <col min="97" max="97" width="23.33203125" style="218" customWidth="1"/>
    <col min="98" max="98" width="30.88671875" style="218" customWidth="1"/>
    <col min="99" max="99" width="16.88671875" style="218" customWidth="1"/>
    <col min="100" max="100" width="19.44140625" style="218" customWidth="1"/>
    <col min="101" max="103" width="22.44140625" style="218" customWidth="1"/>
    <col min="104" max="107" width="16.88671875" style="218" customWidth="1"/>
    <col min="108" max="108" width="26.5546875" style="218" customWidth="1"/>
    <col min="109" max="111" width="17.33203125" style="218" customWidth="1"/>
    <col min="112" max="115" width="16.88671875" style="218" customWidth="1"/>
    <col min="116" max="116" width="15.6640625" style="218" customWidth="1"/>
    <col min="117" max="117" width="26.88671875" style="218" customWidth="1"/>
    <col min="118" max="118" width="23.88671875" style="218" customWidth="1"/>
    <col min="119" max="119" width="40.33203125" style="218" customWidth="1"/>
    <col min="120" max="124" width="23.88671875" style="218" customWidth="1"/>
    <col min="125" max="129" width="18.44140625" style="218" customWidth="1"/>
    <col min="130" max="132" width="18.109375" style="218" customWidth="1"/>
    <col min="133" max="142" width="18.33203125" style="218" customWidth="1"/>
    <col min="143" max="143" width="40.5546875" style="218" customWidth="1"/>
    <col min="144" max="145" width="37.44140625" style="218" customWidth="1"/>
    <col min="146" max="146" width="28.33203125" style="218" customWidth="1"/>
    <col min="147" max="150" width="16.5546875" style="218" customWidth="1"/>
    <col min="151" max="154" width="16.33203125" style="218" customWidth="1"/>
    <col min="155" max="156" width="21.5546875" style="218" customWidth="1"/>
    <col min="157" max="160" width="17.109375" style="218" customWidth="1"/>
    <col min="161" max="161" width="19.109375" style="218" customWidth="1"/>
    <col min="162" max="16384" width="11.44140625" style="218"/>
  </cols>
  <sheetData>
    <row r="1" spans="1:161" ht="15" customHeight="1">
      <c r="A1" s="785" t="s">
        <v>137</v>
      </c>
      <c r="G1" s="787" t="s">
        <v>4</v>
      </c>
      <c r="H1" s="1088" t="s">
        <v>13</v>
      </c>
      <c r="I1" s="1089"/>
      <c r="J1" s="1089"/>
      <c r="K1" s="1089"/>
      <c r="L1" s="1089"/>
      <c r="M1" s="1089"/>
      <c r="N1" s="1089"/>
      <c r="O1" s="1089"/>
      <c r="P1" s="1089"/>
      <c r="Q1" s="1089"/>
      <c r="R1" s="1089"/>
      <c r="S1" s="1089"/>
      <c r="T1" s="1089"/>
      <c r="U1" s="1089"/>
      <c r="V1" s="1089"/>
      <c r="W1" s="1089"/>
      <c r="X1" s="1089"/>
      <c r="Y1" s="1089"/>
      <c r="Z1" s="1089"/>
      <c r="AA1" s="1089"/>
      <c r="AB1" s="1089"/>
      <c r="AC1" s="1089"/>
      <c r="AD1" s="1089"/>
      <c r="AE1" s="1090"/>
      <c r="AF1" s="1067" t="s">
        <v>32</v>
      </c>
      <c r="AG1" s="1067"/>
      <c r="AH1" s="1067"/>
      <c r="AI1" s="1067"/>
      <c r="AJ1" s="1067"/>
      <c r="AK1" s="1067"/>
      <c r="AL1" s="1067"/>
      <c r="AM1" s="1067"/>
      <c r="AN1" s="1067"/>
      <c r="AO1" s="1067"/>
      <c r="AP1" s="1067"/>
      <c r="AQ1" s="1067"/>
      <c r="AR1" s="1067"/>
      <c r="AS1" s="1067"/>
      <c r="AT1" s="1067"/>
      <c r="AU1" s="1067"/>
      <c r="AV1" s="1067"/>
      <c r="AW1" s="1067"/>
      <c r="AX1" s="1067"/>
      <c r="AY1" s="1067"/>
      <c r="AZ1" s="1067"/>
      <c r="BA1" s="1067"/>
      <c r="BB1" s="1067"/>
      <c r="BC1" s="1067"/>
      <c r="BD1" s="1067"/>
      <c r="BE1" s="1067"/>
      <c r="BF1" s="1072" t="s">
        <v>55</v>
      </c>
      <c r="BG1" s="1073"/>
      <c r="BH1" s="1073"/>
      <c r="BI1" s="1073"/>
      <c r="BJ1" s="1073"/>
      <c r="BK1" s="1073"/>
      <c r="BL1" s="1073"/>
      <c r="BM1" s="1073"/>
      <c r="BN1" s="1073"/>
      <c r="BO1" s="1073"/>
      <c r="BP1" s="1073"/>
      <c r="BQ1" s="1073"/>
      <c r="BR1" s="1073"/>
      <c r="BS1" s="1073"/>
      <c r="BT1" s="1073"/>
      <c r="BU1" s="1073"/>
      <c r="BV1" s="1073"/>
      <c r="BW1" s="1073"/>
      <c r="BX1" s="1073"/>
      <c r="BY1" s="1073"/>
      <c r="BZ1" s="1073"/>
      <c r="CA1" s="1073"/>
      <c r="CB1" s="1073"/>
      <c r="CC1" s="1073"/>
      <c r="CD1" s="1073"/>
      <c r="CE1" s="1073"/>
      <c r="CF1" s="1073"/>
      <c r="CG1" s="1073"/>
      <c r="CH1" s="1073"/>
      <c r="CI1" s="1073"/>
      <c r="CJ1" s="1073"/>
      <c r="CK1" s="1074"/>
      <c r="CL1" s="1067" t="s">
        <v>75</v>
      </c>
      <c r="CM1" s="1067"/>
      <c r="CN1" s="1067"/>
      <c r="CO1" s="1067"/>
      <c r="CP1" s="1067"/>
      <c r="CQ1" s="1067"/>
      <c r="CR1" s="1067"/>
      <c r="CS1" s="1067"/>
      <c r="CT1" s="1067"/>
      <c r="CU1" s="1067"/>
      <c r="CV1" s="1067"/>
      <c r="CW1" s="1067"/>
      <c r="CX1" s="1067"/>
      <c r="CY1" s="1067"/>
      <c r="CZ1" s="1067"/>
      <c r="DA1" s="1067"/>
      <c r="DB1" s="1067"/>
      <c r="DC1" s="1067"/>
      <c r="DD1" s="1067"/>
      <c r="DE1" s="1067"/>
      <c r="DF1" s="1067"/>
      <c r="DG1" s="1067"/>
      <c r="DH1" s="1067"/>
      <c r="DI1" s="1067"/>
      <c r="DJ1" s="1067"/>
      <c r="DK1" s="1067"/>
      <c r="DL1" s="1067"/>
      <c r="DM1" s="1072" t="s">
        <v>96</v>
      </c>
      <c r="DN1" s="1073"/>
      <c r="DO1" s="1073"/>
      <c r="DP1" s="1073"/>
      <c r="DQ1" s="1073"/>
      <c r="DR1" s="1073"/>
      <c r="DS1" s="1073"/>
      <c r="DT1" s="1073"/>
      <c r="DU1" s="1073"/>
      <c r="DV1" s="1073"/>
      <c r="DW1" s="1073"/>
      <c r="DX1" s="1073"/>
      <c r="DY1" s="1074"/>
      <c r="DZ1" s="1067" t="s">
        <v>107</v>
      </c>
      <c r="EA1" s="1067"/>
      <c r="EB1" s="1067"/>
      <c r="EC1" s="1067"/>
      <c r="ED1" s="1067"/>
      <c r="EE1" s="1067"/>
      <c r="EF1" s="1067"/>
      <c r="EG1" s="1067"/>
      <c r="EH1" s="1067"/>
      <c r="EI1" s="1067"/>
      <c r="EJ1" s="1067"/>
      <c r="EK1" s="1067"/>
      <c r="EL1" s="1067"/>
      <c r="EM1" s="1067" t="s">
        <v>116</v>
      </c>
      <c r="EN1" s="1067"/>
      <c r="EO1" s="1067"/>
      <c r="EP1" s="1067"/>
      <c r="EQ1" s="1067"/>
      <c r="ER1" s="1067"/>
      <c r="ES1" s="1067"/>
      <c r="ET1" s="1067"/>
      <c r="EU1" s="1067" t="s">
        <v>126</v>
      </c>
      <c r="EV1" s="1067"/>
      <c r="EW1" s="1067"/>
      <c r="EX1" s="1067"/>
      <c r="EY1" s="1067"/>
      <c r="EZ1" s="1067"/>
      <c r="FA1" s="1067"/>
      <c r="FB1" s="1067"/>
      <c r="FC1" s="1067"/>
      <c r="FD1" s="1067"/>
      <c r="FE1" s="1067"/>
    </row>
    <row r="2" spans="1:161" ht="55.2">
      <c r="A2" s="788"/>
      <c r="B2" s="789"/>
      <c r="C2" s="789"/>
      <c r="D2" s="789"/>
      <c r="E2" s="789"/>
      <c r="F2" s="789"/>
      <c r="G2" s="787" t="s">
        <v>5</v>
      </c>
      <c r="H2" s="1080" t="s">
        <v>14</v>
      </c>
      <c r="I2" s="1081"/>
      <c r="J2" s="1081"/>
      <c r="K2" s="1081"/>
      <c r="L2" s="1081"/>
      <c r="M2" s="1081"/>
      <c r="N2" s="1081"/>
      <c r="O2" s="1081"/>
      <c r="P2" s="1081"/>
      <c r="Q2" s="1081"/>
      <c r="R2" s="1081"/>
      <c r="S2" s="1080" t="s">
        <v>24</v>
      </c>
      <c r="T2" s="1081"/>
      <c r="U2" s="1081"/>
      <c r="V2" s="1081"/>
      <c r="W2" s="1080" t="s">
        <v>27</v>
      </c>
      <c r="X2" s="1081"/>
      <c r="Y2" s="1081"/>
      <c r="Z2" s="1081"/>
      <c r="AA2" s="1081"/>
      <c r="AB2" s="1086"/>
      <c r="AC2" s="1076" t="s">
        <v>30</v>
      </c>
      <c r="AD2" s="1077"/>
      <c r="AE2" s="1078"/>
      <c r="AF2" s="1067" t="s">
        <v>33</v>
      </c>
      <c r="AG2" s="1067"/>
      <c r="AH2" s="1067"/>
      <c r="AI2" s="1067"/>
      <c r="AJ2" s="1067"/>
      <c r="AK2" s="1072" t="s">
        <v>39</v>
      </c>
      <c r="AL2" s="1074"/>
      <c r="AM2" s="55" t="s">
        <v>42</v>
      </c>
      <c r="AN2" s="1067" t="s">
        <v>44</v>
      </c>
      <c r="AO2" s="1067"/>
      <c r="AP2" s="1072" t="s">
        <v>46</v>
      </c>
      <c r="AQ2" s="1073"/>
      <c r="AR2" s="1073"/>
      <c r="AS2" s="1074"/>
      <c r="AT2" s="1072" t="s">
        <v>49</v>
      </c>
      <c r="AU2" s="1073"/>
      <c r="AV2" s="1073"/>
      <c r="AW2" s="1073"/>
      <c r="AX2" s="1073"/>
      <c r="AY2" s="1074"/>
      <c r="AZ2" s="1067" t="s">
        <v>52</v>
      </c>
      <c r="BA2" s="1067"/>
      <c r="BB2" s="1084" t="s">
        <v>52</v>
      </c>
      <c r="BC2" s="1084"/>
      <c r="BD2" s="1084"/>
      <c r="BE2" s="1084"/>
      <c r="BF2" s="1072" t="s">
        <v>56</v>
      </c>
      <c r="BG2" s="1073"/>
      <c r="BH2" s="1073"/>
      <c r="BI2" s="1074"/>
      <c r="BJ2" s="1072" t="s">
        <v>58</v>
      </c>
      <c r="BK2" s="1073"/>
      <c r="BL2" s="1073"/>
      <c r="BM2" s="1074"/>
      <c r="BN2" s="1072" t="s">
        <v>61</v>
      </c>
      <c r="BO2" s="1073"/>
      <c r="BP2" s="1073"/>
      <c r="BQ2" s="1073"/>
      <c r="BR2" s="1073"/>
      <c r="BS2" s="1074"/>
      <c r="BT2" s="1072" t="s">
        <v>152</v>
      </c>
      <c r="BU2" s="1073"/>
      <c r="BV2" s="1073"/>
      <c r="BW2" s="1073"/>
      <c r="BX2" s="1074"/>
      <c r="BY2" s="1072" t="s">
        <v>67</v>
      </c>
      <c r="BZ2" s="1073"/>
      <c r="CA2" s="1073"/>
      <c r="CB2" s="1073"/>
      <c r="CC2" s="1073"/>
      <c r="CD2" s="1073"/>
      <c r="CE2" s="1073"/>
      <c r="CF2" s="1074"/>
      <c r="CG2" s="1072" t="s">
        <v>71</v>
      </c>
      <c r="CH2" s="1073"/>
      <c r="CI2" s="1073"/>
      <c r="CJ2" s="1073"/>
      <c r="CK2" s="1074"/>
      <c r="CL2" s="1072" t="s">
        <v>76</v>
      </c>
      <c r="CM2" s="1073"/>
      <c r="CN2" s="1074"/>
      <c r="CO2" s="1072" t="s">
        <v>78</v>
      </c>
      <c r="CP2" s="1073"/>
      <c r="CQ2" s="1074"/>
      <c r="CR2" s="1067" t="s">
        <v>80</v>
      </c>
      <c r="CS2" s="1067"/>
      <c r="CT2" s="769" t="s">
        <v>82</v>
      </c>
      <c r="CU2" s="1067" t="s">
        <v>84</v>
      </c>
      <c r="CV2" s="1067"/>
      <c r="CW2" s="1067"/>
      <c r="CX2" s="1067"/>
      <c r="CY2" s="1067"/>
      <c r="CZ2" s="1067" t="s">
        <v>88</v>
      </c>
      <c r="DA2" s="1067"/>
      <c r="DB2" s="1067"/>
      <c r="DC2" s="1067"/>
      <c r="DD2" s="769" t="s">
        <v>1836</v>
      </c>
      <c r="DE2" s="1072" t="s">
        <v>91</v>
      </c>
      <c r="DF2" s="1073"/>
      <c r="DG2" s="1073"/>
      <c r="DH2" s="1073"/>
      <c r="DI2" s="1073"/>
      <c r="DJ2" s="1074"/>
      <c r="DK2" s="1067" t="s">
        <v>94</v>
      </c>
      <c r="DL2" s="1067"/>
      <c r="DM2" s="784" t="s">
        <v>97</v>
      </c>
      <c r="DN2" s="1072" t="s">
        <v>99</v>
      </c>
      <c r="DO2" s="1074"/>
      <c r="DP2" s="1068" t="s">
        <v>1262</v>
      </c>
      <c r="DQ2" s="1069"/>
      <c r="DR2" s="1079"/>
      <c r="DS2" s="1068" t="s">
        <v>1486</v>
      </c>
      <c r="DT2" s="1079"/>
      <c r="DU2" s="1067" t="s">
        <v>103</v>
      </c>
      <c r="DV2" s="1067"/>
      <c r="DW2" s="1072" t="s">
        <v>105</v>
      </c>
      <c r="DX2" s="1073"/>
      <c r="DY2" s="1074"/>
      <c r="DZ2" s="1072" t="s">
        <v>108</v>
      </c>
      <c r="EA2" s="1073"/>
      <c r="EB2" s="1074"/>
      <c r="EC2" s="1067" t="s">
        <v>110</v>
      </c>
      <c r="ED2" s="1067"/>
      <c r="EE2" s="1067"/>
      <c r="EF2" s="1067"/>
      <c r="EG2" s="1067"/>
      <c r="EH2" s="1067"/>
      <c r="EI2" s="1067"/>
      <c r="EJ2" s="1067"/>
      <c r="EK2" s="1067"/>
      <c r="EL2" s="1067"/>
      <c r="EM2" s="784" t="s">
        <v>117</v>
      </c>
      <c r="EN2" s="1068" t="s">
        <v>119</v>
      </c>
      <c r="EO2" s="1069"/>
      <c r="EP2" s="1069"/>
      <c r="EQ2" s="1067" t="s">
        <v>123</v>
      </c>
      <c r="ER2" s="1067"/>
      <c r="ES2" s="1067"/>
      <c r="ET2" s="1067"/>
      <c r="EU2" s="1072" t="s">
        <v>127</v>
      </c>
      <c r="EV2" s="1073"/>
      <c r="EW2" s="1073"/>
      <c r="EX2" s="1074"/>
      <c r="EY2" s="1065" t="s">
        <v>161</v>
      </c>
      <c r="EZ2" s="1066"/>
      <c r="FA2" s="1072" t="s">
        <v>162</v>
      </c>
      <c r="FB2" s="1073"/>
      <c r="FC2" s="1073"/>
      <c r="FD2" s="1074"/>
      <c r="FE2" s="55" t="s">
        <v>135</v>
      </c>
    </row>
    <row r="3" spans="1:161">
      <c r="A3" s="790"/>
      <c r="B3" s="790"/>
      <c r="C3" s="790"/>
      <c r="D3" s="790"/>
      <c r="E3" s="790"/>
      <c r="F3" s="790"/>
      <c r="G3" s="787" t="s">
        <v>6</v>
      </c>
      <c r="H3" s="1082" t="str">
        <f>IFERROR(VLOOKUP(G$3,BPU_20_M!$A$2:$B$69,2,FALSE),"")</f>
        <v>BPU_20</v>
      </c>
      <c r="I3" s="1083"/>
      <c r="J3" s="791" t="str">
        <f>IFERROR(VLOOKUP(G$3,BPU_21_M!$A$2:$B$73,2,FALSE),"")</f>
        <v>BPU_21</v>
      </c>
      <c r="K3" s="1082" t="str">
        <f>IFERROR(VLOOKUP(G$3,BPU_22_M!$A$2:$B$69,2,FALSE),"")</f>
        <v>BPU_22</v>
      </c>
      <c r="L3" s="1083"/>
      <c r="M3" s="791" t="str">
        <f>IFERROR(VLOOKUP(G$3,BPU_23_M!$A$2:$B$69,2,FALSE),"")</f>
        <v>BPU_23</v>
      </c>
      <c r="N3" s="1082" t="str">
        <f>IFERROR(VLOOKUP(G$3,BPU_28a_M!$A$2:$B$69,2,FALSE),"")</f>
        <v xml:space="preserve">BPU_28a </v>
      </c>
      <c r="O3" s="1083"/>
      <c r="P3" s="1082" t="str">
        <f>IFERROR(VLOOKUP(G$3,BPU_28b_M!$A$2:$B$69,2,FALSE),"")</f>
        <v>BPU_28b</v>
      </c>
      <c r="Q3" s="1083"/>
      <c r="R3" s="791" t="str">
        <f>IFERROR(VLOOKUP(G$3,BPU_29_M!$A$2:$B$69,2,FALSE),"")</f>
        <v>BPU_29</v>
      </c>
      <c r="S3" s="1082" t="str">
        <f>IFERROR(VLOOKUP(G$3,BPU_7_M!$A$2:$B$69,2,FALSE),"")</f>
        <v>BPU_7</v>
      </c>
      <c r="T3" s="1085"/>
      <c r="U3" s="1083"/>
      <c r="V3" s="791" t="str">
        <f>IFERROR(VLOOKUP(G$3,BPU_8_M!$A$2:$B$69,2,FALSE),"")</f>
        <v>BPU_8</v>
      </c>
      <c r="W3" s="1082" t="str">
        <f>IFERROR(VLOOKUP(G$3,BPU_3_M!$A$2:$B$69,2,FALSE),"")</f>
        <v>BPU_3</v>
      </c>
      <c r="X3" s="1085"/>
      <c r="Y3" s="1083"/>
      <c r="Z3" s="1082" t="str">
        <f>IFERROR(VLOOKUP(G$3,BPU_4_M!$A$2:$B$68,2,FALSE),"")</f>
        <v>BPU_4</v>
      </c>
      <c r="AA3" s="1085"/>
      <c r="AB3" s="1083"/>
      <c r="AC3" s="1082" t="str">
        <f>IFERROR(VLOOKUP(G$3,BPU_1_M!$A$2:$B$69,2,FALSE),"")</f>
        <v>BPU_1</v>
      </c>
      <c r="AD3" s="1085"/>
      <c r="AE3" s="1083"/>
      <c r="AF3" s="57" t="str">
        <f>IFERROR(VLOOKUP($G3,BPU_25_M!$A$2:$B$74,2,FALSE),"")</f>
        <v>BPU_25</v>
      </c>
      <c r="AG3" s="46" t="str">
        <f>IFERROR(VLOOKUP($G3,BPU_26_M!$A$2:$B$69,2,FALSE),"")</f>
        <v>BPU_26</v>
      </c>
      <c r="AH3" s="57" t="str">
        <f>IFERROR(VLOOKUP($G3,BPU_26x_M!$A$2:$B$69,2,FALSE),"")</f>
        <v>BPU_26*</v>
      </c>
      <c r="AI3" s="46" t="str">
        <f>IFERROR(VLOOKUP($G3,BPU_26b_M!$A$2:$B$69,2,FALSE),"")</f>
        <v>BPU_26b</v>
      </c>
      <c r="AJ3" s="57" t="str">
        <f>IFERROR(VLOOKUP($G3,DE_36_M!$A$2:$B$69,2,FALSE),"")</f>
        <v>DE_36</v>
      </c>
      <c r="AK3" s="1063" t="str">
        <f>IFERROR(VLOOKUP($G3,EA_93_M!$A$2:$B$68,2,FALSE),"")</f>
        <v>EA_93</v>
      </c>
      <c r="AL3" s="1064"/>
      <c r="AM3" s="780" t="s">
        <v>43</v>
      </c>
      <c r="AN3" s="1063" t="str">
        <f>IFERROR(VLOOKUP($G3,DE_33_M!$A$2:$B$69,2,FALSE),"")</f>
        <v>DE_33</v>
      </c>
      <c r="AO3" s="1064"/>
      <c r="AP3" s="1063" t="str">
        <f>IFERROR(VLOOKUP($G3,DE_102_M!$A$2:$B$69,2,FALSE),"")</f>
        <v>DE_102</v>
      </c>
      <c r="AQ3" s="1064"/>
      <c r="AR3" s="1063" t="str">
        <f>IFERROR(VLOOKUP($G3,DE_105_M!$A$2:$B$69,2,FALSE),"")</f>
        <v>DE_105</v>
      </c>
      <c r="AS3" s="1064"/>
      <c r="AT3" s="1063" t="str">
        <f>IFERROR(VLOOKUP($G3,DE_28_M!$A$2:$B$69,2,FALSE),"")</f>
        <v>DE_28</v>
      </c>
      <c r="AU3" s="1075"/>
      <c r="AV3" s="1064"/>
      <c r="AW3" s="1063" t="str">
        <f>IFERROR(VLOOKUP($G3,DE_31_M!$A$2:$B$69,2,FALSE),"")</f>
        <v>DE_31</v>
      </c>
      <c r="AX3" s="1075"/>
      <c r="AY3" s="1064"/>
      <c r="AZ3" s="57" t="str">
        <f>IFERROR(VLOOKUP($G3,DE_16_M!$A$2:$B$69,2,FALSE),"")</f>
        <v>DE_16</v>
      </c>
      <c r="BA3" s="57" t="str">
        <f>IFERROR(VLOOKUP($G3,DE_29_M!$A$2:$B$69,2,FALSE),"")</f>
        <v>DE_29</v>
      </c>
      <c r="BB3" s="57" t="str">
        <f>IFERROR(VLOOKUP($G3,DE_200_M!$A$2:$B$69,2,FALSE),"")</f>
        <v>DE_200</v>
      </c>
      <c r="BC3" s="57" t="str">
        <f>IFERROR(VLOOKUP($G3,DE_201_M!$A$2:$B$69,2,FALSE),"")</f>
        <v>DE_201</v>
      </c>
      <c r="BD3" s="57" t="str">
        <f>IFERROR(VLOOKUP($G3,DE_202_M!$A$2:$B$69,2,FALSE),"")</f>
        <v>DE_202</v>
      </c>
      <c r="BE3" s="57" t="str">
        <f>IFERROR(VLOOKUP($G3,DE_203_M!$A$2:$B$69,2,FALSE),"")</f>
        <v>DE_203</v>
      </c>
      <c r="BF3" s="1063" t="str">
        <f>IFERROR(VLOOKUP($G3,EA_16_M!$A$2:$B$69,2,FALSE),"")</f>
        <v>EA_16</v>
      </c>
      <c r="BG3" s="1064"/>
      <c r="BH3" s="57" t="str">
        <f>IFERROR(VLOOKUP($G3,EA_42_M!$A$2:$B$69,2,FALSE),"")</f>
        <v>EA_42</v>
      </c>
      <c r="BI3" s="57" t="str">
        <f>IFERROR(VLOOKUP($G3,EA_47_M!$A$2:$B$69,2,FALSE),"")</f>
        <v>EA_47</v>
      </c>
      <c r="BJ3" s="1063" t="str">
        <f>IFERROR(VLOOKUP($G3,EA_10_M!$A$2:$B$65,2,FALSE),"")</f>
        <v>EA_10</v>
      </c>
      <c r="BK3" s="1064"/>
      <c r="BL3" s="1063" t="str">
        <f>IFERROR(VLOOKUP($G3,EA_90_M!$A$2:$B$65,2,FALSE),"")</f>
        <v>EA_90</v>
      </c>
      <c r="BM3" s="1064"/>
      <c r="BN3" s="1063" t="str">
        <f>IFERROR(VLOOKUP($G3,EA_8_M!$A$2:$B$69,2,FALSE),"")</f>
        <v>EA_8</v>
      </c>
      <c r="BO3" s="1075"/>
      <c r="BP3" s="1064"/>
      <c r="BQ3" s="1063" t="str">
        <f>IFERROR(VLOOKUP($G3,EA_9_M!$A$2:$B$69,2,FALSE),"")</f>
        <v>EA_9</v>
      </c>
      <c r="BR3" s="1075"/>
      <c r="BS3" s="1064"/>
      <c r="BT3" s="1063" t="str">
        <f>IFERROR(VLOOKUP($G3,EA_34_M!$A$2:$B$69,2,FALSE),"")</f>
        <v>EA_34</v>
      </c>
      <c r="BU3" s="1064"/>
      <c r="BV3" s="57" t="str">
        <f>IFERROR(VLOOKUP($G3,EA_36_M!$A$2:$B$69,2,FALSE),"")</f>
        <v>EA_36</v>
      </c>
      <c r="BW3" s="1063" t="str">
        <f>IFERROR(VLOOKUP($G3,EA_35_M!$A$2:$B$69,2,FALSE),"")</f>
        <v>EA_35</v>
      </c>
      <c r="BX3" s="1064"/>
      <c r="BY3" s="1063" t="str">
        <f>IFERROR(VLOOKUP($G3,EA_22_M!$A$2:$B$69,2,FALSE),"")</f>
        <v>EA_22</v>
      </c>
      <c r="BZ3" s="1075"/>
      <c r="CA3" s="1064"/>
      <c r="CB3" s="1063" t="str">
        <f>IFERROR(VLOOKUP($G3,EA_22a_M!$A$2:$B$68,2,FALSE),"")</f>
        <v>EA_22a</v>
      </c>
      <c r="CC3" s="1075"/>
      <c r="CD3" s="1064"/>
      <c r="CE3" s="1063" t="str">
        <f>IFERROR(VLOOKUP($G3,EA_23_M!$A$2:$B$70,2,FALSE),"")</f>
        <v>EA_23</v>
      </c>
      <c r="CF3" s="1064"/>
      <c r="CG3" s="57" t="str">
        <f>IFERROR(VLOOKUP($G3,IP_33a_M!$A$2:$B$69,2,FALSE),"")</f>
        <v>IP_33a</v>
      </c>
      <c r="CH3" s="57" t="str">
        <f>IFERROR(VLOOKUP($G3,IP_33b_M!$A$2:$B$69,2,FALSE),"")</f>
        <v>IP_33b</v>
      </c>
      <c r="CI3" s="57" t="str">
        <f>IFERROR(VLOOKUP($G3,IP_33c_M!$A$2:$B$69,2,FALSE),"")</f>
        <v>IP_33c</v>
      </c>
      <c r="CJ3" s="57" t="str">
        <f>IFERROR(VLOOKUP($G3,EA_53_M!$A$2:$B$69,2,FALSE),"")</f>
        <v>EA_53</v>
      </c>
      <c r="CK3" s="57" t="str">
        <f>IFERROR(VLOOKUP($G3,EA_53a_M!$A$2:$B$69,2,FALSE),"")</f>
        <v>EA_53a</v>
      </c>
      <c r="CL3" s="1063" t="str">
        <f>IFERROR(VLOOKUP($G3,BPU_24_M!$A$2:$B$69,2,FALSE),"")</f>
        <v>BPU_24</v>
      </c>
      <c r="CM3" s="1075"/>
      <c r="CN3" s="1064"/>
      <c r="CO3" s="1063" t="str">
        <f>IFERROR(VLOOKUP($G3,IS_91_M!$A$2:$B$69,2,FALSE),"")</f>
        <v>IS_91</v>
      </c>
      <c r="CP3" s="1075"/>
      <c r="CQ3" s="1064"/>
      <c r="CR3" s="46" t="str">
        <f>IFERROR(VLOOKUP($G3,IS_40_M!$A$2:$B$69,2,FALSE),"")</f>
        <v>IS_40</v>
      </c>
      <c r="CS3" s="46" t="str">
        <f>IFERROR(VLOOKUP($G3,BPU_17_M!$A$2:$B$68,2,FALSE),"")</f>
        <v>BPU_17</v>
      </c>
      <c r="CT3" s="46" t="str">
        <f>IFERROR(VLOOKUP($G3,IS_31_M!$A$2:$B$69,2,FALSE),"")</f>
        <v>IS_31</v>
      </c>
      <c r="CU3" s="46" t="str">
        <f>IFERROR(VLOOKUP($G3,IS_32_M!$A$2:$B$69,2,FALSE),"")</f>
        <v>IS_32</v>
      </c>
      <c r="CV3" s="46" t="str">
        <f>IFERROR(VLOOKUP($G3,IS_33_M!$A$2:$B$69,2,FALSE),"")</f>
        <v>IS_33</v>
      </c>
      <c r="CW3" s="46" t="str">
        <f>IFERROR(VLOOKUP($G3,IS_34_M!$A$2:$B$69,2,FALSE),"")</f>
        <v>IS_34</v>
      </c>
      <c r="CX3" s="46" t="str">
        <f>IFERROR(VLOOKUP($G3,EA_33_M!$A$2:$B$68,2,FALSE),"")</f>
        <v>EA_33</v>
      </c>
      <c r="CY3" s="46" t="str">
        <f>IFERROR(VLOOKUP($G3,EA_33a_M!$A$2:$B$68,2,FALSE),"")</f>
        <v>EA_33a</v>
      </c>
      <c r="CZ3" s="1070" t="str">
        <f>IFERROR(VLOOKUP($G3,IS_36_M!$A$2:$B$69,2,FALSE),"")</f>
        <v>IS_36</v>
      </c>
      <c r="DA3" s="1070"/>
      <c r="DB3" s="1070" t="str">
        <f>IFERROR(VLOOKUP($G3,IS_37_M!$A$2:$B$69,2,FALSE),"")</f>
        <v>IS_37</v>
      </c>
      <c r="DC3" s="1070"/>
      <c r="DD3" s="46" t="str">
        <f>IFERROR(VLOOKUP($G3,IS_201_M!$A$2:$B$68,2,FALSE),"")</f>
        <v>IS_201</v>
      </c>
      <c r="DE3" s="1063" t="str">
        <f>IFERROR(VLOOKUP($G3,IS_39_M!$A$2:$B$69,2,FALSE),"")</f>
        <v>IS_39</v>
      </c>
      <c r="DF3" s="1075"/>
      <c r="DG3" s="1064"/>
      <c r="DH3" s="1063" t="str">
        <f>IFERROR(VLOOKUP($G3,IS_39a_M!$A$2:$B$69,2,FALSE),"")</f>
        <v>IS_39a</v>
      </c>
      <c r="DI3" s="1075"/>
      <c r="DJ3" s="1064"/>
      <c r="DK3" s="1070" t="str">
        <f>IFERROR(VLOOKUP($G3,IS_58_M!$A$2:$B$69,2,FALSE),"")</f>
        <v>IS_58</v>
      </c>
      <c r="DL3" s="1070"/>
      <c r="DM3" s="46" t="str">
        <f>IFERROR(VLOOKUP($G3,IS_20_M!$A$2:$B$69,2,FALSE),"")</f>
        <v>IS_20</v>
      </c>
      <c r="DN3" s="46" t="str">
        <f>IFERROR(VLOOKUP($G3,EA_31_M!$A$2:$B$69,2,FALSE),"")</f>
        <v>EA_31</v>
      </c>
      <c r="DO3" s="46" t="str">
        <f>IFERROR(VLOOKUP($G3,IS_5_M!$A$2:$B$69,2,FALSE),"")</f>
        <v>IS_5</v>
      </c>
      <c r="DP3" s="1063" t="str">
        <f>IFERROR(VLOOKUP($G3,EA_48_M!$A$2:$B$69,2,FALSE),"")</f>
        <v>EA_48</v>
      </c>
      <c r="DQ3" s="1064"/>
      <c r="DR3" s="57" t="str">
        <f>IFERROR(VLOOKUP($G3,EA_201_M!$A$2:$B$69,2,FALSE),"")</f>
        <v>EA_201</v>
      </c>
      <c r="DS3" s="57" t="str">
        <f>IFERROR(VLOOKUP($G3,EA_41_M!$A$2:$B$69,2,FALSE),"")</f>
        <v>EA_41</v>
      </c>
      <c r="DT3" s="57" t="str">
        <f>IFERROR(VLOOKUP($G3,EA_200_M!$A$2:$B$69,2,FALSE),"")</f>
        <v>EA_200</v>
      </c>
      <c r="DU3" s="1070" t="str">
        <f>IFERROR(VLOOKUP($G3,IG_1_M!$A$2:$B$69,2,FALSE),"")</f>
        <v>IG_1</v>
      </c>
      <c r="DV3" s="1070"/>
      <c r="DW3" s="1063" t="str">
        <f>IFERROR(VLOOKUP($G3,IG_66_M!$A$2:$B$69,2,FALSE),"")</f>
        <v>IG_66</v>
      </c>
      <c r="DX3" s="1075"/>
      <c r="DY3" s="1064"/>
      <c r="DZ3" s="1063" t="str">
        <f>IFERROR(VLOOKUP($G3,DE_3_M!$A$2:$B$69,2,FALSE),"")</f>
        <v>DE_3</v>
      </c>
      <c r="EA3" s="1075"/>
      <c r="EB3" s="1064"/>
      <c r="EC3" s="1070" t="str">
        <f>IFERROR(VLOOKUP($G3,DE_99_M!$A$2:$B$69,2,FALSE),"")</f>
        <v>DE_99</v>
      </c>
      <c r="ED3" s="1070"/>
      <c r="EE3" s="1070" t="str">
        <f>IFERROR(VLOOKUP($G3,DE_100_M!$A$2:$B$69,2,FALSE),"")</f>
        <v>DE_100</v>
      </c>
      <c r="EF3" s="1070"/>
      <c r="EG3" s="1070" t="str">
        <f>IFERROR(VLOOKUP($G3,DE_101_M!$A$2:$B$38,2,FALSE),"")</f>
        <v>DE_101</v>
      </c>
      <c r="EH3" s="1070"/>
      <c r="EI3" s="1070" t="str">
        <f>IFERROR(VLOOKUP($G3,DE_18_M!$A$2:$B$69,2,FALSE),"")</f>
        <v>DE_18</v>
      </c>
      <c r="EJ3" s="1070"/>
      <c r="EK3" s="1070" t="str">
        <f>IFERROR(VLOOKUP($G3,DE_98_M!$A$2:$B$69,2,FALSE),"")</f>
        <v>DE_98</v>
      </c>
      <c r="EL3" s="1070"/>
      <c r="EM3" s="57" t="str">
        <f>IFERROR(VLOOKUP($G3,IP_6_M!$A$2:$B$69,2,FALSE),"")</f>
        <v>IP_6</v>
      </c>
      <c r="EN3" s="46" t="str">
        <f>IFERROR(VLOOKUP($G3,IP_34_M!$A$2:$B$69,2,FALSE),"")</f>
        <v>IP_34</v>
      </c>
      <c r="EO3" s="57" t="str">
        <f>IFERROR(VLOOKUP($G3,IP_34a_M!$A$2:$B$69,2,FALSE),"")</f>
        <v>IP_34a</v>
      </c>
      <c r="EP3" s="46" t="str">
        <f>IFERROR(VLOOKUP($G3,IP_48_M!$A$2:$B$69,2,FALSE),"")</f>
        <v>IP_48</v>
      </c>
      <c r="EQ3" s="1070" t="str">
        <f>IFERROR(VLOOKUP($G3,IP_43_M!$A$2:$B$69,2,FALSE),"")</f>
        <v>IP_43</v>
      </c>
      <c r="ER3" s="1070"/>
      <c r="ES3" s="1070" t="str">
        <f>IFERROR(VLOOKUP($G3,IP_43a_M!$A$2:$B$69,2,FALSE),"")</f>
        <v>IP_43a</v>
      </c>
      <c r="ET3" s="1070"/>
      <c r="EU3" s="1063" t="str">
        <f>IFERROR(VLOOKUP($G3,IP_47_M!$A$1:$B$63,2,FALSE),"")</f>
        <v>IP_47</v>
      </c>
      <c r="EV3" s="1064"/>
      <c r="EW3" s="1063" t="str">
        <f>IFERROR(VLOOKUP($G3,IP_47a_M!$A$2:$B$69,2,FALSE),"")</f>
        <v>IP_47a</v>
      </c>
      <c r="EX3" s="1064"/>
      <c r="EY3" s="1063" t="str">
        <f>IFERROR(VLOOKUP($G3,IG_22_M!$A$2:$B$68,2,FALSE),"")</f>
        <v>IG_22</v>
      </c>
      <c r="EZ3" s="1064"/>
      <c r="FA3" s="1063" t="str">
        <f>IFERROR(VLOOKUP($G3,IG_92_M!$A$2:$B$68,2,FALSE),"")</f>
        <v>IG_92</v>
      </c>
      <c r="FB3" s="1064"/>
      <c r="FC3" s="1063" t="str">
        <f>IFERROR(VLOOKUP($G3,IG_91_M!$A$2:$B$69,2,FALSE),"")</f>
        <v>IG_91</v>
      </c>
      <c r="FD3" s="1064"/>
      <c r="FE3" s="46" t="str">
        <f>IFERROR(VLOOKUP($G3,IG_90_M!$A$2:$B$69,2,FALSE),"")</f>
        <v>IG_90</v>
      </c>
    </row>
    <row r="4" spans="1:161" ht="60" customHeight="1">
      <c r="A4" s="790"/>
      <c r="B4" s="790"/>
      <c r="C4" s="790"/>
      <c r="D4" s="790"/>
      <c r="E4" s="790"/>
      <c r="F4" s="790"/>
      <c r="G4" s="787" t="s">
        <v>9</v>
      </c>
      <c r="H4" s="1076" t="str">
        <f>IFERROR(VLOOKUP(G$4,BPU_20_M!$A$2:$B$69,2,FALSE),"")</f>
        <v>Distancia a plazas públicas</v>
      </c>
      <c r="I4" s="1078"/>
      <c r="J4" s="792" t="str">
        <f>IFERROR(VLOOKUP(G$4,BPU_21_M!$A$2:$B$73,2,FALSE),"")</f>
        <v>Superficie de plazas públicas por habitante que cumple estándar de distancia (400 metros)</v>
      </c>
      <c r="K4" s="1076" t="str">
        <f>IFERROR(VLOOKUP(G$4,BPU_22_M!$A$2:$B$69,2,FALSE),"")</f>
        <v>Distancia a parques públicos</v>
      </c>
      <c r="L4" s="1078"/>
      <c r="M4" s="791" t="str">
        <f>IFERROR(VLOOKUP(G$4,BPU_23_M!$A$2:$B$69,2,FALSE),"")</f>
        <v>Superficie de parques públicos por habitante que cumple estándar de distancia (3000 metros)</v>
      </c>
      <c r="N4" s="1076" t="str">
        <f>IFERROR(VLOOKUP(G$4,BPU_28a_M!$A$2:$B$69,2,FALSE),"")</f>
        <v xml:space="preserve">Porcentaje de población atendida por el sistema de plazas públicas </v>
      </c>
      <c r="O4" s="1078"/>
      <c r="P4" s="1076" t="str">
        <f>IFERROR(VLOOKUP(G$4,BPU_28b_M!$A$2:$B$69,2,FALSE),"")</f>
        <v>Porcentaje de población atendida por el sistema de parques públicos</v>
      </c>
      <c r="Q4" s="1078"/>
      <c r="R4" s="791" t="str">
        <f>IFERROR(VLOOKUP(G$4,BPU_29_M!$A$2:$B$69,2,FALSE),"")</f>
        <v xml:space="preserve">Superficie de áreas verdes públicas por habitante </v>
      </c>
      <c r="S4" s="1076" t="str">
        <f>IFERROR(VLOOKUP(G$4,BPU_7_M!$A$2:$B$69,2,FALSE),"")</f>
        <v>Distancia a centros de salud primaria</v>
      </c>
      <c r="T4" s="1077"/>
      <c r="U4" s="1078"/>
      <c r="V4" s="792" t="str">
        <f>IFERROR(VLOOKUP(G$4,BPU_8_M!$A$2:$B$69,2,FALSE),"")</f>
        <v xml:space="preserve">Cantidad de jornadas diarias completas de trabajo de médicos en salud primaria por cada 10.000 habitantes </v>
      </c>
      <c r="W4" s="1076" t="str">
        <f>IFERROR(VLOOKUP(G$4,BPU_3_M!$A$2:$B$69,2,FALSE),"")</f>
        <v>Distancia a establecimientos de educación básica</v>
      </c>
      <c r="X4" s="1077"/>
      <c r="Y4" s="1078"/>
      <c r="Z4" s="1076" t="str">
        <f>IFERROR(VLOOKUP(G$4,BPU_4_M!$A$2:$B$68,2,FALSE),"")</f>
        <v xml:space="preserve">Razón entre disponibilidad efectiva de matrículas y demanda potencial por educación básica </v>
      </c>
      <c r="AA4" s="1077"/>
      <c r="AB4" s="1078"/>
      <c r="AC4" s="1076" t="str">
        <f>IFERROR(VLOOKUP(G$4,BPU_1_M!$A$2:$B$69,2,FALSE),"")</f>
        <v>Distancia a establecimientos de educación inicial</v>
      </c>
      <c r="AD4" s="1077"/>
      <c r="AE4" s="1078"/>
      <c r="AF4" s="57" t="str">
        <f>IFERROR(VLOOKUP($G4,BPU_25_M!$A$2:$B$74,2,FALSE),"")</f>
        <v>Distancia a paraderos de transporte público mayor</v>
      </c>
      <c r="AG4" s="46" t="str">
        <f>IFERROR(VLOOKUP($G4,BPU_26_M!$A$2:$B$69,2,FALSE),"")</f>
        <v>Densidad de oferta planificada de transporte público mayor en periodo punta mañana, por persona</v>
      </c>
      <c r="AH4" s="57" t="str">
        <f>IFERROR(VLOOKUP($G4,BPU_26x_M!$A$2:$B$69,2,FALSE),"")</f>
        <v>Densidad de la oferta real de transporte público mayor en periodo punta mañana, por persona</v>
      </c>
      <c r="AI4" s="46" t="str">
        <f>IFERROR(VLOOKUP($G4,BPU_26b_M!$A$2:$B$69,2,FALSE),"")</f>
        <v>Densidad de oferta planificada de transporte público menor en periodo punta mañana, por persona</v>
      </c>
      <c r="AJ4" s="57" t="str">
        <f>IFERROR(VLOOKUP($G4,DE_36_M!$A$2:$B$69,2,FALSE),"")</f>
        <v>Porcentaje de la población dentro del área de influencia de la red de transporte público mayor</v>
      </c>
      <c r="AK4" s="1063" t="str">
        <f>IFERROR(VLOOKUP($G4,EA_93_M!$A$2:$B$68,2,FALSE),"")</f>
        <v>Porcentaje de cobertura de la red de ciclovía sobre la red vial</v>
      </c>
      <c r="AL4" s="1064"/>
      <c r="AM4" s="780" t="s">
        <v>1171</v>
      </c>
      <c r="AN4" s="1063" t="str">
        <f>IFERROR(VLOOKUP($G4,DE_33_M!$A$2:$B$69,2,FALSE),"")</f>
        <v>Relación entre el tiempo de viaje en hora punta respecto del tiempo de viaje fuera de hora punta</v>
      </c>
      <c r="AO4" s="1064"/>
      <c r="AP4" s="1063" t="str">
        <f>IFERROR(VLOOKUP($G4,DE_102_M!$A$2:$B$69,2,FALSE),"")</f>
        <v xml:space="preserve">Partición modal del transporte público (número de viajes en transporte público respecto al número total de viajes) </v>
      </c>
      <c r="AQ4" s="1064"/>
      <c r="AR4" s="1063" t="str">
        <f>IFERROR(VLOOKUP($G4,DE_105_M!$A$2:$B$69,2,FALSE),"")</f>
        <v>Partición modal del transporte sustentable (suma de viajes en transporte público, caminata y bicicleta respecto al número total de viajes)</v>
      </c>
      <c r="AS4" s="1064"/>
      <c r="AT4" s="1063" t="str">
        <f>IFERROR(VLOOKUP($G4,DE_28_M!$A$2:$B$69,2,FALSE),"")</f>
        <v>Número de víctimas mortales en siniestros de tránsito por cada 100.000 habitantes</v>
      </c>
      <c r="AU4" s="1075"/>
      <c r="AV4" s="1064"/>
      <c r="AW4" s="1063" t="str">
        <f>IFERROR(VLOOKUP($G4,DE_31_M!$A$2:$B$69,2,FALSE),"")</f>
        <v>Número de víctimas lesionadas en siniestros de tránsito por cada 100.000 habitantes</v>
      </c>
      <c r="AX4" s="1075"/>
      <c r="AY4" s="1064"/>
      <c r="AZ4" s="57" t="str">
        <f>IFERROR(VLOOKUP($G4,DE_16_M!$A$2:$B$69,2,FALSE),"")</f>
        <v>Tiempo de viaje en hora punta mañana</v>
      </c>
      <c r="BA4" s="57" t="str">
        <f>IFERROR(VLOOKUP($G4,DE_29_M!$A$2:$B$69,2,FALSE),"")</f>
        <v>Tiempo de viaje en transporte público en hora punta mañana</v>
      </c>
      <c r="BB4" s="57" t="str">
        <f>IFERROR(VLOOKUP($G4,DE_200_M!$A$2:$B$69,2,FALSE),"")</f>
        <v>Proporción de viajes con una duración mayor o igual a 45 minutos</v>
      </c>
      <c r="BC4" s="57" t="str">
        <f>IFERROR(VLOOKUP($G4,DE_201_M!$A$2:$B$69,2,FALSE),"")</f>
        <v>Proporción de viajes de estudio y trabajo con una duración mayor o igual a 45 minutos</v>
      </c>
      <c r="BD4" s="57" t="str">
        <f>IFERROR(VLOOKUP($G4,DE_202_M!$A$2:$B$69,2,FALSE),"")</f>
        <v>Proporción de viajes totales en transporte público con una duración mayor o igual a 45 minutos</v>
      </c>
      <c r="BE4" s="57" t="str">
        <f>IFERROR(VLOOKUP($G4,DE_203_M!$A$2:$B$69,2,FALSE),"")</f>
        <v>Proporción de viajes totales en transporte privado con una duración mayor o igual a 45 minutos</v>
      </c>
      <c r="BF4" s="1063" t="str">
        <f>IFERROR(VLOOKUP($G4,EA_16_M!$A$2:$B$69,2,FALSE),"")</f>
        <v>Cumplimiento norma anual de Material Particulado 2.5</v>
      </c>
      <c r="BG4" s="1064"/>
      <c r="BH4" s="57" t="str">
        <f>IFERROR(VLOOKUP($G4,EA_42_M!$A$2:$B$69,2,FALSE),"")</f>
        <v>Existencia de estación de monitoreo de Material Particulado fino (2,5) con registros validados</v>
      </c>
      <c r="BI4" s="57" t="str">
        <f>IFERROR(VLOOKUP($G4,EA_47_M!$A$2:$B$69,2,FALSE),"")</f>
        <v>Número de episodios críticos de contaminación por material particulado fino (MP 2,5)</v>
      </c>
      <c r="BJ4" s="1063" t="str">
        <f>IFERROR(VLOOKUP($G4,EA_10_M!$A$2:$B$65,2,FALSE),"")</f>
        <v>Porcentaje de personas potencialmente expuestas a niveles de ruido diurno inaceptables (Ld &gt; 65 dBA OCDE)</v>
      </c>
      <c r="BK4" s="1064"/>
      <c r="BL4" s="1063" t="str">
        <f>IFERROR(VLOOKUP($G4,EA_90_M!$A$2:$B$65,2,FALSE),"")</f>
        <v>Porcentaje de personas potencialmente expuestas a niveles de ruido nocturno inaceptables (Ld &gt; 55 dBA OCDE)</v>
      </c>
      <c r="BM4" s="1064"/>
      <c r="BN4" s="1063" t="str">
        <f>IFERROR(VLOOKUP($G4,EA_8_M!$A$2:$B$69,2,FALSE),"")</f>
        <v xml:space="preserve">Consumo de agua potable residencial per cápita al día </v>
      </c>
      <c r="BO4" s="1075"/>
      <c r="BP4" s="1064"/>
      <c r="BQ4" s="1063" t="str">
        <f>IFERROR(VLOOKUP($G4,EA_9_M!$A$2:$B$69,2,FALSE),"")</f>
        <v>Porcentaje de agua no facturada</v>
      </c>
      <c r="BR4" s="1075"/>
      <c r="BS4" s="1064"/>
      <c r="BT4" s="1063" t="str">
        <f>IFERROR(VLOOKUP($G4,EA_34_M!$A$2:$B$69,2,FALSE),"")</f>
        <v>Cantidad (kg) de disposición final de residuos sólidos urbanos per cápita</v>
      </c>
      <c r="BU4" s="1064"/>
      <c r="BV4" s="57" t="str">
        <f>IFERROR(VLOOKUP($G4,EA_36_M!$A$2:$B$69,2,FALSE),"")</f>
        <v>Porcentaje de residuos municipales valorizados</v>
      </c>
      <c r="BW4" s="1063" t="str">
        <f>IFERROR(VLOOKUP($G4,EA_35_M!$A$2:$B$69,2,FALSE),"")</f>
        <v>Número de microbasurales por cada 10.000 habitantes</v>
      </c>
      <c r="BX4" s="1064"/>
      <c r="BY4" s="1063" t="str">
        <f>IFERROR(VLOOKUP($G4,EA_22_M!$A$2:$B$69,2,FALSE),"")</f>
        <v>Consumo de energía eléctrica per cápita residencial</v>
      </c>
      <c r="BZ4" s="1075"/>
      <c r="CA4" s="1064"/>
      <c r="CB4" s="1063" t="str">
        <f>IFERROR(VLOOKUP($G4,EA_22a_M!$A$2:$B$68,2,FALSE),"")</f>
        <v>Consumo de energía eléctrica per cápita no residencial</v>
      </c>
      <c r="CC4" s="1075"/>
      <c r="CD4" s="1064"/>
      <c r="CE4" s="1063" t="str">
        <f>IFERROR(VLOOKUP($G4,EA_23_M!$A$2:$B$70,2,FALSE),"")</f>
        <v>Porcentaje de aporte de energía eléctrica de origen domiciliario</v>
      </c>
      <c r="CF4" s="1064"/>
      <c r="CG4" s="57" t="str">
        <f>IFERROR(VLOOKUP($G4,IP_33a_M!$A$2:$B$69,2,FALSE),"")</f>
        <v>Superficie del Continuo de Construcciones Urbanas (CCU)</v>
      </c>
      <c r="CH4" s="57" t="str">
        <f>IFERROR(VLOOKUP($G4,IP_33b_M!$A$2:$B$69,2,FALSE),"")</f>
        <v>Superficie de suelos de alto valor agrícola, según clases de suelo, próximas al CCU</v>
      </c>
      <c r="CI4" s="57" t="str">
        <f>IFERROR(VLOOKUP($G4,IP_33c_M!$A$2:$B$69,2,FALSE),"")</f>
        <v>Superficie de sitios prioritarios para la conservación próximos al CCU</v>
      </c>
      <c r="CJ4" s="57" t="str">
        <f>IFERROR(VLOOKUP($G4,EA_53_M!$A$2:$B$69,2,FALSE),"")</f>
        <v>Porcentaje de superficie cubierta por vegetación</v>
      </c>
      <c r="CK4" s="57" t="str">
        <f>IFERROR(VLOOKUP($G4,EA_53a_M!$A$2:$B$69,2,FALSE),"")</f>
        <v>Porcentaje de superficie cubierta por vegetación densa</v>
      </c>
      <c r="CL4" s="1063" t="str">
        <f>IFERROR(VLOOKUP($G4,BPU_24_M!$A$2:$B$69,2,FALSE),"")</f>
        <v>Tasa de conexiones residenciales fijas de internet por cada 1.000 viviendas particulares</v>
      </c>
      <c r="CM4" s="1075"/>
      <c r="CN4" s="1064"/>
      <c r="CO4" s="1063" t="str">
        <f>IFERROR(VLOOKUP($G4,IS_91_M!$A$2:$B$69,2,FALSE),"")</f>
        <v>Indisponibilidad de suministro eléctrico - indicador SAIDI anual</v>
      </c>
      <c r="CP4" s="1075"/>
      <c r="CQ4" s="1064"/>
      <c r="CR4" s="46" t="str">
        <f>IFERROR(VLOOKUP($G4,IS_40_M!$A$2:$B$69,2,FALSE),"")</f>
        <v>Porcentaje de manzanas con veredas con buena calidad de pavimento</v>
      </c>
      <c r="CS4" s="46" t="str">
        <f>IFERROR(VLOOKUP($G4,BPU_17_M!$A$2:$B$68,2,FALSE),"")</f>
        <v>Cantidad de luminarias cada 50 metros lineales de red vial</v>
      </c>
      <c r="CT4" s="46" t="str">
        <f>IFERROR(VLOOKUP($G4,IS_31_M!$A$2:$B$69,2,FALSE),"")</f>
        <v>Porcentaje de viviendas particulares que requieren mejoras de materialidad y/o servicios básicos</v>
      </c>
      <c r="CU4" s="46" t="str">
        <f>IFERROR(VLOOKUP($G4,IS_32_M!$A$2:$B$69,2,FALSE),"")</f>
        <v>Requerimiento de viviendas nuevas urbanas</v>
      </c>
      <c r="CV4" s="46" t="str">
        <f>IFERROR(VLOOKUP($G4,IS_33_M!$A$2:$B$69,2,FALSE),"")</f>
        <v>Porcentaje de viviendas en situación de hacinamiento</v>
      </c>
      <c r="CW4" s="46" t="str">
        <f>IFERROR(VLOOKUP($G4,IS_34_M!$A$2:$B$69,2,FALSE),"")</f>
        <v>Porcentaje de viviendas con situación de allegamiento externo</v>
      </c>
      <c r="CX4" s="46" t="str">
        <f>IFERROR(VLOOKUP($G4,EA_33_M!$A$2:$B$68,2,FALSE),"")</f>
        <v>Porcentaje de la superficie de campamentos respecto del área urbana</v>
      </c>
      <c r="CY4" s="46" t="str">
        <f>IFERROR(VLOOKUP($G4,EA_33a_M!$A$2:$B$68,2,FALSE),"")</f>
        <v>Densidad de hogares en campamentos</v>
      </c>
      <c r="CZ4" s="1070" t="str">
        <f>IFERROR(VLOOKUP($G4,IS_36_M!$A$2:$B$69,2,FALSE),"")</f>
        <v>Porcentaje de la población en situación de pobreza (pobreza por ingresos MDSF)</v>
      </c>
      <c r="DA4" s="1070"/>
      <c r="DB4" s="1070" t="str">
        <f>IFERROR(VLOOKUP($G4,IS_37_M!$A$2:$B$69,2,FALSE),"")</f>
        <v>Porcentaje de la población en situación de pobreza (pobreza multidimensional MDSF)</v>
      </c>
      <c r="DC4" s="1070"/>
      <c r="DD4" s="46" t="str">
        <f>IFERROR(VLOOKUP($G4,IS_201_M!$A$2:$B$68,2,FALSE),"")</f>
        <v>Población estimada de migrantes internacionales por comuna</v>
      </c>
      <c r="DE4" s="1063" t="str">
        <f>IFERROR(VLOOKUP($G4,IS_39_M!$A$2:$B$69,2,FALSE),"")</f>
        <v>Porcentaje de unidades vecinales de la comuna que tienen entre 20% y 60% de hogares vulnerables.</v>
      </c>
      <c r="DF4" s="1075"/>
      <c r="DG4" s="1064"/>
      <c r="DH4" s="1063" t="str">
        <f>IFERROR(VLOOKUP($G4,IS_39a_M!$A$2:$B$69,2,FALSE),"")</f>
        <v>Índice de segregación de la población vulnerable</v>
      </c>
      <c r="DI4" s="1075"/>
      <c r="DJ4" s="1064"/>
      <c r="DK4" s="1070" t="str">
        <f>IFERROR(VLOOKUP($G4,IS_58_M!$A$2:$B$69,2,FALSE),"")</f>
        <v>Número de denuncias por delito en el espacio público cada 100 habitantes</v>
      </c>
      <c r="DL4" s="1070"/>
      <c r="DM4" s="46" t="str">
        <f>IFERROR(VLOOKUP($G4,IS_20_M!$A$2:$B$69,2,FALSE),"")</f>
        <v>Porcentaje de continuidad de la infraestructura vial en las áreas de crecimiento urbano</v>
      </c>
      <c r="DN4" s="46" t="str">
        <f>IFERROR(VLOOKUP($G4,EA_31_M!$A$2:$B$69,2,FALSE),"")</f>
        <v>Tasa de crecimiento anual de la extensión física urbana</v>
      </c>
      <c r="DO4" s="46" t="str">
        <f>IFERROR(VLOOKUP($G4,IS_5_M!$A$2:$B$69,2,FALSE),"")</f>
        <v>Diferencia entre el valor de suelo más alto y el más bajo entre las áreas homogéneas (urbanas) definidas por el Servicio de Impuestos Internos</v>
      </c>
      <c r="DP4" s="1063" t="str">
        <f>IFERROR(VLOOKUP($G4,EA_48_M!$A$2:$B$69,2,FALSE),"")</f>
        <v>Porcentaje de población expuesta a inundación por tsunami</v>
      </c>
      <c r="DQ4" s="1064"/>
      <c r="DR4" s="57" t="str">
        <f>IFERROR(VLOOKUP($G4,EA_201_M!$A$2:$B$69,2,FALSE),"")</f>
        <v>Porcentaje de población ubicada en zonas con mayor recurrencia de incendios forestales</v>
      </c>
      <c r="DS4" s="57" t="str">
        <f>IFERROR(VLOOKUP($G4,EA_41_M!$A$2:$B$69,2,FALSE),"")</f>
        <v>Porcentaje de equipamiento crítico expuesto a inundación por tsunami</v>
      </c>
      <c r="DT4" s="57" t="str">
        <f>IFERROR(VLOOKUP($G4,EA_200_M!$A$2:$B$69,2,FALSE),"")</f>
        <v>Porcentaje de equipamiento crítico ubicado en zonas con mayor recurrencia de incendios forestales</v>
      </c>
      <c r="DU4" s="1070" t="str">
        <f>IFERROR(VLOOKUP($G4,IG_1_M!$A$2:$B$69,2,FALSE),"")</f>
        <v>Porcentaje de la inversión nacional a escala comunal en la que participa el municipio como institución contratante</v>
      </c>
      <c r="DV4" s="1070"/>
      <c r="DW4" s="1063" t="str">
        <f>IFERROR(VLOOKUP($G4,IG_66_M!$A$2:$B$69,2,FALSE),"")</f>
        <v>Plan regulador comunal actualizado en los últimos 10 años</v>
      </c>
      <c r="DX4" s="1075"/>
      <c r="DY4" s="1064"/>
      <c r="DZ4" s="1063" t="str">
        <f>IFERROR(VLOOKUP($G4,DE_3_M!$A$2:$B$69,2,FALSE),"")</f>
        <v>Participación del Fondo Común Municipal (FCM) en el ingreso municipal total (descontadas las transferencias)</v>
      </c>
      <c r="EA4" s="1075"/>
      <c r="EB4" s="1064"/>
      <c r="EC4" s="1070" t="str">
        <f>IFERROR(VLOOKUP($G4,DE_99_M!$A$2:$B$69,2,FALSE),"")</f>
        <v>Porcentaje de ocupados que trabajan en el sector primario</v>
      </c>
      <c r="ED4" s="1070"/>
      <c r="EE4" s="1070" t="str">
        <f>IFERROR(VLOOKUP($G4,DE_100_M!$A$2:$B$69,2,FALSE),"")</f>
        <v>Porcentaje de ocupados que trabajan en el sector secundario</v>
      </c>
      <c r="EF4" s="1070"/>
      <c r="EG4" s="1070" t="str">
        <f>IFERROR(VLOOKUP($G4,DE_101_M!$A$2:$B$38,2,FALSE),"")</f>
        <v>Porcentaje de ocupados que trabajan en el sector terciario</v>
      </c>
      <c r="EH4" s="1070"/>
      <c r="EI4" s="1070" t="str">
        <f>IFERROR(VLOOKUP($G4,DE_18_M!$A$2:$B$69,2,FALSE),"")</f>
        <v>Tasa de desocupación</v>
      </c>
      <c r="EJ4" s="1070"/>
      <c r="EK4" s="1070" t="str">
        <f>IFERROR(VLOOKUP($G4,DE_98_M!$A$2:$B$69,2,FALSE),"")</f>
        <v>Porcentaje de ocupados por cuenta propia, respecto del total de personas ocupadas</v>
      </c>
      <c r="EL4" s="1070"/>
      <c r="EM4" s="57" t="str">
        <f>IFERROR(VLOOKUP($G4,IP_6_M!$A$2:$B$69,2,FALSE),"")</f>
        <v>Porcentaje de inversión pública destinada a proyectos que tienen procesos de intervención de restauración de inmuebles patrimoniales sobre el total de inversión destinada a proyectos con recomendación favorable.</v>
      </c>
      <c r="EN4" s="46" t="str">
        <f>IFERROR(VLOOKUP($G4,IP_34_M!$A$2:$B$69,2,FALSE),"")</f>
        <v>Zonas de Conservación Histórica (ZCH) con norma urbana específica (Plano Seccional/ Plano de Detalle) en Instrumentos de Planificación Territorial (IPT's)</v>
      </c>
      <c r="EO4" s="57" t="str">
        <f>IFERROR(VLOOKUP($G4,IP_34a_M!$A$2:$B$69,2,FALSE),"")</f>
        <v>Zonas de Conservación Histórica (ZCH) con norma arquitectónica específica (Plano Seccional / Plano de Detalle) en Instrumentos de Planificación Territorial (IPT's)</v>
      </c>
      <c r="EP4" s="46" t="str">
        <f>IFERROR(VLOOKUP($G4,IP_48_M!$A$2:$B$69,2,FALSE),"")</f>
        <v>Plan Regulador Comunal (PRC) reconoce inmuebles y/o zonas de conservación histórica</v>
      </c>
      <c r="EQ4" s="1070" t="str">
        <f>IFERROR(VLOOKUP($G4,IP_43_M!$A$2:$B$69,2,FALSE),"")</f>
        <v>Porcentaje de zonas típicas con lineamientos de intervención aprobados</v>
      </c>
      <c r="ER4" s="1070"/>
      <c r="ES4" s="1070" t="str">
        <f>IFERROR(VLOOKUP($G4,IP_43a_M!$A$2:$B$69,2,FALSE),"")</f>
        <v>Porcentaje de zonas típicas con lineamientos de intervención en desarrollo</v>
      </c>
      <c r="ET4" s="1070"/>
      <c r="EU4" s="1063" t="str">
        <f>IFERROR(VLOOKUP($G4,IP_47_M!$A$1:$B$63,2,FALSE),"")</f>
        <v>Número de organizaciones de la sociedad civil por cada 1.000 habitantes</v>
      </c>
      <c r="EV4" s="1064"/>
      <c r="EW4" s="1063" t="str">
        <f>IFERROR(VLOOKUP($G4,IP_47a_M!$A$2:$B$69,2,FALSE),"")</f>
        <v>Número de organizaciones comunitarias por cada 1.000 habitantes</v>
      </c>
      <c r="EX4" s="1064"/>
      <c r="EY4" s="1063" t="str">
        <f>IFERROR(VLOOKUP($G4,IG_22_M!$A$2:$B$68,2,FALSE),"")</f>
        <v>Porcentaje de proyectos urbanos de alto impacto con Participación Ciudadana Anticipada (PACA)</v>
      </c>
      <c r="EZ4" s="1064"/>
      <c r="FA4" s="1063" t="str">
        <f>IFERROR(VLOOKUP($G4,IG_92_M!$A$2:$B$68,2,FALSE),"")</f>
        <v>El Municipio cuenta con mecanismos de presupuestos participativos</v>
      </c>
      <c r="FB4" s="1064"/>
      <c r="FC4" s="1063" t="str">
        <f>IFERROR(VLOOKUP($G4,IG_91_M!$A$2:$B$69,2,FALSE),"")</f>
        <v>Monto total per cápita, en pesos, de fondos entregados por el municipio a la comunidad vía proyectos concursables para el mejoramiento urbano</v>
      </c>
      <c r="FD4" s="1064"/>
      <c r="FE4" s="46" t="str">
        <f>IFERROR(VLOOKUP($G4,IG_90_M!$A$2:$B$69,2,FALSE),"")</f>
        <v>Porcentaje de participación en las elecciones municipales, por comuna</v>
      </c>
    </row>
    <row r="5" spans="1:161" ht="27.6">
      <c r="A5" s="790"/>
      <c r="B5" s="790"/>
      <c r="C5" s="790"/>
      <c r="D5" s="790"/>
      <c r="E5" s="790"/>
      <c r="F5" s="790"/>
      <c r="G5" s="793" t="s">
        <v>164</v>
      </c>
      <c r="H5" s="1076" t="str">
        <f>IFERROR(VLOOKUP(G$5,BPU_20_M!$A$2:$B$69,2,FALSE),"")</f>
        <v>Comunal</v>
      </c>
      <c r="I5" s="1078"/>
      <c r="J5" s="792" t="str">
        <f>IFERROR(VLOOKUP(G$5,BPU_21_M!$A$2:$B$73,2,FALSE),"")</f>
        <v>Comunal</v>
      </c>
      <c r="K5" s="1076" t="str">
        <f>IFERROR(VLOOKUP(G$5,BPU_22_M!$A$2:$B$69,2,FALSE),"")</f>
        <v>Comunal</v>
      </c>
      <c r="L5" s="1078"/>
      <c r="M5" s="791" t="str">
        <f>IFERROR(VLOOKUP(G$5,BPU_23_M!$A$2:$B$69,2,FALSE),"")</f>
        <v>Comunal</v>
      </c>
      <c r="N5" s="1076" t="str">
        <f>IFERROR(VLOOKUP(G$5,BPU_28a_M!$A$2:$B$69,2,FALSE),"")</f>
        <v>Comunal</v>
      </c>
      <c r="O5" s="1078"/>
      <c r="P5" s="1076" t="str">
        <f>IFERROR(VLOOKUP(G$5,BPU_28b_M!$A$2:$B$69,2,FALSE),"")</f>
        <v>Comunal</v>
      </c>
      <c r="Q5" s="1078"/>
      <c r="R5" s="791" t="str">
        <f>IFERROR(VLOOKUP(G$5,BPU_29_M!$A$2:$B$69,2,FALSE),"")</f>
        <v>Comunal</v>
      </c>
      <c r="S5" s="1076" t="str">
        <f>IFERROR(VLOOKUP(G$5,BPU_7_M!$A$2:$B$69,2,FALSE),"")</f>
        <v>Comunal</v>
      </c>
      <c r="T5" s="1077"/>
      <c r="U5" s="1078"/>
      <c r="V5" s="792" t="str">
        <f>IFERROR(VLOOKUP(G$5,BPU_8_M!$A$2:$B$69,2,FALSE),"")</f>
        <v>Comunal</v>
      </c>
      <c r="W5" s="1076" t="str">
        <f>IFERROR(VLOOKUP(G$5,BPU_3_M!$A$2:$B$69,2,FALSE),"")</f>
        <v>Comunal</v>
      </c>
      <c r="X5" s="1077"/>
      <c r="Y5" s="1078"/>
      <c r="Z5" s="1076" t="str">
        <f>IFERROR(VLOOKUP(G$5,BPU_4_M!$A$2:$B$68,2,FALSE),"")</f>
        <v>Comunal</v>
      </c>
      <c r="AA5" s="1077"/>
      <c r="AB5" s="1078"/>
      <c r="AC5" s="1076" t="str">
        <f>IFERROR(VLOOKUP(G$5,BPU_1_M!$A$2:$B$69,2,FALSE),"")</f>
        <v>Comunal</v>
      </c>
      <c r="AD5" s="1077"/>
      <c r="AE5" s="1078"/>
      <c r="AF5" s="57" t="str">
        <f>IFERROR(VLOOKUP($G5,BPU_25_M!$A$2:$B$74,2,FALSE),"")</f>
        <v>Comunal</v>
      </c>
      <c r="AG5" s="46" t="str">
        <f>IFERROR(VLOOKUP($G5,BPU_26_M!$A$2:$B$69,2,FALSE),"")</f>
        <v>Comunal</v>
      </c>
      <c r="AH5" s="57" t="str">
        <f>IFERROR(VLOOKUP($G5,BPU_26x_M!$A$2:$B$69,2,FALSE),"")</f>
        <v>Comunal</v>
      </c>
      <c r="AI5" s="46" t="str">
        <f>IFERROR(VLOOKUP($G5,BPU_26b_M!$A$2:$B$69,2,FALSE),"")</f>
        <v>Comunal</v>
      </c>
      <c r="AJ5" s="57" t="str">
        <f>IFERROR(VLOOKUP($G5,DE_36_M!$A$2:$B$69,2,FALSE),"")</f>
        <v>Ciudad</v>
      </c>
      <c r="AK5" s="1063" t="str">
        <f>IFERROR(VLOOKUP($G5,EA_93_M!$A$2:$B$68,2,FALSE),"")</f>
        <v>Comunal</v>
      </c>
      <c r="AL5" s="1064"/>
      <c r="AM5" s="780" t="s">
        <v>470</v>
      </c>
      <c r="AN5" s="1063" t="str">
        <f>IFERROR(VLOOKUP($G5,DE_33_M!$A$2:$B$69,2,FALSE),"")</f>
        <v>Comunal</v>
      </c>
      <c r="AO5" s="1064"/>
      <c r="AP5" s="1063" t="str">
        <f>IFERROR(VLOOKUP($G5,DE_102_M!$A$2:$B$69,2,FALSE),"")</f>
        <v>Comunal</v>
      </c>
      <c r="AQ5" s="1064"/>
      <c r="AR5" s="1063" t="str">
        <f>IFERROR(VLOOKUP($G5,DE_105_M!$A$2:$B$69,2,FALSE),"")</f>
        <v>Comunal</v>
      </c>
      <c r="AS5" s="1064"/>
      <c r="AT5" s="1063" t="str">
        <f>IFERROR(VLOOKUP($G5,DE_28_M!$A$2:$B$69,2,FALSE),"")</f>
        <v>Comunal</v>
      </c>
      <c r="AU5" s="1075"/>
      <c r="AV5" s="1064"/>
      <c r="AW5" s="1063" t="str">
        <f>IFERROR(VLOOKUP($G5,DE_31_M!$A$2:$B$69,2,FALSE),"")</f>
        <v>Comunal</v>
      </c>
      <c r="AX5" s="1075"/>
      <c r="AY5" s="1064"/>
      <c r="AZ5" s="57" t="str">
        <f>IFERROR(VLOOKUP($G5,DE_16_M!$A$2:$B$69,2,FALSE),"")</f>
        <v>Comunal</v>
      </c>
      <c r="BA5" s="57" t="str">
        <f>IFERROR(VLOOKUP($G5,DE_29_M!$A$2:$B$69,2,FALSE),"")</f>
        <v>Comunal</v>
      </c>
      <c r="BB5" s="57" t="str">
        <f>IFERROR(VLOOKUP($G5,DE_200_M!$A$2:$B$69,2,FALSE),"")</f>
        <v>Comunal</v>
      </c>
      <c r="BC5" s="57" t="str">
        <f>IFERROR(VLOOKUP($G5,DE_201_M!$A$2:$B$69,2,FALSE),"")</f>
        <v>Comunal</v>
      </c>
      <c r="BD5" s="57" t="str">
        <f>IFERROR(VLOOKUP($G5,DE_202_M!$A$2:$B$69,2,FALSE),"")</f>
        <v>Comunal</v>
      </c>
      <c r="BE5" s="57" t="str">
        <f>IFERROR(VLOOKUP($G5,DE_203_M!$A$2:$B$69,2,FALSE),"")</f>
        <v>Comunal</v>
      </c>
      <c r="BF5" s="1063" t="str">
        <f>IFERROR(VLOOKUP($G5,EA_16_M!$A$2:$B$69,2,FALSE),"")</f>
        <v>Ciudad</v>
      </c>
      <c r="BG5" s="1064"/>
      <c r="BH5" s="57" t="str">
        <f>IFERROR(VLOOKUP($G5,EA_42_M!$A$2:$B$69,2,FALSE),"")</f>
        <v>Ciudad</v>
      </c>
      <c r="BI5" s="57" t="str">
        <f>IFERROR(VLOOKUP($G5,EA_47_M!$A$2:$B$69,2,FALSE),"")</f>
        <v>Ciudad</v>
      </c>
      <c r="BJ5" s="1063" t="str">
        <f>IFERROR(VLOOKUP($G5,EA_10_M!$A$2:$B$65,2,FALSE),"")</f>
        <v>Comunal</v>
      </c>
      <c r="BK5" s="1064"/>
      <c r="BL5" s="1063" t="str">
        <f>IFERROR(VLOOKUP($G5,EA_90_M!$A$2:$B$65,2,FALSE),"")</f>
        <v>Comunal</v>
      </c>
      <c r="BM5" s="1064"/>
      <c r="BN5" s="1063" t="str">
        <f>IFERROR(VLOOKUP($G5,EA_8_M!$A$2:$B$69,2,FALSE),"")</f>
        <v>Ciudad</v>
      </c>
      <c r="BO5" s="1075"/>
      <c r="BP5" s="1064"/>
      <c r="BQ5" s="1063" t="str">
        <f>IFERROR(VLOOKUP($G5,EA_9_M!$A$2:$B$69,2,FALSE),"")</f>
        <v>Ciudad</v>
      </c>
      <c r="BR5" s="1075"/>
      <c r="BS5" s="1064"/>
      <c r="BT5" s="1063" t="str">
        <f>IFERROR(VLOOKUP($G5,EA_34_M!$A$2:$B$69,2,FALSE),"")</f>
        <v>Comunal</v>
      </c>
      <c r="BU5" s="1064"/>
      <c r="BV5" s="57" t="str">
        <f>IFERROR(VLOOKUP($G5,EA_36_M!$A$2:$B$69,2,FALSE),"")</f>
        <v>Comunal</v>
      </c>
      <c r="BW5" s="1063" t="str">
        <f>IFERROR(VLOOKUP($G5,EA_35_M!$A$2:$B$69,2,FALSE),"")</f>
        <v>Comunal</v>
      </c>
      <c r="BX5" s="1064"/>
      <c r="BY5" s="1063" t="str">
        <f>IFERROR(VLOOKUP($G5,EA_22_M!$A$2:$B$69,2,FALSE),"")</f>
        <v>Comunal</v>
      </c>
      <c r="BZ5" s="1075"/>
      <c r="CA5" s="1064"/>
      <c r="CB5" s="1063" t="str">
        <f>IFERROR(VLOOKUP($G5,EA_22a_M!$A$2:$B$68,2,FALSE),"")</f>
        <v>Comunal</v>
      </c>
      <c r="CC5" s="1075"/>
      <c r="CD5" s="1064"/>
      <c r="CE5" s="1063" t="str">
        <f>IFERROR(VLOOKUP($G5,EA_23_M!$A$2:$B$70,2,FALSE),"")</f>
        <v>Comunal</v>
      </c>
      <c r="CF5" s="1064"/>
      <c r="CG5" s="57" t="str">
        <f>IFERROR(VLOOKUP($G5,IP_33a_M!$A$2:$B$69,2,FALSE),"")</f>
        <v>Ciudad</v>
      </c>
      <c r="CH5" s="57" t="str">
        <f>IFERROR(VLOOKUP($G5,IP_33b_M!$A$2:$B$69,2,FALSE),"")</f>
        <v>Ciudad</v>
      </c>
      <c r="CI5" s="57" t="str">
        <f>IFERROR(VLOOKUP($G5,IP_33c_M!$A$2:$B$69,2,FALSE),"")</f>
        <v>Ciudad</v>
      </c>
      <c r="CJ5" s="57" t="str">
        <f>IFERROR(VLOOKUP($G5,EA_53_M!$A$2:$B$69,2,FALSE),"")</f>
        <v>Comunal</v>
      </c>
      <c r="CK5" s="57" t="str">
        <f>IFERROR(VLOOKUP($G5,EA_53a_M!$A$2:$B$69,2,FALSE),"")</f>
        <v>Comunal</v>
      </c>
      <c r="CL5" s="1063" t="str">
        <f>IFERROR(VLOOKUP($G5,BPU_24_M!$A$2:$B$69,2,FALSE),"")</f>
        <v>Comunal</v>
      </c>
      <c r="CM5" s="1075"/>
      <c r="CN5" s="1064"/>
      <c r="CO5" s="1063" t="str">
        <f>IFERROR(VLOOKUP($G5,IS_91_M!$A$2:$B$69,2,FALSE),"")</f>
        <v>Comunal</v>
      </c>
      <c r="CP5" s="1075"/>
      <c r="CQ5" s="1064"/>
      <c r="CR5" s="46" t="str">
        <f>IFERROR(VLOOKUP($G5,IS_40_M!$A$2:$B$69,2,FALSE),"")</f>
        <v>Comunal</v>
      </c>
      <c r="CS5" s="46" t="str">
        <f>IFERROR(VLOOKUP($G5,BPU_17_M!$A$2:$B$68,2,FALSE),"")</f>
        <v>Comunal</v>
      </c>
      <c r="CT5" s="46" t="str">
        <f>IFERROR(VLOOKUP($G5,IS_31_M!$A$2:$B$69,2,FALSE),"")</f>
        <v>Comunal</v>
      </c>
      <c r="CU5" s="46" t="str">
        <f>IFERROR(VLOOKUP($G5,IS_32_M!$A$2:$B$69,2,FALSE),"")</f>
        <v>Comunal</v>
      </c>
      <c r="CV5" s="46" t="str">
        <f>IFERROR(VLOOKUP($G5,IS_33_M!$A$2:$B$69,2,FALSE),"")</f>
        <v>Comunal</v>
      </c>
      <c r="CW5" s="46" t="str">
        <f>IFERROR(VLOOKUP($G5,IS_34_M!$A$2:$B$69,2,FALSE),"")</f>
        <v>Comunal</v>
      </c>
      <c r="CX5" s="46" t="str">
        <f>IFERROR(VLOOKUP($G5,EA_33_M!$A$2:$B$68,2,FALSE),"")</f>
        <v>Comunal</v>
      </c>
      <c r="CY5" s="46" t="str">
        <f>IFERROR(VLOOKUP($G5,EA_33a_M!$A$2:$B$68,2,FALSE),"")</f>
        <v>Comunal</v>
      </c>
      <c r="CZ5" s="1070" t="str">
        <f>IFERROR(VLOOKUP($G5,IS_36_M!$A$2:$B$69,2,FALSE),"")</f>
        <v>Comunal</v>
      </c>
      <c r="DA5" s="1070"/>
      <c r="DB5" s="1070" t="str">
        <f>IFERROR(VLOOKUP($G5,IS_37_M!$A$2:$B$69,2,FALSE),"")</f>
        <v>Comunal</v>
      </c>
      <c r="DC5" s="1070"/>
      <c r="DD5" s="46" t="str">
        <f>IFERROR(VLOOKUP($G5,IS_201_M!$A$2:$B$68,2,FALSE),"")</f>
        <v>Comunal</v>
      </c>
      <c r="DE5" s="1063" t="str">
        <f>IFERROR(VLOOKUP($G5,IS_39_M!$A$2:$B$69,2,FALSE),"")</f>
        <v>Comunal</v>
      </c>
      <c r="DF5" s="1075"/>
      <c r="DG5" s="1064"/>
      <c r="DH5" s="1063" t="str">
        <f>IFERROR(VLOOKUP($G5,IS_39a_M!$A$2:$B$69,2,FALSE),"")</f>
        <v>Comunal</v>
      </c>
      <c r="DI5" s="1075"/>
      <c r="DJ5" s="1064"/>
      <c r="DK5" s="1070" t="str">
        <f>IFERROR(VLOOKUP($G5,IS_58_M!$A$2:$B$69,2,FALSE),"")</f>
        <v>Comunal</v>
      </c>
      <c r="DL5" s="1070"/>
      <c r="DM5" s="46" t="str">
        <f>IFERROR(VLOOKUP($G5,IS_20_M!$A$2:$B$69,2,FALSE),"")</f>
        <v>Ciudad</v>
      </c>
      <c r="DN5" s="46" t="str">
        <f>IFERROR(VLOOKUP($G5,EA_31_M!$A$2:$B$69,2,FALSE),"")</f>
        <v>Ciudad</v>
      </c>
      <c r="DO5" s="46" t="str">
        <f>IFERROR(VLOOKUP($G5,IS_5_M!$A$2:$B$69,2,FALSE),"")</f>
        <v>Comunal</v>
      </c>
      <c r="DP5" s="1063" t="str">
        <f>IFERROR(VLOOKUP($G5,EA_48_M!$A$2:$B$69,2,FALSE),"")</f>
        <v>Comunal</v>
      </c>
      <c r="DQ5" s="1064"/>
      <c r="DR5" s="57" t="str">
        <f>IFERROR(VLOOKUP($G5,EA_201_M!$A$2:$B$69,2,FALSE),"")</f>
        <v>Comunal</v>
      </c>
      <c r="DS5" s="57" t="str">
        <f>IFERROR(VLOOKUP($G5,EA_41_M!$A$2:$B$69,2,FALSE),"")</f>
        <v>Comunal</v>
      </c>
      <c r="DT5" s="57" t="str">
        <f>IFERROR(VLOOKUP($G5,EA_200_M!$A$2:$B$69,2,FALSE),"")</f>
        <v>Comunal</v>
      </c>
      <c r="DU5" s="1070" t="str">
        <f>IFERROR(VLOOKUP($G5,IG_1_M!$A$2:$B$69,2,FALSE),"")</f>
        <v>Comunal</v>
      </c>
      <c r="DV5" s="1070"/>
      <c r="DW5" s="1063" t="str">
        <f>IFERROR(VLOOKUP($G5,IG_66_M!$A$2:$B$69,2,FALSE),"")</f>
        <v>Comunal</v>
      </c>
      <c r="DX5" s="1075"/>
      <c r="DY5" s="1064"/>
      <c r="DZ5" s="1063" t="str">
        <f>IFERROR(VLOOKUP($G5,DE_3_M!$A$2:$B$69,2,FALSE),"")</f>
        <v>Comunal</v>
      </c>
      <c r="EA5" s="1075"/>
      <c r="EB5" s="1064"/>
      <c r="EC5" s="1070" t="str">
        <f>IFERROR(VLOOKUP($G5,DE_99_M!$A$2:$B$69,2,FALSE),"")</f>
        <v>Ciudad</v>
      </c>
      <c r="ED5" s="1070"/>
      <c r="EE5" s="1070" t="str">
        <f>IFERROR(VLOOKUP($G5,DE_100_M!$A$2:$B$69,2,FALSE),"")</f>
        <v>Ciudad</v>
      </c>
      <c r="EF5" s="1070"/>
      <c r="EG5" s="1070" t="str">
        <f>IFERROR(VLOOKUP($G5,DE_101_M!$A$2:$B$38,2,FALSE),"")</f>
        <v>Ciudad</v>
      </c>
      <c r="EH5" s="1070"/>
      <c r="EI5" s="1070" t="str">
        <f>IFERROR(VLOOKUP($G5,DE_18_M!$A$2:$B$69,2,FALSE),"")</f>
        <v>Ciudad</v>
      </c>
      <c r="EJ5" s="1070"/>
      <c r="EK5" s="1070" t="str">
        <f>IFERROR(VLOOKUP($G5,DE_98_M!$A$2:$B$69,2,FALSE),"")</f>
        <v>Ciudad</v>
      </c>
      <c r="EL5" s="1070"/>
      <c r="EM5" s="57" t="str">
        <f>IFERROR(VLOOKUP($G5,IP_6_M!$A$2:$B$69,2,FALSE),"")</f>
        <v>Comunal</v>
      </c>
      <c r="EN5" s="46" t="str">
        <f>IFERROR(VLOOKUP($G5,IP_34_M!$A$2:$B$69,2,FALSE),"")</f>
        <v>Comunal</v>
      </c>
      <c r="EO5" s="57" t="str">
        <f>IFERROR(VLOOKUP($G5,IP_34a_M!$A$2:$B$69,2,FALSE),"")</f>
        <v>Comunal</v>
      </c>
      <c r="EP5" s="46" t="str">
        <f>IFERROR(VLOOKUP($G5,IP_48_M!$A$2:$B$69,2,FALSE),"")</f>
        <v>Comunal</v>
      </c>
      <c r="EQ5" s="1070" t="str">
        <f>IFERROR(VLOOKUP($G5,IP_43_M!$A$2:$B$69,2,FALSE),"")</f>
        <v>Comunal</v>
      </c>
      <c r="ER5" s="1070"/>
      <c r="ES5" s="1070" t="str">
        <f>IFERROR(VLOOKUP($G5,IP_43a_M!$A$2:$B$69,2,FALSE),"")</f>
        <v>Comunal</v>
      </c>
      <c r="ET5" s="1070"/>
      <c r="EU5" s="1063" t="str">
        <f>IFERROR(VLOOKUP($G5,IP_47_M!$A$1:$B$63,2,FALSE),"")</f>
        <v>Ciudad</v>
      </c>
      <c r="EV5" s="1064"/>
      <c r="EW5" s="1063" t="str">
        <f>IFERROR(VLOOKUP($G5,IP_47a_M!$A$2:$B$69,2,FALSE),"")</f>
        <v>Ciudad</v>
      </c>
      <c r="EX5" s="1064"/>
      <c r="EY5" s="1063" t="str">
        <f>IFERROR(VLOOKUP($G5,IG_22_M!$A$2:$B$68,2,FALSE),"")</f>
        <v>Ciudad</v>
      </c>
      <c r="EZ5" s="1064"/>
      <c r="FA5" s="1063" t="str">
        <f>IFERROR(VLOOKUP($G5,IG_92_M!$A$2:$B$68,2,FALSE),"")</f>
        <v>Comunal</v>
      </c>
      <c r="FB5" s="1064"/>
      <c r="FC5" s="1063" t="str">
        <f>IFERROR(VLOOKUP($G5,IG_91_M!$A$2:$B$69,2,FALSE),"")</f>
        <v>Comunal</v>
      </c>
      <c r="FD5" s="1064"/>
      <c r="FE5" s="46" t="str">
        <f>IFERROR(VLOOKUP($G5,IG_90_M!$A$2:$B$69,2,FALSE),"")</f>
        <v>Comunal</v>
      </c>
    </row>
    <row r="6" spans="1:161" ht="27.6">
      <c r="A6" s="790"/>
      <c r="B6" s="790"/>
      <c r="C6" s="790"/>
      <c r="D6" s="790"/>
      <c r="E6" s="790"/>
      <c r="F6" s="790"/>
      <c r="G6" s="793" t="s">
        <v>8</v>
      </c>
      <c r="H6" s="1076" t="str">
        <f>+VLOOKUP(H3,INDICE!$C$10:$E$100,3,FALSE)</f>
        <v>Evaluación</v>
      </c>
      <c r="I6" s="1078"/>
      <c r="J6" s="792" t="str">
        <f>+VLOOKUP(J3,INDICE!$C$10:$E$100,3,FALSE)</f>
        <v>Evaluación</v>
      </c>
      <c r="K6" s="1076" t="str">
        <f>+VLOOKUP(K3,INDICE!$C$10:$E$100,3,FALSE)</f>
        <v>Evaluación</v>
      </c>
      <c r="L6" s="1078"/>
      <c r="M6" s="791" t="str">
        <f>+VLOOKUP(M3,INDICE!$C$10:$E$100,3,FALSE)</f>
        <v>Evaluación</v>
      </c>
      <c r="N6" s="1076" t="str">
        <f>+VLOOKUP(N3,INDICE!$C$10:$E$100,3,FALSE)</f>
        <v>Evaluación</v>
      </c>
      <c r="O6" s="1078"/>
      <c r="P6" s="1076" t="s">
        <v>15</v>
      </c>
      <c r="Q6" s="1078"/>
      <c r="R6" s="791" t="str">
        <f>+VLOOKUP(R3,INDICE!$C$10:$E$100,3,FALSE)</f>
        <v>Evaluación</v>
      </c>
      <c r="S6" s="1076" t="str">
        <f>+VLOOKUP(S3,INDICE!$C$10:$E$100,3,FALSE)</f>
        <v>Evaluación</v>
      </c>
      <c r="T6" s="1077"/>
      <c r="U6" s="1078"/>
      <c r="V6" s="792" t="str">
        <f>+VLOOKUP(V3,INDICE!$C$10:$E$100,3,FALSE)</f>
        <v>Evaluación</v>
      </c>
      <c r="W6" s="1076" t="str">
        <f>+VLOOKUP(W3,INDICE!$C$10:$E$100,3,FALSE)</f>
        <v>Evaluación</v>
      </c>
      <c r="X6" s="1077"/>
      <c r="Y6" s="1078"/>
      <c r="Z6" s="1076" t="str">
        <f>+VLOOKUP(Z3,INDICE!$C$10:$E$100,3,FALSE)</f>
        <v>Evaluación</v>
      </c>
      <c r="AA6" s="1077"/>
      <c r="AB6" s="1078"/>
      <c r="AC6" s="1076" t="str">
        <f>+VLOOKUP(AC3,INDICE!$C$10:$E$100,3,FALSE)</f>
        <v>Evaluación</v>
      </c>
      <c r="AD6" s="1077"/>
      <c r="AE6" s="1078"/>
      <c r="AF6" s="55" t="str">
        <f>+VLOOKUP(AF3,INDICE!$C$10:$E$100,3,FALSE)</f>
        <v>Evaluación</v>
      </c>
      <c r="AG6" s="55" t="str">
        <f>+VLOOKUP(AG3,INDICE!$C$10:$E$100,3,FALSE)</f>
        <v>Evaluación</v>
      </c>
      <c r="AH6" s="56" t="str">
        <f>+VLOOKUP(AH3,INDICE!$C$10:$E$100,3,FALSE)</f>
        <v>Evaluación</v>
      </c>
      <c r="AI6" s="55" t="str">
        <f>+VLOOKUP(AI3,INDICE!$C$10:$E$100,3,FALSE)</f>
        <v>Evaluación</v>
      </c>
      <c r="AJ6" s="56" t="str">
        <f>+VLOOKUP(AJ3,INDICE!$C$10:$E$100,3,FALSE)</f>
        <v>Evaluación</v>
      </c>
      <c r="AK6" s="1065" t="str">
        <f>+VLOOKUP(AK3,INDICE!$C$10:$E$100,3,FALSE)</f>
        <v>Caracterización</v>
      </c>
      <c r="AL6" s="1066"/>
      <c r="AM6" s="781" t="s">
        <v>40</v>
      </c>
      <c r="AN6" s="1065" t="str">
        <f>+VLOOKUP(AN3,INDICE!$C$10:$E$100,3,FALSE)</f>
        <v>Evaluación</v>
      </c>
      <c r="AO6" s="1066"/>
      <c r="AP6" s="1065" t="str">
        <f>+VLOOKUP(AP3,INDICE!$C$10:$E$100,3,FALSE)</f>
        <v>Evaluación</v>
      </c>
      <c r="AQ6" s="1066"/>
      <c r="AR6" s="1065" t="str">
        <f>+VLOOKUP(AR3,INDICE!$C$10:$E$100,3,FALSE)</f>
        <v>Evaluación</v>
      </c>
      <c r="AS6" s="1066"/>
      <c r="AT6" s="1065" t="str">
        <f>+VLOOKUP(AT3,INDICE!$C$10:$E$100,3,FALSE)</f>
        <v>Evaluación</v>
      </c>
      <c r="AU6" s="1087"/>
      <c r="AV6" s="1066"/>
      <c r="AW6" s="1065" t="str">
        <f>+VLOOKUP(AW3,INDICE!$C$10:$E$100,3,FALSE)</f>
        <v>Evaluación</v>
      </c>
      <c r="AX6" s="1087"/>
      <c r="AY6" s="1066"/>
      <c r="AZ6" s="56" t="str">
        <f>+VLOOKUP(AZ3,INDICE!$C$10:$E$100,3,FALSE)</f>
        <v>Evaluación</v>
      </c>
      <c r="BA6" s="56" t="str">
        <f>+VLOOKUP(BA3,INDICE!$C$10:$E$100,3,FALSE)</f>
        <v>Evaluación</v>
      </c>
      <c r="BB6" s="56" t="str">
        <f>+VLOOKUP(BB3,INDICE!$C$10:$E$100,3,FALSE)</f>
        <v>Evaluación</v>
      </c>
      <c r="BC6" s="56" t="str">
        <f>+VLOOKUP(BC3,INDICE!$C$10:$E$100,3,FALSE)</f>
        <v>Evaluación</v>
      </c>
      <c r="BD6" s="56" t="str">
        <f>+VLOOKUP(BD3,INDICE!$C$10:$E$100,3,FALSE)</f>
        <v>Evaluación</v>
      </c>
      <c r="BE6" s="56" t="str">
        <f>+VLOOKUP(BE3,INDICE!$C$10:$E$100,3,FALSE)</f>
        <v>Evaluación</v>
      </c>
      <c r="BF6" s="1065" t="str">
        <f>+VLOOKUP(BF3,INDICE!$C$10:$E$100,3,FALSE)</f>
        <v>Evaluación</v>
      </c>
      <c r="BG6" s="1066"/>
      <c r="BH6" s="1065" t="str">
        <f>+VLOOKUP(BH3,INDICE!$C$10:$E$100,3,FALSE)</f>
        <v>Evaluación</v>
      </c>
      <c r="BI6" s="1066"/>
      <c r="BJ6" s="1065" t="str">
        <f>+VLOOKUP(BJ3,INDICE!$C$10:$E$100,3,FALSE)</f>
        <v>Evaluación</v>
      </c>
      <c r="BK6" s="1066"/>
      <c r="BL6" s="1065" t="str">
        <f>+VLOOKUP(BL3,INDICE!$C$10:$E$100,3,FALSE)</f>
        <v>Evaluación</v>
      </c>
      <c r="BM6" s="1066"/>
      <c r="BN6" s="1065" t="str">
        <f>+VLOOKUP(BN3,INDICE!$C$10:$E$100,3,FALSE)</f>
        <v>Evaluación</v>
      </c>
      <c r="BO6" s="1087"/>
      <c r="BP6" s="1066"/>
      <c r="BQ6" s="1065" t="str">
        <f>+VLOOKUP(BQ3,INDICE!$C$10:$E$100,3,FALSE)</f>
        <v>Evaluación</v>
      </c>
      <c r="BR6" s="1087"/>
      <c r="BS6" s="1066"/>
      <c r="BT6" s="1065" t="str">
        <f>+VLOOKUP(BT3,INDICE!$C$10:$E$100,3,FALSE)</f>
        <v>Evaluación</v>
      </c>
      <c r="BU6" s="1066"/>
      <c r="BV6" s="57" t="str">
        <f>+VLOOKUP(BV3,INDICE!$C$10:$E$100,3,FALSE)</f>
        <v>Evaluación</v>
      </c>
      <c r="BW6" s="1065" t="str">
        <f>+VLOOKUP(BW3,INDICE!$C$10:$E$100,3,FALSE)</f>
        <v>Evaluación</v>
      </c>
      <c r="BX6" s="1066"/>
      <c r="BY6" s="1065" t="str">
        <f>+VLOOKUP(BY3,INDICE!$C$10:$E$100,3,FALSE)</f>
        <v>Evaluación</v>
      </c>
      <c r="BZ6" s="1087"/>
      <c r="CA6" s="1066"/>
      <c r="CB6" s="1065" t="str">
        <f>+VLOOKUP(CB3,INDICE!$C$10:$E$100,3,FALSE)</f>
        <v>Evaluación</v>
      </c>
      <c r="CC6" s="1087"/>
      <c r="CD6" s="1066"/>
      <c r="CE6" s="1065" t="str">
        <f>+VLOOKUP(CE3,INDICE!$C$10:$E$100,3,FALSE)</f>
        <v>Evaluación</v>
      </c>
      <c r="CF6" s="1066"/>
      <c r="CG6" s="56" t="str">
        <f>+VLOOKUP(CG3,INDICE!$C$10:$E$100,3,FALSE)</f>
        <v>Caracterización</v>
      </c>
      <c r="CH6" s="56" t="str">
        <f>+VLOOKUP(CH3,INDICE!$C$10:$E$100,3,FALSE)</f>
        <v>Caracterización</v>
      </c>
      <c r="CI6" s="56" t="str">
        <f>+VLOOKUP(CI3,INDICE!$C$10:$E$100,3,FALSE)</f>
        <v>Caracterización</v>
      </c>
      <c r="CJ6" s="57" t="str">
        <f>+VLOOKUP(CJ3,INDICE!$C$10:$E$100,3,FALSE)</f>
        <v>Evaluación</v>
      </c>
      <c r="CK6" s="57" t="str">
        <f>+VLOOKUP(CK3,INDICE!$C$10:$E$100,3,FALSE)</f>
        <v>Evaluación</v>
      </c>
      <c r="CL6" s="1065" t="str">
        <f>+VLOOKUP(CL3,INDICE!$C$10:$E$100,3,FALSE)</f>
        <v>Evaluación</v>
      </c>
      <c r="CM6" s="1087"/>
      <c r="CN6" s="1066"/>
      <c r="CO6" s="1065" t="str">
        <f>+VLOOKUP(CO3,INDICE!$C$10:$E$100,3,FALSE)</f>
        <v>Evaluación</v>
      </c>
      <c r="CP6" s="1087"/>
      <c r="CQ6" s="1066"/>
      <c r="CR6" s="55" t="str">
        <f>+VLOOKUP(CR3,INDICE!$C$10:$E$100,3,FALSE)</f>
        <v>Evaluación</v>
      </c>
      <c r="CS6" s="55" t="str">
        <f>+VLOOKUP(CS3,INDICE!$C$10:$E$100,3,FALSE)</f>
        <v>Evaluación</v>
      </c>
      <c r="CT6" s="55" t="str">
        <f>+VLOOKUP(CT3,INDICE!$C$10:$E$100,3,FALSE)</f>
        <v>Evaluación</v>
      </c>
      <c r="CU6" s="55" t="str">
        <f>+VLOOKUP(CU3,INDICE!$C$10:$E$100,3,FALSE)</f>
        <v>Evaluación</v>
      </c>
      <c r="CV6" s="55" t="str">
        <f>+VLOOKUP(CV3,INDICE!$C$10:$E$100,3,FALSE)</f>
        <v>Evaluación</v>
      </c>
      <c r="CW6" s="55" t="str">
        <f>+VLOOKUP(CW3,INDICE!$C$10:$E$100,3,FALSE)</f>
        <v>Evaluación</v>
      </c>
      <c r="CX6" s="55" t="str">
        <f>+VLOOKUP(CX3,INDICE!$C$10:$E$100,3,FALSE)</f>
        <v>Evaluación</v>
      </c>
      <c r="CY6" s="55" t="str">
        <f>+VLOOKUP(CY3,INDICE!$C$10:$E$100,3,FALSE)</f>
        <v>Evaluación</v>
      </c>
      <c r="CZ6" s="1071" t="str">
        <f>+VLOOKUP(CZ3,INDICE!$C$10:$E$100,3,FALSE)</f>
        <v>Evaluación</v>
      </c>
      <c r="DA6" s="1071"/>
      <c r="DB6" s="1071" t="str">
        <f>+VLOOKUP(DB3,INDICE!$C$10:$E$100,3,FALSE)</f>
        <v>Evaluación</v>
      </c>
      <c r="DC6" s="1071"/>
      <c r="DD6" s="46" t="str">
        <f>+VLOOKUP(DD3,INDICE!$C$10:$E$100,3,FALSE)</f>
        <v>Caracterización</v>
      </c>
      <c r="DE6" s="1063" t="str">
        <f>+VLOOKUP(DE3,INDICE!$C$10:$E$100,3,FALSE)</f>
        <v>Evaluación</v>
      </c>
      <c r="DF6" s="1075"/>
      <c r="DG6" s="1064"/>
      <c r="DH6" s="1065" t="str">
        <f>+VLOOKUP(DH3,INDICE!$C$10:$E$100,3,FALSE)</f>
        <v>Evaluación</v>
      </c>
      <c r="DI6" s="1087"/>
      <c r="DJ6" s="1066"/>
      <c r="DK6" s="1071" t="str">
        <f>+VLOOKUP(DK3,INDICE!$C$10:$E$100,3,FALSE)</f>
        <v>Evaluación</v>
      </c>
      <c r="DL6" s="1071"/>
      <c r="DM6" s="55" t="str">
        <f>+VLOOKUP(DM3,INDICE!$C$10:$E$100,3,FALSE)</f>
        <v>Evaluación</v>
      </c>
      <c r="DN6" s="55" t="str">
        <f>+VLOOKUP(DN3,INDICE!$C$10:$E$100,3,FALSE)</f>
        <v>Evaluación</v>
      </c>
      <c r="DO6" s="55" t="str">
        <f>+VLOOKUP(DO3,INDICE!$C$10:$E$100,3,FALSE)</f>
        <v>Evaluación</v>
      </c>
      <c r="DP6" s="1065" t="str">
        <f>+VLOOKUP(DP3,INDICE!$C$10:$E$100,3,FALSE)</f>
        <v>Evaluación</v>
      </c>
      <c r="DQ6" s="1066"/>
      <c r="DR6" s="56" t="str">
        <f>+VLOOKUP(DR3,INDICE!$C$10:$E$100,3,FALSE)</f>
        <v>Evaluación</v>
      </c>
      <c r="DS6" s="56" t="str">
        <f>+VLOOKUP(DS3,INDICE!$C$10:$E$100,3,FALSE)</f>
        <v>Evaluación</v>
      </c>
      <c r="DT6" s="56" t="str">
        <f>+VLOOKUP(DT3,INDICE!$C$10:$E$100,3,FALSE)</f>
        <v>Evaluación</v>
      </c>
      <c r="DU6" s="1071" t="str">
        <f>+VLOOKUP(DU3,INDICE!$C$10:$E$100,3,FALSE)</f>
        <v>Evaluación</v>
      </c>
      <c r="DV6" s="1071"/>
      <c r="DW6" s="1065" t="str">
        <f>+VLOOKUP(DW3,INDICE!$C$10:$E$100,3,FALSE)</f>
        <v>Evaluación</v>
      </c>
      <c r="DX6" s="1087"/>
      <c r="DY6" s="1066"/>
      <c r="DZ6" s="1065" t="str">
        <f>+VLOOKUP(DZ3,INDICE!$C$10:$E$100,3,FALSE)</f>
        <v>Evaluación</v>
      </c>
      <c r="EA6" s="1087"/>
      <c r="EB6" s="1066"/>
      <c r="EC6" s="1071" t="str">
        <f>+VLOOKUP(EC3,INDICE!$C$10:$E$100,3,FALSE)</f>
        <v>Caracterización</v>
      </c>
      <c r="ED6" s="1071"/>
      <c r="EE6" s="1071" t="str">
        <f>+VLOOKUP(EE3,INDICE!$C$10:$E$100,3,FALSE)</f>
        <v>Caracterización</v>
      </c>
      <c r="EF6" s="1071"/>
      <c r="EG6" s="1071" t="str">
        <f>+VLOOKUP(EG3,INDICE!$C$10:$E$100,3,FALSE)</f>
        <v>Caracterización</v>
      </c>
      <c r="EH6" s="1071"/>
      <c r="EI6" s="1071" t="str">
        <f>+VLOOKUP(EI3,INDICE!$C$10:$E$100,3,FALSE)</f>
        <v>Evaluación</v>
      </c>
      <c r="EJ6" s="1071"/>
      <c r="EK6" s="1071" t="str">
        <f>+VLOOKUP(EK3,INDICE!$C$10:$E$100,3,FALSE)</f>
        <v>Caracterización</v>
      </c>
      <c r="EL6" s="1071"/>
      <c r="EM6" s="56" t="str">
        <f>+VLOOKUP(EM3,INDICE!$C$10:$E$100,3,FALSE)</f>
        <v>Evaluación</v>
      </c>
      <c r="EN6" s="55" t="str">
        <f>+VLOOKUP(EN3,INDICE!$C$10:$E$100,3,FALSE)</f>
        <v>Evaluación</v>
      </c>
      <c r="EO6" s="56" t="str">
        <f>+VLOOKUP(EO3,INDICE!$C$10:$E$100,3,FALSE)</f>
        <v>Evaluación</v>
      </c>
      <c r="EP6" s="55" t="str">
        <f>+VLOOKUP(EP3,INDICE!$C$10:$E$100,3,FALSE)</f>
        <v>Evaluación</v>
      </c>
      <c r="EQ6" s="1071" t="str">
        <f>+VLOOKUP(EQ3,INDICE!$C$10:$E$100,3,FALSE)</f>
        <v>Evaluación</v>
      </c>
      <c r="ER6" s="1071"/>
      <c r="ES6" s="1071" t="str">
        <f>+VLOOKUP(ES3,INDICE!$C$10:$E$100,3,FALSE)</f>
        <v>Evaluación</v>
      </c>
      <c r="ET6" s="1071"/>
      <c r="EU6" s="1065" t="str">
        <f>+VLOOKUP(EU3,INDICE!$C$10:$E$100,3,FALSE)</f>
        <v>Caracterización</v>
      </c>
      <c r="EV6" s="1066"/>
      <c r="EW6" s="1065" t="str">
        <f>+VLOOKUP(EW3,INDICE!$C$10:$E$100,3,FALSE)</f>
        <v>Caracterización</v>
      </c>
      <c r="EX6" s="1066"/>
      <c r="EY6" s="1065" t="str">
        <f>+VLOOKUP(EY3,INDICE!$C$10:$E$100,3,FALSE)</f>
        <v>Evaluación</v>
      </c>
      <c r="EZ6" s="1066"/>
      <c r="FA6" s="1065" t="str">
        <f>+VLOOKUP(FA3,INDICE!$C$10:$E$100,3,FALSE)</f>
        <v>Evaluación</v>
      </c>
      <c r="FB6" s="1066"/>
      <c r="FC6" s="1065" t="str">
        <f>+VLOOKUP(FC3,INDICE!$C$10:$E$100,3,FALSE)</f>
        <v>Evaluación</v>
      </c>
      <c r="FD6" s="1066"/>
      <c r="FE6" s="55" t="str">
        <f>+VLOOKUP(FE3,INDICE!$C$10:$E$100,3,FALSE)</f>
        <v>Evaluación</v>
      </c>
    </row>
    <row r="7" spans="1:161" ht="48">
      <c r="A7" s="790"/>
      <c r="B7" s="790"/>
      <c r="C7" s="790"/>
      <c r="D7" s="790"/>
      <c r="E7" s="790"/>
      <c r="F7" s="790"/>
      <c r="G7" s="793" t="s">
        <v>7</v>
      </c>
      <c r="H7" s="1076" t="str">
        <f>IFERROR(VLOOKUP(G$7,BPU_20_M!$A$2:$B$69,2,FALSE),"")</f>
        <v>Hasta 400 metros de distancia</v>
      </c>
      <c r="I7" s="1078"/>
      <c r="J7" s="792" t="str">
        <f>IFERROR(VLOOKUP(G$7,BPU_21_M!$A$2:$B$73,2,FALSE),"")</f>
        <v>Sin estándar</v>
      </c>
      <c r="K7" s="1076" t="str">
        <f>IFERROR(VLOOKUP(G$7,BPU_22_M!$A$2:$B$69,2,FALSE),"")</f>
        <v>Hasta 3000 metros de distancia</v>
      </c>
      <c r="L7" s="1078"/>
      <c r="M7" s="792" t="str">
        <f>IFERROR(VLOOKUP(G$7,BPU_23_M!$A$2:$B$69,2,FALSE),"")</f>
        <v>Sin estándar</v>
      </c>
      <c r="N7" s="1076" t="str">
        <f>IFERROR(VLOOKUP(G$7,BPU_28a_M!$A$2:$B$69,2,FALSE),"")</f>
        <v>Sin estándar</v>
      </c>
      <c r="O7" s="1078"/>
      <c r="P7" s="1076" t="str">
        <f>IFERROR(VLOOKUP(G$7,BPU_28b_M!$A$2:$B$69,2,FALSE),"")</f>
        <v>Sin estándar</v>
      </c>
      <c r="Q7" s="1078"/>
      <c r="R7" s="792" t="str">
        <f>IFERROR(VLOOKUP(G$7,BPU_29_M!$A$2:$B$69,2,FALSE),"")</f>
        <v>Desde 10 metros cuadrados / habitante</v>
      </c>
      <c r="S7" s="1076" t="str">
        <f>IFERROR(VLOOKUP(G$7,BPU_7_M!$A$2:$B$69,2,FALSE),"")</f>
        <v>Hasta 1500 metros de distancia</v>
      </c>
      <c r="T7" s="1077"/>
      <c r="U7" s="1078"/>
      <c r="V7" s="792" t="str">
        <f>IFERROR(VLOOKUP(G$7,BPU_8_M!$A$2:$B$69,2,FALSE),"")</f>
        <v>Sin estándar</v>
      </c>
      <c r="W7" s="1076" t="str">
        <f>IFERROR(VLOOKUP(G$7,BPU_3_M!$A$2:$B$69,2,FALSE),"")</f>
        <v>Hasta 1000 metros de distancia</v>
      </c>
      <c r="X7" s="1077"/>
      <c r="Y7" s="1078"/>
      <c r="Z7" s="1076" t="str">
        <f>IFERROR(VLOOKUP(G$7,BPU_4_M!$A$2:$B$68,2,FALSE),"")</f>
        <v>Desde 1</v>
      </c>
      <c r="AA7" s="1077"/>
      <c r="AB7" s="1078"/>
      <c r="AC7" s="1076" t="str">
        <f>IFERROR(VLOOKUP(G$7,BPU_1_M!$A$2:$B$69,2,FALSE),"")</f>
        <v>Hasta 400 metros de distancia</v>
      </c>
      <c r="AD7" s="1077"/>
      <c r="AE7" s="1078"/>
      <c r="AF7" s="57" t="str">
        <f>IFERROR(VLOOKUP($G7,BPU_25_M!$A$2:$B$74,2,FALSE),"")</f>
        <v>400 metros de distancia máxima</v>
      </c>
      <c r="AG7" s="46" t="str">
        <f>IFERROR(VLOOKUP($G7,BPU_26_M!$A$2:$B$69,2,FALSE),"")</f>
        <v>Sin estándar</v>
      </c>
      <c r="AH7" s="57" t="str">
        <f>IFERROR(VLOOKUP($G7,BPU_26x_M!$A$2:$B$69,2,FALSE),"")</f>
        <v>Sin estándar</v>
      </c>
      <c r="AI7" s="46" t="str">
        <f>IFERROR(VLOOKUP($G7,BPU_26b_M!$A$2:$B$69,2,FALSE),"")</f>
        <v>Sin estándar</v>
      </c>
      <c r="AJ7" s="57" t="str">
        <f>IFERROR(VLOOKUP($G7,DE_36_M!$A$2:$B$69,2,FALSE),"")</f>
        <v>90% o más de población cubierta dentro de la red de transporte público mayor</v>
      </c>
      <c r="AK7" s="1063" t="str">
        <f>IFERROR(VLOOKUP($G7,EA_93_M!$A$2:$B$68,2,FALSE),"")</f>
        <v>Sin estándar</v>
      </c>
      <c r="AL7" s="1064"/>
      <c r="AM7" s="780" t="s">
        <v>422</v>
      </c>
      <c r="AN7" s="1063" t="str">
        <f>IFERROR(VLOOKUP($G7,DE_33_M!$A$2:$B$69,2,FALSE),"")</f>
        <v>Sin estándar</v>
      </c>
      <c r="AO7" s="1064"/>
      <c r="AP7" s="1063" t="str">
        <f>IFERROR(VLOOKUP($G7,DE_102_M!$A$2:$B$69,2,FALSE),"")</f>
        <v>Sin estándar</v>
      </c>
      <c r="AQ7" s="1064"/>
      <c r="AR7" s="1063" t="str">
        <f>IFERROR(VLOOKUP($G7,DE_105_M!$A$2:$B$69,2,FALSE),"")</f>
        <v>Sin estándar</v>
      </c>
      <c r="AS7" s="1064"/>
      <c r="AT7" s="1063" t="str">
        <f>IFERROR(VLOOKUP($G7,DE_28_M!$A$2:$B$69,2,FALSE),"")</f>
        <v>Sin estándar</v>
      </c>
      <c r="AU7" s="1075"/>
      <c r="AV7" s="1064"/>
      <c r="AW7" s="1063" t="str">
        <f>IFERROR(VLOOKUP($G7,DE_31_M!$A$2:$B$69,2,FALSE),"")</f>
        <v>Sin estándar</v>
      </c>
      <c r="AX7" s="1075"/>
      <c r="AY7" s="1064"/>
      <c r="AZ7" s="57" t="str">
        <f>IFERROR(VLOOKUP($G7,DE_16_M!$A$2:$B$69,2,FALSE),"")</f>
        <v>Hasta 60 minutos</v>
      </c>
      <c r="BA7" s="57" t="str">
        <f>IFERROR(VLOOKUP($G7,DE_29_M!$A$2:$B$69,2,FALSE),"")</f>
        <v>Hasta 60 minutos</v>
      </c>
      <c r="BB7" s="57" t="str">
        <f>IFERROR(VLOOKUP($G7,DE_200_M!$A$2:$B$69,2,FALSE),"")</f>
        <v>Sin estándar</v>
      </c>
      <c r="BC7" s="57" t="str">
        <f>IFERROR(VLOOKUP($G7,DE_201_M!$A$2:$B$69,2,FALSE),"")</f>
        <v>Sin estándar</v>
      </c>
      <c r="BD7" s="57" t="str">
        <f>IFERROR(VLOOKUP($G7,DE_202_M!$A$2:$B$69,2,FALSE),"")</f>
        <v xml:space="preserve">Sin estándar </v>
      </c>
      <c r="BE7" s="57" t="str">
        <f>IFERROR(VLOOKUP($G7,DE_203_M!$A$2:$B$69,2,FALSE),"")</f>
        <v>Sin estándar</v>
      </c>
      <c r="BF7" s="1063" t="str">
        <f>IFERROR(VLOOKUP($G7,EA_16_M!$A$2:$B$69,2,FALSE),"")</f>
        <v>Hasta 20 µg/m³</v>
      </c>
      <c r="BG7" s="1064"/>
      <c r="BH7" s="57" t="str">
        <f>IFERROR(VLOOKUP($G7,EA_42_M!$A$2:$B$69,2,FALSE),"")</f>
        <v>Sin estándar</v>
      </c>
      <c r="BI7" s="57" t="str">
        <f>IFERROR(VLOOKUP($G7,EA_47_M!$A$2:$B$69,2,FALSE),"")</f>
        <v>Sin estándar</v>
      </c>
      <c r="BJ7" s="1063" t="str">
        <f>IFERROR(VLOOKUP($G7,EA_10_M!$A$2:$B$65,2,FALSE),"")</f>
        <v>Ld &gt; 65 dBA OCDE</v>
      </c>
      <c r="BK7" s="1064"/>
      <c r="BL7" s="1063" t="str">
        <f>IFERROR(VLOOKUP($G7,EA_90_M!$A$2:$B$65,2,FALSE),"")</f>
        <v>Ld &gt; 55 dBA OCDE</v>
      </c>
      <c r="BM7" s="1064"/>
      <c r="BN7" s="1063" t="str">
        <f>IFERROR(VLOOKUP($G7,EA_8_M!$A$2:$B$69,2,FALSE),"")</f>
        <v>Sin estándar</v>
      </c>
      <c r="BO7" s="1075"/>
      <c r="BP7" s="1064"/>
      <c r="BQ7" s="1063" t="str">
        <f>IFERROR(VLOOKUP($G7,EA_9_M!$A$2:$B$69,2,FALSE),"")</f>
        <v>Sin estándar</v>
      </c>
      <c r="BR7" s="1075"/>
      <c r="BS7" s="1064"/>
      <c r="BT7" s="1063" t="str">
        <f>IFERROR(VLOOKUP($G7,EA_34_M!$A$2:$B$69,2,FALSE),"")</f>
        <v>Hasta 1 kilogramo / habitante / día</v>
      </c>
      <c r="BU7" s="1064"/>
      <c r="BV7" s="57" t="str">
        <f>IFERROR(VLOOKUP($G7,EA_36_M!$A$2:$B$69,2,FALSE),"")</f>
        <v>Sin estándar</v>
      </c>
      <c r="BW7" s="1063" t="str">
        <f>IFERROR(VLOOKUP($G7,EA_35_M!$A$2:$B$69,2,FALSE),"")</f>
        <v>Sin estándar</v>
      </c>
      <c r="BX7" s="1064"/>
      <c r="BY7" s="1063" t="str">
        <f>IFERROR(VLOOKUP($G7,EA_22_M!$A$2:$B$69,2,FALSE),"")</f>
        <v>Sin estándar</v>
      </c>
      <c r="BZ7" s="1075"/>
      <c r="CA7" s="1064"/>
      <c r="CB7" s="1063" t="str">
        <f>IFERROR(VLOOKUP($G7,EA_22a_M!$A$2:$B$68,2,FALSE),"")</f>
        <v>Sin estándar</v>
      </c>
      <c r="CC7" s="1075"/>
      <c r="CD7" s="1064"/>
      <c r="CE7" s="1063" t="str">
        <f>IFERROR(VLOOKUP($G7,EA_23_M!$A$2:$B$70,2,FALSE),"")</f>
        <v>Sin estándar</v>
      </c>
      <c r="CF7" s="1064"/>
      <c r="CG7" s="57" t="str">
        <f>IFERROR(VLOOKUP($G7,IP_33a_M!$A$2:$B$69,2,FALSE),"")</f>
        <v>Sin estándar</v>
      </c>
      <c r="CH7" s="57" t="str">
        <f>IFERROR(VLOOKUP($G7,IP_33b_M!$A$2:$B$69,2,FALSE),"")</f>
        <v>Sin estándar</v>
      </c>
      <c r="CI7" s="57" t="str">
        <f>IFERROR(VLOOKUP($G7,IP_33c_M!$A$2:$B$69,2,FALSE),"")</f>
        <v>Sin estándar</v>
      </c>
      <c r="CJ7" s="57" t="str">
        <f>IFERROR(VLOOKUP($G7,EA_53_M!$A$2:$B$69,2,FALSE),"")</f>
        <v>Sin estándar</v>
      </c>
      <c r="CK7" s="57" t="str">
        <f>IFERROR(VLOOKUP($G7,EA_53a_M!$A$2:$B$69,2,FALSE),"")</f>
        <v>Sin estándar</v>
      </c>
      <c r="CL7" s="1063" t="str">
        <f>IFERROR(VLOOKUP($G7,BPU_24_M!$A$2:$B$69,2,FALSE),"")</f>
        <v>Sin estándar</v>
      </c>
      <c r="CM7" s="1075"/>
      <c r="CN7" s="1064"/>
      <c r="CO7" s="1063" t="str">
        <f>IFERROR(VLOOKUP($G7,IS_91_M!$A$2:$B$69,2,FALSE),"")</f>
        <v>Sin estándar</v>
      </c>
      <c r="CP7" s="1075"/>
      <c r="CQ7" s="1064"/>
      <c r="CR7" s="46" t="str">
        <f>IFERROR(VLOOKUP($G7,IS_40_M!$A$2:$B$69,2,FALSE),"")</f>
        <v>100% de veredas en buen estado</v>
      </c>
      <c r="CS7" s="46" t="str">
        <f>IFERROR(VLOOKUP($G7,BPU_17_M!$A$2:$B$68,2,FALSE),"")</f>
        <v>Sin estándar</v>
      </c>
      <c r="CT7" s="46" t="str">
        <f>IFERROR(VLOOKUP($G7,IS_31_M!$A$2:$B$69,2,FALSE),"")</f>
        <v>Hasta 10%</v>
      </c>
      <c r="CU7" s="46" t="str">
        <f>IFERROR(VLOOKUP($G7,IS_32_M!$A$2:$B$69,2,FALSE),"")</f>
        <v>Sin estándar</v>
      </c>
      <c r="CV7" s="46" t="str">
        <f>IFERROR(VLOOKUP($G7,IS_33_M!$A$2:$B$69,2,FALSE),"")</f>
        <v>Sin estándar</v>
      </c>
      <c r="CW7" s="46" t="str">
        <f>IFERROR(VLOOKUP($G7,IS_34_M!$A$2:$B$69,2,FALSE),"")</f>
        <v>Sin estándar</v>
      </c>
      <c r="CX7" s="46" t="str">
        <f>IFERROR(VLOOKUP($G7,EA_33_M!$A$2:$B$68,2,FALSE),"")</f>
        <v>Sin estándar</v>
      </c>
      <c r="CY7" s="46" t="str">
        <f>IFERROR(VLOOKUP($G7,EA_33a_M!$A$2:$B$68,2,FALSE),"")</f>
        <v>Sin estándar</v>
      </c>
      <c r="CZ7" s="1070" t="str">
        <f>IFERROR(VLOOKUP($G7,IS_36_M!$A$2:$B$69,2,FALSE),"")</f>
        <v>Sin estándar</v>
      </c>
      <c r="DA7" s="1070"/>
      <c r="DB7" s="1070" t="str">
        <f>IFERROR(VLOOKUP($G7,IS_37_M!$A$2:$B$69,2,FALSE),"")</f>
        <v>Sin estándar</v>
      </c>
      <c r="DC7" s="1070"/>
      <c r="DD7" s="46" t="str">
        <f>IFERROR(VLOOKUP($G7,IS_201_M!$A$2:$B$68,2,FALSE),"")</f>
        <v>Sin estándar</v>
      </c>
      <c r="DE7" s="1063" t="str">
        <f>IFERROR(VLOOKUP($G7,IS_39_M!$A$2:$B$69,2,FALSE),"")</f>
        <v>100 % de las unidades vecinales (UV) de una comuna con un mínimo de 20% y un máximo de 60% de población vulnerable.</v>
      </c>
      <c r="DF7" s="1075"/>
      <c r="DG7" s="1064"/>
      <c r="DH7" s="1063" t="str">
        <f>IFERROR(VLOOKUP($G7,IS_39a_M!$A$2:$B$69,2,FALSE),"")</f>
        <v>Sin estándar</v>
      </c>
      <c r="DI7" s="1075"/>
      <c r="DJ7" s="1064"/>
      <c r="DK7" s="1070" t="str">
        <f>IFERROR(VLOOKUP($G7,IS_58_M!$A$2:$B$69,2,FALSE),"")</f>
        <v>Sin estándar</v>
      </c>
      <c r="DL7" s="1070"/>
      <c r="DM7" s="46" t="str">
        <f>IFERROR(VLOOKUP($G7,IS_20_M!$A$2:$B$69,2,FALSE),"")</f>
        <v>Sin estándar</v>
      </c>
      <c r="DN7" s="46" t="str">
        <f>IFERROR(VLOOKUP($G7,EA_31_M!$A$2:$B$69,2,FALSE),"")</f>
        <v>Sin estándar</v>
      </c>
      <c r="DO7" s="46" t="str">
        <f>IFERROR(VLOOKUP($G7,IS_5_M!$A$2:$B$69,2,FALSE),"")</f>
        <v>Sin estándar</v>
      </c>
      <c r="DP7" s="1063" t="str">
        <f>IFERROR(VLOOKUP($G7,EA_48_M!$A$2:$B$69,2,FALSE),"")</f>
        <v>Sin estándar</v>
      </c>
      <c r="DQ7" s="1064"/>
      <c r="DR7" s="57" t="str">
        <f>IFERROR(VLOOKUP($G7,EA_201_M!$A$2:$B$69,2,FALSE),"")</f>
        <v>Sin estándar</v>
      </c>
      <c r="DS7" s="57" t="str">
        <f>IFERROR(VLOOKUP($G7,EA_41_M!$A$2:$B$69,2,FALSE),"")</f>
        <v>Sin estándar</v>
      </c>
      <c r="DT7" s="57" t="str">
        <f>IFERROR(VLOOKUP($G7,EA_200_M!$A$2:$B$69,2,FALSE),"")</f>
        <v>Sin estándar</v>
      </c>
      <c r="DU7" s="1070" t="str">
        <f>IFERROR(VLOOKUP($G7,IG_1_M!$A$2:$B$69,2,FALSE),"")</f>
        <v>Sin estándar</v>
      </c>
      <c r="DV7" s="1070"/>
      <c r="DW7" s="1063" t="str">
        <f>IFERROR(VLOOKUP($G7,IG_66_M!$A$2:$B$69,2,FALSE),"")</f>
        <v>PRC vigente o actualizado en menos de 10 años</v>
      </c>
      <c r="DX7" s="1075"/>
      <c r="DY7" s="1064"/>
      <c r="DZ7" s="1063" t="str">
        <f>IFERROR(VLOOKUP($G7,DE_3_M!$A$2:$B$69,2,FALSE),"")</f>
        <v>Hasta 30%</v>
      </c>
      <c r="EA7" s="1075"/>
      <c r="EB7" s="1064"/>
      <c r="EC7" s="1070" t="str">
        <f>IFERROR(VLOOKUP($G7,DE_99_M!$A$2:$B$69,2,FALSE),"")</f>
        <v>Sin estándar</v>
      </c>
      <c r="ED7" s="1070"/>
      <c r="EE7" s="1070" t="str">
        <f>IFERROR(VLOOKUP($G7,DE_100_M!$A$2:$B$69,2,FALSE),"")</f>
        <v>Sin estándar</v>
      </c>
      <c r="EF7" s="1070"/>
      <c r="EG7" s="1070" t="str">
        <f>IFERROR(VLOOKUP($G7,DE_101_M!$A$2:$B$38,2,FALSE),"")</f>
        <v>Sin estándar</v>
      </c>
      <c r="EH7" s="1070"/>
      <c r="EI7" s="1070" t="str">
        <f>IFERROR(VLOOKUP($G7,DE_18_M!$A$2:$B$69,2,FALSE),"")</f>
        <v>Hasta 5%</v>
      </c>
      <c r="EJ7" s="1070"/>
      <c r="EK7" s="1070" t="str">
        <f>IFERROR(VLOOKUP($G7,DE_98_M!$A$2:$B$69,2,FALSE),"")</f>
        <v>Sin estándar</v>
      </c>
      <c r="EL7" s="1070"/>
      <c r="EM7" s="57" t="str">
        <f>IFERROR(VLOOKUP($G7,IP_6_M!$A$2:$B$69,2,FALSE),"")</f>
        <v>Sin estándar</v>
      </c>
      <c r="EN7" s="46" t="str">
        <f>IFERROR(VLOOKUP($G7,IP_34_M!$A$2:$B$69,2,FALSE),"")</f>
        <v>Sin estándar</v>
      </c>
      <c r="EO7" s="57" t="str">
        <f>IFERROR(VLOOKUP($G7,IP_34a_M!$A$2:$B$69,2,FALSE),"")</f>
        <v>Sin estándar</v>
      </c>
      <c r="EP7" s="46" t="str">
        <f>IFERROR(VLOOKUP($G7,IP_48_M!$A$2:$B$69,2,FALSE),"")</f>
        <v>Plan Regulador Comunal (en adelante PRC) reconoce inmuebles y/o zonas de conservación histórica (en adelante, ICH y/o ZCH respectivamente)</v>
      </c>
      <c r="EQ7" s="1070" t="str">
        <f>IFERROR(VLOOKUP($G7,IP_43_M!$A$2:$B$69,2,FALSE),"")</f>
        <v>Sin estándar</v>
      </c>
      <c r="ER7" s="1070"/>
      <c r="ES7" s="1070" t="str">
        <f>IFERROR(VLOOKUP($G7,IP_43a_M!$A$2:$B$69,2,FALSE),"")</f>
        <v>Sin estándar</v>
      </c>
      <c r="ET7" s="1070"/>
      <c r="EU7" s="1063" t="str">
        <f>IFERROR(VLOOKUP($G7,IP_47_M!$A$1:$B$63,2,FALSE),"")</f>
        <v>Sin estándar</v>
      </c>
      <c r="EV7" s="1064"/>
      <c r="EW7" s="1063" t="str">
        <f>IFERROR(VLOOKUP($G7,IP_47a_M!$A$2:$B$69,2,FALSE),"")</f>
        <v>Sin estándar</v>
      </c>
      <c r="EX7" s="1064"/>
      <c r="EY7" s="1063" t="str">
        <f>IFERROR(VLOOKUP($G7,IG_22_M!$A$2:$B$68,2,FALSE),"")</f>
        <v>100% de los proyectos</v>
      </c>
      <c r="EZ7" s="1064"/>
      <c r="FA7" s="1063" t="str">
        <f>IFERROR(VLOOKUP($G7,IG_92_M!$A$2:$B$68,2,FALSE),"")</f>
        <v>Sin estándar</v>
      </c>
      <c r="FB7" s="1064"/>
      <c r="FC7" s="1063" t="str">
        <f>IFERROR(VLOOKUP($G7,IG_91_M!$A$2:$B$69,2,FALSE),"")</f>
        <v>Sin estándar</v>
      </c>
      <c r="FD7" s="1064"/>
      <c r="FE7" s="46" t="str">
        <f>IFERROR(VLOOKUP($G7,IG_90_M!$A$2:$B$69,2,FALSE),"")</f>
        <v>Sin estándar</v>
      </c>
    </row>
    <row r="8" spans="1:161" ht="48">
      <c r="A8" s="790"/>
      <c r="B8" s="790"/>
      <c r="C8" s="790"/>
      <c r="D8" s="790"/>
      <c r="E8" s="790"/>
      <c r="F8" s="790"/>
      <c r="G8" s="787" t="s">
        <v>139</v>
      </c>
      <c r="H8" s="1076" t="str">
        <f>IFERROR(VLOOKUP(G$8,BPU_20_M!$A$2:$B$69,2,FALSE),"")</f>
        <v>Metros lineales</v>
      </c>
      <c r="I8" s="1078"/>
      <c r="J8" s="792" t="str">
        <f>IFERROR(VLOOKUP(G$8,BPU_21_M!$A$2:$B$73,2,FALSE),"")</f>
        <v>Metros cuadrados/Habitante</v>
      </c>
      <c r="K8" s="1076" t="str">
        <f>IFERROR(VLOOKUP(G$8,BPU_22_M!$A$2:$B$69,2,FALSE),"")</f>
        <v>Metros lineales</v>
      </c>
      <c r="L8" s="1078"/>
      <c r="M8" s="792" t="str">
        <f>IFERROR(VLOOKUP(G$8,BPU_23_M!$A$2:$B$69,2,FALSE),"")</f>
        <v>Metros cuadrados / Habitante</v>
      </c>
      <c r="N8" s="1076" t="str">
        <f>IFERROR(VLOOKUP(G$8,BPU_28a_M!$A$2:$B$69,2,FALSE),"")</f>
        <v>Porcentaje</v>
      </c>
      <c r="O8" s="1078"/>
      <c r="P8" s="1076" t="str">
        <f>IFERROR(VLOOKUP(G$8,BPU_28b_M!$A$2:$B$69,2,FALSE),"")</f>
        <v>Porcentaje</v>
      </c>
      <c r="Q8" s="1078"/>
      <c r="R8" s="792" t="str">
        <f>IFERROR(VLOOKUP(G$8,BPU_29_M!$A$2:$B$69,2,FALSE),"")</f>
        <v>Metros cuadrados/Habitante</v>
      </c>
      <c r="S8" s="1076" t="str">
        <f>IFERROR(VLOOKUP(G$8,BPU_7_M!$A$2:$B$69,2,FALSE),"")</f>
        <v>Metros lineales</v>
      </c>
      <c r="T8" s="1077"/>
      <c r="U8" s="1078"/>
      <c r="V8" s="792" t="str">
        <f>IFERROR(VLOOKUP(G$8,BPU_8_M!$A$2:$B$69,2,FALSE),"")</f>
        <v>Jornadas diarias de médicos / 10.000 habitantes</v>
      </c>
      <c r="W8" s="1076" t="str">
        <f>IFERROR(VLOOKUP(G$8,BPU_3_M!$A$2:$B$69,2,FALSE),"")</f>
        <v>Metros lineales</v>
      </c>
      <c r="X8" s="1077"/>
      <c r="Y8" s="1078"/>
      <c r="Z8" s="1076" t="str">
        <f>IFERROR(VLOOKUP(G$8,BPU_4_M!$A$2:$B$68,2,FALSE),"")</f>
        <v>Relación (Matrículas/Población)</v>
      </c>
      <c r="AA8" s="1077"/>
      <c r="AB8" s="1078"/>
      <c r="AC8" s="1076" t="str">
        <f>IFERROR(VLOOKUP(G$8,BPU_1_M!$A$2:$B$69,2,FALSE),"")</f>
        <v>Metros lineales</v>
      </c>
      <c r="AD8" s="1077"/>
      <c r="AE8" s="1078"/>
      <c r="AF8" s="57" t="str">
        <f>IFERROR(VLOOKUP($G8,BPU_25_M!$A$2:$B$74,2,FALSE),"")</f>
        <v>Metros lineales</v>
      </c>
      <c r="AG8" s="46" t="str">
        <f>IFERROR(VLOOKUP($G8,BPU_26_M!$A$2:$B$69,2,FALSE),"")</f>
        <v>Promedio per cápita de frecuencia de transporte público mayor</v>
      </c>
      <c r="AH8" s="57" t="str">
        <f>IFERROR(VLOOKUP($G8,BPU_26x_M!$A$2:$B$69,2,FALSE),"")</f>
        <v>Promedio per cápita de frecuencia de transporte público mayor ajustada según el ICF.</v>
      </c>
      <c r="AI8" s="46" t="str">
        <f>IFERROR(VLOOKUP($G8,BPU_26b_M!$A$2:$B$69,2,FALSE),"")</f>
        <v>Promedio per cápita de frecuencia de transporte público menor</v>
      </c>
      <c r="AJ8" s="57" t="str">
        <f>IFERROR(VLOOKUP($G8,DE_36_M!$A$2:$B$69,2,FALSE),"")</f>
        <v>Porcentaje</v>
      </c>
      <c r="AK8" s="1063" t="str">
        <f>IFERROR(VLOOKUP($G8,EA_93_M!$A$2:$B$68,2,FALSE),"")</f>
        <v>Porcentaje</v>
      </c>
      <c r="AL8" s="1064"/>
      <c r="AM8" s="780" t="s">
        <v>1173</v>
      </c>
      <c r="AN8" s="1063" t="str">
        <f>IFERROR(VLOOKUP($G8,DE_33_M!$A$2:$B$69,2,FALSE),"")</f>
        <v>Ratio</v>
      </c>
      <c r="AO8" s="1064"/>
      <c r="AP8" s="1063" t="str">
        <f>IFERROR(VLOOKUP($G8,DE_102_M!$A$2:$B$69,2,FALSE),"")</f>
        <v>Porcentaje</v>
      </c>
      <c r="AQ8" s="1064"/>
      <c r="AR8" s="1063" t="str">
        <f>IFERROR(VLOOKUP($G8,DE_105_M!$A$2:$B$69,2,FALSE),"")</f>
        <v>Porcentaje</v>
      </c>
      <c r="AS8" s="1064"/>
      <c r="AT8" s="1063" t="str">
        <f>IFERROR(VLOOKUP($G8,DE_28_M!$A$2:$B$69,2,FALSE),"")</f>
        <v>Relación (Número de víctimas mortales por cada 100.000 habitantes)</v>
      </c>
      <c r="AU8" s="1075"/>
      <c r="AV8" s="1064"/>
      <c r="AW8" s="1063" t="str">
        <f>IFERROR(VLOOKUP($G8,DE_31_M!$A$2:$B$69,2,FALSE),"")</f>
        <v>Relación (Número de víctimas lesionadas por cada 100.000 habitantes)</v>
      </c>
      <c r="AX8" s="1075"/>
      <c r="AY8" s="1064"/>
      <c r="AZ8" s="57" t="str">
        <f>IFERROR(VLOOKUP($G8,DE_16_M!$A$2:$B$69,2,FALSE),"")</f>
        <v>Minutos</v>
      </c>
      <c r="BA8" s="57" t="str">
        <f>IFERROR(VLOOKUP($G8,DE_29_M!$A$2:$B$69,2,FALSE),"")</f>
        <v>Minutos</v>
      </c>
      <c r="BB8" s="57" t="str">
        <f>IFERROR(VLOOKUP($G8,DE_200_M!$A$2:$B$69,2,FALSE),"")</f>
        <v>Porcentaje</v>
      </c>
      <c r="BC8" s="57" t="str">
        <f>IFERROR(VLOOKUP($G8,DE_201_M!$A$2:$B$69,2,FALSE),"")</f>
        <v>Porcentaje</v>
      </c>
      <c r="BD8" s="57" t="str">
        <f>IFERROR(VLOOKUP($G8,DE_202_M!$A$2:$B$69,2,FALSE),"")</f>
        <v>Porcentaje</v>
      </c>
      <c r="BE8" s="57" t="str">
        <f>IFERROR(VLOOKUP($G8,DE_203_M!$A$2:$B$69,2,FALSE),"")</f>
        <v>Porcentaje</v>
      </c>
      <c r="BF8" s="1063" t="str">
        <f>IFERROR(VLOOKUP($G8,EA_16_M!$A$2:$B$69,2,FALSE),"")</f>
        <v>µg/m³</v>
      </c>
      <c r="BG8" s="1064"/>
      <c r="BH8" s="57" t="str">
        <f>IFERROR(VLOOKUP($G8,EA_42_M!$A$2:$B$69,2,FALSE),"")</f>
        <v>Número de estaciones con emisiones validas</v>
      </c>
      <c r="BI8" s="57" t="str">
        <f>IFERROR(VLOOKUP($G8,EA_47_M!$A$2:$B$69,2,FALSE),"")</f>
        <v>Número de episodios críticos</v>
      </c>
      <c r="BJ8" s="1063" t="str">
        <f>IFERROR(VLOOKUP($G8,EA_10_M!$A$2:$B$65,2,FALSE),"")</f>
        <v>Porcentaje</v>
      </c>
      <c r="BK8" s="1064"/>
      <c r="BL8" s="1063" t="str">
        <f>IFERROR(VLOOKUP($G8,EA_90_M!$A$2:$B$65,2,FALSE),"")</f>
        <v xml:space="preserve">Porcentaje  </v>
      </c>
      <c r="BM8" s="1064"/>
      <c r="BN8" s="1063" t="str">
        <f>IFERROR(VLOOKUP($G8,EA_8_M!$A$2:$B$69,2,FALSE),"")</f>
        <v xml:space="preserve">Litros al día / Habitante </v>
      </c>
      <c r="BO8" s="1075"/>
      <c r="BP8" s="1064"/>
      <c r="BQ8" s="1063" t="str">
        <f>IFERROR(VLOOKUP($G8,EA_9_M!$A$2:$B$69,2,FALSE),"")</f>
        <v xml:space="preserve">Porcentaje  </v>
      </c>
      <c r="BR8" s="1075"/>
      <c r="BS8" s="1064"/>
      <c r="BT8" s="1063" t="str">
        <f>IFERROR(VLOOKUP($G8,EA_34_M!$A$2:$B$69,2,FALSE),"")</f>
        <v>Kilogramo / habitante /día</v>
      </c>
      <c r="BU8" s="1064"/>
      <c r="BV8" s="57" t="str">
        <f>IFERROR(VLOOKUP($G8,EA_36_M!$A$2:$B$69,2,FALSE),"")</f>
        <v>Porcentaje</v>
      </c>
      <c r="BW8" s="1063" t="str">
        <f>IFERROR(VLOOKUP($G8,EA_35_M!$A$2:$B$69,2,FALSE),"")</f>
        <v>Relación (Número de microbasurales por cada 10.000 habitantes)</v>
      </c>
      <c r="BX8" s="1064"/>
      <c r="BY8" s="1063" t="str">
        <f>IFERROR(VLOOKUP($G8,EA_22_M!$A$2:$B$69,2,FALSE),"")</f>
        <v>Kilovatio hora (kWh) / habitante / año</v>
      </c>
      <c r="BZ8" s="1075"/>
      <c r="CA8" s="1064"/>
      <c r="CB8" s="1063" t="str">
        <f>IFERROR(VLOOKUP($G8,EA_22a_M!$A$2:$B$68,2,FALSE),"")</f>
        <v>Kilovatio hora (kWh) / habitante / año</v>
      </c>
      <c r="CC8" s="1075"/>
      <c r="CD8" s="1064"/>
      <c r="CE8" s="1063" t="str">
        <f>IFERROR(VLOOKUP($G8,EA_23_M!$A$2:$B$70,2,FALSE),"")</f>
        <v xml:space="preserve">Porcentaje  </v>
      </c>
      <c r="CF8" s="1064"/>
      <c r="CG8" s="57" t="str">
        <f>IFERROR(VLOOKUP($G8,IP_33a_M!$A$2:$B$69,2,FALSE),"")</f>
        <v>Hectáreas</v>
      </c>
      <c r="CH8" s="57" t="str">
        <f>IFERROR(VLOOKUP($G8,IP_33b_M!$A$2:$B$69,2,FALSE),"")</f>
        <v>Hectáreas</v>
      </c>
      <c r="CI8" s="57" t="str">
        <f>IFERROR(VLOOKUP($G8,IP_33c_M!$A$2:$B$69,2,FALSE),"")</f>
        <v>Hectáreas</v>
      </c>
      <c r="CJ8" s="57" t="str">
        <f>IFERROR(VLOOKUP($G8,EA_53_M!$A$2:$B$69,2,FALSE),"")</f>
        <v>Porcentaje</v>
      </c>
      <c r="CK8" s="57" t="str">
        <f>IFERROR(VLOOKUP($G8,EA_53a_M!$A$2:$B$69,2,FALSE),"")</f>
        <v>Porcentaje</v>
      </c>
      <c r="CL8" s="1063" t="str">
        <f>IFERROR(VLOOKUP($G8,BPU_24_M!$A$2:$B$69,2,FALSE),"")</f>
        <v>Relación (Unidades por cada 1.000 viviendas particulares)</v>
      </c>
      <c r="CM8" s="1075"/>
      <c r="CN8" s="1064"/>
      <c r="CO8" s="1063" t="str">
        <f>IFERROR(VLOOKUP($G8,IS_91_M!$A$2:$B$69,2,FALSE),"")</f>
        <v>Número de horas promedio por año</v>
      </c>
      <c r="CP8" s="1075"/>
      <c r="CQ8" s="1064"/>
      <c r="CR8" s="46" t="str">
        <f>IFERROR(VLOOKUP($G8,IS_40_M!$A$2:$B$69,2,FALSE),"")</f>
        <v>Porcentaje</v>
      </c>
      <c r="CS8" s="46" t="str">
        <f>IFERROR(VLOOKUP($G8,BPU_17_M!$A$2:$B$68,2,FALSE),"")</f>
        <v>Número de luminarias cada 50 metros de red vial</v>
      </c>
      <c r="CT8" s="46" t="str">
        <f>IFERROR(VLOOKUP($G8,IS_31_M!$A$2:$B$69,2,FALSE),"")</f>
        <v>Porcentaje</v>
      </c>
      <c r="CU8" s="46" t="str">
        <f>IFERROR(VLOOKUP($G8,IS_32_M!$A$2:$B$69,2,FALSE),"")</f>
        <v>Cantidad de viviendas</v>
      </c>
      <c r="CV8" s="46" t="str">
        <f>IFERROR(VLOOKUP($G8,IS_33_M!$A$2:$B$69,2,FALSE),"")</f>
        <v>Porcentaje</v>
      </c>
      <c r="CW8" s="46" t="str">
        <f>IFERROR(VLOOKUP($G8,IS_34_M!$A$2:$B$69,2,FALSE),"")</f>
        <v>Porcentaje</v>
      </c>
      <c r="CX8" s="46" t="str">
        <f>IFERROR(VLOOKUP($G8,EA_33_M!$A$2:$B$68,2,FALSE),"")</f>
        <v>Hectáreas cuadradas</v>
      </c>
      <c r="CY8" s="46" t="str">
        <f>IFERROR(VLOOKUP($G8,EA_33a_M!$A$2:$B$68,2,FALSE),"")</f>
        <v>Densidad</v>
      </c>
      <c r="CZ8" s="1070" t="str">
        <f>IFERROR(VLOOKUP($G8,IS_36_M!$A$2:$B$69,2,FALSE),"")</f>
        <v>Porcentaje</v>
      </c>
      <c r="DA8" s="1070"/>
      <c r="DB8" s="1070" t="str">
        <f>IFERROR(VLOOKUP($G8,IS_37_M!$A$2:$B$69,2,FALSE),"")</f>
        <v>Porcentaje</v>
      </c>
      <c r="DC8" s="1070"/>
      <c r="DD8" s="46" t="s">
        <v>1489</v>
      </c>
      <c r="DE8" s="1063" t="str">
        <f>IFERROR(VLOOKUP($G8,IS_39_M!$A$2:$B$69,2,FALSE),"")</f>
        <v>Porcentaje</v>
      </c>
      <c r="DF8" s="1075"/>
      <c r="DG8" s="1064"/>
      <c r="DH8" s="1063" t="str">
        <f>IFERROR(VLOOKUP($G8,IS_39a_M!$A$2:$B$69,2,FALSE),"")</f>
        <v>Índice</v>
      </c>
      <c r="DI8" s="1075"/>
      <c r="DJ8" s="1064"/>
      <c r="DK8" s="1070" t="str">
        <f>IFERROR(VLOOKUP($G8,IS_58_M!$A$2:$B$69,2,FALSE),"")</f>
        <v xml:space="preserve">Porcentaje </v>
      </c>
      <c r="DL8" s="1070"/>
      <c r="DM8" s="46" t="str">
        <f>IFERROR(VLOOKUP($G8,IS_20_M!$A$2:$B$69,2,FALSE),"")</f>
        <v xml:space="preserve">Porcentaje </v>
      </c>
      <c r="DN8" s="46" t="str">
        <f>IFERROR(VLOOKUP($G8,EA_31_M!$A$2:$B$69,2,FALSE),"")</f>
        <v>Porcentaje y tasa</v>
      </c>
      <c r="DO8" s="46" t="str">
        <f>IFERROR(VLOOKUP($G8,IS_5_M!$A$2:$B$69,2,FALSE),"")</f>
        <v>Índice</v>
      </c>
      <c r="DP8" s="1063" t="str">
        <f>IFERROR(VLOOKUP($G8,EA_48_M!$A$2:$B$69,2,FALSE),"")</f>
        <v>Porcentaje</v>
      </c>
      <c r="DQ8" s="1064"/>
      <c r="DR8" s="57" t="str">
        <f>IFERROR(VLOOKUP($G8,EA_201_M!$A$2:$B$69,2,FALSE),"")</f>
        <v>Porcentaje</v>
      </c>
      <c r="DS8" s="57" t="str">
        <f>IFERROR(VLOOKUP($G8,EA_41_M!$A$2:$B$69,2,FALSE),"")</f>
        <v>Cantidad</v>
      </c>
      <c r="DT8" s="57" t="str">
        <f>IFERROR(VLOOKUP($G8,EA_200_M!$A$2:$B$69,2,FALSE),"")</f>
        <v>Cantidad</v>
      </c>
      <c r="DU8" s="1070" t="str">
        <f>IFERROR(VLOOKUP($G8,IG_1_M!$A$2:$B$69,2,FALSE),"")</f>
        <v>Porcentaje</v>
      </c>
      <c r="DV8" s="1070"/>
      <c r="DW8" s="1063" t="str">
        <f>IFERROR(VLOOKUP($G8,IG_66_M!$A$2:$B$69,2,FALSE),"")</f>
        <v>Sí o No</v>
      </c>
      <c r="DX8" s="1075"/>
      <c r="DY8" s="1064"/>
      <c r="DZ8" s="1063" t="str">
        <f>IFERROR(VLOOKUP($G8,DE_3_M!$A$2:$B$69,2,FALSE),"")</f>
        <v>Porcentaje</v>
      </c>
      <c r="EA8" s="1075"/>
      <c r="EB8" s="1064"/>
      <c r="EC8" s="1070" t="str">
        <f>IFERROR(VLOOKUP($G8,DE_99_M!$A$2:$B$69,2,FALSE),"")</f>
        <v>Porcentaje</v>
      </c>
      <c r="ED8" s="1070"/>
      <c r="EE8" s="1070" t="str">
        <f>IFERROR(VLOOKUP($G8,DE_100_M!$A$2:$B$69,2,FALSE),"")</f>
        <v>Porcentaje</v>
      </c>
      <c r="EF8" s="1070"/>
      <c r="EG8" s="1070" t="str">
        <f>IFERROR(VLOOKUP($G8,DE_101_M!$A$2:$B$38,2,FALSE),"")</f>
        <v>Porcentaje</v>
      </c>
      <c r="EH8" s="1070"/>
      <c r="EI8" s="1070" t="str">
        <f>IFERROR(VLOOKUP($G8,DE_18_M!$A$2:$B$69,2,FALSE),"")</f>
        <v>Porcentaje</v>
      </c>
      <c r="EJ8" s="1070"/>
      <c r="EK8" s="1070" t="str">
        <f>IFERROR(VLOOKUP($G8,DE_98_M!$A$2:$B$69,2,FALSE),"")</f>
        <v xml:space="preserve">Porcentaje  </v>
      </c>
      <c r="EL8" s="1070"/>
      <c r="EM8" s="57" t="str">
        <f>IFERROR(VLOOKUP($G8,IP_6_M!$A$2:$B$69,2,FALSE),"")</f>
        <v>Porcentaje</v>
      </c>
      <c r="EN8" s="46" t="str">
        <f>IFERROR(VLOOKUP($G8,IP_34_M!$A$2:$B$69,2,FALSE),"")</f>
        <v>Sí o No</v>
      </c>
      <c r="EO8" s="57" t="str">
        <f>IFERROR(VLOOKUP($G8,IP_34a_M!$A$2:$B$69,2,FALSE),"")</f>
        <v>Sí o No</v>
      </c>
      <c r="EP8" s="46" t="str">
        <f>IFERROR(VLOOKUP($G8,IP_48_M!$A$2:$B$69,2,FALSE),"")</f>
        <v>Sí y No</v>
      </c>
      <c r="EQ8" s="1070" t="str">
        <f>IFERROR(VLOOKUP($G8,IP_43_M!$A$2:$B$69,2,FALSE),"")</f>
        <v>Porcentaje</v>
      </c>
      <c r="ER8" s="1070"/>
      <c r="ES8" s="1070" t="str">
        <f>IFERROR(VLOOKUP($G8,IP_43a_M!$A$2:$B$69,2,FALSE),"")</f>
        <v>Porcentaje</v>
      </c>
      <c r="ET8" s="1070"/>
      <c r="EU8" s="1063" t="str">
        <f>IFERROR(VLOOKUP($G8,IP_47_M!$A$1:$B$63,2,FALSE),"")</f>
        <v>Relación (Número de organizaciones por cada 1.000 habitantes)</v>
      </c>
      <c r="EV8" s="1064"/>
      <c r="EW8" s="1063" t="str">
        <f>IFERROR(VLOOKUP($G8,IP_47a_M!$A$2:$B$69,2,FALSE),"")</f>
        <v>Relación (Número de organizaciones por cada 1.000 habitantes)</v>
      </c>
      <c r="EX8" s="1064"/>
      <c r="EY8" s="1063" t="str">
        <f>IFERROR(VLOOKUP($G8,IG_22_M!$A$2:$B$68,2,FALSE),"")</f>
        <v>Porcentaje</v>
      </c>
      <c r="EZ8" s="1064"/>
      <c r="FA8" s="1063" t="str">
        <f>IFERROR(VLOOKUP($G8,IG_92_M!$A$2:$B$68,2,FALSE),"")</f>
        <v>Sí o No</v>
      </c>
      <c r="FB8" s="1064"/>
      <c r="FC8" s="1063" t="str">
        <f>IFERROR(VLOOKUP($G8,IG_91_M!$A$2:$B$69,2,FALSE),"")</f>
        <v>Monto per cápita en pesos por habitante</v>
      </c>
      <c r="FD8" s="1064"/>
      <c r="FE8" s="46" t="str">
        <f>IFERROR(VLOOKUP($G8,IG_90_M!$A$2:$B$69,2,FALSE),"")</f>
        <v>Porcentaje</v>
      </c>
    </row>
    <row r="9" spans="1:161">
      <c r="A9" s="787" t="s">
        <v>165</v>
      </c>
      <c r="B9" s="787" t="s">
        <v>166</v>
      </c>
      <c r="C9" s="787" t="s">
        <v>167</v>
      </c>
      <c r="D9" s="495" t="s">
        <v>168</v>
      </c>
      <c r="E9" s="495" t="s">
        <v>169</v>
      </c>
      <c r="F9" s="787" t="s">
        <v>11</v>
      </c>
      <c r="G9" s="787" t="s">
        <v>1270</v>
      </c>
      <c r="H9" s="794" t="s">
        <v>1271</v>
      </c>
      <c r="I9" s="794" t="s">
        <v>1687</v>
      </c>
      <c r="J9" s="794" t="s">
        <v>1271</v>
      </c>
      <c r="K9" s="794" t="s">
        <v>1271</v>
      </c>
      <c r="L9" s="794" t="s">
        <v>1687</v>
      </c>
      <c r="M9" s="794" t="s">
        <v>1271</v>
      </c>
      <c r="N9" s="794" t="s">
        <v>1271</v>
      </c>
      <c r="O9" s="794" t="s">
        <v>1687</v>
      </c>
      <c r="P9" s="794" t="s">
        <v>1271</v>
      </c>
      <c r="Q9" s="794" t="s">
        <v>1687</v>
      </c>
      <c r="R9" s="794" t="s">
        <v>1271</v>
      </c>
      <c r="S9" s="794" t="s">
        <v>1271</v>
      </c>
      <c r="T9" s="794" t="s">
        <v>1687</v>
      </c>
      <c r="U9" s="794" t="s">
        <v>1877</v>
      </c>
      <c r="V9" s="794" t="s">
        <v>1271</v>
      </c>
      <c r="W9" s="794" t="s">
        <v>1271</v>
      </c>
      <c r="X9" s="794" t="s">
        <v>1687</v>
      </c>
      <c r="Y9" s="794" t="s">
        <v>1877</v>
      </c>
      <c r="Z9" s="794" t="s">
        <v>1271</v>
      </c>
      <c r="AA9" s="808" t="s">
        <v>1687</v>
      </c>
      <c r="AB9" s="808" t="s">
        <v>1877</v>
      </c>
      <c r="AC9" s="794" t="s">
        <v>1271</v>
      </c>
      <c r="AD9" s="794" t="s">
        <v>1687</v>
      </c>
      <c r="AE9" s="794" t="s">
        <v>1877</v>
      </c>
      <c r="AF9" s="794" t="s">
        <v>1271</v>
      </c>
      <c r="AG9" s="794" t="s">
        <v>1271</v>
      </c>
      <c r="AH9" s="794" t="s">
        <v>1271</v>
      </c>
      <c r="AI9" s="794" t="s">
        <v>1271</v>
      </c>
      <c r="AJ9" s="794" t="s">
        <v>1271</v>
      </c>
      <c r="AK9" s="794" t="s">
        <v>1271</v>
      </c>
      <c r="AL9" s="794" t="s">
        <v>1877</v>
      </c>
      <c r="AM9" s="794" t="s">
        <v>1687</v>
      </c>
      <c r="AN9" s="794" t="s">
        <v>1271</v>
      </c>
      <c r="AO9" s="794" t="s">
        <v>1687</v>
      </c>
      <c r="AP9" s="794" t="s">
        <v>1271</v>
      </c>
      <c r="AQ9" s="794" t="s">
        <v>1687</v>
      </c>
      <c r="AR9" s="794" t="s">
        <v>1271</v>
      </c>
      <c r="AS9" s="794" t="s">
        <v>1687</v>
      </c>
      <c r="AT9" s="794" t="s">
        <v>1271</v>
      </c>
      <c r="AU9" s="794" t="s">
        <v>1687</v>
      </c>
      <c r="AV9" s="794" t="s">
        <v>1877</v>
      </c>
      <c r="AW9" s="794" t="s">
        <v>1271</v>
      </c>
      <c r="AX9" s="794" t="s">
        <v>1687</v>
      </c>
      <c r="AY9" s="794" t="s">
        <v>1877</v>
      </c>
      <c r="AZ9" s="794" t="s">
        <v>1271</v>
      </c>
      <c r="BA9" s="794" t="s">
        <v>1271</v>
      </c>
      <c r="BB9" s="794" t="s">
        <v>1272</v>
      </c>
      <c r="BC9" s="794" t="s">
        <v>1272</v>
      </c>
      <c r="BD9" s="794" t="s">
        <v>1272</v>
      </c>
      <c r="BE9" s="794" t="s">
        <v>1272</v>
      </c>
      <c r="BF9" s="770" t="s">
        <v>1271</v>
      </c>
      <c r="BG9" s="770" t="s">
        <v>1272</v>
      </c>
      <c r="BH9" s="770" t="s">
        <v>1272</v>
      </c>
      <c r="BI9" s="770" t="s">
        <v>1272</v>
      </c>
      <c r="BJ9" s="770" t="s">
        <v>1271</v>
      </c>
      <c r="BK9" s="770" t="s">
        <v>1272</v>
      </c>
      <c r="BL9" s="770" t="s">
        <v>1271</v>
      </c>
      <c r="BM9" s="770" t="s">
        <v>1272</v>
      </c>
      <c r="BN9" s="770" t="s">
        <v>1271</v>
      </c>
      <c r="BO9" s="770" t="s">
        <v>1272</v>
      </c>
      <c r="BP9" s="770" t="s">
        <v>1756</v>
      </c>
      <c r="BQ9" s="770" t="s">
        <v>1271</v>
      </c>
      <c r="BR9" s="770" t="s">
        <v>1272</v>
      </c>
      <c r="BS9" s="770" t="s">
        <v>1756</v>
      </c>
      <c r="BT9" s="770" t="s">
        <v>1271</v>
      </c>
      <c r="BU9" s="770" t="s">
        <v>1272</v>
      </c>
      <c r="BV9" s="770" t="s">
        <v>1272</v>
      </c>
      <c r="BW9" s="770" t="s">
        <v>1271</v>
      </c>
      <c r="BX9" s="770" t="s">
        <v>1272</v>
      </c>
      <c r="BY9" s="770" t="s">
        <v>1271</v>
      </c>
      <c r="BZ9" s="770" t="s">
        <v>1272</v>
      </c>
      <c r="CA9" s="770" t="s">
        <v>1756</v>
      </c>
      <c r="CB9" s="770" t="s">
        <v>1271</v>
      </c>
      <c r="CC9" s="770" t="s">
        <v>1272</v>
      </c>
      <c r="CD9" s="770" t="s">
        <v>1756</v>
      </c>
      <c r="CE9" s="770" t="s">
        <v>1271</v>
      </c>
      <c r="CF9" s="770" t="s">
        <v>1272</v>
      </c>
      <c r="CG9" s="770" t="s">
        <v>1271</v>
      </c>
      <c r="CH9" s="770" t="s">
        <v>1271</v>
      </c>
      <c r="CI9" s="770" t="s">
        <v>1271</v>
      </c>
      <c r="CJ9" s="770" t="s">
        <v>1877</v>
      </c>
      <c r="CK9" s="770" t="s">
        <v>1877</v>
      </c>
      <c r="CL9" s="770" t="s">
        <v>1271</v>
      </c>
      <c r="CM9" s="770" t="s">
        <v>1272</v>
      </c>
      <c r="CN9" s="770" t="s">
        <v>1756</v>
      </c>
      <c r="CO9" s="770" t="s">
        <v>1271</v>
      </c>
      <c r="CP9" s="770" t="s">
        <v>1272</v>
      </c>
      <c r="CQ9" s="770" t="s">
        <v>1756</v>
      </c>
      <c r="CR9" s="770" t="s">
        <v>1271</v>
      </c>
      <c r="CS9" s="770" t="s">
        <v>1272</v>
      </c>
      <c r="CT9" s="770" t="s">
        <v>1271</v>
      </c>
      <c r="CU9" s="770" t="s">
        <v>1271</v>
      </c>
      <c r="CV9" s="770" t="s">
        <v>1271</v>
      </c>
      <c r="CW9" s="770" t="s">
        <v>1271</v>
      </c>
      <c r="CX9" s="770" t="s">
        <v>1272</v>
      </c>
      <c r="CY9" s="770" t="s">
        <v>1272</v>
      </c>
      <c r="CZ9" s="770" t="s">
        <v>1271</v>
      </c>
      <c r="DA9" s="770" t="s">
        <v>1272</v>
      </c>
      <c r="DB9" s="770" t="s">
        <v>1271</v>
      </c>
      <c r="DC9" s="770" t="s">
        <v>1272</v>
      </c>
      <c r="DD9" s="770" t="s">
        <v>1877</v>
      </c>
      <c r="DE9" s="770" t="s">
        <v>1271</v>
      </c>
      <c r="DF9" s="770" t="s">
        <v>1272</v>
      </c>
      <c r="DG9" s="770" t="s">
        <v>1756</v>
      </c>
      <c r="DH9" s="770" t="s">
        <v>1271</v>
      </c>
      <c r="DI9" s="770" t="s">
        <v>1272</v>
      </c>
      <c r="DJ9" s="770" t="s">
        <v>1756</v>
      </c>
      <c r="DK9" s="770" t="s">
        <v>1271</v>
      </c>
      <c r="DL9" s="770" t="s">
        <v>1272</v>
      </c>
      <c r="DM9" s="770" t="s">
        <v>1271</v>
      </c>
      <c r="DN9" s="770" t="s">
        <v>1271</v>
      </c>
      <c r="DO9" s="770" t="s">
        <v>1271</v>
      </c>
      <c r="DP9" s="770" t="s">
        <v>1271</v>
      </c>
      <c r="DQ9" s="770" t="s">
        <v>1272</v>
      </c>
      <c r="DR9" s="770" t="s">
        <v>1272</v>
      </c>
      <c r="DS9" s="770" t="s">
        <v>1272</v>
      </c>
      <c r="DT9" s="770" t="s">
        <v>1272</v>
      </c>
      <c r="DU9" s="770" t="s">
        <v>1271</v>
      </c>
      <c r="DV9" s="770" t="s">
        <v>1272</v>
      </c>
      <c r="DW9" s="770" t="s">
        <v>1271</v>
      </c>
      <c r="DX9" s="770" t="s">
        <v>1272</v>
      </c>
      <c r="DY9" s="770" t="s">
        <v>1756</v>
      </c>
      <c r="DZ9" s="770" t="s">
        <v>1271</v>
      </c>
      <c r="EA9" s="770" t="s">
        <v>1272</v>
      </c>
      <c r="EB9" s="770" t="s">
        <v>1756</v>
      </c>
      <c r="EC9" s="770" t="s">
        <v>1271</v>
      </c>
      <c r="ED9" s="770" t="s">
        <v>1272</v>
      </c>
      <c r="EE9" s="770" t="s">
        <v>1271</v>
      </c>
      <c r="EF9" s="770" t="s">
        <v>1272</v>
      </c>
      <c r="EG9" s="770" t="s">
        <v>1271</v>
      </c>
      <c r="EH9" s="770" t="s">
        <v>1272</v>
      </c>
      <c r="EI9" s="770" t="s">
        <v>1271</v>
      </c>
      <c r="EJ9" s="770" t="s">
        <v>1272</v>
      </c>
      <c r="EK9" s="770" t="s">
        <v>1271</v>
      </c>
      <c r="EL9" s="770" t="s">
        <v>1272</v>
      </c>
      <c r="EM9" s="770" t="s">
        <v>1271</v>
      </c>
      <c r="EN9" s="770" t="s">
        <v>1271</v>
      </c>
      <c r="EO9" s="770" t="s">
        <v>1271</v>
      </c>
      <c r="EP9" s="770" t="s">
        <v>1271</v>
      </c>
      <c r="EQ9" s="770" t="s">
        <v>1271</v>
      </c>
      <c r="ER9" s="770" t="s">
        <v>1272</v>
      </c>
      <c r="ES9" s="770" t="s">
        <v>1271</v>
      </c>
      <c r="ET9" s="770" t="s">
        <v>1272</v>
      </c>
      <c r="EU9" s="770" t="s">
        <v>1271</v>
      </c>
      <c r="EV9" s="770" t="s">
        <v>1272</v>
      </c>
      <c r="EW9" s="770" t="s">
        <v>1271</v>
      </c>
      <c r="EX9" s="770" t="s">
        <v>1272</v>
      </c>
      <c r="EY9" s="770" t="s">
        <v>1271</v>
      </c>
      <c r="EZ9" s="770" t="s">
        <v>1272</v>
      </c>
      <c r="FA9" s="770" t="s">
        <v>1271</v>
      </c>
      <c r="FB9" s="770" t="s">
        <v>1272</v>
      </c>
      <c r="FC9" s="770" t="s">
        <v>1271</v>
      </c>
      <c r="FD9" s="770" t="s">
        <v>1272</v>
      </c>
      <c r="FE9" s="770" t="s">
        <v>1271</v>
      </c>
    </row>
    <row r="10" spans="1:161">
      <c r="A10" s="276" t="s">
        <v>170</v>
      </c>
      <c r="B10" s="276" t="s">
        <v>171</v>
      </c>
      <c r="C10" s="267" t="s">
        <v>172</v>
      </c>
      <c r="D10" s="421" t="s">
        <v>173</v>
      </c>
      <c r="E10" s="312">
        <v>1001</v>
      </c>
      <c r="F10" s="276" t="s">
        <v>171</v>
      </c>
      <c r="G10" s="794">
        <v>1101</v>
      </c>
      <c r="H10" s="795">
        <v>282.38</v>
      </c>
      <c r="I10" s="795">
        <v>238.70304200000001</v>
      </c>
      <c r="J10" s="796">
        <v>1.72</v>
      </c>
      <c r="K10" s="795">
        <v>2047.55</v>
      </c>
      <c r="L10" s="795">
        <v>1961.235465</v>
      </c>
      <c r="M10" s="795">
        <v>0.84</v>
      </c>
      <c r="N10" s="795">
        <v>82.4</v>
      </c>
      <c r="O10" s="795">
        <v>81.491596964665348</v>
      </c>
      <c r="P10" s="795">
        <v>83.76</v>
      </c>
      <c r="Q10" s="795">
        <v>86.312544291160393</v>
      </c>
      <c r="R10" s="795">
        <v>2.13</v>
      </c>
      <c r="S10" s="795">
        <v>1044.58</v>
      </c>
      <c r="T10" s="795">
        <v>1143.45</v>
      </c>
      <c r="U10" s="795">
        <v>1140.8336159999999</v>
      </c>
      <c r="V10" s="795">
        <v>16.34</v>
      </c>
      <c r="W10" s="795">
        <v>505.99</v>
      </c>
      <c r="X10" s="795">
        <v>511.8</v>
      </c>
      <c r="Y10" s="795">
        <v>510.59399999999999</v>
      </c>
      <c r="Z10" s="795">
        <v>0.93</v>
      </c>
      <c r="AA10" s="809">
        <v>0.94</v>
      </c>
      <c r="AB10" s="809">
        <v>1.39</v>
      </c>
      <c r="AC10" s="795">
        <v>566.1</v>
      </c>
      <c r="AD10" s="795">
        <v>364.79</v>
      </c>
      <c r="AE10" s="795">
        <v>362.36376000000001</v>
      </c>
      <c r="AF10" s="402">
        <v>248.34</v>
      </c>
      <c r="AG10" s="402">
        <v>4.45</v>
      </c>
      <c r="AH10" s="402" t="s">
        <v>526</v>
      </c>
      <c r="AI10" s="402">
        <v>20.97</v>
      </c>
      <c r="AJ10" s="402"/>
      <c r="AK10" s="402">
        <v>2.2799999999999998</v>
      </c>
      <c r="AL10" s="402">
        <v>2.7</v>
      </c>
      <c r="AM10" s="398">
        <v>33.42</v>
      </c>
      <c r="AN10" s="402">
        <v>1</v>
      </c>
      <c r="AO10" s="402">
        <v>1</v>
      </c>
      <c r="AP10" s="402">
        <v>31.5</v>
      </c>
      <c r="AQ10" s="402">
        <v>31.5</v>
      </c>
      <c r="AR10" s="402">
        <v>61.2</v>
      </c>
      <c r="AS10" s="402">
        <v>61.2</v>
      </c>
      <c r="AT10" s="402">
        <v>4.78</v>
      </c>
      <c r="AU10" s="402">
        <v>6.93</v>
      </c>
      <c r="AV10" s="402">
        <v>3.5800110085338512</v>
      </c>
      <c r="AW10" s="402">
        <v>362.92613975521584</v>
      </c>
      <c r="AX10" s="402">
        <v>259.11</v>
      </c>
      <c r="AY10" s="402">
        <v>153.49297199088889</v>
      </c>
      <c r="AZ10" s="402">
        <v>30</v>
      </c>
      <c r="BA10" s="402">
        <v>35</v>
      </c>
      <c r="BB10" s="402">
        <v>6.88</v>
      </c>
      <c r="BC10" s="402">
        <v>8.1300000000000008</v>
      </c>
      <c r="BD10" s="402">
        <v>10.85</v>
      </c>
      <c r="BE10" s="402">
        <v>7.15</v>
      </c>
      <c r="BF10" s="402"/>
      <c r="BG10" s="402"/>
      <c r="BH10" s="402"/>
      <c r="BI10" s="402"/>
      <c r="BJ10" s="402" t="s">
        <v>526</v>
      </c>
      <c r="BK10" s="402" t="s">
        <v>526</v>
      </c>
      <c r="BL10" s="402" t="s">
        <v>526</v>
      </c>
      <c r="BM10" s="402" t="s">
        <v>526</v>
      </c>
      <c r="BN10" s="402"/>
      <c r="BO10" s="402"/>
      <c r="BP10" s="402"/>
      <c r="BQ10" s="402"/>
      <c r="BR10" s="402"/>
      <c r="BS10" s="402"/>
      <c r="BT10" s="402">
        <v>1.61</v>
      </c>
      <c r="BU10" s="402">
        <v>1.57</v>
      </c>
      <c r="BV10" s="402">
        <v>0</v>
      </c>
      <c r="BW10" s="402">
        <v>12.13</v>
      </c>
      <c r="BX10" s="402" t="s">
        <v>526</v>
      </c>
      <c r="BY10" s="402">
        <v>783.84</v>
      </c>
      <c r="BZ10" s="402">
        <v>728.62</v>
      </c>
      <c r="CA10" s="402">
        <v>709.77306654345591</v>
      </c>
      <c r="CB10" s="402">
        <v>707.65</v>
      </c>
      <c r="CC10" s="402">
        <v>554.30999999999995</v>
      </c>
      <c r="CD10" s="402">
        <v>438.69928374272365</v>
      </c>
      <c r="CE10" s="402">
        <v>7.0000000000000007E-2</v>
      </c>
      <c r="CF10" s="402">
        <v>0.02</v>
      </c>
      <c r="CG10" s="402"/>
      <c r="CH10" s="402"/>
      <c r="CI10" s="402"/>
      <c r="CJ10" s="402">
        <v>3.34</v>
      </c>
      <c r="CK10" s="402">
        <v>0.11</v>
      </c>
      <c r="CL10" s="402">
        <v>643.66</v>
      </c>
      <c r="CM10" s="402">
        <v>629.11345134065277</v>
      </c>
      <c r="CN10" s="402">
        <v>663.69617846693109</v>
      </c>
      <c r="CO10" s="402">
        <v>13.15</v>
      </c>
      <c r="CP10" s="402">
        <v>20.27</v>
      </c>
      <c r="CQ10" s="402">
        <v>16.739999999999998</v>
      </c>
      <c r="CR10" s="402">
        <v>23.13</v>
      </c>
      <c r="CS10" s="402">
        <v>0.64695981956623483</v>
      </c>
      <c r="CT10" s="402">
        <v>11.79</v>
      </c>
      <c r="CU10" s="402">
        <v>6949</v>
      </c>
      <c r="CV10" s="402">
        <v>9.92</v>
      </c>
      <c r="CW10" s="402">
        <v>4.4400000000000004</v>
      </c>
      <c r="CX10" s="402">
        <v>0.3</v>
      </c>
      <c r="CY10" s="402">
        <v>38.82</v>
      </c>
      <c r="CZ10" s="402">
        <v>5.33</v>
      </c>
      <c r="DA10" s="402">
        <v>4.38</v>
      </c>
      <c r="DB10" s="402">
        <v>17.260000000000002</v>
      </c>
      <c r="DC10" s="402">
        <v>19.739999999999998</v>
      </c>
      <c r="DD10" s="999">
        <v>44555</v>
      </c>
      <c r="DE10" s="402">
        <v>65.069999999999993</v>
      </c>
      <c r="DF10" s="402">
        <v>54.838709677419352</v>
      </c>
      <c r="DG10" s="402">
        <v>38.333333333333336</v>
      </c>
      <c r="DH10" s="402">
        <v>0.33</v>
      </c>
      <c r="DI10" s="402">
        <v>0.34839972592447355</v>
      </c>
      <c r="DJ10" s="402">
        <v>0.38625009335587013</v>
      </c>
      <c r="DK10" s="402">
        <v>0.68</v>
      </c>
      <c r="DL10" s="402">
        <v>0.74</v>
      </c>
      <c r="DM10" s="402"/>
      <c r="DN10" s="402"/>
      <c r="DO10" s="402">
        <v>0.09</v>
      </c>
      <c r="DP10" s="402">
        <v>29.77</v>
      </c>
      <c r="DQ10" s="811">
        <v>30.68</v>
      </c>
      <c r="DR10" s="402" t="s">
        <v>1523</v>
      </c>
      <c r="DS10" s="402">
        <v>47.47</v>
      </c>
      <c r="DT10" s="402" t="s">
        <v>1523</v>
      </c>
      <c r="DU10" s="402">
        <v>8.49</v>
      </c>
      <c r="DV10" s="402">
        <v>10.93</v>
      </c>
      <c r="DW10" s="402" t="s">
        <v>604</v>
      </c>
      <c r="DX10" s="402" t="s">
        <v>604</v>
      </c>
      <c r="DY10" s="402" t="s">
        <v>604</v>
      </c>
      <c r="DZ10" s="402">
        <v>8.3800000000000008</v>
      </c>
      <c r="EA10" s="402">
        <v>8.9560430327303848</v>
      </c>
      <c r="EB10" s="402">
        <v>10.883727075603836</v>
      </c>
      <c r="EC10" s="770"/>
      <c r="ED10" s="770"/>
      <c r="EE10" s="770"/>
      <c r="EF10" s="770"/>
      <c r="EG10" s="770"/>
      <c r="EH10" s="770"/>
      <c r="EI10" s="770"/>
      <c r="EJ10" s="770"/>
      <c r="EK10" s="770"/>
      <c r="EL10" s="584"/>
      <c r="EM10" s="402">
        <v>2.89</v>
      </c>
      <c r="EN10" s="402" t="s">
        <v>830</v>
      </c>
      <c r="EO10" s="402" t="s">
        <v>830</v>
      </c>
      <c r="EP10" s="402" t="s">
        <v>605</v>
      </c>
      <c r="EQ10" s="402">
        <v>0</v>
      </c>
      <c r="ER10" s="402">
        <v>0</v>
      </c>
      <c r="ES10" s="402">
        <v>0</v>
      </c>
      <c r="ET10" s="402">
        <v>0</v>
      </c>
      <c r="EU10" s="402"/>
      <c r="EV10" s="402"/>
      <c r="EW10" s="402"/>
      <c r="EX10" s="402"/>
      <c r="EY10" s="402"/>
      <c r="EZ10" s="402"/>
      <c r="FA10" s="402" t="s">
        <v>604</v>
      </c>
      <c r="FB10" s="782" t="s">
        <v>604</v>
      </c>
      <c r="FC10" s="782">
        <v>1704.8</v>
      </c>
      <c r="FD10" s="782">
        <v>230.18566466833553</v>
      </c>
      <c r="FE10" s="402">
        <v>29.65</v>
      </c>
    </row>
    <row r="11" spans="1:161">
      <c r="A11" s="276" t="s">
        <v>170</v>
      </c>
      <c r="B11" s="276" t="s">
        <v>171</v>
      </c>
      <c r="C11" s="267" t="s">
        <v>172</v>
      </c>
      <c r="D11" s="421" t="s">
        <v>173</v>
      </c>
      <c r="E11" s="312">
        <v>1001</v>
      </c>
      <c r="F11" s="276" t="s">
        <v>174</v>
      </c>
      <c r="G11" s="794">
        <v>1107</v>
      </c>
      <c r="H11" s="795">
        <v>274.86</v>
      </c>
      <c r="I11" s="795">
        <v>185.22022000000001</v>
      </c>
      <c r="J11" s="796">
        <v>2.87</v>
      </c>
      <c r="K11" s="795">
        <v>1827.35</v>
      </c>
      <c r="L11" s="795">
        <v>1846.2966899999999</v>
      </c>
      <c r="M11" s="795">
        <v>1.1399999999999999</v>
      </c>
      <c r="N11" s="795">
        <v>80.91</v>
      </c>
      <c r="O11" s="795">
        <v>77.131059710316293</v>
      </c>
      <c r="P11" s="795">
        <v>85.39</v>
      </c>
      <c r="Q11" s="795">
        <v>82.785249778303282</v>
      </c>
      <c r="R11" s="795">
        <v>3.29</v>
      </c>
      <c r="S11" s="795">
        <v>1067.96</v>
      </c>
      <c r="T11" s="795">
        <v>849.75</v>
      </c>
      <c r="U11" s="795">
        <v>878.06206999999995</v>
      </c>
      <c r="V11" s="795">
        <v>32.75</v>
      </c>
      <c r="W11" s="795">
        <v>496.12</v>
      </c>
      <c r="X11" s="795">
        <v>540.16999999999996</v>
      </c>
      <c r="Y11" s="795">
        <v>578.79377199999999</v>
      </c>
      <c r="Z11" s="795">
        <v>0.91</v>
      </c>
      <c r="AA11" s="809">
        <v>0.82</v>
      </c>
      <c r="AB11" s="809">
        <v>1.26</v>
      </c>
      <c r="AC11" s="795">
        <v>535.97</v>
      </c>
      <c r="AD11" s="795">
        <v>365.48</v>
      </c>
      <c r="AE11" s="795">
        <v>395.25320099999999</v>
      </c>
      <c r="AF11" s="402">
        <v>268.64</v>
      </c>
      <c r="AG11" s="402">
        <v>3.88</v>
      </c>
      <c r="AH11" s="402" t="s">
        <v>526</v>
      </c>
      <c r="AI11" s="402">
        <v>6.76</v>
      </c>
      <c r="AJ11" s="402"/>
      <c r="AK11" s="402">
        <v>1.56</v>
      </c>
      <c r="AL11" s="402">
        <v>1.38</v>
      </c>
      <c r="AM11" s="398">
        <v>25.81</v>
      </c>
      <c r="AN11" s="402">
        <v>1.1299999999999999</v>
      </c>
      <c r="AO11" s="402">
        <v>1.1299999999999999</v>
      </c>
      <c r="AP11" s="402">
        <v>26.4</v>
      </c>
      <c r="AQ11" s="402">
        <v>26.4</v>
      </c>
      <c r="AR11" s="402">
        <v>71.400000000000006</v>
      </c>
      <c r="AS11" s="402">
        <v>71.400000000000006</v>
      </c>
      <c r="AT11" s="402">
        <v>3.38</v>
      </c>
      <c r="AU11" s="402">
        <v>4.03</v>
      </c>
      <c r="AV11" s="402">
        <v>6.9231301779244454</v>
      </c>
      <c r="AW11" s="402">
        <v>294.81580347865753</v>
      </c>
      <c r="AX11" s="402">
        <v>234.39</v>
      </c>
      <c r="AY11" s="402">
        <v>162.30894083800644</v>
      </c>
      <c r="AZ11" s="402">
        <v>45</v>
      </c>
      <c r="BA11" s="402">
        <v>60</v>
      </c>
      <c r="BB11" s="402">
        <v>9.4499999999999993</v>
      </c>
      <c r="BC11" s="402">
        <v>13.18</v>
      </c>
      <c r="BD11" s="402">
        <v>19.86</v>
      </c>
      <c r="BE11" s="402">
        <v>11.53</v>
      </c>
      <c r="BF11" s="402"/>
      <c r="BG11" s="402"/>
      <c r="BH11" s="402"/>
      <c r="BI11" s="402"/>
      <c r="BJ11" s="402" t="s">
        <v>526</v>
      </c>
      <c r="BK11" s="402" t="s">
        <v>526</v>
      </c>
      <c r="BL11" s="402" t="s">
        <v>526</v>
      </c>
      <c r="BM11" s="402" t="s">
        <v>526</v>
      </c>
      <c r="BN11" s="402"/>
      <c r="BO11" s="402"/>
      <c r="BP11" s="402"/>
      <c r="BQ11" s="402"/>
      <c r="BR11" s="402"/>
      <c r="BS11" s="402"/>
      <c r="BT11" s="402">
        <v>1.35</v>
      </c>
      <c r="BU11" s="402">
        <v>1.22</v>
      </c>
      <c r="BV11" s="402">
        <v>0</v>
      </c>
      <c r="BW11" s="402" t="s">
        <v>1086</v>
      </c>
      <c r="BX11" s="402">
        <v>2.0942408376963351</v>
      </c>
      <c r="BY11" s="402">
        <v>487.12</v>
      </c>
      <c r="BZ11" s="402">
        <v>465.46</v>
      </c>
      <c r="CA11" s="402">
        <v>474.25630464080507</v>
      </c>
      <c r="CB11" s="402">
        <v>226.22</v>
      </c>
      <c r="CC11" s="402">
        <v>208.48</v>
      </c>
      <c r="CD11" s="402">
        <v>175.01513279332889</v>
      </c>
      <c r="CE11" s="402" t="s">
        <v>526</v>
      </c>
      <c r="CF11" s="402" t="s">
        <v>526</v>
      </c>
      <c r="CG11" s="402"/>
      <c r="CH11" s="402"/>
      <c r="CI11" s="402"/>
      <c r="CJ11" s="402">
        <v>0.34</v>
      </c>
      <c r="CK11" s="402">
        <v>0</v>
      </c>
      <c r="CL11" s="402">
        <v>281.56</v>
      </c>
      <c r="CM11" s="402">
        <v>357.63558515699333</v>
      </c>
      <c r="CN11" s="402">
        <v>419.66809391878655</v>
      </c>
      <c r="CO11" s="402">
        <v>17.79</v>
      </c>
      <c r="CP11" s="402">
        <v>19.36</v>
      </c>
      <c r="CQ11" s="402">
        <v>19.91</v>
      </c>
      <c r="CR11" s="402">
        <v>28.03</v>
      </c>
      <c r="CS11" s="402">
        <v>0.58361182928645783</v>
      </c>
      <c r="CT11" s="402">
        <v>23.23</v>
      </c>
      <c r="CU11" s="402">
        <v>4978</v>
      </c>
      <c r="CV11" s="402">
        <v>15.32</v>
      </c>
      <c r="CW11" s="402">
        <v>3.19</v>
      </c>
      <c r="CX11" s="402">
        <v>2.41</v>
      </c>
      <c r="CY11" s="402">
        <v>57.58</v>
      </c>
      <c r="CZ11" s="402">
        <v>8.51</v>
      </c>
      <c r="DA11" s="402">
        <v>7.76</v>
      </c>
      <c r="DB11" s="402">
        <v>23.18</v>
      </c>
      <c r="DC11" s="402">
        <v>27.55</v>
      </c>
      <c r="DD11" s="999">
        <v>18516</v>
      </c>
      <c r="DE11" s="402">
        <v>55.55</v>
      </c>
      <c r="DF11" s="402">
        <v>55.555555555555557</v>
      </c>
      <c r="DG11" s="402" t="s">
        <v>1280</v>
      </c>
      <c r="DH11" s="402">
        <v>0.24</v>
      </c>
      <c r="DI11" s="402">
        <v>0.23783968876061701</v>
      </c>
      <c r="DJ11" s="402" t="s">
        <v>1280</v>
      </c>
      <c r="DK11" s="402">
        <v>0.72</v>
      </c>
      <c r="DL11" s="402">
        <v>0.67</v>
      </c>
      <c r="DM11" s="402"/>
      <c r="DN11" s="402"/>
      <c r="DO11" s="402">
        <v>0.01</v>
      </c>
      <c r="DP11" s="402" t="s">
        <v>987</v>
      </c>
      <c r="DQ11" s="812" t="s">
        <v>987</v>
      </c>
      <c r="DR11" s="402" t="s">
        <v>1523</v>
      </c>
      <c r="DS11" s="402" t="s">
        <v>987</v>
      </c>
      <c r="DT11" s="402" t="s">
        <v>1523</v>
      </c>
      <c r="DU11" s="402">
        <v>7.61</v>
      </c>
      <c r="DV11" s="402">
        <v>8.83</v>
      </c>
      <c r="DW11" s="402" t="s">
        <v>605</v>
      </c>
      <c r="DX11" s="402" t="s">
        <v>604</v>
      </c>
      <c r="DY11" s="402" t="s">
        <v>604</v>
      </c>
      <c r="DZ11" s="402">
        <v>55.38</v>
      </c>
      <c r="EA11" s="402">
        <v>59.250814643529978</v>
      </c>
      <c r="EB11" s="402">
        <v>63.364144876015551</v>
      </c>
      <c r="EC11" s="770"/>
      <c r="ED11" s="770"/>
      <c r="EE11" s="770"/>
      <c r="EF11" s="770"/>
      <c r="EG11" s="770"/>
      <c r="EH11" s="770"/>
      <c r="EI11" s="770"/>
      <c r="EJ11" s="770"/>
      <c r="EK11" s="402" t="s">
        <v>333</v>
      </c>
      <c r="EL11" s="584"/>
      <c r="EM11" s="402">
        <v>0</v>
      </c>
      <c r="EN11" s="402" t="s">
        <v>830</v>
      </c>
      <c r="EO11" s="402" t="s">
        <v>830</v>
      </c>
      <c r="EP11" s="402" t="s">
        <v>605</v>
      </c>
      <c r="EQ11" s="402" t="s">
        <v>847</v>
      </c>
      <c r="ER11" s="402" t="s">
        <v>847</v>
      </c>
      <c r="ES11" s="402" t="s">
        <v>847</v>
      </c>
      <c r="ET11" s="402" t="s">
        <v>847</v>
      </c>
      <c r="EU11" s="402"/>
      <c r="EV11" s="402"/>
      <c r="EW11" s="402"/>
      <c r="EX11" s="402"/>
      <c r="EY11" s="402"/>
      <c r="EZ11" s="402"/>
      <c r="FA11" s="402" t="s">
        <v>526</v>
      </c>
      <c r="FB11" s="782" t="s">
        <v>604</v>
      </c>
      <c r="FC11" s="782" t="s">
        <v>526</v>
      </c>
      <c r="FD11" s="782">
        <v>0</v>
      </c>
      <c r="FE11" s="402">
        <v>29.09</v>
      </c>
    </row>
    <row r="12" spans="1:161">
      <c r="A12" s="276" t="s">
        <v>175</v>
      </c>
      <c r="B12" s="276" t="s">
        <v>175</v>
      </c>
      <c r="C12" s="267" t="s">
        <v>172</v>
      </c>
      <c r="D12" s="421" t="s">
        <v>175</v>
      </c>
      <c r="E12" s="312">
        <v>2101</v>
      </c>
      <c r="F12" s="276" t="s">
        <v>175</v>
      </c>
      <c r="G12" s="794">
        <v>2101</v>
      </c>
      <c r="H12" s="795">
        <v>425.99</v>
      </c>
      <c r="I12" s="795">
        <v>224.195121</v>
      </c>
      <c r="J12" s="796">
        <v>2.4700000000000002</v>
      </c>
      <c r="K12" s="795">
        <v>1420.31</v>
      </c>
      <c r="L12" s="795">
        <v>1375.5184389999999</v>
      </c>
      <c r="M12" s="795">
        <v>1.03</v>
      </c>
      <c r="N12" s="795">
        <v>54.86</v>
      </c>
      <c r="O12" s="795">
        <v>54.051729161405973</v>
      </c>
      <c r="P12" s="795">
        <v>93</v>
      </c>
      <c r="Q12" s="795">
        <v>93.669129827930192</v>
      </c>
      <c r="R12" s="795">
        <v>2.31</v>
      </c>
      <c r="S12" s="795">
        <v>1320.59</v>
      </c>
      <c r="T12" s="795">
        <v>1244.78</v>
      </c>
      <c r="U12" s="795">
        <v>1249.436387</v>
      </c>
      <c r="V12" s="795">
        <v>6.44</v>
      </c>
      <c r="W12" s="795">
        <v>688.99</v>
      </c>
      <c r="X12" s="795">
        <v>714.09</v>
      </c>
      <c r="Y12" s="795">
        <v>716.04208900000003</v>
      </c>
      <c r="Z12" s="795">
        <v>0.88</v>
      </c>
      <c r="AA12" s="809">
        <v>0.87</v>
      </c>
      <c r="AB12" s="809">
        <v>1.24</v>
      </c>
      <c r="AC12" s="795">
        <v>831.55</v>
      </c>
      <c r="AD12" s="795">
        <v>527.73</v>
      </c>
      <c r="AE12" s="795">
        <v>526.42552999999998</v>
      </c>
      <c r="AF12" s="402">
        <v>326.74</v>
      </c>
      <c r="AG12" s="402">
        <v>6.44</v>
      </c>
      <c r="AH12" s="402" t="s">
        <v>526</v>
      </c>
      <c r="AI12" s="402">
        <v>5.56</v>
      </c>
      <c r="AJ12" s="402"/>
      <c r="AK12" s="402">
        <v>2.74</v>
      </c>
      <c r="AL12" s="402">
        <v>2.76</v>
      </c>
      <c r="AM12" s="398">
        <v>17.760000000000002</v>
      </c>
      <c r="AN12" s="402">
        <v>1</v>
      </c>
      <c r="AO12" s="402">
        <v>1</v>
      </c>
      <c r="AP12" s="402">
        <v>34.1</v>
      </c>
      <c r="AQ12" s="402">
        <v>34.1</v>
      </c>
      <c r="AR12" s="402">
        <v>63.3</v>
      </c>
      <c r="AS12" s="402">
        <v>63.3</v>
      </c>
      <c r="AT12" s="402">
        <v>5.56</v>
      </c>
      <c r="AU12" s="402">
        <v>5.84</v>
      </c>
      <c r="AV12" s="402">
        <v>4.9327617593516937</v>
      </c>
      <c r="AW12" s="402">
        <v>259.49259839094356</v>
      </c>
      <c r="AX12" s="402">
        <v>254.25</v>
      </c>
      <c r="AY12" s="402">
        <v>194.96153620294791</v>
      </c>
      <c r="AZ12" s="402">
        <v>40</v>
      </c>
      <c r="BA12" s="402">
        <v>55</v>
      </c>
      <c r="BB12" s="402">
        <v>8.83</v>
      </c>
      <c r="BC12" s="402">
        <v>12.17</v>
      </c>
      <c r="BD12" s="402">
        <v>18.28</v>
      </c>
      <c r="BE12" s="402">
        <v>5.85</v>
      </c>
      <c r="BF12" s="402"/>
      <c r="BG12" s="402"/>
      <c r="BH12" s="402"/>
      <c r="BI12" s="402"/>
      <c r="BJ12" s="402" t="s">
        <v>526</v>
      </c>
      <c r="BK12" s="402" t="s">
        <v>526</v>
      </c>
      <c r="BL12" s="402" t="s">
        <v>526</v>
      </c>
      <c r="BM12" s="402" t="s">
        <v>526</v>
      </c>
      <c r="BN12" s="402"/>
      <c r="BO12" s="402"/>
      <c r="BP12" s="402"/>
      <c r="BQ12" s="402"/>
      <c r="BR12" s="402"/>
      <c r="BS12" s="402"/>
      <c r="BT12" s="402">
        <v>1.24</v>
      </c>
      <c r="BU12" s="402">
        <v>1.08</v>
      </c>
      <c r="BV12" s="402">
        <v>0</v>
      </c>
      <c r="BW12" s="402" t="s">
        <v>1086</v>
      </c>
      <c r="BX12" s="402" t="s">
        <v>526</v>
      </c>
      <c r="BY12" s="402">
        <v>701.21</v>
      </c>
      <c r="BZ12" s="402">
        <v>676.12</v>
      </c>
      <c r="CA12" s="402">
        <v>682.54221479123601</v>
      </c>
      <c r="CB12" s="402">
        <v>807.42</v>
      </c>
      <c r="CC12" s="402">
        <v>614.98</v>
      </c>
      <c r="CD12" s="402">
        <v>488.25908693405057</v>
      </c>
      <c r="CE12" s="402">
        <v>0.04</v>
      </c>
      <c r="CF12" s="402">
        <v>0.03</v>
      </c>
      <c r="CG12" s="402"/>
      <c r="CH12" s="402"/>
      <c r="CI12" s="402"/>
      <c r="CJ12" s="402">
        <v>3.88</v>
      </c>
      <c r="CK12" s="402">
        <v>0.19</v>
      </c>
      <c r="CL12" s="402">
        <v>734.12</v>
      </c>
      <c r="CM12" s="402">
        <v>744.20751002039242</v>
      </c>
      <c r="CN12" s="402">
        <v>809.59263560889576</v>
      </c>
      <c r="CO12" s="402">
        <v>11.44</v>
      </c>
      <c r="CP12" s="402">
        <v>20.72</v>
      </c>
      <c r="CQ12" s="402">
        <v>17.559999999999999</v>
      </c>
      <c r="CR12" s="402">
        <v>34.159999999999997</v>
      </c>
      <c r="CS12" s="402">
        <v>0.48851830072005009</v>
      </c>
      <c r="CT12" s="402">
        <v>11.47</v>
      </c>
      <c r="CU12" s="402">
        <v>13240</v>
      </c>
      <c r="CV12" s="402">
        <v>7.73</v>
      </c>
      <c r="CW12" s="402">
        <v>4.34</v>
      </c>
      <c r="CX12" s="402">
        <v>1.17</v>
      </c>
      <c r="CY12" s="402">
        <v>71.67</v>
      </c>
      <c r="CZ12" s="402">
        <v>5.12</v>
      </c>
      <c r="DA12" s="402">
        <v>5.0599999999999996</v>
      </c>
      <c r="DB12" s="402">
        <v>13.95</v>
      </c>
      <c r="DC12" s="402">
        <v>16.579999999999998</v>
      </c>
      <c r="DD12" s="999">
        <v>61651</v>
      </c>
      <c r="DE12" s="402">
        <v>71.790000000000006</v>
      </c>
      <c r="DF12" s="402">
        <v>72.972972972972968</v>
      </c>
      <c r="DG12" s="402">
        <v>43.835616438356162</v>
      </c>
      <c r="DH12" s="402">
        <v>0.4</v>
      </c>
      <c r="DI12" s="402">
        <v>0.39586053982312081</v>
      </c>
      <c r="DJ12" s="402">
        <v>0.42100911265050045</v>
      </c>
      <c r="DK12" s="402">
        <v>0.47</v>
      </c>
      <c r="DL12" s="402">
        <v>0.41</v>
      </c>
      <c r="DM12" s="402"/>
      <c r="DN12" s="402"/>
      <c r="DO12" s="402">
        <v>0</v>
      </c>
      <c r="DP12" s="402">
        <v>1.73</v>
      </c>
      <c r="DQ12" s="811">
        <v>1.87</v>
      </c>
      <c r="DR12" s="402" t="s">
        <v>1523</v>
      </c>
      <c r="DS12" s="402">
        <v>7.88</v>
      </c>
      <c r="DT12" s="402" t="s">
        <v>1523</v>
      </c>
      <c r="DU12" s="402">
        <v>20.69</v>
      </c>
      <c r="DV12" s="402">
        <v>19.47</v>
      </c>
      <c r="DW12" s="402" t="s">
        <v>604</v>
      </c>
      <c r="DX12" s="402" t="s">
        <v>604</v>
      </c>
      <c r="DY12" s="402" t="s">
        <v>604</v>
      </c>
      <c r="DZ12" s="402">
        <v>14.12</v>
      </c>
      <c r="EA12" s="402">
        <v>15.186287987598204</v>
      </c>
      <c r="EB12" s="402">
        <v>16.325797821419503</v>
      </c>
      <c r="EC12" s="770"/>
      <c r="ED12" s="770"/>
      <c r="EE12" s="770"/>
      <c r="EF12" s="770"/>
      <c r="EG12" s="770"/>
      <c r="EH12" s="770"/>
      <c r="EI12" s="770"/>
      <c r="EJ12" s="770"/>
      <c r="EK12" s="402" t="s">
        <v>333</v>
      </c>
      <c r="EL12" s="584"/>
      <c r="EM12" s="402">
        <v>3.35</v>
      </c>
      <c r="EN12" s="402" t="s">
        <v>604</v>
      </c>
      <c r="EO12" s="402" t="s">
        <v>605</v>
      </c>
      <c r="EP12" s="402" t="s">
        <v>604</v>
      </c>
      <c r="EQ12" s="402">
        <v>0</v>
      </c>
      <c r="ER12" s="402">
        <v>0</v>
      </c>
      <c r="ES12" s="402">
        <v>0</v>
      </c>
      <c r="ET12" s="402">
        <v>0</v>
      </c>
      <c r="EU12" s="402"/>
      <c r="EV12" s="402"/>
      <c r="EW12" s="402"/>
      <c r="EX12" s="402"/>
      <c r="EY12" s="402"/>
      <c r="EZ12" s="402"/>
      <c r="FA12" s="402" t="s">
        <v>526</v>
      </c>
      <c r="FB12" s="782" t="s">
        <v>605</v>
      </c>
      <c r="FC12" s="782" t="s">
        <v>526</v>
      </c>
      <c r="FD12" s="782">
        <v>0</v>
      </c>
      <c r="FE12" s="402">
        <v>25.43</v>
      </c>
    </row>
    <row r="13" spans="1:161">
      <c r="A13" s="276" t="s">
        <v>175</v>
      </c>
      <c r="B13" s="276" t="s">
        <v>176</v>
      </c>
      <c r="C13" s="267" t="s">
        <v>172</v>
      </c>
      <c r="D13" s="421" t="s">
        <v>177</v>
      </c>
      <c r="E13" s="312">
        <v>2201</v>
      </c>
      <c r="F13" s="276" t="s">
        <v>177</v>
      </c>
      <c r="G13" s="794">
        <v>2201</v>
      </c>
      <c r="H13" s="795">
        <v>273.83</v>
      </c>
      <c r="I13" s="795">
        <v>816.20475399999998</v>
      </c>
      <c r="J13" s="796">
        <v>3.98</v>
      </c>
      <c r="K13" s="795">
        <v>1926.28</v>
      </c>
      <c r="L13" s="795">
        <v>1902.0877310000001</v>
      </c>
      <c r="M13" s="795">
        <v>1.18</v>
      </c>
      <c r="N13" s="795">
        <v>80.239999999999995</v>
      </c>
      <c r="O13" s="795">
        <v>78.979490810655008</v>
      </c>
      <c r="P13" s="795">
        <v>83.1</v>
      </c>
      <c r="Q13" s="795">
        <v>83.625859249186959</v>
      </c>
      <c r="R13" s="795">
        <v>4.17</v>
      </c>
      <c r="S13" s="795">
        <v>1023.18</v>
      </c>
      <c r="T13" s="795">
        <v>1081.47</v>
      </c>
      <c r="U13" s="795">
        <v>1083.3624629999999</v>
      </c>
      <c r="V13" s="795">
        <v>12.69</v>
      </c>
      <c r="W13" s="795">
        <v>633.01</v>
      </c>
      <c r="X13" s="795">
        <v>672.44</v>
      </c>
      <c r="Y13" s="795">
        <v>677.06028700000002</v>
      </c>
      <c r="Z13" s="795">
        <v>0.86</v>
      </c>
      <c r="AA13" s="809">
        <v>0.92</v>
      </c>
      <c r="AB13" s="809">
        <v>1.19</v>
      </c>
      <c r="AC13" s="795">
        <v>885.45</v>
      </c>
      <c r="AD13" s="795">
        <v>552.05999999999995</v>
      </c>
      <c r="AE13" s="795">
        <v>554.99658899999997</v>
      </c>
      <c r="AF13" s="402">
        <v>553.33000000000004</v>
      </c>
      <c r="AG13" s="402" t="s">
        <v>526</v>
      </c>
      <c r="AH13" s="402" t="s">
        <v>526</v>
      </c>
      <c r="AI13" s="402" t="s">
        <v>526</v>
      </c>
      <c r="AJ13" s="402"/>
      <c r="AK13" s="402">
        <v>2.41</v>
      </c>
      <c r="AL13" s="402">
        <v>2.46</v>
      </c>
      <c r="AM13" s="398">
        <v>26.98</v>
      </c>
      <c r="AN13" s="402" t="s">
        <v>526</v>
      </c>
      <c r="AO13" s="402" t="s">
        <v>526</v>
      </c>
      <c r="AP13" s="402" t="s">
        <v>526</v>
      </c>
      <c r="AQ13" s="402" t="s">
        <v>526</v>
      </c>
      <c r="AR13" s="402" t="s">
        <v>526</v>
      </c>
      <c r="AS13" s="402" t="s">
        <v>526</v>
      </c>
      <c r="AT13" s="402">
        <v>7.88</v>
      </c>
      <c r="AU13" s="402">
        <v>5.43</v>
      </c>
      <c r="AV13" s="402">
        <v>6.8300268997982521</v>
      </c>
      <c r="AW13" s="402">
        <v>281.46496886997448</v>
      </c>
      <c r="AX13" s="402">
        <v>324.94</v>
      </c>
      <c r="AY13" s="402">
        <v>218.56086079354407</v>
      </c>
      <c r="AZ13" s="402" t="s">
        <v>526</v>
      </c>
      <c r="BA13" s="402" t="s">
        <v>526</v>
      </c>
      <c r="BB13" s="402" t="s">
        <v>526</v>
      </c>
      <c r="BC13" s="402" t="s">
        <v>526</v>
      </c>
      <c r="BD13" s="402" t="s">
        <v>526</v>
      </c>
      <c r="BE13" s="402" t="s">
        <v>526</v>
      </c>
      <c r="BF13" s="402"/>
      <c r="BG13" s="402"/>
      <c r="BH13" s="402"/>
      <c r="BI13" s="402"/>
      <c r="BJ13" s="402" t="s">
        <v>526</v>
      </c>
      <c r="BK13" s="402" t="s">
        <v>526</v>
      </c>
      <c r="BL13" s="402" t="s">
        <v>526</v>
      </c>
      <c r="BM13" s="402" t="s">
        <v>526</v>
      </c>
      <c r="BN13" s="402"/>
      <c r="BO13" s="402"/>
      <c r="BP13" s="402"/>
      <c r="BQ13" s="402"/>
      <c r="BR13" s="402"/>
      <c r="BS13" s="402"/>
      <c r="BT13" s="402">
        <v>0.91</v>
      </c>
      <c r="BU13" s="402">
        <v>0.74</v>
      </c>
      <c r="BV13" s="402">
        <v>0</v>
      </c>
      <c r="BW13" s="402" t="s">
        <v>1086</v>
      </c>
      <c r="BX13" s="402">
        <v>1.1410810928296637</v>
      </c>
      <c r="BY13" s="402">
        <v>700.94</v>
      </c>
      <c r="BZ13" s="402">
        <v>686.74</v>
      </c>
      <c r="CA13" s="402">
        <v>698.65835605455641</v>
      </c>
      <c r="CB13" s="402">
        <v>585.42999999999995</v>
      </c>
      <c r="CC13" s="402">
        <v>457.15</v>
      </c>
      <c r="CD13" s="402">
        <v>389.09980366825016</v>
      </c>
      <c r="CE13" s="402">
        <v>0.02</v>
      </c>
      <c r="CF13" s="402">
        <v>0</v>
      </c>
      <c r="CG13" s="402"/>
      <c r="CH13" s="402"/>
      <c r="CI13" s="402"/>
      <c r="CJ13" s="402">
        <v>5.44</v>
      </c>
      <c r="CK13" s="402">
        <v>0.1</v>
      </c>
      <c r="CL13" s="402">
        <v>658.17</v>
      </c>
      <c r="CM13" s="402">
        <v>670.61553262530413</v>
      </c>
      <c r="CN13" s="402">
        <v>722.12793241306485</v>
      </c>
      <c r="CO13" s="402">
        <v>10.8</v>
      </c>
      <c r="CP13" s="402">
        <v>12.45</v>
      </c>
      <c r="CQ13" s="402">
        <v>10.32</v>
      </c>
      <c r="CR13" s="402">
        <v>40.57</v>
      </c>
      <c r="CS13" s="402">
        <v>0.5176739345328889</v>
      </c>
      <c r="CT13" s="402">
        <v>15.23</v>
      </c>
      <c r="CU13" s="402">
        <v>4884</v>
      </c>
      <c r="CV13" s="402">
        <v>10.29</v>
      </c>
      <c r="CW13" s="402">
        <v>2.77</v>
      </c>
      <c r="CX13" s="402">
        <v>0.13</v>
      </c>
      <c r="CY13" s="402">
        <v>6.57</v>
      </c>
      <c r="CZ13" s="402">
        <v>4.97</v>
      </c>
      <c r="DA13" s="402">
        <v>4.59</v>
      </c>
      <c r="DB13" s="402">
        <v>21.86</v>
      </c>
      <c r="DC13" s="402">
        <v>13.67</v>
      </c>
      <c r="DD13" s="999">
        <v>30302</v>
      </c>
      <c r="DE13" s="402" t="s">
        <v>526</v>
      </c>
      <c r="DF13" s="402" t="s">
        <v>526</v>
      </c>
      <c r="DG13" s="402" t="s">
        <v>526</v>
      </c>
      <c r="DH13" s="402" t="s">
        <v>526</v>
      </c>
      <c r="DI13" s="402" t="s">
        <v>526</v>
      </c>
      <c r="DJ13" s="402" t="s">
        <v>526</v>
      </c>
      <c r="DK13" s="402">
        <v>0.6</v>
      </c>
      <c r="DL13" s="402">
        <v>0.56999999999999995</v>
      </c>
      <c r="DM13" s="402"/>
      <c r="DN13" s="402"/>
      <c r="DO13" s="402">
        <v>0</v>
      </c>
      <c r="DP13" s="402" t="s">
        <v>987</v>
      </c>
      <c r="DQ13" s="812" t="s">
        <v>987</v>
      </c>
      <c r="DR13" s="402" t="s">
        <v>1523</v>
      </c>
      <c r="DS13" s="402" t="s">
        <v>987</v>
      </c>
      <c r="DT13" s="402" t="s">
        <v>1523</v>
      </c>
      <c r="DU13" s="402">
        <v>16.45</v>
      </c>
      <c r="DV13" s="402">
        <v>17.61</v>
      </c>
      <c r="DW13" s="402" t="s">
        <v>605</v>
      </c>
      <c r="DX13" s="402" t="s">
        <v>605</v>
      </c>
      <c r="DY13" s="402" t="s">
        <v>605</v>
      </c>
      <c r="DZ13" s="402">
        <v>20.81</v>
      </c>
      <c r="EA13" s="402">
        <v>20.933003053695504</v>
      </c>
      <c r="EB13" s="402">
        <v>22.604417030614862</v>
      </c>
      <c r="EC13" s="770"/>
      <c r="ED13" s="770"/>
      <c r="EE13" s="770"/>
      <c r="EF13" s="770"/>
      <c r="EG13" s="770"/>
      <c r="EH13" s="770"/>
      <c r="EI13" s="770"/>
      <c r="EJ13" s="770"/>
      <c r="EK13" s="402" t="s">
        <v>333</v>
      </c>
      <c r="EL13" s="584"/>
      <c r="EM13" s="402">
        <v>0</v>
      </c>
      <c r="EN13" s="402" t="s">
        <v>604</v>
      </c>
      <c r="EO13" s="402" t="s">
        <v>605</v>
      </c>
      <c r="EP13" s="402" t="s">
        <v>604</v>
      </c>
      <c r="EQ13" s="402">
        <v>0</v>
      </c>
      <c r="ER13" s="402">
        <v>0</v>
      </c>
      <c r="ES13" s="402">
        <v>0</v>
      </c>
      <c r="ET13" s="402">
        <v>0</v>
      </c>
      <c r="EU13" s="402"/>
      <c r="EV13" s="402"/>
      <c r="EW13" s="402"/>
      <c r="EX13" s="402"/>
      <c r="EY13" s="402"/>
      <c r="EZ13" s="402"/>
      <c r="FA13" s="402" t="s">
        <v>526</v>
      </c>
      <c r="FB13" s="782" t="s">
        <v>605</v>
      </c>
      <c r="FC13" s="782" t="s">
        <v>526</v>
      </c>
      <c r="FD13" s="782">
        <v>0</v>
      </c>
      <c r="FE13" s="402">
        <v>28.32</v>
      </c>
    </row>
    <row r="14" spans="1:161">
      <c r="A14" s="276" t="s">
        <v>178</v>
      </c>
      <c r="B14" s="276" t="s">
        <v>179</v>
      </c>
      <c r="C14" s="267" t="s">
        <v>172</v>
      </c>
      <c r="D14" s="421" t="s">
        <v>180</v>
      </c>
      <c r="E14" s="312">
        <v>3001</v>
      </c>
      <c r="F14" s="276" t="s">
        <v>179</v>
      </c>
      <c r="G14" s="794">
        <v>3101</v>
      </c>
      <c r="H14" s="795">
        <v>245.02</v>
      </c>
      <c r="I14" s="795">
        <v>337.019274</v>
      </c>
      <c r="J14" s="796">
        <v>3.92</v>
      </c>
      <c r="K14" s="795">
        <v>1882.55</v>
      </c>
      <c r="L14" s="795">
        <v>1812.9467870000001</v>
      </c>
      <c r="M14" s="795">
        <v>2.19</v>
      </c>
      <c r="N14" s="795">
        <v>84.75</v>
      </c>
      <c r="O14" s="795">
        <v>84.822747655400875</v>
      </c>
      <c r="P14" s="795">
        <v>86.59</v>
      </c>
      <c r="Q14" s="795">
        <v>86.973726171648735</v>
      </c>
      <c r="R14" s="795">
        <v>5.22</v>
      </c>
      <c r="S14" s="795">
        <v>1227.97</v>
      </c>
      <c r="T14" s="795">
        <v>1269.98</v>
      </c>
      <c r="U14" s="795">
        <v>1270.287024</v>
      </c>
      <c r="V14" s="795">
        <v>15.06</v>
      </c>
      <c r="W14" s="795">
        <v>675.45</v>
      </c>
      <c r="X14" s="795">
        <v>673.85</v>
      </c>
      <c r="Y14" s="795">
        <v>671.98752899999999</v>
      </c>
      <c r="Z14" s="795">
        <v>0.91</v>
      </c>
      <c r="AA14" s="809">
        <v>0.92</v>
      </c>
      <c r="AB14" s="809">
        <v>1.29</v>
      </c>
      <c r="AC14" s="795">
        <v>577.84</v>
      </c>
      <c r="AD14" s="795">
        <v>463.63</v>
      </c>
      <c r="AE14" s="795">
        <v>465.08893599999999</v>
      </c>
      <c r="AF14" s="402">
        <v>285.39999999999998</v>
      </c>
      <c r="AG14" s="402" t="s">
        <v>526</v>
      </c>
      <c r="AH14" s="402" t="s">
        <v>526</v>
      </c>
      <c r="AI14" s="402" t="s">
        <v>526</v>
      </c>
      <c r="AJ14" s="402"/>
      <c r="AK14" s="402">
        <v>5.3</v>
      </c>
      <c r="AL14" s="402">
        <v>5.49</v>
      </c>
      <c r="AM14" s="398">
        <v>23.5</v>
      </c>
      <c r="AN14" s="402">
        <v>1.17</v>
      </c>
      <c r="AO14" s="402">
        <v>1.17</v>
      </c>
      <c r="AP14" s="402">
        <v>29.2</v>
      </c>
      <c r="AQ14" s="402">
        <v>29.2</v>
      </c>
      <c r="AR14" s="402">
        <v>61</v>
      </c>
      <c r="AS14" s="402">
        <v>61</v>
      </c>
      <c r="AT14" s="402">
        <v>7.77</v>
      </c>
      <c r="AU14" s="402">
        <v>5.31</v>
      </c>
      <c r="AV14" s="402">
        <v>6.4040613392638823</v>
      </c>
      <c r="AW14" s="402">
        <v>227.81358749596393</v>
      </c>
      <c r="AX14" s="402">
        <v>264.85000000000002</v>
      </c>
      <c r="AY14" s="402">
        <v>172.90965616012483</v>
      </c>
      <c r="AZ14" s="402">
        <v>35</v>
      </c>
      <c r="BA14" s="402">
        <v>45</v>
      </c>
      <c r="BB14" s="402">
        <v>6.65</v>
      </c>
      <c r="BC14" s="402">
        <v>8.8800000000000008</v>
      </c>
      <c r="BD14" s="402">
        <v>11.1</v>
      </c>
      <c r="BE14" s="402">
        <v>5.78</v>
      </c>
      <c r="BF14" s="402"/>
      <c r="BG14" s="402"/>
      <c r="BH14" s="402"/>
      <c r="BI14" s="402"/>
      <c r="BJ14" s="402" t="s">
        <v>526</v>
      </c>
      <c r="BK14" s="402" t="s">
        <v>526</v>
      </c>
      <c r="BL14" s="402" t="s">
        <v>526</v>
      </c>
      <c r="BM14" s="402" t="s">
        <v>526</v>
      </c>
      <c r="BN14" s="402"/>
      <c r="BO14" s="402"/>
      <c r="BP14" s="402"/>
      <c r="BQ14" s="402"/>
      <c r="BR14" s="402"/>
      <c r="BS14" s="402"/>
      <c r="BT14" s="402">
        <v>1.44</v>
      </c>
      <c r="BU14" s="402">
        <v>0.94</v>
      </c>
      <c r="BV14" s="402">
        <v>0</v>
      </c>
      <c r="BW14" s="402" t="s">
        <v>1086</v>
      </c>
      <c r="BX14" s="402" t="s">
        <v>526</v>
      </c>
      <c r="BY14" s="402">
        <v>649.13</v>
      </c>
      <c r="BZ14" s="402">
        <v>628.6</v>
      </c>
      <c r="CA14" s="402">
        <v>650.16687686736702</v>
      </c>
      <c r="CB14" s="402">
        <v>643.04</v>
      </c>
      <c r="CC14" s="402">
        <v>479.24</v>
      </c>
      <c r="CD14" s="402">
        <v>395.62115501903827</v>
      </c>
      <c r="CE14" s="402">
        <v>0.49</v>
      </c>
      <c r="CF14" s="402">
        <v>0.3</v>
      </c>
      <c r="CG14" s="402"/>
      <c r="CH14" s="402"/>
      <c r="CI14" s="402"/>
      <c r="CJ14" s="402">
        <v>14.04</v>
      </c>
      <c r="CK14" s="402">
        <v>0.28999999999999998</v>
      </c>
      <c r="CL14" s="402">
        <v>579.05999999999995</v>
      </c>
      <c r="CM14" s="402">
        <v>596.51565391027168</v>
      </c>
      <c r="CN14" s="402">
        <v>650.66695823310738</v>
      </c>
      <c r="CO14" s="402">
        <v>11.89</v>
      </c>
      <c r="CP14" s="402">
        <v>17.97</v>
      </c>
      <c r="CQ14" s="402">
        <v>18.91</v>
      </c>
      <c r="CR14" s="402">
        <v>72</v>
      </c>
      <c r="CS14" s="402" t="s">
        <v>526</v>
      </c>
      <c r="CT14" s="402">
        <v>16.45</v>
      </c>
      <c r="CU14" s="402">
        <v>3609</v>
      </c>
      <c r="CV14" s="402">
        <v>7.76</v>
      </c>
      <c r="CW14" s="402">
        <v>2.37</v>
      </c>
      <c r="CX14" s="402">
        <v>2.75</v>
      </c>
      <c r="CY14" s="402">
        <v>35.090000000000003</v>
      </c>
      <c r="CZ14" s="402">
        <v>4.62</v>
      </c>
      <c r="DA14" s="402">
        <v>6.26</v>
      </c>
      <c r="DB14" s="402">
        <v>27.82</v>
      </c>
      <c r="DC14" s="402">
        <v>23.33</v>
      </c>
      <c r="DD14" s="999">
        <v>13380</v>
      </c>
      <c r="DE14" s="402">
        <v>30</v>
      </c>
      <c r="DF14" s="402">
        <v>38.888888888888886</v>
      </c>
      <c r="DG14" s="402" t="s">
        <v>1280</v>
      </c>
      <c r="DH14" s="402">
        <v>0.48</v>
      </c>
      <c r="DI14" s="402">
        <v>0.51110649338407366</v>
      </c>
      <c r="DJ14" s="402" t="s">
        <v>1280</v>
      </c>
      <c r="DK14" s="402">
        <v>0.46</v>
      </c>
      <c r="DL14" s="402">
        <v>0.45</v>
      </c>
      <c r="DM14" s="402"/>
      <c r="DN14" s="402"/>
      <c r="DO14" s="402">
        <v>0</v>
      </c>
      <c r="DP14" s="402" t="s">
        <v>987</v>
      </c>
      <c r="DQ14" s="812" t="s">
        <v>987</v>
      </c>
      <c r="DR14" s="402" t="s">
        <v>1523</v>
      </c>
      <c r="DS14" s="402" t="s">
        <v>987</v>
      </c>
      <c r="DT14" s="402" t="s">
        <v>1523</v>
      </c>
      <c r="DU14" s="402">
        <v>22.71</v>
      </c>
      <c r="DV14" s="402">
        <v>25.54</v>
      </c>
      <c r="DW14" s="402" t="s">
        <v>604</v>
      </c>
      <c r="DX14" s="402" t="s">
        <v>604</v>
      </c>
      <c r="DY14" s="402" t="s">
        <v>604</v>
      </c>
      <c r="DZ14" s="402">
        <v>27.64</v>
      </c>
      <c r="EA14" s="402">
        <v>34.653354606412861</v>
      </c>
      <c r="EB14" s="402">
        <v>36.161166058921616</v>
      </c>
      <c r="EC14" s="770"/>
      <c r="ED14" s="770"/>
      <c r="EE14" s="770"/>
      <c r="EF14" s="770"/>
      <c r="EG14" s="770"/>
      <c r="EH14" s="770"/>
      <c r="EI14" s="770"/>
      <c r="EJ14" s="770"/>
      <c r="EK14" s="402" t="s">
        <v>333</v>
      </c>
      <c r="EL14" s="584"/>
      <c r="EM14" s="402">
        <v>0.28000000000000003</v>
      </c>
      <c r="EN14" s="402" t="s">
        <v>605</v>
      </c>
      <c r="EO14" s="402" t="s">
        <v>605</v>
      </c>
      <c r="EP14" s="402" t="s">
        <v>604</v>
      </c>
      <c r="EQ14" s="402">
        <v>0</v>
      </c>
      <c r="ER14" s="402">
        <v>0</v>
      </c>
      <c r="ES14" s="402">
        <v>0</v>
      </c>
      <c r="ET14" s="402">
        <v>0</v>
      </c>
      <c r="EU14" s="402"/>
      <c r="EV14" s="402"/>
      <c r="EW14" s="402"/>
      <c r="EX14" s="402"/>
      <c r="EY14" s="402"/>
      <c r="EZ14" s="402"/>
      <c r="FA14" s="402" t="s">
        <v>526</v>
      </c>
      <c r="FB14" s="782" t="s">
        <v>526</v>
      </c>
      <c r="FC14" s="782" t="s">
        <v>526</v>
      </c>
      <c r="FD14" s="782" t="s">
        <v>526</v>
      </c>
      <c r="FE14" s="402">
        <v>34.380000000000003</v>
      </c>
    </row>
    <row r="15" spans="1:161">
      <c r="A15" s="276" t="s">
        <v>178</v>
      </c>
      <c r="B15" s="276" t="s">
        <v>179</v>
      </c>
      <c r="C15" s="267" t="s">
        <v>172</v>
      </c>
      <c r="D15" s="421" t="s">
        <v>180</v>
      </c>
      <c r="E15" s="312">
        <v>3001</v>
      </c>
      <c r="F15" s="276" t="s">
        <v>181</v>
      </c>
      <c r="G15" s="794">
        <v>3103</v>
      </c>
      <c r="H15" s="795">
        <v>288.62</v>
      </c>
      <c r="I15" s="795">
        <v>341.13374700000003</v>
      </c>
      <c r="J15" s="796">
        <v>7.72</v>
      </c>
      <c r="K15" s="795">
        <v>2360.04</v>
      </c>
      <c r="L15" s="795">
        <v>2355.436616</v>
      </c>
      <c r="M15" s="795">
        <v>6.49</v>
      </c>
      <c r="N15" s="795">
        <v>83</v>
      </c>
      <c r="O15" s="795">
        <v>83.037974683544306</v>
      </c>
      <c r="P15" s="795">
        <v>59.2</v>
      </c>
      <c r="Q15" s="795">
        <v>59.281012658227851</v>
      </c>
      <c r="R15" s="795">
        <v>10.25</v>
      </c>
      <c r="S15" s="795">
        <v>1542.16</v>
      </c>
      <c r="T15" s="795">
        <v>1543.13</v>
      </c>
      <c r="U15" s="795">
        <v>1576.58818</v>
      </c>
      <c r="V15" s="795">
        <v>40.590000000000003</v>
      </c>
      <c r="W15" s="795">
        <v>781.18</v>
      </c>
      <c r="X15" s="795">
        <v>721.29</v>
      </c>
      <c r="Y15" s="795">
        <v>720.58457099999998</v>
      </c>
      <c r="Z15" s="795">
        <v>0.56999999999999995</v>
      </c>
      <c r="AA15" s="809">
        <v>0.8</v>
      </c>
      <c r="AB15" s="809">
        <v>0.85</v>
      </c>
      <c r="AC15" s="795">
        <v>601.78</v>
      </c>
      <c r="AD15" s="795">
        <v>543.97</v>
      </c>
      <c r="AE15" s="795">
        <v>540.25380199999995</v>
      </c>
      <c r="AF15" s="402" t="s">
        <v>526</v>
      </c>
      <c r="AG15" s="402" t="s">
        <v>526</v>
      </c>
      <c r="AH15" s="402" t="s">
        <v>526</v>
      </c>
      <c r="AI15" s="402" t="s">
        <v>526</v>
      </c>
      <c r="AJ15" s="402"/>
      <c r="AK15" s="402" t="s">
        <v>526</v>
      </c>
      <c r="AL15" s="402">
        <v>1.24</v>
      </c>
      <c r="AM15" s="398">
        <v>7.92</v>
      </c>
      <c r="AN15" s="402" t="s">
        <v>526</v>
      </c>
      <c r="AO15" s="402" t="s">
        <v>526</v>
      </c>
      <c r="AP15" s="402" t="s">
        <v>526</v>
      </c>
      <c r="AQ15" s="402" t="s">
        <v>526</v>
      </c>
      <c r="AR15" s="402" t="s">
        <v>526</v>
      </c>
      <c r="AS15" s="402" t="s">
        <v>526</v>
      </c>
      <c r="AT15" s="402">
        <v>7.11</v>
      </c>
      <c r="AU15" s="402">
        <v>7.05</v>
      </c>
      <c r="AV15" s="402">
        <v>6.9871436556735604</v>
      </c>
      <c r="AW15" s="402">
        <v>227.5960170697013</v>
      </c>
      <c r="AX15" s="402">
        <v>232.61</v>
      </c>
      <c r="AY15" s="402">
        <v>181.66573504751258</v>
      </c>
      <c r="AZ15" s="402" t="s">
        <v>526</v>
      </c>
      <c r="BA15" s="402" t="s">
        <v>526</v>
      </c>
      <c r="BB15" s="402" t="s">
        <v>526</v>
      </c>
      <c r="BC15" s="402" t="s">
        <v>526</v>
      </c>
      <c r="BD15" s="402" t="s">
        <v>526</v>
      </c>
      <c r="BE15" s="402" t="s">
        <v>526</v>
      </c>
      <c r="BF15" s="402"/>
      <c r="BG15" s="402"/>
      <c r="BH15" s="402"/>
      <c r="BI15" s="402"/>
      <c r="BJ15" s="402" t="s">
        <v>526</v>
      </c>
      <c r="BK15" s="402" t="s">
        <v>526</v>
      </c>
      <c r="BL15" s="402" t="s">
        <v>526</v>
      </c>
      <c r="BM15" s="402" t="s">
        <v>526</v>
      </c>
      <c r="BN15" s="402"/>
      <c r="BO15" s="402"/>
      <c r="BP15" s="402"/>
      <c r="BQ15" s="402"/>
      <c r="BR15" s="402"/>
      <c r="BS15" s="402"/>
      <c r="BT15" s="402" t="s">
        <v>526</v>
      </c>
      <c r="BU15" s="402">
        <v>0.79</v>
      </c>
      <c r="BV15" s="402">
        <v>0</v>
      </c>
      <c r="BW15" s="402" t="s">
        <v>1086</v>
      </c>
      <c r="BX15" s="402" t="s">
        <v>526</v>
      </c>
      <c r="BY15" s="402">
        <v>544.16999999999996</v>
      </c>
      <c r="BZ15" s="402">
        <v>521.6</v>
      </c>
      <c r="CA15" s="402">
        <v>534.234799888206</v>
      </c>
      <c r="CB15" s="402">
        <v>5895.22</v>
      </c>
      <c r="CC15" s="402">
        <v>4638.04</v>
      </c>
      <c r="CD15" s="402">
        <v>3361.3017817915038</v>
      </c>
      <c r="CE15" s="402">
        <v>2.29</v>
      </c>
      <c r="CF15" s="402">
        <v>7.14</v>
      </c>
      <c r="CG15" s="402"/>
      <c r="CH15" s="402"/>
      <c r="CI15" s="402"/>
      <c r="CJ15" s="402">
        <v>21.22</v>
      </c>
      <c r="CK15" s="402">
        <v>0.55000000000000004</v>
      </c>
      <c r="CL15" s="402">
        <v>125.27</v>
      </c>
      <c r="CM15" s="402">
        <v>123.05779987569919</v>
      </c>
      <c r="CN15" s="402">
        <v>102.65486725663716</v>
      </c>
      <c r="CO15" s="402">
        <v>6.53</v>
      </c>
      <c r="CP15" s="402">
        <v>20.56</v>
      </c>
      <c r="CQ15" s="402">
        <v>23.63</v>
      </c>
      <c r="CR15" s="402">
        <v>19.55</v>
      </c>
      <c r="CS15" s="402">
        <v>9.7753048192416869E-2</v>
      </c>
      <c r="CT15" s="402">
        <v>36.57</v>
      </c>
      <c r="CU15" s="402">
        <v>243</v>
      </c>
      <c r="CV15" s="402">
        <v>11.67</v>
      </c>
      <c r="CW15" s="402">
        <v>2.19</v>
      </c>
      <c r="CX15" s="402">
        <v>2.09</v>
      </c>
      <c r="CY15" s="402">
        <v>39.020000000000003</v>
      </c>
      <c r="CZ15" s="402">
        <v>11.98</v>
      </c>
      <c r="DA15" s="402">
        <v>14.25</v>
      </c>
      <c r="DB15" s="402">
        <v>34.979999999999997</v>
      </c>
      <c r="DC15" s="402">
        <v>31.41</v>
      </c>
      <c r="DD15" s="999" t="s">
        <v>526</v>
      </c>
      <c r="DE15" s="402" t="s">
        <v>526</v>
      </c>
      <c r="DF15" s="402" t="s">
        <v>526</v>
      </c>
      <c r="DG15" s="402" t="s">
        <v>526</v>
      </c>
      <c r="DH15" s="402" t="s">
        <v>526</v>
      </c>
      <c r="DI15" s="402" t="s">
        <v>526</v>
      </c>
      <c r="DJ15" s="402" t="s">
        <v>526</v>
      </c>
      <c r="DK15" s="402">
        <v>0.19</v>
      </c>
      <c r="DL15" s="402">
        <v>0.3</v>
      </c>
      <c r="DM15" s="402"/>
      <c r="DN15" s="402"/>
      <c r="DO15" s="402">
        <v>0.01</v>
      </c>
      <c r="DP15" s="402" t="s">
        <v>987</v>
      </c>
      <c r="DQ15" s="812" t="s">
        <v>987</v>
      </c>
      <c r="DR15" s="402" t="s">
        <v>1523</v>
      </c>
      <c r="DS15" s="402" t="s">
        <v>987</v>
      </c>
      <c r="DT15" s="402" t="s">
        <v>1523</v>
      </c>
      <c r="DU15" s="402">
        <v>33.32</v>
      </c>
      <c r="DV15" s="402">
        <v>37.14</v>
      </c>
      <c r="DW15" s="402" t="s">
        <v>605</v>
      </c>
      <c r="DX15" s="402" t="s">
        <v>605</v>
      </c>
      <c r="DY15" s="402" t="s">
        <v>605</v>
      </c>
      <c r="DZ15" s="402">
        <v>24.4</v>
      </c>
      <c r="EA15" s="402">
        <v>24.963929674180008</v>
      </c>
      <c r="EB15" s="402">
        <v>23.490850456457117</v>
      </c>
      <c r="EC15" s="770"/>
      <c r="ED15" s="770"/>
      <c r="EE15" s="770"/>
      <c r="EF15" s="770"/>
      <c r="EG15" s="770"/>
      <c r="EH15" s="770"/>
      <c r="EI15" s="770"/>
      <c r="EJ15" s="770"/>
      <c r="EK15" s="402" t="s">
        <v>333</v>
      </c>
      <c r="EL15" s="584"/>
      <c r="EM15" s="402">
        <v>0</v>
      </c>
      <c r="EN15" s="402" t="s">
        <v>830</v>
      </c>
      <c r="EO15" s="402" t="s">
        <v>830</v>
      </c>
      <c r="EP15" s="402" t="s">
        <v>605</v>
      </c>
      <c r="EQ15" s="402" t="s">
        <v>847</v>
      </c>
      <c r="ER15" s="402" t="s">
        <v>847</v>
      </c>
      <c r="ES15" s="402" t="s">
        <v>847</v>
      </c>
      <c r="ET15" s="402" t="s">
        <v>847</v>
      </c>
      <c r="EU15" s="402"/>
      <c r="EV15" s="402"/>
      <c r="EW15" s="402"/>
      <c r="EX15" s="402"/>
      <c r="EY15" s="402"/>
      <c r="EZ15" s="402"/>
      <c r="FA15" s="402" t="s">
        <v>526</v>
      </c>
      <c r="FB15" s="782" t="s">
        <v>604</v>
      </c>
      <c r="FC15" s="782" t="s">
        <v>526</v>
      </c>
      <c r="FD15" s="782">
        <v>41537.351237048002</v>
      </c>
      <c r="FE15" s="402">
        <v>56.45</v>
      </c>
    </row>
    <row r="16" spans="1:161">
      <c r="A16" s="276" t="s">
        <v>178</v>
      </c>
      <c r="B16" s="271" t="s">
        <v>182</v>
      </c>
      <c r="C16" s="267" t="s">
        <v>172</v>
      </c>
      <c r="D16" s="423" t="s">
        <v>183</v>
      </c>
      <c r="E16" s="312">
        <v>3301</v>
      </c>
      <c r="F16" s="271" t="s">
        <v>183</v>
      </c>
      <c r="G16" s="794">
        <v>3301</v>
      </c>
      <c r="H16" s="795">
        <v>241.1</v>
      </c>
      <c r="I16" s="795">
        <v>466.24178499999999</v>
      </c>
      <c r="J16" s="796">
        <v>4.8600000000000003</v>
      </c>
      <c r="K16" s="795">
        <v>1314.55</v>
      </c>
      <c r="L16" s="795">
        <v>1357.580827</v>
      </c>
      <c r="M16" s="795">
        <v>2.86</v>
      </c>
      <c r="N16" s="795">
        <v>84.11</v>
      </c>
      <c r="O16" s="795">
        <v>82.431235234559566</v>
      </c>
      <c r="P16" s="795">
        <v>99.36</v>
      </c>
      <c r="Q16" s="795">
        <v>99.388288896388801</v>
      </c>
      <c r="R16" s="795">
        <v>6.93</v>
      </c>
      <c r="S16" s="795">
        <v>1043.69</v>
      </c>
      <c r="T16" s="795">
        <v>1120.8599999999999</v>
      </c>
      <c r="U16" s="795">
        <v>1119.8742649999999</v>
      </c>
      <c r="V16" s="795">
        <v>17.66</v>
      </c>
      <c r="W16" s="795">
        <v>744.59</v>
      </c>
      <c r="X16" s="795">
        <v>702.47</v>
      </c>
      <c r="Y16" s="795">
        <v>702.06049800000005</v>
      </c>
      <c r="Z16" s="795">
        <v>0.99</v>
      </c>
      <c r="AA16" s="809">
        <v>0.96</v>
      </c>
      <c r="AB16" s="809">
        <v>1.35</v>
      </c>
      <c r="AC16" s="795">
        <v>578.84</v>
      </c>
      <c r="AD16" s="795">
        <v>462.24</v>
      </c>
      <c r="AE16" s="795">
        <v>462.76773800000001</v>
      </c>
      <c r="AF16" s="402" t="s">
        <v>526</v>
      </c>
      <c r="AG16" s="402" t="s">
        <v>526</v>
      </c>
      <c r="AH16" s="402" t="s">
        <v>526</v>
      </c>
      <c r="AI16" s="402" t="s">
        <v>526</v>
      </c>
      <c r="AJ16" s="402"/>
      <c r="AK16" s="402">
        <v>1.59</v>
      </c>
      <c r="AL16" s="402">
        <v>0.76</v>
      </c>
      <c r="AM16" s="398">
        <v>16.28</v>
      </c>
      <c r="AN16" s="402" t="s">
        <v>526</v>
      </c>
      <c r="AO16" s="402" t="s">
        <v>526</v>
      </c>
      <c r="AP16" s="402" t="s">
        <v>526</v>
      </c>
      <c r="AQ16" s="402" t="s">
        <v>526</v>
      </c>
      <c r="AR16" s="402" t="s">
        <v>526</v>
      </c>
      <c r="AS16" s="402" t="s">
        <v>526</v>
      </c>
      <c r="AT16" s="402">
        <v>12.49</v>
      </c>
      <c r="AU16" s="402">
        <v>17.690000000000001</v>
      </c>
      <c r="AV16" s="402">
        <v>8.7705450016664024</v>
      </c>
      <c r="AW16" s="402">
        <v>510.13127853881281</v>
      </c>
      <c r="AX16" s="402">
        <v>535.87</v>
      </c>
      <c r="AY16" s="402">
        <v>482.37997509165217</v>
      </c>
      <c r="AZ16" s="402" t="s">
        <v>526</v>
      </c>
      <c r="BA16" s="402" t="s">
        <v>526</v>
      </c>
      <c r="BB16" s="402" t="s">
        <v>526</v>
      </c>
      <c r="BC16" s="402" t="s">
        <v>526</v>
      </c>
      <c r="BD16" s="402" t="s">
        <v>526</v>
      </c>
      <c r="BE16" s="402" t="s">
        <v>526</v>
      </c>
      <c r="BF16" s="402"/>
      <c r="BG16" s="402"/>
      <c r="BH16" s="402"/>
      <c r="BI16" s="402"/>
      <c r="BJ16" s="402" t="s">
        <v>526</v>
      </c>
      <c r="BK16" s="402" t="s">
        <v>526</v>
      </c>
      <c r="BL16" s="402" t="s">
        <v>526</v>
      </c>
      <c r="BM16" s="402" t="s">
        <v>526</v>
      </c>
      <c r="BN16" s="402"/>
      <c r="BO16" s="402"/>
      <c r="BP16" s="402"/>
      <c r="BQ16" s="402"/>
      <c r="BR16" s="402"/>
      <c r="BS16" s="402"/>
      <c r="BT16" s="402">
        <v>1.22</v>
      </c>
      <c r="BU16" s="402">
        <v>1.53</v>
      </c>
      <c r="BV16" s="402">
        <v>0</v>
      </c>
      <c r="BW16" s="402" t="s">
        <v>1086</v>
      </c>
      <c r="BX16" s="402">
        <v>2.4759479343520092</v>
      </c>
      <c r="BY16" s="402">
        <v>617.84</v>
      </c>
      <c r="BZ16" s="402">
        <v>614.97</v>
      </c>
      <c r="CA16" s="402">
        <v>633.08463439105969</v>
      </c>
      <c r="CB16" s="402">
        <v>695.67</v>
      </c>
      <c r="CC16" s="402">
        <v>618.45000000000005</v>
      </c>
      <c r="CD16" s="402">
        <v>425.10088578996198</v>
      </c>
      <c r="CE16" s="402">
        <v>0.26</v>
      </c>
      <c r="CF16" s="402">
        <v>0.16</v>
      </c>
      <c r="CG16" s="402"/>
      <c r="CH16" s="402"/>
      <c r="CI16" s="402"/>
      <c r="CJ16" s="402">
        <v>12.25</v>
      </c>
      <c r="CK16" s="402">
        <v>0.23</v>
      </c>
      <c r="CL16" s="402">
        <v>353.9</v>
      </c>
      <c r="CM16" s="402">
        <v>348.74000484613521</v>
      </c>
      <c r="CN16" s="402">
        <v>419.06954204022287</v>
      </c>
      <c r="CO16" s="402">
        <v>26.47</v>
      </c>
      <c r="CP16" s="402">
        <v>14.96</v>
      </c>
      <c r="CQ16" s="402">
        <v>33.18</v>
      </c>
      <c r="CR16" s="402">
        <v>68.17</v>
      </c>
      <c r="CS16" s="402">
        <v>0.22761707142396659</v>
      </c>
      <c r="CT16" s="402">
        <v>23.43</v>
      </c>
      <c r="CU16" s="402">
        <v>1139</v>
      </c>
      <c r="CV16" s="402">
        <v>6.93</v>
      </c>
      <c r="CW16" s="402">
        <v>2.37</v>
      </c>
      <c r="CX16" s="402">
        <v>0.23</v>
      </c>
      <c r="CY16" s="402">
        <v>9.11</v>
      </c>
      <c r="CZ16" s="402">
        <v>10.19</v>
      </c>
      <c r="DA16" s="402">
        <v>8.83</v>
      </c>
      <c r="DB16" s="402">
        <v>18.989999999999998</v>
      </c>
      <c r="DC16" s="402">
        <v>21.21</v>
      </c>
      <c r="DD16" s="999" t="s">
        <v>526</v>
      </c>
      <c r="DE16" s="402" t="s">
        <v>526</v>
      </c>
      <c r="DF16" s="402" t="s">
        <v>526</v>
      </c>
      <c r="DG16" s="402" t="s">
        <v>526</v>
      </c>
      <c r="DH16" s="402" t="s">
        <v>526</v>
      </c>
      <c r="DI16" s="402" t="s">
        <v>526</v>
      </c>
      <c r="DJ16" s="402" t="s">
        <v>526</v>
      </c>
      <c r="DK16" s="402">
        <v>0.17</v>
      </c>
      <c r="DL16" s="402">
        <v>0.27</v>
      </c>
      <c r="DM16" s="402"/>
      <c r="DN16" s="402"/>
      <c r="DO16" s="402">
        <v>0</v>
      </c>
      <c r="DP16" s="402" t="s">
        <v>987</v>
      </c>
      <c r="DQ16" s="812" t="s">
        <v>987</v>
      </c>
      <c r="DR16" s="402">
        <v>5.71</v>
      </c>
      <c r="DS16" s="402" t="s">
        <v>987</v>
      </c>
      <c r="DT16" s="402">
        <v>4.84</v>
      </c>
      <c r="DU16" s="402">
        <v>44.29</v>
      </c>
      <c r="DV16" s="402">
        <v>39.24</v>
      </c>
      <c r="DW16" s="402" t="s">
        <v>605</v>
      </c>
      <c r="DX16" s="402" t="s">
        <v>605</v>
      </c>
      <c r="DY16" s="402" t="s">
        <v>605</v>
      </c>
      <c r="DZ16" s="402">
        <v>52.86</v>
      </c>
      <c r="EA16" s="402">
        <v>53.967832059706275</v>
      </c>
      <c r="EB16" s="402">
        <v>56.724385114143168</v>
      </c>
      <c r="EC16" s="770"/>
      <c r="ED16" s="770"/>
      <c r="EE16" s="770"/>
      <c r="EF16" s="770"/>
      <c r="EG16" s="770"/>
      <c r="EH16" s="770"/>
      <c r="EI16" s="770"/>
      <c r="EJ16" s="770"/>
      <c r="EK16" s="402" t="s">
        <v>333</v>
      </c>
      <c r="EL16" s="584"/>
      <c r="EM16" s="402">
        <v>0</v>
      </c>
      <c r="EN16" s="402" t="s">
        <v>830</v>
      </c>
      <c r="EO16" s="402" t="s">
        <v>830</v>
      </c>
      <c r="EP16" s="402" t="s">
        <v>605</v>
      </c>
      <c r="EQ16" s="402" t="s">
        <v>847</v>
      </c>
      <c r="ER16" s="402" t="s">
        <v>847</v>
      </c>
      <c r="ES16" s="402" t="s">
        <v>847</v>
      </c>
      <c r="ET16" s="402" t="s">
        <v>847</v>
      </c>
      <c r="EU16" s="402"/>
      <c r="EV16" s="402"/>
      <c r="EW16" s="402"/>
      <c r="EX16" s="402"/>
      <c r="EY16" s="402"/>
      <c r="EZ16" s="402"/>
      <c r="FA16" s="402" t="s">
        <v>526</v>
      </c>
      <c r="FB16" s="782" t="s">
        <v>605</v>
      </c>
      <c r="FC16" s="782" t="s">
        <v>526</v>
      </c>
      <c r="FD16" s="782" t="s">
        <v>526</v>
      </c>
      <c r="FE16" s="402">
        <v>38.47</v>
      </c>
    </row>
    <row r="17" spans="1:161">
      <c r="A17" s="276" t="s">
        <v>184</v>
      </c>
      <c r="B17" s="276" t="s">
        <v>185</v>
      </c>
      <c r="C17" s="267" t="s">
        <v>172</v>
      </c>
      <c r="D17" s="421" t="s">
        <v>186</v>
      </c>
      <c r="E17" s="312">
        <v>4001</v>
      </c>
      <c r="F17" s="276" t="s">
        <v>187</v>
      </c>
      <c r="G17" s="794">
        <v>4101</v>
      </c>
      <c r="H17" s="795">
        <v>303.18</v>
      </c>
      <c r="I17" s="795">
        <v>219.119122</v>
      </c>
      <c r="J17" s="796">
        <v>5.65</v>
      </c>
      <c r="K17" s="795">
        <v>1739.03</v>
      </c>
      <c r="L17" s="795">
        <v>1689.138205</v>
      </c>
      <c r="M17" s="795">
        <v>8.2899999999999991</v>
      </c>
      <c r="N17" s="795">
        <v>79.599999999999994</v>
      </c>
      <c r="O17" s="795">
        <v>77.360255205270789</v>
      </c>
      <c r="P17" s="795">
        <v>78.540000000000006</v>
      </c>
      <c r="Q17" s="795">
        <v>79.38448859400971</v>
      </c>
      <c r="R17" s="795">
        <v>11.01</v>
      </c>
      <c r="S17" s="795">
        <v>1143</v>
      </c>
      <c r="T17" s="795">
        <v>1206.4000000000001</v>
      </c>
      <c r="U17" s="795">
        <v>1211.2592059999999</v>
      </c>
      <c r="V17" s="795">
        <v>8.61</v>
      </c>
      <c r="W17" s="795">
        <v>696.45</v>
      </c>
      <c r="X17" s="795">
        <v>744.41</v>
      </c>
      <c r="Y17" s="795">
        <v>749.57116099999996</v>
      </c>
      <c r="Z17" s="795">
        <v>0.89</v>
      </c>
      <c r="AA17" s="809">
        <v>0.89</v>
      </c>
      <c r="AB17" s="809">
        <v>1.44</v>
      </c>
      <c r="AC17" s="795">
        <v>731.02</v>
      </c>
      <c r="AD17" s="795">
        <v>462.36</v>
      </c>
      <c r="AE17" s="795">
        <v>473.79152199999999</v>
      </c>
      <c r="AF17" s="402">
        <v>374.05</v>
      </c>
      <c r="AG17" s="402">
        <v>2.5099999999999998</v>
      </c>
      <c r="AH17" s="402" t="s">
        <v>526</v>
      </c>
      <c r="AI17" s="402">
        <v>2.41</v>
      </c>
      <c r="AJ17" s="402"/>
      <c r="AK17" s="402">
        <v>2.61</v>
      </c>
      <c r="AL17" s="402">
        <v>2.73</v>
      </c>
      <c r="AM17" s="398">
        <v>26.54</v>
      </c>
      <c r="AN17" s="402">
        <v>1.1299999999999999</v>
      </c>
      <c r="AO17" s="402">
        <v>1.1299999999999999</v>
      </c>
      <c r="AP17" s="402">
        <v>31.7</v>
      </c>
      <c r="AQ17" s="402">
        <v>31.7</v>
      </c>
      <c r="AR17" s="402">
        <v>63.06</v>
      </c>
      <c r="AS17" s="402">
        <v>63.06</v>
      </c>
      <c r="AT17" s="402">
        <v>7.54</v>
      </c>
      <c r="AU17" s="402">
        <v>4.0999999999999996</v>
      </c>
      <c r="AV17" s="402">
        <v>2.8038581087576504</v>
      </c>
      <c r="AW17" s="402">
        <v>394.28640864161838</v>
      </c>
      <c r="AX17" s="402">
        <v>353.44</v>
      </c>
      <c r="AY17" s="402">
        <v>218.30038132470281</v>
      </c>
      <c r="AZ17" s="402">
        <v>45</v>
      </c>
      <c r="BA17" s="402">
        <v>50</v>
      </c>
      <c r="BB17" s="402">
        <v>11.9</v>
      </c>
      <c r="BC17" s="402">
        <v>16.04</v>
      </c>
      <c r="BD17" s="402">
        <v>21.42</v>
      </c>
      <c r="BE17" s="402">
        <v>8.49</v>
      </c>
      <c r="BF17" s="402"/>
      <c r="BG17" s="402"/>
      <c r="BH17" s="402"/>
      <c r="BI17" s="402"/>
      <c r="BJ17" s="402">
        <v>3.81</v>
      </c>
      <c r="BK17" s="402">
        <v>3.57</v>
      </c>
      <c r="BL17" s="402">
        <v>7.48</v>
      </c>
      <c r="BM17" s="402">
        <v>7.14</v>
      </c>
      <c r="BN17" s="402"/>
      <c r="BO17" s="402"/>
      <c r="BP17" s="402"/>
      <c r="BQ17" s="402"/>
      <c r="BR17" s="402"/>
      <c r="BS17" s="402"/>
      <c r="BT17" s="402">
        <v>1.01</v>
      </c>
      <c r="BU17" s="402">
        <v>1</v>
      </c>
      <c r="BV17" s="402">
        <v>1.23</v>
      </c>
      <c r="BW17" s="402" t="s">
        <v>1086</v>
      </c>
      <c r="BX17" s="402" t="s">
        <v>526</v>
      </c>
      <c r="BY17" s="402">
        <v>708.5</v>
      </c>
      <c r="BZ17" s="402">
        <v>686.15</v>
      </c>
      <c r="CA17" s="402">
        <v>691.05154908353882</v>
      </c>
      <c r="CB17" s="402">
        <v>538.23</v>
      </c>
      <c r="CC17" s="402">
        <v>450.52</v>
      </c>
      <c r="CD17" s="402">
        <v>391.05627878360713</v>
      </c>
      <c r="CE17" s="402">
        <v>7.0000000000000007E-2</v>
      </c>
      <c r="CF17" s="402">
        <v>7.0000000000000007E-2</v>
      </c>
      <c r="CG17" s="402"/>
      <c r="CH17" s="402"/>
      <c r="CI17" s="402"/>
      <c r="CJ17" s="402">
        <v>25.38</v>
      </c>
      <c r="CK17" s="402">
        <v>0.8</v>
      </c>
      <c r="CL17" s="402">
        <v>654.53</v>
      </c>
      <c r="CM17" s="402">
        <v>638.24310959116315</v>
      </c>
      <c r="CN17" s="402">
        <v>636.34980276480439</v>
      </c>
      <c r="CO17" s="402">
        <v>7.54</v>
      </c>
      <c r="CP17" s="402">
        <v>13.4</v>
      </c>
      <c r="CQ17" s="402">
        <v>7.81</v>
      </c>
      <c r="CR17" s="402">
        <v>62.1</v>
      </c>
      <c r="CS17" s="402" t="s">
        <v>526</v>
      </c>
      <c r="CT17" s="402">
        <v>9.4600000000000009</v>
      </c>
      <c r="CU17" s="402">
        <v>3127</v>
      </c>
      <c r="CV17" s="402">
        <v>4.82</v>
      </c>
      <c r="CW17" s="402">
        <v>2.1</v>
      </c>
      <c r="CX17" s="402">
        <v>0.03</v>
      </c>
      <c r="CY17" s="402">
        <v>6.41</v>
      </c>
      <c r="CZ17" s="402">
        <v>8.76</v>
      </c>
      <c r="DA17" s="402">
        <v>10.24</v>
      </c>
      <c r="DB17" s="402">
        <v>23.18</v>
      </c>
      <c r="DC17" s="402">
        <v>20.13</v>
      </c>
      <c r="DD17" s="999">
        <v>12143</v>
      </c>
      <c r="DE17" s="402">
        <v>54.83</v>
      </c>
      <c r="DF17" s="402">
        <v>46.153846153846153</v>
      </c>
      <c r="DG17" s="402">
        <v>34.375</v>
      </c>
      <c r="DH17" s="402">
        <v>0.49</v>
      </c>
      <c r="DI17" s="402">
        <v>0.46406930842828925</v>
      </c>
      <c r="DJ17" s="402">
        <v>0.48768105243946441</v>
      </c>
      <c r="DK17" s="402">
        <v>0.36</v>
      </c>
      <c r="DL17" s="402">
        <v>0.38</v>
      </c>
      <c r="DM17" s="402"/>
      <c r="DN17" s="402"/>
      <c r="DO17" s="402">
        <v>0</v>
      </c>
      <c r="DP17" s="402">
        <v>9.02</v>
      </c>
      <c r="DQ17" s="811">
        <v>11.19</v>
      </c>
      <c r="DR17" s="402">
        <v>2.96</v>
      </c>
      <c r="DS17" s="402">
        <v>8.27</v>
      </c>
      <c r="DT17" s="402">
        <v>6.12</v>
      </c>
      <c r="DU17" s="402">
        <v>11.01</v>
      </c>
      <c r="DV17" s="402">
        <v>14</v>
      </c>
      <c r="DW17" s="402" t="s">
        <v>605</v>
      </c>
      <c r="DX17" s="402" t="s">
        <v>604</v>
      </c>
      <c r="DY17" s="402" t="s">
        <v>604</v>
      </c>
      <c r="DZ17" s="402">
        <v>25.28</v>
      </c>
      <c r="EA17" s="402">
        <v>26.983867023733328</v>
      </c>
      <c r="EB17" s="402">
        <v>29.159164631721186</v>
      </c>
      <c r="EC17" s="770"/>
      <c r="ED17" s="770"/>
      <c r="EE17" s="770"/>
      <c r="EF17" s="770"/>
      <c r="EG17" s="770"/>
      <c r="EH17" s="770"/>
      <c r="EI17" s="770"/>
      <c r="EJ17" s="770"/>
      <c r="EK17" s="402" t="s">
        <v>333</v>
      </c>
      <c r="EL17" s="584"/>
      <c r="EM17" s="402">
        <v>0.84</v>
      </c>
      <c r="EN17" s="402" t="s">
        <v>604</v>
      </c>
      <c r="EO17" s="402" t="s">
        <v>605</v>
      </c>
      <c r="EP17" s="402" t="s">
        <v>604</v>
      </c>
      <c r="EQ17" s="402">
        <v>0</v>
      </c>
      <c r="ER17" s="402">
        <v>0</v>
      </c>
      <c r="ES17" s="402">
        <v>0</v>
      </c>
      <c r="ET17" s="402">
        <v>0</v>
      </c>
      <c r="EU17" s="402"/>
      <c r="EV17" s="402"/>
      <c r="EW17" s="402"/>
      <c r="EX17" s="402"/>
      <c r="EY17" s="402"/>
      <c r="EZ17" s="402"/>
      <c r="FA17" s="402" t="s">
        <v>526</v>
      </c>
      <c r="FB17" s="782" t="s">
        <v>526</v>
      </c>
      <c r="FC17" s="782" t="s">
        <v>526</v>
      </c>
      <c r="FD17" s="782" t="s">
        <v>526</v>
      </c>
      <c r="FE17" s="402">
        <v>25.04</v>
      </c>
    </row>
    <row r="18" spans="1:161">
      <c r="A18" s="276" t="s">
        <v>184</v>
      </c>
      <c r="B18" s="276" t="s">
        <v>185</v>
      </c>
      <c r="C18" s="267" t="s">
        <v>172</v>
      </c>
      <c r="D18" s="421" t="s">
        <v>186</v>
      </c>
      <c r="E18" s="312">
        <v>4001</v>
      </c>
      <c r="F18" s="276" t="s">
        <v>184</v>
      </c>
      <c r="G18" s="794">
        <v>4102</v>
      </c>
      <c r="H18" s="795">
        <v>291.29000000000002</v>
      </c>
      <c r="I18" s="795">
        <v>266.81770599999999</v>
      </c>
      <c r="J18" s="796">
        <v>5.08</v>
      </c>
      <c r="K18" s="795">
        <v>2868.83</v>
      </c>
      <c r="L18" s="795">
        <v>2781.0715799999998</v>
      </c>
      <c r="M18" s="795">
        <v>1.41</v>
      </c>
      <c r="N18" s="795">
        <v>80.430000000000007</v>
      </c>
      <c r="O18" s="795">
        <v>79.534920888604759</v>
      </c>
      <c r="P18" s="795">
        <v>55.35</v>
      </c>
      <c r="Q18" s="795">
        <v>52.893204055901833</v>
      </c>
      <c r="R18" s="795">
        <v>4.8600000000000003</v>
      </c>
      <c r="S18" s="795">
        <v>1434.94</v>
      </c>
      <c r="T18" s="795">
        <v>1458.97</v>
      </c>
      <c r="U18" s="795">
        <v>1500.40688</v>
      </c>
      <c r="V18" s="795">
        <v>7.25</v>
      </c>
      <c r="W18" s="795">
        <v>614.67999999999995</v>
      </c>
      <c r="X18" s="795">
        <v>591.73</v>
      </c>
      <c r="Y18" s="795">
        <v>643.04969100000005</v>
      </c>
      <c r="Z18" s="795">
        <v>0.8</v>
      </c>
      <c r="AA18" s="809">
        <v>0.79</v>
      </c>
      <c r="AB18" s="809">
        <v>1.1499999999999999</v>
      </c>
      <c r="AC18" s="795">
        <v>720.68</v>
      </c>
      <c r="AD18" s="795">
        <v>409.4</v>
      </c>
      <c r="AE18" s="795">
        <v>422.76196900000002</v>
      </c>
      <c r="AF18" s="402">
        <v>294.01</v>
      </c>
      <c r="AG18" s="402">
        <v>3.68</v>
      </c>
      <c r="AH18" s="402" t="s">
        <v>526</v>
      </c>
      <c r="AI18" s="402">
        <v>2.5</v>
      </c>
      <c r="AJ18" s="402"/>
      <c r="AK18" s="402">
        <v>1.63</v>
      </c>
      <c r="AL18" s="402">
        <v>1.87</v>
      </c>
      <c r="AM18" s="398">
        <v>13.09</v>
      </c>
      <c r="AN18" s="402">
        <v>1.25</v>
      </c>
      <c r="AO18" s="402">
        <v>1.25</v>
      </c>
      <c r="AP18" s="402">
        <v>27.7</v>
      </c>
      <c r="AQ18" s="402">
        <v>27.7</v>
      </c>
      <c r="AR18" s="402">
        <v>71.02</v>
      </c>
      <c r="AS18" s="402">
        <v>71.02</v>
      </c>
      <c r="AT18" s="402">
        <v>11.01</v>
      </c>
      <c r="AU18" s="402">
        <v>7.17</v>
      </c>
      <c r="AV18" s="402">
        <v>5.4530936568835573</v>
      </c>
      <c r="AW18" s="402">
        <v>307.16890618498667</v>
      </c>
      <c r="AX18" s="402">
        <v>223.95</v>
      </c>
      <c r="AY18" s="402">
        <v>201.76446530469158</v>
      </c>
      <c r="AZ18" s="402">
        <v>50</v>
      </c>
      <c r="BA18" s="402">
        <v>60</v>
      </c>
      <c r="BB18" s="402">
        <v>9.7200000000000006</v>
      </c>
      <c r="BC18" s="402">
        <v>13.8</v>
      </c>
      <c r="BD18" s="402">
        <v>19.29</v>
      </c>
      <c r="BE18" s="402">
        <v>8.4499999999999993</v>
      </c>
      <c r="BF18" s="402"/>
      <c r="BG18" s="402"/>
      <c r="BH18" s="402"/>
      <c r="BI18" s="402"/>
      <c r="BJ18" s="402">
        <v>3.95</v>
      </c>
      <c r="BK18" s="402">
        <v>3.93</v>
      </c>
      <c r="BL18" s="402">
        <v>7.69</v>
      </c>
      <c r="BM18" s="402">
        <v>7.71</v>
      </c>
      <c r="BN18" s="402"/>
      <c r="BO18" s="402"/>
      <c r="BP18" s="402"/>
      <c r="BQ18" s="402"/>
      <c r="BR18" s="402"/>
      <c r="BS18" s="402"/>
      <c r="BT18" s="402">
        <v>1.24</v>
      </c>
      <c r="BU18" s="402">
        <v>1.1100000000000001</v>
      </c>
      <c r="BV18" s="402">
        <v>1.05</v>
      </c>
      <c r="BW18" s="402" t="s">
        <v>1086</v>
      </c>
      <c r="BX18" s="402" t="s">
        <v>526</v>
      </c>
      <c r="BY18" s="402">
        <v>663.48</v>
      </c>
      <c r="BZ18" s="402">
        <v>642.92999999999995</v>
      </c>
      <c r="CA18" s="402">
        <v>658.01491941496056</v>
      </c>
      <c r="CB18" s="402">
        <v>557.85</v>
      </c>
      <c r="CC18" s="402">
        <v>467.77</v>
      </c>
      <c r="CD18" s="402">
        <v>402.84878022474703</v>
      </c>
      <c r="CE18" s="402">
        <v>0.04</v>
      </c>
      <c r="CF18" s="402">
        <v>0.06</v>
      </c>
      <c r="CG18" s="402"/>
      <c r="CH18" s="402"/>
      <c r="CI18" s="402"/>
      <c r="CJ18" s="402">
        <v>16.8</v>
      </c>
      <c r="CK18" s="402">
        <v>0.31</v>
      </c>
      <c r="CL18" s="402">
        <v>498.73</v>
      </c>
      <c r="CM18" s="402">
        <v>506.67390509010659</v>
      </c>
      <c r="CN18" s="402">
        <v>620.7939812950799</v>
      </c>
      <c r="CO18" s="402">
        <v>6.25</v>
      </c>
      <c r="CP18" s="402">
        <v>15.74</v>
      </c>
      <c r="CQ18" s="402">
        <v>10.56</v>
      </c>
      <c r="CR18" s="402">
        <v>52.8</v>
      </c>
      <c r="CS18" s="402" t="s">
        <v>526</v>
      </c>
      <c r="CT18" s="402">
        <v>13.14</v>
      </c>
      <c r="CU18" s="402">
        <v>3357</v>
      </c>
      <c r="CV18" s="402">
        <v>6.17</v>
      </c>
      <c r="CW18" s="402">
        <v>1.73</v>
      </c>
      <c r="CX18" s="402">
        <v>0.4</v>
      </c>
      <c r="CY18" s="402">
        <v>13.52</v>
      </c>
      <c r="CZ18" s="402">
        <v>9.7200000000000006</v>
      </c>
      <c r="DA18" s="402">
        <v>13.41</v>
      </c>
      <c r="DB18" s="402">
        <v>23.38</v>
      </c>
      <c r="DC18" s="402">
        <v>18.03</v>
      </c>
      <c r="DD18" s="999">
        <v>11844</v>
      </c>
      <c r="DE18" s="402">
        <v>21.73</v>
      </c>
      <c r="DF18" s="402">
        <v>23.076923076923077</v>
      </c>
      <c r="DG18" s="402">
        <v>26.315789473684209</v>
      </c>
      <c r="DH18" s="402">
        <v>0.5</v>
      </c>
      <c r="DI18" s="402">
        <v>0.55347913601177201</v>
      </c>
      <c r="DJ18" s="402">
        <v>0.62249233339304999</v>
      </c>
      <c r="DK18" s="402">
        <v>0.43</v>
      </c>
      <c r="DL18" s="402">
        <v>0.45</v>
      </c>
      <c r="DM18" s="402"/>
      <c r="DN18" s="402"/>
      <c r="DO18" s="402">
        <v>0.01</v>
      </c>
      <c r="DP18" s="402">
        <v>2.74</v>
      </c>
      <c r="DQ18" s="811">
        <v>3.34</v>
      </c>
      <c r="DR18" s="402">
        <v>1.17</v>
      </c>
      <c r="DS18" s="402">
        <v>2.23</v>
      </c>
      <c r="DT18" s="402">
        <v>1.34</v>
      </c>
      <c r="DU18" s="402">
        <v>18.46</v>
      </c>
      <c r="DV18" s="402">
        <v>17.190000000000001</v>
      </c>
      <c r="DW18" s="402" t="s">
        <v>605</v>
      </c>
      <c r="DX18" s="402" t="s">
        <v>604</v>
      </c>
      <c r="DY18" s="402" t="s">
        <v>604</v>
      </c>
      <c r="DZ18" s="402">
        <v>38.32</v>
      </c>
      <c r="EA18" s="402">
        <v>39.0224443198492</v>
      </c>
      <c r="EB18" s="402">
        <v>43.670556433064853</v>
      </c>
      <c r="EC18" s="770"/>
      <c r="ED18" s="770"/>
      <c r="EE18" s="770"/>
      <c r="EF18" s="770"/>
      <c r="EG18" s="770"/>
      <c r="EH18" s="770"/>
      <c r="EI18" s="770"/>
      <c r="EJ18" s="770"/>
      <c r="EK18" s="402" t="s">
        <v>333</v>
      </c>
      <c r="EL18" s="584"/>
      <c r="EM18" s="402">
        <v>0.22</v>
      </c>
      <c r="EN18" s="402" t="s">
        <v>605</v>
      </c>
      <c r="EO18" s="402" t="s">
        <v>605</v>
      </c>
      <c r="EP18" s="402" t="s">
        <v>604</v>
      </c>
      <c r="EQ18" s="402">
        <v>0</v>
      </c>
      <c r="ER18" s="402">
        <v>0</v>
      </c>
      <c r="ES18" s="402">
        <v>0</v>
      </c>
      <c r="ET18" s="402">
        <v>0</v>
      </c>
      <c r="EU18" s="402"/>
      <c r="EV18" s="402"/>
      <c r="EW18" s="402"/>
      <c r="EX18" s="402"/>
      <c r="EY18" s="402"/>
      <c r="EZ18" s="402"/>
      <c r="FA18" s="402" t="s">
        <v>526</v>
      </c>
      <c r="FB18" s="782" t="s">
        <v>526</v>
      </c>
      <c r="FC18" s="782" t="s">
        <v>526</v>
      </c>
      <c r="FD18" s="782" t="s">
        <v>526</v>
      </c>
      <c r="FE18" s="402">
        <v>26.76</v>
      </c>
    </row>
    <row r="19" spans="1:161">
      <c r="A19" s="276" t="s">
        <v>184</v>
      </c>
      <c r="B19" s="276" t="s">
        <v>188</v>
      </c>
      <c r="C19" s="267" t="s">
        <v>172</v>
      </c>
      <c r="D19" s="421" t="s">
        <v>189</v>
      </c>
      <c r="E19" s="312">
        <v>4301</v>
      </c>
      <c r="F19" s="83" t="s">
        <v>189</v>
      </c>
      <c r="G19" s="794">
        <v>4301</v>
      </c>
      <c r="H19" s="795">
        <v>275.39999999999998</v>
      </c>
      <c r="I19" s="795">
        <v>292.32192099999997</v>
      </c>
      <c r="J19" s="796">
        <v>4.0599999999999996</v>
      </c>
      <c r="K19" s="795">
        <v>1009.89</v>
      </c>
      <c r="L19" s="795">
        <v>1073.3798389999999</v>
      </c>
      <c r="M19" s="795">
        <v>1.51</v>
      </c>
      <c r="N19" s="795">
        <v>88.71</v>
      </c>
      <c r="O19" s="795">
        <v>86.274141096829851</v>
      </c>
      <c r="P19" s="795">
        <v>86.44</v>
      </c>
      <c r="Q19" s="795">
        <v>85.762006946441602</v>
      </c>
      <c r="R19" s="795">
        <v>4.91</v>
      </c>
      <c r="S19" s="795">
        <v>1135.07</v>
      </c>
      <c r="T19" s="795">
        <v>994.75</v>
      </c>
      <c r="U19" s="795">
        <v>996.27215799999999</v>
      </c>
      <c r="V19" s="795">
        <v>11.15</v>
      </c>
      <c r="W19" s="795">
        <v>608.92999999999995</v>
      </c>
      <c r="X19" s="795">
        <v>645.61</v>
      </c>
      <c r="Y19" s="795">
        <v>654.87665400000003</v>
      </c>
      <c r="Z19" s="795">
        <v>0.96</v>
      </c>
      <c r="AA19" s="809">
        <v>0.95</v>
      </c>
      <c r="AB19" s="809">
        <v>1.43</v>
      </c>
      <c r="AC19" s="795">
        <v>524.84</v>
      </c>
      <c r="AD19" s="795">
        <v>417.45</v>
      </c>
      <c r="AE19" s="795">
        <v>426.49389200000002</v>
      </c>
      <c r="AF19" s="402">
        <v>371.62</v>
      </c>
      <c r="AG19" s="402" t="s">
        <v>526</v>
      </c>
      <c r="AH19" s="402" t="s">
        <v>526</v>
      </c>
      <c r="AI19" s="402" t="s">
        <v>526</v>
      </c>
      <c r="AJ19" s="402"/>
      <c r="AK19" s="402">
        <v>1.9</v>
      </c>
      <c r="AL19" s="402">
        <v>1.81</v>
      </c>
      <c r="AM19" s="398">
        <v>9.4499999999999993</v>
      </c>
      <c r="AN19" s="402" t="s">
        <v>526</v>
      </c>
      <c r="AO19" s="402" t="s">
        <v>526</v>
      </c>
      <c r="AP19" s="402" t="s">
        <v>526</v>
      </c>
      <c r="AQ19" s="402" t="s">
        <v>526</v>
      </c>
      <c r="AR19" s="402" t="s">
        <v>526</v>
      </c>
      <c r="AS19" s="402" t="s">
        <v>526</v>
      </c>
      <c r="AT19" s="402">
        <v>13.49</v>
      </c>
      <c r="AU19" s="402">
        <v>10.01</v>
      </c>
      <c r="AV19" s="402">
        <v>6.5969044026090762</v>
      </c>
      <c r="AW19" s="402">
        <v>306.16634194478883</v>
      </c>
      <c r="AX19" s="402">
        <v>359.36</v>
      </c>
      <c r="AY19" s="402">
        <v>263.05156305403688</v>
      </c>
      <c r="AZ19" s="402" t="s">
        <v>526</v>
      </c>
      <c r="BA19" s="402" t="s">
        <v>526</v>
      </c>
      <c r="BB19" s="402" t="s">
        <v>526</v>
      </c>
      <c r="BC19" s="402" t="s">
        <v>526</v>
      </c>
      <c r="BD19" s="402" t="s">
        <v>526</v>
      </c>
      <c r="BE19" s="402" t="s">
        <v>526</v>
      </c>
      <c r="BF19" s="402"/>
      <c r="BG19" s="402"/>
      <c r="BH19" s="402"/>
      <c r="BI19" s="402"/>
      <c r="BJ19" s="402" t="s">
        <v>526</v>
      </c>
      <c r="BK19" s="402" t="s">
        <v>526</v>
      </c>
      <c r="BL19" s="402" t="s">
        <v>526</v>
      </c>
      <c r="BM19" s="402" t="s">
        <v>526</v>
      </c>
      <c r="BN19" s="402"/>
      <c r="BO19" s="402"/>
      <c r="BP19" s="402"/>
      <c r="BQ19" s="402"/>
      <c r="BR19" s="402"/>
      <c r="BS19" s="402"/>
      <c r="BT19" s="402">
        <v>1.42</v>
      </c>
      <c r="BU19" s="402">
        <v>1.53</v>
      </c>
      <c r="BV19" s="402">
        <v>0.64</v>
      </c>
      <c r="BW19" s="402">
        <v>17.04</v>
      </c>
      <c r="BX19" s="402">
        <v>1.5008004268943438</v>
      </c>
      <c r="BY19" s="402">
        <v>550.54999999999995</v>
      </c>
      <c r="BZ19" s="402">
        <v>540.16999999999996</v>
      </c>
      <c r="CA19" s="402">
        <v>557.55306627415086</v>
      </c>
      <c r="CB19" s="402">
        <v>841.15</v>
      </c>
      <c r="CC19" s="402">
        <v>787.49</v>
      </c>
      <c r="CD19" s="402">
        <v>724.65879263455747</v>
      </c>
      <c r="CE19" s="402">
        <v>0</v>
      </c>
      <c r="CF19" s="402">
        <v>1.93</v>
      </c>
      <c r="CG19" s="402"/>
      <c r="CH19" s="402"/>
      <c r="CI19" s="402"/>
      <c r="CJ19" s="402">
        <v>24.87</v>
      </c>
      <c r="CK19" s="402">
        <v>0.43</v>
      </c>
      <c r="CL19" s="402">
        <v>246.65</v>
      </c>
      <c r="CM19" s="402">
        <v>272.11589830615003</v>
      </c>
      <c r="CN19" s="402">
        <v>382.89236778662763</v>
      </c>
      <c r="CO19" s="402">
        <v>8.51</v>
      </c>
      <c r="CP19" s="402">
        <v>10.71</v>
      </c>
      <c r="CQ19" s="402">
        <v>11.31</v>
      </c>
      <c r="CR19" s="402">
        <v>43.92</v>
      </c>
      <c r="CS19" s="402">
        <v>0.12530463092891719</v>
      </c>
      <c r="CT19" s="402">
        <v>15.53</v>
      </c>
      <c r="CU19" s="402">
        <v>1592</v>
      </c>
      <c r="CV19" s="402">
        <v>6.43</v>
      </c>
      <c r="CW19" s="402">
        <v>1.75</v>
      </c>
      <c r="CX19" s="402">
        <v>0</v>
      </c>
      <c r="CY19" s="402">
        <v>0</v>
      </c>
      <c r="CZ19" s="402">
        <v>21.16</v>
      </c>
      <c r="DA19" s="402">
        <v>5.74</v>
      </c>
      <c r="DB19" s="402">
        <v>23.45</v>
      </c>
      <c r="DC19" s="402">
        <v>26.12</v>
      </c>
      <c r="DD19" s="999" t="s">
        <v>526</v>
      </c>
      <c r="DE19" s="402" t="s">
        <v>526</v>
      </c>
      <c r="DF19" s="402" t="s">
        <v>526</v>
      </c>
      <c r="DG19" s="402" t="s">
        <v>526</v>
      </c>
      <c r="DH19" s="402" t="s">
        <v>526</v>
      </c>
      <c r="DI19" s="402" t="s">
        <v>526</v>
      </c>
      <c r="DJ19" s="402" t="s">
        <v>526</v>
      </c>
      <c r="DK19" s="402">
        <v>0.35</v>
      </c>
      <c r="DL19" s="402">
        <v>0.28999999999999998</v>
      </c>
      <c r="DM19" s="402"/>
      <c r="DN19" s="402"/>
      <c r="DO19" s="402">
        <v>0</v>
      </c>
      <c r="DP19" s="402" t="s">
        <v>987</v>
      </c>
      <c r="DQ19" s="812" t="s">
        <v>987</v>
      </c>
      <c r="DR19" s="402">
        <v>1.96</v>
      </c>
      <c r="DS19" s="402" t="s">
        <v>987</v>
      </c>
      <c r="DT19" s="402">
        <v>1.64</v>
      </c>
      <c r="DU19" s="402">
        <v>8.58</v>
      </c>
      <c r="DV19" s="402">
        <v>13.78</v>
      </c>
      <c r="DW19" s="402" t="s">
        <v>604</v>
      </c>
      <c r="DX19" s="402" t="s">
        <v>604</v>
      </c>
      <c r="DY19" s="402" t="s">
        <v>604</v>
      </c>
      <c r="DZ19" s="402">
        <v>61.05</v>
      </c>
      <c r="EA19" s="402">
        <v>60.364791516606466</v>
      </c>
      <c r="EB19" s="402">
        <v>63.678891032090185</v>
      </c>
      <c r="EC19" s="770"/>
      <c r="ED19" s="770"/>
      <c r="EE19" s="770"/>
      <c r="EF19" s="770"/>
      <c r="EG19" s="770"/>
      <c r="EH19" s="770"/>
      <c r="EI19" s="770"/>
      <c r="EJ19" s="770"/>
      <c r="EK19" s="402" t="s">
        <v>333</v>
      </c>
      <c r="EL19" s="584"/>
      <c r="EM19" s="402">
        <v>0.13</v>
      </c>
      <c r="EN19" s="402" t="s">
        <v>604</v>
      </c>
      <c r="EO19" s="402" t="s">
        <v>605</v>
      </c>
      <c r="EP19" s="402" t="s">
        <v>604</v>
      </c>
      <c r="EQ19" s="402">
        <v>0</v>
      </c>
      <c r="ER19" s="402">
        <v>0</v>
      </c>
      <c r="ES19" s="402">
        <v>100</v>
      </c>
      <c r="ET19" s="402">
        <v>100</v>
      </c>
      <c r="EU19" s="402"/>
      <c r="EV19" s="402"/>
      <c r="EW19" s="402"/>
      <c r="EX19" s="402"/>
      <c r="EY19" s="402"/>
      <c r="EZ19" s="402"/>
      <c r="FA19" s="402" t="s">
        <v>604</v>
      </c>
      <c r="FB19" s="782" t="s">
        <v>526</v>
      </c>
      <c r="FC19" s="782">
        <v>503.9</v>
      </c>
      <c r="FD19" s="782" t="s">
        <v>526</v>
      </c>
      <c r="FE19" s="402">
        <v>34.880000000000003</v>
      </c>
    </row>
    <row r="20" spans="1:161">
      <c r="A20" s="276" t="s">
        <v>190</v>
      </c>
      <c r="B20" s="276" t="s">
        <v>190</v>
      </c>
      <c r="C20" s="267" t="s">
        <v>191</v>
      </c>
      <c r="D20" s="421" t="s">
        <v>191</v>
      </c>
      <c r="E20" s="312">
        <v>5001</v>
      </c>
      <c r="F20" s="276" t="s">
        <v>190</v>
      </c>
      <c r="G20" s="794">
        <v>5101</v>
      </c>
      <c r="H20" s="795">
        <v>698.6</v>
      </c>
      <c r="I20" s="795">
        <v>388.56145099999998</v>
      </c>
      <c r="J20" s="796">
        <v>2.37</v>
      </c>
      <c r="K20" s="795">
        <v>2187.15</v>
      </c>
      <c r="L20" s="795">
        <v>2060.726776</v>
      </c>
      <c r="M20" s="795">
        <v>0.57999999999999996</v>
      </c>
      <c r="N20" s="795">
        <v>34.33</v>
      </c>
      <c r="O20" s="795">
        <v>33.526898472723836</v>
      </c>
      <c r="P20" s="795">
        <v>75.52</v>
      </c>
      <c r="Q20" s="795">
        <v>78.742568481255546</v>
      </c>
      <c r="R20" s="795">
        <v>1.25</v>
      </c>
      <c r="S20" s="795">
        <v>1071.1400000000001</v>
      </c>
      <c r="T20" s="795">
        <v>1119.1400000000001</v>
      </c>
      <c r="U20" s="795">
        <v>1160.2706470000001</v>
      </c>
      <c r="V20" s="795">
        <v>8.57</v>
      </c>
      <c r="W20" s="795">
        <v>706.99</v>
      </c>
      <c r="X20" s="795">
        <v>675.89</v>
      </c>
      <c r="Y20" s="795">
        <v>695.41367200000002</v>
      </c>
      <c r="Z20" s="795">
        <v>0.81</v>
      </c>
      <c r="AA20" s="809">
        <v>0.85</v>
      </c>
      <c r="AB20" s="809">
        <v>1.28</v>
      </c>
      <c r="AC20" s="795">
        <v>862.42</v>
      </c>
      <c r="AD20" s="795">
        <v>533.57000000000005</v>
      </c>
      <c r="AE20" s="795">
        <v>557.08237099999997</v>
      </c>
      <c r="AF20" s="402">
        <v>239.34</v>
      </c>
      <c r="AG20" s="402">
        <v>29.7</v>
      </c>
      <c r="AH20" s="402" t="s">
        <v>526</v>
      </c>
      <c r="AI20" s="402">
        <v>4.6900000000000004</v>
      </c>
      <c r="AJ20" s="402"/>
      <c r="AK20" s="402">
        <v>0.15</v>
      </c>
      <c r="AL20" s="402">
        <v>0.14000000000000001</v>
      </c>
      <c r="AM20" s="398">
        <v>15.16</v>
      </c>
      <c r="AN20" s="402">
        <v>0.83</v>
      </c>
      <c r="AO20" s="402">
        <v>0.83333333333333337</v>
      </c>
      <c r="AP20" s="402">
        <v>45.5</v>
      </c>
      <c r="AQ20" s="402">
        <v>45.5</v>
      </c>
      <c r="AR20" s="402">
        <v>72.7</v>
      </c>
      <c r="AS20" s="402">
        <v>72.7</v>
      </c>
      <c r="AT20" s="402">
        <v>2.9</v>
      </c>
      <c r="AU20" s="402">
        <v>4.47</v>
      </c>
      <c r="AV20" s="402">
        <v>2.2170701734382323</v>
      </c>
      <c r="AW20" s="402">
        <v>263.38667611166568</v>
      </c>
      <c r="AX20" s="402">
        <v>211.38</v>
      </c>
      <c r="AY20" s="402">
        <v>170.71440335474389</v>
      </c>
      <c r="AZ20" s="402">
        <v>50</v>
      </c>
      <c r="BA20" s="402">
        <v>60</v>
      </c>
      <c r="BB20" s="402">
        <v>20.13</v>
      </c>
      <c r="BC20" s="402">
        <v>27.52</v>
      </c>
      <c r="BD20" s="402">
        <v>33.79</v>
      </c>
      <c r="BE20" s="402">
        <v>13.76</v>
      </c>
      <c r="BF20" s="402"/>
      <c r="BG20" s="402"/>
      <c r="BH20" s="402"/>
      <c r="BI20" s="402"/>
      <c r="BJ20" s="402" t="s">
        <v>526</v>
      </c>
      <c r="BK20" s="402" t="s">
        <v>526</v>
      </c>
      <c r="BL20" s="402" t="s">
        <v>526</v>
      </c>
      <c r="BM20" s="402" t="s">
        <v>526</v>
      </c>
      <c r="BN20" s="402"/>
      <c r="BO20" s="402"/>
      <c r="BP20" s="402"/>
      <c r="BQ20" s="402"/>
      <c r="BR20" s="402"/>
      <c r="BS20" s="402"/>
      <c r="BT20" s="402">
        <v>1.2</v>
      </c>
      <c r="BU20" s="402">
        <v>1.0900000000000001</v>
      </c>
      <c r="BV20" s="402">
        <v>0.49</v>
      </c>
      <c r="BW20" s="402" t="s">
        <v>1086</v>
      </c>
      <c r="BX20" s="402" t="s">
        <v>526</v>
      </c>
      <c r="BY20" s="402">
        <v>687.27</v>
      </c>
      <c r="BZ20" s="402">
        <v>685.26</v>
      </c>
      <c r="CA20" s="402">
        <v>670.99602213808089</v>
      </c>
      <c r="CB20" s="402">
        <v>563.42999999999995</v>
      </c>
      <c r="CC20" s="402">
        <v>482.7</v>
      </c>
      <c r="CD20" s="402">
        <v>386.74466197974886</v>
      </c>
      <c r="CE20" s="402">
        <v>0.13</v>
      </c>
      <c r="CF20" s="402">
        <v>0.03</v>
      </c>
      <c r="CG20" s="402"/>
      <c r="CH20" s="402"/>
      <c r="CI20" s="402"/>
      <c r="CJ20" s="402">
        <v>37.25</v>
      </c>
      <c r="CK20" s="402">
        <v>2.25</v>
      </c>
      <c r="CL20" s="402">
        <v>517.44000000000005</v>
      </c>
      <c r="CM20" s="402">
        <v>541.16616724050596</v>
      </c>
      <c r="CN20" s="402">
        <v>556.80149850655596</v>
      </c>
      <c r="CO20" s="402">
        <v>5.35</v>
      </c>
      <c r="CP20" s="402">
        <v>11.61</v>
      </c>
      <c r="CQ20" s="402">
        <v>11.32</v>
      </c>
      <c r="CR20" s="402">
        <v>37.31</v>
      </c>
      <c r="CS20" s="402">
        <v>0.93575626411069679</v>
      </c>
      <c r="CT20" s="402">
        <v>18.3</v>
      </c>
      <c r="CU20" s="402">
        <v>8969</v>
      </c>
      <c r="CV20" s="402">
        <v>6.32</v>
      </c>
      <c r="CW20" s="402">
        <v>2.36</v>
      </c>
      <c r="CX20" s="402">
        <v>1.35</v>
      </c>
      <c r="CY20" s="402">
        <v>25.09</v>
      </c>
      <c r="CZ20" s="402">
        <v>15.42</v>
      </c>
      <c r="DA20" s="402">
        <v>7.08</v>
      </c>
      <c r="DB20" s="402">
        <v>17.05</v>
      </c>
      <c r="DC20" s="402">
        <v>19.100000000000001</v>
      </c>
      <c r="DD20" s="999">
        <v>14314</v>
      </c>
      <c r="DE20" s="402">
        <v>38.21</v>
      </c>
      <c r="DF20" s="402">
        <v>36.428571428571431</v>
      </c>
      <c r="DG20" s="402">
        <v>29.05982905982906</v>
      </c>
      <c r="DH20" s="402">
        <v>0.45</v>
      </c>
      <c r="DI20" s="402">
        <v>0.42722346673330469</v>
      </c>
      <c r="DJ20" s="402">
        <v>0.46473507217042781</v>
      </c>
      <c r="DK20" s="402">
        <v>0.88</v>
      </c>
      <c r="DL20" s="402">
        <v>1.03</v>
      </c>
      <c r="DM20" s="402"/>
      <c r="DN20" s="402"/>
      <c r="DO20" s="402">
        <v>0</v>
      </c>
      <c r="DP20" s="402">
        <v>1.5</v>
      </c>
      <c r="DQ20" s="811">
        <v>1.49</v>
      </c>
      <c r="DR20" s="402">
        <v>45.37</v>
      </c>
      <c r="DS20" s="402">
        <v>18.149999999999999</v>
      </c>
      <c r="DT20" s="402">
        <v>22.02</v>
      </c>
      <c r="DU20" s="402">
        <v>17.739999999999998</v>
      </c>
      <c r="DV20" s="402">
        <v>18.62</v>
      </c>
      <c r="DW20" s="402" t="s">
        <v>604</v>
      </c>
      <c r="DX20" s="402" t="s">
        <v>604</v>
      </c>
      <c r="DY20" s="402" t="s">
        <v>604</v>
      </c>
      <c r="DZ20" s="402">
        <v>35.61</v>
      </c>
      <c r="EA20" s="402">
        <v>37.875907767609135</v>
      </c>
      <c r="EB20" s="402">
        <v>40.375047759519873</v>
      </c>
      <c r="EC20" s="770"/>
      <c r="ED20" s="770"/>
      <c r="EE20" s="770"/>
      <c r="EF20" s="770"/>
      <c r="EG20" s="770"/>
      <c r="EH20" s="770"/>
      <c r="EI20" s="770"/>
      <c r="EJ20" s="770"/>
      <c r="EK20" s="402" t="s">
        <v>333</v>
      </c>
      <c r="EL20" s="584"/>
      <c r="EM20" s="402">
        <v>9.42</v>
      </c>
      <c r="EN20" s="402" t="s">
        <v>830</v>
      </c>
      <c r="EO20" s="402" t="s">
        <v>830</v>
      </c>
      <c r="EP20" s="402" t="s">
        <v>604</v>
      </c>
      <c r="EQ20" s="402">
        <v>9</v>
      </c>
      <c r="ER20" s="402">
        <v>0</v>
      </c>
      <c r="ES20" s="402">
        <v>0</v>
      </c>
      <c r="ET20" s="402">
        <v>0</v>
      </c>
      <c r="EU20" s="402"/>
      <c r="EV20" s="402"/>
      <c r="EW20" s="402"/>
      <c r="EX20" s="402"/>
      <c r="EY20" s="402"/>
      <c r="EZ20" s="402"/>
      <c r="FA20" s="402" t="s">
        <v>526</v>
      </c>
      <c r="FB20" s="782" t="s">
        <v>604</v>
      </c>
      <c r="FC20" s="782" t="s">
        <v>526</v>
      </c>
      <c r="FD20" s="782">
        <v>2075.4506122579305</v>
      </c>
      <c r="FE20" s="402">
        <v>31.04</v>
      </c>
    </row>
    <row r="21" spans="1:161">
      <c r="A21" s="276" t="s">
        <v>190</v>
      </c>
      <c r="B21" s="276" t="s">
        <v>190</v>
      </c>
      <c r="C21" s="267" t="s">
        <v>191</v>
      </c>
      <c r="D21" s="421" t="s">
        <v>191</v>
      </c>
      <c r="E21" s="312">
        <v>5001</v>
      </c>
      <c r="F21" s="276" t="s">
        <v>192</v>
      </c>
      <c r="G21" s="794">
        <v>5102</v>
      </c>
      <c r="H21" s="795">
        <v>331.96</v>
      </c>
      <c r="I21" s="795">
        <v>373.32590599999997</v>
      </c>
      <c r="J21" s="796">
        <v>4.72</v>
      </c>
      <c r="K21" s="795" t="s">
        <v>526</v>
      </c>
      <c r="L21" s="795" t="s">
        <v>526</v>
      </c>
      <c r="M21" s="795" t="s">
        <v>526</v>
      </c>
      <c r="N21" s="795">
        <v>71.52</v>
      </c>
      <c r="O21" s="795">
        <v>70.899149453219934</v>
      </c>
      <c r="P21" s="795" t="s">
        <v>526</v>
      </c>
      <c r="Q21" s="795">
        <v>0</v>
      </c>
      <c r="R21" s="795">
        <v>3.38</v>
      </c>
      <c r="S21" s="795" t="s">
        <v>526</v>
      </c>
      <c r="T21" s="795" t="s">
        <v>526</v>
      </c>
      <c r="U21" s="795" t="s">
        <v>526</v>
      </c>
      <c r="V21" s="795">
        <v>4.46</v>
      </c>
      <c r="W21" s="795">
        <v>567.79</v>
      </c>
      <c r="X21" s="795">
        <v>570.74</v>
      </c>
      <c r="Y21" s="795">
        <v>571.44063200000005</v>
      </c>
      <c r="Z21" s="795">
        <v>1.07</v>
      </c>
      <c r="AA21" s="809">
        <v>1.08</v>
      </c>
      <c r="AB21" s="809">
        <v>1.45</v>
      </c>
      <c r="AC21" s="795">
        <v>633.07000000000005</v>
      </c>
      <c r="AD21" s="795">
        <v>467.75</v>
      </c>
      <c r="AE21" s="795">
        <v>486.63095700000002</v>
      </c>
      <c r="AF21" s="402" t="s">
        <v>526</v>
      </c>
      <c r="AG21" s="402" t="s">
        <v>526</v>
      </c>
      <c r="AH21" s="402" t="s">
        <v>526</v>
      </c>
      <c r="AI21" s="402" t="s">
        <v>526</v>
      </c>
      <c r="AJ21" s="402"/>
      <c r="AK21" s="402" t="s">
        <v>526</v>
      </c>
      <c r="AL21" s="402">
        <v>4.26</v>
      </c>
      <c r="AM21" s="398">
        <v>7.17</v>
      </c>
      <c r="AN21" s="402" t="s">
        <v>526</v>
      </c>
      <c r="AO21" s="402" t="s">
        <v>526</v>
      </c>
      <c r="AP21" s="402" t="s">
        <v>526</v>
      </c>
      <c r="AQ21" s="402" t="s">
        <v>526</v>
      </c>
      <c r="AR21" s="402" t="s">
        <v>526</v>
      </c>
      <c r="AS21" s="402" t="s">
        <v>526</v>
      </c>
      <c r="AT21" s="402">
        <v>60.16</v>
      </c>
      <c r="AU21" s="402">
        <v>34.82</v>
      </c>
      <c r="AV21" s="402">
        <v>20.569077819677752</v>
      </c>
      <c r="AW21" s="402">
        <v>729.02289698127902</v>
      </c>
      <c r="AX21" s="402">
        <v>779.89</v>
      </c>
      <c r="AY21" s="402">
        <v>462.80425094274938</v>
      </c>
      <c r="AZ21" s="402" t="s">
        <v>526</v>
      </c>
      <c r="BA21" s="402" t="s">
        <v>526</v>
      </c>
      <c r="BB21" s="402" t="s">
        <v>526</v>
      </c>
      <c r="BC21" s="402" t="s">
        <v>526</v>
      </c>
      <c r="BD21" s="402" t="s">
        <v>526</v>
      </c>
      <c r="BE21" s="402" t="s">
        <v>526</v>
      </c>
      <c r="BF21" s="402"/>
      <c r="BG21" s="402"/>
      <c r="BH21" s="402"/>
      <c r="BI21" s="402"/>
      <c r="BJ21" s="402" t="s">
        <v>526</v>
      </c>
      <c r="BK21" s="402" t="s">
        <v>526</v>
      </c>
      <c r="BL21" s="402" t="s">
        <v>526</v>
      </c>
      <c r="BM21" s="402" t="s">
        <v>526</v>
      </c>
      <c r="BN21" s="402"/>
      <c r="BO21" s="402"/>
      <c r="BP21" s="402"/>
      <c r="BQ21" s="402"/>
      <c r="BR21" s="402"/>
      <c r="BS21" s="402"/>
      <c r="BT21" s="402">
        <v>0.87</v>
      </c>
      <c r="BU21" s="402">
        <v>0.94</v>
      </c>
      <c r="BV21" s="402">
        <v>2.14</v>
      </c>
      <c r="BW21" s="402" t="s">
        <v>1086</v>
      </c>
      <c r="BX21" s="402" t="s">
        <v>526</v>
      </c>
      <c r="BY21" s="402">
        <v>742.21</v>
      </c>
      <c r="BZ21" s="402">
        <v>797.14</v>
      </c>
      <c r="CA21" s="402">
        <v>821.23457318820692</v>
      </c>
      <c r="CB21" s="402">
        <v>1495.19</v>
      </c>
      <c r="CC21" s="402">
        <v>1520.18</v>
      </c>
      <c r="CD21" s="402">
        <v>1375.4462646554684</v>
      </c>
      <c r="CE21" s="402">
        <v>0.13</v>
      </c>
      <c r="CF21" s="402">
        <v>1.01</v>
      </c>
      <c r="CG21" s="402"/>
      <c r="CH21" s="402"/>
      <c r="CI21" s="402"/>
      <c r="CJ21" s="402">
        <v>41.2</v>
      </c>
      <c r="CK21" s="402">
        <v>1.71</v>
      </c>
      <c r="CL21" s="402">
        <v>248.31</v>
      </c>
      <c r="CM21" s="402">
        <v>238.01178907121238</v>
      </c>
      <c r="CN21" s="402">
        <v>416.25544267053698</v>
      </c>
      <c r="CO21" s="402">
        <v>7.13</v>
      </c>
      <c r="CP21" s="402">
        <v>5.36</v>
      </c>
      <c r="CQ21" s="402">
        <v>1.65</v>
      </c>
      <c r="CR21" s="402">
        <v>49.28</v>
      </c>
      <c r="CS21" s="402" t="s">
        <v>526</v>
      </c>
      <c r="CT21" s="402">
        <v>13.59</v>
      </c>
      <c r="CU21" s="402">
        <v>228</v>
      </c>
      <c r="CV21" s="402">
        <v>5.53</v>
      </c>
      <c r="CW21" s="402">
        <v>0.87</v>
      </c>
      <c r="CX21" s="402">
        <v>0</v>
      </c>
      <c r="CY21" s="402">
        <v>24.36</v>
      </c>
      <c r="CZ21" s="402">
        <v>10.14</v>
      </c>
      <c r="DA21" s="402">
        <v>8.92</v>
      </c>
      <c r="DB21" s="402">
        <v>28.79</v>
      </c>
      <c r="DC21" s="402">
        <v>16.93</v>
      </c>
      <c r="DD21" s="999" t="s">
        <v>526</v>
      </c>
      <c r="DE21" s="402" t="s">
        <v>526</v>
      </c>
      <c r="DF21" s="402" t="s">
        <v>526</v>
      </c>
      <c r="DG21" s="402" t="s">
        <v>526</v>
      </c>
      <c r="DH21" s="402" t="s">
        <v>526</v>
      </c>
      <c r="DI21" s="402" t="s">
        <v>526</v>
      </c>
      <c r="DJ21" s="402" t="s">
        <v>526</v>
      </c>
      <c r="DK21" s="402">
        <v>0.33</v>
      </c>
      <c r="DL21" s="402">
        <v>0.28000000000000003</v>
      </c>
      <c r="DM21" s="402"/>
      <c r="DN21" s="402"/>
      <c r="DO21" s="402">
        <v>0</v>
      </c>
      <c r="DP21" s="402" t="s">
        <v>987</v>
      </c>
      <c r="DQ21" s="812" t="s">
        <v>526</v>
      </c>
      <c r="DR21" s="402">
        <v>0</v>
      </c>
      <c r="DS21" s="402" t="s">
        <v>1507</v>
      </c>
      <c r="DT21" s="402">
        <v>0</v>
      </c>
      <c r="DU21" s="402">
        <v>8.73</v>
      </c>
      <c r="DV21" s="402">
        <v>10</v>
      </c>
      <c r="DW21" s="402" t="s">
        <v>605</v>
      </c>
      <c r="DX21" s="402" t="s">
        <v>605</v>
      </c>
      <c r="DY21" s="402" t="s">
        <v>604</v>
      </c>
      <c r="DZ21" s="402">
        <v>20.3</v>
      </c>
      <c r="EA21" s="402">
        <v>19.140650377449465</v>
      </c>
      <c r="EB21" s="402">
        <v>19.682822174785095</v>
      </c>
      <c r="EC21" s="770"/>
      <c r="ED21" s="770"/>
      <c r="EE21" s="770"/>
      <c r="EF21" s="770"/>
      <c r="EG21" s="770"/>
      <c r="EH21" s="770"/>
      <c r="EI21" s="770"/>
      <c r="EJ21" s="770"/>
      <c r="EK21" s="402" t="s">
        <v>333</v>
      </c>
      <c r="EL21" s="584"/>
      <c r="EM21" s="402">
        <v>0</v>
      </c>
      <c r="EN21" s="402" t="s">
        <v>830</v>
      </c>
      <c r="EO21" s="402" t="s">
        <v>830</v>
      </c>
      <c r="EP21" s="402" t="s">
        <v>605</v>
      </c>
      <c r="EQ21" s="402" t="s">
        <v>847</v>
      </c>
      <c r="ER21" s="402" t="s">
        <v>847</v>
      </c>
      <c r="ES21" s="402" t="s">
        <v>847</v>
      </c>
      <c r="ET21" s="402" t="s">
        <v>847</v>
      </c>
      <c r="EU21" s="402"/>
      <c r="EV21" s="402"/>
      <c r="EW21" s="402"/>
      <c r="EX21" s="402"/>
      <c r="EY21" s="402"/>
      <c r="EZ21" s="402"/>
      <c r="FA21" s="402" t="s">
        <v>526</v>
      </c>
      <c r="FB21" s="782" t="s">
        <v>526</v>
      </c>
      <c r="FC21" s="782" t="s">
        <v>526</v>
      </c>
      <c r="FD21" s="782" t="s">
        <v>526</v>
      </c>
      <c r="FE21" s="402">
        <v>44.84</v>
      </c>
    </row>
    <row r="22" spans="1:161">
      <c r="A22" s="276" t="s">
        <v>190</v>
      </c>
      <c r="B22" s="276" t="s">
        <v>190</v>
      </c>
      <c r="C22" s="267" t="s">
        <v>191</v>
      </c>
      <c r="D22" s="421" t="s">
        <v>191</v>
      </c>
      <c r="E22" s="312">
        <v>5001</v>
      </c>
      <c r="F22" s="276" t="s">
        <v>193</v>
      </c>
      <c r="G22" s="794">
        <v>5103</v>
      </c>
      <c r="H22" s="795">
        <v>337.03</v>
      </c>
      <c r="I22" s="795">
        <v>443.90898199999998</v>
      </c>
      <c r="J22" s="796">
        <v>6.1</v>
      </c>
      <c r="K22" s="795">
        <v>845.8</v>
      </c>
      <c r="L22" s="795">
        <v>807.37175300000001</v>
      </c>
      <c r="M22" s="795">
        <v>7.6</v>
      </c>
      <c r="N22" s="795">
        <v>72.03</v>
      </c>
      <c r="O22" s="795">
        <v>72.58293098892652</v>
      </c>
      <c r="P22" s="795">
        <v>99.88</v>
      </c>
      <c r="Q22" s="795">
        <v>99.899113641276927</v>
      </c>
      <c r="R22" s="795">
        <v>11.98</v>
      </c>
      <c r="S22" s="795">
        <v>1704.22</v>
      </c>
      <c r="T22" s="795">
        <v>1845.8</v>
      </c>
      <c r="U22" s="795">
        <v>1898.673648</v>
      </c>
      <c r="V22" s="795">
        <v>19.22</v>
      </c>
      <c r="W22" s="795">
        <v>714.87</v>
      </c>
      <c r="X22" s="795">
        <v>738.37</v>
      </c>
      <c r="Y22" s="795">
        <v>784.65820900000006</v>
      </c>
      <c r="Z22" s="795">
        <v>0.69</v>
      </c>
      <c r="AA22" s="809">
        <v>0.68</v>
      </c>
      <c r="AB22" s="809">
        <v>1.05</v>
      </c>
      <c r="AC22" s="795">
        <v>731.21</v>
      </c>
      <c r="AD22" s="795">
        <v>634.88</v>
      </c>
      <c r="AE22" s="795">
        <v>655.63990100000001</v>
      </c>
      <c r="AF22" s="402">
        <v>367.74</v>
      </c>
      <c r="AG22" s="402">
        <v>5.35</v>
      </c>
      <c r="AH22" s="402" t="s">
        <v>526</v>
      </c>
      <c r="AI22" s="402">
        <v>0.96</v>
      </c>
      <c r="AJ22" s="402"/>
      <c r="AK22" s="402" t="s">
        <v>526</v>
      </c>
      <c r="AL22" s="402">
        <v>0.72</v>
      </c>
      <c r="AM22" s="398">
        <v>15.1</v>
      </c>
      <c r="AN22" s="402">
        <v>0.9</v>
      </c>
      <c r="AO22" s="402">
        <v>0.9</v>
      </c>
      <c r="AP22" s="402">
        <v>18.399999999999999</v>
      </c>
      <c r="AQ22" s="402">
        <v>18.399999999999999</v>
      </c>
      <c r="AR22" s="402">
        <v>46.6</v>
      </c>
      <c r="AS22" s="402">
        <v>46.6</v>
      </c>
      <c r="AT22" s="402">
        <v>6.77</v>
      </c>
      <c r="AU22" s="402">
        <v>8.8699999999999992</v>
      </c>
      <c r="AV22" s="402">
        <v>2.1791714790036827</v>
      </c>
      <c r="AW22" s="402">
        <v>187.21100710499607</v>
      </c>
      <c r="AX22" s="402">
        <v>301.41000000000003</v>
      </c>
      <c r="AY22" s="402">
        <v>220.09631937937195</v>
      </c>
      <c r="AZ22" s="402">
        <v>45</v>
      </c>
      <c r="BA22" s="402">
        <v>60</v>
      </c>
      <c r="BB22" s="402">
        <v>14.92</v>
      </c>
      <c r="BC22" s="402">
        <v>24.29</v>
      </c>
      <c r="BD22" s="402">
        <v>43.37</v>
      </c>
      <c r="BE22" s="402">
        <v>10.68</v>
      </c>
      <c r="BF22" s="402"/>
      <c r="BG22" s="402"/>
      <c r="BH22" s="402"/>
      <c r="BI22" s="402"/>
      <c r="BJ22" s="402" t="s">
        <v>526</v>
      </c>
      <c r="BK22" s="402" t="s">
        <v>526</v>
      </c>
      <c r="BL22" s="402" t="s">
        <v>526</v>
      </c>
      <c r="BM22" s="402" t="s">
        <v>526</v>
      </c>
      <c r="BN22" s="402"/>
      <c r="BO22" s="402"/>
      <c r="BP22" s="402"/>
      <c r="BQ22" s="402"/>
      <c r="BR22" s="402"/>
      <c r="BS22" s="402"/>
      <c r="BT22" s="402">
        <v>1.18</v>
      </c>
      <c r="BU22" s="402">
        <v>1.1100000000000001</v>
      </c>
      <c r="BV22" s="402">
        <v>2.4700000000000002</v>
      </c>
      <c r="BW22" s="402" t="s">
        <v>1086</v>
      </c>
      <c r="BX22" s="402">
        <v>0</v>
      </c>
      <c r="BY22" s="402">
        <v>1036.04</v>
      </c>
      <c r="BZ22" s="402">
        <v>1055.6400000000001</v>
      </c>
      <c r="CA22" s="402">
        <v>1098.9795835755849</v>
      </c>
      <c r="CB22" s="402">
        <v>1036.93</v>
      </c>
      <c r="CC22" s="402">
        <v>913.34</v>
      </c>
      <c r="CD22" s="402">
        <v>828.35719889733878</v>
      </c>
      <c r="CE22" s="402">
        <v>0.03</v>
      </c>
      <c r="CF22" s="402">
        <v>0.21</v>
      </c>
      <c r="CG22" s="402"/>
      <c r="CH22" s="402"/>
      <c r="CI22" s="402"/>
      <c r="CJ22" s="402">
        <v>42.42</v>
      </c>
      <c r="CK22" s="402">
        <v>1.34</v>
      </c>
      <c r="CL22" s="402">
        <v>595.51</v>
      </c>
      <c r="CM22" s="402">
        <v>590.72580645161293</v>
      </c>
      <c r="CN22" s="402">
        <v>658.90846910179073</v>
      </c>
      <c r="CO22" s="402">
        <v>6.66</v>
      </c>
      <c r="CP22" s="402">
        <v>9.1300000000000008</v>
      </c>
      <c r="CQ22" s="402">
        <v>7.48</v>
      </c>
      <c r="CR22" s="402">
        <v>34.659999999999997</v>
      </c>
      <c r="CS22" s="402">
        <v>0.91160958283977389</v>
      </c>
      <c r="CT22" s="402">
        <v>9.77</v>
      </c>
      <c r="CU22" s="402">
        <v>545</v>
      </c>
      <c r="CV22" s="402">
        <v>4.41</v>
      </c>
      <c r="CW22" s="402">
        <v>1.49</v>
      </c>
      <c r="CX22" s="402">
        <v>0.33</v>
      </c>
      <c r="CY22" s="402">
        <v>11.14</v>
      </c>
      <c r="CZ22" s="402">
        <v>5.4</v>
      </c>
      <c r="DA22" s="402">
        <v>2.42</v>
      </c>
      <c r="DB22" s="402">
        <v>15.46</v>
      </c>
      <c r="DC22" s="402">
        <v>17.13</v>
      </c>
      <c r="DD22" s="999" t="s">
        <v>526</v>
      </c>
      <c r="DE22" s="402">
        <v>28.57</v>
      </c>
      <c r="DF22" s="402">
        <v>28.571428571428573</v>
      </c>
      <c r="DG22" s="402">
        <v>41.666666666666664</v>
      </c>
      <c r="DH22" s="402">
        <v>0.46</v>
      </c>
      <c r="DI22" s="402">
        <v>0.44075373059062972</v>
      </c>
      <c r="DJ22" s="402">
        <v>0.47589885189459114</v>
      </c>
      <c r="DK22" s="402">
        <v>0.39</v>
      </c>
      <c r="DL22" s="402">
        <v>0.33</v>
      </c>
      <c r="DM22" s="402"/>
      <c r="DN22" s="402"/>
      <c r="DO22" s="402">
        <v>0.87</v>
      </c>
      <c r="DP22" s="402">
        <v>1.41</v>
      </c>
      <c r="DQ22" s="811">
        <v>1.33</v>
      </c>
      <c r="DR22" s="402">
        <v>8.68</v>
      </c>
      <c r="DS22" s="402">
        <v>0</v>
      </c>
      <c r="DT22" s="402">
        <v>9.3800000000000008</v>
      </c>
      <c r="DU22" s="402">
        <v>49.83</v>
      </c>
      <c r="DV22" s="402">
        <v>52.72</v>
      </c>
      <c r="DW22" s="402" t="s">
        <v>604</v>
      </c>
      <c r="DX22" s="402" t="s">
        <v>604</v>
      </c>
      <c r="DY22" s="402" t="s">
        <v>604</v>
      </c>
      <c r="DZ22" s="402">
        <v>12.8</v>
      </c>
      <c r="EA22" s="402">
        <v>11.900487241931119</v>
      </c>
      <c r="EB22" s="402">
        <v>13.682652781763176</v>
      </c>
      <c r="EC22" s="770"/>
      <c r="ED22" s="770"/>
      <c r="EE22" s="770"/>
      <c r="EF22" s="770"/>
      <c r="EG22" s="770"/>
      <c r="EH22" s="770"/>
      <c r="EI22" s="770"/>
      <c r="EJ22" s="770"/>
      <c r="EK22" s="402" t="s">
        <v>333</v>
      </c>
      <c r="EL22" s="584"/>
      <c r="EM22" s="402">
        <v>0</v>
      </c>
      <c r="EN22" s="402" t="s">
        <v>830</v>
      </c>
      <c r="EO22" s="402" t="s">
        <v>830</v>
      </c>
      <c r="EP22" s="402" t="s">
        <v>605</v>
      </c>
      <c r="EQ22" s="402" t="s">
        <v>847</v>
      </c>
      <c r="ER22" s="402" t="s">
        <v>847</v>
      </c>
      <c r="ES22" s="402" t="s">
        <v>847</v>
      </c>
      <c r="ET22" s="402" t="s">
        <v>847</v>
      </c>
      <c r="EU22" s="402"/>
      <c r="EV22" s="402"/>
      <c r="EW22" s="402"/>
      <c r="EX22" s="402"/>
      <c r="EY22" s="402"/>
      <c r="EZ22" s="402"/>
      <c r="FA22" s="402" t="s">
        <v>526</v>
      </c>
      <c r="FB22" s="782" t="s">
        <v>526</v>
      </c>
      <c r="FC22" s="782" t="s">
        <v>526</v>
      </c>
      <c r="FD22" s="782" t="s">
        <v>526</v>
      </c>
      <c r="FE22" s="402">
        <v>45.05</v>
      </c>
    </row>
    <row r="23" spans="1:161">
      <c r="A23" s="276" t="s">
        <v>190</v>
      </c>
      <c r="B23" s="276" t="s">
        <v>190</v>
      </c>
      <c r="C23" s="267" t="s">
        <v>191</v>
      </c>
      <c r="D23" s="421" t="s">
        <v>191</v>
      </c>
      <c r="E23" s="312">
        <v>5001</v>
      </c>
      <c r="F23" s="276" t="s">
        <v>194</v>
      </c>
      <c r="G23" s="794">
        <v>5105</v>
      </c>
      <c r="H23" s="795">
        <v>1014.74</v>
      </c>
      <c r="I23" s="795">
        <v>312.74667299999999</v>
      </c>
      <c r="J23" s="796">
        <v>18.05</v>
      </c>
      <c r="K23" s="795" t="s">
        <v>526</v>
      </c>
      <c r="L23" s="795" t="s">
        <v>526</v>
      </c>
      <c r="M23" s="795" t="s">
        <v>526</v>
      </c>
      <c r="N23" s="795">
        <v>20.260000000000002</v>
      </c>
      <c r="O23" s="795">
        <v>20.629110311453033</v>
      </c>
      <c r="P23" s="795" t="s">
        <v>526</v>
      </c>
      <c r="Q23" s="795">
        <v>0</v>
      </c>
      <c r="R23" s="795">
        <v>3.66</v>
      </c>
      <c r="S23" s="795">
        <v>1388.66</v>
      </c>
      <c r="T23" s="795">
        <v>1447.44</v>
      </c>
      <c r="U23" s="795">
        <v>1481.500908</v>
      </c>
      <c r="V23" s="795">
        <v>10.119999999999999</v>
      </c>
      <c r="W23" s="795">
        <v>920.55</v>
      </c>
      <c r="X23" s="795">
        <v>956.48</v>
      </c>
      <c r="Y23" s="795">
        <v>1010.414942</v>
      </c>
      <c r="Z23" s="795">
        <v>0.83</v>
      </c>
      <c r="AA23" s="809">
        <v>0.84</v>
      </c>
      <c r="AB23" s="809">
        <v>1.4</v>
      </c>
      <c r="AC23" s="795">
        <v>996.79</v>
      </c>
      <c r="AD23" s="795">
        <v>997.05</v>
      </c>
      <c r="AE23" s="795">
        <v>1048.0747040000001</v>
      </c>
      <c r="AF23" s="402">
        <v>1024.52</v>
      </c>
      <c r="AG23" s="402" t="s">
        <v>526</v>
      </c>
      <c r="AH23" s="402" t="s">
        <v>526</v>
      </c>
      <c r="AI23" s="402" t="s">
        <v>526</v>
      </c>
      <c r="AJ23" s="402"/>
      <c r="AK23" s="402" t="s">
        <v>526</v>
      </c>
      <c r="AL23" s="402" t="s">
        <v>1280</v>
      </c>
      <c r="AM23" s="398">
        <v>9.8699999999999992</v>
      </c>
      <c r="AN23" s="402" t="s">
        <v>526</v>
      </c>
      <c r="AO23" s="402" t="s">
        <v>526</v>
      </c>
      <c r="AP23" s="402" t="s">
        <v>526</v>
      </c>
      <c r="AQ23" s="402" t="s">
        <v>526</v>
      </c>
      <c r="AR23" s="402" t="s">
        <v>526</v>
      </c>
      <c r="AS23" s="402" t="s">
        <v>526</v>
      </c>
      <c r="AT23" s="402">
        <v>41.44</v>
      </c>
      <c r="AU23" s="402">
        <v>25.4</v>
      </c>
      <c r="AV23" s="402">
        <v>39.85850231677545</v>
      </c>
      <c r="AW23" s="402">
        <v>393.66000207189478</v>
      </c>
      <c r="AX23" s="402">
        <v>233.64</v>
      </c>
      <c r="AY23" s="402">
        <v>323.8503313238005</v>
      </c>
      <c r="AZ23" s="402" t="s">
        <v>526</v>
      </c>
      <c r="BA23" s="402" t="s">
        <v>526</v>
      </c>
      <c r="BB23" s="402" t="s">
        <v>526</v>
      </c>
      <c r="BC23" s="402" t="s">
        <v>526</v>
      </c>
      <c r="BD23" s="402" t="s">
        <v>526</v>
      </c>
      <c r="BE23" s="402" t="s">
        <v>526</v>
      </c>
      <c r="BF23" s="402"/>
      <c r="BG23" s="402"/>
      <c r="BH23" s="402"/>
      <c r="BI23" s="402"/>
      <c r="BJ23" s="402" t="s">
        <v>526</v>
      </c>
      <c r="BK23" s="402" t="s">
        <v>526</v>
      </c>
      <c r="BL23" s="402" t="s">
        <v>526</v>
      </c>
      <c r="BM23" s="402" t="s">
        <v>526</v>
      </c>
      <c r="BN23" s="402"/>
      <c r="BO23" s="402"/>
      <c r="BP23" s="402"/>
      <c r="BQ23" s="402"/>
      <c r="BR23" s="402"/>
      <c r="BS23" s="402"/>
      <c r="BT23" s="402">
        <v>1.42</v>
      </c>
      <c r="BU23" s="402">
        <v>1.5</v>
      </c>
      <c r="BV23" s="402">
        <v>0.79</v>
      </c>
      <c r="BW23" s="402" t="s">
        <v>1086</v>
      </c>
      <c r="BX23" s="402">
        <v>36.570499796830553</v>
      </c>
      <c r="BY23" s="402">
        <v>1368.81</v>
      </c>
      <c r="BZ23" s="402">
        <v>1399.89</v>
      </c>
      <c r="CA23" s="402">
        <v>1453.495253300779</v>
      </c>
      <c r="CB23" s="402">
        <v>946.45</v>
      </c>
      <c r="CC23" s="402">
        <v>922.43</v>
      </c>
      <c r="CD23" s="402">
        <v>869.9515363459725</v>
      </c>
      <c r="CE23" s="402">
        <v>0.01</v>
      </c>
      <c r="CF23" s="402">
        <v>0.01</v>
      </c>
      <c r="CG23" s="402"/>
      <c r="CH23" s="402"/>
      <c r="CI23" s="402"/>
      <c r="CJ23" s="402">
        <v>57.72</v>
      </c>
      <c r="CK23" s="402">
        <v>2.23</v>
      </c>
      <c r="CL23" s="402">
        <v>53.11</v>
      </c>
      <c r="CM23" s="402">
        <v>51.318327974276528</v>
      </c>
      <c r="CN23" s="402">
        <v>42.102593367573398</v>
      </c>
      <c r="CO23" s="402">
        <v>11.48</v>
      </c>
      <c r="CP23" s="402">
        <v>11.46</v>
      </c>
      <c r="CQ23" s="402">
        <v>11.38</v>
      </c>
      <c r="CR23" s="402">
        <v>14.28</v>
      </c>
      <c r="CS23" s="402" t="s">
        <v>526</v>
      </c>
      <c r="CT23" s="402">
        <v>21.86</v>
      </c>
      <c r="CU23" s="402">
        <v>230</v>
      </c>
      <c r="CV23" s="402">
        <v>6.59</v>
      </c>
      <c r="CW23" s="402">
        <v>0.94</v>
      </c>
      <c r="CX23" s="402">
        <v>0.03</v>
      </c>
      <c r="CY23" s="402">
        <v>19.440000000000001</v>
      </c>
      <c r="CZ23" s="402">
        <v>15</v>
      </c>
      <c r="DA23" s="402">
        <v>8.4499999999999993</v>
      </c>
      <c r="DB23" s="402">
        <v>23.45</v>
      </c>
      <c r="DC23" s="402">
        <v>27.94</v>
      </c>
      <c r="DD23" s="999" t="s">
        <v>526</v>
      </c>
      <c r="DE23" s="402" t="s">
        <v>526</v>
      </c>
      <c r="DF23" s="402" t="s">
        <v>526</v>
      </c>
      <c r="DG23" s="402" t="s">
        <v>526</v>
      </c>
      <c r="DH23" s="402" t="s">
        <v>526</v>
      </c>
      <c r="DI23" s="402" t="s">
        <v>526</v>
      </c>
      <c r="DJ23" s="402" t="s">
        <v>526</v>
      </c>
      <c r="DK23" s="402">
        <v>0.35</v>
      </c>
      <c r="DL23" s="402">
        <v>0.28999999999999998</v>
      </c>
      <c r="DM23" s="402"/>
      <c r="DN23" s="402"/>
      <c r="DO23" s="402">
        <v>0</v>
      </c>
      <c r="DP23" s="402">
        <v>5.98</v>
      </c>
      <c r="DQ23" s="811">
        <v>5.86</v>
      </c>
      <c r="DR23" s="402">
        <v>19.41</v>
      </c>
      <c r="DS23" s="402">
        <v>0</v>
      </c>
      <c r="DT23" s="402">
        <v>16.13</v>
      </c>
      <c r="DU23" s="402">
        <v>45.38</v>
      </c>
      <c r="DV23" s="402">
        <v>45.09</v>
      </c>
      <c r="DW23" s="402" t="s">
        <v>604</v>
      </c>
      <c r="DX23" s="402" t="s">
        <v>604</v>
      </c>
      <c r="DY23" s="402" t="s">
        <v>605</v>
      </c>
      <c r="DZ23" s="402">
        <v>23.3</v>
      </c>
      <c r="EA23" s="402">
        <v>23.284578039668911</v>
      </c>
      <c r="EB23" s="402">
        <v>23.354214210886745</v>
      </c>
      <c r="EC23" s="770"/>
      <c r="ED23" s="770"/>
      <c r="EE23" s="770"/>
      <c r="EF23" s="770"/>
      <c r="EG23" s="770"/>
      <c r="EH23" s="770"/>
      <c r="EI23" s="770"/>
      <c r="EJ23" s="770"/>
      <c r="EK23" s="402" t="s">
        <v>333</v>
      </c>
      <c r="EL23" s="584"/>
      <c r="EM23" s="402">
        <v>0</v>
      </c>
      <c r="EN23" s="402" t="s">
        <v>830</v>
      </c>
      <c r="EO23" s="402" t="s">
        <v>830</v>
      </c>
      <c r="EP23" s="402" t="s">
        <v>605</v>
      </c>
      <c r="EQ23" s="402" t="s">
        <v>847</v>
      </c>
      <c r="ER23" s="402" t="s">
        <v>847</v>
      </c>
      <c r="ES23" s="402" t="s">
        <v>847</v>
      </c>
      <c r="ET23" s="402" t="s">
        <v>847</v>
      </c>
      <c r="EU23" s="402"/>
      <c r="EV23" s="402"/>
      <c r="EW23" s="402"/>
      <c r="EX23" s="402"/>
      <c r="EY23" s="402"/>
      <c r="EZ23" s="402"/>
      <c r="FA23" s="402" t="s">
        <v>526</v>
      </c>
      <c r="FB23" s="782" t="s">
        <v>605</v>
      </c>
      <c r="FC23" s="782" t="s">
        <v>526</v>
      </c>
      <c r="FD23" s="782">
        <v>0</v>
      </c>
      <c r="FE23" s="402">
        <v>56.14</v>
      </c>
    </row>
    <row r="24" spans="1:161">
      <c r="A24" s="276" t="s">
        <v>190</v>
      </c>
      <c r="B24" s="276" t="s">
        <v>190</v>
      </c>
      <c r="C24" s="267" t="s">
        <v>191</v>
      </c>
      <c r="D24" s="421" t="s">
        <v>191</v>
      </c>
      <c r="E24" s="312">
        <v>5001</v>
      </c>
      <c r="F24" s="276" t="s">
        <v>195</v>
      </c>
      <c r="G24" s="794">
        <v>5107</v>
      </c>
      <c r="H24" s="795">
        <v>487.85</v>
      </c>
      <c r="I24" s="795">
        <v>223.03952799999999</v>
      </c>
      <c r="J24" s="796">
        <v>7.45</v>
      </c>
      <c r="K24" s="795">
        <v>2965.34</v>
      </c>
      <c r="L24" s="795">
        <v>2877.5112869999998</v>
      </c>
      <c r="M24" s="795">
        <v>3.13</v>
      </c>
      <c r="N24" s="795">
        <v>48.98</v>
      </c>
      <c r="O24" s="795">
        <v>48.348898020171838</v>
      </c>
      <c r="P24" s="795">
        <v>45.09</v>
      </c>
      <c r="Q24" s="795">
        <v>47.392603660814345</v>
      </c>
      <c r="R24" s="795">
        <v>5.0599999999999996</v>
      </c>
      <c r="S24" s="795" t="s">
        <v>526</v>
      </c>
      <c r="T24" s="795">
        <v>3284.95</v>
      </c>
      <c r="U24" s="795">
        <v>3292.768321</v>
      </c>
      <c r="V24" s="795" t="s">
        <v>526</v>
      </c>
      <c r="W24" s="795">
        <v>677.42</v>
      </c>
      <c r="X24" s="795">
        <v>1030.67</v>
      </c>
      <c r="Y24" s="795">
        <v>1033.7178939999999</v>
      </c>
      <c r="Z24" s="795">
        <v>1</v>
      </c>
      <c r="AA24" s="809">
        <v>1</v>
      </c>
      <c r="AB24" s="809">
        <v>1.7</v>
      </c>
      <c r="AC24" s="795">
        <v>718.33</v>
      </c>
      <c r="AD24" s="795">
        <v>563.89</v>
      </c>
      <c r="AE24" s="795">
        <v>569.92056000000002</v>
      </c>
      <c r="AF24" s="402">
        <v>472.65</v>
      </c>
      <c r="AG24" s="402" t="s">
        <v>526</v>
      </c>
      <c r="AH24" s="402" t="s">
        <v>526</v>
      </c>
      <c r="AI24" s="402" t="s">
        <v>526</v>
      </c>
      <c r="AJ24" s="402"/>
      <c r="AK24" s="402">
        <v>0.78</v>
      </c>
      <c r="AL24" s="402">
        <v>1.1399999999999999</v>
      </c>
      <c r="AM24" s="398">
        <v>11.81</v>
      </c>
      <c r="AN24" s="402" t="s">
        <v>526</v>
      </c>
      <c r="AO24" s="402" t="s">
        <v>526</v>
      </c>
      <c r="AP24" s="402" t="s">
        <v>526</v>
      </c>
      <c r="AQ24" s="402" t="s">
        <v>526</v>
      </c>
      <c r="AR24" s="402" t="s">
        <v>526</v>
      </c>
      <c r="AS24" s="402" t="s">
        <v>526</v>
      </c>
      <c r="AT24" s="402">
        <v>11.59</v>
      </c>
      <c r="AU24" s="402">
        <v>5.66</v>
      </c>
      <c r="AV24" s="402">
        <v>5.5348000553480006</v>
      </c>
      <c r="AW24" s="402">
        <v>367.82807657775072</v>
      </c>
      <c r="AX24" s="402">
        <v>540.45000000000005</v>
      </c>
      <c r="AY24" s="402">
        <v>354.22720354227204</v>
      </c>
      <c r="AZ24" s="402" t="s">
        <v>526</v>
      </c>
      <c r="BA24" s="402" t="s">
        <v>526</v>
      </c>
      <c r="BB24" s="402" t="s">
        <v>526</v>
      </c>
      <c r="BC24" s="402" t="s">
        <v>526</v>
      </c>
      <c r="BD24" s="402" t="s">
        <v>526</v>
      </c>
      <c r="BE24" s="402" t="s">
        <v>526</v>
      </c>
      <c r="BF24" s="402"/>
      <c r="BG24" s="402"/>
      <c r="BH24" s="402"/>
      <c r="BI24" s="402"/>
      <c r="BJ24" s="402" t="s">
        <v>526</v>
      </c>
      <c r="BK24" s="402" t="s">
        <v>526</v>
      </c>
      <c r="BL24" s="402" t="s">
        <v>526</v>
      </c>
      <c r="BM24" s="402" t="s">
        <v>526</v>
      </c>
      <c r="BN24" s="402"/>
      <c r="BO24" s="402"/>
      <c r="BP24" s="402"/>
      <c r="BQ24" s="402"/>
      <c r="BR24" s="402"/>
      <c r="BS24" s="402"/>
      <c r="BT24" s="402">
        <v>1.21</v>
      </c>
      <c r="BU24" s="402">
        <v>1.0900000000000001</v>
      </c>
      <c r="BV24" s="402">
        <v>1.64</v>
      </c>
      <c r="BW24" s="402">
        <v>2.61</v>
      </c>
      <c r="BX24" s="402">
        <v>4.8102770153645906</v>
      </c>
      <c r="BY24" s="402">
        <v>786.5</v>
      </c>
      <c r="BZ24" s="402">
        <v>785.84</v>
      </c>
      <c r="CA24" s="402">
        <v>795.3482858394915</v>
      </c>
      <c r="CB24" s="402">
        <v>1257</v>
      </c>
      <c r="CC24" s="402">
        <v>756.52</v>
      </c>
      <c r="CD24" s="402">
        <v>648.77177528711741</v>
      </c>
      <c r="CE24" s="402">
        <v>0.02</v>
      </c>
      <c r="CF24" s="402" t="s">
        <v>526</v>
      </c>
      <c r="CG24" s="402"/>
      <c r="CH24" s="402"/>
      <c r="CI24" s="402"/>
      <c r="CJ24" s="402">
        <v>42.14</v>
      </c>
      <c r="CK24" s="402">
        <v>0.86</v>
      </c>
      <c r="CL24" s="402">
        <v>143.16999999999999</v>
      </c>
      <c r="CM24" s="402">
        <v>136.08288503685992</v>
      </c>
      <c r="CN24" s="402">
        <v>228.56029106029104</v>
      </c>
      <c r="CO24" s="402">
        <v>13.67</v>
      </c>
      <c r="CP24" s="402">
        <v>15.39</v>
      </c>
      <c r="CQ24" s="402">
        <v>18.29</v>
      </c>
      <c r="CR24" s="402">
        <v>28.59</v>
      </c>
      <c r="CS24" s="402" t="s">
        <v>526</v>
      </c>
      <c r="CT24" s="402">
        <v>17.59</v>
      </c>
      <c r="CU24" s="402">
        <v>511</v>
      </c>
      <c r="CV24" s="402">
        <v>7.1</v>
      </c>
      <c r="CW24" s="402">
        <v>1.52</v>
      </c>
      <c r="CX24" s="402">
        <v>1.37</v>
      </c>
      <c r="CY24" s="402">
        <v>10.69</v>
      </c>
      <c r="CZ24" s="402">
        <v>15.84</v>
      </c>
      <c r="DA24" s="402">
        <v>5.29</v>
      </c>
      <c r="DB24" s="402">
        <v>26.74</v>
      </c>
      <c r="DC24" s="402">
        <v>26.91</v>
      </c>
      <c r="DD24" s="999" t="s">
        <v>526</v>
      </c>
      <c r="DE24" s="402" t="s">
        <v>526</v>
      </c>
      <c r="DF24" s="402" t="s">
        <v>526</v>
      </c>
      <c r="DG24" s="402" t="s">
        <v>526</v>
      </c>
      <c r="DH24" s="402" t="s">
        <v>526</v>
      </c>
      <c r="DI24" s="402" t="s">
        <v>526</v>
      </c>
      <c r="DJ24" s="402" t="s">
        <v>526</v>
      </c>
      <c r="DK24" s="402">
        <v>0.38</v>
      </c>
      <c r="DL24" s="402">
        <v>0.37</v>
      </c>
      <c r="DM24" s="402"/>
      <c r="DN24" s="402"/>
      <c r="DO24" s="402">
        <v>0.02</v>
      </c>
      <c r="DP24" s="402">
        <v>6.52</v>
      </c>
      <c r="DQ24" s="811">
        <v>6.56</v>
      </c>
      <c r="DR24" s="402">
        <v>0.02</v>
      </c>
      <c r="DS24" s="402">
        <v>15.38</v>
      </c>
      <c r="DT24" s="402">
        <v>0</v>
      </c>
      <c r="DU24" s="402">
        <v>49.89</v>
      </c>
      <c r="DV24" s="402">
        <v>49.98</v>
      </c>
      <c r="DW24" s="402" t="s">
        <v>605</v>
      </c>
      <c r="DX24" s="402" t="s">
        <v>605</v>
      </c>
      <c r="DY24" s="402" t="s">
        <v>605</v>
      </c>
      <c r="DZ24" s="402">
        <v>63.58</v>
      </c>
      <c r="EA24" s="402">
        <v>68.747673031822643</v>
      </c>
      <c r="EB24" s="402">
        <v>71.090662389599188</v>
      </c>
      <c r="EC24" s="770"/>
      <c r="ED24" s="770"/>
      <c r="EE24" s="770"/>
      <c r="EF24" s="770"/>
      <c r="EG24" s="770"/>
      <c r="EH24" s="770"/>
      <c r="EI24" s="770"/>
      <c r="EJ24" s="770"/>
      <c r="EK24" s="402" t="s">
        <v>333</v>
      </c>
      <c r="EL24" s="584"/>
      <c r="EM24" s="402">
        <v>0</v>
      </c>
      <c r="EN24" s="402" t="s">
        <v>830</v>
      </c>
      <c r="EO24" s="402" t="s">
        <v>830</v>
      </c>
      <c r="EP24" s="402" t="s">
        <v>605</v>
      </c>
      <c r="EQ24" s="402" t="s">
        <v>847</v>
      </c>
      <c r="ER24" s="402" t="s">
        <v>847</v>
      </c>
      <c r="ES24" s="402" t="s">
        <v>847</v>
      </c>
      <c r="ET24" s="402" t="s">
        <v>847</v>
      </c>
      <c r="EU24" s="402"/>
      <c r="EV24" s="402"/>
      <c r="EW24" s="402"/>
      <c r="EX24" s="402"/>
      <c r="EY24" s="402"/>
      <c r="EZ24" s="402"/>
      <c r="FA24" s="402" t="s">
        <v>605</v>
      </c>
      <c r="FB24" s="782" t="s">
        <v>605</v>
      </c>
      <c r="FC24" s="782">
        <v>986.3</v>
      </c>
      <c r="FD24" s="782" t="s">
        <v>526</v>
      </c>
      <c r="FE24" s="402">
        <v>51.65</v>
      </c>
    </row>
    <row r="25" spans="1:161">
      <c r="A25" s="276" t="s">
        <v>190</v>
      </c>
      <c r="B25" s="276" t="s">
        <v>190</v>
      </c>
      <c r="C25" s="267" t="s">
        <v>191</v>
      </c>
      <c r="D25" s="421" t="s">
        <v>191</v>
      </c>
      <c r="E25" s="312">
        <v>5001</v>
      </c>
      <c r="F25" s="276" t="s">
        <v>196</v>
      </c>
      <c r="G25" s="794">
        <v>5109</v>
      </c>
      <c r="H25" s="795">
        <v>422.81</v>
      </c>
      <c r="I25" s="795">
        <v>433.29113599999999</v>
      </c>
      <c r="J25" s="796">
        <v>2.2599999999999998</v>
      </c>
      <c r="K25" s="795">
        <v>2411.59</v>
      </c>
      <c r="L25" s="795">
        <v>2304.1704949999998</v>
      </c>
      <c r="M25" s="795">
        <v>4.18</v>
      </c>
      <c r="N25" s="795">
        <v>56.11</v>
      </c>
      <c r="O25" s="795">
        <v>58.55459516772941</v>
      </c>
      <c r="P25" s="795">
        <v>65.47</v>
      </c>
      <c r="Q25" s="795">
        <v>68.174322594628791</v>
      </c>
      <c r="R25" s="795">
        <v>4.01</v>
      </c>
      <c r="S25" s="795">
        <v>1233.32</v>
      </c>
      <c r="T25" s="795">
        <v>1359.7</v>
      </c>
      <c r="U25" s="795">
        <v>1376.1599980000001</v>
      </c>
      <c r="V25" s="795">
        <v>10.69</v>
      </c>
      <c r="W25" s="795">
        <v>653.78</v>
      </c>
      <c r="X25" s="795">
        <v>636.37</v>
      </c>
      <c r="Y25" s="795">
        <v>640.74041799999998</v>
      </c>
      <c r="Z25" s="795">
        <v>0.8</v>
      </c>
      <c r="AA25" s="809">
        <v>0.79</v>
      </c>
      <c r="AB25" s="809">
        <v>1.18</v>
      </c>
      <c r="AC25" s="795">
        <v>944.92</v>
      </c>
      <c r="AD25" s="795">
        <v>545.5</v>
      </c>
      <c r="AE25" s="795">
        <v>552.13570700000002</v>
      </c>
      <c r="AF25" s="402">
        <v>253.42</v>
      </c>
      <c r="AG25" s="402">
        <v>14.73</v>
      </c>
      <c r="AH25" s="402" t="s">
        <v>526</v>
      </c>
      <c r="AI25" s="402">
        <v>2.5299999999999998</v>
      </c>
      <c r="AJ25" s="402"/>
      <c r="AK25" s="402">
        <v>0.46</v>
      </c>
      <c r="AL25" s="402">
        <v>0.45</v>
      </c>
      <c r="AM25" s="398">
        <v>15.73</v>
      </c>
      <c r="AN25" s="402">
        <v>0.92</v>
      </c>
      <c r="AO25" s="402">
        <v>0.91666666666666663</v>
      </c>
      <c r="AP25" s="402">
        <v>37.4</v>
      </c>
      <c r="AQ25" s="402">
        <v>37.4</v>
      </c>
      <c r="AR25" s="402">
        <v>63.6</v>
      </c>
      <c r="AS25" s="402">
        <v>63.6</v>
      </c>
      <c r="AT25" s="402">
        <v>5.0999999999999996</v>
      </c>
      <c r="AU25" s="402">
        <v>4.4800000000000004</v>
      </c>
      <c r="AV25" s="402">
        <v>4.4275827335342353</v>
      </c>
      <c r="AW25" s="402">
        <v>281.30311614730874</v>
      </c>
      <c r="AX25" s="402">
        <v>267.62</v>
      </c>
      <c r="AY25" s="402">
        <v>169.35503955768448</v>
      </c>
      <c r="AZ25" s="402">
        <v>55</v>
      </c>
      <c r="BA25" s="402">
        <v>60</v>
      </c>
      <c r="BB25" s="402">
        <v>20.03</v>
      </c>
      <c r="BC25" s="402">
        <v>27.72</v>
      </c>
      <c r="BD25" s="402">
        <v>39.04</v>
      </c>
      <c r="BE25" s="402">
        <v>11.04</v>
      </c>
      <c r="BF25" s="402"/>
      <c r="BG25" s="402"/>
      <c r="BH25" s="402"/>
      <c r="BI25" s="402"/>
      <c r="BJ25" s="402" t="s">
        <v>526</v>
      </c>
      <c r="BK25" s="402" t="s">
        <v>526</v>
      </c>
      <c r="BL25" s="402" t="s">
        <v>526</v>
      </c>
      <c r="BM25" s="402" t="s">
        <v>526</v>
      </c>
      <c r="BN25" s="402"/>
      <c r="BO25" s="402"/>
      <c r="BP25" s="402"/>
      <c r="BQ25" s="402"/>
      <c r="BR25" s="402"/>
      <c r="BS25" s="402"/>
      <c r="BT25" s="402">
        <v>1.18</v>
      </c>
      <c r="BU25" s="402">
        <v>1.1100000000000001</v>
      </c>
      <c r="BV25" s="402">
        <v>1.0900000000000001</v>
      </c>
      <c r="BW25" s="402" t="s">
        <v>1086</v>
      </c>
      <c r="BX25" s="402" t="s">
        <v>526</v>
      </c>
      <c r="BY25" s="402">
        <v>790.76</v>
      </c>
      <c r="BZ25" s="402">
        <v>774.77</v>
      </c>
      <c r="CA25" s="402">
        <v>753.1221313762843</v>
      </c>
      <c r="CB25" s="402">
        <v>697.42</v>
      </c>
      <c r="CC25" s="402">
        <v>570.62</v>
      </c>
      <c r="CD25" s="402">
        <v>466.97760864872822</v>
      </c>
      <c r="CE25" s="402">
        <v>0.04</v>
      </c>
      <c r="CF25" s="402">
        <v>7.0000000000000007E-2</v>
      </c>
      <c r="CG25" s="402"/>
      <c r="CH25" s="402"/>
      <c r="CI25" s="402"/>
      <c r="CJ25" s="402">
        <v>48.22</v>
      </c>
      <c r="CK25" s="402">
        <v>4.3099999999999996</v>
      </c>
      <c r="CL25" s="402">
        <v>564.25</v>
      </c>
      <c r="CM25" s="402">
        <v>587.05053255385599</v>
      </c>
      <c r="CN25" s="402">
        <v>607.74983454665789</v>
      </c>
      <c r="CO25" s="402">
        <v>5.38</v>
      </c>
      <c r="CP25" s="402">
        <v>4.96</v>
      </c>
      <c r="CQ25" s="402">
        <v>6.55</v>
      </c>
      <c r="CR25" s="402">
        <v>30.92</v>
      </c>
      <c r="CS25" s="402" t="s">
        <v>526</v>
      </c>
      <c r="CT25" s="402">
        <v>10.36</v>
      </c>
      <c r="CU25" s="402">
        <v>6573</v>
      </c>
      <c r="CV25" s="402">
        <v>4.68</v>
      </c>
      <c r="CW25" s="402">
        <v>1.87</v>
      </c>
      <c r="CX25" s="402">
        <v>2.19</v>
      </c>
      <c r="CY25" s="402" t="s">
        <v>526</v>
      </c>
      <c r="CZ25" s="402">
        <v>9.81</v>
      </c>
      <c r="DA25" s="402">
        <v>5.18</v>
      </c>
      <c r="DB25" s="402">
        <v>16.010000000000002</v>
      </c>
      <c r="DC25" s="402">
        <v>17.149999999999999</v>
      </c>
      <c r="DD25" s="999">
        <v>20345</v>
      </c>
      <c r="DE25" s="402">
        <v>46.72</v>
      </c>
      <c r="DF25" s="402">
        <v>41.32231404958678</v>
      </c>
      <c r="DG25" s="402">
        <v>40.909090909090907</v>
      </c>
      <c r="DH25" s="402">
        <v>0.5</v>
      </c>
      <c r="DI25" s="402">
        <v>0.48671188447193237</v>
      </c>
      <c r="DJ25" s="402">
        <v>0.5240452249486679</v>
      </c>
      <c r="DK25" s="402">
        <v>0.49</v>
      </c>
      <c r="DL25" s="402">
        <v>0.51</v>
      </c>
      <c r="DM25" s="402"/>
      <c r="DN25" s="402"/>
      <c r="DO25" s="402">
        <v>0</v>
      </c>
      <c r="DP25" s="402">
        <v>10.5</v>
      </c>
      <c r="DQ25" s="811">
        <v>10.75</v>
      </c>
      <c r="DR25" s="402">
        <v>31.1</v>
      </c>
      <c r="DS25" s="402">
        <v>22.93</v>
      </c>
      <c r="DT25" s="402">
        <v>22.93</v>
      </c>
      <c r="DU25" s="402">
        <v>47.28</v>
      </c>
      <c r="DV25" s="402">
        <v>56.29</v>
      </c>
      <c r="DW25" s="402" t="s">
        <v>605</v>
      </c>
      <c r="DX25" s="402" t="s">
        <v>605</v>
      </c>
      <c r="DY25" s="402" t="s">
        <v>605</v>
      </c>
      <c r="DZ25" s="402">
        <v>7.63</v>
      </c>
      <c r="EA25" s="402">
        <v>8.7769664364052087</v>
      </c>
      <c r="EB25" s="402">
        <v>11.298637719860242</v>
      </c>
      <c r="EC25" s="770"/>
      <c r="ED25" s="770"/>
      <c r="EE25" s="770"/>
      <c r="EF25" s="770"/>
      <c r="EG25" s="770"/>
      <c r="EH25" s="770"/>
      <c r="EI25" s="770"/>
      <c r="EJ25" s="770"/>
      <c r="EK25" s="402" t="s">
        <v>333</v>
      </c>
      <c r="EL25" s="584"/>
      <c r="EM25" s="402">
        <v>17.91</v>
      </c>
      <c r="EN25" s="402" t="s">
        <v>830</v>
      </c>
      <c r="EO25" s="402" t="s">
        <v>830</v>
      </c>
      <c r="EP25" s="402" t="s">
        <v>604</v>
      </c>
      <c r="EQ25" s="402" t="s">
        <v>847</v>
      </c>
      <c r="ER25" s="402">
        <v>0</v>
      </c>
      <c r="ES25" s="402" t="s">
        <v>847</v>
      </c>
      <c r="ET25" s="402">
        <v>0</v>
      </c>
      <c r="EU25" s="402"/>
      <c r="EV25" s="402"/>
      <c r="EW25" s="402"/>
      <c r="EX25" s="402"/>
      <c r="EY25" s="402"/>
      <c r="EZ25" s="402"/>
      <c r="FA25" s="402" t="s">
        <v>526</v>
      </c>
      <c r="FB25" s="782" t="s">
        <v>526</v>
      </c>
      <c r="FC25" s="782" t="s">
        <v>526</v>
      </c>
      <c r="FD25" s="782" t="s">
        <v>526</v>
      </c>
      <c r="FE25" s="402">
        <v>26.53</v>
      </c>
    </row>
    <row r="26" spans="1:161">
      <c r="A26" s="276" t="s">
        <v>190</v>
      </c>
      <c r="B26" s="271" t="s">
        <v>197</v>
      </c>
      <c r="C26" s="267" t="s">
        <v>172</v>
      </c>
      <c r="D26" s="423" t="s">
        <v>198</v>
      </c>
      <c r="E26" s="312">
        <v>5301</v>
      </c>
      <c r="F26" s="84" t="s">
        <v>197</v>
      </c>
      <c r="G26" s="794">
        <v>5301</v>
      </c>
      <c r="H26" s="795">
        <v>195.91</v>
      </c>
      <c r="I26" s="795">
        <v>288.06591700000001</v>
      </c>
      <c r="J26" s="796">
        <v>4.2300000000000004</v>
      </c>
      <c r="K26" s="795">
        <v>2116.33</v>
      </c>
      <c r="L26" s="795">
        <v>1859.8691670000001</v>
      </c>
      <c r="M26" s="795">
        <v>1.34</v>
      </c>
      <c r="N26" s="795">
        <v>92.59</v>
      </c>
      <c r="O26" s="795">
        <v>94.530994839636818</v>
      </c>
      <c r="P26" s="795">
        <v>83.72</v>
      </c>
      <c r="Q26" s="795">
        <v>88.748448624991838</v>
      </c>
      <c r="R26" s="795">
        <v>5.04</v>
      </c>
      <c r="S26" s="795">
        <v>1572.4</v>
      </c>
      <c r="T26" s="795">
        <v>1574.36</v>
      </c>
      <c r="U26" s="795">
        <v>1584.2178739999999</v>
      </c>
      <c r="V26" s="795">
        <v>22.79</v>
      </c>
      <c r="W26" s="795">
        <v>776.47</v>
      </c>
      <c r="X26" s="795">
        <v>781.28</v>
      </c>
      <c r="Y26" s="795">
        <v>803.09307999999999</v>
      </c>
      <c r="Z26" s="795">
        <v>0.94</v>
      </c>
      <c r="AA26" s="809">
        <v>0.92</v>
      </c>
      <c r="AB26" s="809">
        <v>1.42</v>
      </c>
      <c r="AC26" s="795">
        <v>687.34</v>
      </c>
      <c r="AD26" s="795">
        <v>829.82</v>
      </c>
      <c r="AE26" s="795">
        <v>843.90479000000005</v>
      </c>
      <c r="AF26" s="402">
        <v>2224.46</v>
      </c>
      <c r="AG26" s="402" t="s">
        <v>526</v>
      </c>
      <c r="AH26" s="402" t="s">
        <v>526</v>
      </c>
      <c r="AI26" s="402" t="s">
        <v>526</v>
      </c>
      <c r="AJ26" s="402"/>
      <c r="AK26" s="402">
        <v>0.72</v>
      </c>
      <c r="AL26" s="402">
        <v>0.7</v>
      </c>
      <c r="AM26" s="398">
        <v>15.64</v>
      </c>
      <c r="AN26" s="402" t="s">
        <v>526</v>
      </c>
      <c r="AO26" s="402" t="s">
        <v>526</v>
      </c>
      <c r="AP26" s="402" t="s">
        <v>526</v>
      </c>
      <c r="AQ26" s="402" t="s">
        <v>526</v>
      </c>
      <c r="AR26" s="402" t="s">
        <v>526</v>
      </c>
      <c r="AS26" s="402" t="s">
        <v>526</v>
      </c>
      <c r="AT26" s="402">
        <v>7.45</v>
      </c>
      <c r="AU26" s="402">
        <v>10.36</v>
      </c>
      <c r="AV26" s="402">
        <v>2.9371594730735904</v>
      </c>
      <c r="AW26" s="402">
        <v>380.19412264615113</v>
      </c>
      <c r="AX26" s="402">
        <v>452.78</v>
      </c>
      <c r="AY26" s="402">
        <v>333.36760019385252</v>
      </c>
      <c r="AZ26" s="402" t="s">
        <v>526</v>
      </c>
      <c r="BA26" s="402" t="s">
        <v>526</v>
      </c>
      <c r="BB26" s="402" t="s">
        <v>526</v>
      </c>
      <c r="BC26" s="402" t="s">
        <v>526</v>
      </c>
      <c r="BD26" s="402" t="s">
        <v>526</v>
      </c>
      <c r="BE26" s="402" t="s">
        <v>526</v>
      </c>
      <c r="BF26" s="402"/>
      <c r="BG26" s="402"/>
      <c r="BH26" s="402"/>
      <c r="BI26" s="402"/>
      <c r="BJ26" s="402" t="s">
        <v>526</v>
      </c>
      <c r="BK26" s="402" t="s">
        <v>526</v>
      </c>
      <c r="BL26" s="402" t="s">
        <v>526</v>
      </c>
      <c r="BM26" s="402" t="s">
        <v>526</v>
      </c>
      <c r="BN26" s="402"/>
      <c r="BO26" s="402"/>
      <c r="BP26" s="402"/>
      <c r="BQ26" s="402"/>
      <c r="BR26" s="402"/>
      <c r="BS26" s="402"/>
      <c r="BT26" s="402">
        <v>1.06</v>
      </c>
      <c r="BU26" s="402">
        <v>1.03</v>
      </c>
      <c r="BV26" s="402">
        <v>4.25</v>
      </c>
      <c r="BW26" s="402" t="s">
        <v>1086</v>
      </c>
      <c r="BX26" s="402">
        <v>0.59186481807555158</v>
      </c>
      <c r="BY26" s="402">
        <v>763.74</v>
      </c>
      <c r="BZ26" s="402">
        <v>770.79</v>
      </c>
      <c r="CA26" s="402">
        <v>761.91573963843598</v>
      </c>
      <c r="CB26" s="402">
        <v>673.07</v>
      </c>
      <c r="CC26" s="402">
        <v>640.91</v>
      </c>
      <c r="CD26" s="402">
        <v>497.97215102874054</v>
      </c>
      <c r="CE26" s="402">
        <v>0.36</v>
      </c>
      <c r="CF26" s="402">
        <v>0.3</v>
      </c>
      <c r="CG26" s="402"/>
      <c r="CH26" s="402"/>
      <c r="CI26" s="402"/>
      <c r="CJ26" s="402">
        <v>30.49</v>
      </c>
      <c r="CK26" s="402">
        <v>1.91</v>
      </c>
      <c r="CL26" s="402">
        <v>615.41999999999996</v>
      </c>
      <c r="CM26" s="402">
        <v>619.63545612549581</v>
      </c>
      <c r="CN26" s="402">
        <v>660.89247915676708</v>
      </c>
      <c r="CO26" s="402">
        <v>11.73</v>
      </c>
      <c r="CP26" s="402">
        <v>12.54</v>
      </c>
      <c r="CQ26" s="402">
        <v>9.9</v>
      </c>
      <c r="CR26" s="402">
        <v>46.09</v>
      </c>
      <c r="CS26" s="402" t="s">
        <v>526</v>
      </c>
      <c r="CT26" s="402">
        <v>13.26</v>
      </c>
      <c r="CU26" s="402">
        <v>656</v>
      </c>
      <c r="CV26" s="402">
        <v>4.8099999999999996</v>
      </c>
      <c r="CW26" s="402">
        <v>1.1299999999999999</v>
      </c>
      <c r="CX26" s="402">
        <v>0.43</v>
      </c>
      <c r="CY26" s="402">
        <v>5.86</v>
      </c>
      <c r="CZ26" s="402">
        <v>5.31</v>
      </c>
      <c r="DA26" s="402">
        <v>7.01</v>
      </c>
      <c r="DB26" s="402">
        <v>8.98</v>
      </c>
      <c r="DC26" s="402">
        <v>11.89</v>
      </c>
      <c r="DD26" s="999" t="s">
        <v>526</v>
      </c>
      <c r="DE26" s="402" t="s">
        <v>526</v>
      </c>
      <c r="DF26" s="402" t="s">
        <v>526</v>
      </c>
      <c r="DG26" s="402" t="s">
        <v>526</v>
      </c>
      <c r="DH26" s="402" t="s">
        <v>526</v>
      </c>
      <c r="DI26" s="402" t="s">
        <v>526</v>
      </c>
      <c r="DJ26" s="402" t="s">
        <v>526</v>
      </c>
      <c r="DK26" s="402">
        <v>0.31</v>
      </c>
      <c r="DL26" s="402">
        <v>0.31</v>
      </c>
      <c r="DM26" s="402"/>
      <c r="DN26" s="402"/>
      <c r="DO26" s="402">
        <v>0.01</v>
      </c>
      <c r="DP26" s="402" t="s">
        <v>987</v>
      </c>
      <c r="DQ26" s="812" t="s">
        <v>987</v>
      </c>
      <c r="DR26" s="402" t="s">
        <v>1523</v>
      </c>
      <c r="DS26" s="402" t="s">
        <v>987</v>
      </c>
      <c r="DT26" s="402" t="s">
        <v>1523</v>
      </c>
      <c r="DU26" s="402">
        <v>36.83</v>
      </c>
      <c r="DV26" s="402">
        <v>27.7</v>
      </c>
      <c r="DW26" s="402" t="s">
        <v>605</v>
      </c>
      <c r="DX26" s="402" t="s">
        <v>605</v>
      </c>
      <c r="DY26" s="402" t="s">
        <v>605</v>
      </c>
      <c r="DZ26" s="402">
        <v>48.5</v>
      </c>
      <c r="EA26" s="402">
        <v>49.522252313779831</v>
      </c>
      <c r="EB26" s="402">
        <v>51.511073487714391</v>
      </c>
      <c r="EC26" s="770"/>
      <c r="ED26" s="770"/>
      <c r="EE26" s="770"/>
      <c r="EF26" s="770"/>
      <c r="EG26" s="770"/>
      <c r="EH26" s="770"/>
      <c r="EI26" s="770"/>
      <c r="EJ26" s="770"/>
      <c r="EK26" s="402" t="s">
        <v>333</v>
      </c>
      <c r="EL26" s="584"/>
      <c r="EM26" s="402">
        <v>0</v>
      </c>
      <c r="EN26" s="402" t="s">
        <v>830</v>
      </c>
      <c r="EO26" s="402" t="s">
        <v>830</v>
      </c>
      <c r="EP26" s="402" t="s">
        <v>604</v>
      </c>
      <c r="EQ26" s="402">
        <v>0</v>
      </c>
      <c r="ER26" s="402">
        <v>0</v>
      </c>
      <c r="ES26" s="402">
        <v>0</v>
      </c>
      <c r="ET26" s="402">
        <v>0</v>
      </c>
      <c r="EU26" s="402"/>
      <c r="EV26" s="402"/>
      <c r="EW26" s="402"/>
      <c r="EX26" s="402"/>
      <c r="EY26" s="402"/>
      <c r="EZ26" s="402"/>
      <c r="FA26" s="402" t="s">
        <v>526</v>
      </c>
      <c r="FB26" s="782" t="s">
        <v>526</v>
      </c>
      <c r="FC26" s="782" t="s">
        <v>526</v>
      </c>
      <c r="FD26" s="782" t="s">
        <v>526</v>
      </c>
      <c r="FE26" s="402">
        <v>36.549999999999997</v>
      </c>
    </row>
    <row r="27" spans="1:161">
      <c r="A27" s="276" t="s">
        <v>190</v>
      </c>
      <c r="B27" s="271" t="s">
        <v>197</v>
      </c>
      <c r="C27" s="267" t="s">
        <v>172</v>
      </c>
      <c r="D27" s="423" t="s">
        <v>198</v>
      </c>
      <c r="E27" s="312">
        <v>5301</v>
      </c>
      <c r="F27" s="84" t="s">
        <v>199</v>
      </c>
      <c r="G27" s="794">
        <v>5304</v>
      </c>
      <c r="H27" s="795">
        <v>258.19</v>
      </c>
      <c r="I27" s="795">
        <v>266.849762</v>
      </c>
      <c r="J27" s="796">
        <v>7.27</v>
      </c>
      <c r="K27" s="795" t="s">
        <v>526</v>
      </c>
      <c r="L27" s="795" t="s">
        <v>526</v>
      </c>
      <c r="M27" s="795" t="s">
        <v>526</v>
      </c>
      <c r="N27" s="795">
        <v>86.77</v>
      </c>
      <c r="O27" s="795">
        <v>79.699926211363447</v>
      </c>
      <c r="P27" s="795" t="s">
        <v>526</v>
      </c>
      <c r="Q27" s="795">
        <v>0</v>
      </c>
      <c r="R27" s="795">
        <v>6.3</v>
      </c>
      <c r="S27" s="795">
        <v>1582.18</v>
      </c>
      <c r="T27" s="795">
        <v>1596.6</v>
      </c>
      <c r="U27" s="795">
        <v>1600.7046519999999</v>
      </c>
      <c r="V27" s="795" t="s">
        <v>526</v>
      </c>
      <c r="W27" s="795">
        <v>948.35</v>
      </c>
      <c r="X27" s="795">
        <v>921.76</v>
      </c>
      <c r="Y27" s="795">
        <v>964.21092099999998</v>
      </c>
      <c r="Z27" s="795">
        <v>0.42</v>
      </c>
      <c r="AA27" s="809">
        <v>0.42</v>
      </c>
      <c r="AB27" s="809">
        <v>0.52</v>
      </c>
      <c r="AC27" s="795">
        <v>1031.76</v>
      </c>
      <c r="AD27" s="795">
        <v>838.71</v>
      </c>
      <c r="AE27" s="795">
        <v>868.23403800000006</v>
      </c>
      <c r="AF27" s="402" t="s">
        <v>526</v>
      </c>
      <c r="AG27" s="402" t="s">
        <v>526</v>
      </c>
      <c r="AH27" s="402" t="s">
        <v>526</v>
      </c>
      <c r="AI27" s="402" t="s">
        <v>526</v>
      </c>
      <c r="AJ27" s="402"/>
      <c r="AK27" s="402" t="s">
        <v>526</v>
      </c>
      <c r="AL27" s="402" t="s">
        <v>1280</v>
      </c>
      <c r="AM27" s="398">
        <v>4</v>
      </c>
      <c r="AN27" s="402" t="s">
        <v>526</v>
      </c>
      <c r="AO27" s="402" t="s">
        <v>526</v>
      </c>
      <c r="AP27" s="402" t="s">
        <v>526</v>
      </c>
      <c r="AQ27" s="402" t="s">
        <v>526</v>
      </c>
      <c r="AR27" s="402" t="s">
        <v>526</v>
      </c>
      <c r="AS27" s="402" t="s">
        <v>526</v>
      </c>
      <c r="AT27" s="402">
        <v>10.050000000000001</v>
      </c>
      <c r="AU27" s="402">
        <v>4.93</v>
      </c>
      <c r="AV27" s="402">
        <v>4.8442571331686288</v>
      </c>
      <c r="AW27" s="402">
        <v>361.71816126601357</v>
      </c>
      <c r="AX27" s="402">
        <v>350.17</v>
      </c>
      <c r="AY27" s="402">
        <v>285.8111708569491</v>
      </c>
      <c r="AZ27" s="402" t="s">
        <v>526</v>
      </c>
      <c r="BA27" s="402" t="s">
        <v>526</v>
      </c>
      <c r="BB27" s="402" t="s">
        <v>526</v>
      </c>
      <c r="BC27" s="402" t="s">
        <v>526</v>
      </c>
      <c r="BD27" s="402" t="s">
        <v>526</v>
      </c>
      <c r="BE27" s="402" t="s">
        <v>526</v>
      </c>
      <c r="BF27" s="402"/>
      <c r="BG27" s="402"/>
      <c r="BH27" s="402"/>
      <c r="BI27" s="402"/>
      <c r="BJ27" s="402" t="s">
        <v>526</v>
      </c>
      <c r="BK27" s="402" t="s">
        <v>526</v>
      </c>
      <c r="BL27" s="402" t="s">
        <v>526</v>
      </c>
      <c r="BM27" s="402" t="s">
        <v>526</v>
      </c>
      <c r="BN27" s="402"/>
      <c r="BO27" s="402"/>
      <c r="BP27" s="402"/>
      <c r="BQ27" s="402"/>
      <c r="BR27" s="402"/>
      <c r="BS27" s="402"/>
      <c r="BT27" s="402">
        <v>0.77</v>
      </c>
      <c r="BU27" s="402">
        <v>1.03</v>
      </c>
      <c r="BV27" s="402">
        <v>0</v>
      </c>
      <c r="BW27" s="402">
        <v>2.5099999999999998</v>
      </c>
      <c r="BX27" s="402">
        <v>1.9727756954034326</v>
      </c>
      <c r="BY27" s="402">
        <v>681.27</v>
      </c>
      <c r="BZ27" s="402">
        <v>699.93</v>
      </c>
      <c r="CA27" s="402">
        <v>731.74666957322063</v>
      </c>
      <c r="CB27" s="402">
        <v>884.85</v>
      </c>
      <c r="CC27" s="402">
        <v>854.99</v>
      </c>
      <c r="CD27" s="402">
        <v>703.61451339437076</v>
      </c>
      <c r="CE27" s="402">
        <v>0.53</v>
      </c>
      <c r="CF27" s="402">
        <v>2.71</v>
      </c>
      <c r="CG27" s="402"/>
      <c r="CH27" s="402"/>
      <c r="CI27" s="402"/>
      <c r="CJ27" s="402">
        <v>55.14</v>
      </c>
      <c r="CK27" s="402">
        <v>4.76</v>
      </c>
      <c r="CL27" s="402">
        <v>476.84</v>
      </c>
      <c r="CM27" s="402">
        <v>463.15546315546311</v>
      </c>
      <c r="CN27" s="402">
        <v>559.23183711244792</v>
      </c>
      <c r="CO27" s="402">
        <v>18.329999999999998</v>
      </c>
      <c r="CP27" s="402">
        <v>12.47</v>
      </c>
      <c r="CQ27" s="402">
        <v>13.94</v>
      </c>
      <c r="CR27" s="402">
        <v>35.39</v>
      </c>
      <c r="CS27" s="402">
        <v>0.2703521334521638</v>
      </c>
      <c r="CT27" s="402">
        <v>14.11</v>
      </c>
      <c r="CU27" s="402">
        <v>124</v>
      </c>
      <c r="CV27" s="402">
        <v>6.22</v>
      </c>
      <c r="CW27" s="402">
        <v>0.99</v>
      </c>
      <c r="CX27" s="402">
        <v>0</v>
      </c>
      <c r="CY27" s="402">
        <v>0</v>
      </c>
      <c r="CZ27" s="402">
        <v>14.53</v>
      </c>
      <c r="DA27" s="402">
        <v>10.7</v>
      </c>
      <c r="DB27" s="402">
        <v>19.61</v>
      </c>
      <c r="DC27" s="402">
        <v>12.56</v>
      </c>
      <c r="DD27" s="999" t="s">
        <v>526</v>
      </c>
      <c r="DE27" s="402" t="s">
        <v>526</v>
      </c>
      <c r="DF27" s="402" t="s">
        <v>526</v>
      </c>
      <c r="DG27" s="402" t="s">
        <v>526</v>
      </c>
      <c r="DH27" s="402" t="s">
        <v>526</v>
      </c>
      <c r="DI27" s="402" t="s">
        <v>526</v>
      </c>
      <c r="DJ27" s="402" t="s">
        <v>526</v>
      </c>
      <c r="DK27" s="402">
        <v>0.14000000000000001</v>
      </c>
      <c r="DL27" s="402">
        <v>0.06</v>
      </c>
      <c r="DM27" s="402"/>
      <c r="DN27" s="402"/>
      <c r="DO27" s="402">
        <v>0.02</v>
      </c>
      <c r="DP27" s="402" t="s">
        <v>987</v>
      </c>
      <c r="DQ27" s="812" t="s">
        <v>987</v>
      </c>
      <c r="DR27" s="402" t="s">
        <v>1523</v>
      </c>
      <c r="DS27" s="402" t="s">
        <v>987</v>
      </c>
      <c r="DT27" s="402" t="s">
        <v>1523</v>
      </c>
      <c r="DU27" s="402">
        <v>90.36</v>
      </c>
      <c r="DV27" s="402">
        <v>86.41</v>
      </c>
      <c r="DW27" s="402" t="s">
        <v>604</v>
      </c>
      <c r="DX27" s="402" t="s">
        <v>604</v>
      </c>
      <c r="DY27" s="402" t="s">
        <v>604</v>
      </c>
      <c r="DZ27" s="402">
        <v>59.03</v>
      </c>
      <c r="EA27" s="402">
        <v>62.030517690827502</v>
      </c>
      <c r="EB27" s="402">
        <v>60.126402934823375</v>
      </c>
      <c r="EC27" s="770"/>
      <c r="ED27" s="770"/>
      <c r="EE27" s="770"/>
      <c r="EF27" s="770"/>
      <c r="EG27" s="770"/>
      <c r="EH27" s="770"/>
      <c r="EI27" s="770"/>
      <c r="EJ27" s="770"/>
      <c r="EK27" s="402" t="s">
        <v>333</v>
      </c>
      <c r="EL27" s="584"/>
      <c r="EM27" s="402">
        <v>0</v>
      </c>
      <c r="EN27" s="402" t="s">
        <v>830</v>
      </c>
      <c r="EO27" s="402" t="s">
        <v>830</v>
      </c>
      <c r="EP27" s="402" t="s">
        <v>604</v>
      </c>
      <c r="EQ27" s="402" t="s">
        <v>847</v>
      </c>
      <c r="ER27" s="402" t="s">
        <v>847</v>
      </c>
      <c r="ES27" s="402" t="s">
        <v>847</v>
      </c>
      <c r="ET27" s="402" t="s">
        <v>847</v>
      </c>
      <c r="EU27" s="402"/>
      <c r="EV27" s="402"/>
      <c r="EW27" s="402"/>
      <c r="EX27" s="402"/>
      <c r="EY27" s="402"/>
      <c r="EZ27" s="402"/>
      <c r="FA27" s="402" t="s">
        <v>605</v>
      </c>
      <c r="FB27" s="782" t="s">
        <v>526</v>
      </c>
      <c r="FC27" s="782">
        <v>3440.1</v>
      </c>
      <c r="FD27" s="782" t="s">
        <v>526</v>
      </c>
      <c r="FE27" s="402">
        <v>53.55</v>
      </c>
    </row>
    <row r="28" spans="1:161">
      <c r="A28" s="276" t="s">
        <v>190</v>
      </c>
      <c r="B28" s="271" t="s">
        <v>200</v>
      </c>
      <c r="C28" s="267" t="s">
        <v>172</v>
      </c>
      <c r="D28" s="423" t="s">
        <v>201</v>
      </c>
      <c r="E28" s="312">
        <v>5501</v>
      </c>
      <c r="F28" s="84" t="s">
        <v>200</v>
      </c>
      <c r="G28" s="794">
        <v>5501</v>
      </c>
      <c r="H28" s="795">
        <v>335.53</v>
      </c>
      <c r="I28" s="795">
        <v>188.873098</v>
      </c>
      <c r="J28" s="796">
        <v>3.26</v>
      </c>
      <c r="K28" s="795">
        <v>2339.48</v>
      </c>
      <c r="L28" s="795">
        <v>2018.114554</v>
      </c>
      <c r="M28" s="795">
        <v>1.5</v>
      </c>
      <c r="N28" s="795">
        <v>66.8</v>
      </c>
      <c r="O28" s="795">
        <v>72.595489538097112</v>
      </c>
      <c r="P28" s="795">
        <v>62.51</v>
      </c>
      <c r="Q28" s="795">
        <v>78.934317015396758</v>
      </c>
      <c r="R28" s="795">
        <v>3.11</v>
      </c>
      <c r="S28" s="795">
        <v>933.81</v>
      </c>
      <c r="T28" s="795">
        <v>953.56</v>
      </c>
      <c r="U28" s="795">
        <v>959.50332000000003</v>
      </c>
      <c r="V28" s="795">
        <v>6.21</v>
      </c>
      <c r="W28" s="795">
        <v>691.73</v>
      </c>
      <c r="X28" s="795">
        <v>710.66</v>
      </c>
      <c r="Y28" s="795">
        <v>718.32565199999999</v>
      </c>
      <c r="Z28" s="795">
        <v>0.89</v>
      </c>
      <c r="AA28" s="809">
        <v>0.9</v>
      </c>
      <c r="AB28" s="809">
        <v>1.43</v>
      </c>
      <c r="AC28" s="795">
        <v>646.16</v>
      </c>
      <c r="AD28" s="795">
        <v>680.28</v>
      </c>
      <c r="AE28" s="795">
        <v>686.27736800000002</v>
      </c>
      <c r="AF28" s="402">
        <v>554.89</v>
      </c>
      <c r="AG28" s="402" t="s">
        <v>526</v>
      </c>
      <c r="AH28" s="402" t="s">
        <v>526</v>
      </c>
      <c r="AI28" s="402" t="s">
        <v>526</v>
      </c>
      <c r="AJ28" s="402"/>
      <c r="AK28" s="402" t="s">
        <v>526</v>
      </c>
      <c r="AL28" s="402" t="s">
        <v>1280</v>
      </c>
      <c r="AM28" s="398">
        <v>15.59</v>
      </c>
      <c r="AN28" s="402" t="s">
        <v>526</v>
      </c>
      <c r="AO28" s="402" t="s">
        <v>526</v>
      </c>
      <c r="AP28" s="402" t="s">
        <v>526</v>
      </c>
      <c r="AQ28" s="402" t="s">
        <v>526</v>
      </c>
      <c r="AR28" s="402" t="s">
        <v>526</v>
      </c>
      <c r="AS28" s="402" t="s">
        <v>526</v>
      </c>
      <c r="AT28" s="402">
        <v>4.21</v>
      </c>
      <c r="AU28" s="402">
        <v>12.46</v>
      </c>
      <c r="AV28" s="402">
        <v>4.0995367523469843</v>
      </c>
      <c r="AW28" s="402">
        <v>360.93105480259283</v>
      </c>
      <c r="AX28" s="402">
        <v>375.87</v>
      </c>
      <c r="AY28" s="402">
        <v>248.0219735169926</v>
      </c>
      <c r="AZ28" s="402" t="s">
        <v>526</v>
      </c>
      <c r="BA28" s="402" t="s">
        <v>526</v>
      </c>
      <c r="BB28" s="402" t="s">
        <v>526</v>
      </c>
      <c r="BC28" s="402" t="s">
        <v>526</v>
      </c>
      <c r="BD28" s="402" t="s">
        <v>526</v>
      </c>
      <c r="BE28" s="402" t="s">
        <v>526</v>
      </c>
      <c r="BF28" s="402"/>
      <c r="BG28" s="402"/>
      <c r="BH28" s="402"/>
      <c r="BI28" s="402"/>
      <c r="BJ28" s="402" t="s">
        <v>526</v>
      </c>
      <c r="BK28" s="402" t="s">
        <v>526</v>
      </c>
      <c r="BL28" s="402" t="s">
        <v>526</v>
      </c>
      <c r="BM28" s="402" t="s">
        <v>526</v>
      </c>
      <c r="BN28" s="402"/>
      <c r="BO28" s="402"/>
      <c r="BP28" s="402"/>
      <c r="BQ28" s="402"/>
      <c r="BR28" s="402"/>
      <c r="BS28" s="402"/>
      <c r="BT28" s="402">
        <v>2.8</v>
      </c>
      <c r="BU28" s="402">
        <v>1</v>
      </c>
      <c r="BV28" s="402">
        <v>0.56000000000000005</v>
      </c>
      <c r="BW28" s="402" t="s">
        <v>1086</v>
      </c>
      <c r="BX28" s="402" t="s">
        <v>526</v>
      </c>
      <c r="BY28" s="402">
        <v>714.78</v>
      </c>
      <c r="BZ28" s="402">
        <v>729.22</v>
      </c>
      <c r="CA28" s="402">
        <v>744.8426679856924</v>
      </c>
      <c r="CB28" s="402">
        <v>652.72</v>
      </c>
      <c r="CC28" s="402">
        <v>639.55999999999995</v>
      </c>
      <c r="CD28" s="402">
        <v>569.57696531791862</v>
      </c>
      <c r="CE28" s="402">
        <v>0.31</v>
      </c>
      <c r="CF28" s="402">
        <v>0.46</v>
      </c>
      <c r="CG28" s="402"/>
      <c r="CH28" s="402"/>
      <c r="CI28" s="402"/>
      <c r="CJ28" s="402">
        <v>34.25</v>
      </c>
      <c r="CK28" s="402">
        <v>2.41</v>
      </c>
      <c r="CL28" s="402">
        <v>562.48</v>
      </c>
      <c r="CM28" s="402">
        <v>607.39658044121143</v>
      </c>
      <c r="CN28" s="402">
        <v>653.95777043930752</v>
      </c>
      <c r="CO28" s="402">
        <v>6.03</v>
      </c>
      <c r="CP28" s="402">
        <v>11</v>
      </c>
      <c r="CQ28" s="402">
        <v>6.24</v>
      </c>
      <c r="CR28" s="402">
        <v>52.7</v>
      </c>
      <c r="CS28" s="402" t="s">
        <v>526</v>
      </c>
      <c r="CT28" s="402">
        <v>11.03</v>
      </c>
      <c r="CU28" s="402">
        <v>1149</v>
      </c>
      <c r="CV28" s="402">
        <v>4.8899999999999997</v>
      </c>
      <c r="CW28" s="402">
        <v>1.8</v>
      </c>
      <c r="CX28" s="402">
        <v>0.18</v>
      </c>
      <c r="CY28" s="402">
        <v>25.52</v>
      </c>
      <c r="CZ28" s="402">
        <v>10.55</v>
      </c>
      <c r="DA28" s="402">
        <v>9.93</v>
      </c>
      <c r="DB28" s="402">
        <v>12.17</v>
      </c>
      <c r="DC28" s="402">
        <v>19.78</v>
      </c>
      <c r="DD28" s="999" t="s">
        <v>526</v>
      </c>
      <c r="DE28" s="402" t="s">
        <v>526</v>
      </c>
      <c r="DF28" s="402" t="s">
        <v>526</v>
      </c>
      <c r="DG28" s="402" t="s">
        <v>526</v>
      </c>
      <c r="DH28" s="402" t="s">
        <v>526</v>
      </c>
      <c r="DI28" s="402" t="s">
        <v>526</v>
      </c>
      <c r="DJ28" s="402" t="s">
        <v>526</v>
      </c>
      <c r="DK28" s="402">
        <v>0.32</v>
      </c>
      <c r="DL28" s="402">
        <v>0.32</v>
      </c>
      <c r="DM28" s="402"/>
      <c r="DN28" s="402"/>
      <c r="DO28" s="402">
        <v>0.01</v>
      </c>
      <c r="DP28" s="402" t="s">
        <v>987</v>
      </c>
      <c r="DQ28" s="812" t="s">
        <v>987</v>
      </c>
      <c r="DR28" s="402">
        <v>41.51</v>
      </c>
      <c r="DS28" s="402" t="s">
        <v>987</v>
      </c>
      <c r="DT28" s="402">
        <v>41.56</v>
      </c>
      <c r="DU28" s="402">
        <v>7.08</v>
      </c>
      <c r="DV28" s="402">
        <v>6.96</v>
      </c>
      <c r="DW28" s="402" t="s">
        <v>605</v>
      </c>
      <c r="DX28" s="402" t="s">
        <v>605</v>
      </c>
      <c r="DY28" s="402" t="s">
        <v>605</v>
      </c>
      <c r="DZ28" s="402">
        <v>47.68</v>
      </c>
      <c r="EA28" s="402">
        <v>48.097995224964315</v>
      </c>
      <c r="EB28" s="402">
        <v>45.066368603123308</v>
      </c>
      <c r="EC28" s="770"/>
      <c r="ED28" s="770"/>
      <c r="EE28" s="770"/>
      <c r="EF28" s="770"/>
      <c r="EG28" s="770"/>
      <c r="EH28" s="770"/>
      <c r="EI28" s="770"/>
      <c r="EJ28" s="770"/>
      <c r="EK28" s="402" t="s">
        <v>333</v>
      </c>
      <c r="EL28" s="584"/>
      <c r="EM28" s="402">
        <v>0.11</v>
      </c>
      <c r="EN28" s="402" t="s">
        <v>604</v>
      </c>
      <c r="EO28" s="402" t="s">
        <v>605</v>
      </c>
      <c r="EP28" s="402" t="s">
        <v>604</v>
      </c>
      <c r="EQ28" s="402" t="s">
        <v>847</v>
      </c>
      <c r="ER28" s="402" t="s">
        <v>847</v>
      </c>
      <c r="ES28" s="402" t="s">
        <v>847</v>
      </c>
      <c r="ET28" s="402" t="s">
        <v>847</v>
      </c>
      <c r="EU28" s="402"/>
      <c r="EV28" s="402"/>
      <c r="EW28" s="402"/>
      <c r="EX28" s="402"/>
      <c r="EY28" s="402"/>
      <c r="EZ28" s="402"/>
      <c r="FA28" s="402" t="s">
        <v>526</v>
      </c>
      <c r="FB28" s="782" t="s">
        <v>605</v>
      </c>
      <c r="FC28" s="782" t="s">
        <v>526</v>
      </c>
      <c r="FD28" s="782">
        <v>0</v>
      </c>
      <c r="FE28" s="402">
        <v>33.93</v>
      </c>
    </row>
    <row r="29" spans="1:161">
      <c r="A29" s="276" t="s">
        <v>190</v>
      </c>
      <c r="B29" s="271" t="s">
        <v>200</v>
      </c>
      <c r="C29" s="267" t="s">
        <v>172</v>
      </c>
      <c r="D29" s="423" t="s">
        <v>201</v>
      </c>
      <c r="E29" s="312">
        <v>5501</v>
      </c>
      <c r="F29" s="84" t="s">
        <v>202</v>
      </c>
      <c r="G29" s="794">
        <v>5502</v>
      </c>
      <c r="H29" s="795">
        <v>349.64</v>
      </c>
      <c r="I29" s="795">
        <v>236.27655100000001</v>
      </c>
      <c r="J29" s="796">
        <v>3.33</v>
      </c>
      <c r="K29" s="795">
        <v>1402.83</v>
      </c>
      <c r="L29" s="795">
        <v>1410.619158</v>
      </c>
      <c r="M29" s="795">
        <v>1.7</v>
      </c>
      <c r="N29" s="795">
        <v>61.32</v>
      </c>
      <c r="O29" s="795">
        <v>60.850653440403086</v>
      </c>
      <c r="P29" s="795">
        <v>91.86</v>
      </c>
      <c r="Q29" s="795">
        <v>94.359156038419144</v>
      </c>
      <c r="R29" s="795">
        <v>3.6</v>
      </c>
      <c r="S29" s="795">
        <v>1046.3399999999999</v>
      </c>
      <c r="T29" s="795">
        <v>963.86</v>
      </c>
      <c r="U29" s="795">
        <v>977.34075700000005</v>
      </c>
      <c r="V29" s="795">
        <v>3.29</v>
      </c>
      <c r="W29" s="795">
        <v>671.85</v>
      </c>
      <c r="X29" s="795">
        <v>676.06</v>
      </c>
      <c r="Y29" s="795">
        <v>669.00399500000003</v>
      </c>
      <c r="Z29" s="795">
        <v>1.07</v>
      </c>
      <c r="AA29" s="809">
        <v>1.04</v>
      </c>
      <c r="AB29" s="809">
        <v>1.46</v>
      </c>
      <c r="AC29" s="795">
        <v>544.88</v>
      </c>
      <c r="AD29" s="795">
        <v>630.67999999999995</v>
      </c>
      <c r="AE29" s="795">
        <v>624.89931000000001</v>
      </c>
      <c r="AF29" s="402">
        <v>509.55</v>
      </c>
      <c r="AG29" s="402" t="s">
        <v>526</v>
      </c>
      <c r="AH29" s="402" t="s">
        <v>526</v>
      </c>
      <c r="AI29" s="402" t="s">
        <v>526</v>
      </c>
      <c r="AJ29" s="402"/>
      <c r="AK29" s="402">
        <v>6.3</v>
      </c>
      <c r="AL29" s="402">
        <v>6.83</v>
      </c>
      <c r="AM29" s="398">
        <v>7.77</v>
      </c>
      <c r="AN29" s="402" t="s">
        <v>526</v>
      </c>
      <c r="AO29" s="402" t="s">
        <v>526</v>
      </c>
      <c r="AP29" s="402" t="s">
        <v>526</v>
      </c>
      <c r="AQ29" s="402" t="s">
        <v>526</v>
      </c>
      <c r="AR29" s="402" t="s">
        <v>526</v>
      </c>
      <c r="AS29" s="402" t="s">
        <v>526</v>
      </c>
      <c r="AT29" s="402">
        <v>3.77</v>
      </c>
      <c r="AU29" s="402">
        <v>1.88</v>
      </c>
      <c r="AV29" s="402">
        <v>1.8659849601612208</v>
      </c>
      <c r="AW29" s="402">
        <v>241.52766246509171</v>
      </c>
      <c r="AX29" s="402">
        <v>298.32</v>
      </c>
      <c r="AY29" s="402">
        <v>203.39236065757311</v>
      </c>
      <c r="AZ29" s="402" t="s">
        <v>526</v>
      </c>
      <c r="BA29" s="402" t="s">
        <v>526</v>
      </c>
      <c r="BB29" s="402" t="s">
        <v>526</v>
      </c>
      <c r="BC29" s="402" t="s">
        <v>526</v>
      </c>
      <c r="BD29" s="402" t="s">
        <v>526</v>
      </c>
      <c r="BE29" s="402" t="s">
        <v>526</v>
      </c>
      <c r="BF29" s="402"/>
      <c r="BG29" s="402"/>
      <c r="BH29" s="402"/>
      <c r="BI29" s="402"/>
      <c r="BJ29" s="402" t="s">
        <v>526</v>
      </c>
      <c r="BK29" s="402" t="s">
        <v>526</v>
      </c>
      <c r="BL29" s="402" t="s">
        <v>526</v>
      </c>
      <c r="BM29" s="402" t="s">
        <v>526</v>
      </c>
      <c r="BN29" s="402"/>
      <c r="BO29" s="402"/>
      <c r="BP29" s="402"/>
      <c r="BQ29" s="402"/>
      <c r="BR29" s="402"/>
      <c r="BS29" s="402"/>
      <c r="BT29" s="402">
        <v>1.03</v>
      </c>
      <c r="BU29" s="402">
        <v>1.06</v>
      </c>
      <c r="BV29" s="402">
        <v>0.49</v>
      </c>
      <c r="BW29" s="402" t="s">
        <v>1086</v>
      </c>
      <c r="BX29" s="402" t="s">
        <v>526</v>
      </c>
      <c r="BY29" s="402">
        <v>647.04999999999995</v>
      </c>
      <c r="BZ29" s="402">
        <v>661.08</v>
      </c>
      <c r="CA29" s="402">
        <v>667.45556345468492</v>
      </c>
      <c r="CB29" s="402">
        <v>584.9</v>
      </c>
      <c r="CC29" s="402">
        <v>519.16999999999996</v>
      </c>
      <c r="CD29" s="402">
        <v>434.09570804799336</v>
      </c>
      <c r="CE29" s="402">
        <v>0.04</v>
      </c>
      <c r="CF29" s="402">
        <v>0.13</v>
      </c>
      <c r="CG29" s="402"/>
      <c r="CH29" s="402"/>
      <c r="CI29" s="402"/>
      <c r="CJ29" s="402">
        <v>32.92</v>
      </c>
      <c r="CK29" s="402">
        <v>2.0499999999999998</v>
      </c>
      <c r="CL29" s="402">
        <v>447.1</v>
      </c>
      <c r="CM29" s="402">
        <v>535.12454520011204</v>
      </c>
      <c r="CN29" s="402">
        <v>612.59964570416287</v>
      </c>
      <c r="CO29" s="402">
        <v>7.7</v>
      </c>
      <c r="CP29" s="402">
        <v>6.73</v>
      </c>
      <c r="CQ29" s="402">
        <v>10.039999999999999</v>
      </c>
      <c r="CR29" s="402">
        <v>42.75</v>
      </c>
      <c r="CS29" s="402" t="s">
        <v>526</v>
      </c>
      <c r="CT29" s="402">
        <v>12.99</v>
      </c>
      <c r="CU29" s="402">
        <v>828</v>
      </c>
      <c r="CV29" s="402">
        <v>7.25</v>
      </c>
      <c r="CW29" s="402">
        <v>1.33</v>
      </c>
      <c r="CX29" s="402">
        <v>0.08</v>
      </c>
      <c r="CY29" s="402">
        <v>36.19</v>
      </c>
      <c r="CZ29" s="402">
        <v>19.809999999999999</v>
      </c>
      <c r="DA29" s="402">
        <v>15.77</v>
      </c>
      <c r="DB29" s="402">
        <v>30.96</v>
      </c>
      <c r="DC29" s="402">
        <v>23.15</v>
      </c>
      <c r="DD29" s="999" t="s">
        <v>526</v>
      </c>
      <c r="DE29" s="402" t="s">
        <v>526</v>
      </c>
      <c r="DF29" s="402" t="s">
        <v>526</v>
      </c>
      <c r="DG29" s="402" t="s">
        <v>526</v>
      </c>
      <c r="DH29" s="402" t="s">
        <v>526</v>
      </c>
      <c r="DI29" s="402" t="s">
        <v>526</v>
      </c>
      <c r="DJ29" s="402" t="s">
        <v>526</v>
      </c>
      <c r="DK29" s="402">
        <v>0.33</v>
      </c>
      <c r="DL29" s="402">
        <v>0.24</v>
      </c>
      <c r="DM29" s="402"/>
      <c r="DN29" s="402"/>
      <c r="DO29" s="402">
        <v>0.03</v>
      </c>
      <c r="DP29" s="402" t="s">
        <v>987</v>
      </c>
      <c r="DQ29" s="812" t="s">
        <v>987</v>
      </c>
      <c r="DR29" s="402">
        <v>20.72</v>
      </c>
      <c r="DS29" s="402" t="s">
        <v>987</v>
      </c>
      <c r="DT29" s="402">
        <v>15.79</v>
      </c>
      <c r="DU29" s="402">
        <v>15.76</v>
      </c>
      <c r="DV29" s="402">
        <v>58.52</v>
      </c>
      <c r="DW29" s="402" t="s">
        <v>605</v>
      </c>
      <c r="DX29" s="402" t="s">
        <v>605</v>
      </c>
      <c r="DY29" s="402" t="s">
        <v>605</v>
      </c>
      <c r="DZ29" s="402">
        <v>52.53</v>
      </c>
      <c r="EA29" s="402">
        <v>54.646488127944437</v>
      </c>
      <c r="EB29" s="402">
        <v>57.788454164804193</v>
      </c>
      <c r="EC29" s="770"/>
      <c r="ED29" s="770"/>
      <c r="EE29" s="770"/>
      <c r="EF29" s="770"/>
      <c r="EG29" s="770"/>
      <c r="EH29" s="770"/>
      <c r="EI29" s="770"/>
      <c r="EJ29" s="770"/>
      <c r="EK29" s="402" t="s">
        <v>333</v>
      </c>
      <c r="EL29" s="584"/>
      <c r="EM29" s="402">
        <v>0</v>
      </c>
      <c r="EN29" s="402" t="s">
        <v>605</v>
      </c>
      <c r="EO29" s="402" t="s">
        <v>605</v>
      </c>
      <c r="EP29" s="402" t="s">
        <v>605</v>
      </c>
      <c r="EQ29" s="402">
        <v>0</v>
      </c>
      <c r="ER29" s="402">
        <v>0</v>
      </c>
      <c r="ES29" s="402">
        <v>0</v>
      </c>
      <c r="ET29" s="402">
        <v>0</v>
      </c>
      <c r="EU29" s="402"/>
      <c r="EV29" s="402"/>
      <c r="EW29" s="402"/>
      <c r="EX29" s="402"/>
      <c r="EY29" s="402"/>
      <c r="EZ29" s="402"/>
      <c r="FA29" s="402" t="s">
        <v>526</v>
      </c>
      <c r="FB29" s="782" t="s">
        <v>526</v>
      </c>
      <c r="FC29" s="782" t="s">
        <v>526</v>
      </c>
      <c r="FD29" s="782" t="s">
        <v>526</v>
      </c>
      <c r="FE29" s="402">
        <v>40.119999999999997</v>
      </c>
    </row>
    <row r="30" spans="1:161">
      <c r="A30" s="276" t="s">
        <v>190</v>
      </c>
      <c r="B30" s="271" t="s">
        <v>200</v>
      </c>
      <c r="C30" s="267" t="s">
        <v>172</v>
      </c>
      <c r="D30" s="423" t="s">
        <v>201</v>
      </c>
      <c r="E30" s="312">
        <v>5501</v>
      </c>
      <c r="F30" s="84" t="s">
        <v>203</v>
      </c>
      <c r="G30" s="794">
        <v>5503</v>
      </c>
      <c r="H30" s="795">
        <v>692.08</v>
      </c>
      <c r="I30" s="795">
        <v>257.65855599999998</v>
      </c>
      <c r="J30" s="796">
        <v>4.24</v>
      </c>
      <c r="K30" s="795">
        <v>1594.14</v>
      </c>
      <c r="L30" s="795">
        <v>1504.8726590000001</v>
      </c>
      <c r="M30" s="795">
        <v>5.0999999999999996</v>
      </c>
      <c r="N30" s="795">
        <v>52.69</v>
      </c>
      <c r="O30" s="795">
        <v>47.483860288031785</v>
      </c>
      <c r="P30" s="795">
        <v>67.06</v>
      </c>
      <c r="Q30" s="795">
        <v>55.454394967720575</v>
      </c>
      <c r="R30" s="795">
        <v>5.65</v>
      </c>
      <c r="S30" s="795">
        <v>2213.1799999999998</v>
      </c>
      <c r="T30" s="795">
        <v>2357.6999999999998</v>
      </c>
      <c r="U30" s="795">
        <v>2356.4158240000002</v>
      </c>
      <c r="V30" s="795">
        <v>6.82</v>
      </c>
      <c r="W30" s="795">
        <v>1154.99</v>
      </c>
      <c r="X30" s="795">
        <v>1070.76</v>
      </c>
      <c r="Y30" s="795">
        <v>1070.4126630000001</v>
      </c>
      <c r="Z30" s="795">
        <v>0.96</v>
      </c>
      <c r="AA30" s="809">
        <v>0.89</v>
      </c>
      <c r="AB30" s="809">
        <v>1.41</v>
      </c>
      <c r="AC30" s="795">
        <v>1056.98</v>
      </c>
      <c r="AD30" s="795">
        <v>959.41</v>
      </c>
      <c r="AE30" s="795">
        <v>960.64771699999994</v>
      </c>
      <c r="AF30" s="402">
        <v>945.07</v>
      </c>
      <c r="AG30" s="402" t="s">
        <v>526</v>
      </c>
      <c r="AH30" s="402" t="s">
        <v>526</v>
      </c>
      <c r="AI30" s="402" t="s">
        <v>526</v>
      </c>
      <c r="AJ30" s="402"/>
      <c r="AK30" s="402" t="s">
        <v>526</v>
      </c>
      <c r="AL30" s="402" t="s">
        <v>1280</v>
      </c>
      <c r="AM30" s="398">
        <v>3.13</v>
      </c>
      <c r="AN30" s="402" t="s">
        <v>526</v>
      </c>
      <c r="AO30" s="402" t="s">
        <v>526</v>
      </c>
      <c r="AP30" s="402" t="s">
        <v>526</v>
      </c>
      <c r="AQ30" s="402" t="s">
        <v>526</v>
      </c>
      <c r="AR30" s="402" t="s">
        <v>526</v>
      </c>
      <c r="AS30" s="402" t="s">
        <v>526</v>
      </c>
      <c r="AT30" s="402">
        <v>10.67</v>
      </c>
      <c r="AU30" s="402">
        <v>10.57</v>
      </c>
      <c r="AV30" s="402">
        <v>36.651133567202471</v>
      </c>
      <c r="AW30" s="402">
        <v>368.09815950920245</v>
      </c>
      <c r="AX30" s="402">
        <v>486.16</v>
      </c>
      <c r="AY30" s="402">
        <v>513.11586994083461</v>
      </c>
      <c r="AZ30" s="402" t="s">
        <v>526</v>
      </c>
      <c r="BA30" s="402" t="s">
        <v>526</v>
      </c>
      <c r="BB30" s="402" t="s">
        <v>526</v>
      </c>
      <c r="BC30" s="402" t="s">
        <v>526</v>
      </c>
      <c r="BD30" s="402" t="s">
        <v>526</v>
      </c>
      <c r="BE30" s="402" t="s">
        <v>526</v>
      </c>
      <c r="BF30" s="402"/>
      <c r="BG30" s="402"/>
      <c r="BH30" s="402"/>
      <c r="BI30" s="402"/>
      <c r="BJ30" s="402" t="s">
        <v>526</v>
      </c>
      <c r="BK30" s="402" t="s">
        <v>526</v>
      </c>
      <c r="BL30" s="402" t="s">
        <v>526</v>
      </c>
      <c r="BM30" s="402" t="s">
        <v>526</v>
      </c>
      <c r="BN30" s="402"/>
      <c r="BO30" s="402"/>
      <c r="BP30" s="402"/>
      <c r="BQ30" s="402"/>
      <c r="BR30" s="402"/>
      <c r="BS30" s="402"/>
      <c r="BT30" s="402">
        <v>1.66</v>
      </c>
      <c r="BU30" s="402">
        <v>0.68</v>
      </c>
      <c r="BV30" s="402">
        <v>0.86</v>
      </c>
      <c r="BW30" s="402" t="s">
        <v>1086</v>
      </c>
      <c r="BX30" s="402" t="s">
        <v>526</v>
      </c>
      <c r="BY30" s="402">
        <v>677.63</v>
      </c>
      <c r="BZ30" s="402">
        <v>701.23</v>
      </c>
      <c r="CA30" s="402">
        <v>737.3115084559397</v>
      </c>
      <c r="CB30" s="402">
        <v>1714.92</v>
      </c>
      <c r="CC30" s="402">
        <v>1710.06</v>
      </c>
      <c r="CD30" s="402">
        <v>1510.8791423634741</v>
      </c>
      <c r="CE30" s="402">
        <v>0.23</v>
      </c>
      <c r="CF30" s="402">
        <v>0.16</v>
      </c>
      <c r="CG30" s="402"/>
      <c r="CH30" s="402"/>
      <c r="CI30" s="402"/>
      <c r="CJ30" s="402">
        <v>57.03</v>
      </c>
      <c r="CK30" s="402">
        <v>2.92</v>
      </c>
      <c r="CL30" s="402">
        <v>125.12</v>
      </c>
      <c r="CM30" s="402">
        <v>120.59458163509949</v>
      </c>
      <c r="CN30" s="402">
        <v>100.19175455417066</v>
      </c>
      <c r="CO30" s="402">
        <v>11.94</v>
      </c>
      <c r="CP30" s="402">
        <v>10.55</v>
      </c>
      <c r="CQ30" s="402">
        <v>8.1999999999999993</v>
      </c>
      <c r="CR30" s="402">
        <v>36.11</v>
      </c>
      <c r="CS30" s="402" t="s">
        <v>526</v>
      </c>
      <c r="CT30" s="402">
        <v>20.61</v>
      </c>
      <c r="CU30" s="402">
        <v>257</v>
      </c>
      <c r="CV30" s="402">
        <v>7.56</v>
      </c>
      <c r="CW30" s="402">
        <v>2.13</v>
      </c>
      <c r="CX30" s="402">
        <v>0</v>
      </c>
      <c r="CY30" s="402">
        <v>42.61</v>
      </c>
      <c r="CZ30" s="402">
        <v>8.8699999999999992</v>
      </c>
      <c r="DA30" s="402">
        <v>8.98</v>
      </c>
      <c r="DB30" s="402">
        <v>18.22</v>
      </c>
      <c r="DC30" s="402">
        <v>32.15</v>
      </c>
      <c r="DD30" s="999" t="s">
        <v>526</v>
      </c>
      <c r="DE30" s="402" t="s">
        <v>526</v>
      </c>
      <c r="DF30" s="402" t="s">
        <v>526</v>
      </c>
      <c r="DG30" s="402" t="s">
        <v>526</v>
      </c>
      <c r="DH30" s="402" t="s">
        <v>526</v>
      </c>
      <c r="DI30" s="402" t="s">
        <v>526</v>
      </c>
      <c r="DJ30" s="402" t="s">
        <v>526</v>
      </c>
      <c r="DK30" s="402">
        <v>0.16</v>
      </c>
      <c r="DL30" s="402">
        <v>0.14000000000000001</v>
      </c>
      <c r="DM30" s="402"/>
      <c r="DN30" s="402"/>
      <c r="DO30" s="402">
        <v>0</v>
      </c>
      <c r="DP30" s="402" t="s">
        <v>987</v>
      </c>
      <c r="DQ30" s="812" t="s">
        <v>987</v>
      </c>
      <c r="DR30" s="402">
        <v>2.04</v>
      </c>
      <c r="DS30" s="402" t="s">
        <v>987</v>
      </c>
      <c r="DT30" s="402">
        <v>0</v>
      </c>
      <c r="DU30" s="402">
        <v>96.03</v>
      </c>
      <c r="DV30" s="402">
        <v>100</v>
      </c>
      <c r="DW30" s="402" t="s">
        <v>605</v>
      </c>
      <c r="DX30" s="402" t="s">
        <v>605</v>
      </c>
      <c r="DY30" s="402" t="s">
        <v>605</v>
      </c>
      <c r="DZ30" s="402">
        <v>48.62</v>
      </c>
      <c r="EA30" s="402">
        <v>48.590899966233145</v>
      </c>
      <c r="EB30" s="402">
        <v>48.128553283163555</v>
      </c>
      <c r="EC30" s="770"/>
      <c r="ED30" s="770"/>
      <c r="EE30" s="770"/>
      <c r="EF30" s="770"/>
      <c r="EG30" s="770"/>
      <c r="EH30" s="770"/>
      <c r="EI30" s="770"/>
      <c r="EJ30" s="770"/>
      <c r="EK30" s="402" t="s">
        <v>333</v>
      </c>
      <c r="EL30" s="584"/>
      <c r="EM30" s="402">
        <v>0</v>
      </c>
      <c r="EN30" s="402" t="s">
        <v>605</v>
      </c>
      <c r="EO30" s="402" t="s">
        <v>605</v>
      </c>
      <c r="EP30" s="402" t="s">
        <v>605</v>
      </c>
      <c r="EQ30" s="402" t="s">
        <v>847</v>
      </c>
      <c r="ER30" s="402" t="s">
        <v>847</v>
      </c>
      <c r="ES30" s="402" t="s">
        <v>847</v>
      </c>
      <c r="ET30" s="402" t="s">
        <v>847</v>
      </c>
      <c r="EU30" s="402"/>
      <c r="EV30" s="402"/>
      <c r="EW30" s="402"/>
      <c r="EX30" s="402"/>
      <c r="EY30" s="402"/>
      <c r="EZ30" s="402"/>
      <c r="FA30" s="402" t="s">
        <v>526</v>
      </c>
      <c r="FB30" s="782" t="s">
        <v>605</v>
      </c>
      <c r="FC30" s="782" t="s">
        <v>526</v>
      </c>
      <c r="FD30" s="782">
        <v>0</v>
      </c>
      <c r="FE30" s="402">
        <v>49.21</v>
      </c>
    </row>
    <row r="31" spans="1:161">
      <c r="A31" s="276" t="s">
        <v>190</v>
      </c>
      <c r="B31" s="271" t="s">
        <v>200</v>
      </c>
      <c r="C31" s="267" t="s">
        <v>172</v>
      </c>
      <c r="D31" s="423" t="s">
        <v>201</v>
      </c>
      <c r="E31" s="312">
        <v>5501</v>
      </c>
      <c r="F31" s="84" t="s">
        <v>204</v>
      </c>
      <c r="G31" s="794">
        <v>5504</v>
      </c>
      <c r="H31" s="795">
        <v>463.75</v>
      </c>
      <c r="I31" s="795">
        <v>262.24346300000002</v>
      </c>
      <c r="J31" s="796">
        <v>3.15</v>
      </c>
      <c r="K31" s="795">
        <v>5223.41</v>
      </c>
      <c r="L31" s="795">
        <v>5262.3972249999997</v>
      </c>
      <c r="M31" s="795" t="s">
        <v>526</v>
      </c>
      <c r="N31" s="795">
        <v>53.46</v>
      </c>
      <c r="O31" s="795">
        <v>58.471222163940681</v>
      </c>
      <c r="P31" s="795">
        <v>7.97</v>
      </c>
      <c r="Q31" s="795">
        <v>7.3768537504172427</v>
      </c>
      <c r="R31" s="795">
        <v>1.69</v>
      </c>
      <c r="S31" s="795">
        <v>1392.41</v>
      </c>
      <c r="T31" s="795">
        <v>1389.84</v>
      </c>
      <c r="U31" s="795">
        <v>1391.2458590000001</v>
      </c>
      <c r="V31" s="795" t="s">
        <v>526</v>
      </c>
      <c r="W31" s="795">
        <v>875.45</v>
      </c>
      <c r="X31" s="795">
        <v>862.26</v>
      </c>
      <c r="Y31" s="795">
        <v>851.01543100000004</v>
      </c>
      <c r="Z31" s="795">
        <v>0.42</v>
      </c>
      <c r="AA31" s="809">
        <v>0.45</v>
      </c>
      <c r="AB31" s="809">
        <v>0.67</v>
      </c>
      <c r="AC31" s="795">
        <v>806.45</v>
      </c>
      <c r="AD31" s="795">
        <v>723.49</v>
      </c>
      <c r="AE31" s="795">
        <v>722.54818799999998</v>
      </c>
      <c r="AF31" s="402">
        <v>470.98</v>
      </c>
      <c r="AG31" s="402" t="s">
        <v>526</v>
      </c>
      <c r="AH31" s="402" t="s">
        <v>526</v>
      </c>
      <c r="AI31" s="402" t="s">
        <v>526</v>
      </c>
      <c r="AJ31" s="402"/>
      <c r="AK31" s="402" t="s">
        <v>526</v>
      </c>
      <c r="AL31" s="402" t="s">
        <v>1280</v>
      </c>
      <c r="AM31" s="398">
        <v>4.26</v>
      </c>
      <c r="AN31" s="402" t="s">
        <v>526</v>
      </c>
      <c r="AO31" s="402" t="s">
        <v>526</v>
      </c>
      <c r="AP31" s="402" t="s">
        <v>526</v>
      </c>
      <c r="AQ31" s="402" t="s">
        <v>526</v>
      </c>
      <c r="AR31" s="402" t="s">
        <v>526</v>
      </c>
      <c r="AS31" s="402" t="s">
        <v>526</v>
      </c>
      <c r="AT31" s="402">
        <v>0</v>
      </c>
      <c r="AU31" s="402">
        <v>0</v>
      </c>
      <c r="AV31" s="402">
        <v>3.9492911022471464</v>
      </c>
      <c r="AW31" s="402">
        <v>121.833382346763</v>
      </c>
      <c r="AX31" s="402">
        <v>134.34</v>
      </c>
      <c r="AY31" s="402">
        <v>47.391493226965764</v>
      </c>
      <c r="AZ31" s="402" t="s">
        <v>526</v>
      </c>
      <c r="BA31" s="402" t="s">
        <v>526</v>
      </c>
      <c r="BB31" s="402" t="s">
        <v>526</v>
      </c>
      <c r="BC31" s="402" t="s">
        <v>526</v>
      </c>
      <c r="BD31" s="402" t="s">
        <v>526</v>
      </c>
      <c r="BE31" s="402" t="s">
        <v>526</v>
      </c>
      <c r="BF31" s="402"/>
      <c r="BG31" s="402"/>
      <c r="BH31" s="402"/>
      <c r="BI31" s="402"/>
      <c r="BJ31" s="402" t="s">
        <v>526</v>
      </c>
      <c r="BK31" s="402" t="s">
        <v>526</v>
      </c>
      <c r="BL31" s="402" t="s">
        <v>526</v>
      </c>
      <c r="BM31" s="402" t="s">
        <v>526</v>
      </c>
      <c r="BN31" s="402"/>
      <c r="BO31" s="402"/>
      <c r="BP31" s="402"/>
      <c r="BQ31" s="402"/>
      <c r="BR31" s="402"/>
      <c r="BS31" s="402"/>
      <c r="BT31" s="402" t="s">
        <v>526</v>
      </c>
      <c r="BU31" s="402">
        <v>1.03</v>
      </c>
      <c r="BV31" s="402">
        <v>0</v>
      </c>
      <c r="BW31" s="402" t="s">
        <v>1086</v>
      </c>
      <c r="BX31" s="402" t="s">
        <v>526</v>
      </c>
      <c r="BY31" s="402">
        <v>708.18</v>
      </c>
      <c r="BZ31" s="402">
        <v>725.8</v>
      </c>
      <c r="CA31" s="402">
        <v>750.33544892381838</v>
      </c>
      <c r="CB31" s="402">
        <v>794.9</v>
      </c>
      <c r="CC31" s="402">
        <v>825.3</v>
      </c>
      <c r="CD31" s="402">
        <v>724.39649302950158</v>
      </c>
      <c r="CE31" s="402">
        <v>0.11</v>
      </c>
      <c r="CF31" s="402">
        <v>0.97</v>
      </c>
      <c r="CG31" s="402"/>
      <c r="CH31" s="402"/>
      <c r="CI31" s="402"/>
      <c r="CJ31" s="402">
        <v>59.44</v>
      </c>
      <c r="CK31" s="402">
        <v>10.15</v>
      </c>
      <c r="CL31" s="402">
        <v>487.04</v>
      </c>
      <c r="CM31" s="402">
        <v>513.77118644067798</v>
      </c>
      <c r="CN31" s="402">
        <v>599.59682499685016</v>
      </c>
      <c r="CO31" s="402">
        <v>9.4</v>
      </c>
      <c r="CP31" s="402">
        <v>11.39</v>
      </c>
      <c r="CQ31" s="402">
        <v>6.97</v>
      </c>
      <c r="CR31" s="402">
        <v>59.89</v>
      </c>
      <c r="CS31" s="402">
        <v>0.49585928789861428</v>
      </c>
      <c r="CT31" s="402">
        <v>10.1</v>
      </c>
      <c r="CU31" s="402">
        <v>176</v>
      </c>
      <c r="CV31" s="402">
        <v>4.21</v>
      </c>
      <c r="CW31" s="402">
        <v>0.48</v>
      </c>
      <c r="CX31" s="402">
        <v>0</v>
      </c>
      <c r="CY31" s="402">
        <v>0</v>
      </c>
      <c r="CZ31" s="402">
        <v>5.99</v>
      </c>
      <c r="DA31" s="402">
        <v>6.93</v>
      </c>
      <c r="DB31" s="402">
        <v>15.64</v>
      </c>
      <c r="DC31" s="402">
        <v>19.809999999999999</v>
      </c>
      <c r="DD31" s="999" t="s">
        <v>526</v>
      </c>
      <c r="DE31" s="402" t="s">
        <v>526</v>
      </c>
      <c r="DF31" s="402" t="s">
        <v>526</v>
      </c>
      <c r="DG31" s="402" t="s">
        <v>526</v>
      </c>
      <c r="DH31" s="402" t="s">
        <v>526</v>
      </c>
      <c r="DI31" s="402" t="s">
        <v>526</v>
      </c>
      <c r="DJ31" s="402" t="s">
        <v>526</v>
      </c>
      <c r="DK31" s="402">
        <v>0.24</v>
      </c>
      <c r="DL31" s="402">
        <v>0.15</v>
      </c>
      <c r="DM31" s="402"/>
      <c r="DN31" s="402"/>
      <c r="DO31" s="402">
        <v>0.04</v>
      </c>
      <c r="DP31" s="402" t="s">
        <v>987</v>
      </c>
      <c r="DQ31" s="812" t="s">
        <v>987</v>
      </c>
      <c r="DR31" s="402">
        <v>28.14</v>
      </c>
      <c r="DS31" s="402" t="s">
        <v>987</v>
      </c>
      <c r="DT31" s="402">
        <v>31.25</v>
      </c>
      <c r="DU31" s="402">
        <v>13.65</v>
      </c>
      <c r="DV31" s="402">
        <v>16.309999999999999</v>
      </c>
      <c r="DW31" s="402" t="s">
        <v>605</v>
      </c>
      <c r="DX31" s="402" t="s">
        <v>605</v>
      </c>
      <c r="DY31" s="402" t="s">
        <v>605</v>
      </c>
      <c r="DZ31" s="402">
        <v>44.66</v>
      </c>
      <c r="EA31" s="402">
        <v>46.025331375737643</v>
      </c>
      <c r="EB31" s="402">
        <v>44.414657286029929</v>
      </c>
      <c r="EC31" s="770"/>
      <c r="ED31" s="770"/>
      <c r="EE31" s="770"/>
      <c r="EF31" s="770"/>
      <c r="EG31" s="770"/>
      <c r="EH31" s="770"/>
      <c r="EI31" s="770"/>
      <c r="EJ31" s="770"/>
      <c r="EK31" s="402" t="s">
        <v>333</v>
      </c>
      <c r="EL31" s="584"/>
      <c r="EM31" s="402">
        <v>0</v>
      </c>
      <c r="EN31" s="402" t="s">
        <v>605</v>
      </c>
      <c r="EO31" s="402" t="s">
        <v>605</v>
      </c>
      <c r="EP31" s="402" t="s">
        <v>605</v>
      </c>
      <c r="EQ31" s="402" t="s">
        <v>847</v>
      </c>
      <c r="ER31" s="402" t="s">
        <v>847</v>
      </c>
      <c r="ES31" s="402" t="s">
        <v>847</v>
      </c>
      <c r="ET31" s="402" t="s">
        <v>847</v>
      </c>
      <c r="EU31" s="402"/>
      <c r="EV31" s="402"/>
      <c r="EW31" s="402"/>
      <c r="EX31" s="402"/>
      <c r="EY31" s="402"/>
      <c r="EZ31" s="402"/>
      <c r="FA31" s="402" t="s">
        <v>526</v>
      </c>
      <c r="FB31" s="782" t="s">
        <v>605</v>
      </c>
      <c r="FC31" s="782" t="s">
        <v>526</v>
      </c>
      <c r="FD31" s="782">
        <v>0</v>
      </c>
      <c r="FE31" s="402">
        <v>53.67</v>
      </c>
    </row>
    <row r="32" spans="1:161">
      <c r="A32" s="276" t="s">
        <v>190</v>
      </c>
      <c r="B32" s="276" t="s">
        <v>205</v>
      </c>
      <c r="C32" s="267" t="s">
        <v>172</v>
      </c>
      <c r="D32" s="421" t="s">
        <v>206</v>
      </c>
      <c r="E32" s="312">
        <v>5601</v>
      </c>
      <c r="F32" s="83" t="s">
        <v>205</v>
      </c>
      <c r="G32" s="794">
        <v>5601</v>
      </c>
      <c r="H32" s="795">
        <v>383.77</v>
      </c>
      <c r="I32" s="795">
        <v>346.54261000000002</v>
      </c>
      <c r="J32" s="796">
        <v>3.41</v>
      </c>
      <c r="K32" s="795">
        <v>1777.72</v>
      </c>
      <c r="L32" s="795">
        <v>1795.9409439999999</v>
      </c>
      <c r="M32" s="795">
        <v>3.94</v>
      </c>
      <c r="N32" s="795">
        <v>75.13</v>
      </c>
      <c r="O32" s="795">
        <v>81.60295736982853</v>
      </c>
      <c r="P32" s="795">
        <v>93.28</v>
      </c>
      <c r="Q32" s="795">
        <v>92.643654913593565</v>
      </c>
      <c r="R32" s="795">
        <v>6.23</v>
      </c>
      <c r="S32" s="795">
        <v>977.32</v>
      </c>
      <c r="T32" s="795">
        <v>1012.56</v>
      </c>
      <c r="U32" s="795">
        <v>1014.061643</v>
      </c>
      <c r="V32" s="795">
        <v>13.45</v>
      </c>
      <c r="W32" s="795">
        <v>629.15</v>
      </c>
      <c r="X32" s="795">
        <v>580.5</v>
      </c>
      <c r="Y32" s="795">
        <v>577.21422600000005</v>
      </c>
      <c r="Z32" s="795">
        <v>0.93</v>
      </c>
      <c r="AA32" s="809">
        <v>0.94</v>
      </c>
      <c r="AB32" s="809">
        <v>1.44</v>
      </c>
      <c r="AC32" s="795">
        <v>582.01</v>
      </c>
      <c r="AD32" s="795">
        <v>420.47</v>
      </c>
      <c r="AE32" s="795">
        <v>428.23822699999999</v>
      </c>
      <c r="AF32" s="402" t="s">
        <v>526</v>
      </c>
      <c r="AG32" s="402" t="s">
        <v>526</v>
      </c>
      <c r="AH32" s="402" t="s">
        <v>526</v>
      </c>
      <c r="AI32" s="402" t="s">
        <v>526</v>
      </c>
      <c r="AJ32" s="402"/>
      <c r="AK32" s="402" t="s">
        <v>526</v>
      </c>
      <c r="AL32" s="402" t="s">
        <v>1280</v>
      </c>
      <c r="AM32" s="398">
        <v>12.23</v>
      </c>
      <c r="AN32" s="402">
        <v>1.33</v>
      </c>
      <c r="AO32" s="402">
        <v>1.3333333333333333</v>
      </c>
      <c r="AP32" s="402">
        <v>33.5</v>
      </c>
      <c r="AQ32" s="402">
        <v>33.5</v>
      </c>
      <c r="AR32" s="402">
        <v>59.1</v>
      </c>
      <c r="AS32" s="402">
        <v>59.1</v>
      </c>
      <c r="AT32" s="402">
        <v>8.41</v>
      </c>
      <c r="AU32" s="402">
        <v>8.34</v>
      </c>
      <c r="AV32" s="402">
        <v>3.1004226909602011</v>
      </c>
      <c r="AW32" s="402">
        <v>278.5661726059077</v>
      </c>
      <c r="AX32" s="402">
        <v>314.76</v>
      </c>
      <c r="AY32" s="402">
        <v>134.35164994160871</v>
      </c>
      <c r="AZ32" s="402">
        <v>40</v>
      </c>
      <c r="BA32" s="402">
        <v>55</v>
      </c>
      <c r="BB32" s="402">
        <v>7.75</v>
      </c>
      <c r="BC32" s="402">
        <v>10.23</v>
      </c>
      <c r="BD32" s="402">
        <v>12.7</v>
      </c>
      <c r="BE32" s="402">
        <v>6.84</v>
      </c>
      <c r="BF32" s="402"/>
      <c r="BG32" s="402"/>
      <c r="BH32" s="402"/>
      <c r="BI32" s="402"/>
      <c r="BJ32" s="402" t="s">
        <v>526</v>
      </c>
      <c r="BK32" s="402" t="s">
        <v>526</v>
      </c>
      <c r="BL32" s="402" t="s">
        <v>526</v>
      </c>
      <c r="BM32" s="402" t="s">
        <v>526</v>
      </c>
      <c r="BN32" s="402"/>
      <c r="BO32" s="402"/>
      <c r="BP32" s="402"/>
      <c r="BQ32" s="402"/>
      <c r="BR32" s="402"/>
      <c r="BS32" s="402"/>
      <c r="BT32" s="402">
        <v>0.92</v>
      </c>
      <c r="BU32" s="402">
        <v>0.94</v>
      </c>
      <c r="BV32" s="402">
        <v>1.26</v>
      </c>
      <c r="BW32" s="402">
        <v>2.1</v>
      </c>
      <c r="BX32" s="402" t="s">
        <v>526</v>
      </c>
      <c r="BY32" s="402">
        <v>680.06</v>
      </c>
      <c r="BZ32" s="402">
        <v>686.75</v>
      </c>
      <c r="CA32" s="402">
        <v>679.90074793460064</v>
      </c>
      <c r="CB32" s="402">
        <v>757.93</v>
      </c>
      <c r="CC32" s="402">
        <v>758.24</v>
      </c>
      <c r="CD32" s="402">
        <v>616.42945787063002</v>
      </c>
      <c r="CE32" s="402" t="s">
        <v>526</v>
      </c>
      <c r="CF32" s="402">
        <v>0.23</v>
      </c>
      <c r="CG32" s="402"/>
      <c r="CH32" s="402"/>
      <c r="CI32" s="402"/>
      <c r="CJ32" s="402">
        <v>25.38</v>
      </c>
      <c r="CK32" s="402">
        <v>0.56000000000000005</v>
      </c>
      <c r="CL32" s="402">
        <v>413.54</v>
      </c>
      <c r="CM32" s="402">
        <v>404.7246660149886</v>
      </c>
      <c r="CN32" s="402">
        <v>531.83485078401611</v>
      </c>
      <c r="CO32" s="402">
        <v>6.9</v>
      </c>
      <c r="CP32" s="402">
        <v>7.77</v>
      </c>
      <c r="CQ32" s="402">
        <v>10.26</v>
      </c>
      <c r="CR32" s="402">
        <v>43.82</v>
      </c>
      <c r="CS32" s="402" t="s">
        <v>526</v>
      </c>
      <c r="CT32" s="402">
        <v>13.62</v>
      </c>
      <c r="CU32" s="402">
        <v>1381</v>
      </c>
      <c r="CV32" s="402">
        <v>6.91</v>
      </c>
      <c r="CW32" s="402">
        <v>1.2</v>
      </c>
      <c r="CX32" s="402">
        <v>0.12</v>
      </c>
      <c r="CY32" s="402">
        <v>25.84</v>
      </c>
      <c r="CZ32" s="402">
        <v>7.71</v>
      </c>
      <c r="DA32" s="402">
        <v>7.51</v>
      </c>
      <c r="DB32" s="402">
        <v>17.93</v>
      </c>
      <c r="DC32" s="402">
        <v>18.850000000000001</v>
      </c>
      <c r="DD32" s="999" t="s">
        <v>526</v>
      </c>
      <c r="DE32" s="402" t="s">
        <v>526</v>
      </c>
      <c r="DF32" s="402" t="s">
        <v>526</v>
      </c>
      <c r="DG32" s="402" t="s">
        <v>526</v>
      </c>
      <c r="DH32" s="402" t="s">
        <v>526</v>
      </c>
      <c r="DI32" s="402" t="s">
        <v>526</v>
      </c>
      <c r="DJ32" s="402" t="s">
        <v>526</v>
      </c>
      <c r="DK32" s="402">
        <v>0.44</v>
      </c>
      <c r="DL32" s="402">
        <v>0.45</v>
      </c>
      <c r="DM32" s="402"/>
      <c r="DN32" s="402"/>
      <c r="DO32" s="402">
        <v>0.01</v>
      </c>
      <c r="DP32" s="402">
        <v>3.44</v>
      </c>
      <c r="DQ32" s="811">
        <v>3.34</v>
      </c>
      <c r="DR32" s="402">
        <v>59.67</v>
      </c>
      <c r="DS32" s="402">
        <v>14.16</v>
      </c>
      <c r="DT32" s="402">
        <v>34.51</v>
      </c>
      <c r="DU32" s="402">
        <v>9.34</v>
      </c>
      <c r="DV32" s="402">
        <v>9.8000000000000007</v>
      </c>
      <c r="DW32" s="402" t="s">
        <v>605</v>
      </c>
      <c r="DX32" s="402" t="s">
        <v>604</v>
      </c>
      <c r="DY32" s="402" t="s">
        <v>604</v>
      </c>
      <c r="DZ32" s="402">
        <v>46.32</v>
      </c>
      <c r="EA32" s="402">
        <v>47.464381310032074</v>
      </c>
      <c r="EB32" s="402">
        <v>48.675292622490836</v>
      </c>
      <c r="EC32" s="770"/>
      <c r="ED32" s="770"/>
      <c r="EE32" s="770"/>
      <c r="EF32" s="770"/>
      <c r="EG32" s="770"/>
      <c r="EH32" s="770"/>
      <c r="EI32" s="770"/>
      <c r="EJ32" s="770"/>
      <c r="EK32" s="402" t="s">
        <v>333</v>
      </c>
      <c r="EL32" s="584"/>
      <c r="EM32" s="402">
        <v>0</v>
      </c>
      <c r="EN32" s="402" t="s">
        <v>604</v>
      </c>
      <c r="EO32" s="402" t="s">
        <v>605</v>
      </c>
      <c r="EP32" s="402" t="s">
        <v>604</v>
      </c>
      <c r="EQ32" s="402" t="s">
        <v>847</v>
      </c>
      <c r="ER32" s="402" t="s">
        <v>847</v>
      </c>
      <c r="ES32" s="402" t="s">
        <v>847</v>
      </c>
      <c r="ET32" s="402" t="s">
        <v>847</v>
      </c>
      <c r="EU32" s="402"/>
      <c r="EV32" s="402"/>
      <c r="EW32" s="402"/>
      <c r="EX32" s="402"/>
      <c r="EY32" s="402"/>
      <c r="EZ32" s="402"/>
      <c r="FA32" s="402" t="s">
        <v>604</v>
      </c>
      <c r="FB32" s="782" t="s">
        <v>526</v>
      </c>
      <c r="FC32" s="782">
        <v>4467.6000000000004</v>
      </c>
      <c r="FD32" s="782" t="s">
        <v>526</v>
      </c>
      <c r="FE32" s="402">
        <v>30.86</v>
      </c>
    </row>
    <row r="33" spans="1:161">
      <c r="A33" s="276" t="s">
        <v>190</v>
      </c>
      <c r="B33" s="276" t="s">
        <v>205</v>
      </c>
      <c r="C33" s="267" t="s">
        <v>172</v>
      </c>
      <c r="D33" s="421" t="s">
        <v>206</v>
      </c>
      <c r="E33" s="312">
        <v>5601</v>
      </c>
      <c r="F33" s="83" t="s">
        <v>207</v>
      </c>
      <c r="G33" s="794">
        <v>5603</v>
      </c>
      <c r="H33" s="795">
        <v>579.17999999999995</v>
      </c>
      <c r="I33" s="795">
        <v>345.58587599999998</v>
      </c>
      <c r="J33" s="796">
        <v>5.86</v>
      </c>
      <c r="K33" s="795">
        <v>6071.8</v>
      </c>
      <c r="L33" s="795">
        <v>6010.200049</v>
      </c>
      <c r="M33" s="795" t="s">
        <v>526</v>
      </c>
      <c r="N33" s="795">
        <v>40.94</v>
      </c>
      <c r="O33" s="795">
        <v>39.671886651752423</v>
      </c>
      <c r="P33" s="795" t="s">
        <v>526</v>
      </c>
      <c r="Q33" s="795">
        <v>0</v>
      </c>
      <c r="R33" s="795">
        <v>2.4</v>
      </c>
      <c r="S33" s="795">
        <v>1541.34</v>
      </c>
      <c r="T33" s="795">
        <v>1564.82</v>
      </c>
      <c r="U33" s="795">
        <v>1573.086417</v>
      </c>
      <c r="V33" s="795">
        <v>11.54</v>
      </c>
      <c r="W33" s="795">
        <v>893.74</v>
      </c>
      <c r="X33" s="795">
        <v>922.45</v>
      </c>
      <c r="Y33" s="795">
        <v>926.81829300000004</v>
      </c>
      <c r="Z33" s="795">
        <v>0.99</v>
      </c>
      <c r="AA33" s="809">
        <v>1.03</v>
      </c>
      <c r="AB33" s="809">
        <v>1.47</v>
      </c>
      <c r="AC33" s="795">
        <v>887.09</v>
      </c>
      <c r="AD33" s="795">
        <v>686.22</v>
      </c>
      <c r="AE33" s="795">
        <v>695.03471400000001</v>
      </c>
      <c r="AF33" s="402" t="s">
        <v>526</v>
      </c>
      <c r="AG33" s="402" t="s">
        <v>526</v>
      </c>
      <c r="AH33" s="402" t="s">
        <v>526</v>
      </c>
      <c r="AI33" s="402" t="s">
        <v>526</v>
      </c>
      <c r="AJ33" s="402"/>
      <c r="AK33" s="402" t="s">
        <v>526</v>
      </c>
      <c r="AL33" s="402" t="s">
        <v>1280</v>
      </c>
      <c r="AM33" s="398">
        <v>17</v>
      </c>
      <c r="AN33" s="402" t="s">
        <v>526</v>
      </c>
      <c r="AO33" s="402" t="s">
        <v>526</v>
      </c>
      <c r="AP33" s="402" t="s">
        <v>526</v>
      </c>
      <c r="AQ33" s="402" t="s">
        <v>526</v>
      </c>
      <c r="AR33" s="402" t="s">
        <v>526</v>
      </c>
      <c r="AS33" s="402" t="s">
        <v>526</v>
      </c>
      <c r="AT33" s="402">
        <v>4.1100000000000003</v>
      </c>
      <c r="AU33" s="402">
        <v>12.08</v>
      </c>
      <c r="AV33" s="402">
        <v>11.831052569310248</v>
      </c>
      <c r="AW33" s="402">
        <v>407.2900810466121</v>
      </c>
      <c r="AX33" s="402">
        <v>491.3</v>
      </c>
      <c r="AY33" s="402">
        <v>528.45368142919108</v>
      </c>
      <c r="AZ33" s="402" t="s">
        <v>526</v>
      </c>
      <c r="BA33" s="402" t="s">
        <v>526</v>
      </c>
      <c r="BB33" s="402" t="s">
        <v>526</v>
      </c>
      <c r="BC33" s="402" t="s">
        <v>526</v>
      </c>
      <c r="BD33" s="402" t="s">
        <v>526</v>
      </c>
      <c r="BE33" s="402" t="s">
        <v>526</v>
      </c>
      <c r="BF33" s="402"/>
      <c r="BG33" s="402"/>
      <c r="BH33" s="402"/>
      <c r="BI33" s="402"/>
      <c r="BJ33" s="402" t="s">
        <v>526</v>
      </c>
      <c r="BK33" s="402" t="s">
        <v>526</v>
      </c>
      <c r="BL33" s="402" t="s">
        <v>526</v>
      </c>
      <c r="BM33" s="402" t="s">
        <v>526</v>
      </c>
      <c r="BN33" s="402"/>
      <c r="BO33" s="402"/>
      <c r="BP33" s="402"/>
      <c r="BQ33" s="402"/>
      <c r="BR33" s="402"/>
      <c r="BS33" s="402"/>
      <c r="BT33" s="402">
        <v>1.87</v>
      </c>
      <c r="BU33" s="402">
        <v>1.87</v>
      </c>
      <c r="BV33" s="402">
        <v>0.61</v>
      </c>
      <c r="BW33" s="402" t="s">
        <v>1086</v>
      </c>
      <c r="BX33" s="402" t="s">
        <v>526</v>
      </c>
      <c r="BY33" s="402">
        <v>705.86</v>
      </c>
      <c r="BZ33" s="402">
        <v>713.8</v>
      </c>
      <c r="CA33" s="402">
        <v>785.49030022084571</v>
      </c>
      <c r="CB33" s="402">
        <v>581.59</v>
      </c>
      <c r="CC33" s="402">
        <v>513.27</v>
      </c>
      <c r="CD33" s="402">
        <v>450.88461888236003</v>
      </c>
      <c r="CE33" s="402" t="s">
        <v>526</v>
      </c>
      <c r="CF33" s="402">
        <v>0.05</v>
      </c>
      <c r="CG33" s="402"/>
      <c r="CH33" s="402"/>
      <c r="CI33" s="402"/>
      <c r="CJ33" s="402">
        <v>36.630000000000003</v>
      </c>
      <c r="CK33" s="402">
        <v>0.77</v>
      </c>
      <c r="CL33" s="402">
        <v>75.97</v>
      </c>
      <c r="CM33" s="402">
        <v>74.223397224058161</v>
      </c>
      <c r="CN33" s="402">
        <v>229.96699669966998</v>
      </c>
      <c r="CO33" s="402">
        <v>3.95</v>
      </c>
      <c r="CP33" s="402">
        <v>10.58</v>
      </c>
      <c r="CQ33" s="402">
        <v>14.83</v>
      </c>
      <c r="CR33" s="402">
        <v>16.91</v>
      </c>
      <c r="CS33" s="402">
        <v>0.57618288663971129</v>
      </c>
      <c r="CT33" s="402">
        <v>24.77</v>
      </c>
      <c r="CU33" s="402">
        <v>444</v>
      </c>
      <c r="CV33" s="402">
        <v>8.52</v>
      </c>
      <c r="CW33" s="402">
        <v>1.29</v>
      </c>
      <c r="CX33" s="402">
        <v>0.36</v>
      </c>
      <c r="CY33" s="402">
        <v>39.19</v>
      </c>
      <c r="CZ33" s="402">
        <v>13.26</v>
      </c>
      <c r="DA33" s="402">
        <v>6.87</v>
      </c>
      <c r="DB33" s="402">
        <v>20.78</v>
      </c>
      <c r="DC33" s="402">
        <v>22.98</v>
      </c>
      <c r="DD33" s="999" t="s">
        <v>526</v>
      </c>
      <c r="DE33" s="402" t="s">
        <v>526</v>
      </c>
      <c r="DF33" s="402" t="s">
        <v>526</v>
      </c>
      <c r="DG33" s="402" t="s">
        <v>526</v>
      </c>
      <c r="DH33" s="402" t="s">
        <v>526</v>
      </c>
      <c r="DI33" s="402" t="s">
        <v>526</v>
      </c>
      <c r="DJ33" s="402" t="s">
        <v>526</v>
      </c>
      <c r="DK33" s="402">
        <v>0.51</v>
      </c>
      <c r="DL33" s="402">
        <v>0.45</v>
      </c>
      <c r="DM33" s="402"/>
      <c r="DN33" s="402"/>
      <c r="DO33" s="402">
        <v>0.01</v>
      </c>
      <c r="DP33" s="402">
        <v>15.87</v>
      </c>
      <c r="DQ33" s="811">
        <v>15.48</v>
      </c>
      <c r="DR33" s="402">
        <v>46.09</v>
      </c>
      <c r="DS33" s="402">
        <v>17.39</v>
      </c>
      <c r="DT33" s="402">
        <v>17.39</v>
      </c>
      <c r="DU33" s="402">
        <v>87.78</v>
      </c>
      <c r="DV33" s="402">
        <v>75.400000000000006</v>
      </c>
      <c r="DW33" s="402" t="s">
        <v>605</v>
      </c>
      <c r="DX33" s="402" t="s">
        <v>605</v>
      </c>
      <c r="DY33" s="402" t="s">
        <v>605</v>
      </c>
      <c r="DZ33" s="402">
        <v>82.65</v>
      </c>
      <c r="EA33" s="402">
        <v>76.881687827741146</v>
      </c>
      <c r="EB33" s="402">
        <v>58.189698236874655</v>
      </c>
      <c r="EC33" s="770"/>
      <c r="ED33" s="770"/>
      <c r="EE33" s="770"/>
      <c r="EF33" s="770"/>
      <c r="EG33" s="770"/>
      <c r="EH33" s="770"/>
      <c r="EI33" s="770"/>
      <c r="EJ33" s="770"/>
      <c r="EK33" s="402" t="s">
        <v>333</v>
      </c>
      <c r="EL33" s="584"/>
      <c r="EM33" s="402">
        <v>3.36</v>
      </c>
      <c r="EN33" s="402" t="s">
        <v>830</v>
      </c>
      <c r="EO33" s="402" t="s">
        <v>830</v>
      </c>
      <c r="EP33" s="402" t="s">
        <v>605</v>
      </c>
      <c r="EQ33" s="402">
        <v>0</v>
      </c>
      <c r="ER33" s="402">
        <v>0</v>
      </c>
      <c r="ES33" s="402">
        <v>0</v>
      </c>
      <c r="ET33" s="402">
        <v>0</v>
      </c>
      <c r="EU33" s="402"/>
      <c r="EV33" s="402"/>
      <c r="EW33" s="402"/>
      <c r="EX33" s="402"/>
      <c r="EY33" s="402"/>
      <c r="EZ33" s="402"/>
      <c r="FA33" s="402" t="s">
        <v>526</v>
      </c>
      <c r="FB33" s="782" t="s">
        <v>526</v>
      </c>
      <c r="FC33" s="782" t="s">
        <v>526</v>
      </c>
      <c r="FD33" s="782" t="s">
        <v>526</v>
      </c>
      <c r="FE33" s="402">
        <v>45.44</v>
      </c>
    </row>
    <row r="34" spans="1:161">
      <c r="A34" s="276" t="s">
        <v>190</v>
      </c>
      <c r="B34" s="276" t="s">
        <v>205</v>
      </c>
      <c r="C34" s="267" t="s">
        <v>172</v>
      </c>
      <c r="D34" s="421" t="s">
        <v>206</v>
      </c>
      <c r="E34" s="312">
        <v>5601</v>
      </c>
      <c r="F34" s="83" t="s">
        <v>208</v>
      </c>
      <c r="G34" s="794">
        <v>5606</v>
      </c>
      <c r="H34" s="795">
        <v>418.08</v>
      </c>
      <c r="I34" s="795">
        <v>243.884309</v>
      </c>
      <c r="J34" s="796">
        <v>24.69</v>
      </c>
      <c r="K34" s="795" t="s">
        <v>526</v>
      </c>
      <c r="L34" s="795" t="s">
        <v>526</v>
      </c>
      <c r="M34" s="795" t="s">
        <v>526</v>
      </c>
      <c r="N34" s="795">
        <v>55.95</v>
      </c>
      <c r="O34" s="795">
        <v>61.858231202384893</v>
      </c>
      <c r="P34" s="795" t="s">
        <v>526</v>
      </c>
      <c r="Q34" s="795">
        <v>0</v>
      </c>
      <c r="R34" s="795">
        <v>13.81</v>
      </c>
      <c r="S34" s="795">
        <v>1751.53</v>
      </c>
      <c r="T34" s="795">
        <v>1608.63</v>
      </c>
      <c r="U34" s="795">
        <v>1608.2917660000001</v>
      </c>
      <c r="V34" s="795">
        <v>26.03</v>
      </c>
      <c r="W34" s="795">
        <v>1402.93</v>
      </c>
      <c r="X34" s="795">
        <v>1503.3</v>
      </c>
      <c r="Y34" s="795">
        <v>1500.1563140000001</v>
      </c>
      <c r="Z34" s="795">
        <v>0.99</v>
      </c>
      <c r="AA34" s="809">
        <v>1.01</v>
      </c>
      <c r="AB34" s="809">
        <v>1.85</v>
      </c>
      <c r="AC34" s="795">
        <v>1406.78</v>
      </c>
      <c r="AD34" s="795">
        <v>1080.3800000000001</v>
      </c>
      <c r="AE34" s="795">
        <v>1079.6751819999999</v>
      </c>
      <c r="AF34" s="402" t="s">
        <v>526</v>
      </c>
      <c r="AG34" s="402" t="s">
        <v>526</v>
      </c>
      <c r="AH34" s="402" t="s">
        <v>526</v>
      </c>
      <c r="AI34" s="402" t="s">
        <v>526</v>
      </c>
      <c r="AJ34" s="402"/>
      <c r="AK34" s="402" t="s">
        <v>526</v>
      </c>
      <c r="AL34" s="402" t="s">
        <v>1280</v>
      </c>
      <c r="AM34" s="398">
        <v>19</v>
      </c>
      <c r="AN34" s="402" t="s">
        <v>526</v>
      </c>
      <c r="AO34" s="402" t="s">
        <v>526</v>
      </c>
      <c r="AP34" s="402" t="s">
        <v>526</v>
      </c>
      <c r="AQ34" s="402" t="s">
        <v>526</v>
      </c>
      <c r="AR34" s="402" t="s">
        <v>526</v>
      </c>
      <c r="AS34" s="402" t="s">
        <v>526</v>
      </c>
      <c r="AT34" s="402">
        <v>0</v>
      </c>
      <c r="AU34" s="402">
        <v>34.18</v>
      </c>
      <c r="AV34" s="402">
        <v>0</v>
      </c>
      <c r="AW34" s="402">
        <v>156.9721810412488</v>
      </c>
      <c r="AX34" s="402">
        <v>17.09</v>
      </c>
      <c r="AY34" s="402">
        <v>75.41478129713424</v>
      </c>
      <c r="AZ34" s="402" t="s">
        <v>526</v>
      </c>
      <c r="BA34" s="402" t="s">
        <v>526</v>
      </c>
      <c r="BB34" s="402" t="s">
        <v>526</v>
      </c>
      <c r="BC34" s="402" t="s">
        <v>526</v>
      </c>
      <c r="BD34" s="402" t="s">
        <v>526</v>
      </c>
      <c r="BE34" s="402" t="s">
        <v>526</v>
      </c>
      <c r="BF34" s="402"/>
      <c r="BG34" s="402"/>
      <c r="BH34" s="402"/>
      <c r="BI34" s="402"/>
      <c r="BJ34" s="402" t="s">
        <v>526</v>
      </c>
      <c r="BK34" s="402" t="s">
        <v>526</v>
      </c>
      <c r="BL34" s="402" t="s">
        <v>526</v>
      </c>
      <c r="BM34" s="402" t="s">
        <v>526</v>
      </c>
      <c r="BN34" s="402"/>
      <c r="BO34" s="402"/>
      <c r="BP34" s="402"/>
      <c r="BQ34" s="402"/>
      <c r="BR34" s="402"/>
      <c r="BS34" s="402"/>
      <c r="BT34" s="402">
        <v>1.1000000000000001</v>
      </c>
      <c r="BU34" s="402">
        <v>1.22</v>
      </c>
      <c r="BV34" s="402">
        <v>3.23</v>
      </c>
      <c r="BW34" s="402" t="s">
        <v>1086</v>
      </c>
      <c r="BX34" s="402" t="s">
        <v>526</v>
      </c>
      <c r="BY34" s="402">
        <v>1542.96</v>
      </c>
      <c r="BZ34" s="402">
        <v>1592.95</v>
      </c>
      <c r="CA34" s="402">
        <v>1655.4269756418619</v>
      </c>
      <c r="CB34" s="402">
        <v>2141.66</v>
      </c>
      <c r="CC34" s="402">
        <v>2418.4699999999998</v>
      </c>
      <c r="CD34" s="402">
        <v>2594.1989050108923</v>
      </c>
      <c r="CE34" s="402">
        <v>0.17</v>
      </c>
      <c r="CF34" s="402">
        <v>7.0000000000000007E-2</v>
      </c>
      <c r="CG34" s="402"/>
      <c r="CH34" s="402"/>
      <c r="CI34" s="402"/>
      <c r="CJ34" s="402">
        <v>79.75</v>
      </c>
      <c r="CK34" s="402">
        <v>14.95</v>
      </c>
      <c r="CL34" s="402">
        <v>322.85000000000002</v>
      </c>
      <c r="CM34" s="402">
        <v>341.51283205763173</v>
      </c>
      <c r="CN34" s="402">
        <v>491.10961062345262</v>
      </c>
      <c r="CO34" s="402">
        <v>11.93</v>
      </c>
      <c r="CP34" s="402">
        <v>10.61</v>
      </c>
      <c r="CQ34" s="402">
        <v>10.23</v>
      </c>
      <c r="CR34" s="402">
        <v>44.29</v>
      </c>
      <c r="CS34" s="402">
        <v>0.1970652373603875</v>
      </c>
      <c r="CT34" s="402">
        <v>7.21</v>
      </c>
      <c r="CU34" s="402">
        <v>64</v>
      </c>
      <c r="CV34" s="402">
        <v>3.71</v>
      </c>
      <c r="CW34" s="402">
        <v>1.04</v>
      </c>
      <c r="CX34" s="402">
        <v>0</v>
      </c>
      <c r="CY34" s="402">
        <v>0</v>
      </c>
      <c r="CZ34" s="402">
        <v>5.41</v>
      </c>
      <c r="DA34" s="402">
        <v>3.98</v>
      </c>
      <c r="DB34" s="402">
        <v>20.69</v>
      </c>
      <c r="DC34" s="402">
        <v>17.079999999999998</v>
      </c>
      <c r="DD34" s="999" t="s">
        <v>526</v>
      </c>
      <c r="DE34" s="402" t="s">
        <v>526</v>
      </c>
      <c r="DF34" s="402" t="s">
        <v>526</v>
      </c>
      <c r="DG34" s="402" t="s">
        <v>526</v>
      </c>
      <c r="DH34" s="402" t="s">
        <v>526</v>
      </c>
      <c r="DI34" s="402" t="s">
        <v>526</v>
      </c>
      <c r="DJ34" s="402" t="s">
        <v>526</v>
      </c>
      <c r="DK34" s="402">
        <v>0.22</v>
      </c>
      <c r="DL34" s="402">
        <v>0.04</v>
      </c>
      <c r="DM34" s="402"/>
      <c r="DN34" s="402"/>
      <c r="DO34" s="402">
        <v>0.01</v>
      </c>
      <c r="DP34" s="402" t="s">
        <v>526</v>
      </c>
      <c r="DQ34" s="812" t="s">
        <v>526</v>
      </c>
      <c r="DR34" s="402" t="s">
        <v>1523</v>
      </c>
      <c r="DS34" s="402" t="s">
        <v>1507</v>
      </c>
      <c r="DT34" s="402" t="s">
        <v>1523</v>
      </c>
      <c r="DU34" s="402">
        <v>83.3</v>
      </c>
      <c r="DV34" s="402">
        <v>78.11</v>
      </c>
      <c r="DW34" s="402" t="s">
        <v>605</v>
      </c>
      <c r="DX34" s="402" t="s">
        <v>605</v>
      </c>
      <c r="DY34" s="402" t="s">
        <v>605</v>
      </c>
      <c r="DZ34" s="402">
        <v>9.31</v>
      </c>
      <c r="EA34" s="402">
        <v>5.9276930142486366</v>
      </c>
      <c r="EB34" s="402">
        <v>8.2560954395890001</v>
      </c>
      <c r="EC34" s="770"/>
      <c r="ED34" s="770"/>
      <c r="EE34" s="770"/>
      <c r="EF34" s="770"/>
      <c r="EG34" s="770"/>
      <c r="EH34" s="770"/>
      <c r="EI34" s="770"/>
      <c r="EJ34" s="770"/>
      <c r="EK34" s="402" t="s">
        <v>333</v>
      </c>
      <c r="EL34" s="584"/>
      <c r="EM34" s="402">
        <v>0</v>
      </c>
      <c r="EN34" s="402" t="s">
        <v>830</v>
      </c>
      <c r="EO34" s="402" t="s">
        <v>830</v>
      </c>
      <c r="EP34" s="402" t="s">
        <v>605</v>
      </c>
      <c r="EQ34" s="402" t="s">
        <v>847</v>
      </c>
      <c r="ER34" s="402" t="s">
        <v>847</v>
      </c>
      <c r="ES34" s="402" t="s">
        <v>847</v>
      </c>
      <c r="ET34" s="402" t="s">
        <v>847</v>
      </c>
      <c r="EU34" s="402"/>
      <c r="EV34" s="402"/>
      <c r="EW34" s="402"/>
      <c r="EX34" s="402"/>
      <c r="EY34" s="402"/>
      <c r="EZ34" s="402"/>
      <c r="FA34" s="402" t="s">
        <v>526</v>
      </c>
      <c r="FB34" s="782" t="s">
        <v>605</v>
      </c>
      <c r="FC34" s="782" t="s">
        <v>526</v>
      </c>
      <c r="FD34" s="782">
        <v>0</v>
      </c>
      <c r="FE34" s="402">
        <v>53.61</v>
      </c>
    </row>
    <row r="35" spans="1:161">
      <c r="A35" s="276" t="s">
        <v>190</v>
      </c>
      <c r="B35" s="271" t="s">
        <v>209</v>
      </c>
      <c r="C35" s="267" t="s">
        <v>172</v>
      </c>
      <c r="D35" s="423" t="s">
        <v>210</v>
      </c>
      <c r="E35" s="312">
        <v>5701</v>
      </c>
      <c r="F35" s="84" t="s">
        <v>210</v>
      </c>
      <c r="G35" s="794">
        <v>5701</v>
      </c>
      <c r="H35" s="795">
        <v>326.72000000000003</v>
      </c>
      <c r="I35" s="795">
        <v>285.85216100000002</v>
      </c>
      <c r="J35" s="796">
        <v>3.14</v>
      </c>
      <c r="K35" s="795">
        <v>958.75</v>
      </c>
      <c r="L35" s="795">
        <v>962.131845</v>
      </c>
      <c r="M35" s="795">
        <v>1.57</v>
      </c>
      <c r="N35" s="795">
        <v>80.64</v>
      </c>
      <c r="O35" s="795">
        <v>80.531230948290201</v>
      </c>
      <c r="P35" s="795">
        <v>91.41</v>
      </c>
      <c r="Q35" s="795">
        <v>91.761347891148915</v>
      </c>
      <c r="R35" s="795">
        <v>3.96</v>
      </c>
      <c r="S35" s="795">
        <v>1534.13</v>
      </c>
      <c r="T35" s="795">
        <v>1519.39</v>
      </c>
      <c r="U35" s="795">
        <v>1528.5571560000001</v>
      </c>
      <c r="V35" s="795">
        <v>23.1</v>
      </c>
      <c r="W35" s="795">
        <v>685.35</v>
      </c>
      <c r="X35" s="795">
        <v>686.13</v>
      </c>
      <c r="Y35" s="795">
        <v>687.92427699999996</v>
      </c>
      <c r="Z35" s="795">
        <v>0.84</v>
      </c>
      <c r="AA35" s="809">
        <v>0.83</v>
      </c>
      <c r="AB35" s="809">
        <v>1.32</v>
      </c>
      <c r="AC35" s="795">
        <v>666.07</v>
      </c>
      <c r="AD35" s="795">
        <v>693.74</v>
      </c>
      <c r="AE35" s="795">
        <v>694.82372399999997</v>
      </c>
      <c r="AF35" s="402">
        <v>1390.51</v>
      </c>
      <c r="AG35" s="402" t="s">
        <v>526</v>
      </c>
      <c r="AH35" s="402" t="s">
        <v>526</v>
      </c>
      <c r="AI35" s="402" t="s">
        <v>526</v>
      </c>
      <c r="AJ35" s="402"/>
      <c r="AK35" s="402">
        <v>3.73</v>
      </c>
      <c r="AL35" s="402">
        <v>4.26</v>
      </c>
      <c r="AM35" s="398">
        <v>13.4</v>
      </c>
      <c r="AN35" s="402" t="s">
        <v>526</v>
      </c>
      <c r="AO35" s="402" t="s">
        <v>526</v>
      </c>
      <c r="AP35" s="402" t="s">
        <v>526</v>
      </c>
      <c r="AQ35" s="402" t="s">
        <v>526</v>
      </c>
      <c r="AR35" s="402" t="s">
        <v>526</v>
      </c>
      <c r="AS35" s="402" t="s">
        <v>526</v>
      </c>
      <c r="AT35" s="402">
        <v>3.7</v>
      </c>
      <c r="AU35" s="402">
        <v>7.29</v>
      </c>
      <c r="AV35" s="402">
        <v>2.3953817040745444</v>
      </c>
      <c r="AW35" s="402">
        <v>486.93293885601577</v>
      </c>
      <c r="AX35" s="402">
        <v>460.44</v>
      </c>
      <c r="AY35" s="402">
        <v>397.63336287637435</v>
      </c>
      <c r="AZ35" s="402" t="s">
        <v>526</v>
      </c>
      <c r="BA35" s="402" t="s">
        <v>526</v>
      </c>
      <c r="BB35" s="402" t="s">
        <v>526</v>
      </c>
      <c r="BC35" s="402" t="s">
        <v>526</v>
      </c>
      <c r="BD35" s="402" t="s">
        <v>526</v>
      </c>
      <c r="BE35" s="402" t="s">
        <v>526</v>
      </c>
      <c r="BF35" s="402"/>
      <c r="BG35" s="402"/>
      <c r="BH35" s="402"/>
      <c r="BI35" s="402"/>
      <c r="BJ35" s="402" t="s">
        <v>526</v>
      </c>
      <c r="BK35" s="402" t="s">
        <v>526</v>
      </c>
      <c r="BL35" s="402" t="s">
        <v>526</v>
      </c>
      <c r="BM35" s="402" t="s">
        <v>526</v>
      </c>
      <c r="BN35" s="402"/>
      <c r="BO35" s="402"/>
      <c r="BP35" s="402"/>
      <c r="BQ35" s="402"/>
      <c r="BR35" s="402"/>
      <c r="BS35" s="402"/>
      <c r="BT35" s="402" t="s">
        <v>526</v>
      </c>
      <c r="BU35" s="402">
        <v>1</v>
      </c>
      <c r="BV35" s="402">
        <v>1.34</v>
      </c>
      <c r="BW35" s="402">
        <v>0</v>
      </c>
      <c r="BX35" s="402">
        <v>1.5793565944212264</v>
      </c>
      <c r="BY35" s="402">
        <v>711.68</v>
      </c>
      <c r="BZ35" s="402">
        <v>708.1</v>
      </c>
      <c r="CA35" s="402">
        <v>704.1144443684575</v>
      </c>
      <c r="CB35" s="402">
        <v>772.67</v>
      </c>
      <c r="CC35" s="402">
        <v>651.32000000000005</v>
      </c>
      <c r="CD35" s="402">
        <v>574.54608953936781</v>
      </c>
      <c r="CE35" s="402">
        <v>0.28999999999999998</v>
      </c>
      <c r="CF35" s="402">
        <v>1.9</v>
      </c>
      <c r="CG35" s="402"/>
      <c r="CH35" s="402"/>
      <c r="CI35" s="402"/>
      <c r="CJ35" s="402">
        <v>32.85</v>
      </c>
      <c r="CK35" s="402">
        <v>1.22</v>
      </c>
      <c r="CL35" s="402">
        <v>510.18</v>
      </c>
      <c r="CM35" s="402">
        <v>533.36145409924075</v>
      </c>
      <c r="CN35" s="402">
        <v>582.21003731627457</v>
      </c>
      <c r="CO35" s="402">
        <v>9.6199999999999992</v>
      </c>
      <c r="CP35" s="402">
        <v>13.81</v>
      </c>
      <c r="CQ35" s="402">
        <v>12</v>
      </c>
      <c r="CR35" s="402">
        <v>24.17</v>
      </c>
      <c r="CS35" s="402">
        <v>0.92994924061482553</v>
      </c>
      <c r="CT35" s="402">
        <v>16.28</v>
      </c>
      <c r="CU35" s="402">
        <v>1385</v>
      </c>
      <c r="CV35" s="402">
        <v>6.29</v>
      </c>
      <c r="CW35" s="402">
        <v>1.94</v>
      </c>
      <c r="CX35" s="402">
        <v>0.06</v>
      </c>
      <c r="CY35" s="402">
        <v>54.84</v>
      </c>
      <c r="CZ35" s="402">
        <v>14.22</v>
      </c>
      <c r="DA35" s="402">
        <v>8.17</v>
      </c>
      <c r="DB35" s="402">
        <v>19.09</v>
      </c>
      <c r="DC35" s="402">
        <v>19.920000000000002</v>
      </c>
      <c r="DD35" s="999" t="s">
        <v>526</v>
      </c>
      <c r="DE35" s="402" t="s">
        <v>526</v>
      </c>
      <c r="DF35" s="402" t="s">
        <v>526</v>
      </c>
      <c r="DG35" s="402" t="s">
        <v>526</v>
      </c>
      <c r="DH35" s="402" t="s">
        <v>526</v>
      </c>
      <c r="DI35" s="402" t="s">
        <v>526</v>
      </c>
      <c r="DJ35" s="402" t="s">
        <v>526</v>
      </c>
      <c r="DK35" s="402">
        <v>0.46</v>
      </c>
      <c r="DL35" s="402">
        <v>0.4</v>
      </c>
      <c r="DM35" s="402"/>
      <c r="DN35" s="402"/>
      <c r="DO35" s="402">
        <v>0.01</v>
      </c>
      <c r="DP35" s="402" t="s">
        <v>987</v>
      </c>
      <c r="DQ35" s="812" t="s">
        <v>987</v>
      </c>
      <c r="DR35" s="402">
        <v>7.02</v>
      </c>
      <c r="DS35" s="402" t="s">
        <v>987</v>
      </c>
      <c r="DT35" s="402">
        <v>0</v>
      </c>
      <c r="DU35" s="402">
        <v>36.82</v>
      </c>
      <c r="DV35" s="402">
        <v>32.78</v>
      </c>
      <c r="DW35" s="402" t="s">
        <v>605</v>
      </c>
      <c r="DX35" s="402" t="s">
        <v>605</v>
      </c>
      <c r="DY35" s="402" t="s">
        <v>605</v>
      </c>
      <c r="DZ35" s="402">
        <v>47.22</v>
      </c>
      <c r="EA35" s="402">
        <v>48.993498946900793</v>
      </c>
      <c r="EB35" s="402">
        <v>48.992450177624882</v>
      </c>
      <c r="EC35" s="770"/>
      <c r="ED35" s="770"/>
      <c r="EE35" s="770"/>
      <c r="EF35" s="770"/>
      <c r="EG35" s="770"/>
      <c r="EH35" s="770"/>
      <c r="EI35" s="770"/>
      <c r="EJ35" s="770"/>
      <c r="EK35" s="402" t="s">
        <v>333</v>
      </c>
      <c r="EL35" s="584"/>
      <c r="EM35" s="402">
        <v>12.66</v>
      </c>
      <c r="EN35" s="402" t="s">
        <v>830</v>
      </c>
      <c r="EO35" s="402" t="s">
        <v>830</v>
      </c>
      <c r="EP35" s="402" t="s">
        <v>604</v>
      </c>
      <c r="EQ35" s="402" t="s">
        <v>847</v>
      </c>
      <c r="ER35" s="402" t="s">
        <v>847</v>
      </c>
      <c r="ES35" s="402" t="s">
        <v>847</v>
      </c>
      <c r="ET35" s="402" t="s">
        <v>847</v>
      </c>
      <c r="EU35" s="402"/>
      <c r="EV35" s="402"/>
      <c r="EW35" s="402"/>
      <c r="EX35" s="402"/>
      <c r="EY35" s="402"/>
      <c r="EZ35" s="402"/>
      <c r="FA35" s="402" t="s">
        <v>605</v>
      </c>
      <c r="FB35" s="782" t="s">
        <v>604</v>
      </c>
      <c r="FC35" s="782">
        <v>1479.3</v>
      </c>
      <c r="FD35" s="782">
        <v>806.82039070852363</v>
      </c>
      <c r="FE35" s="402">
        <v>38.299999999999997</v>
      </c>
    </row>
    <row r="36" spans="1:161">
      <c r="A36" s="276" t="s">
        <v>190</v>
      </c>
      <c r="B36" s="276" t="s">
        <v>211</v>
      </c>
      <c r="C36" s="267" t="s">
        <v>191</v>
      </c>
      <c r="D36" s="421" t="s">
        <v>191</v>
      </c>
      <c r="E36" s="312">
        <v>5001</v>
      </c>
      <c r="F36" s="276" t="s">
        <v>212</v>
      </c>
      <c r="G36" s="794">
        <v>5801</v>
      </c>
      <c r="H36" s="795">
        <v>533.01</v>
      </c>
      <c r="I36" s="795">
        <v>319.95275299999997</v>
      </c>
      <c r="J36" s="796">
        <v>2.82</v>
      </c>
      <c r="K36" s="795">
        <v>2545.9899999999998</v>
      </c>
      <c r="L36" s="795">
        <v>2530.9806819999999</v>
      </c>
      <c r="M36" s="795">
        <v>1.06</v>
      </c>
      <c r="N36" s="795">
        <v>42.51</v>
      </c>
      <c r="O36" s="795">
        <v>51.77145184173191</v>
      </c>
      <c r="P36" s="795">
        <v>65.459999999999994</v>
      </c>
      <c r="Q36" s="795">
        <v>64.898717881351473</v>
      </c>
      <c r="R36" s="795">
        <v>1.9</v>
      </c>
      <c r="S36" s="795">
        <v>1186.58</v>
      </c>
      <c r="T36" s="795">
        <v>1202.47</v>
      </c>
      <c r="U36" s="795">
        <v>1210.143869</v>
      </c>
      <c r="V36" s="795">
        <v>7.03</v>
      </c>
      <c r="W36" s="795">
        <v>583.27</v>
      </c>
      <c r="X36" s="795">
        <v>572.4</v>
      </c>
      <c r="Y36" s="795">
        <v>572.21755099999996</v>
      </c>
      <c r="Z36" s="795">
        <v>0.96</v>
      </c>
      <c r="AA36" s="809">
        <v>0.91</v>
      </c>
      <c r="AB36" s="809">
        <v>1.46</v>
      </c>
      <c r="AC36" s="795">
        <v>844.6</v>
      </c>
      <c r="AD36" s="795">
        <v>470.37</v>
      </c>
      <c r="AE36" s="795">
        <v>472.40402</v>
      </c>
      <c r="AF36" s="402">
        <v>276.27</v>
      </c>
      <c r="AG36" s="402">
        <v>8.4</v>
      </c>
      <c r="AH36" s="402" t="s">
        <v>526</v>
      </c>
      <c r="AI36" s="402">
        <v>1.75</v>
      </c>
      <c r="AJ36" s="402"/>
      <c r="AK36" s="402">
        <v>1.1200000000000001</v>
      </c>
      <c r="AL36" s="402">
        <v>1.1100000000000001</v>
      </c>
      <c r="AM36" s="398">
        <v>14</v>
      </c>
      <c r="AN36" s="402">
        <v>1</v>
      </c>
      <c r="AO36" s="402">
        <v>1</v>
      </c>
      <c r="AP36" s="402">
        <v>37.4</v>
      </c>
      <c r="AQ36" s="402">
        <v>37.4</v>
      </c>
      <c r="AR36" s="402">
        <v>65.3</v>
      </c>
      <c r="AS36" s="402">
        <v>65.3</v>
      </c>
      <c r="AT36" s="402">
        <v>3.69</v>
      </c>
      <c r="AU36" s="402">
        <v>4.8499999999999996</v>
      </c>
      <c r="AV36" s="402">
        <v>4.7879821647664365</v>
      </c>
      <c r="AW36" s="402">
        <v>336.68997439432735</v>
      </c>
      <c r="AX36" s="402">
        <v>367.76</v>
      </c>
      <c r="AY36" s="402">
        <v>248.97507256785471</v>
      </c>
      <c r="AZ36" s="402">
        <v>60</v>
      </c>
      <c r="BA36" s="402">
        <v>70</v>
      </c>
      <c r="BB36" s="402">
        <v>18.77</v>
      </c>
      <c r="BC36" s="402">
        <v>27.86</v>
      </c>
      <c r="BD36" s="402">
        <v>36.03</v>
      </c>
      <c r="BE36" s="402">
        <v>12.53</v>
      </c>
      <c r="BF36" s="402"/>
      <c r="BG36" s="402"/>
      <c r="BH36" s="402"/>
      <c r="BI36" s="402"/>
      <c r="BJ36" s="402" t="s">
        <v>526</v>
      </c>
      <c r="BK36" s="402" t="s">
        <v>526</v>
      </c>
      <c r="BL36" s="402" t="s">
        <v>526</v>
      </c>
      <c r="BM36" s="402" t="s">
        <v>526</v>
      </c>
      <c r="BN36" s="402"/>
      <c r="BO36" s="402"/>
      <c r="BP36" s="402"/>
      <c r="BQ36" s="402"/>
      <c r="BR36" s="402"/>
      <c r="BS36" s="402"/>
      <c r="BT36" s="402">
        <v>0.95</v>
      </c>
      <c r="BU36" s="402">
        <v>0.89</v>
      </c>
      <c r="BV36" s="402">
        <v>0.47</v>
      </c>
      <c r="BW36" s="402">
        <v>0</v>
      </c>
      <c r="BX36" s="402">
        <v>12.561975446496302</v>
      </c>
      <c r="BY36" s="402">
        <v>711.94</v>
      </c>
      <c r="BZ36" s="402">
        <v>715.77</v>
      </c>
      <c r="CA36" s="402">
        <v>731.7900169841696</v>
      </c>
      <c r="CB36" s="402">
        <v>344.51</v>
      </c>
      <c r="CC36" s="402">
        <v>294.27</v>
      </c>
      <c r="CD36" s="402">
        <v>246.2847116138492</v>
      </c>
      <c r="CE36" s="402">
        <v>0.03</v>
      </c>
      <c r="CF36" s="402">
        <v>0.04</v>
      </c>
      <c r="CG36" s="402"/>
      <c r="CH36" s="402"/>
      <c r="CI36" s="402"/>
      <c r="CJ36" s="402">
        <v>37.520000000000003</v>
      </c>
      <c r="CK36" s="402">
        <v>0.92</v>
      </c>
      <c r="CL36" s="402">
        <v>697.73</v>
      </c>
      <c r="CM36" s="402">
        <v>724.4070743086229</v>
      </c>
      <c r="CN36" s="402">
        <v>779.01848221786622</v>
      </c>
      <c r="CO36" s="402">
        <v>5.43</v>
      </c>
      <c r="CP36" s="402">
        <v>7.57</v>
      </c>
      <c r="CQ36" s="402">
        <v>9.82</v>
      </c>
      <c r="CR36" s="402">
        <v>44.36</v>
      </c>
      <c r="CS36" s="402">
        <v>0.51107699039342536</v>
      </c>
      <c r="CT36" s="402">
        <v>11.26</v>
      </c>
      <c r="CU36" s="402">
        <v>1992</v>
      </c>
      <c r="CV36" s="402">
        <v>4.12</v>
      </c>
      <c r="CW36" s="402">
        <v>1.1000000000000001</v>
      </c>
      <c r="CX36" s="402">
        <v>0.45</v>
      </c>
      <c r="CY36" s="402">
        <v>10.36</v>
      </c>
      <c r="CZ36" s="402">
        <v>7.97</v>
      </c>
      <c r="DA36" s="402">
        <v>5.25</v>
      </c>
      <c r="DB36" s="402">
        <v>13.64</v>
      </c>
      <c r="DC36" s="402">
        <v>12.06</v>
      </c>
      <c r="DD36" s="999" t="s">
        <v>526</v>
      </c>
      <c r="DE36" s="402">
        <v>56.06</v>
      </c>
      <c r="DF36" s="402">
        <v>47.058823529411768</v>
      </c>
      <c r="DG36" s="402">
        <v>35.483870967741936</v>
      </c>
      <c r="DH36" s="402">
        <v>0.41</v>
      </c>
      <c r="DI36" s="402">
        <v>0.44852151614953273</v>
      </c>
      <c r="DJ36" s="402">
        <v>0.50624311452178017</v>
      </c>
      <c r="DK36" s="402">
        <v>0.54</v>
      </c>
      <c r="DL36" s="402">
        <v>0.38</v>
      </c>
      <c r="DM36" s="402"/>
      <c r="DN36" s="402"/>
      <c r="DO36" s="402">
        <v>0</v>
      </c>
      <c r="DP36" s="402" t="s">
        <v>987</v>
      </c>
      <c r="DQ36" s="812" t="s">
        <v>987</v>
      </c>
      <c r="DR36" s="402">
        <v>54.79</v>
      </c>
      <c r="DS36" s="402" t="s">
        <v>987</v>
      </c>
      <c r="DT36" s="402">
        <v>37.090000000000003</v>
      </c>
      <c r="DU36" s="402">
        <v>60.03</v>
      </c>
      <c r="DV36" s="402">
        <v>46.06</v>
      </c>
      <c r="DW36" s="402" t="s">
        <v>604</v>
      </c>
      <c r="DX36" s="402" t="s">
        <v>604</v>
      </c>
      <c r="DY36" s="402" t="s">
        <v>604</v>
      </c>
      <c r="DZ36" s="402">
        <v>49.05</v>
      </c>
      <c r="EA36" s="402">
        <v>49.306615883358283</v>
      </c>
      <c r="EB36" s="402">
        <v>49.874818859088137</v>
      </c>
      <c r="EC36" s="770"/>
      <c r="ED36" s="770"/>
      <c r="EE36" s="770"/>
      <c r="EF36" s="770"/>
      <c r="EG36" s="770"/>
      <c r="EH36" s="770"/>
      <c r="EI36" s="770"/>
      <c r="EJ36" s="770"/>
      <c r="EK36" s="402" t="s">
        <v>333</v>
      </c>
      <c r="EL36" s="584"/>
      <c r="EM36" s="402">
        <v>0</v>
      </c>
      <c r="EN36" s="402" t="s">
        <v>604</v>
      </c>
      <c r="EO36" s="402" t="s">
        <v>605</v>
      </c>
      <c r="EP36" s="402" t="s">
        <v>605</v>
      </c>
      <c r="EQ36" s="402" t="s">
        <v>847</v>
      </c>
      <c r="ER36" s="402" t="s">
        <v>847</v>
      </c>
      <c r="ES36" s="402" t="s">
        <v>847</v>
      </c>
      <c r="ET36" s="402" t="s">
        <v>847</v>
      </c>
      <c r="EU36" s="402"/>
      <c r="EV36" s="402"/>
      <c r="EW36" s="402"/>
      <c r="EX36" s="402"/>
      <c r="EY36" s="402"/>
      <c r="EZ36" s="402"/>
      <c r="FA36" s="402" t="s">
        <v>526</v>
      </c>
      <c r="FB36" s="782" t="s">
        <v>526</v>
      </c>
      <c r="FC36" s="782">
        <v>936.7</v>
      </c>
      <c r="FD36" s="782" t="s">
        <v>526</v>
      </c>
      <c r="FE36" s="402">
        <v>30.49</v>
      </c>
    </row>
    <row r="37" spans="1:161">
      <c r="A37" s="276" t="s">
        <v>190</v>
      </c>
      <c r="B37" s="276" t="s">
        <v>211</v>
      </c>
      <c r="C37" s="267" t="s">
        <v>191</v>
      </c>
      <c r="D37" s="421" t="s">
        <v>191</v>
      </c>
      <c r="E37" s="312">
        <v>5001</v>
      </c>
      <c r="F37" s="276" t="s">
        <v>213</v>
      </c>
      <c r="G37" s="794">
        <v>5802</v>
      </c>
      <c r="H37" s="795">
        <v>629.13</v>
      </c>
      <c r="I37" s="795">
        <v>378.29810500000002</v>
      </c>
      <c r="J37" s="796">
        <v>3.78</v>
      </c>
      <c r="K37" s="795">
        <v>3123.66</v>
      </c>
      <c r="L37" s="795">
        <v>3106.1175640000001</v>
      </c>
      <c r="M37" s="795">
        <v>1.42</v>
      </c>
      <c r="N37" s="795">
        <v>59.7</v>
      </c>
      <c r="O37" s="795">
        <v>60.490595307349231</v>
      </c>
      <c r="P37" s="795">
        <v>41.56</v>
      </c>
      <c r="Q37" s="795">
        <v>42.750145433391509</v>
      </c>
      <c r="R37" s="795">
        <v>2.85</v>
      </c>
      <c r="S37" s="795">
        <v>10444.33</v>
      </c>
      <c r="T37" s="795">
        <v>10453.49</v>
      </c>
      <c r="U37" s="795">
        <v>10449.497891999999</v>
      </c>
      <c r="V37" s="795" t="s">
        <v>526</v>
      </c>
      <c r="W37" s="795">
        <v>649.1</v>
      </c>
      <c r="X37" s="795">
        <v>654.49</v>
      </c>
      <c r="Y37" s="795">
        <v>657.30581600000005</v>
      </c>
      <c r="Z37" s="795">
        <v>1.06</v>
      </c>
      <c r="AA37" s="809">
        <v>1.04</v>
      </c>
      <c r="AB37" s="809">
        <v>1.5</v>
      </c>
      <c r="AC37" s="795">
        <v>873.47</v>
      </c>
      <c r="AD37" s="795">
        <v>562.66</v>
      </c>
      <c r="AE37" s="795">
        <v>568.51454200000001</v>
      </c>
      <c r="AF37" s="402">
        <v>1253.3499999999999</v>
      </c>
      <c r="AG37" s="402" t="s">
        <v>526</v>
      </c>
      <c r="AH37" s="402" t="s">
        <v>526</v>
      </c>
      <c r="AI37" s="402" t="s">
        <v>526</v>
      </c>
      <c r="AJ37" s="402"/>
      <c r="AK37" s="402" t="s">
        <v>526</v>
      </c>
      <c r="AL37" s="402">
        <v>1.1499999999999999</v>
      </c>
      <c r="AM37" s="398">
        <v>8.3800000000000008</v>
      </c>
      <c r="AN37" s="402" t="s">
        <v>526</v>
      </c>
      <c r="AO37" s="402" t="s">
        <v>526</v>
      </c>
      <c r="AP37" s="402" t="s">
        <v>526</v>
      </c>
      <c r="AQ37" s="402" t="s">
        <v>526</v>
      </c>
      <c r="AR37" s="402" t="s">
        <v>526</v>
      </c>
      <c r="AS37" s="402" t="s">
        <v>526</v>
      </c>
      <c r="AT37" s="402">
        <v>2.06</v>
      </c>
      <c r="AU37" s="402">
        <v>4.0599999999999996</v>
      </c>
      <c r="AV37" s="402">
        <v>10.013819070317037</v>
      </c>
      <c r="AW37" s="402">
        <v>396.84987559887315</v>
      </c>
      <c r="AX37" s="402">
        <v>442.33</v>
      </c>
      <c r="AY37" s="402">
        <v>230.31783861729187</v>
      </c>
      <c r="AZ37" s="402" t="s">
        <v>526</v>
      </c>
      <c r="BA37" s="402" t="s">
        <v>526</v>
      </c>
      <c r="BB37" s="402" t="s">
        <v>526</v>
      </c>
      <c r="BC37" s="402" t="s">
        <v>526</v>
      </c>
      <c r="BD37" s="402" t="s">
        <v>526</v>
      </c>
      <c r="BE37" s="402" t="s">
        <v>526</v>
      </c>
      <c r="BF37" s="402"/>
      <c r="BG37" s="402"/>
      <c r="BH37" s="402"/>
      <c r="BI37" s="402"/>
      <c r="BJ37" s="402" t="s">
        <v>526</v>
      </c>
      <c r="BK37" s="402" t="s">
        <v>526</v>
      </c>
      <c r="BL37" s="402" t="s">
        <v>526</v>
      </c>
      <c r="BM37" s="402" t="s">
        <v>526</v>
      </c>
      <c r="BN37" s="402"/>
      <c r="BO37" s="402"/>
      <c r="BP37" s="402"/>
      <c r="BQ37" s="402"/>
      <c r="BR37" s="402"/>
      <c r="BS37" s="402"/>
      <c r="BT37" s="402">
        <v>0.84</v>
      </c>
      <c r="BU37" s="402">
        <v>1</v>
      </c>
      <c r="BV37" s="402">
        <v>0.46</v>
      </c>
      <c r="BW37" s="402">
        <v>0.41</v>
      </c>
      <c r="BX37" s="402" t="s">
        <v>526</v>
      </c>
      <c r="BY37" s="402">
        <v>751.37</v>
      </c>
      <c r="BZ37" s="402">
        <v>779.83</v>
      </c>
      <c r="CA37" s="402">
        <v>803.07247801966662</v>
      </c>
      <c r="CB37" s="402">
        <v>509.3</v>
      </c>
      <c r="CC37" s="402">
        <v>521.35</v>
      </c>
      <c r="CD37" s="402">
        <v>497.48339588632285</v>
      </c>
      <c r="CE37" s="402">
        <v>0.17</v>
      </c>
      <c r="CF37" s="402">
        <v>0.12</v>
      </c>
      <c r="CG37" s="402"/>
      <c r="CH37" s="402"/>
      <c r="CI37" s="402"/>
      <c r="CJ37" s="402">
        <v>54.56</v>
      </c>
      <c r="CK37" s="402">
        <v>3.09</v>
      </c>
      <c r="CL37" s="402">
        <v>454.85</v>
      </c>
      <c r="CM37" s="402">
        <v>463.41463414634148</v>
      </c>
      <c r="CN37" s="402">
        <v>620.02995642701535</v>
      </c>
      <c r="CO37" s="402">
        <v>6.62</v>
      </c>
      <c r="CP37" s="402">
        <v>13.56</v>
      </c>
      <c r="CQ37" s="402">
        <v>11.13</v>
      </c>
      <c r="CR37" s="402">
        <v>68.87</v>
      </c>
      <c r="CS37" s="402" t="s">
        <v>526</v>
      </c>
      <c r="CT37" s="402">
        <v>16.47</v>
      </c>
      <c r="CU37" s="402">
        <v>600</v>
      </c>
      <c r="CV37" s="402">
        <v>6.51</v>
      </c>
      <c r="CW37" s="402">
        <v>1.17</v>
      </c>
      <c r="CX37" s="402">
        <v>0</v>
      </c>
      <c r="CY37" s="402">
        <v>0</v>
      </c>
      <c r="CZ37" s="402">
        <v>10.91</v>
      </c>
      <c r="DA37" s="402">
        <v>4.4400000000000004</v>
      </c>
      <c r="DB37" s="402">
        <v>23.44</v>
      </c>
      <c r="DC37" s="402">
        <v>30.29</v>
      </c>
      <c r="DD37" s="999" t="s">
        <v>526</v>
      </c>
      <c r="DE37" s="402" t="s">
        <v>526</v>
      </c>
      <c r="DF37" s="402" t="s">
        <v>526</v>
      </c>
      <c r="DG37" s="402" t="s">
        <v>526</v>
      </c>
      <c r="DH37" s="402" t="s">
        <v>526</v>
      </c>
      <c r="DI37" s="402" t="s">
        <v>526</v>
      </c>
      <c r="DJ37" s="402" t="s">
        <v>526</v>
      </c>
      <c r="DK37" s="402">
        <v>0.24</v>
      </c>
      <c r="DL37" s="402">
        <v>0.19</v>
      </c>
      <c r="DM37" s="402"/>
      <c r="DN37" s="402"/>
      <c r="DO37" s="402">
        <v>0.02</v>
      </c>
      <c r="DP37" s="402" t="s">
        <v>987</v>
      </c>
      <c r="DQ37" s="812" t="s">
        <v>987</v>
      </c>
      <c r="DR37" s="402">
        <v>50.14</v>
      </c>
      <c r="DS37" s="402" t="s">
        <v>987</v>
      </c>
      <c r="DT37" s="402">
        <v>43.1</v>
      </c>
      <c r="DU37" s="402">
        <v>26.03</v>
      </c>
      <c r="DV37" s="402">
        <v>37.119999999999997</v>
      </c>
      <c r="DW37" s="402" t="s">
        <v>605</v>
      </c>
      <c r="DX37" s="402" t="s">
        <v>605</v>
      </c>
      <c r="DY37" s="402" t="s">
        <v>605</v>
      </c>
      <c r="DZ37" s="402">
        <v>55.89</v>
      </c>
      <c r="EA37" s="402">
        <v>55.503288049361331</v>
      </c>
      <c r="EB37" s="402">
        <v>55.547877231165636</v>
      </c>
      <c r="EC37" s="770"/>
      <c r="ED37" s="770"/>
      <c r="EE37" s="770"/>
      <c r="EF37" s="770"/>
      <c r="EG37" s="770"/>
      <c r="EH37" s="770"/>
      <c r="EI37" s="770"/>
      <c r="EJ37" s="770"/>
      <c r="EK37" s="402" t="s">
        <v>333</v>
      </c>
      <c r="EL37" s="584"/>
      <c r="EM37" s="402">
        <v>0</v>
      </c>
      <c r="EN37" s="402" t="s">
        <v>830</v>
      </c>
      <c r="EO37" s="402" t="s">
        <v>830</v>
      </c>
      <c r="EP37" s="402" t="s">
        <v>605</v>
      </c>
      <c r="EQ37" s="402" t="s">
        <v>847</v>
      </c>
      <c r="ER37" s="402" t="s">
        <v>847</v>
      </c>
      <c r="ES37" s="402" t="s">
        <v>847</v>
      </c>
      <c r="ET37" s="402" t="s">
        <v>847</v>
      </c>
      <c r="EU37" s="402"/>
      <c r="EV37" s="402"/>
      <c r="EW37" s="402"/>
      <c r="EX37" s="402"/>
      <c r="EY37" s="402"/>
      <c r="EZ37" s="402"/>
      <c r="FA37" s="402" t="s">
        <v>604</v>
      </c>
      <c r="FB37" s="782" t="s">
        <v>526</v>
      </c>
      <c r="FC37" s="782">
        <v>2822.4</v>
      </c>
      <c r="FD37" s="782" t="s">
        <v>526</v>
      </c>
      <c r="FE37" s="402">
        <v>37.31</v>
      </c>
    </row>
    <row r="38" spans="1:161">
      <c r="A38" s="276" t="s">
        <v>190</v>
      </c>
      <c r="B38" s="276" t="s">
        <v>211</v>
      </c>
      <c r="C38" s="267" t="s">
        <v>191</v>
      </c>
      <c r="D38" s="421" t="s">
        <v>191</v>
      </c>
      <c r="E38" s="312">
        <v>5001</v>
      </c>
      <c r="F38" s="276" t="s">
        <v>214</v>
      </c>
      <c r="G38" s="794">
        <v>5803</v>
      </c>
      <c r="H38" s="795">
        <v>1066.3699999999999</v>
      </c>
      <c r="I38" s="795">
        <v>281.70628099999999</v>
      </c>
      <c r="J38" s="796">
        <v>4.62</v>
      </c>
      <c r="K38" s="795">
        <v>10533.55</v>
      </c>
      <c r="L38" s="795">
        <v>10521.894709</v>
      </c>
      <c r="M38" s="795" t="s">
        <v>526</v>
      </c>
      <c r="N38" s="795">
        <v>29.38</v>
      </c>
      <c r="O38" s="795">
        <v>29.388330981824218</v>
      </c>
      <c r="P38" s="795" t="s">
        <v>526</v>
      </c>
      <c r="Q38" s="795">
        <v>0</v>
      </c>
      <c r="R38" s="795">
        <v>1.36</v>
      </c>
      <c r="S38" s="795">
        <v>2484.79</v>
      </c>
      <c r="T38" s="795">
        <v>2506.34</v>
      </c>
      <c r="U38" s="795">
        <v>2480.9922409999999</v>
      </c>
      <c r="V38" s="795">
        <v>5</v>
      </c>
      <c r="W38" s="795">
        <v>1152.48</v>
      </c>
      <c r="X38" s="795">
        <v>1198.74</v>
      </c>
      <c r="Y38" s="795">
        <v>1207.5546469999999</v>
      </c>
      <c r="Z38" s="795">
        <v>0.86</v>
      </c>
      <c r="AA38" s="809">
        <v>0.89</v>
      </c>
      <c r="AB38" s="809">
        <v>1.27</v>
      </c>
      <c r="AC38" s="795">
        <v>1059.97</v>
      </c>
      <c r="AD38" s="795">
        <v>1050.08</v>
      </c>
      <c r="AE38" s="795">
        <v>1070.9109370000001</v>
      </c>
      <c r="AF38" s="402">
        <v>9661.67</v>
      </c>
      <c r="AG38" s="402" t="s">
        <v>526</v>
      </c>
      <c r="AH38" s="402" t="s">
        <v>526</v>
      </c>
      <c r="AI38" s="402" t="s">
        <v>526</v>
      </c>
      <c r="AJ38" s="402"/>
      <c r="AK38" s="402" t="s">
        <v>526</v>
      </c>
      <c r="AL38" s="402">
        <v>4.6399999999999997</v>
      </c>
      <c r="AM38" s="398">
        <v>4.5999999999999996</v>
      </c>
      <c r="AN38" s="402" t="s">
        <v>526</v>
      </c>
      <c r="AO38" s="402" t="s">
        <v>526</v>
      </c>
      <c r="AP38" s="402" t="s">
        <v>526</v>
      </c>
      <c r="AQ38" s="402" t="s">
        <v>526</v>
      </c>
      <c r="AR38" s="402" t="s">
        <v>526</v>
      </c>
      <c r="AS38" s="402" t="s">
        <v>526</v>
      </c>
      <c r="AT38" s="402">
        <v>10.74</v>
      </c>
      <c r="AU38" s="402">
        <v>0</v>
      </c>
      <c r="AV38" s="402">
        <v>10.380982040901069</v>
      </c>
      <c r="AW38" s="402">
        <v>284.56375838926175</v>
      </c>
      <c r="AX38" s="402">
        <v>316.69</v>
      </c>
      <c r="AY38" s="402">
        <v>295.85798816568047</v>
      </c>
      <c r="AZ38" s="402" t="s">
        <v>526</v>
      </c>
      <c r="BA38" s="402" t="s">
        <v>526</v>
      </c>
      <c r="BB38" s="402" t="s">
        <v>526</v>
      </c>
      <c r="BC38" s="402" t="s">
        <v>526</v>
      </c>
      <c r="BD38" s="402" t="s">
        <v>526</v>
      </c>
      <c r="BE38" s="402" t="s">
        <v>526</v>
      </c>
      <c r="BF38" s="402"/>
      <c r="BG38" s="402"/>
      <c r="BH38" s="402"/>
      <c r="BI38" s="402"/>
      <c r="BJ38" s="402" t="s">
        <v>526</v>
      </c>
      <c r="BK38" s="402" t="s">
        <v>526</v>
      </c>
      <c r="BL38" s="402" t="s">
        <v>526</v>
      </c>
      <c r="BM38" s="402" t="s">
        <v>526</v>
      </c>
      <c r="BN38" s="402"/>
      <c r="BO38" s="402"/>
      <c r="BP38" s="402"/>
      <c r="BQ38" s="402"/>
      <c r="BR38" s="402"/>
      <c r="BS38" s="402"/>
      <c r="BT38" s="402" t="s">
        <v>526</v>
      </c>
      <c r="BU38" s="402">
        <v>0.89</v>
      </c>
      <c r="BV38" s="402">
        <v>0</v>
      </c>
      <c r="BW38" s="402" t="s">
        <v>1086</v>
      </c>
      <c r="BX38" s="402" t="s">
        <v>526</v>
      </c>
      <c r="BY38" s="402">
        <v>1005.08</v>
      </c>
      <c r="BZ38" s="402">
        <v>1031.83</v>
      </c>
      <c r="CA38" s="402">
        <v>1051.8475760510751</v>
      </c>
      <c r="CB38" s="402">
        <v>811.06</v>
      </c>
      <c r="CC38" s="402">
        <v>898.66</v>
      </c>
      <c r="CD38" s="402">
        <v>628.76849164330929</v>
      </c>
      <c r="CE38" s="402">
        <v>0.03</v>
      </c>
      <c r="CF38" s="402">
        <v>0.15</v>
      </c>
      <c r="CG38" s="402"/>
      <c r="CH38" s="402"/>
      <c r="CI38" s="402"/>
      <c r="CJ38" s="402">
        <v>77.33</v>
      </c>
      <c r="CK38" s="402">
        <v>4.6399999999999997</v>
      </c>
      <c r="CL38" s="402">
        <v>134.29</v>
      </c>
      <c r="CM38" s="402">
        <v>125.56208924247666</v>
      </c>
      <c r="CN38" s="402">
        <v>145.97025250778279</v>
      </c>
      <c r="CO38" s="402">
        <v>12.5</v>
      </c>
      <c r="CP38" s="402">
        <v>16.93</v>
      </c>
      <c r="CQ38" s="402">
        <v>9.64</v>
      </c>
      <c r="CR38" s="402">
        <v>6.66</v>
      </c>
      <c r="CS38" s="402" t="s">
        <v>526</v>
      </c>
      <c r="CT38" s="402">
        <v>26.98</v>
      </c>
      <c r="CU38" s="402">
        <v>309</v>
      </c>
      <c r="CV38" s="402">
        <v>6.46</v>
      </c>
      <c r="CW38" s="402">
        <v>1.27</v>
      </c>
      <c r="CX38" s="402">
        <v>0</v>
      </c>
      <c r="CY38" s="402">
        <v>0</v>
      </c>
      <c r="CZ38" s="402">
        <v>18.86</v>
      </c>
      <c r="DA38" s="402">
        <v>6.92</v>
      </c>
      <c r="DB38" s="402">
        <v>26.09</v>
      </c>
      <c r="DC38" s="402">
        <v>28.03</v>
      </c>
      <c r="DD38" s="999" t="s">
        <v>526</v>
      </c>
      <c r="DE38" s="402" t="s">
        <v>526</v>
      </c>
      <c r="DF38" s="402" t="s">
        <v>526</v>
      </c>
      <c r="DG38" s="402" t="s">
        <v>526</v>
      </c>
      <c r="DH38" s="402" t="s">
        <v>526</v>
      </c>
      <c r="DI38" s="402" t="s">
        <v>526</v>
      </c>
      <c r="DJ38" s="402" t="s">
        <v>526</v>
      </c>
      <c r="DK38" s="402">
        <v>0.21</v>
      </c>
      <c r="DL38" s="402">
        <v>0.11</v>
      </c>
      <c r="DM38" s="402"/>
      <c r="DN38" s="402"/>
      <c r="DO38" s="402">
        <v>0.03</v>
      </c>
      <c r="DP38" s="402" t="s">
        <v>987</v>
      </c>
      <c r="DQ38" s="812" t="s">
        <v>987</v>
      </c>
      <c r="DR38" s="402">
        <v>1.79</v>
      </c>
      <c r="DS38" s="402" t="s">
        <v>987</v>
      </c>
      <c r="DT38" s="402">
        <v>0</v>
      </c>
      <c r="DU38" s="402">
        <v>21.42</v>
      </c>
      <c r="DV38" s="402">
        <v>17.59</v>
      </c>
      <c r="DW38" s="402" t="s">
        <v>605</v>
      </c>
      <c r="DX38" s="402" t="s">
        <v>605</v>
      </c>
      <c r="DY38" s="402" t="s">
        <v>605</v>
      </c>
      <c r="DZ38" s="402">
        <v>47.7</v>
      </c>
      <c r="EA38" s="402">
        <v>47.245138213456208</v>
      </c>
      <c r="EB38" s="402">
        <v>50.546540837802972</v>
      </c>
      <c r="EC38" s="770"/>
      <c r="ED38" s="770"/>
      <c r="EE38" s="770"/>
      <c r="EF38" s="770"/>
      <c r="EG38" s="770"/>
      <c r="EH38" s="770"/>
      <c r="EI38" s="770"/>
      <c r="EJ38" s="770"/>
      <c r="EK38" s="402" t="s">
        <v>333</v>
      </c>
      <c r="EL38" s="584"/>
      <c r="EM38" s="402">
        <v>0</v>
      </c>
      <c r="EN38" s="402" t="s">
        <v>830</v>
      </c>
      <c r="EO38" s="402" t="s">
        <v>830</v>
      </c>
      <c r="EP38" s="402" t="s">
        <v>605</v>
      </c>
      <c r="EQ38" s="402" t="s">
        <v>847</v>
      </c>
      <c r="ER38" s="402" t="s">
        <v>847</v>
      </c>
      <c r="ES38" s="402" t="s">
        <v>847</v>
      </c>
      <c r="ET38" s="402" t="s">
        <v>847</v>
      </c>
      <c r="EU38" s="402"/>
      <c r="EV38" s="402"/>
      <c r="EW38" s="402"/>
      <c r="EX38" s="402"/>
      <c r="EY38" s="402"/>
      <c r="EZ38" s="402"/>
      <c r="FA38" s="402" t="s">
        <v>526</v>
      </c>
      <c r="FB38" s="782" t="s">
        <v>604</v>
      </c>
      <c r="FC38" s="782" t="s">
        <v>526</v>
      </c>
      <c r="FD38" s="782">
        <v>1509.5534677504486</v>
      </c>
      <c r="FE38" s="402">
        <v>53.55</v>
      </c>
    </row>
    <row r="39" spans="1:161">
      <c r="A39" s="276" t="s">
        <v>190</v>
      </c>
      <c r="B39" s="276" t="s">
        <v>211</v>
      </c>
      <c r="C39" s="267" t="s">
        <v>191</v>
      </c>
      <c r="D39" s="421" t="s">
        <v>191</v>
      </c>
      <c r="E39" s="312">
        <v>5001</v>
      </c>
      <c r="F39" s="276" t="s">
        <v>215</v>
      </c>
      <c r="G39" s="794">
        <v>5804</v>
      </c>
      <c r="H39" s="795">
        <v>394.09</v>
      </c>
      <c r="I39" s="795">
        <v>360.49420500000002</v>
      </c>
      <c r="J39" s="796">
        <v>2.63</v>
      </c>
      <c r="K39" s="795">
        <v>2267.31</v>
      </c>
      <c r="L39" s="795">
        <v>2078.640668</v>
      </c>
      <c r="M39" s="795">
        <v>0.51</v>
      </c>
      <c r="N39" s="795">
        <v>60.69</v>
      </c>
      <c r="O39" s="795">
        <v>66.627319772986667</v>
      </c>
      <c r="P39" s="795">
        <v>73.349999999999994</v>
      </c>
      <c r="Q39" s="795">
        <v>75.904066540548143</v>
      </c>
      <c r="R39" s="795">
        <v>1.97</v>
      </c>
      <c r="S39" s="795">
        <v>1394.22</v>
      </c>
      <c r="T39" s="795">
        <v>1402.12</v>
      </c>
      <c r="U39" s="795">
        <v>1412.1825120000001</v>
      </c>
      <c r="V39" s="795">
        <v>4.3600000000000003</v>
      </c>
      <c r="W39" s="795">
        <v>767.3</v>
      </c>
      <c r="X39" s="795">
        <v>759.67</v>
      </c>
      <c r="Y39" s="795">
        <v>777.45360800000003</v>
      </c>
      <c r="Z39" s="795">
        <v>0.77</v>
      </c>
      <c r="AA39" s="809">
        <v>0.8</v>
      </c>
      <c r="AB39" s="809">
        <v>1.24</v>
      </c>
      <c r="AC39" s="795">
        <v>1129.19</v>
      </c>
      <c r="AD39" s="795">
        <v>584.54999999999995</v>
      </c>
      <c r="AE39" s="795">
        <v>595.251215</v>
      </c>
      <c r="AF39" s="402">
        <v>280.97000000000003</v>
      </c>
      <c r="AG39" s="402">
        <v>6.12</v>
      </c>
      <c r="AH39" s="402" t="s">
        <v>526</v>
      </c>
      <c r="AI39" s="402">
        <v>1.6</v>
      </c>
      <c r="AJ39" s="402"/>
      <c r="AK39" s="402" t="s">
        <v>526</v>
      </c>
      <c r="AL39" s="402" t="s">
        <v>1280</v>
      </c>
      <c r="AM39" s="398">
        <v>7.85</v>
      </c>
      <c r="AN39" s="402">
        <v>1</v>
      </c>
      <c r="AO39" s="402">
        <v>1</v>
      </c>
      <c r="AP39" s="402">
        <v>40.299999999999997</v>
      </c>
      <c r="AQ39" s="402">
        <v>40.334355558031397</v>
      </c>
      <c r="AR39" s="402">
        <v>69.8</v>
      </c>
      <c r="AS39" s="402">
        <v>69.8</v>
      </c>
      <c r="AT39" s="402">
        <v>1.49</v>
      </c>
      <c r="AU39" s="402">
        <v>3.66</v>
      </c>
      <c r="AV39" s="402">
        <v>5.7425884717536428</v>
      </c>
      <c r="AW39" s="402">
        <v>181.95512270785017</v>
      </c>
      <c r="AX39" s="402">
        <v>225.29</v>
      </c>
      <c r="AY39" s="402">
        <v>189.50541956787021</v>
      </c>
      <c r="AZ39" s="402">
        <v>60</v>
      </c>
      <c r="BA39" s="402">
        <v>75</v>
      </c>
      <c r="BB39" s="402">
        <v>19.489999999999998</v>
      </c>
      <c r="BC39" s="402">
        <v>27.09</v>
      </c>
      <c r="BD39" s="402">
        <v>35.119999999999997</v>
      </c>
      <c r="BE39" s="402">
        <v>14.32</v>
      </c>
      <c r="BF39" s="402"/>
      <c r="BG39" s="402"/>
      <c r="BH39" s="402"/>
      <c r="BI39" s="402"/>
      <c r="BJ39" s="402" t="s">
        <v>526</v>
      </c>
      <c r="BK39" s="402" t="s">
        <v>526</v>
      </c>
      <c r="BL39" s="402" t="s">
        <v>526</v>
      </c>
      <c r="BM39" s="402" t="s">
        <v>526</v>
      </c>
      <c r="BN39" s="402"/>
      <c r="BO39" s="402"/>
      <c r="BP39" s="402"/>
      <c r="BQ39" s="402"/>
      <c r="BR39" s="402"/>
      <c r="BS39" s="402"/>
      <c r="BT39" s="402">
        <v>0.95</v>
      </c>
      <c r="BU39" s="402">
        <v>0.87</v>
      </c>
      <c r="BV39" s="402">
        <v>0</v>
      </c>
      <c r="BW39" s="402">
        <v>1.04</v>
      </c>
      <c r="BX39" s="402" t="s">
        <v>526</v>
      </c>
      <c r="BY39" s="402">
        <v>640.21</v>
      </c>
      <c r="BZ39" s="402">
        <v>646.37</v>
      </c>
      <c r="CA39" s="402">
        <v>667.43181703933828</v>
      </c>
      <c r="CB39" s="402">
        <v>180.12</v>
      </c>
      <c r="CC39" s="402">
        <v>181.54</v>
      </c>
      <c r="CD39" s="402">
        <v>164.66144354317709</v>
      </c>
      <c r="CE39" s="402">
        <v>0</v>
      </c>
      <c r="CF39" s="402">
        <v>0.04</v>
      </c>
      <c r="CG39" s="402"/>
      <c r="CH39" s="402"/>
      <c r="CI39" s="402"/>
      <c r="CJ39" s="402">
        <v>37.119999999999997</v>
      </c>
      <c r="CK39" s="402">
        <v>0.8</v>
      </c>
      <c r="CL39" s="402">
        <v>546.1</v>
      </c>
      <c r="CM39" s="402">
        <v>614.63468553111534</v>
      </c>
      <c r="CN39" s="402">
        <v>675.85467795520299</v>
      </c>
      <c r="CO39" s="402">
        <v>4.01</v>
      </c>
      <c r="CP39" s="402">
        <v>6.75</v>
      </c>
      <c r="CQ39" s="402">
        <v>5.67</v>
      </c>
      <c r="CR39" s="402">
        <v>39.799999999999997</v>
      </c>
      <c r="CS39" s="402">
        <v>0.80442807758499046</v>
      </c>
      <c r="CT39" s="402">
        <v>10.66</v>
      </c>
      <c r="CU39" s="402">
        <v>1605</v>
      </c>
      <c r="CV39" s="402">
        <v>4.4800000000000004</v>
      </c>
      <c r="CW39" s="402">
        <v>0.96</v>
      </c>
      <c r="CX39" s="402">
        <v>0.5</v>
      </c>
      <c r="CY39" s="402">
        <v>21.36</v>
      </c>
      <c r="CZ39" s="402">
        <v>10.82</v>
      </c>
      <c r="DA39" s="402">
        <v>3.73</v>
      </c>
      <c r="DB39" s="402">
        <v>18.809999999999999</v>
      </c>
      <c r="DC39" s="402">
        <v>14.4</v>
      </c>
      <c r="DD39" s="999" t="s">
        <v>526</v>
      </c>
      <c r="DE39" s="402">
        <v>78.569999999999993</v>
      </c>
      <c r="DF39" s="402">
        <v>64.285714285714292</v>
      </c>
      <c r="DG39" s="402">
        <v>57.142857142857146</v>
      </c>
      <c r="DH39" s="402">
        <v>0.24</v>
      </c>
      <c r="DI39" s="402">
        <v>0.24095091326944748</v>
      </c>
      <c r="DJ39" s="402">
        <v>0.30671035305702626</v>
      </c>
      <c r="DK39" s="402">
        <v>0.46</v>
      </c>
      <c r="DL39" s="402">
        <v>0.32</v>
      </c>
      <c r="DM39" s="402"/>
      <c r="DN39" s="402"/>
      <c r="DO39" s="402">
        <v>0.01</v>
      </c>
      <c r="DP39" s="402" t="s">
        <v>987</v>
      </c>
      <c r="DQ39" s="812" t="s">
        <v>987</v>
      </c>
      <c r="DR39" s="402">
        <v>56.88</v>
      </c>
      <c r="DS39" s="402" t="s">
        <v>987</v>
      </c>
      <c r="DT39" s="402">
        <v>23.08</v>
      </c>
      <c r="DU39" s="402">
        <v>11.45</v>
      </c>
      <c r="DV39" s="402">
        <v>11.7</v>
      </c>
      <c r="DW39" s="402" t="s">
        <v>605</v>
      </c>
      <c r="DX39" s="402" t="s">
        <v>605</v>
      </c>
      <c r="DY39" s="402" t="s">
        <v>605</v>
      </c>
      <c r="DZ39" s="402">
        <v>61.86</v>
      </c>
      <c r="EA39" s="402">
        <v>62.291502264398467</v>
      </c>
      <c r="EB39" s="402">
        <v>64.152109490345808</v>
      </c>
      <c r="EC39" s="770"/>
      <c r="ED39" s="770"/>
      <c r="EE39" s="770"/>
      <c r="EF39" s="770"/>
      <c r="EG39" s="770"/>
      <c r="EH39" s="770"/>
      <c r="EI39" s="770"/>
      <c r="EJ39" s="770"/>
      <c r="EK39" s="402" t="s">
        <v>333</v>
      </c>
      <c r="EL39" s="584"/>
      <c r="EM39" s="402">
        <v>0</v>
      </c>
      <c r="EN39" s="402" t="s">
        <v>605</v>
      </c>
      <c r="EO39" s="402" t="s">
        <v>605</v>
      </c>
      <c r="EP39" s="402" t="s">
        <v>605</v>
      </c>
      <c r="EQ39" s="402" t="s">
        <v>847</v>
      </c>
      <c r="ER39" s="402" t="s">
        <v>847</v>
      </c>
      <c r="ES39" s="402" t="s">
        <v>847</v>
      </c>
      <c r="ET39" s="402" t="s">
        <v>847</v>
      </c>
      <c r="EU39" s="402"/>
      <c r="EV39" s="402"/>
      <c r="EW39" s="402"/>
      <c r="EX39" s="402"/>
      <c r="EY39" s="402"/>
      <c r="EZ39" s="402"/>
      <c r="FA39" s="402" t="s">
        <v>604</v>
      </c>
      <c r="FB39" s="782" t="s">
        <v>604</v>
      </c>
      <c r="FC39" s="782">
        <v>2684.6</v>
      </c>
      <c r="FD39" s="782">
        <v>0</v>
      </c>
      <c r="FE39" s="402">
        <v>31.94</v>
      </c>
    </row>
    <row r="40" spans="1:161">
      <c r="A40" s="276" t="s">
        <v>216</v>
      </c>
      <c r="B40" s="276" t="s">
        <v>217</v>
      </c>
      <c r="C40" s="267" t="s">
        <v>172</v>
      </c>
      <c r="D40" s="421" t="s">
        <v>218</v>
      </c>
      <c r="E40" s="312">
        <v>6001</v>
      </c>
      <c r="F40" s="276" t="s">
        <v>219</v>
      </c>
      <c r="G40" s="794">
        <v>6101</v>
      </c>
      <c r="H40" s="795">
        <v>193.46</v>
      </c>
      <c r="I40" s="795">
        <v>243.92621600000001</v>
      </c>
      <c r="J40" s="796">
        <v>6.77</v>
      </c>
      <c r="K40" s="795">
        <v>1262.1500000000001</v>
      </c>
      <c r="L40" s="795">
        <v>1234.677128</v>
      </c>
      <c r="M40" s="795">
        <v>2.52</v>
      </c>
      <c r="N40" s="795">
        <v>91.04</v>
      </c>
      <c r="O40" s="795">
        <v>91.322597504409742</v>
      </c>
      <c r="P40" s="795">
        <v>92.43</v>
      </c>
      <c r="Q40" s="795">
        <v>92.560184882733395</v>
      </c>
      <c r="R40" s="795">
        <v>8.49</v>
      </c>
      <c r="S40" s="795">
        <v>1318.75</v>
      </c>
      <c r="T40" s="795">
        <v>1445.96</v>
      </c>
      <c r="U40" s="795">
        <v>1445.2767260000001</v>
      </c>
      <c r="V40" s="795">
        <v>2.0499999999999998</v>
      </c>
      <c r="W40" s="795">
        <v>712.85</v>
      </c>
      <c r="X40" s="795">
        <v>726.76</v>
      </c>
      <c r="Y40" s="795">
        <v>741.677998</v>
      </c>
      <c r="Z40" s="795">
        <v>0.85</v>
      </c>
      <c r="AA40" s="809">
        <v>0.84</v>
      </c>
      <c r="AB40" s="809">
        <v>1.2</v>
      </c>
      <c r="AC40" s="795">
        <v>916.43</v>
      </c>
      <c r="AD40" s="795">
        <v>469.43</v>
      </c>
      <c r="AE40" s="795">
        <v>481.40414900000002</v>
      </c>
      <c r="AF40" s="402">
        <v>250.75</v>
      </c>
      <c r="AG40" s="402">
        <v>4.1399999999999997</v>
      </c>
      <c r="AH40" s="402" t="s">
        <v>526</v>
      </c>
      <c r="AI40" s="402" t="s">
        <v>526</v>
      </c>
      <c r="AJ40" s="402"/>
      <c r="AK40" s="402">
        <v>5.76</v>
      </c>
      <c r="AL40" s="402">
        <v>6.66</v>
      </c>
      <c r="AM40" s="398">
        <v>30.11</v>
      </c>
      <c r="AN40" s="402" t="s">
        <v>526</v>
      </c>
      <c r="AO40" s="402" t="s">
        <v>526</v>
      </c>
      <c r="AP40" s="402" t="s">
        <v>526</v>
      </c>
      <c r="AQ40" s="402" t="s">
        <v>526</v>
      </c>
      <c r="AR40" s="402" t="s">
        <v>526</v>
      </c>
      <c r="AS40" s="402" t="s">
        <v>526</v>
      </c>
      <c r="AT40" s="402">
        <v>5.0199999999999996</v>
      </c>
      <c r="AU40" s="402">
        <v>12.21</v>
      </c>
      <c r="AV40" s="402">
        <v>6.0329322690235321</v>
      </c>
      <c r="AW40" s="402">
        <v>312.28501418423269</v>
      </c>
      <c r="AX40" s="402">
        <v>363.75</v>
      </c>
      <c r="AY40" s="402">
        <v>261.30137890208175</v>
      </c>
      <c r="AZ40" s="402" t="s">
        <v>526</v>
      </c>
      <c r="BA40" s="402" t="s">
        <v>526</v>
      </c>
      <c r="BB40" s="402" t="s">
        <v>526</v>
      </c>
      <c r="BC40" s="402" t="s">
        <v>526</v>
      </c>
      <c r="BD40" s="402" t="s">
        <v>526</v>
      </c>
      <c r="BE40" s="402" t="s">
        <v>526</v>
      </c>
      <c r="BF40" s="402"/>
      <c r="BG40" s="402"/>
      <c r="BH40" s="402"/>
      <c r="BI40" s="402"/>
      <c r="BJ40" s="402" t="s">
        <v>526</v>
      </c>
      <c r="BK40" s="402" t="s">
        <v>526</v>
      </c>
      <c r="BL40" s="402" t="s">
        <v>526</v>
      </c>
      <c r="BM40" s="402" t="s">
        <v>526</v>
      </c>
      <c r="BN40" s="402"/>
      <c r="BO40" s="402"/>
      <c r="BP40" s="402"/>
      <c r="BQ40" s="402"/>
      <c r="BR40" s="402"/>
      <c r="BS40" s="402"/>
      <c r="BT40" s="402">
        <v>1.0900000000000001</v>
      </c>
      <c r="BU40" s="402">
        <v>1.04</v>
      </c>
      <c r="BV40" s="402">
        <v>0</v>
      </c>
      <c r="BW40" s="402">
        <v>0</v>
      </c>
      <c r="BX40" s="402">
        <v>3.7024031268130324</v>
      </c>
      <c r="BY40" s="402">
        <v>726.04</v>
      </c>
      <c r="BZ40" s="402">
        <v>731.27</v>
      </c>
      <c r="CA40" s="402">
        <v>743.66678178129689</v>
      </c>
      <c r="CB40" s="402">
        <v>665.27</v>
      </c>
      <c r="CC40" s="402">
        <v>539.84</v>
      </c>
      <c r="CD40" s="402">
        <v>405.55392902255284</v>
      </c>
      <c r="CE40" s="402">
        <v>0.14000000000000001</v>
      </c>
      <c r="CF40" s="402">
        <v>0.22</v>
      </c>
      <c r="CG40" s="402"/>
      <c r="CH40" s="402"/>
      <c r="CI40" s="402"/>
      <c r="CJ40" s="402">
        <v>16.34</v>
      </c>
      <c r="CK40" s="402">
        <v>0.51</v>
      </c>
      <c r="CL40" s="402">
        <v>556.80999999999995</v>
      </c>
      <c r="CM40" s="402">
        <v>616.92472553908067</v>
      </c>
      <c r="CN40" s="402">
        <v>685.08449190896363</v>
      </c>
      <c r="CO40" s="402">
        <v>11.33</v>
      </c>
      <c r="CP40" s="402">
        <v>8.84</v>
      </c>
      <c r="CQ40" s="402">
        <v>9.35</v>
      </c>
      <c r="CR40" s="402">
        <v>49.05</v>
      </c>
      <c r="CS40" s="402">
        <v>1.5362392127561526</v>
      </c>
      <c r="CT40" s="402">
        <v>9.68</v>
      </c>
      <c r="CU40" s="402">
        <v>2920</v>
      </c>
      <c r="CV40" s="402">
        <v>5.16</v>
      </c>
      <c r="CW40" s="402">
        <v>1.27</v>
      </c>
      <c r="CX40" s="402">
        <v>0.23</v>
      </c>
      <c r="CY40" s="402">
        <v>12.07</v>
      </c>
      <c r="CZ40" s="402">
        <v>13.16</v>
      </c>
      <c r="DA40" s="402">
        <v>10.64</v>
      </c>
      <c r="DB40" s="402">
        <v>22.47</v>
      </c>
      <c r="DC40" s="402">
        <v>13.23</v>
      </c>
      <c r="DD40" s="999">
        <v>14204</v>
      </c>
      <c r="DE40" s="402">
        <v>57.77</v>
      </c>
      <c r="DF40" s="402">
        <v>47.916666666666664</v>
      </c>
      <c r="DG40" s="402">
        <v>36.363636363636367</v>
      </c>
      <c r="DH40" s="402">
        <v>0.41</v>
      </c>
      <c r="DI40" s="402">
        <v>0.42665936586735459</v>
      </c>
      <c r="DJ40" s="402">
        <v>0.46858114360226621</v>
      </c>
      <c r="DK40" s="402">
        <v>0.49</v>
      </c>
      <c r="DL40" s="402">
        <v>0.55000000000000004</v>
      </c>
      <c r="DM40" s="402"/>
      <c r="DN40" s="402"/>
      <c r="DO40" s="402">
        <v>0.01</v>
      </c>
      <c r="DP40" s="402" t="s">
        <v>987</v>
      </c>
      <c r="DQ40" s="812" t="s">
        <v>987</v>
      </c>
      <c r="DR40" s="402" t="s">
        <v>1523</v>
      </c>
      <c r="DS40" s="402" t="s">
        <v>987</v>
      </c>
      <c r="DT40" s="402" t="s">
        <v>1523</v>
      </c>
      <c r="DU40" s="402">
        <v>16.29</v>
      </c>
      <c r="DV40" s="402">
        <v>14.24</v>
      </c>
      <c r="DW40" s="402" t="s">
        <v>604</v>
      </c>
      <c r="DX40" s="402" t="s">
        <v>604</v>
      </c>
      <c r="DY40" s="402" t="s">
        <v>604</v>
      </c>
      <c r="DZ40" s="402">
        <v>30.99</v>
      </c>
      <c r="EA40" s="402">
        <v>30.660514670384977</v>
      </c>
      <c r="EB40" s="402">
        <v>31.596788462847183</v>
      </c>
      <c r="EC40" s="770"/>
      <c r="ED40" s="770"/>
      <c r="EE40" s="770"/>
      <c r="EF40" s="770"/>
      <c r="EG40" s="770"/>
      <c r="EH40" s="770"/>
      <c r="EI40" s="770"/>
      <c r="EJ40" s="770"/>
      <c r="EK40" s="402" t="s">
        <v>333</v>
      </c>
      <c r="EL40" s="584"/>
      <c r="EM40" s="402">
        <v>2.92</v>
      </c>
      <c r="EN40" s="402" t="s">
        <v>604</v>
      </c>
      <c r="EO40" s="402" t="s">
        <v>605</v>
      </c>
      <c r="EP40" s="402" t="s">
        <v>604</v>
      </c>
      <c r="EQ40" s="402">
        <v>0</v>
      </c>
      <c r="ER40" s="402">
        <v>0</v>
      </c>
      <c r="ES40" s="402">
        <v>0</v>
      </c>
      <c r="ET40" s="402">
        <v>0</v>
      </c>
      <c r="EU40" s="402"/>
      <c r="EV40" s="402"/>
      <c r="EW40" s="402"/>
      <c r="EX40" s="402"/>
      <c r="EY40" s="402"/>
      <c r="EZ40" s="402"/>
      <c r="FA40" s="402" t="s">
        <v>605</v>
      </c>
      <c r="FB40" s="782" t="s">
        <v>605</v>
      </c>
      <c r="FC40" s="782" t="s">
        <v>526</v>
      </c>
      <c r="FD40" s="782">
        <v>0</v>
      </c>
      <c r="FE40" s="402">
        <v>28.09</v>
      </c>
    </row>
    <row r="41" spans="1:161">
      <c r="A41" s="276" t="s">
        <v>216</v>
      </c>
      <c r="B41" s="276" t="s">
        <v>217</v>
      </c>
      <c r="C41" s="267" t="s">
        <v>172</v>
      </c>
      <c r="D41" s="421" t="s">
        <v>218</v>
      </c>
      <c r="E41" s="312">
        <v>6001</v>
      </c>
      <c r="F41" s="276" t="s">
        <v>220</v>
      </c>
      <c r="G41" s="794">
        <v>6108</v>
      </c>
      <c r="H41" s="795">
        <v>341.26</v>
      </c>
      <c r="I41" s="795">
        <v>332.79758600000002</v>
      </c>
      <c r="J41" s="796">
        <v>9.52</v>
      </c>
      <c r="K41" s="795">
        <v>1885.33</v>
      </c>
      <c r="L41" s="795">
        <v>1885.9739959999999</v>
      </c>
      <c r="M41" s="795">
        <v>7.03</v>
      </c>
      <c r="N41" s="795">
        <v>79.28</v>
      </c>
      <c r="O41" s="795">
        <v>79.149096385542165</v>
      </c>
      <c r="P41" s="795">
        <v>87.36</v>
      </c>
      <c r="Q41" s="795">
        <v>87.1875</v>
      </c>
      <c r="R41" s="795">
        <v>13.69</v>
      </c>
      <c r="S41" s="795">
        <v>1682.44</v>
      </c>
      <c r="T41" s="795">
        <v>1674.92</v>
      </c>
      <c r="U41" s="795">
        <v>1678.9249380000001</v>
      </c>
      <c r="V41" s="795">
        <v>1.56</v>
      </c>
      <c r="W41" s="795">
        <v>1308.8699999999999</v>
      </c>
      <c r="X41" s="795">
        <v>1278.79</v>
      </c>
      <c r="Y41" s="795">
        <v>1296.5094549999999</v>
      </c>
      <c r="Z41" s="795">
        <v>0.52</v>
      </c>
      <c r="AA41" s="809">
        <v>0.55000000000000004</v>
      </c>
      <c r="AB41" s="809">
        <v>0.81</v>
      </c>
      <c r="AC41" s="795">
        <v>1265.72</v>
      </c>
      <c r="AD41" s="795">
        <v>883.04</v>
      </c>
      <c r="AE41" s="795">
        <v>897.55575199999998</v>
      </c>
      <c r="AF41" s="402">
        <v>2694.2</v>
      </c>
      <c r="AG41" s="402">
        <v>7.0000000000000007E-2</v>
      </c>
      <c r="AH41" s="402" t="s">
        <v>526</v>
      </c>
      <c r="AI41" s="402" t="s">
        <v>526</v>
      </c>
      <c r="AJ41" s="402"/>
      <c r="AK41" s="402">
        <v>1.54</v>
      </c>
      <c r="AL41" s="402">
        <v>2.2999999999999998</v>
      </c>
      <c r="AM41" s="398">
        <v>11.24</v>
      </c>
      <c r="AN41" s="402" t="s">
        <v>526</v>
      </c>
      <c r="AO41" s="402" t="s">
        <v>526</v>
      </c>
      <c r="AP41" s="402" t="s">
        <v>526</v>
      </c>
      <c r="AQ41" s="402" t="s">
        <v>526</v>
      </c>
      <c r="AR41" s="402" t="s">
        <v>526</v>
      </c>
      <c r="AS41" s="402" t="s">
        <v>526</v>
      </c>
      <c r="AT41" s="402">
        <v>3.52</v>
      </c>
      <c r="AU41" s="402">
        <v>0</v>
      </c>
      <c r="AV41" s="402">
        <v>3.3381736851768395</v>
      </c>
      <c r="AW41" s="402">
        <v>93.245834726156346</v>
      </c>
      <c r="AX41" s="402">
        <v>166.1</v>
      </c>
      <c r="AY41" s="402">
        <v>100.14521055530518</v>
      </c>
      <c r="AZ41" s="402" t="s">
        <v>526</v>
      </c>
      <c r="BA41" s="402" t="s">
        <v>526</v>
      </c>
      <c r="BB41" s="402" t="s">
        <v>526</v>
      </c>
      <c r="BC41" s="402" t="s">
        <v>526</v>
      </c>
      <c r="BD41" s="402" t="s">
        <v>526</v>
      </c>
      <c r="BE41" s="402" t="s">
        <v>526</v>
      </c>
      <c r="BF41" s="402"/>
      <c r="BG41" s="402"/>
      <c r="BH41" s="402"/>
      <c r="BI41" s="402"/>
      <c r="BJ41" s="402" t="s">
        <v>526</v>
      </c>
      <c r="BK41" s="402" t="s">
        <v>526</v>
      </c>
      <c r="BL41" s="402" t="s">
        <v>526</v>
      </c>
      <c r="BM41" s="402" t="s">
        <v>526</v>
      </c>
      <c r="BN41" s="402"/>
      <c r="BO41" s="402"/>
      <c r="BP41" s="402"/>
      <c r="BQ41" s="402"/>
      <c r="BR41" s="402"/>
      <c r="BS41" s="402"/>
      <c r="BT41" s="402">
        <v>1.05</v>
      </c>
      <c r="BU41" s="402">
        <v>1.03</v>
      </c>
      <c r="BV41" s="402">
        <v>1.43</v>
      </c>
      <c r="BW41" s="402">
        <v>5.45</v>
      </c>
      <c r="BX41" s="402">
        <v>4.1097297852666186</v>
      </c>
      <c r="BY41" s="402">
        <v>803.99</v>
      </c>
      <c r="BZ41" s="402">
        <v>814.78</v>
      </c>
      <c r="CA41" s="402">
        <v>864.6122318528528</v>
      </c>
      <c r="CB41" s="402">
        <v>489.84</v>
      </c>
      <c r="CC41" s="402">
        <v>410.27</v>
      </c>
      <c r="CD41" s="402">
        <v>356.71673358035753</v>
      </c>
      <c r="CE41" s="402">
        <v>0.3</v>
      </c>
      <c r="CF41" s="402">
        <v>0.01</v>
      </c>
      <c r="CG41" s="402"/>
      <c r="CH41" s="402"/>
      <c r="CI41" s="402"/>
      <c r="CJ41" s="402">
        <v>50.86</v>
      </c>
      <c r="CK41" s="402">
        <v>1.26</v>
      </c>
      <c r="CL41" s="402">
        <v>456.71</v>
      </c>
      <c r="CM41" s="402">
        <v>496.52266612518406</v>
      </c>
      <c r="CN41" s="402">
        <v>670.9101844426624</v>
      </c>
      <c r="CO41" s="402">
        <v>8.56</v>
      </c>
      <c r="CP41" s="402">
        <v>7.49</v>
      </c>
      <c r="CQ41" s="402">
        <v>18.07</v>
      </c>
      <c r="CR41" s="402">
        <v>51.15</v>
      </c>
      <c r="CS41" s="402">
        <v>0.50725631507941082</v>
      </c>
      <c r="CT41" s="402">
        <v>11.45</v>
      </c>
      <c r="CU41" s="402">
        <v>532</v>
      </c>
      <c r="CV41" s="402">
        <v>4.09</v>
      </c>
      <c r="CW41" s="402">
        <v>0.66</v>
      </c>
      <c r="CX41" s="402">
        <v>0.68</v>
      </c>
      <c r="CY41" s="402">
        <v>5.37</v>
      </c>
      <c r="CZ41" s="402">
        <v>5.81</v>
      </c>
      <c r="DA41" s="402">
        <v>7.24</v>
      </c>
      <c r="DB41" s="402">
        <v>18.21</v>
      </c>
      <c r="DC41" s="402">
        <v>17.98</v>
      </c>
      <c r="DD41" s="999" t="s">
        <v>526</v>
      </c>
      <c r="DE41" s="402">
        <v>25</v>
      </c>
      <c r="DF41" s="402">
        <v>36.363636363636367</v>
      </c>
      <c r="DG41" s="402" t="s">
        <v>1280</v>
      </c>
      <c r="DH41" s="402">
        <v>0.43</v>
      </c>
      <c r="DI41" s="402">
        <v>0.4234649874764479</v>
      </c>
      <c r="DJ41" s="402" t="s">
        <v>1280</v>
      </c>
      <c r="DK41" s="402">
        <v>0.31</v>
      </c>
      <c r="DL41" s="402">
        <v>0.16</v>
      </c>
      <c r="DM41" s="402"/>
      <c r="DN41" s="402"/>
      <c r="DO41" s="402">
        <v>0.01</v>
      </c>
      <c r="DP41" s="402" t="s">
        <v>987</v>
      </c>
      <c r="DQ41" s="812" t="s">
        <v>987</v>
      </c>
      <c r="DR41" s="402">
        <v>3</v>
      </c>
      <c r="DS41" s="402" t="s">
        <v>987</v>
      </c>
      <c r="DT41" s="402">
        <v>4.3499999999999996</v>
      </c>
      <c r="DU41" s="402">
        <v>43.78</v>
      </c>
      <c r="DV41" s="402">
        <v>48.38</v>
      </c>
      <c r="DW41" s="402" t="s">
        <v>604</v>
      </c>
      <c r="DX41" s="402" t="s">
        <v>604</v>
      </c>
      <c r="DY41" s="402" t="s">
        <v>604</v>
      </c>
      <c r="DZ41" s="402">
        <v>20.86</v>
      </c>
      <c r="EA41" s="402">
        <v>21.00290982512352</v>
      </c>
      <c r="EB41" s="402">
        <v>22.075015299448065</v>
      </c>
      <c r="EC41" s="770"/>
      <c r="ED41" s="770"/>
      <c r="EE41" s="770"/>
      <c r="EF41" s="770"/>
      <c r="EG41" s="770"/>
      <c r="EH41" s="770"/>
      <c r="EI41" s="770"/>
      <c r="EJ41" s="770"/>
      <c r="EK41" s="402" t="s">
        <v>333</v>
      </c>
      <c r="EL41" s="584"/>
      <c r="EM41" s="402">
        <v>0</v>
      </c>
      <c r="EN41" s="402" t="s">
        <v>604</v>
      </c>
      <c r="EO41" s="402" t="s">
        <v>605</v>
      </c>
      <c r="EP41" s="402" t="s">
        <v>604</v>
      </c>
      <c r="EQ41" s="402">
        <v>0</v>
      </c>
      <c r="ER41" s="402">
        <v>0</v>
      </c>
      <c r="ES41" s="402">
        <v>50</v>
      </c>
      <c r="ET41" s="402">
        <v>0</v>
      </c>
      <c r="EU41" s="402"/>
      <c r="EV41" s="402"/>
      <c r="EW41" s="402"/>
      <c r="EX41" s="402"/>
      <c r="EY41" s="402"/>
      <c r="EZ41" s="402"/>
      <c r="FA41" s="402" t="s">
        <v>604</v>
      </c>
      <c r="FB41" s="782" t="s">
        <v>526</v>
      </c>
      <c r="FC41" s="782">
        <v>1143.5999999999999</v>
      </c>
      <c r="FD41" s="782" t="s">
        <v>526</v>
      </c>
      <c r="FE41" s="402">
        <v>42.6</v>
      </c>
    </row>
    <row r="42" spans="1:161">
      <c r="A42" s="276" t="s">
        <v>216</v>
      </c>
      <c r="B42" s="271" t="s">
        <v>217</v>
      </c>
      <c r="C42" s="267" t="s">
        <v>172</v>
      </c>
      <c r="D42" s="423" t="s">
        <v>221</v>
      </c>
      <c r="E42" s="312">
        <v>6115</v>
      </c>
      <c r="F42" s="271" t="s">
        <v>221</v>
      </c>
      <c r="G42" s="794">
        <v>6115</v>
      </c>
      <c r="H42" s="795">
        <v>309.32</v>
      </c>
      <c r="I42" s="795">
        <v>358.50996500000002</v>
      </c>
      <c r="J42" s="796">
        <v>7.47</v>
      </c>
      <c r="K42" s="795">
        <v>1630.03</v>
      </c>
      <c r="L42" s="795">
        <v>995.22346600000003</v>
      </c>
      <c r="M42" s="795">
        <v>0.98</v>
      </c>
      <c r="N42" s="795">
        <v>84.23</v>
      </c>
      <c r="O42" s="795">
        <v>86.269163900742853</v>
      </c>
      <c r="P42" s="795">
        <v>67.8</v>
      </c>
      <c r="Q42" s="795">
        <v>81.948395764185236</v>
      </c>
      <c r="R42" s="795">
        <v>6.96</v>
      </c>
      <c r="S42" s="795">
        <v>1675.06</v>
      </c>
      <c r="T42" s="795">
        <v>1798.78</v>
      </c>
      <c r="U42" s="795">
        <v>1816.4424979999999</v>
      </c>
      <c r="V42" s="795">
        <v>11.82</v>
      </c>
      <c r="W42" s="795">
        <v>733.33</v>
      </c>
      <c r="X42" s="795">
        <v>731.64</v>
      </c>
      <c r="Y42" s="795">
        <v>781.65262499999994</v>
      </c>
      <c r="Z42" s="795">
        <v>1.05</v>
      </c>
      <c r="AA42" s="809">
        <v>0.96</v>
      </c>
      <c r="AB42" s="809">
        <v>1.34</v>
      </c>
      <c r="AC42" s="795">
        <v>626.70000000000005</v>
      </c>
      <c r="AD42" s="795">
        <v>543.54</v>
      </c>
      <c r="AE42" s="795">
        <v>605.35596199999998</v>
      </c>
      <c r="AF42" s="402" t="s">
        <v>526</v>
      </c>
      <c r="AG42" s="402" t="s">
        <v>526</v>
      </c>
      <c r="AH42" s="402" t="s">
        <v>526</v>
      </c>
      <c r="AI42" s="402" t="s">
        <v>526</v>
      </c>
      <c r="AJ42" s="402"/>
      <c r="AK42" s="402">
        <v>0.76</v>
      </c>
      <c r="AL42" s="402">
        <v>0.69</v>
      </c>
      <c r="AM42" s="398">
        <v>11.13</v>
      </c>
      <c r="AN42" s="402" t="s">
        <v>526</v>
      </c>
      <c r="AO42" s="402" t="s">
        <v>526</v>
      </c>
      <c r="AP42" s="402" t="s">
        <v>526</v>
      </c>
      <c r="AQ42" s="402" t="s">
        <v>526</v>
      </c>
      <c r="AR42" s="402" t="s">
        <v>526</v>
      </c>
      <c r="AS42" s="402" t="s">
        <v>526</v>
      </c>
      <c r="AT42" s="402">
        <v>12.86</v>
      </c>
      <c r="AU42" s="402">
        <v>12.71</v>
      </c>
      <c r="AV42" s="402">
        <v>15.696123057604771</v>
      </c>
      <c r="AW42" s="402">
        <v>247.61629122248482</v>
      </c>
      <c r="AX42" s="402">
        <v>304.97000000000003</v>
      </c>
      <c r="AY42" s="402">
        <v>326.47935959817926</v>
      </c>
      <c r="AZ42" s="402" t="s">
        <v>526</v>
      </c>
      <c r="BA42" s="402" t="s">
        <v>526</v>
      </c>
      <c r="BB42" s="402" t="s">
        <v>526</v>
      </c>
      <c r="BC42" s="402" t="s">
        <v>526</v>
      </c>
      <c r="BD42" s="402" t="s">
        <v>526</v>
      </c>
      <c r="BE42" s="402" t="s">
        <v>526</v>
      </c>
      <c r="BF42" s="402"/>
      <c r="BG42" s="402"/>
      <c r="BH42" s="402"/>
      <c r="BI42" s="402"/>
      <c r="BJ42" s="402" t="s">
        <v>526</v>
      </c>
      <c r="BK42" s="402" t="s">
        <v>526</v>
      </c>
      <c r="BL42" s="402" t="s">
        <v>526</v>
      </c>
      <c r="BM42" s="402" t="s">
        <v>526</v>
      </c>
      <c r="BN42" s="402"/>
      <c r="BO42" s="402"/>
      <c r="BP42" s="402"/>
      <c r="BQ42" s="402"/>
      <c r="BR42" s="402"/>
      <c r="BS42" s="402"/>
      <c r="BT42" s="402">
        <v>0.92</v>
      </c>
      <c r="BU42" s="402">
        <v>0.93</v>
      </c>
      <c r="BV42" s="402">
        <v>0.38</v>
      </c>
      <c r="BW42" s="402" t="s">
        <v>1086</v>
      </c>
      <c r="BX42" s="402" t="s">
        <v>526</v>
      </c>
      <c r="BY42" s="402">
        <v>642.66999999999996</v>
      </c>
      <c r="BZ42" s="402">
        <v>646.84</v>
      </c>
      <c r="CA42" s="402">
        <v>677.81235973944342</v>
      </c>
      <c r="CB42" s="402">
        <v>875.94</v>
      </c>
      <c r="CC42" s="402">
        <v>663.78</v>
      </c>
      <c r="CD42" s="402">
        <v>701.22697854339867</v>
      </c>
      <c r="CE42" s="402">
        <v>0.09</v>
      </c>
      <c r="CF42" s="402">
        <v>0.42</v>
      </c>
      <c r="CG42" s="402"/>
      <c r="CH42" s="402"/>
      <c r="CI42" s="402"/>
      <c r="CJ42" s="402">
        <v>38.93</v>
      </c>
      <c r="CK42" s="402">
        <v>1.63</v>
      </c>
      <c r="CL42" s="402">
        <v>328.21</v>
      </c>
      <c r="CM42" s="402">
        <v>358.1434599156118</v>
      </c>
      <c r="CN42" s="402">
        <v>454.9547076585232</v>
      </c>
      <c r="CO42" s="402">
        <v>9.56</v>
      </c>
      <c r="CP42" s="402">
        <v>13.6</v>
      </c>
      <c r="CQ42" s="402">
        <v>11.72</v>
      </c>
      <c r="CR42" s="402">
        <v>60.83</v>
      </c>
      <c r="CS42" s="402" t="s">
        <v>526</v>
      </c>
      <c r="CT42" s="402">
        <v>20.28</v>
      </c>
      <c r="CU42" s="402">
        <v>770</v>
      </c>
      <c r="CV42" s="402">
        <v>7.05</v>
      </c>
      <c r="CW42" s="402">
        <v>1.06</v>
      </c>
      <c r="CX42" s="402">
        <v>0.1</v>
      </c>
      <c r="CY42" s="402">
        <v>64.239999999999995</v>
      </c>
      <c r="CZ42" s="402">
        <v>15.68</v>
      </c>
      <c r="DA42" s="402">
        <v>10.199999999999999</v>
      </c>
      <c r="DB42" s="402">
        <v>28.18</v>
      </c>
      <c r="DC42" s="402">
        <v>15.46</v>
      </c>
      <c r="DD42" s="999" t="s">
        <v>526</v>
      </c>
      <c r="DE42" s="402" t="s">
        <v>526</v>
      </c>
      <c r="DF42" s="402" t="s">
        <v>526</v>
      </c>
      <c r="DG42" s="402" t="s">
        <v>526</v>
      </c>
      <c r="DH42" s="402" t="s">
        <v>526</v>
      </c>
      <c r="DI42" s="402" t="s">
        <v>526</v>
      </c>
      <c r="DJ42" s="402" t="s">
        <v>526</v>
      </c>
      <c r="DK42" s="402">
        <v>0.2</v>
      </c>
      <c r="DL42" s="402">
        <v>0.18</v>
      </c>
      <c r="DM42" s="402"/>
      <c r="DN42" s="402"/>
      <c r="DO42" s="402">
        <v>0.06</v>
      </c>
      <c r="DP42" s="402" t="s">
        <v>987</v>
      </c>
      <c r="DQ42" s="812" t="s">
        <v>987</v>
      </c>
      <c r="DR42" s="402" t="s">
        <v>1523</v>
      </c>
      <c r="DS42" s="402" t="s">
        <v>987</v>
      </c>
      <c r="DT42" s="402">
        <v>0</v>
      </c>
      <c r="DU42" s="402">
        <v>5.16</v>
      </c>
      <c r="DV42" s="402">
        <v>9.1199999999999992</v>
      </c>
      <c r="DW42" s="402" t="s">
        <v>604</v>
      </c>
      <c r="DX42" s="402" t="s">
        <v>604</v>
      </c>
      <c r="DY42" s="402" t="s">
        <v>605</v>
      </c>
      <c r="DZ42" s="402">
        <v>54.16</v>
      </c>
      <c r="EA42" s="402">
        <v>53.226498952896875</v>
      </c>
      <c r="EB42" s="402">
        <v>55.430129362966348</v>
      </c>
      <c r="EC42" s="770"/>
      <c r="ED42" s="770"/>
      <c r="EE42" s="770"/>
      <c r="EF42" s="770"/>
      <c r="EG42" s="770"/>
      <c r="EH42" s="770"/>
      <c r="EI42" s="770"/>
      <c r="EJ42" s="770"/>
      <c r="EK42" s="402" t="s">
        <v>333</v>
      </c>
      <c r="EL42" s="584"/>
      <c r="EM42" s="402">
        <v>0</v>
      </c>
      <c r="EN42" s="402" t="s">
        <v>604</v>
      </c>
      <c r="EO42" s="402" t="s">
        <v>605</v>
      </c>
      <c r="EP42" s="402" t="s">
        <v>604</v>
      </c>
      <c r="EQ42" s="402" t="s">
        <v>847</v>
      </c>
      <c r="ER42" s="402" t="s">
        <v>847</v>
      </c>
      <c r="ES42" s="402" t="s">
        <v>847</v>
      </c>
      <c r="ET42" s="402" t="s">
        <v>847</v>
      </c>
      <c r="EU42" s="402"/>
      <c r="EV42" s="402"/>
      <c r="EW42" s="402"/>
      <c r="EX42" s="402"/>
      <c r="EY42" s="402"/>
      <c r="EZ42" s="402"/>
      <c r="FA42" s="402" t="s">
        <v>526</v>
      </c>
      <c r="FB42" s="782" t="s">
        <v>605</v>
      </c>
      <c r="FC42" s="782" t="s">
        <v>526</v>
      </c>
      <c r="FD42" s="782" t="s">
        <v>526</v>
      </c>
      <c r="FE42" s="402">
        <v>41.35</v>
      </c>
    </row>
    <row r="43" spans="1:161">
      <c r="A43" s="276" t="s">
        <v>216</v>
      </c>
      <c r="B43" s="271" t="s">
        <v>222</v>
      </c>
      <c r="C43" s="267" t="s">
        <v>172</v>
      </c>
      <c r="D43" s="423" t="s">
        <v>223</v>
      </c>
      <c r="E43" s="312">
        <v>6301</v>
      </c>
      <c r="F43" s="84" t="s">
        <v>223</v>
      </c>
      <c r="G43" s="794">
        <v>6301</v>
      </c>
      <c r="H43" s="795">
        <v>271.24</v>
      </c>
      <c r="I43" s="795">
        <v>265.83053200000001</v>
      </c>
      <c r="J43" s="796">
        <v>5.8</v>
      </c>
      <c r="K43" s="795">
        <v>1671.6</v>
      </c>
      <c r="L43" s="795">
        <v>1333.506198</v>
      </c>
      <c r="M43" s="795">
        <v>2.11</v>
      </c>
      <c r="N43" s="795">
        <v>82.14</v>
      </c>
      <c r="O43" s="795">
        <v>82.177403680834843</v>
      </c>
      <c r="P43" s="795">
        <v>73.33</v>
      </c>
      <c r="Q43" s="795">
        <v>88.42076935727421</v>
      </c>
      <c r="R43" s="795">
        <v>6.31</v>
      </c>
      <c r="S43" s="795">
        <v>1248.8399999999999</v>
      </c>
      <c r="T43" s="795">
        <v>1282.99</v>
      </c>
      <c r="U43" s="795">
        <v>1264.7348380000001</v>
      </c>
      <c r="V43" s="795">
        <v>6.3</v>
      </c>
      <c r="W43" s="795">
        <v>607.08000000000004</v>
      </c>
      <c r="X43" s="795">
        <v>594.17999999999995</v>
      </c>
      <c r="Y43" s="795">
        <v>581.61291300000005</v>
      </c>
      <c r="Z43" s="795">
        <v>0.98</v>
      </c>
      <c r="AA43" s="809">
        <v>0.94</v>
      </c>
      <c r="AB43" s="809">
        <v>1.39</v>
      </c>
      <c r="AC43" s="795">
        <v>614.86</v>
      </c>
      <c r="AD43" s="795">
        <v>452.22</v>
      </c>
      <c r="AE43" s="795">
        <v>425.167439</v>
      </c>
      <c r="AF43" s="402" t="s">
        <v>526</v>
      </c>
      <c r="AG43" s="402" t="s">
        <v>526</v>
      </c>
      <c r="AH43" s="402" t="s">
        <v>526</v>
      </c>
      <c r="AI43" s="402" t="s">
        <v>526</v>
      </c>
      <c r="AJ43" s="402"/>
      <c r="AK43" s="402">
        <v>1.25</v>
      </c>
      <c r="AL43" s="402">
        <v>2.12</v>
      </c>
      <c r="AM43" s="398">
        <v>8</v>
      </c>
      <c r="AN43" s="402" t="s">
        <v>526</v>
      </c>
      <c r="AO43" s="402" t="s">
        <v>526</v>
      </c>
      <c r="AP43" s="402" t="s">
        <v>526</v>
      </c>
      <c r="AQ43" s="402" t="s">
        <v>526</v>
      </c>
      <c r="AR43" s="402" t="s">
        <v>526</v>
      </c>
      <c r="AS43" s="402" t="s">
        <v>526</v>
      </c>
      <c r="AT43" s="402">
        <v>13.01</v>
      </c>
      <c r="AU43" s="402">
        <v>9</v>
      </c>
      <c r="AV43" s="402">
        <v>6.3579257902901762</v>
      </c>
      <c r="AW43" s="402">
        <v>483.90243902439022</v>
      </c>
      <c r="AX43" s="402">
        <v>509.24</v>
      </c>
      <c r="AY43" s="402">
        <v>359.85859973042392</v>
      </c>
      <c r="AZ43" s="402" t="s">
        <v>526</v>
      </c>
      <c r="BA43" s="402" t="s">
        <v>526</v>
      </c>
      <c r="BB43" s="402" t="s">
        <v>526</v>
      </c>
      <c r="BC43" s="402" t="s">
        <v>526</v>
      </c>
      <c r="BD43" s="402" t="s">
        <v>526</v>
      </c>
      <c r="BE43" s="402" t="s">
        <v>526</v>
      </c>
      <c r="BF43" s="402"/>
      <c r="BG43" s="402"/>
      <c r="BH43" s="402"/>
      <c r="BI43" s="402"/>
      <c r="BJ43" s="402" t="s">
        <v>526</v>
      </c>
      <c r="BK43" s="402" t="s">
        <v>526</v>
      </c>
      <c r="BL43" s="402" t="s">
        <v>526</v>
      </c>
      <c r="BM43" s="402" t="s">
        <v>526</v>
      </c>
      <c r="BN43" s="402"/>
      <c r="BO43" s="402"/>
      <c r="BP43" s="402"/>
      <c r="BQ43" s="402"/>
      <c r="BR43" s="402"/>
      <c r="BS43" s="402"/>
      <c r="BT43" s="402">
        <v>1</v>
      </c>
      <c r="BU43" s="402">
        <v>0.99</v>
      </c>
      <c r="BV43" s="402">
        <v>0.24</v>
      </c>
      <c r="BW43" s="402" t="s">
        <v>1086</v>
      </c>
      <c r="BX43" s="402" t="s">
        <v>526</v>
      </c>
      <c r="BY43" s="402">
        <v>707.66</v>
      </c>
      <c r="BZ43" s="402">
        <v>710.41</v>
      </c>
      <c r="CA43" s="402">
        <v>738.54427913837401</v>
      </c>
      <c r="CB43" s="402">
        <v>1025.1300000000001</v>
      </c>
      <c r="CC43" s="402">
        <v>771.5</v>
      </c>
      <c r="CD43" s="402">
        <v>681.93488545560945</v>
      </c>
      <c r="CE43" s="402">
        <v>0.32</v>
      </c>
      <c r="CF43" s="402">
        <v>0.45</v>
      </c>
      <c r="CG43" s="402"/>
      <c r="CH43" s="402"/>
      <c r="CI43" s="402"/>
      <c r="CJ43" s="402">
        <v>37.31</v>
      </c>
      <c r="CK43" s="402">
        <v>1.45</v>
      </c>
      <c r="CL43" s="402">
        <v>384.12</v>
      </c>
      <c r="CM43" s="402">
        <v>446.21733149931225</v>
      </c>
      <c r="CN43" s="402">
        <v>541.29787656281007</v>
      </c>
      <c r="CO43" s="402">
        <v>13.19</v>
      </c>
      <c r="CP43" s="402">
        <v>14.59</v>
      </c>
      <c r="CQ43" s="402">
        <v>10.33</v>
      </c>
      <c r="CR43" s="402">
        <v>36.65</v>
      </c>
      <c r="CS43" s="402">
        <v>0.55242226068061795</v>
      </c>
      <c r="CT43" s="402">
        <v>15.12</v>
      </c>
      <c r="CU43" s="402">
        <v>784</v>
      </c>
      <c r="CV43" s="402">
        <v>6.24</v>
      </c>
      <c r="CW43" s="402">
        <v>1.06</v>
      </c>
      <c r="CX43" s="402">
        <v>0.42</v>
      </c>
      <c r="CY43" s="402">
        <v>26.32</v>
      </c>
      <c r="CZ43" s="402">
        <v>10.68</v>
      </c>
      <c r="DA43" s="402">
        <v>10.119999999999999</v>
      </c>
      <c r="DB43" s="402">
        <v>17.45</v>
      </c>
      <c r="DC43" s="402">
        <v>18.329999999999998</v>
      </c>
      <c r="DD43" s="999" t="s">
        <v>526</v>
      </c>
      <c r="DE43" s="402" t="s">
        <v>526</v>
      </c>
      <c r="DF43" s="402" t="s">
        <v>526</v>
      </c>
      <c r="DG43" s="402" t="s">
        <v>526</v>
      </c>
      <c r="DH43" s="402" t="s">
        <v>526</v>
      </c>
      <c r="DI43" s="402" t="s">
        <v>526</v>
      </c>
      <c r="DJ43" s="402" t="s">
        <v>526</v>
      </c>
      <c r="DK43" s="402">
        <v>0.36</v>
      </c>
      <c r="DL43" s="402">
        <v>0.33</v>
      </c>
      <c r="DM43" s="402"/>
      <c r="DN43" s="402"/>
      <c r="DO43" s="402">
        <v>0.02</v>
      </c>
      <c r="DP43" s="402" t="s">
        <v>987</v>
      </c>
      <c r="DQ43" s="812" t="s">
        <v>987</v>
      </c>
      <c r="DR43" s="402">
        <v>0.74</v>
      </c>
      <c r="DS43" s="402" t="s">
        <v>987</v>
      </c>
      <c r="DT43" s="402">
        <v>2.11</v>
      </c>
      <c r="DU43" s="402">
        <v>27.15</v>
      </c>
      <c r="DV43" s="402">
        <v>28.12</v>
      </c>
      <c r="DW43" s="402" t="s">
        <v>605</v>
      </c>
      <c r="DX43" s="402" t="s">
        <v>605</v>
      </c>
      <c r="DY43" s="402" t="s">
        <v>605</v>
      </c>
      <c r="DZ43" s="402">
        <v>34.54</v>
      </c>
      <c r="EA43" s="402">
        <v>35.734514267587649</v>
      </c>
      <c r="EB43" s="402">
        <v>40.413342570974272</v>
      </c>
      <c r="EC43" s="770"/>
      <c r="ED43" s="770"/>
      <c r="EE43" s="770"/>
      <c r="EF43" s="770"/>
      <c r="EG43" s="770"/>
      <c r="EH43" s="770"/>
      <c r="EI43" s="770"/>
      <c r="EJ43" s="770"/>
      <c r="EK43" s="402" t="s">
        <v>333</v>
      </c>
      <c r="EL43" s="584"/>
      <c r="EM43" s="402">
        <v>11.55</v>
      </c>
      <c r="EN43" s="402" t="s">
        <v>605</v>
      </c>
      <c r="EO43" s="402" t="s">
        <v>605</v>
      </c>
      <c r="EP43" s="402" t="s">
        <v>604</v>
      </c>
      <c r="EQ43" s="402" t="s">
        <v>847</v>
      </c>
      <c r="ER43" s="402" t="s">
        <v>847</v>
      </c>
      <c r="ES43" s="402" t="s">
        <v>847</v>
      </c>
      <c r="ET43" s="402" t="s">
        <v>847</v>
      </c>
      <c r="EU43" s="402"/>
      <c r="EV43" s="402"/>
      <c r="EW43" s="402"/>
      <c r="EX43" s="402"/>
      <c r="EY43" s="402"/>
      <c r="EZ43" s="402"/>
      <c r="FA43" s="402" t="s">
        <v>526</v>
      </c>
      <c r="FB43" s="782" t="s">
        <v>605</v>
      </c>
      <c r="FC43" s="782" t="s">
        <v>526</v>
      </c>
      <c r="FD43" s="782">
        <v>0</v>
      </c>
      <c r="FE43" s="402">
        <v>40.770000000000003</v>
      </c>
    </row>
    <row r="44" spans="1:161">
      <c r="A44" s="276" t="s">
        <v>224</v>
      </c>
      <c r="B44" s="276" t="s">
        <v>225</v>
      </c>
      <c r="C44" s="267" t="s">
        <v>172</v>
      </c>
      <c r="D44" s="421" t="s">
        <v>226</v>
      </c>
      <c r="E44" s="312">
        <v>7001</v>
      </c>
      <c r="F44" s="276" t="s">
        <v>225</v>
      </c>
      <c r="G44" s="794">
        <v>7101</v>
      </c>
      <c r="H44" s="795">
        <v>237.21</v>
      </c>
      <c r="I44" s="795">
        <v>395.99147099999999</v>
      </c>
      <c r="J44" s="796">
        <v>5.25</v>
      </c>
      <c r="K44" s="795">
        <v>954.19</v>
      </c>
      <c r="L44" s="795">
        <v>1022.834164</v>
      </c>
      <c r="M44" s="795">
        <v>2.62</v>
      </c>
      <c r="N44" s="795">
        <v>88.01</v>
      </c>
      <c r="O44" s="795">
        <v>86.588969879355233</v>
      </c>
      <c r="P44" s="795">
        <v>96.67</v>
      </c>
      <c r="Q44" s="795">
        <v>95.822934217520967</v>
      </c>
      <c r="R44" s="795">
        <v>7.15</v>
      </c>
      <c r="S44" s="795">
        <v>1011.34</v>
      </c>
      <c r="T44" s="795">
        <v>1133.1099999999999</v>
      </c>
      <c r="U44" s="795">
        <v>1165.224125</v>
      </c>
      <c r="V44" s="795">
        <v>1.9</v>
      </c>
      <c r="W44" s="795">
        <v>818.97</v>
      </c>
      <c r="X44" s="795">
        <v>789.5</v>
      </c>
      <c r="Y44" s="795">
        <v>828.69741399999998</v>
      </c>
      <c r="Z44" s="795">
        <v>0.93</v>
      </c>
      <c r="AA44" s="809">
        <v>0.95</v>
      </c>
      <c r="AB44" s="809">
        <v>1.45</v>
      </c>
      <c r="AC44" s="795">
        <v>738.2</v>
      </c>
      <c r="AD44" s="795">
        <v>513.89</v>
      </c>
      <c r="AE44" s="795">
        <v>532.78215499999999</v>
      </c>
      <c r="AF44" s="402">
        <v>270.39</v>
      </c>
      <c r="AG44" s="402">
        <v>6.4</v>
      </c>
      <c r="AH44" s="402" t="s">
        <v>526</v>
      </c>
      <c r="AI44" s="402" t="s">
        <v>526</v>
      </c>
      <c r="AJ44" s="402"/>
      <c r="AK44" s="402">
        <v>4.68</v>
      </c>
      <c r="AL44" s="402">
        <v>5.29</v>
      </c>
      <c r="AM44" s="398">
        <v>10.050000000000001</v>
      </c>
      <c r="AN44" s="402" t="s">
        <v>526</v>
      </c>
      <c r="AO44" s="402" t="s">
        <v>526</v>
      </c>
      <c r="AP44" s="402" t="s">
        <v>526</v>
      </c>
      <c r="AQ44" s="402" t="s">
        <v>526</v>
      </c>
      <c r="AR44" s="402" t="s">
        <v>526</v>
      </c>
      <c r="AS44" s="402" t="s">
        <v>526</v>
      </c>
      <c r="AT44" s="402">
        <v>7.74</v>
      </c>
      <c r="AU44" s="402">
        <v>4.6900000000000004</v>
      </c>
      <c r="AV44" s="402">
        <v>5.4916273804092528</v>
      </c>
      <c r="AW44" s="402">
        <v>330.07839361848437</v>
      </c>
      <c r="AX44" s="402">
        <v>406.87</v>
      </c>
      <c r="AY44" s="402">
        <v>249.65782937091296</v>
      </c>
      <c r="AZ44" s="402" t="s">
        <v>526</v>
      </c>
      <c r="BA44" s="402" t="s">
        <v>526</v>
      </c>
      <c r="BB44" s="402" t="s">
        <v>526</v>
      </c>
      <c r="BC44" s="402" t="s">
        <v>526</v>
      </c>
      <c r="BD44" s="402" t="s">
        <v>526</v>
      </c>
      <c r="BE44" s="402" t="s">
        <v>526</v>
      </c>
      <c r="BF44" s="402"/>
      <c r="BG44" s="402"/>
      <c r="BH44" s="402"/>
      <c r="BI44" s="402"/>
      <c r="BJ44" s="402" t="s">
        <v>526</v>
      </c>
      <c r="BK44" s="402" t="s">
        <v>526</v>
      </c>
      <c r="BL44" s="402" t="s">
        <v>526</v>
      </c>
      <c r="BM44" s="402" t="s">
        <v>526</v>
      </c>
      <c r="BN44" s="402"/>
      <c r="BO44" s="402"/>
      <c r="BP44" s="402"/>
      <c r="BQ44" s="402"/>
      <c r="BR44" s="402"/>
      <c r="BS44" s="402"/>
      <c r="BT44" s="402">
        <v>1.19</v>
      </c>
      <c r="BU44" s="402">
        <v>1.22</v>
      </c>
      <c r="BV44" s="402">
        <v>1.04</v>
      </c>
      <c r="BW44" s="402">
        <v>0</v>
      </c>
      <c r="BX44" s="402" t="s">
        <v>526</v>
      </c>
      <c r="BY44" s="402">
        <v>756.43</v>
      </c>
      <c r="BZ44" s="402">
        <v>760.78</v>
      </c>
      <c r="CA44" s="402">
        <v>783.94168511430621</v>
      </c>
      <c r="CB44" s="402">
        <v>788.97</v>
      </c>
      <c r="CC44" s="402">
        <v>603.62</v>
      </c>
      <c r="CD44" s="402">
        <v>449.91612167756779</v>
      </c>
      <c r="CE44" s="402">
        <v>0.08</v>
      </c>
      <c r="CF44" s="402">
        <v>0.19</v>
      </c>
      <c r="CG44" s="402"/>
      <c r="CH44" s="402"/>
      <c r="CI44" s="402"/>
      <c r="CJ44" s="402">
        <v>35.1</v>
      </c>
      <c r="CK44" s="402">
        <v>1.68</v>
      </c>
      <c r="CL44" s="402">
        <v>628.09</v>
      </c>
      <c r="CM44" s="402">
        <v>653.35473118943275</v>
      </c>
      <c r="CN44" s="402">
        <v>693.68843574687048</v>
      </c>
      <c r="CO44" s="402">
        <v>8.41</v>
      </c>
      <c r="CP44" s="402">
        <v>11.93</v>
      </c>
      <c r="CQ44" s="402">
        <v>11.25</v>
      </c>
      <c r="CR44" s="402">
        <v>35.57</v>
      </c>
      <c r="CS44" s="402" t="s">
        <v>526</v>
      </c>
      <c r="CT44" s="402">
        <v>10.35</v>
      </c>
      <c r="CU44" s="402">
        <v>3228</v>
      </c>
      <c r="CV44" s="402">
        <v>5.69</v>
      </c>
      <c r="CW44" s="402">
        <v>1.84</v>
      </c>
      <c r="CX44" s="402">
        <v>0.02</v>
      </c>
      <c r="CY44" s="402">
        <v>28.4</v>
      </c>
      <c r="CZ44" s="402">
        <v>13.99</v>
      </c>
      <c r="DA44" s="402">
        <v>7.98</v>
      </c>
      <c r="DB44" s="402">
        <v>16.690000000000001</v>
      </c>
      <c r="DC44" s="402">
        <v>17.09</v>
      </c>
      <c r="DD44" s="999">
        <v>14405</v>
      </c>
      <c r="DE44" s="402">
        <v>62.5</v>
      </c>
      <c r="DF44" s="402">
        <v>57.446808510638299</v>
      </c>
      <c r="DG44" s="402">
        <v>44.680851063829785</v>
      </c>
      <c r="DH44" s="402">
        <v>0.4</v>
      </c>
      <c r="DI44" s="402">
        <v>0.34933174758231678</v>
      </c>
      <c r="DJ44" s="402">
        <v>0.37528951066829891</v>
      </c>
      <c r="DK44" s="402">
        <v>0.35</v>
      </c>
      <c r="DL44" s="402">
        <v>0.48</v>
      </c>
      <c r="DM44" s="402"/>
      <c r="DN44" s="402"/>
      <c r="DO44" s="402">
        <v>0</v>
      </c>
      <c r="DP44" s="402" t="s">
        <v>987</v>
      </c>
      <c r="DQ44" s="812" t="s">
        <v>987</v>
      </c>
      <c r="DR44" s="402">
        <v>43.72</v>
      </c>
      <c r="DS44" s="402" t="s">
        <v>987</v>
      </c>
      <c r="DT44" s="402">
        <v>28.08</v>
      </c>
      <c r="DU44" s="402">
        <v>2.56</v>
      </c>
      <c r="DV44" s="402">
        <v>3.42</v>
      </c>
      <c r="DW44" s="402" t="s">
        <v>604</v>
      </c>
      <c r="DX44" s="402" t="s">
        <v>604</v>
      </c>
      <c r="DY44" s="402" t="s">
        <v>604</v>
      </c>
      <c r="DZ44" s="402">
        <v>39.020000000000003</v>
      </c>
      <c r="EA44" s="402">
        <v>40.757694617304111</v>
      </c>
      <c r="EB44" s="402">
        <v>42.264619774772207</v>
      </c>
      <c r="EC44" s="770"/>
      <c r="ED44" s="770"/>
      <c r="EE44" s="770"/>
      <c r="EF44" s="770"/>
      <c r="EG44" s="770"/>
      <c r="EH44" s="770"/>
      <c r="EI44" s="770"/>
      <c r="EJ44" s="770"/>
      <c r="EK44" s="402" t="s">
        <v>333</v>
      </c>
      <c r="EL44" s="584"/>
      <c r="EM44" s="402">
        <v>8.26</v>
      </c>
      <c r="EN44" s="402" t="s">
        <v>830</v>
      </c>
      <c r="EO44" s="402" t="s">
        <v>830</v>
      </c>
      <c r="EP44" s="402" t="s">
        <v>604</v>
      </c>
      <c r="EQ44" s="402" t="s">
        <v>847</v>
      </c>
      <c r="ER44" s="402" t="s">
        <v>847</v>
      </c>
      <c r="ES44" s="402" t="s">
        <v>847</v>
      </c>
      <c r="ET44" s="402" t="s">
        <v>847</v>
      </c>
      <c r="EU44" s="402"/>
      <c r="EV44" s="402"/>
      <c r="EW44" s="402"/>
      <c r="EX44" s="402"/>
      <c r="EY44" s="402"/>
      <c r="EZ44" s="402"/>
      <c r="FA44" s="402" t="s">
        <v>526</v>
      </c>
      <c r="FB44" s="782" t="s">
        <v>526</v>
      </c>
      <c r="FC44" s="782" t="s">
        <v>526</v>
      </c>
      <c r="FD44" s="782" t="s">
        <v>526</v>
      </c>
      <c r="FE44" s="402">
        <v>32.82</v>
      </c>
    </row>
    <row r="45" spans="1:161">
      <c r="A45" s="276" t="s">
        <v>224</v>
      </c>
      <c r="B45" s="271" t="s">
        <v>225</v>
      </c>
      <c r="C45" s="267" t="s">
        <v>172</v>
      </c>
      <c r="D45" s="423" t="s">
        <v>227</v>
      </c>
      <c r="E45" s="312">
        <v>7102</v>
      </c>
      <c r="F45" s="271" t="s">
        <v>227</v>
      </c>
      <c r="G45" s="794">
        <v>7102</v>
      </c>
      <c r="H45" s="795">
        <v>626.54</v>
      </c>
      <c r="I45" s="795">
        <v>207.731075</v>
      </c>
      <c r="J45" s="796">
        <v>5.32</v>
      </c>
      <c r="K45" s="795">
        <v>1908.96</v>
      </c>
      <c r="L45" s="795">
        <v>1925.2222159999999</v>
      </c>
      <c r="M45" s="795">
        <v>3.23</v>
      </c>
      <c r="N45" s="795">
        <v>30.68</v>
      </c>
      <c r="O45" s="795">
        <v>30.229426828946327</v>
      </c>
      <c r="P45" s="795">
        <v>89.88</v>
      </c>
      <c r="Q45" s="795">
        <v>89.518705282889357</v>
      </c>
      <c r="R45" s="795">
        <v>4.54</v>
      </c>
      <c r="S45" s="795">
        <v>1020.07</v>
      </c>
      <c r="T45" s="795">
        <v>1079.22</v>
      </c>
      <c r="U45" s="795">
        <v>1073.294764</v>
      </c>
      <c r="V45" s="795">
        <v>6.45</v>
      </c>
      <c r="W45" s="795">
        <v>610.41999999999996</v>
      </c>
      <c r="X45" s="795">
        <v>648.73</v>
      </c>
      <c r="Y45" s="795">
        <v>647.29632600000002</v>
      </c>
      <c r="Z45" s="795">
        <v>0.89</v>
      </c>
      <c r="AA45" s="809">
        <v>0.92</v>
      </c>
      <c r="AB45" s="809">
        <v>1.22</v>
      </c>
      <c r="AC45" s="795">
        <v>592.24</v>
      </c>
      <c r="AD45" s="795">
        <v>522.32000000000005</v>
      </c>
      <c r="AE45" s="795">
        <v>521.91946199999995</v>
      </c>
      <c r="AF45" s="402" t="s">
        <v>526</v>
      </c>
      <c r="AG45" s="402" t="s">
        <v>526</v>
      </c>
      <c r="AH45" s="402" t="s">
        <v>526</v>
      </c>
      <c r="AI45" s="402" t="s">
        <v>526</v>
      </c>
      <c r="AJ45" s="402"/>
      <c r="AK45" s="402">
        <v>0.49</v>
      </c>
      <c r="AL45" s="402">
        <v>0.48</v>
      </c>
      <c r="AM45" s="398">
        <v>5.09</v>
      </c>
      <c r="AN45" s="402" t="s">
        <v>526</v>
      </c>
      <c r="AO45" s="402" t="s">
        <v>526</v>
      </c>
      <c r="AP45" s="402" t="s">
        <v>526</v>
      </c>
      <c r="AQ45" s="402" t="s">
        <v>526</v>
      </c>
      <c r="AR45" s="402" t="s">
        <v>526</v>
      </c>
      <c r="AS45" s="402" t="s">
        <v>526</v>
      </c>
      <c r="AT45" s="402">
        <v>14.02</v>
      </c>
      <c r="AU45" s="402">
        <v>9.9700000000000006</v>
      </c>
      <c r="AV45" s="402">
        <v>9.9308810677683326</v>
      </c>
      <c r="AW45" s="402">
        <v>296.40310822718897</v>
      </c>
      <c r="AX45" s="402">
        <v>368.91</v>
      </c>
      <c r="AY45" s="402">
        <v>299.91260824660367</v>
      </c>
      <c r="AZ45" s="402" t="s">
        <v>526</v>
      </c>
      <c r="BA45" s="402" t="s">
        <v>526</v>
      </c>
      <c r="BB45" s="402" t="s">
        <v>526</v>
      </c>
      <c r="BC45" s="402" t="s">
        <v>526</v>
      </c>
      <c r="BD45" s="402" t="s">
        <v>526</v>
      </c>
      <c r="BE45" s="402" t="s">
        <v>526</v>
      </c>
      <c r="BF45" s="402"/>
      <c r="BG45" s="402"/>
      <c r="BH45" s="402"/>
      <c r="BI45" s="402"/>
      <c r="BJ45" s="402" t="s">
        <v>526</v>
      </c>
      <c r="BK45" s="402" t="s">
        <v>526</v>
      </c>
      <c r="BL45" s="402" t="s">
        <v>526</v>
      </c>
      <c r="BM45" s="402" t="s">
        <v>526</v>
      </c>
      <c r="BN45" s="402"/>
      <c r="BO45" s="402"/>
      <c r="BP45" s="402"/>
      <c r="BQ45" s="402"/>
      <c r="BR45" s="402"/>
      <c r="BS45" s="402"/>
      <c r="BT45" s="402">
        <v>1.05</v>
      </c>
      <c r="BU45" s="402">
        <v>0.94</v>
      </c>
      <c r="BV45" s="402">
        <v>0.2</v>
      </c>
      <c r="BW45" s="402" t="s">
        <v>1086</v>
      </c>
      <c r="BX45" s="402" t="s">
        <v>526</v>
      </c>
      <c r="BY45" s="402">
        <v>596.54999999999995</v>
      </c>
      <c r="BZ45" s="402">
        <v>604.11</v>
      </c>
      <c r="CA45" s="402">
        <v>638.60816696591633</v>
      </c>
      <c r="CB45" s="402">
        <v>1029.8800000000001</v>
      </c>
      <c r="CC45" s="402">
        <v>773.95</v>
      </c>
      <c r="CD45" s="402">
        <v>610.08649449829079</v>
      </c>
      <c r="CE45" s="402">
        <v>0.24</v>
      </c>
      <c r="CF45" s="402">
        <v>0.08</v>
      </c>
      <c r="CG45" s="402"/>
      <c r="CH45" s="402"/>
      <c r="CI45" s="402"/>
      <c r="CJ45" s="402">
        <v>44.49</v>
      </c>
      <c r="CK45" s="402">
        <v>1.88</v>
      </c>
      <c r="CL45" s="402">
        <v>193.17</v>
      </c>
      <c r="CM45" s="402">
        <v>190.22733211392736</v>
      </c>
      <c r="CN45" s="402">
        <v>208.90011659541392</v>
      </c>
      <c r="CO45" s="402">
        <v>18.510000000000002</v>
      </c>
      <c r="CP45" s="402">
        <v>33.06</v>
      </c>
      <c r="CQ45" s="402">
        <v>25.59</v>
      </c>
      <c r="CR45" s="402">
        <v>16.850000000000001</v>
      </c>
      <c r="CS45" s="402" t="s">
        <v>526</v>
      </c>
      <c r="CT45" s="402">
        <v>13.78</v>
      </c>
      <c r="CU45" s="402">
        <v>491</v>
      </c>
      <c r="CV45" s="402">
        <v>5.78</v>
      </c>
      <c r="CW45" s="402">
        <v>0.95</v>
      </c>
      <c r="CX45" s="402">
        <v>0.12</v>
      </c>
      <c r="CY45" s="402">
        <v>20.99</v>
      </c>
      <c r="CZ45" s="402">
        <v>23.86</v>
      </c>
      <c r="DA45" s="402">
        <v>7.54</v>
      </c>
      <c r="DB45" s="402">
        <v>22.01</v>
      </c>
      <c r="DC45" s="402">
        <v>20.84</v>
      </c>
      <c r="DD45" s="999" t="s">
        <v>526</v>
      </c>
      <c r="DE45" s="402" t="s">
        <v>526</v>
      </c>
      <c r="DF45" s="402" t="s">
        <v>526</v>
      </c>
      <c r="DG45" s="402" t="s">
        <v>526</v>
      </c>
      <c r="DH45" s="402" t="s">
        <v>526</v>
      </c>
      <c r="DI45" s="402" t="s">
        <v>526</v>
      </c>
      <c r="DJ45" s="402" t="s">
        <v>526</v>
      </c>
      <c r="DK45" s="402">
        <v>0.11</v>
      </c>
      <c r="DL45" s="402">
        <v>0.1</v>
      </c>
      <c r="DM45" s="402"/>
      <c r="DN45" s="402"/>
      <c r="DO45" s="402">
        <v>0</v>
      </c>
      <c r="DP45" s="402">
        <v>14.44</v>
      </c>
      <c r="DQ45" s="811">
        <v>14.23</v>
      </c>
      <c r="DR45" s="402">
        <v>34.76</v>
      </c>
      <c r="DS45" s="402">
        <v>51.11</v>
      </c>
      <c r="DT45" s="402">
        <v>20</v>
      </c>
      <c r="DU45" s="402">
        <v>7.77</v>
      </c>
      <c r="DV45" s="402">
        <v>10.14</v>
      </c>
      <c r="DW45" s="402" t="s">
        <v>605</v>
      </c>
      <c r="DX45" s="402" t="s">
        <v>605</v>
      </c>
      <c r="DY45" s="402" t="s">
        <v>605</v>
      </c>
      <c r="DZ45" s="402">
        <v>64.52</v>
      </c>
      <c r="EA45" s="402">
        <v>64.913029958815343</v>
      </c>
      <c r="EB45" s="402">
        <v>66.064970233579956</v>
      </c>
      <c r="EC45" s="770"/>
      <c r="ED45" s="770"/>
      <c r="EE45" s="770"/>
      <c r="EF45" s="770"/>
      <c r="EG45" s="770"/>
      <c r="EH45" s="770"/>
      <c r="EI45" s="770"/>
      <c r="EJ45" s="770"/>
      <c r="EK45" s="402" t="s">
        <v>333</v>
      </c>
      <c r="EL45" s="584"/>
      <c r="EM45" s="402">
        <v>0</v>
      </c>
      <c r="EN45" s="402" t="s">
        <v>604</v>
      </c>
      <c r="EO45" s="402" t="s">
        <v>605</v>
      </c>
      <c r="EP45" s="402" t="s">
        <v>605</v>
      </c>
      <c r="EQ45" s="402" t="s">
        <v>847</v>
      </c>
      <c r="ER45" s="402" t="s">
        <v>847</v>
      </c>
      <c r="ES45" s="402" t="s">
        <v>847</v>
      </c>
      <c r="ET45" s="402" t="s">
        <v>847</v>
      </c>
      <c r="EU45" s="402"/>
      <c r="EV45" s="402"/>
      <c r="EW45" s="402"/>
      <c r="EX45" s="402"/>
      <c r="EY45" s="402"/>
      <c r="EZ45" s="402"/>
      <c r="FA45" s="402" t="s">
        <v>526</v>
      </c>
      <c r="FB45" s="782" t="s">
        <v>526</v>
      </c>
      <c r="FC45" s="782" t="s">
        <v>526</v>
      </c>
      <c r="FD45" s="782" t="s">
        <v>526</v>
      </c>
      <c r="FE45" s="402">
        <v>48.71</v>
      </c>
    </row>
    <row r="46" spans="1:161">
      <c r="A46" s="276" t="s">
        <v>224</v>
      </c>
      <c r="B46" s="276" t="s">
        <v>225</v>
      </c>
      <c r="C46" s="267" t="s">
        <v>172</v>
      </c>
      <c r="D46" s="421" t="s">
        <v>226</v>
      </c>
      <c r="E46" s="312">
        <v>7001</v>
      </c>
      <c r="F46" s="276" t="s">
        <v>224</v>
      </c>
      <c r="G46" s="794">
        <v>7105</v>
      </c>
      <c r="H46" s="795">
        <v>196.91</v>
      </c>
      <c r="I46" s="795">
        <v>266.58631100000002</v>
      </c>
      <c r="J46" s="796">
        <v>6.39</v>
      </c>
      <c r="K46" s="795">
        <v>1952.25</v>
      </c>
      <c r="L46" s="795">
        <v>1829.866356</v>
      </c>
      <c r="M46" s="795" t="s">
        <v>526</v>
      </c>
      <c r="N46" s="795">
        <v>87.71</v>
      </c>
      <c r="O46" s="795">
        <v>88.215678101169601</v>
      </c>
      <c r="P46" s="795">
        <v>63.19</v>
      </c>
      <c r="Q46" s="795">
        <v>65.73081921388814</v>
      </c>
      <c r="R46" s="795">
        <v>5.6</v>
      </c>
      <c r="S46" s="795">
        <v>1749.68</v>
      </c>
      <c r="T46" s="795">
        <v>1749.71</v>
      </c>
      <c r="U46" s="795">
        <v>1758.609921</v>
      </c>
      <c r="V46" s="795">
        <v>6.19</v>
      </c>
      <c r="W46" s="795">
        <v>1218.47</v>
      </c>
      <c r="X46" s="795">
        <v>1234.57</v>
      </c>
      <c r="Y46" s="795">
        <v>1266.285539</v>
      </c>
      <c r="Z46" s="795">
        <v>0.28999999999999998</v>
      </c>
      <c r="AA46" s="809">
        <v>0.39</v>
      </c>
      <c r="AB46" s="809">
        <v>0.5</v>
      </c>
      <c r="AC46" s="795">
        <v>626.14</v>
      </c>
      <c r="AD46" s="795">
        <v>494.09</v>
      </c>
      <c r="AE46" s="795">
        <v>508.08679799999999</v>
      </c>
      <c r="AF46" s="402">
        <v>222.14</v>
      </c>
      <c r="AG46" s="402">
        <v>1.96</v>
      </c>
      <c r="AH46" s="402" t="s">
        <v>526</v>
      </c>
      <c r="AI46" s="402" t="s">
        <v>526</v>
      </c>
      <c r="AJ46" s="402"/>
      <c r="AK46" s="402">
        <v>0.5</v>
      </c>
      <c r="AL46" s="402">
        <v>0.47</v>
      </c>
      <c r="AM46" s="398">
        <v>7.1</v>
      </c>
      <c r="AN46" s="402" t="s">
        <v>526</v>
      </c>
      <c r="AO46" s="402" t="s">
        <v>526</v>
      </c>
      <c r="AP46" s="402" t="s">
        <v>526</v>
      </c>
      <c r="AQ46" s="402" t="s">
        <v>526</v>
      </c>
      <c r="AR46" s="402" t="s">
        <v>526</v>
      </c>
      <c r="AS46" s="402" t="s">
        <v>526</v>
      </c>
      <c r="AT46" s="402">
        <v>18.23</v>
      </c>
      <c r="AU46" s="402">
        <v>13.93</v>
      </c>
      <c r="AV46" s="402">
        <v>21.666666666666664</v>
      </c>
      <c r="AW46" s="402">
        <v>392.04244999179446</v>
      </c>
      <c r="AX46" s="402">
        <v>360.33</v>
      </c>
      <c r="AY46" s="402">
        <v>333.33333333333337</v>
      </c>
      <c r="AZ46" s="402" t="s">
        <v>526</v>
      </c>
      <c r="BA46" s="402" t="s">
        <v>526</v>
      </c>
      <c r="BB46" s="402" t="s">
        <v>526</v>
      </c>
      <c r="BC46" s="402" t="s">
        <v>526</v>
      </c>
      <c r="BD46" s="402" t="s">
        <v>526</v>
      </c>
      <c r="BE46" s="402" t="s">
        <v>526</v>
      </c>
      <c r="BF46" s="402"/>
      <c r="BG46" s="402"/>
      <c r="BH46" s="402"/>
      <c r="BI46" s="402"/>
      <c r="BJ46" s="402" t="s">
        <v>526</v>
      </c>
      <c r="BK46" s="402" t="s">
        <v>526</v>
      </c>
      <c r="BL46" s="402" t="s">
        <v>526</v>
      </c>
      <c r="BM46" s="402" t="s">
        <v>526</v>
      </c>
      <c r="BN46" s="402"/>
      <c r="BO46" s="402"/>
      <c r="BP46" s="402"/>
      <c r="BQ46" s="402"/>
      <c r="BR46" s="402"/>
      <c r="BS46" s="402"/>
      <c r="BT46" s="402">
        <v>2.41</v>
      </c>
      <c r="BU46" s="402">
        <v>0.9</v>
      </c>
      <c r="BV46" s="402">
        <v>0</v>
      </c>
      <c r="BW46" s="402" t="s">
        <v>1086</v>
      </c>
      <c r="BX46" s="402" t="s">
        <v>526</v>
      </c>
      <c r="BY46" s="402">
        <v>586.65</v>
      </c>
      <c r="BZ46" s="402">
        <v>582</v>
      </c>
      <c r="CA46" s="402">
        <v>609.25176046666479</v>
      </c>
      <c r="CB46" s="402">
        <v>352.27</v>
      </c>
      <c r="CC46" s="402">
        <v>297.3</v>
      </c>
      <c r="CD46" s="402">
        <v>290.42314601666692</v>
      </c>
      <c r="CE46" s="402">
        <v>0.09</v>
      </c>
      <c r="CF46" s="402">
        <v>0.04</v>
      </c>
      <c r="CG46" s="402"/>
      <c r="CH46" s="402"/>
      <c r="CI46" s="402"/>
      <c r="CJ46" s="402">
        <v>35.01</v>
      </c>
      <c r="CK46" s="402">
        <v>1.49</v>
      </c>
      <c r="CL46" s="402">
        <v>132.87</v>
      </c>
      <c r="CM46" s="402">
        <v>122.82665964172813</v>
      </c>
      <c r="CN46" s="402">
        <v>204.9654305468259</v>
      </c>
      <c r="CO46" s="402">
        <v>10.81</v>
      </c>
      <c r="CP46" s="402">
        <v>18.149999999999999</v>
      </c>
      <c r="CQ46" s="402">
        <v>25.16</v>
      </c>
      <c r="CR46" s="402">
        <v>49.18</v>
      </c>
      <c r="CS46" s="402" t="s">
        <v>526</v>
      </c>
      <c r="CT46" s="402">
        <v>13.33</v>
      </c>
      <c r="CU46" s="402">
        <v>351</v>
      </c>
      <c r="CV46" s="402">
        <v>9.36</v>
      </c>
      <c r="CW46" s="402">
        <v>0.56000000000000005</v>
      </c>
      <c r="CX46" s="402">
        <v>0</v>
      </c>
      <c r="CY46" s="402">
        <v>0</v>
      </c>
      <c r="CZ46" s="402">
        <v>17.62</v>
      </c>
      <c r="DA46" s="402">
        <v>11.03</v>
      </c>
      <c r="DB46" s="402">
        <v>33.159999999999997</v>
      </c>
      <c r="DC46" s="402">
        <v>31.07</v>
      </c>
      <c r="DD46" s="999" t="s">
        <v>526</v>
      </c>
      <c r="DE46" s="402">
        <v>33.33</v>
      </c>
      <c r="DF46" s="402">
        <v>20</v>
      </c>
      <c r="DG46" s="402" t="s">
        <v>1280</v>
      </c>
      <c r="DH46" s="402">
        <v>0.53</v>
      </c>
      <c r="DI46" s="402">
        <v>0.33539992484059389</v>
      </c>
      <c r="DJ46" s="402" t="s">
        <v>1280</v>
      </c>
      <c r="DK46" s="402">
        <v>0.25</v>
      </c>
      <c r="DL46" s="402">
        <v>0.14000000000000001</v>
      </c>
      <c r="DM46" s="402"/>
      <c r="DN46" s="402"/>
      <c r="DO46" s="402">
        <v>0.03</v>
      </c>
      <c r="DP46" s="402" t="s">
        <v>987</v>
      </c>
      <c r="DQ46" s="812" t="s">
        <v>987</v>
      </c>
      <c r="DR46" s="402">
        <v>66.569999999999993</v>
      </c>
      <c r="DS46" s="402" t="s">
        <v>987</v>
      </c>
      <c r="DT46" s="402">
        <v>61.29</v>
      </c>
      <c r="DU46" s="402">
        <v>21.1</v>
      </c>
      <c r="DV46" s="402">
        <v>34.1</v>
      </c>
      <c r="DW46" s="402" t="s">
        <v>605</v>
      </c>
      <c r="DX46" s="402" t="s">
        <v>604</v>
      </c>
      <c r="DY46" s="402" t="s">
        <v>604</v>
      </c>
      <c r="DZ46" s="402">
        <v>62.42</v>
      </c>
      <c r="EA46" s="402">
        <v>63.389573507910335</v>
      </c>
      <c r="EB46" s="402">
        <v>61.650709501081138</v>
      </c>
      <c r="EC46" s="770"/>
      <c r="ED46" s="770"/>
      <c r="EE46" s="770"/>
      <c r="EF46" s="770"/>
      <c r="EG46" s="770"/>
      <c r="EH46" s="770"/>
      <c r="EI46" s="770"/>
      <c r="EJ46" s="770"/>
      <c r="EK46" s="402" t="s">
        <v>333</v>
      </c>
      <c r="EL46" s="584"/>
      <c r="EM46" s="402">
        <v>4.33</v>
      </c>
      <c r="EN46" s="402" t="s">
        <v>830</v>
      </c>
      <c r="EO46" s="402" t="s">
        <v>830</v>
      </c>
      <c r="EP46" s="402" t="s">
        <v>605</v>
      </c>
      <c r="EQ46" s="402" t="s">
        <v>847</v>
      </c>
      <c r="ER46" s="402" t="s">
        <v>847</v>
      </c>
      <c r="ES46" s="402" t="s">
        <v>847</v>
      </c>
      <c r="ET46" s="402" t="s">
        <v>847</v>
      </c>
      <c r="EU46" s="402"/>
      <c r="EV46" s="402"/>
      <c r="EW46" s="402"/>
      <c r="EX46" s="402"/>
      <c r="EY46" s="402"/>
      <c r="EZ46" s="402"/>
      <c r="FA46" s="402" t="s">
        <v>605</v>
      </c>
      <c r="FB46" s="782" t="s">
        <v>526</v>
      </c>
      <c r="FC46" s="782">
        <v>747.6</v>
      </c>
      <c r="FD46" s="782" t="s">
        <v>526</v>
      </c>
      <c r="FE46" s="402">
        <v>47.77</v>
      </c>
    </row>
    <row r="47" spans="1:161">
      <c r="A47" s="276" t="s">
        <v>224</v>
      </c>
      <c r="B47" s="276" t="s">
        <v>228</v>
      </c>
      <c r="C47" s="267" t="s">
        <v>172</v>
      </c>
      <c r="D47" s="421" t="s">
        <v>229</v>
      </c>
      <c r="E47" s="312">
        <v>7301</v>
      </c>
      <c r="F47" s="83" t="s">
        <v>228</v>
      </c>
      <c r="G47" s="794">
        <v>7301</v>
      </c>
      <c r="H47" s="795">
        <v>261.74</v>
      </c>
      <c r="I47" s="795">
        <v>267.34182700000002</v>
      </c>
      <c r="J47" s="796">
        <v>4.68</v>
      </c>
      <c r="K47" s="795">
        <v>2374.6799999999998</v>
      </c>
      <c r="L47" s="795">
        <v>2057.5450259999998</v>
      </c>
      <c r="M47" s="795">
        <v>5.64</v>
      </c>
      <c r="N47" s="795">
        <v>84.63</v>
      </c>
      <c r="O47" s="795">
        <v>84.232830251444526</v>
      </c>
      <c r="P47" s="795">
        <v>75.52</v>
      </c>
      <c r="Q47" s="795">
        <v>80.474540970921524</v>
      </c>
      <c r="R47" s="795">
        <v>8.2200000000000006</v>
      </c>
      <c r="S47" s="795">
        <v>1169.68</v>
      </c>
      <c r="T47" s="795">
        <v>1438.16</v>
      </c>
      <c r="U47" s="795">
        <v>1279.057055</v>
      </c>
      <c r="V47" s="795">
        <v>14.42</v>
      </c>
      <c r="W47" s="795">
        <v>655.39</v>
      </c>
      <c r="X47" s="795">
        <v>664.83</v>
      </c>
      <c r="Y47" s="795">
        <v>680.37072599999999</v>
      </c>
      <c r="Z47" s="795">
        <v>0.9</v>
      </c>
      <c r="AA47" s="809">
        <v>0.95</v>
      </c>
      <c r="AB47" s="809">
        <v>1.45</v>
      </c>
      <c r="AC47" s="795">
        <v>696.27</v>
      </c>
      <c r="AD47" s="795">
        <v>429.51</v>
      </c>
      <c r="AE47" s="795">
        <v>435.94232799999997</v>
      </c>
      <c r="AF47" s="402" t="s">
        <v>526</v>
      </c>
      <c r="AG47" s="402" t="s">
        <v>526</v>
      </c>
      <c r="AH47" s="402" t="s">
        <v>526</v>
      </c>
      <c r="AI47" s="402">
        <v>3.59</v>
      </c>
      <c r="AJ47" s="402"/>
      <c r="AK47" s="402">
        <v>3.69</v>
      </c>
      <c r="AL47" s="402">
        <v>5.29</v>
      </c>
      <c r="AM47" s="398">
        <v>14.5</v>
      </c>
      <c r="AN47" s="402" t="s">
        <v>526</v>
      </c>
      <c r="AO47" s="402" t="s">
        <v>526</v>
      </c>
      <c r="AP47" s="402" t="s">
        <v>526</v>
      </c>
      <c r="AQ47" s="402" t="s">
        <v>526</v>
      </c>
      <c r="AR47" s="402" t="s">
        <v>526</v>
      </c>
      <c r="AS47" s="402" t="s">
        <v>526</v>
      </c>
      <c r="AT47" s="402">
        <v>8.19</v>
      </c>
      <c r="AU47" s="402">
        <v>7.44</v>
      </c>
      <c r="AV47" s="402">
        <v>6.7226479899282516</v>
      </c>
      <c r="AW47" s="402">
        <v>646.74580433892754</v>
      </c>
      <c r="AX47" s="402">
        <v>592.35</v>
      </c>
      <c r="AY47" s="402">
        <v>448.58396587339416</v>
      </c>
      <c r="AZ47" s="402" t="s">
        <v>526</v>
      </c>
      <c r="BA47" s="402" t="s">
        <v>526</v>
      </c>
      <c r="BB47" s="402" t="s">
        <v>526</v>
      </c>
      <c r="BC47" s="402" t="s">
        <v>526</v>
      </c>
      <c r="BD47" s="402" t="s">
        <v>526</v>
      </c>
      <c r="BE47" s="402" t="s">
        <v>526</v>
      </c>
      <c r="BF47" s="402"/>
      <c r="BG47" s="402"/>
      <c r="BH47" s="402"/>
      <c r="BI47" s="402"/>
      <c r="BJ47" s="402" t="s">
        <v>526</v>
      </c>
      <c r="BK47" s="402" t="s">
        <v>526</v>
      </c>
      <c r="BL47" s="402" t="s">
        <v>526</v>
      </c>
      <c r="BM47" s="402" t="s">
        <v>526</v>
      </c>
      <c r="BN47" s="402"/>
      <c r="BO47" s="402"/>
      <c r="BP47" s="402"/>
      <c r="BQ47" s="402"/>
      <c r="BR47" s="402"/>
      <c r="BS47" s="402"/>
      <c r="BT47" s="402">
        <v>1.0900000000000001</v>
      </c>
      <c r="BU47" s="402">
        <v>1.07</v>
      </c>
      <c r="BV47" s="402">
        <v>0</v>
      </c>
      <c r="BW47" s="402">
        <v>0.69</v>
      </c>
      <c r="BX47" s="402">
        <v>0.86836245448850347</v>
      </c>
      <c r="BY47" s="402">
        <v>766.9</v>
      </c>
      <c r="BZ47" s="402">
        <v>773.83</v>
      </c>
      <c r="CA47" s="402">
        <v>785.27265878283549</v>
      </c>
      <c r="CB47" s="402">
        <v>767.99</v>
      </c>
      <c r="CC47" s="402">
        <v>645.30999999999995</v>
      </c>
      <c r="CD47" s="402">
        <v>581.26609821177738</v>
      </c>
      <c r="CE47" s="402">
        <v>0.32</v>
      </c>
      <c r="CF47" s="402">
        <v>0.22</v>
      </c>
      <c r="CG47" s="402"/>
      <c r="CH47" s="402"/>
      <c r="CI47" s="402"/>
      <c r="CJ47" s="402">
        <v>38.82</v>
      </c>
      <c r="CK47" s="402">
        <v>2.76</v>
      </c>
      <c r="CL47" s="402">
        <v>564.1</v>
      </c>
      <c r="CM47" s="402">
        <v>587.13222759270775</v>
      </c>
      <c r="CN47" s="402">
        <v>676.69452545458114</v>
      </c>
      <c r="CO47" s="402">
        <v>11.48</v>
      </c>
      <c r="CP47" s="402">
        <v>9.7899999999999991</v>
      </c>
      <c r="CQ47" s="402">
        <v>15.03</v>
      </c>
      <c r="CR47" s="402">
        <v>42.97</v>
      </c>
      <c r="CS47" s="402">
        <v>0.92516601815226007</v>
      </c>
      <c r="CT47" s="402">
        <v>12.88</v>
      </c>
      <c r="CU47" s="402">
        <v>1923</v>
      </c>
      <c r="CV47" s="402">
        <v>6.6</v>
      </c>
      <c r="CW47" s="402">
        <v>1.39</v>
      </c>
      <c r="CX47" s="402">
        <v>0.01</v>
      </c>
      <c r="CY47" s="402">
        <v>45.71</v>
      </c>
      <c r="CZ47" s="402">
        <v>15.42</v>
      </c>
      <c r="DA47" s="402">
        <v>9.85</v>
      </c>
      <c r="DB47" s="402">
        <v>15.41</v>
      </c>
      <c r="DC47" s="402">
        <v>15.17</v>
      </c>
      <c r="DD47" s="999">
        <v>11746</v>
      </c>
      <c r="DE47" s="402" t="s">
        <v>526</v>
      </c>
      <c r="DF47" s="402" t="s">
        <v>526</v>
      </c>
      <c r="DG47" s="402" t="s">
        <v>526</v>
      </c>
      <c r="DH47" s="402" t="s">
        <v>526</v>
      </c>
      <c r="DI47" s="402" t="s">
        <v>526</v>
      </c>
      <c r="DJ47" s="402" t="s">
        <v>526</v>
      </c>
      <c r="DK47" s="402">
        <v>0.33</v>
      </c>
      <c r="DL47" s="402">
        <v>0.4</v>
      </c>
      <c r="DM47" s="402"/>
      <c r="DN47" s="402"/>
      <c r="DO47" s="402">
        <v>0.11</v>
      </c>
      <c r="DP47" s="402" t="s">
        <v>987</v>
      </c>
      <c r="DQ47" s="812" t="s">
        <v>987</v>
      </c>
      <c r="DR47" s="402">
        <v>6.82</v>
      </c>
      <c r="DS47" s="402" t="s">
        <v>987</v>
      </c>
      <c r="DT47" s="402">
        <v>5.16</v>
      </c>
      <c r="DU47" s="402">
        <v>2.6</v>
      </c>
      <c r="DV47" s="402">
        <v>2.64</v>
      </c>
      <c r="DW47" s="402" t="s">
        <v>604</v>
      </c>
      <c r="DX47" s="402" t="s">
        <v>604</v>
      </c>
      <c r="DY47" s="402" t="s">
        <v>604</v>
      </c>
      <c r="DZ47" s="402">
        <v>42.55</v>
      </c>
      <c r="EA47" s="402">
        <v>41.31118539431921</v>
      </c>
      <c r="EB47" s="402">
        <v>43.189107136247451</v>
      </c>
      <c r="EC47" s="770"/>
      <c r="ED47" s="770"/>
      <c r="EE47" s="770"/>
      <c r="EF47" s="770"/>
      <c r="EG47" s="770"/>
      <c r="EH47" s="770"/>
      <c r="EI47" s="770"/>
      <c r="EJ47" s="770"/>
      <c r="EK47" s="402" t="s">
        <v>333</v>
      </c>
      <c r="EL47" s="584"/>
      <c r="EM47" s="402">
        <v>5.26</v>
      </c>
      <c r="EN47" s="402" t="s">
        <v>605</v>
      </c>
      <c r="EO47" s="402" t="s">
        <v>605</v>
      </c>
      <c r="EP47" s="402" t="s">
        <v>604</v>
      </c>
      <c r="EQ47" s="402">
        <v>0</v>
      </c>
      <c r="ER47" s="402">
        <v>0</v>
      </c>
      <c r="ES47" s="402">
        <v>0</v>
      </c>
      <c r="ET47" s="402">
        <v>0</v>
      </c>
      <c r="EU47" s="402"/>
      <c r="EV47" s="402"/>
      <c r="EW47" s="402"/>
      <c r="EX47" s="402"/>
      <c r="EY47" s="402"/>
      <c r="EZ47" s="402"/>
      <c r="FA47" s="402" t="s">
        <v>605</v>
      </c>
      <c r="FB47" s="782" t="s">
        <v>605</v>
      </c>
      <c r="FC47" s="782">
        <v>787.2</v>
      </c>
      <c r="FD47" s="782">
        <v>0</v>
      </c>
      <c r="FE47" s="402">
        <v>37.81</v>
      </c>
    </row>
    <row r="48" spans="1:161">
      <c r="A48" s="276" t="s">
        <v>224</v>
      </c>
      <c r="B48" s="276" t="s">
        <v>228</v>
      </c>
      <c r="C48" s="267" t="s">
        <v>172</v>
      </c>
      <c r="D48" s="421" t="s">
        <v>229</v>
      </c>
      <c r="E48" s="312">
        <v>7301</v>
      </c>
      <c r="F48" s="83" t="s">
        <v>230</v>
      </c>
      <c r="G48" s="794">
        <v>7305</v>
      </c>
      <c r="H48" s="795">
        <v>243.7</v>
      </c>
      <c r="I48" s="795">
        <v>189.526093</v>
      </c>
      <c r="J48" s="796">
        <v>5.78</v>
      </c>
      <c r="K48" s="795" t="s">
        <v>526</v>
      </c>
      <c r="L48" s="795" t="s">
        <v>526</v>
      </c>
      <c r="M48" s="795" t="s">
        <v>526</v>
      </c>
      <c r="N48" s="795">
        <v>86.52</v>
      </c>
      <c r="O48" s="795">
        <v>86.521739130434781</v>
      </c>
      <c r="P48" s="795" t="s">
        <v>526</v>
      </c>
      <c r="Q48" s="795">
        <v>0</v>
      </c>
      <c r="R48" s="795">
        <v>5</v>
      </c>
      <c r="S48" s="795">
        <v>951.41</v>
      </c>
      <c r="T48" s="795">
        <v>951.65</v>
      </c>
      <c r="U48" s="795">
        <v>951.65450899999996</v>
      </c>
      <c r="V48" s="795" t="s">
        <v>526</v>
      </c>
      <c r="W48" s="795">
        <v>1252.21</v>
      </c>
      <c r="X48" s="795">
        <v>1021.13</v>
      </c>
      <c r="Y48" s="795">
        <v>1021.132088</v>
      </c>
      <c r="Z48" s="795">
        <v>0.39</v>
      </c>
      <c r="AA48" s="809">
        <v>0.39</v>
      </c>
      <c r="AB48" s="809">
        <v>0.44</v>
      </c>
      <c r="AC48" s="795">
        <v>369.13</v>
      </c>
      <c r="AD48" s="795">
        <v>349.04</v>
      </c>
      <c r="AE48" s="795">
        <v>349.04295500000001</v>
      </c>
      <c r="AF48" s="402" t="s">
        <v>526</v>
      </c>
      <c r="AG48" s="402" t="s">
        <v>526</v>
      </c>
      <c r="AH48" s="402" t="s">
        <v>526</v>
      </c>
      <c r="AI48" s="402" t="s">
        <v>526</v>
      </c>
      <c r="AJ48" s="402"/>
      <c r="AK48" s="402" t="s">
        <v>526</v>
      </c>
      <c r="AL48" s="402" t="s">
        <v>1280</v>
      </c>
      <c r="AM48" s="398">
        <v>5.25</v>
      </c>
      <c r="AN48" s="402" t="s">
        <v>526</v>
      </c>
      <c r="AO48" s="402" t="s">
        <v>526</v>
      </c>
      <c r="AP48" s="402" t="s">
        <v>526</v>
      </c>
      <c r="AQ48" s="402" t="s">
        <v>526</v>
      </c>
      <c r="AR48" s="402" t="s">
        <v>526</v>
      </c>
      <c r="AS48" s="402" t="s">
        <v>526</v>
      </c>
      <c r="AT48" s="402">
        <v>54.84</v>
      </c>
      <c r="AU48" s="402">
        <v>27.04</v>
      </c>
      <c r="AV48" s="402">
        <v>44.452347083926036</v>
      </c>
      <c r="AW48" s="402">
        <v>557.58683729433278</v>
      </c>
      <c r="AX48" s="402">
        <v>612.94000000000005</v>
      </c>
      <c r="AY48" s="402">
        <v>764.58036984352771</v>
      </c>
      <c r="AZ48" s="402" t="s">
        <v>526</v>
      </c>
      <c r="BA48" s="402" t="s">
        <v>526</v>
      </c>
      <c r="BB48" s="402" t="s">
        <v>526</v>
      </c>
      <c r="BC48" s="402" t="s">
        <v>526</v>
      </c>
      <c r="BD48" s="402" t="s">
        <v>526</v>
      </c>
      <c r="BE48" s="402" t="s">
        <v>526</v>
      </c>
      <c r="BF48" s="402"/>
      <c r="BG48" s="402"/>
      <c r="BH48" s="402"/>
      <c r="BI48" s="402"/>
      <c r="BJ48" s="402" t="s">
        <v>526</v>
      </c>
      <c r="BK48" s="402" t="s">
        <v>526</v>
      </c>
      <c r="BL48" s="402" t="s">
        <v>526</v>
      </c>
      <c r="BM48" s="402" t="s">
        <v>526</v>
      </c>
      <c r="BN48" s="402"/>
      <c r="BO48" s="402"/>
      <c r="BP48" s="402"/>
      <c r="BQ48" s="402"/>
      <c r="BR48" s="402"/>
      <c r="BS48" s="402"/>
      <c r="BT48" s="402">
        <v>0.78</v>
      </c>
      <c r="BU48" s="402">
        <v>0.8</v>
      </c>
      <c r="BV48" s="402">
        <v>0</v>
      </c>
      <c r="BW48" s="402">
        <v>2.74</v>
      </c>
      <c r="BX48" s="402">
        <v>4.5069406886605368</v>
      </c>
      <c r="BY48" s="402">
        <v>626.19000000000005</v>
      </c>
      <c r="BZ48" s="402">
        <v>651.65</v>
      </c>
      <c r="CA48" s="402">
        <v>693.56383952702765</v>
      </c>
      <c r="CB48" s="402">
        <v>673.82</v>
      </c>
      <c r="CC48" s="402">
        <v>606.80999999999995</v>
      </c>
      <c r="CD48" s="402">
        <v>659.25181881223409</v>
      </c>
      <c r="CE48" s="402" t="s">
        <v>526</v>
      </c>
      <c r="CF48" s="402">
        <v>0.05</v>
      </c>
      <c r="CG48" s="402"/>
      <c r="CH48" s="402"/>
      <c r="CI48" s="402"/>
      <c r="CJ48" s="402">
        <v>45.41</v>
      </c>
      <c r="CK48" s="402">
        <v>3.23</v>
      </c>
      <c r="CL48" s="402">
        <v>70.23</v>
      </c>
      <c r="CM48" s="402">
        <v>211.17705242334321</v>
      </c>
      <c r="CN48" s="402">
        <v>423.34322453016813</v>
      </c>
      <c r="CO48" s="402">
        <v>18.61</v>
      </c>
      <c r="CP48" s="402">
        <v>32.31</v>
      </c>
      <c r="CQ48" s="402">
        <v>33.46</v>
      </c>
      <c r="CR48" s="402">
        <v>79.680000000000007</v>
      </c>
      <c r="CS48" s="402" t="s">
        <v>526</v>
      </c>
      <c r="CT48" s="402">
        <v>19.7</v>
      </c>
      <c r="CU48" s="402">
        <v>53</v>
      </c>
      <c r="CV48" s="402">
        <v>9.35</v>
      </c>
      <c r="CW48" s="402">
        <v>0.86</v>
      </c>
      <c r="CX48" s="402">
        <v>0</v>
      </c>
      <c r="CY48" s="402">
        <v>0</v>
      </c>
      <c r="CZ48" s="402">
        <v>18.149999999999999</v>
      </c>
      <c r="DA48" s="402">
        <v>18.14</v>
      </c>
      <c r="DB48" s="402">
        <v>19.579999999999998</v>
      </c>
      <c r="DC48" s="402">
        <v>23.62</v>
      </c>
      <c r="DD48" s="999" t="s">
        <v>526</v>
      </c>
      <c r="DE48" s="402" t="s">
        <v>526</v>
      </c>
      <c r="DF48" s="402" t="s">
        <v>526</v>
      </c>
      <c r="DG48" s="402" t="s">
        <v>526</v>
      </c>
      <c r="DH48" s="402" t="s">
        <v>526</v>
      </c>
      <c r="DI48" s="402" t="s">
        <v>526</v>
      </c>
      <c r="DJ48" s="402" t="s">
        <v>526</v>
      </c>
      <c r="DK48" s="402">
        <v>0.2</v>
      </c>
      <c r="DL48" s="402">
        <v>7.0000000000000007E-2</v>
      </c>
      <c r="DM48" s="402"/>
      <c r="DN48" s="402"/>
      <c r="DO48" s="402">
        <v>0.09</v>
      </c>
      <c r="DP48" s="402" t="s">
        <v>987</v>
      </c>
      <c r="DQ48" s="812" t="s">
        <v>987</v>
      </c>
      <c r="DR48" s="402" t="s">
        <v>1523</v>
      </c>
      <c r="DS48" s="402" t="s">
        <v>987</v>
      </c>
      <c r="DT48" s="402" t="s">
        <v>1523</v>
      </c>
      <c r="DU48" s="402">
        <v>8.9700000000000006</v>
      </c>
      <c r="DV48" s="402">
        <v>5.78</v>
      </c>
      <c r="DW48" s="402" t="s">
        <v>605</v>
      </c>
      <c r="DX48" s="402" t="s">
        <v>605</v>
      </c>
      <c r="DY48" s="402" t="s">
        <v>605</v>
      </c>
      <c r="DZ48" s="402">
        <v>53.87</v>
      </c>
      <c r="EA48" s="402">
        <v>50.641202499520865</v>
      </c>
      <c r="EB48" s="402">
        <v>50.692172895459628</v>
      </c>
      <c r="EC48" s="770"/>
      <c r="ED48" s="770"/>
      <c r="EE48" s="770"/>
      <c r="EF48" s="770"/>
      <c r="EG48" s="770"/>
      <c r="EH48" s="770"/>
      <c r="EI48" s="770"/>
      <c r="EJ48" s="770"/>
      <c r="EK48" s="402" t="s">
        <v>333</v>
      </c>
      <c r="EL48" s="584"/>
      <c r="EM48" s="402">
        <v>0</v>
      </c>
      <c r="EN48" s="402" t="s">
        <v>830</v>
      </c>
      <c r="EO48" s="402" t="s">
        <v>830</v>
      </c>
      <c r="EP48" s="402" t="s">
        <v>605</v>
      </c>
      <c r="EQ48" s="402" t="s">
        <v>847</v>
      </c>
      <c r="ER48" s="402" t="s">
        <v>847</v>
      </c>
      <c r="ES48" s="402" t="s">
        <v>847</v>
      </c>
      <c r="ET48" s="402" t="s">
        <v>847</v>
      </c>
      <c r="EU48" s="402"/>
      <c r="EV48" s="402"/>
      <c r="EW48" s="402"/>
      <c r="EX48" s="402"/>
      <c r="EY48" s="402"/>
      <c r="EZ48" s="402"/>
      <c r="FA48" s="402" t="s">
        <v>604</v>
      </c>
      <c r="FB48" s="782" t="s">
        <v>605</v>
      </c>
      <c r="FC48" s="782" t="s">
        <v>526</v>
      </c>
      <c r="FD48" s="782">
        <v>2109.2482422931316</v>
      </c>
      <c r="FE48" s="402">
        <v>55.98</v>
      </c>
    </row>
    <row r="49" spans="1:161">
      <c r="A49" s="276" t="s">
        <v>224</v>
      </c>
      <c r="B49" s="276" t="s">
        <v>228</v>
      </c>
      <c r="C49" s="267" t="s">
        <v>172</v>
      </c>
      <c r="D49" s="421" t="s">
        <v>229</v>
      </c>
      <c r="E49" s="312">
        <v>7301</v>
      </c>
      <c r="F49" s="83" t="s">
        <v>231</v>
      </c>
      <c r="G49" s="794">
        <v>7306</v>
      </c>
      <c r="H49" s="795">
        <v>277.05</v>
      </c>
      <c r="I49" s="795">
        <v>251.061082</v>
      </c>
      <c r="J49" s="796">
        <v>9.8800000000000008</v>
      </c>
      <c r="K49" s="795">
        <v>1683.23</v>
      </c>
      <c r="L49" s="795">
        <v>1803.7608250000001</v>
      </c>
      <c r="M49" s="795">
        <v>3.72</v>
      </c>
      <c r="N49" s="795">
        <v>69.540000000000006</v>
      </c>
      <c r="O49" s="795">
        <v>73.338735818476493</v>
      </c>
      <c r="P49" s="795">
        <v>100</v>
      </c>
      <c r="Q49" s="795">
        <v>100</v>
      </c>
      <c r="R49" s="795">
        <v>10.59</v>
      </c>
      <c r="S49" s="795">
        <v>830.2</v>
      </c>
      <c r="T49" s="795">
        <v>897.56</v>
      </c>
      <c r="U49" s="795">
        <v>859.90490799999998</v>
      </c>
      <c r="V49" s="795">
        <v>12.35</v>
      </c>
      <c r="W49" s="795">
        <v>756.95</v>
      </c>
      <c r="X49" s="795">
        <v>813.62</v>
      </c>
      <c r="Y49" s="795">
        <v>839.37803599999995</v>
      </c>
      <c r="Z49" s="795">
        <v>1.07</v>
      </c>
      <c r="AA49" s="809">
        <v>0.94</v>
      </c>
      <c r="AB49" s="809">
        <v>1.1299999999999999</v>
      </c>
      <c r="AC49" s="795">
        <v>357.08</v>
      </c>
      <c r="AD49" s="795">
        <v>307.58</v>
      </c>
      <c r="AE49" s="795">
        <v>368.20844799999998</v>
      </c>
      <c r="AF49" s="402" t="s">
        <v>526</v>
      </c>
      <c r="AG49" s="402" t="s">
        <v>526</v>
      </c>
      <c r="AH49" s="402" t="s">
        <v>526</v>
      </c>
      <c r="AI49" s="402" t="s">
        <v>526</v>
      </c>
      <c r="AJ49" s="402"/>
      <c r="AK49" s="402" t="s">
        <v>526</v>
      </c>
      <c r="AL49" s="402" t="s">
        <v>1280</v>
      </c>
      <c r="AM49" s="398">
        <v>13</v>
      </c>
      <c r="AN49" s="402" t="s">
        <v>526</v>
      </c>
      <c r="AO49" s="402" t="s">
        <v>526</v>
      </c>
      <c r="AP49" s="402" t="s">
        <v>526</v>
      </c>
      <c r="AQ49" s="402" t="s">
        <v>526</v>
      </c>
      <c r="AR49" s="402" t="s">
        <v>526</v>
      </c>
      <c r="AS49" s="402" t="s">
        <v>526</v>
      </c>
      <c r="AT49" s="402">
        <v>31.8</v>
      </c>
      <c r="AU49" s="402">
        <v>31.36</v>
      </c>
      <c r="AV49" s="402">
        <v>30.921459492888065</v>
      </c>
      <c r="AW49" s="402">
        <v>470.70797023090131</v>
      </c>
      <c r="AX49" s="402">
        <v>689.83</v>
      </c>
      <c r="AY49" s="402">
        <v>290.66171923314783</v>
      </c>
      <c r="AZ49" s="402" t="s">
        <v>526</v>
      </c>
      <c r="BA49" s="402" t="s">
        <v>526</v>
      </c>
      <c r="BB49" s="402" t="s">
        <v>526</v>
      </c>
      <c r="BC49" s="402" t="s">
        <v>526</v>
      </c>
      <c r="BD49" s="402" t="s">
        <v>526</v>
      </c>
      <c r="BE49" s="402" t="s">
        <v>526</v>
      </c>
      <c r="BF49" s="402"/>
      <c r="BG49" s="402"/>
      <c r="BH49" s="402"/>
      <c r="BI49" s="402"/>
      <c r="BJ49" s="402" t="s">
        <v>526</v>
      </c>
      <c r="BK49" s="402" t="s">
        <v>526</v>
      </c>
      <c r="BL49" s="402" t="s">
        <v>526</v>
      </c>
      <c r="BM49" s="402" t="s">
        <v>526</v>
      </c>
      <c r="BN49" s="402"/>
      <c r="BO49" s="402"/>
      <c r="BP49" s="402"/>
      <c r="BQ49" s="402"/>
      <c r="BR49" s="402"/>
      <c r="BS49" s="402"/>
      <c r="BT49" s="402">
        <v>0.72</v>
      </c>
      <c r="BU49" s="402">
        <v>0.74</v>
      </c>
      <c r="BV49" s="402">
        <v>0</v>
      </c>
      <c r="BW49" s="402">
        <v>0</v>
      </c>
      <c r="BX49" s="402" t="s">
        <v>526</v>
      </c>
      <c r="BY49" s="402">
        <v>735.03</v>
      </c>
      <c r="BZ49" s="402">
        <v>759.08</v>
      </c>
      <c r="CA49" s="402">
        <v>812.85908614718676</v>
      </c>
      <c r="CB49" s="402">
        <v>2844.85</v>
      </c>
      <c r="CC49" s="402">
        <v>2061.94</v>
      </c>
      <c r="CD49" s="402">
        <v>1602.3458452690138</v>
      </c>
      <c r="CE49" s="402" t="s">
        <v>526</v>
      </c>
      <c r="CF49" s="402">
        <v>2.74</v>
      </c>
      <c r="CG49" s="402"/>
      <c r="CH49" s="402"/>
      <c r="CI49" s="402"/>
      <c r="CJ49" s="402">
        <v>36.92</v>
      </c>
      <c r="CK49" s="402">
        <v>0.71</v>
      </c>
      <c r="CL49" s="402">
        <v>260.97000000000003</v>
      </c>
      <c r="CM49" s="402">
        <v>288.5075818036712</v>
      </c>
      <c r="CN49" s="402">
        <v>335.95890410958907</v>
      </c>
      <c r="CO49" s="402">
        <v>17.510000000000002</v>
      </c>
      <c r="CP49" s="402">
        <v>36.840000000000003</v>
      </c>
      <c r="CQ49" s="402">
        <v>21.21</v>
      </c>
      <c r="CR49" s="402">
        <v>36.659999999999997</v>
      </c>
      <c r="CS49" s="402">
        <v>0.29397281272490516</v>
      </c>
      <c r="CT49" s="402">
        <v>17.420000000000002</v>
      </c>
      <c r="CU49" s="402">
        <v>100</v>
      </c>
      <c r="CV49" s="402">
        <v>8.33</v>
      </c>
      <c r="CW49" s="402">
        <v>1.36</v>
      </c>
      <c r="CX49" s="402">
        <v>0</v>
      </c>
      <c r="CY49" s="402">
        <v>0</v>
      </c>
      <c r="CZ49" s="402">
        <v>16.53</v>
      </c>
      <c r="DA49" s="402">
        <v>11.69</v>
      </c>
      <c r="DB49" s="402">
        <v>21.08</v>
      </c>
      <c r="DC49" s="402">
        <v>24.06</v>
      </c>
      <c r="DD49" s="999" t="s">
        <v>526</v>
      </c>
      <c r="DE49" s="402" t="s">
        <v>526</v>
      </c>
      <c r="DF49" s="402" t="s">
        <v>526</v>
      </c>
      <c r="DG49" s="402" t="s">
        <v>526</v>
      </c>
      <c r="DH49" s="402" t="s">
        <v>526</v>
      </c>
      <c r="DI49" s="402" t="s">
        <v>526</v>
      </c>
      <c r="DJ49" s="402" t="s">
        <v>526</v>
      </c>
      <c r="DK49" s="402">
        <v>0.13</v>
      </c>
      <c r="DL49" s="402">
        <v>0.08</v>
      </c>
      <c r="DM49" s="402"/>
      <c r="DN49" s="402"/>
      <c r="DO49" s="402">
        <v>0.1</v>
      </c>
      <c r="DP49" s="402" t="s">
        <v>987</v>
      </c>
      <c r="DQ49" s="812" t="s">
        <v>987</v>
      </c>
      <c r="DR49" s="402">
        <v>0.62</v>
      </c>
      <c r="DS49" s="402" t="s">
        <v>987</v>
      </c>
      <c r="DT49" s="402">
        <v>0</v>
      </c>
      <c r="DU49" s="402">
        <v>65.67</v>
      </c>
      <c r="DV49" s="402">
        <v>72.39</v>
      </c>
      <c r="DW49" s="402" t="s">
        <v>604</v>
      </c>
      <c r="DX49" s="402" t="s">
        <v>604</v>
      </c>
      <c r="DY49" s="402" t="s">
        <v>604</v>
      </c>
      <c r="DZ49" s="402">
        <v>35.17</v>
      </c>
      <c r="EA49" s="402">
        <v>36.211357733445844</v>
      </c>
      <c r="EB49" s="402">
        <v>36.427044677542526</v>
      </c>
      <c r="EC49" s="770"/>
      <c r="ED49" s="770"/>
      <c r="EE49" s="770"/>
      <c r="EF49" s="770"/>
      <c r="EG49" s="770"/>
      <c r="EH49" s="770"/>
      <c r="EI49" s="770"/>
      <c r="EJ49" s="770"/>
      <c r="EK49" s="402" t="s">
        <v>333</v>
      </c>
      <c r="EL49" s="584"/>
      <c r="EM49" s="402">
        <v>1.07</v>
      </c>
      <c r="EN49" s="402" t="s">
        <v>605</v>
      </c>
      <c r="EO49" s="402" t="s">
        <v>605</v>
      </c>
      <c r="EP49" s="402" t="s">
        <v>604</v>
      </c>
      <c r="EQ49" s="402" t="s">
        <v>847</v>
      </c>
      <c r="ER49" s="402" t="s">
        <v>847</v>
      </c>
      <c r="ES49" s="402" t="s">
        <v>847</v>
      </c>
      <c r="ET49" s="402" t="s">
        <v>847</v>
      </c>
      <c r="EU49" s="402"/>
      <c r="EV49" s="402"/>
      <c r="EW49" s="402"/>
      <c r="EX49" s="402"/>
      <c r="EY49" s="402"/>
      <c r="EZ49" s="402"/>
      <c r="FA49" s="402" t="s">
        <v>604</v>
      </c>
      <c r="FB49" s="782" t="s">
        <v>605</v>
      </c>
      <c r="FC49" s="782">
        <v>1272.2</v>
      </c>
      <c r="FD49" s="782">
        <v>1543.5842844600527</v>
      </c>
      <c r="FE49" s="402">
        <v>53.45</v>
      </c>
    </row>
    <row r="50" spans="1:161">
      <c r="A50" s="276" t="s">
        <v>224</v>
      </c>
      <c r="B50" s="271" t="s">
        <v>232</v>
      </c>
      <c r="C50" s="267" t="s">
        <v>172</v>
      </c>
      <c r="D50" s="423" t="s">
        <v>232</v>
      </c>
      <c r="E50" s="312">
        <v>7401</v>
      </c>
      <c r="F50" s="84" t="s">
        <v>232</v>
      </c>
      <c r="G50" s="794">
        <v>7401</v>
      </c>
      <c r="H50" s="795">
        <v>250.93</v>
      </c>
      <c r="I50" s="795">
        <v>267.02521999999999</v>
      </c>
      <c r="J50" s="796">
        <v>4.42</v>
      </c>
      <c r="K50" s="795">
        <v>1870.23</v>
      </c>
      <c r="L50" s="795">
        <v>1885.928907</v>
      </c>
      <c r="M50" s="795">
        <v>0.54</v>
      </c>
      <c r="N50" s="795">
        <v>84.88</v>
      </c>
      <c r="O50" s="795">
        <v>84.881499196497487</v>
      </c>
      <c r="P50" s="795">
        <v>90.35</v>
      </c>
      <c r="Q50" s="795">
        <v>90.561692543243623</v>
      </c>
      <c r="R50" s="795">
        <v>4.24</v>
      </c>
      <c r="S50" s="795">
        <v>966.31</v>
      </c>
      <c r="T50" s="795">
        <v>1012.16</v>
      </c>
      <c r="U50" s="795">
        <v>1022.445237</v>
      </c>
      <c r="V50" s="795">
        <v>8.3000000000000007</v>
      </c>
      <c r="W50" s="795">
        <v>752.43</v>
      </c>
      <c r="X50" s="795">
        <v>665.9</v>
      </c>
      <c r="Y50" s="795">
        <v>670.60612000000003</v>
      </c>
      <c r="Z50" s="795">
        <v>0.99</v>
      </c>
      <c r="AA50" s="809">
        <v>1.01</v>
      </c>
      <c r="AB50" s="809">
        <v>1.74</v>
      </c>
      <c r="AC50" s="795">
        <v>565.6</v>
      </c>
      <c r="AD50" s="795">
        <v>373.06</v>
      </c>
      <c r="AE50" s="795">
        <v>375.87320299999999</v>
      </c>
      <c r="AF50" s="402" t="s">
        <v>526</v>
      </c>
      <c r="AG50" s="402" t="s">
        <v>526</v>
      </c>
      <c r="AH50" s="402" t="s">
        <v>526</v>
      </c>
      <c r="AI50" s="402" t="s">
        <v>526</v>
      </c>
      <c r="AJ50" s="402"/>
      <c r="AK50" s="402">
        <v>2.75</v>
      </c>
      <c r="AL50" s="402">
        <v>2.69</v>
      </c>
      <c r="AM50" s="398">
        <v>12.49</v>
      </c>
      <c r="AN50" s="402" t="s">
        <v>526</v>
      </c>
      <c r="AO50" s="402">
        <v>0.63</v>
      </c>
      <c r="AP50" s="402" t="s">
        <v>526</v>
      </c>
      <c r="AQ50" s="402">
        <v>16.8</v>
      </c>
      <c r="AR50" s="402" t="s">
        <v>526</v>
      </c>
      <c r="AS50" s="402">
        <v>46</v>
      </c>
      <c r="AT50" s="402">
        <v>7.07</v>
      </c>
      <c r="AU50" s="402">
        <v>6.99</v>
      </c>
      <c r="AV50" s="402">
        <v>11.872606927666142</v>
      </c>
      <c r="AW50" s="402">
        <v>533.03182038442901</v>
      </c>
      <c r="AX50" s="402">
        <v>614.53</v>
      </c>
      <c r="AY50" s="402">
        <v>493.7025714087838</v>
      </c>
      <c r="AZ50" s="402" t="s">
        <v>526</v>
      </c>
      <c r="BA50" s="402" t="s">
        <v>526</v>
      </c>
      <c r="BB50" s="402">
        <v>5.93</v>
      </c>
      <c r="BC50" s="402">
        <v>7.74</v>
      </c>
      <c r="BD50" s="402">
        <v>7.37</v>
      </c>
      <c r="BE50" s="402">
        <v>5.82</v>
      </c>
      <c r="BF50" s="402"/>
      <c r="BG50" s="402"/>
      <c r="BH50" s="402"/>
      <c r="BI50" s="402"/>
      <c r="BJ50" s="402" t="s">
        <v>526</v>
      </c>
      <c r="BK50" s="402" t="s">
        <v>526</v>
      </c>
      <c r="BL50" s="402" t="s">
        <v>526</v>
      </c>
      <c r="BM50" s="402" t="s">
        <v>526</v>
      </c>
      <c r="BN50" s="402"/>
      <c r="BO50" s="402"/>
      <c r="BP50" s="402"/>
      <c r="BQ50" s="402"/>
      <c r="BR50" s="402"/>
      <c r="BS50" s="402"/>
      <c r="BT50" s="402">
        <v>0.96</v>
      </c>
      <c r="BU50" s="402">
        <v>0.96</v>
      </c>
      <c r="BV50" s="402">
        <v>0.59</v>
      </c>
      <c r="BW50" s="402">
        <v>0</v>
      </c>
      <c r="BX50" s="402" t="s">
        <v>526</v>
      </c>
      <c r="BY50" s="402">
        <v>714.86</v>
      </c>
      <c r="BZ50" s="402">
        <v>726.5</v>
      </c>
      <c r="CA50" s="402">
        <v>744.71704545625494</v>
      </c>
      <c r="CB50" s="402">
        <v>547.77</v>
      </c>
      <c r="CC50" s="402">
        <v>453.25</v>
      </c>
      <c r="CD50" s="402">
        <v>408.78041573911844</v>
      </c>
      <c r="CE50" s="402">
        <v>0.01</v>
      </c>
      <c r="CF50" s="402">
        <v>0.17</v>
      </c>
      <c r="CG50" s="402"/>
      <c r="CH50" s="402"/>
      <c r="CI50" s="402"/>
      <c r="CJ50" s="402">
        <v>40.520000000000003</v>
      </c>
      <c r="CK50" s="402">
        <v>2.88</v>
      </c>
      <c r="CL50" s="402">
        <v>503.37</v>
      </c>
      <c r="CM50" s="402">
        <v>445.4870885899976</v>
      </c>
      <c r="CN50" s="402">
        <v>488.15798480388798</v>
      </c>
      <c r="CO50" s="402">
        <v>9.23</v>
      </c>
      <c r="CP50" s="402">
        <v>9.23</v>
      </c>
      <c r="CQ50" s="402">
        <v>11.83</v>
      </c>
      <c r="CR50" s="402">
        <v>55.08</v>
      </c>
      <c r="CS50" s="402" t="s">
        <v>526</v>
      </c>
      <c r="CT50" s="402">
        <v>14.95</v>
      </c>
      <c r="CU50" s="402">
        <v>972</v>
      </c>
      <c r="CV50" s="402">
        <v>7.13</v>
      </c>
      <c r="CW50" s="402">
        <v>1.21</v>
      </c>
      <c r="CX50" s="402">
        <v>0</v>
      </c>
      <c r="CY50" s="402">
        <v>0</v>
      </c>
      <c r="CZ50" s="402">
        <v>14.93</v>
      </c>
      <c r="DA50" s="402">
        <v>11.34</v>
      </c>
      <c r="DB50" s="402">
        <v>22.79</v>
      </c>
      <c r="DC50" s="402">
        <v>22.91</v>
      </c>
      <c r="DD50" s="999" t="s">
        <v>526</v>
      </c>
      <c r="DE50" s="402" t="s">
        <v>526</v>
      </c>
      <c r="DF50" s="402" t="s">
        <v>526</v>
      </c>
      <c r="DG50" s="402" t="s">
        <v>526</v>
      </c>
      <c r="DH50" s="402" t="s">
        <v>526</v>
      </c>
      <c r="DI50" s="402" t="s">
        <v>526</v>
      </c>
      <c r="DJ50" s="402" t="s">
        <v>526</v>
      </c>
      <c r="DK50" s="402">
        <v>0.28000000000000003</v>
      </c>
      <c r="DL50" s="402">
        <v>0.23</v>
      </c>
      <c r="DM50" s="402"/>
      <c r="DN50" s="402"/>
      <c r="DO50" s="402">
        <v>0.01</v>
      </c>
      <c r="DP50" s="402" t="s">
        <v>987</v>
      </c>
      <c r="DQ50" s="812" t="s">
        <v>987</v>
      </c>
      <c r="DR50" s="402">
        <v>10.74</v>
      </c>
      <c r="DS50" s="402" t="s">
        <v>987</v>
      </c>
      <c r="DT50" s="402">
        <v>6.54</v>
      </c>
      <c r="DU50" s="402">
        <v>2.77</v>
      </c>
      <c r="DV50" s="402">
        <v>2.62</v>
      </c>
      <c r="DW50" s="402" t="s">
        <v>604</v>
      </c>
      <c r="DX50" s="402" t="s">
        <v>604</v>
      </c>
      <c r="DY50" s="402" t="s">
        <v>604</v>
      </c>
      <c r="DZ50" s="402">
        <v>52.53</v>
      </c>
      <c r="EA50" s="402">
        <v>54.287532974767693</v>
      </c>
      <c r="EB50" s="402">
        <v>59.213804219239599</v>
      </c>
      <c r="EC50" s="770"/>
      <c r="ED50" s="770"/>
      <c r="EE50" s="770"/>
      <c r="EF50" s="770"/>
      <c r="EG50" s="770"/>
      <c r="EH50" s="770"/>
      <c r="EI50" s="770"/>
      <c r="EJ50" s="770"/>
      <c r="EK50" s="402" t="s">
        <v>333</v>
      </c>
      <c r="EL50" s="584"/>
      <c r="EM50" s="402">
        <v>0.05</v>
      </c>
      <c r="EN50" s="402" t="s">
        <v>830</v>
      </c>
      <c r="EO50" s="402" t="s">
        <v>830</v>
      </c>
      <c r="EP50" s="402" t="s">
        <v>605</v>
      </c>
      <c r="EQ50" s="402" t="s">
        <v>847</v>
      </c>
      <c r="ER50" s="402" t="s">
        <v>847</v>
      </c>
      <c r="ES50" s="402" t="s">
        <v>847</v>
      </c>
      <c r="ET50" s="402" t="s">
        <v>847</v>
      </c>
      <c r="EU50" s="402"/>
      <c r="EV50" s="402"/>
      <c r="EW50" s="402"/>
      <c r="EX50" s="402"/>
      <c r="EY50" s="402"/>
      <c r="EZ50" s="402"/>
      <c r="FA50" s="402" t="s">
        <v>526</v>
      </c>
      <c r="FB50" s="782" t="s">
        <v>526</v>
      </c>
      <c r="FC50" s="782" t="s">
        <v>526</v>
      </c>
      <c r="FD50" s="782" t="s">
        <v>526</v>
      </c>
      <c r="FE50" s="402">
        <v>33.51</v>
      </c>
    </row>
    <row r="51" spans="1:161">
      <c r="A51" s="276" t="s">
        <v>233</v>
      </c>
      <c r="B51" s="276" t="s">
        <v>234</v>
      </c>
      <c r="C51" s="267" t="s">
        <v>235</v>
      </c>
      <c r="D51" s="421" t="s">
        <v>235</v>
      </c>
      <c r="E51" s="312">
        <v>8001</v>
      </c>
      <c r="F51" s="276" t="s">
        <v>234</v>
      </c>
      <c r="G51" s="794">
        <v>8101</v>
      </c>
      <c r="H51" s="795">
        <v>334.88</v>
      </c>
      <c r="I51" s="795">
        <v>211.12623500000001</v>
      </c>
      <c r="J51" s="796">
        <v>4.2</v>
      </c>
      <c r="K51" s="795">
        <v>1793.91</v>
      </c>
      <c r="L51" s="795">
        <v>1730.312977</v>
      </c>
      <c r="M51" s="795">
        <v>6.93</v>
      </c>
      <c r="N51" s="795">
        <v>71.3</v>
      </c>
      <c r="O51" s="795">
        <v>71.148305306721142</v>
      </c>
      <c r="P51" s="795">
        <v>82.91</v>
      </c>
      <c r="Q51" s="795">
        <v>83.078823755391412</v>
      </c>
      <c r="R51" s="795">
        <v>8.74</v>
      </c>
      <c r="S51" s="795">
        <v>1240.49</v>
      </c>
      <c r="T51" s="795">
        <v>1242.1400000000001</v>
      </c>
      <c r="U51" s="795">
        <v>1246.452565</v>
      </c>
      <c r="V51" s="795">
        <v>7.36</v>
      </c>
      <c r="W51" s="795">
        <v>712.07</v>
      </c>
      <c r="X51" s="795">
        <v>680.1</v>
      </c>
      <c r="Y51" s="795">
        <v>680.96587899999997</v>
      </c>
      <c r="Z51" s="795">
        <v>1.05</v>
      </c>
      <c r="AA51" s="809">
        <v>0.91</v>
      </c>
      <c r="AB51" s="809">
        <v>1.42</v>
      </c>
      <c r="AC51" s="795">
        <v>871.67</v>
      </c>
      <c r="AD51" s="795">
        <v>487.28</v>
      </c>
      <c r="AE51" s="795">
        <v>486.35266799999999</v>
      </c>
      <c r="AF51" s="402">
        <v>257.12</v>
      </c>
      <c r="AG51" s="402">
        <v>29.05</v>
      </c>
      <c r="AH51" s="402" t="s">
        <v>526</v>
      </c>
      <c r="AI51" s="402" t="s">
        <v>526</v>
      </c>
      <c r="AJ51" s="402"/>
      <c r="AK51" s="402">
        <v>4.29</v>
      </c>
      <c r="AL51" s="402">
        <v>5.37</v>
      </c>
      <c r="AM51" s="398">
        <v>19.260000000000002</v>
      </c>
      <c r="AN51" s="402" t="s">
        <v>526</v>
      </c>
      <c r="AO51" s="402">
        <v>1.1100000000000001</v>
      </c>
      <c r="AP51" s="402" t="s">
        <v>526</v>
      </c>
      <c r="AQ51" s="402">
        <v>47.5</v>
      </c>
      <c r="AR51" s="402" t="s">
        <v>526</v>
      </c>
      <c r="AS51" s="402">
        <v>69.7</v>
      </c>
      <c r="AT51" s="402">
        <v>5.5</v>
      </c>
      <c r="AU51" s="402">
        <v>4.21</v>
      </c>
      <c r="AV51" s="402">
        <v>2.9400399845437897</v>
      </c>
      <c r="AW51" s="402">
        <v>423.01184433164127</v>
      </c>
      <c r="AX51" s="402">
        <v>419.8</v>
      </c>
      <c r="AY51" s="402">
        <v>286.44389563698064</v>
      </c>
      <c r="AZ51" s="402" t="s">
        <v>526</v>
      </c>
      <c r="BA51" s="402" t="s">
        <v>526</v>
      </c>
      <c r="BB51" s="402">
        <v>24.46</v>
      </c>
      <c r="BC51" s="402">
        <v>28.04</v>
      </c>
      <c r="BD51" s="402">
        <v>37.369999999999997</v>
      </c>
      <c r="BE51" s="402">
        <v>15.02</v>
      </c>
      <c r="BF51" s="402"/>
      <c r="BG51" s="402"/>
      <c r="BH51" s="402"/>
      <c r="BI51" s="402"/>
      <c r="BJ51" s="402" t="s">
        <v>526</v>
      </c>
      <c r="BK51" s="402" t="s">
        <v>526</v>
      </c>
      <c r="BL51" s="402" t="s">
        <v>526</v>
      </c>
      <c r="BM51" s="402" t="s">
        <v>526</v>
      </c>
      <c r="BN51" s="402"/>
      <c r="BO51" s="402"/>
      <c r="BP51" s="402"/>
      <c r="BQ51" s="402"/>
      <c r="BR51" s="402"/>
      <c r="BS51" s="402"/>
      <c r="BT51" s="402">
        <v>1.1299999999999999</v>
      </c>
      <c r="BU51" s="402">
        <v>1.1100000000000001</v>
      </c>
      <c r="BV51" s="402">
        <v>1.18</v>
      </c>
      <c r="BW51" s="402" t="s">
        <v>1086</v>
      </c>
      <c r="BX51" s="402" t="s">
        <v>526</v>
      </c>
      <c r="BY51" s="402">
        <v>861.98</v>
      </c>
      <c r="BZ51" s="402">
        <v>850.3</v>
      </c>
      <c r="CA51" s="402">
        <v>834.48152177729253</v>
      </c>
      <c r="CB51" s="402">
        <v>867.71</v>
      </c>
      <c r="CC51" s="402">
        <v>703.73</v>
      </c>
      <c r="CD51" s="402">
        <v>568.97325005040204</v>
      </c>
      <c r="CE51" s="402">
        <v>0.12</v>
      </c>
      <c r="CF51" s="402">
        <v>0.06</v>
      </c>
      <c r="CG51" s="402"/>
      <c r="CH51" s="402"/>
      <c r="CI51" s="402"/>
      <c r="CJ51" s="402">
        <v>39.92</v>
      </c>
      <c r="CK51" s="402">
        <v>4.37</v>
      </c>
      <c r="CL51" s="402">
        <v>708.37</v>
      </c>
      <c r="CM51" s="402">
        <v>674.85731861522163</v>
      </c>
      <c r="CN51" s="402">
        <v>673.67456824325836</v>
      </c>
      <c r="CO51" s="402">
        <v>3.43</v>
      </c>
      <c r="CP51" s="402">
        <v>4.59</v>
      </c>
      <c r="CQ51" s="402">
        <v>4.2300000000000004</v>
      </c>
      <c r="CR51" s="402">
        <v>31.7</v>
      </c>
      <c r="CS51" s="402" t="s">
        <v>526</v>
      </c>
      <c r="CT51" s="402">
        <v>9.25</v>
      </c>
      <c r="CU51" s="402">
        <v>5567</v>
      </c>
      <c r="CV51" s="402">
        <v>4.8</v>
      </c>
      <c r="CW51" s="402">
        <v>2.88</v>
      </c>
      <c r="CX51" s="402">
        <v>0.69</v>
      </c>
      <c r="CY51" s="402">
        <v>31.59</v>
      </c>
      <c r="CZ51" s="402">
        <v>11.6</v>
      </c>
      <c r="DA51" s="402">
        <v>7.7</v>
      </c>
      <c r="DB51" s="402">
        <v>13.45</v>
      </c>
      <c r="DC51" s="402">
        <v>13.43</v>
      </c>
      <c r="DD51" s="999">
        <v>13724</v>
      </c>
      <c r="DE51" s="402">
        <v>53.19</v>
      </c>
      <c r="DF51" s="402">
        <v>52.173913043478258</v>
      </c>
      <c r="DG51" s="402">
        <v>51.162790697674417</v>
      </c>
      <c r="DH51" s="402">
        <v>0.45</v>
      </c>
      <c r="DI51" s="402">
        <v>0.43414707825110366</v>
      </c>
      <c r="DJ51" s="402">
        <v>0.44030307488512233</v>
      </c>
      <c r="DK51" s="402">
        <v>0.62</v>
      </c>
      <c r="DL51" s="402">
        <v>0.82</v>
      </c>
      <c r="DM51" s="402"/>
      <c r="DN51" s="402"/>
      <c r="DO51" s="402">
        <v>0.25</v>
      </c>
      <c r="DP51" s="402" t="s">
        <v>987</v>
      </c>
      <c r="DQ51" s="812" t="s">
        <v>987</v>
      </c>
      <c r="DR51" s="402">
        <v>16.489999999999998</v>
      </c>
      <c r="DS51" s="402" t="s">
        <v>987</v>
      </c>
      <c r="DT51" s="402">
        <v>18.77</v>
      </c>
      <c r="DU51" s="402">
        <v>15.8</v>
      </c>
      <c r="DV51" s="402">
        <v>14.54</v>
      </c>
      <c r="DW51" s="402" t="s">
        <v>604</v>
      </c>
      <c r="DX51" s="402" t="s">
        <v>604</v>
      </c>
      <c r="DY51" s="402" t="s">
        <v>605</v>
      </c>
      <c r="DZ51" s="402">
        <v>12.06</v>
      </c>
      <c r="EA51" s="402">
        <v>11.783926330924174</v>
      </c>
      <c r="EB51" s="402">
        <v>13.503321290328522</v>
      </c>
      <c r="EC51" s="770"/>
      <c r="ED51" s="770"/>
      <c r="EE51" s="770"/>
      <c r="EF51" s="770"/>
      <c r="EG51" s="770"/>
      <c r="EH51" s="770"/>
      <c r="EI51" s="770"/>
      <c r="EJ51" s="770"/>
      <c r="EK51" s="402" t="s">
        <v>333</v>
      </c>
      <c r="EL51" s="584"/>
      <c r="EM51" s="402">
        <v>0.11</v>
      </c>
      <c r="EN51" s="402" t="s">
        <v>830</v>
      </c>
      <c r="EO51" s="402" t="s">
        <v>830</v>
      </c>
      <c r="EP51" s="402" t="s">
        <v>604</v>
      </c>
      <c r="EQ51" s="402" t="s">
        <v>847</v>
      </c>
      <c r="ER51" s="402" t="s">
        <v>847</v>
      </c>
      <c r="ES51" s="402" t="s">
        <v>847</v>
      </c>
      <c r="ET51" s="402" t="s">
        <v>847</v>
      </c>
      <c r="EU51" s="402"/>
      <c r="EV51" s="402"/>
      <c r="EW51" s="402"/>
      <c r="EX51" s="402"/>
      <c r="EY51" s="402"/>
      <c r="EZ51" s="402"/>
      <c r="FA51" s="402" t="s">
        <v>526</v>
      </c>
      <c r="FB51" s="782" t="s">
        <v>526</v>
      </c>
      <c r="FC51" s="782" t="s">
        <v>526</v>
      </c>
      <c r="FD51" s="782" t="s">
        <v>526</v>
      </c>
      <c r="FE51" s="402">
        <v>28.41</v>
      </c>
    </row>
    <row r="52" spans="1:161">
      <c r="A52" s="276" t="s">
        <v>233</v>
      </c>
      <c r="B52" s="276" t="s">
        <v>234</v>
      </c>
      <c r="C52" s="267" t="s">
        <v>235</v>
      </c>
      <c r="D52" s="421" t="s">
        <v>235</v>
      </c>
      <c r="E52" s="312">
        <v>8001</v>
      </c>
      <c r="F52" s="276" t="s">
        <v>236</v>
      </c>
      <c r="G52" s="794">
        <v>8102</v>
      </c>
      <c r="H52" s="795">
        <v>260.42</v>
      </c>
      <c r="I52" s="795">
        <v>256.35952700000001</v>
      </c>
      <c r="J52" s="796">
        <v>3.93</v>
      </c>
      <c r="K52" s="795">
        <v>1614.89</v>
      </c>
      <c r="L52" s="795">
        <v>1611.401155</v>
      </c>
      <c r="M52" s="795">
        <v>1.19</v>
      </c>
      <c r="N52" s="795">
        <v>82.01</v>
      </c>
      <c r="O52" s="795">
        <v>81.122942884801546</v>
      </c>
      <c r="P52" s="795">
        <v>84.37</v>
      </c>
      <c r="Q52" s="795">
        <v>86.630837533798442</v>
      </c>
      <c r="R52" s="795">
        <v>4.2300000000000004</v>
      </c>
      <c r="S52" s="795">
        <v>1416.37</v>
      </c>
      <c r="T52" s="795">
        <v>1474.89</v>
      </c>
      <c r="U52" s="795">
        <v>1499.8093140000001</v>
      </c>
      <c r="V52" s="795">
        <v>10.88</v>
      </c>
      <c r="W52" s="795">
        <v>671.69</v>
      </c>
      <c r="X52" s="795">
        <v>698.01</v>
      </c>
      <c r="Y52" s="795">
        <v>708.98790699999995</v>
      </c>
      <c r="Z52" s="795">
        <v>0.85</v>
      </c>
      <c r="AA52" s="809">
        <v>0.84</v>
      </c>
      <c r="AB52" s="809">
        <v>1.17</v>
      </c>
      <c r="AC52" s="795">
        <v>641.15</v>
      </c>
      <c r="AD52" s="795">
        <v>450.21</v>
      </c>
      <c r="AE52" s="795">
        <v>455.16953999999998</v>
      </c>
      <c r="AF52" s="402">
        <v>1443.94</v>
      </c>
      <c r="AG52" s="402">
        <v>0.25</v>
      </c>
      <c r="AH52" s="402" t="s">
        <v>526</v>
      </c>
      <c r="AI52" s="402" t="s">
        <v>526</v>
      </c>
      <c r="AJ52" s="402"/>
      <c r="AK52" s="402">
        <v>1.81</v>
      </c>
      <c r="AL52" s="402">
        <v>2.02</v>
      </c>
      <c r="AM52" s="398">
        <v>12.71</v>
      </c>
      <c r="AN52" s="402" t="s">
        <v>526</v>
      </c>
      <c r="AO52" s="402">
        <v>1</v>
      </c>
      <c r="AP52" s="402" t="s">
        <v>526</v>
      </c>
      <c r="AQ52" s="402">
        <v>34.5</v>
      </c>
      <c r="AR52" s="402" t="s">
        <v>526</v>
      </c>
      <c r="AS52" s="402">
        <v>66.599999999999994</v>
      </c>
      <c r="AT52" s="402">
        <v>4.04</v>
      </c>
      <c r="AU52" s="402">
        <v>7.21</v>
      </c>
      <c r="AV52" s="402">
        <v>5.563105484427278</v>
      </c>
      <c r="AW52" s="402">
        <v>278.24061342349188</v>
      </c>
      <c r="AX52" s="402">
        <v>207.61</v>
      </c>
      <c r="AY52" s="402">
        <v>109.6726509787092</v>
      </c>
      <c r="AZ52" s="402" t="s">
        <v>526</v>
      </c>
      <c r="BA52" s="402" t="s">
        <v>526</v>
      </c>
      <c r="BB52" s="402">
        <v>19.09</v>
      </c>
      <c r="BC52" s="402">
        <v>23.49</v>
      </c>
      <c r="BD52" s="402">
        <v>30.45</v>
      </c>
      <c r="BE52" s="402">
        <v>15.94</v>
      </c>
      <c r="BF52" s="402"/>
      <c r="BG52" s="402"/>
      <c r="BH52" s="402"/>
      <c r="BI52" s="402"/>
      <c r="BJ52" s="402">
        <v>4.5</v>
      </c>
      <c r="BK52" s="402">
        <v>4.38</v>
      </c>
      <c r="BL52" s="402">
        <v>10.41</v>
      </c>
      <c r="BM52" s="402">
        <v>10.55</v>
      </c>
      <c r="BN52" s="402"/>
      <c r="BO52" s="402"/>
      <c r="BP52" s="402"/>
      <c r="BQ52" s="402"/>
      <c r="BR52" s="402"/>
      <c r="BS52" s="402"/>
      <c r="BT52" s="402">
        <v>1.04</v>
      </c>
      <c r="BU52" s="402">
        <v>1.06</v>
      </c>
      <c r="BV52" s="402">
        <v>0</v>
      </c>
      <c r="BW52" s="402" t="s">
        <v>1086</v>
      </c>
      <c r="BX52" s="402" t="s">
        <v>526</v>
      </c>
      <c r="BY52" s="402">
        <v>606.48</v>
      </c>
      <c r="BZ52" s="402">
        <v>607.75</v>
      </c>
      <c r="CA52" s="402">
        <v>642.89316429440055</v>
      </c>
      <c r="CB52" s="402">
        <v>1587.73</v>
      </c>
      <c r="CC52" s="402">
        <v>1295.1600000000001</v>
      </c>
      <c r="CD52" s="402">
        <v>757.46184873121695</v>
      </c>
      <c r="CE52" s="402" t="s">
        <v>526</v>
      </c>
      <c r="CF52" s="402">
        <v>0.01</v>
      </c>
      <c r="CG52" s="402"/>
      <c r="CH52" s="402"/>
      <c r="CI52" s="402"/>
      <c r="CJ52" s="402">
        <v>34.99</v>
      </c>
      <c r="CK52" s="402">
        <v>3.72</v>
      </c>
      <c r="CL52" s="402">
        <v>584.97</v>
      </c>
      <c r="CM52" s="402">
        <v>577.54175873785255</v>
      </c>
      <c r="CN52" s="402">
        <v>670.5673510382361</v>
      </c>
      <c r="CO52" s="402">
        <v>7.76</v>
      </c>
      <c r="CP52" s="402">
        <v>9.1</v>
      </c>
      <c r="CQ52" s="402">
        <v>7.26</v>
      </c>
      <c r="CR52" s="402">
        <v>43.83</v>
      </c>
      <c r="CS52" s="402" t="s">
        <v>526</v>
      </c>
      <c r="CT52" s="402">
        <v>16.190000000000001</v>
      </c>
      <c r="CU52" s="402">
        <v>1219</v>
      </c>
      <c r="CV52" s="402">
        <v>7.13</v>
      </c>
      <c r="CW52" s="402">
        <v>0.75</v>
      </c>
      <c r="CX52" s="402">
        <v>0.49</v>
      </c>
      <c r="CY52" s="402">
        <v>38.24</v>
      </c>
      <c r="CZ52" s="402">
        <v>14.54</v>
      </c>
      <c r="DA52" s="402">
        <v>11.36</v>
      </c>
      <c r="DB52" s="402">
        <v>15.79</v>
      </c>
      <c r="DC52" s="402">
        <v>14.55</v>
      </c>
      <c r="DD52" s="999" t="s">
        <v>526</v>
      </c>
      <c r="DE52" s="402">
        <v>37.5</v>
      </c>
      <c r="DF52" s="402">
        <v>41.666666666666664</v>
      </c>
      <c r="DG52" s="402">
        <v>27.777777777777779</v>
      </c>
      <c r="DH52" s="402">
        <v>0.35</v>
      </c>
      <c r="DI52" s="402">
        <v>0.36342486008996544</v>
      </c>
      <c r="DJ52" s="402">
        <v>0.23462403099097073</v>
      </c>
      <c r="DK52" s="402">
        <v>0.56999999999999995</v>
      </c>
      <c r="DL52" s="402">
        <v>0.42</v>
      </c>
      <c r="DM52" s="402"/>
      <c r="DN52" s="402"/>
      <c r="DO52" s="402">
        <v>0</v>
      </c>
      <c r="DP52" s="402">
        <v>8.64</v>
      </c>
      <c r="DQ52" s="811">
        <v>8.16</v>
      </c>
      <c r="DR52" s="402">
        <v>49.27</v>
      </c>
      <c r="DS52" s="402">
        <v>22.05</v>
      </c>
      <c r="DT52" s="402">
        <v>44.88</v>
      </c>
      <c r="DU52" s="402">
        <v>65.849999999999994</v>
      </c>
      <c r="DV52" s="402">
        <v>71.59</v>
      </c>
      <c r="DW52" s="402" t="s">
        <v>604</v>
      </c>
      <c r="DX52" s="402" t="s">
        <v>604</v>
      </c>
      <c r="DY52" s="402" t="s">
        <v>604</v>
      </c>
      <c r="DZ52" s="402">
        <v>51.97</v>
      </c>
      <c r="EA52" s="402">
        <v>52.866583458933114</v>
      </c>
      <c r="EB52" s="402">
        <v>49.043978051027359</v>
      </c>
      <c r="EC52" s="770"/>
      <c r="ED52" s="770"/>
      <c r="EE52" s="770"/>
      <c r="EF52" s="770"/>
      <c r="EG52" s="770"/>
      <c r="EH52" s="770"/>
      <c r="EI52" s="770"/>
      <c r="EJ52" s="770"/>
      <c r="EK52" s="402" t="s">
        <v>333</v>
      </c>
      <c r="EL52" s="584"/>
      <c r="EM52" s="402">
        <v>1.1000000000000001</v>
      </c>
      <c r="EN52" s="402" t="s">
        <v>605</v>
      </c>
      <c r="EO52" s="402" t="s">
        <v>605</v>
      </c>
      <c r="EP52" s="402" t="s">
        <v>604</v>
      </c>
      <c r="EQ52" s="402">
        <v>0</v>
      </c>
      <c r="ER52" s="402">
        <v>0</v>
      </c>
      <c r="ES52" s="402">
        <v>0</v>
      </c>
      <c r="ET52" s="402">
        <v>0</v>
      </c>
      <c r="EU52" s="402"/>
      <c r="EV52" s="402"/>
      <c r="EW52" s="402"/>
      <c r="EX52" s="402"/>
      <c r="EY52" s="402"/>
      <c r="EZ52" s="402"/>
      <c r="FA52" s="402" t="s">
        <v>526</v>
      </c>
      <c r="FB52" s="782" t="s">
        <v>604</v>
      </c>
      <c r="FC52" s="782" t="s">
        <v>526</v>
      </c>
      <c r="FD52" s="782">
        <v>148.29302702139427</v>
      </c>
      <c r="FE52" s="402">
        <v>42.95</v>
      </c>
    </row>
    <row r="53" spans="1:161">
      <c r="A53" s="276" t="s">
        <v>233</v>
      </c>
      <c r="B53" s="276" t="s">
        <v>234</v>
      </c>
      <c r="C53" s="267" t="s">
        <v>235</v>
      </c>
      <c r="D53" s="421" t="s">
        <v>235</v>
      </c>
      <c r="E53" s="312">
        <v>8001</v>
      </c>
      <c r="F53" s="276" t="s">
        <v>237</v>
      </c>
      <c r="G53" s="794">
        <v>8103</v>
      </c>
      <c r="H53" s="795">
        <v>298.01</v>
      </c>
      <c r="I53" s="795">
        <v>217.04552200000001</v>
      </c>
      <c r="J53" s="796">
        <v>3.69</v>
      </c>
      <c r="K53" s="795">
        <v>12065.09</v>
      </c>
      <c r="L53" s="795">
        <v>12088.139714999999</v>
      </c>
      <c r="M53" s="795">
        <v>65.02</v>
      </c>
      <c r="N53" s="795">
        <v>73.98</v>
      </c>
      <c r="O53" s="795">
        <v>74.666365586541716</v>
      </c>
      <c r="P53" s="795">
        <v>0.56999999999999995</v>
      </c>
      <c r="Q53" s="795">
        <v>1.0680817432539234</v>
      </c>
      <c r="R53" s="795">
        <v>3.1</v>
      </c>
      <c r="S53" s="795">
        <v>1368.18</v>
      </c>
      <c r="T53" s="795">
        <v>1371.97</v>
      </c>
      <c r="U53" s="795">
        <v>1378.4533369999999</v>
      </c>
      <c r="V53" s="795">
        <v>17.52</v>
      </c>
      <c r="W53" s="795">
        <v>652.20000000000005</v>
      </c>
      <c r="X53" s="795">
        <v>640.29</v>
      </c>
      <c r="Y53" s="795">
        <v>642.10047399999996</v>
      </c>
      <c r="Z53" s="795">
        <v>0.84</v>
      </c>
      <c r="AA53" s="809">
        <v>0.74</v>
      </c>
      <c r="AB53" s="809">
        <v>1.0900000000000001</v>
      </c>
      <c r="AC53" s="795">
        <v>858.51</v>
      </c>
      <c r="AD53" s="795">
        <v>566.04</v>
      </c>
      <c r="AE53" s="795">
        <v>566.788635</v>
      </c>
      <c r="AF53" s="402">
        <v>303.35000000000002</v>
      </c>
      <c r="AG53" s="402">
        <v>9.86</v>
      </c>
      <c r="AH53" s="402" t="s">
        <v>526</v>
      </c>
      <c r="AI53" s="402" t="s">
        <v>526</v>
      </c>
      <c r="AJ53" s="402"/>
      <c r="AK53" s="402">
        <v>1.8</v>
      </c>
      <c r="AL53" s="402">
        <v>3.41</v>
      </c>
      <c r="AM53" s="398">
        <v>15.12</v>
      </c>
      <c r="AN53" s="402" t="s">
        <v>526</v>
      </c>
      <c r="AO53" s="402">
        <v>1</v>
      </c>
      <c r="AP53" s="402" t="s">
        <v>526</v>
      </c>
      <c r="AQ53" s="402">
        <v>39.4</v>
      </c>
      <c r="AR53" s="402" t="s">
        <v>526</v>
      </c>
      <c r="AS53" s="402">
        <v>66.2</v>
      </c>
      <c r="AT53" s="402">
        <v>4.42</v>
      </c>
      <c r="AU53" s="402">
        <v>5.51</v>
      </c>
      <c r="AV53" s="402">
        <v>6.5803904364992327</v>
      </c>
      <c r="AW53" s="402">
        <v>402.4856807978947</v>
      </c>
      <c r="AX53" s="402">
        <v>472.39</v>
      </c>
      <c r="AY53" s="402">
        <v>242.37771441105505</v>
      </c>
      <c r="AZ53" s="402" t="s">
        <v>526</v>
      </c>
      <c r="BA53" s="402" t="s">
        <v>526</v>
      </c>
      <c r="BB53" s="402">
        <v>19.71</v>
      </c>
      <c r="BC53" s="402">
        <v>23.68</v>
      </c>
      <c r="BD53" s="402">
        <v>33.770000000000003</v>
      </c>
      <c r="BE53" s="402">
        <v>12.58</v>
      </c>
      <c r="BF53" s="402"/>
      <c r="BG53" s="402"/>
      <c r="BH53" s="402"/>
      <c r="BI53" s="402"/>
      <c r="BJ53" s="402" t="s">
        <v>526</v>
      </c>
      <c r="BK53" s="402" t="s">
        <v>526</v>
      </c>
      <c r="BL53" s="402" t="s">
        <v>526</v>
      </c>
      <c r="BM53" s="402" t="s">
        <v>526</v>
      </c>
      <c r="BN53" s="402"/>
      <c r="BO53" s="402"/>
      <c r="BP53" s="402"/>
      <c r="BQ53" s="402"/>
      <c r="BR53" s="402"/>
      <c r="BS53" s="402"/>
      <c r="BT53" s="402">
        <v>1.01</v>
      </c>
      <c r="BU53" s="402">
        <v>1.02</v>
      </c>
      <c r="BV53" s="402">
        <v>0.95</v>
      </c>
      <c r="BW53" s="402">
        <v>0</v>
      </c>
      <c r="BX53" s="402" t="s">
        <v>526</v>
      </c>
      <c r="BY53" s="402">
        <v>675.22</v>
      </c>
      <c r="BZ53" s="402">
        <v>661.69</v>
      </c>
      <c r="CA53" s="402">
        <v>698.86772457775828</v>
      </c>
      <c r="CB53" s="402">
        <v>215.47</v>
      </c>
      <c r="CC53" s="402">
        <v>196.75</v>
      </c>
      <c r="CD53" s="402">
        <v>180.31073901074819</v>
      </c>
      <c r="CE53" s="402">
        <v>0.01</v>
      </c>
      <c r="CF53" s="402">
        <v>0.02</v>
      </c>
      <c r="CG53" s="402"/>
      <c r="CH53" s="402"/>
      <c r="CI53" s="402"/>
      <c r="CJ53" s="402">
        <v>45.14</v>
      </c>
      <c r="CK53" s="402">
        <v>5.21</v>
      </c>
      <c r="CL53" s="402">
        <v>663.03</v>
      </c>
      <c r="CM53" s="402">
        <v>672.29273561976777</v>
      </c>
      <c r="CN53" s="402">
        <v>745.7734081775003</v>
      </c>
      <c r="CO53" s="402">
        <v>4.43</v>
      </c>
      <c r="CP53" s="402">
        <v>3.84</v>
      </c>
      <c r="CQ53" s="402">
        <v>16.420000000000002</v>
      </c>
      <c r="CR53" s="402">
        <v>47.8</v>
      </c>
      <c r="CS53" s="402" t="s">
        <v>526</v>
      </c>
      <c r="CT53" s="402">
        <v>12.14</v>
      </c>
      <c r="CU53" s="402">
        <v>1089</v>
      </c>
      <c r="CV53" s="402">
        <v>5.23</v>
      </c>
      <c r="CW53" s="402">
        <v>1.02</v>
      </c>
      <c r="CX53" s="402">
        <v>0</v>
      </c>
      <c r="CY53" s="402">
        <v>0</v>
      </c>
      <c r="CZ53" s="402">
        <v>13.89</v>
      </c>
      <c r="DA53" s="402">
        <v>8.7100000000000009</v>
      </c>
      <c r="DB53" s="402">
        <v>15.27</v>
      </c>
      <c r="DC53" s="402">
        <v>12.65</v>
      </c>
      <c r="DD53" s="999" t="s">
        <v>526</v>
      </c>
      <c r="DE53" s="402">
        <v>50</v>
      </c>
      <c r="DF53" s="402">
        <v>50</v>
      </c>
      <c r="DG53" s="402">
        <v>42.857142857142854</v>
      </c>
      <c r="DH53" s="402">
        <v>0.51</v>
      </c>
      <c r="DI53" s="402">
        <v>0.34581916791413531</v>
      </c>
      <c r="DJ53" s="402">
        <v>0.46772990803065811</v>
      </c>
      <c r="DK53" s="402">
        <v>0.54</v>
      </c>
      <c r="DL53" s="402">
        <v>0.21</v>
      </c>
      <c r="DM53" s="402"/>
      <c r="DN53" s="402"/>
      <c r="DO53" s="402">
        <v>0</v>
      </c>
      <c r="DP53" s="402" t="s">
        <v>987</v>
      </c>
      <c r="DQ53" s="812" t="s">
        <v>987</v>
      </c>
      <c r="DR53" s="402">
        <v>20.84</v>
      </c>
      <c r="DS53" s="402" t="s">
        <v>987</v>
      </c>
      <c r="DT53" s="402">
        <v>13.89</v>
      </c>
      <c r="DU53" s="402">
        <v>27.34</v>
      </c>
      <c r="DV53" s="402">
        <v>37.68</v>
      </c>
      <c r="DW53" s="402" t="s">
        <v>604</v>
      </c>
      <c r="DX53" s="402" t="s">
        <v>604</v>
      </c>
      <c r="DY53" s="402" t="s">
        <v>604</v>
      </c>
      <c r="DZ53" s="402">
        <v>56.44</v>
      </c>
      <c r="EA53" s="402">
        <v>54.858291182192744</v>
      </c>
      <c r="EB53" s="402">
        <v>53.787322706405035</v>
      </c>
      <c r="EC53" s="770"/>
      <c r="ED53" s="770"/>
      <c r="EE53" s="770"/>
      <c r="EF53" s="770"/>
      <c r="EG53" s="770"/>
      <c r="EH53" s="770"/>
      <c r="EI53" s="770"/>
      <c r="EJ53" s="770"/>
      <c r="EK53" s="402" t="s">
        <v>333</v>
      </c>
      <c r="EL53" s="584"/>
      <c r="EM53" s="402">
        <v>0</v>
      </c>
      <c r="EN53" s="402" t="s">
        <v>605</v>
      </c>
      <c r="EO53" s="402" t="s">
        <v>605</v>
      </c>
      <c r="EP53" s="402" t="s">
        <v>605</v>
      </c>
      <c r="EQ53" s="402" t="s">
        <v>847</v>
      </c>
      <c r="ER53" s="402" t="s">
        <v>847</v>
      </c>
      <c r="ES53" s="402" t="s">
        <v>847</v>
      </c>
      <c r="ET53" s="402" t="s">
        <v>847</v>
      </c>
      <c r="EU53" s="402"/>
      <c r="EV53" s="402"/>
      <c r="EW53" s="402"/>
      <c r="EX53" s="402"/>
      <c r="EY53" s="402"/>
      <c r="EZ53" s="402"/>
      <c r="FA53" s="402" t="s">
        <v>605</v>
      </c>
      <c r="FB53" s="782" t="s">
        <v>526</v>
      </c>
      <c r="FC53" s="782">
        <v>1073.5999999999999</v>
      </c>
      <c r="FD53" s="782" t="s">
        <v>526</v>
      </c>
      <c r="FE53" s="402">
        <v>37.22</v>
      </c>
    </row>
    <row r="54" spans="1:161">
      <c r="A54" s="276" t="s">
        <v>233</v>
      </c>
      <c r="B54" s="276" t="s">
        <v>234</v>
      </c>
      <c r="C54" s="267" t="s">
        <v>235</v>
      </c>
      <c r="D54" s="421" t="s">
        <v>235</v>
      </c>
      <c r="E54" s="312">
        <v>8001</v>
      </c>
      <c r="F54" s="276" t="s">
        <v>238</v>
      </c>
      <c r="G54" s="794">
        <v>8105</v>
      </c>
      <c r="H54" s="795">
        <v>397.34</v>
      </c>
      <c r="I54" s="795">
        <v>263.34970800000002</v>
      </c>
      <c r="J54" s="796">
        <v>3.87</v>
      </c>
      <c r="K54" s="795" t="s">
        <v>526</v>
      </c>
      <c r="L54" s="795" t="s">
        <v>526</v>
      </c>
      <c r="M54" s="795" t="s">
        <v>526</v>
      </c>
      <c r="N54" s="795">
        <v>65.209999999999994</v>
      </c>
      <c r="O54" s="795">
        <v>67.993976170438941</v>
      </c>
      <c r="P54" s="795" t="s">
        <v>526</v>
      </c>
      <c r="Q54" s="795">
        <v>0</v>
      </c>
      <c r="R54" s="795">
        <v>2.52</v>
      </c>
      <c r="S54" s="795">
        <v>719.65</v>
      </c>
      <c r="T54" s="795">
        <v>724.43</v>
      </c>
      <c r="U54" s="795">
        <v>725.59576600000003</v>
      </c>
      <c r="V54" s="795">
        <v>15.35</v>
      </c>
      <c r="W54" s="795">
        <v>621.47</v>
      </c>
      <c r="X54" s="795">
        <v>643.16</v>
      </c>
      <c r="Y54" s="795">
        <v>645.733566</v>
      </c>
      <c r="Z54" s="795">
        <v>0.83</v>
      </c>
      <c r="AA54" s="809">
        <v>0.79</v>
      </c>
      <c r="AB54" s="809">
        <v>1.03</v>
      </c>
      <c r="AC54" s="795">
        <v>578.53</v>
      </c>
      <c r="AD54" s="795">
        <v>630.38</v>
      </c>
      <c r="AE54" s="795">
        <v>634.16886599999998</v>
      </c>
      <c r="AF54" s="402">
        <v>167.5</v>
      </c>
      <c r="AG54" s="402">
        <v>3.3</v>
      </c>
      <c r="AH54" s="402" t="s">
        <v>526</v>
      </c>
      <c r="AI54" s="402" t="s">
        <v>526</v>
      </c>
      <c r="AJ54" s="402"/>
      <c r="AK54" s="402">
        <v>1</v>
      </c>
      <c r="AL54" s="402">
        <v>0.96</v>
      </c>
      <c r="AM54" s="398">
        <v>2.96</v>
      </c>
      <c r="AN54" s="402" t="s">
        <v>526</v>
      </c>
      <c r="AO54" s="402">
        <v>0.89</v>
      </c>
      <c r="AP54" s="402" t="s">
        <v>526</v>
      </c>
      <c r="AQ54" s="402">
        <v>27.1</v>
      </c>
      <c r="AR54" s="402" t="s">
        <v>526</v>
      </c>
      <c r="AS54" s="402">
        <v>69.400000000000006</v>
      </c>
      <c r="AT54" s="402">
        <v>19.399999999999999</v>
      </c>
      <c r="AU54" s="402">
        <v>3.85</v>
      </c>
      <c r="AV54" s="402">
        <v>0</v>
      </c>
      <c r="AW54" s="402">
        <v>197.84312204205136</v>
      </c>
      <c r="AX54" s="402">
        <v>169.25</v>
      </c>
      <c r="AY54" s="402">
        <v>225.18224495248273</v>
      </c>
      <c r="AZ54" s="402" t="s">
        <v>526</v>
      </c>
      <c r="BA54" s="402" t="s">
        <v>526</v>
      </c>
      <c r="BB54" s="402">
        <v>23.58</v>
      </c>
      <c r="BC54" s="402">
        <v>35.76</v>
      </c>
      <c r="BD54" s="402">
        <v>65.3</v>
      </c>
      <c r="BE54" s="402">
        <v>12.89</v>
      </c>
      <c r="BF54" s="402"/>
      <c r="BG54" s="402"/>
      <c r="BH54" s="402"/>
      <c r="BI54" s="402"/>
      <c r="BJ54" s="402" t="s">
        <v>526</v>
      </c>
      <c r="BK54" s="402" t="s">
        <v>526</v>
      </c>
      <c r="BL54" s="402" t="s">
        <v>526</v>
      </c>
      <c r="BM54" s="402" t="s">
        <v>526</v>
      </c>
      <c r="BN54" s="402"/>
      <c r="BO54" s="402"/>
      <c r="BP54" s="402"/>
      <c r="BQ54" s="402"/>
      <c r="BR54" s="402"/>
      <c r="BS54" s="402"/>
      <c r="BT54" s="402">
        <v>0.8</v>
      </c>
      <c r="BU54" s="402">
        <v>0.82</v>
      </c>
      <c r="BV54" s="402">
        <v>0.81</v>
      </c>
      <c r="BW54" s="402" t="s">
        <v>1086</v>
      </c>
      <c r="BX54" s="402">
        <v>8.0778551371312073</v>
      </c>
      <c r="BY54" s="402">
        <v>519.32000000000005</v>
      </c>
      <c r="BZ54" s="402">
        <v>514.78</v>
      </c>
      <c r="CA54" s="402">
        <v>573.72639590092012</v>
      </c>
      <c r="CB54" s="402">
        <v>225.97</v>
      </c>
      <c r="CC54" s="402">
        <v>231.6</v>
      </c>
      <c r="CD54" s="402">
        <v>222.35510232433893</v>
      </c>
      <c r="CE54" s="402" t="s">
        <v>526</v>
      </c>
      <c r="CF54" s="402">
        <v>0.04</v>
      </c>
      <c r="CG54" s="402"/>
      <c r="CH54" s="402"/>
      <c r="CI54" s="402"/>
      <c r="CJ54" s="402">
        <v>46.64</v>
      </c>
      <c r="CK54" s="402">
        <v>2.67</v>
      </c>
      <c r="CL54" s="402">
        <v>413.31</v>
      </c>
      <c r="CM54" s="402">
        <v>424.31041309225287</v>
      </c>
      <c r="CN54" s="402">
        <v>488.04077898313949</v>
      </c>
      <c r="CO54" s="402">
        <v>21.19</v>
      </c>
      <c r="CP54" s="402">
        <v>14.36</v>
      </c>
      <c r="CQ54" s="402">
        <v>35.4</v>
      </c>
      <c r="CR54" s="402">
        <v>30.22</v>
      </c>
      <c r="CS54" s="402">
        <v>9.0665729049495561E-2</v>
      </c>
      <c r="CT54" s="402">
        <v>20.56</v>
      </c>
      <c r="CU54" s="402">
        <v>357</v>
      </c>
      <c r="CV54" s="402">
        <v>8.15</v>
      </c>
      <c r="CW54" s="402">
        <v>1.03</v>
      </c>
      <c r="CX54" s="402">
        <v>0</v>
      </c>
      <c r="CY54" s="402">
        <v>0</v>
      </c>
      <c r="CZ54" s="402">
        <v>17.27</v>
      </c>
      <c r="DA54" s="402">
        <v>12.91</v>
      </c>
      <c r="DB54" s="402">
        <v>26.24</v>
      </c>
      <c r="DC54" s="402">
        <v>22.15</v>
      </c>
      <c r="DD54" s="999" t="s">
        <v>526</v>
      </c>
      <c r="DE54" s="402" t="s">
        <v>526</v>
      </c>
      <c r="DF54" s="402" t="s">
        <v>526</v>
      </c>
      <c r="DG54" s="402" t="s">
        <v>526</v>
      </c>
      <c r="DH54" s="402" t="s">
        <v>526</v>
      </c>
      <c r="DI54" s="402" t="s">
        <v>526</v>
      </c>
      <c r="DJ54" s="402" t="s">
        <v>526</v>
      </c>
      <c r="DK54" s="402">
        <v>0.31</v>
      </c>
      <c r="DL54" s="402">
        <v>0.16</v>
      </c>
      <c r="DM54" s="402"/>
      <c r="DN54" s="402"/>
      <c r="DO54" s="402">
        <v>0.03</v>
      </c>
      <c r="DP54" s="402" t="s">
        <v>987</v>
      </c>
      <c r="DQ54" s="812" t="s">
        <v>987</v>
      </c>
      <c r="DR54" s="402">
        <v>49.86</v>
      </c>
      <c r="DS54" s="402" t="s">
        <v>987</v>
      </c>
      <c r="DT54" s="402">
        <v>36.840000000000003</v>
      </c>
      <c r="DU54" s="402">
        <v>51.27</v>
      </c>
      <c r="DV54" s="402">
        <v>50.61</v>
      </c>
      <c r="DW54" s="402" t="s">
        <v>604</v>
      </c>
      <c r="DX54" s="402" t="s">
        <v>604</v>
      </c>
      <c r="DY54" s="402" t="s">
        <v>604</v>
      </c>
      <c r="DZ54" s="402">
        <v>78.28</v>
      </c>
      <c r="EA54" s="402">
        <v>78.466140058409508</v>
      </c>
      <c r="EB54" s="402">
        <v>74.48515894076921</v>
      </c>
      <c r="EC54" s="770"/>
      <c r="ED54" s="770"/>
      <c r="EE54" s="770"/>
      <c r="EF54" s="770"/>
      <c r="EG54" s="770"/>
      <c r="EH54" s="770"/>
      <c r="EI54" s="770"/>
      <c r="EJ54" s="770"/>
      <c r="EK54" s="402" t="s">
        <v>333</v>
      </c>
      <c r="EL54" s="584"/>
      <c r="EM54" s="402">
        <v>0</v>
      </c>
      <c r="EN54" s="402" t="s">
        <v>830</v>
      </c>
      <c r="EO54" s="402" t="s">
        <v>830</v>
      </c>
      <c r="EP54" s="402" t="s">
        <v>605</v>
      </c>
      <c r="EQ54" s="402" t="s">
        <v>847</v>
      </c>
      <c r="ER54" s="402" t="s">
        <v>847</v>
      </c>
      <c r="ES54" s="402" t="s">
        <v>847</v>
      </c>
      <c r="ET54" s="402" t="s">
        <v>847</v>
      </c>
      <c r="EU54" s="402"/>
      <c r="EV54" s="402"/>
      <c r="EW54" s="402"/>
      <c r="EX54" s="402"/>
      <c r="EY54" s="402"/>
      <c r="EZ54" s="402"/>
      <c r="FA54" s="402" t="s">
        <v>526</v>
      </c>
      <c r="FB54" s="782" t="s">
        <v>605</v>
      </c>
      <c r="FC54" s="782" t="s">
        <v>526</v>
      </c>
      <c r="FD54" s="782">
        <v>0</v>
      </c>
      <c r="FE54" s="402">
        <v>46.73</v>
      </c>
    </row>
    <row r="55" spans="1:161">
      <c r="A55" s="276" t="s">
        <v>233</v>
      </c>
      <c r="B55" s="276" t="s">
        <v>234</v>
      </c>
      <c r="C55" s="267" t="s">
        <v>235</v>
      </c>
      <c r="D55" s="421" t="s">
        <v>235</v>
      </c>
      <c r="E55" s="312">
        <v>8001</v>
      </c>
      <c r="F55" s="276" t="s">
        <v>239</v>
      </c>
      <c r="G55" s="794">
        <v>8106</v>
      </c>
      <c r="H55" s="795">
        <v>630.78</v>
      </c>
      <c r="I55" s="795">
        <v>478.68849999999998</v>
      </c>
      <c r="J55" s="796">
        <v>1.7</v>
      </c>
      <c r="K55" s="795">
        <v>2447.3200000000002</v>
      </c>
      <c r="L55" s="795">
        <v>2449.0122419999998</v>
      </c>
      <c r="M55" s="795">
        <v>6.24</v>
      </c>
      <c r="N55" s="795">
        <v>58.47</v>
      </c>
      <c r="O55" s="795">
        <v>58.004982928854851</v>
      </c>
      <c r="P55" s="795">
        <v>69.650000000000006</v>
      </c>
      <c r="Q55" s="795">
        <v>70.353880225154569</v>
      </c>
      <c r="R55" s="795">
        <v>5.34</v>
      </c>
      <c r="S55" s="795">
        <v>1193.67</v>
      </c>
      <c r="T55" s="795">
        <v>1165.74</v>
      </c>
      <c r="U55" s="795">
        <v>1165.7732619999999</v>
      </c>
      <c r="V55" s="795">
        <v>18.489999999999998</v>
      </c>
      <c r="W55" s="795">
        <v>503.64</v>
      </c>
      <c r="X55" s="795">
        <v>499.41</v>
      </c>
      <c r="Y55" s="795">
        <v>499.45961999999997</v>
      </c>
      <c r="Z55" s="795">
        <v>1.05</v>
      </c>
      <c r="AA55" s="809">
        <v>0.88</v>
      </c>
      <c r="AB55" s="809">
        <v>1.17</v>
      </c>
      <c r="AC55" s="795">
        <v>458.68</v>
      </c>
      <c r="AD55" s="795">
        <v>401.41</v>
      </c>
      <c r="AE55" s="795">
        <v>401.43550900000002</v>
      </c>
      <c r="AF55" s="402" t="s">
        <v>526</v>
      </c>
      <c r="AG55" s="402" t="s">
        <v>526</v>
      </c>
      <c r="AH55" s="402" t="s">
        <v>526</v>
      </c>
      <c r="AI55" s="402" t="s">
        <v>526</v>
      </c>
      <c r="AJ55" s="402"/>
      <c r="AK55" s="402">
        <v>0.13</v>
      </c>
      <c r="AL55" s="402">
        <v>0.12</v>
      </c>
      <c r="AM55" s="398">
        <v>12.22</v>
      </c>
      <c r="AN55" s="402" t="s">
        <v>526</v>
      </c>
      <c r="AO55" s="402">
        <v>1.25</v>
      </c>
      <c r="AP55" s="402" t="s">
        <v>526</v>
      </c>
      <c r="AQ55" s="402">
        <v>48.2</v>
      </c>
      <c r="AR55" s="402" t="s">
        <v>526</v>
      </c>
      <c r="AS55" s="402">
        <v>81</v>
      </c>
      <c r="AT55" s="402">
        <v>8.73</v>
      </c>
      <c r="AU55" s="402">
        <v>6.55</v>
      </c>
      <c r="AV55" s="402">
        <v>10.928961748633879</v>
      </c>
      <c r="AW55" s="402">
        <v>357.72712400479878</v>
      </c>
      <c r="AX55" s="402">
        <v>443.32</v>
      </c>
      <c r="AY55" s="402">
        <v>295.08196721311475</v>
      </c>
      <c r="AZ55" s="402" t="s">
        <v>526</v>
      </c>
      <c r="BA55" s="402" t="s">
        <v>526</v>
      </c>
      <c r="BB55" s="402">
        <v>17.77</v>
      </c>
      <c r="BC55" s="402">
        <v>20.87</v>
      </c>
      <c r="BD55" s="402">
        <v>24.81</v>
      </c>
      <c r="BE55" s="402">
        <v>22.82</v>
      </c>
      <c r="BF55" s="402"/>
      <c r="BG55" s="402"/>
      <c r="BH55" s="402"/>
      <c r="BI55" s="402"/>
      <c r="BJ55" s="402" t="s">
        <v>526</v>
      </c>
      <c r="BK55" s="402" t="s">
        <v>526</v>
      </c>
      <c r="BL55" s="402" t="s">
        <v>526</v>
      </c>
      <c r="BM55" s="402" t="s">
        <v>526</v>
      </c>
      <c r="BN55" s="402"/>
      <c r="BO55" s="402"/>
      <c r="BP55" s="402"/>
      <c r="BQ55" s="402"/>
      <c r="BR55" s="402"/>
      <c r="BS55" s="402"/>
      <c r="BT55" s="402" t="s">
        <v>526</v>
      </c>
      <c r="BU55" s="402">
        <v>0.97</v>
      </c>
      <c r="BV55" s="402">
        <v>0</v>
      </c>
      <c r="BW55" s="402" t="s">
        <v>1086</v>
      </c>
      <c r="BX55" s="402">
        <v>0.87353410058745162</v>
      </c>
      <c r="BY55" s="402">
        <v>523.02</v>
      </c>
      <c r="BZ55" s="402">
        <v>519.67999999999995</v>
      </c>
      <c r="CA55" s="402">
        <v>529.22994538202431</v>
      </c>
      <c r="CB55" s="402">
        <v>256.82</v>
      </c>
      <c r="CC55" s="402">
        <v>248.86</v>
      </c>
      <c r="CD55" s="402">
        <v>220.83596006557269</v>
      </c>
      <c r="CE55" s="402">
        <v>0.09</v>
      </c>
      <c r="CF55" s="402" t="s">
        <v>526</v>
      </c>
      <c r="CG55" s="402"/>
      <c r="CH55" s="402"/>
      <c r="CI55" s="402"/>
      <c r="CJ55" s="402">
        <v>42.68</v>
      </c>
      <c r="CK55" s="402">
        <v>5.78</v>
      </c>
      <c r="CL55" s="402">
        <v>498.69</v>
      </c>
      <c r="CM55" s="402">
        <v>485.96605744125327</v>
      </c>
      <c r="CN55" s="402">
        <v>552.15404699738906</v>
      </c>
      <c r="CO55" s="402">
        <v>22.38</v>
      </c>
      <c r="CP55" s="402">
        <v>20.04</v>
      </c>
      <c r="CQ55" s="402">
        <v>17.82</v>
      </c>
      <c r="CR55" s="402">
        <v>19.45</v>
      </c>
      <c r="CS55" s="402">
        <v>1.0755111865006886</v>
      </c>
      <c r="CT55" s="402">
        <v>24.93</v>
      </c>
      <c r="CU55" s="402">
        <v>913</v>
      </c>
      <c r="CV55" s="402">
        <v>8.3699999999999992</v>
      </c>
      <c r="CW55" s="402">
        <v>1.08</v>
      </c>
      <c r="CX55" s="402">
        <v>5.39</v>
      </c>
      <c r="CY55" s="402">
        <v>27.86</v>
      </c>
      <c r="CZ55" s="402">
        <v>20.05</v>
      </c>
      <c r="DA55" s="402">
        <v>18.13</v>
      </c>
      <c r="DB55" s="402">
        <v>23.15</v>
      </c>
      <c r="DC55" s="402">
        <v>19.62</v>
      </c>
      <c r="DD55" s="999" t="s">
        <v>526</v>
      </c>
      <c r="DE55" s="402" t="s">
        <v>526</v>
      </c>
      <c r="DF55" s="402" t="s">
        <v>526</v>
      </c>
      <c r="DG55" s="402" t="s">
        <v>526</v>
      </c>
      <c r="DH55" s="402" t="s">
        <v>526</v>
      </c>
      <c r="DI55" s="402" t="s">
        <v>526</v>
      </c>
      <c r="DJ55" s="402" t="s">
        <v>526</v>
      </c>
      <c r="DK55" s="402">
        <v>0.56000000000000005</v>
      </c>
      <c r="DL55" s="402">
        <v>0.43</v>
      </c>
      <c r="DM55" s="402"/>
      <c r="DN55" s="402"/>
      <c r="DO55" s="402">
        <v>0.02</v>
      </c>
      <c r="DP55" s="402">
        <v>13.09</v>
      </c>
      <c r="DQ55" s="811">
        <v>13.16</v>
      </c>
      <c r="DR55" s="402">
        <v>51.9</v>
      </c>
      <c r="DS55" s="402">
        <v>32.14</v>
      </c>
      <c r="DT55" s="402">
        <v>23.21</v>
      </c>
      <c r="DU55" s="402">
        <v>28.77</v>
      </c>
      <c r="DV55" s="402">
        <v>29.99</v>
      </c>
      <c r="DW55" s="402" t="s">
        <v>605</v>
      </c>
      <c r="DX55" s="402" t="s">
        <v>605</v>
      </c>
      <c r="DY55" s="402" t="s">
        <v>605</v>
      </c>
      <c r="DZ55" s="402">
        <v>77.7</v>
      </c>
      <c r="EA55" s="402">
        <v>77.47035236665846</v>
      </c>
      <c r="EB55" s="402">
        <v>81.766500943150803</v>
      </c>
      <c r="EC55" s="770"/>
      <c r="ED55" s="770"/>
      <c r="EE55" s="770"/>
      <c r="EF55" s="770"/>
      <c r="EG55" s="770"/>
      <c r="EH55" s="770"/>
      <c r="EI55" s="770"/>
      <c r="EJ55" s="770"/>
      <c r="EK55" s="402" t="s">
        <v>333</v>
      </c>
      <c r="EL55" s="584"/>
      <c r="EM55" s="402">
        <v>2.2599999999999998</v>
      </c>
      <c r="EN55" s="402" t="s">
        <v>830</v>
      </c>
      <c r="EO55" s="402" t="s">
        <v>830</v>
      </c>
      <c r="EP55" s="402" t="s">
        <v>605</v>
      </c>
      <c r="EQ55" s="402">
        <v>0</v>
      </c>
      <c r="ER55" s="402">
        <v>0</v>
      </c>
      <c r="ES55" s="402">
        <v>0</v>
      </c>
      <c r="ET55" s="402">
        <v>0</v>
      </c>
      <c r="EU55" s="402"/>
      <c r="EV55" s="402"/>
      <c r="EW55" s="402"/>
      <c r="EX55" s="402"/>
      <c r="EY55" s="402"/>
      <c r="EZ55" s="402"/>
      <c r="FA55" s="402" t="s">
        <v>526</v>
      </c>
      <c r="FB55" s="782" t="s">
        <v>605</v>
      </c>
      <c r="FC55" s="782" t="s">
        <v>526</v>
      </c>
      <c r="FD55" s="782">
        <v>0</v>
      </c>
      <c r="FE55" s="402">
        <v>50.66</v>
      </c>
    </row>
    <row r="56" spans="1:161">
      <c r="A56" s="276" t="s">
        <v>233</v>
      </c>
      <c r="B56" s="276" t="s">
        <v>234</v>
      </c>
      <c r="C56" s="267" t="s">
        <v>235</v>
      </c>
      <c r="D56" s="421" t="s">
        <v>235</v>
      </c>
      <c r="E56" s="312">
        <v>8001</v>
      </c>
      <c r="F56" s="276" t="s">
        <v>240</v>
      </c>
      <c r="G56" s="794">
        <v>8107</v>
      </c>
      <c r="H56" s="795">
        <v>278.38</v>
      </c>
      <c r="I56" s="795">
        <v>254.43463399999999</v>
      </c>
      <c r="J56" s="796">
        <v>3.38</v>
      </c>
      <c r="K56" s="795">
        <v>10164.1</v>
      </c>
      <c r="L56" s="795">
        <v>10177.445383</v>
      </c>
      <c r="M56" s="795" t="s">
        <v>526</v>
      </c>
      <c r="N56" s="795">
        <v>77.099999999999994</v>
      </c>
      <c r="O56" s="795">
        <v>77.6780407828671</v>
      </c>
      <c r="P56" s="795" t="s">
        <v>526</v>
      </c>
      <c r="Q56" s="795">
        <v>0</v>
      </c>
      <c r="R56" s="795">
        <v>2.61</v>
      </c>
      <c r="S56" s="795">
        <v>1079.19</v>
      </c>
      <c r="T56" s="795">
        <v>1086.22</v>
      </c>
      <c r="U56" s="795">
        <v>1059.2967599999999</v>
      </c>
      <c r="V56" s="795">
        <v>34.5</v>
      </c>
      <c r="W56" s="795">
        <v>603.08000000000004</v>
      </c>
      <c r="X56" s="795">
        <v>608.89</v>
      </c>
      <c r="Y56" s="795">
        <v>599.76503300000002</v>
      </c>
      <c r="Z56" s="795">
        <v>0.8</v>
      </c>
      <c r="AA56" s="809">
        <v>0.79</v>
      </c>
      <c r="AB56" s="809">
        <v>1.04</v>
      </c>
      <c r="AC56" s="795">
        <v>540.21</v>
      </c>
      <c r="AD56" s="795">
        <v>442.28</v>
      </c>
      <c r="AE56" s="795">
        <v>434.30887899999999</v>
      </c>
      <c r="AF56" s="402">
        <v>274.8</v>
      </c>
      <c r="AG56" s="402">
        <v>5.93</v>
      </c>
      <c r="AH56" s="402" t="s">
        <v>526</v>
      </c>
      <c r="AI56" s="402" t="s">
        <v>526</v>
      </c>
      <c r="AJ56" s="402"/>
      <c r="AK56" s="402" t="s">
        <v>526</v>
      </c>
      <c r="AL56" s="402" t="s">
        <v>1280</v>
      </c>
      <c r="AM56" s="398">
        <v>1.6</v>
      </c>
      <c r="AN56" s="402" t="s">
        <v>526</v>
      </c>
      <c r="AO56" s="402">
        <v>1</v>
      </c>
      <c r="AP56" s="402" t="s">
        <v>526</v>
      </c>
      <c r="AQ56" s="402">
        <v>38.700000000000003</v>
      </c>
      <c r="AR56" s="402" t="s">
        <v>526</v>
      </c>
      <c r="AS56" s="402">
        <v>73</v>
      </c>
      <c r="AT56" s="402">
        <v>12.11</v>
      </c>
      <c r="AU56" s="402">
        <v>8.0500000000000007</v>
      </c>
      <c r="AV56" s="402">
        <v>14.037902336308031</v>
      </c>
      <c r="AW56" s="402">
        <v>684.41985827057806</v>
      </c>
      <c r="AX56" s="402">
        <v>702.21</v>
      </c>
      <c r="AY56" s="402">
        <v>356.96380226611853</v>
      </c>
      <c r="AZ56" s="402" t="s">
        <v>526</v>
      </c>
      <c r="BA56" s="402" t="s">
        <v>526</v>
      </c>
      <c r="BB56" s="402">
        <v>18.440000000000001</v>
      </c>
      <c r="BC56" s="402">
        <v>23.03</v>
      </c>
      <c r="BD56" s="402">
        <v>30.18</v>
      </c>
      <c r="BE56" s="402">
        <v>16.02</v>
      </c>
      <c r="BF56" s="402"/>
      <c r="BG56" s="402"/>
      <c r="BH56" s="402"/>
      <c r="BI56" s="402"/>
      <c r="BJ56" s="402" t="s">
        <v>526</v>
      </c>
      <c r="BK56" s="402" t="s">
        <v>526</v>
      </c>
      <c r="BL56" s="402" t="s">
        <v>526</v>
      </c>
      <c r="BM56" s="402" t="s">
        <v>526</v>
      </c>
      <c r="BN56" s="402"/>
      <c r="BO56" s="402"/>
      <c r="BP56" s="402"/>
      <c r="BQ56" s="402"/>
      <c r="BR56" s="402"/>
      <c r="BS56" s="402"/>
      <c r="BT56" s="402">
        <v>1.1499999999999999</v>
      </c>
      <c r="BU56" s="402">
        <v>1.0900000000000001</v>
      </c>
      <c r="BV56" s="402">
        <v>0</v>
      </c>
      <c r="BW56" s="402">
        <v>0</v>
      </c>
      <c r="BX56" s="402">
        <v>2.0120724346076457</v>
      </c>
      <c r="BY56" s="402">
        <v>614.16999999999996</v>
      </c>
      <c r="BZ56" s="402">
        <v>619.65</v>
      </c>
      <c r="CA56" s="402">
        <v>653.89718949162614</v>
      </c>
      <c r="CB56" s="402">
        <v>498.66</v>
      </c>
      <c r="CC56" s="402">
        <v>327.67</v>
      </c>
      <c r="CD56" s="402">
        <v>278.2363232928912</v>
      </c>
      <c r="CE56" s="402">
        <v>0.02</v>
      </c>
      <c r="CF56" s="402" t="s">
        <v>526</v>
      </c>
      <c r="CG56" s="402"/>
      <c r="CH56" s="402"/>
      <c r="CI56" s="402"/>
      <c r="CJ56" s="402">
        <v>41.01</v>
      </c>
      <c r="CK56" s="402">
        <v>5.57</v>
      </c>
      <c r="CL56" s="402">
        <v>471.39</v>
      </c>
      <c r="CM56" s="402">
        <v>479.74098057354303</v>
      </c>
      <c r="CN56" s="402">
        <v>581.8532121139142</v>
      </c>
      <c r="CO56" s="402">
        <v>4.17</v>
      </c>
      <c r="CP56" s="402">
        <v>2.41</v>
      </c>
      <c r="CQ56" s="402">
        <v>5.79</v>
      </c>
      <c r="CR56" s="402">
        <v>44.89</v>
      </c>
      <c r="CS56" s="402">
        <v>0.72363469646599854</v>
      </c>
      <c r="CT56" s="402">
        <v>17.46</v>
      </c>
      <c r="CU56" s="402">
        <v>914</v>
      </c>
      <c r="CV56" s="402">
        <v>8.17</v>
      </c>
      <c r="CW56" s="402">
        <v>1.08</v>
      </c>
      <c r="CX56" s="402">
        <v>0.19</v>
      </c>
      <c r="CY56" s="402">
        <v>68.599999999999994</v>
      </c>
      <c r="CZ56" s="402">
        <v>17.309999999999999</v>
      </c>
      <c r="DA56" s="402">
        <v>8.59</v>
      </c>
      <c r="DB56" s="402">
        <v>18.97</v>
      </c>
      <c r="DC56" s="402">
        <v>18.260000000000002</v>
      </c>
      <c r="DD56" s="999" t="s">
        <v>526</v>
      </c>
      <c r="DE56" s="402">
        <v>23.07</v>
      </c>
      <c r="DF56" s="402">
        <v>21.428571428571427</v>
      </c>
      <c r="DG56" s="402">
        <v>0</v>
      </c>
      <c r="DH56" s="402">
        <v>0.2</v>
      </c>
      <c r="DI56" s="402">
        <v>0.18801704516822601</v>
      </c>
      <c r="DJ56" s="402">
        <v>0.271738577200549</v>
      </c>
      <c r="DK56" s="402">
        <v>0.46</v>
      </c>
      <c r="DL56" s="402">
        <v>0.35</v>
      </c>
      <c r="DM56" s="402"/>
      <c r="DN56" s="402"/>
      <c r="DO56" s="402">
        <v>0.02</v>
      </c>
      <c r="DP56" s="402">
        <v>16.489999999999998</v>
      </c>
      <c r="DQ56" s="811">
        <v>15.87</v>
      </c>
      <c r="DR56" s="402">
        <v>91.93</v>
      </c>
      <c r="DS56" s="402">
        <v>42.11</v>
      </c>
      <c r="DT56" s="402">
        <v>84.21</v>
      </c>
      <c r="DU56" s="402">
        <v>20.94</v>
      </c>
      <c r="DV56" s="402">
        <v>21.77</v>
      </c>
      <c r="DW56" s="402" t="s">
        <v>604</v>
      </c>
      <c r="DX56" s="402" t="s">
        <v>604</v>
      </c>
      <c r="DY56" s="402" t="s">
        <v>604</v>
      </c>
      <c r="DZ56" s="402">
        <v>57.44</v>
      </c>
      <c r="EA56" s="402">
        <v>59.631209260067934</v>
      </c>
      <c r="EB56" s="402">
        <v>60.205335326642121</v>
      </c>
      <c r="EC56" s="770"/>
      <c r="ED56" s="770"/>
      <c r="EE56" s="770"/>
      <c r="EF56" s="770"/>
      <c r="EG56" s="770"/>
      <c r="EH56" s="770"/>
      <c r="EI56" s="770"/>
      <c r="EJ56" s="770"/>
      <c r="EK56" s="402" t="s">
        <v>333</v>
      </c>
      <c r="EL56" s="584"/>
      <c r="EM56" s="402">
        <v>0.84</v>
      </c>
      <c r="EN56" s="402" t="s">
        <v>830</v>
      </c>
      <c r="EO56" s="402" t="s">
        <v>830</v>
      </c>
      <c r="EP56" s="402" t="s">
        <v>604</v>
      </c>
      <c r="EQ56" s="402" t="s">
        <v>847</v>
      </c>
      <c r="ER56" s="402" t="s">
        <v>847</v>
      </c>
      <c r="ES56" s="402" t="s">
        <v>847</v>
      </c>
      <c r="ET56" s="402" t="s">
        <v>847</v>
      </c>
      <c r="EU56" s="402"/>
      <c r="EV56" s="402"/>
      <c r="EW56" s="402"/>
      <c r="EX56" s="402"/>
      <c r="EY56" s="402"/>
      <c r="EZ56" s="402"/>
      <c r="FA56" s="402" t="s">
        <v>604</v>
      </c>
      <c r="FB56" s="782" t="s">
        <v>605</v>
      </c>
      <c r="FC56" s="782">
        <v>1161.9000000000001</v>
      </c>
      <c r="FD56" s="782">
        <v>5492.9577464788736</v>
      </c>
      <c r="FE56" s="402">
        <v>49.63</v>
      </c>
    </row>
    <row r="57" spans="1:161">
      <c r="A57" s="276" t="s">
        <v>233</v>
      </c>
      <c r="B57" s="276" t="s">
        <v>234</v>
      </c>
      <c r="C57" s="267" t="s">
        <v>235</v>
      </c>
      <c r="D57" s="421" t="s">
        <v>235</v>
      </c>
      <c r="E57" s="312">
        <v>8001</v>
      </c>
      <c r="F57" s="276" t="s">
        <v>241</v>
      </c>
      <c r="G57" s="794">
        <v>8108</v>
      </c>
      <c r="H57" s="795">
        <v>250.96</v>
      </c>
      <c r="I57" s="795">
        <v>240.03178800000001</v>
      </c>
      <c r="J57" s="796">
        <v>5.52</v>
      </c>
      <c r="K57" s="795">
        <v>3907.29</v>
      </c>
      <c r="L57" s="795">
        <v>3599.2729330000002</v>
      </c>
      <c r="M57" s="795">
        <v>7.34</v>
      </c>
      <c r="N57" s="795">
        <v>83.03</v>
      </c>
      <c r="O57" s="795">
        <v>81.191831316112811</v>
      </c>
      <c r="P57" s="795">
        <v>39.71</v>
      </c>
      <c r="Q57" s="795">
        <v>43.869250215374187</v>
      </c>
      <c r="R57" s="795">
        <v>7.5</v>
      </c>
      <c r="S57" s="795">
        <v>1573.08</v>
      </c>
      <c r="T57" s="795">
        <v>1504.24</v>
      </c>
      <c r="U57" s="795">
        <v>1535.7494039999999</v>
      </c>
      <c r="V57" s="795">
        <v>10.09</v>
      </c>
      <c r="W57" s="795">
        <v>977.39</v>
      </c>
      <c r="X57" s="795">
        <v>924.66</v>
      </c>
      <c r="Y57" s="795">
        <v>933.24054100000001</v>
      </c>
      <c r="Z57" s="795">
        <v>0.64</v>
      </c>
      <c r="AA57" s="809">
        <v>0.65</v>
      </c>
      <c r="AB57" s="809">
        <v>0.9</v>
      </c>
      <c r="AC57" s="795">
        <v>1270.55</v>
      </c>
      <c r="AD57" s="795">
        <v>576.84</v>
      </c>
      <c r="AE57" s="795">
        <v>581.74923899999999</v>
      </c>
      <c r="AF57" s="402">
        <v>449.61</v>
      </c>
      <c r="AG57" s="402">
        <v>12.55</v>
      </c>
      <c r="AH57" s="402" t="s">
        <v>526</v>
      </c>
      <c r="AI57" s="402" t="s">
        <v>526</v>
      </c>
      <c r="AJ57" s="402"/>
      <c r="AK57" s="402">
        <v>4.78</v>
      </c>
      <c r="AL57" s="402">
        <v>5.43</v>
      </c>
      <c r="AM57" s="398">
        <v>15.89</v>
      </c>
      <c r="AN57" s="402" t="s">
        <v>526</v>
      </c>
      <c r="AO57" s="402">
        <v>1</v>
      </c>
      <c r="AP57" s="402" t="s">
        <v>526</v>
      </c>
      <c r="AQ57" s="402">
        <v>29.4</v>
      </c>
      <c r="AR57" s="402" t="s">
        <v>526</v>
      </c>
      <c r="AS57" s="402">
        <v>49.2</v>
      </c>
      <c r="AT57" s="402">
        <v>5.68</v>
      </c>
      <c r="AU57" s="402">
        <v>9.06</v>
      </c>
      <c r="AV57" s="402">
        <v>5.4829821940153245</v>
      </c>
      <c r="AW57" s="402">
        <v>232.11737899018294</v>
      </c>
      <c r="AX57" s="402">
        <v>269.07</v>
      </c>
      <c r="AY57" s="402">
        <v>141.1867914958946</v>
      </c>
      <c r="AZ57" s="402" t="s">
        <v>526</v>
      </c>
      <c r="BA57" s="402" t="s">
        <v>526</v>
      </c>
      <c r="BB57" s="402">
        <v>23.73</v>
      </c>
      <c r="BC57" s="402">
        <v>27.39</v>
      </c>
      <c r="BD57" s="402">
        <v>46.19</v>
      </c>
      <c r="BE57" s="402">
        <v>14.58</v>
      </c>
      <c r="BF57" s="402"/>
      <c r="BG57" s="402"/>
      <c r="BH57" s="402"/>
      <c r="BI57" s="402"/>
      <c r="BJ57" s="402" t="s">
        <v>526</v>
      </c>
      <c r="BK57" s="402" t="s">
        <v>526</v>
      </c>
      <c r="BL57" s="402" t="s">
        <v>526</v>
      </c>
      <c r="BM57" s="402" t="s">
        <v>526</v>
      </c>
      <c r="BN57" s="402"/>
      <c r="BO57" s="402"/>
      <c r="BP57" s="402"/>
      <c r="BQ57" s="402"/>
      <c r="BR57" s="402"/>
      <c r="BS57" s="402"/>
      <c r="BT57" s="402">
        <v>0.89</v>
      </c>
      <c r="BU57" s="402">
        <v>0.84</v>
      </c>
      <c r="BV57" s="402">
        <v>0.75</v>
      </c>
      <c r="BW57" s="402">
        <v>0</v>
      </c>
      <c r="BX57" s="402">
        <v>4.3218224149228348</v>
      </c>
      <c r="BY57" s="402">
        <v>705.05</v>
      </c>
      <c r="BZ57" s="402">
        <v>697.48</v>
      </c>
      <c r="CA57" s="402">
        <v>745.35258613079782</v>
      </c>
      <c r="CB57" s="402">
        <v>312.94</v>
      </c>
      <c r="CC57" s="402">
        <v>246.91</v>
      </c>
      <c r="CD57" s="402">
        <v>208.11238346606643</v>
      </c>
      <c r="CE57" s="402">
        <v>0.01</v>
      </c>
      <c r="CF57" s="402">
        <v>0.03</v>
      </c>
      <c r="CG57" s="402"/>
      <c r="CH57" s="402"/>
      <c r="CI57" s="402"/>
      <c r="CJ57" s="402">
        <v>40.380000000000003</v>
      </c>
      <c r="CK57" s="402">
        <v>3.07</v>
      </c>
      <c r="CL57" s="402">
        <v>677.15</v>
      </c>
      <c r="CM57" s="402">
        <v>677.83550980895745</v>
      </c>
      <c r="CN57" s="402">
        <v>748.7639839463327</v>
      </c>
      <c r="CO57" s="402">
        <v>5.65</v>
      </c>
      <c r="CP57" s="402">
        <v>7.52</v>
      </c>
      <c r="CQ57" s="402">
        <v>7.41</v>
      </c>
      <c r="CR57" s="402">
        <v>39.17</v>
      </c>
      <c r="CS57" s="402">
        <v>1.6466960919443978</v>
      </c>
      <c r="CT57" s="402">
        <v>11.17</v>
      </c>
      <c r="CU57" s="402">
        <v>1198</v>
      </c>
      <c r="CV57" s="402">
        <v>6.25</v>
      </c>
      <c r="CW57" s="402">
        <v>0.72</v>
      </c>
      <c r="CX57" s="402">
        <v>7.0000000000000007E-2</v>
      </c>
      <c r="CY57" s="402">
        <v>29.15</v>
      </c>
      <c r="CZ57" s="402">
        <v>14.54</v>
      </c>
      <c r="DA57" s="402">
        <v>12.17</v>
      </c>
      <c r="DB57" s="402">
        <v>17.88</v>
      </c>
      <c r="DC57" s="402">
        <v>15.88</v>
      </c>
      <c r="DD57" s="999" t="s">
        <v>526</v>
      </c>
      <c r="DE57" s="402">
        <v>30.76</v>
      </c>
      <c r="DF57" s="402">
        <v>42.857142857142854</v>
      </c>
      <c r="DG57" s="402">
        <v>53.846153846153847</v>
      </c>
      <c r="DH57" s="402">
        <v>0.49</v>
      </c>
      <c r="DI57" s="402">
        <v>0.48963788112062856</v>
      </c>
      <c r="DJ57" s="402">
        <v>0.59448944150998451</v>
      </c>
      <c r="DK57" s="402">
        <v>0.52</v>
      </c>
      <c r="DL57" s="402">
        <v>0.33</v>
      </c>
      <c r="DM57" s="402"/>
      <c r="DN57" s="402"/>
      <c r="DO57" s="402">
        <v>0.01</v>
      </c>
      <c r="DP57" s="402" t="s">
        <v>526</v>
      </c>
      <c r="DQ57" s="812" t="s">
        <v>526</v>
      </c>
      <c r="DR57" s="402">
        <v>54.47</v>
      </c>
      <c r="DS57" s="402" t="s">
        <v>1507</v>
      </c>
      <c r="DT57" s="402">
        <v>62.26</v>
      </c>
      <c r="DU57" s="402">
        <v>15.27</v>
      </c>
      <c r="DV57" s="402">
        <v>18.37</v>
      </c>
      <c r="DW57" s="402" t="s">
        <v>604</v>
      </c>
      <c r="DX57" s="402" t="s">
        <v>604</v>
      </c>
      <c r="DY57" s="402" t="s">
        <v>604</v>
      </c>
      <c r="DZ57" s="402">
        <v>23.95</v>
      </c>
      <c r="EA57" s="402">
        <v>24.966255058102625</v>
      </c>
      <c r="EB57" s="402">
        <v>27.564701621122836</v>
      </c>
      <c r="EC57" s="770"/>
      <c r="ED57" s="770"/>
      <c r="EE57" s="770"/>
      <c r="EF57" s="770"/>
      <c r="EG57" s="770"/>
      <c r="EH57" s="770"/>
      <c r="EI57" s="770"/>
      <c r="EJ57" s="770"/>
      <c r="EK57" s="402" t="s">
        <v>333</v>
      </c>
      <c r="EL57" s="584"/>
      <c r="EM57" s="402">
        <v>0</v>
      </c>
      <c r="EN57" s="402" t="s">
        <v>604</v>
      </c>
      <c r="EO57" s="402" t="s">
        <v>605</v>
      </c>
      <c r="EP57" s="402" t="s">
        <v>604</v>
      </c>
      <c r="EQ57" s="402" t="s">
        <v>847</v>
      </c>
      <c r="ER57" s="402" t="s">
        <v>847</v>
      </c>
      <c r="ES57" s="402" t="s">
        <v>847</v>
      </c>
      <c r="ET57" s="402" t="s">
        <v>847</v>
      </c>
      <c r="EU57" s="402"/>
      <c r="EV57" s="402"/>
      <c r="EW57" s="402"/>
      <c r="EX57" s="402"/>
      <c r="EY57" s="402"/>
      <c r="EZ57" s="402"/>
      <c r="FA57" s="402" t="s">
        <v>604</v>
      </c>
      <c r="FB57" s="782" t="s">
        <v>604</v>
      </c>
      <c r="FC57" s="782">
        <v>32.799999999999997</v>
      </c>
      <c r="FD57" s="782">
        <v>1277.7955917411368</v>
      </c>
      <c r="FE57" s="402">
        <v>33.65</v>
      </c>
    </row>
    <row r="58" spans="1:161">
      <c r="A58" s="276" t="s">
        <v>233</v>
      </c>
      <c r="B58" s="276" t="s">
        <v>234</v>
      </c>
      <c r="C58" s="267" t="s">
        <v>235</v>
      </c>
      <c r="D58" s="421" t="s">
        <v>235</v>
      </c>
      <c r="E58" s="312">
        <v>8001</v>
      </c>
      <c r="F58" s="276" t="s">
        <v>242</v>
      </c>
      <c r="G58" s="794">
        <v>8109</v>
      </c>
      <c r="H58" s="795">
        <v>269.13</v>
      </c>
      <c r="I58" s="795">
        <v>277.18022000000002</v>
      </c>
      <c r="J58" s="796">
        <v>5.89</v>
      </c>
      <c r="K58" s="795">
        <v>1311.6</v>
      </c>
      <c r="L58" s="795">
        <v>1165.0544110000001</v>
      </c>
      <c r="M58" s="795">
        <v>2.29</v>
      </c>
      <c r="N58" s="795">
        <v>80.260000000000005</v>
      </c>
      <c r="O58" s="795">
        <v>80.535863219349451</v>
      </c>
      <c r="P58" s="795">
        <v>100</v>
      </c>
      <c r="Q58" s="795">
        <v>100</v>
      </c>
      <c r="R58" s="795">
        <v>7.02</v>
      </c>
      <c r="S58" s="795" t="s">
        <v>526</v>
      </c>
      <c r="T58" s="795" t="s">
        <v>526</v>
      </c>
      <c r="U58" s="795" t="s">
        <v>526</v>
      </c>
      <c r="V58" s="795" t="s">
        <v>526</v>
      </c>
      <c r="W58" s="795">
        <v>557.96</v>
      </c>
      <c r="X58" s="795">
        <v>558.49</v>
      </c>
      <c r="Y58" s="795">
        <v>547.59903699999995</v>
      </c>
      <c r="Z58" s="795">
        <v>1.03</v>
      </c>
      <c r="AA58" s="809">
        <v>1.06</v>
      </c>
      <c r="AB58" s="809">
        <v>1.4</v>
      </c>
      <c r="AC58" s="795">
        <v>441.99</v>
      </c>
      <c r="AD58" s="795">
        <v>572.09</v>
      </c>
      <c r="AE58" s="795">
        <v>559.36082299999998</v>
      </c>
      <c r="AF58" s="402" t="s">
        <v>526</v>
      </c>
      <c r="AG58" s="402" t="s">
        <v>526</v>
      </c>
      <c r="AH58" s="402" t="s">
        <v>526</v>
      </c>
      <c r="AI58" s="402" t="s">
        <v>526</v>
      </c>
      <c r="AJ58" s="402"/>
      <c r="AK58" s="402" t="s">
        <v>526</v>
      </c>
      <c r="AL58" s="402">
        <v>0.61</v>
      </c>
      <c r="AM58" s="398">
        <v>4.5999999999999996</v>
      </c>
      <c r="AN58" s="402" t="s">
        <v>526</v>
      </c>
      <c r="AO58" s="402" t="s">
        <v>526</v>
      </c>
      <c r="AP58" s="402" t="s">
        <v>526</v>
      </c>
      <c r="AQ58" s="402" t="s">
        <v>526</v>
      </c>
      <c r="AR58" s="402" t="s">
        <v>526</v>
      </c>
      <c r="AS58" s="402" t="s">
        <v>526</v>
      </c>
      <c r="AT58" s="402">
        <v>20.46</v>
      </c>
      <c r="AU58" s="402">
        <v>27.17</v>
      </c>
      <c r="AV58" s="402">
        <v>27.065430678665674</v>
      </c>
      <c r="AW58" s="402">
        <v>381.93970808893738</v>
      </c>
      <c r="AX58" s="402">
        <v>278.48</v>
      </c>
      <c r="AY58" s="402">
        <v>216.52344542932539</v>
      </c>
      <c r="AZ58" s="402" t="s">
        <v>526</v>
      </c>
      <c r="BA58" s="402" t="s">
        <v>526</v>
      </c>
      <c r="BB58" s="402" t="s">
        <v>526</v>
      </c>
      <c r="BC58" s="402" t="s">
        <v>526</v>
      </c>
      <c r="BD58" s="402" t="s">
        <v>526</v>
      </c>
      <c r="BE58" s="402" t="s">
        <v>526</v>
      </c>
      <c r="BF58" s="402"/>
      <c r="BG58" s="402"/>
      <c r="BH58" s="402"/>
      <c r="BI58" s="402"/>
      <c r="BJ58" s="402" t="s">
        <v>526</v>
      </c>
      <c r="BK58" s="402" t="s">
        <v>526</v>
      </c>
      <c r="BL58" s="402" t="s">
        <v>526</v>
      </c>
      <c r="BM58" s="402" t="s">
        <v>526</v>
      </c>
      <c r="BN58" s="402"/>
      <c r="BO58" s="402"/>
      <c r="BP58" s="402"/>
      <c r="BQ58" s="402"/>
      <c r="BR58" s="402"/>
      <c r="BS58" s="402"/>
      <c r="BT58" s="402">
        <v>0.68</v>
      </c>
      <c r="BU58" s="402">
        <v>0.63</v>
      </c>
      <c r="BV58" s="402">
        <v>0</v>
      </c>
      <c r="BW58" s="402">
        <v>0</v>
      </c>
      <c r="BX58" s="402">
        <v>5.4336752020647969</v>
      </c>
      <c r="BY58" s="402">
        <v>484.12</v>
      </c>
      <c r="BZ58" s="402">
        <v>510.74</v>
      </c>
      <c r="CA58" s="402">
        <v>562.29521620171215</v>
      </c>
      <c r="CB58" s="402">
        <v>324.25</v>
      </c>
      <c r="CC58" s="402">
        <v>347.02</v>
      </c>
      <c r="CD58" s="402">
        <v>297.28059388321265</v>
      </c>
      <c r="CE58" s="402">
        <v>0.04</v>
      </c>
      <c r="CF58" s="402">
        <v>0.25</v>
      </c>
      <c r="CG58" s="402"/>
      <c r="CH58" s="402"/>
      <c r="CI58" s="402"/>
      <c r="CJ58" s="402">
        <v>41.75</v>
      </c>
      <c r="CK58" s="402">
        <v>1.46</v>
      </c>
      <c r="CL58" s="402">
        <v>72.37</v>
      </c>
      <c r="CM58" s="402">
        <v>70.466030320044922</v>
      </c>
      <c r="CN58" s="402">
        <v>268.74473462510531</v>
      </c>
      <c r="CO58" s="402">
        <v>75.489999999999995</v>
      </c>
      <c r="CP58" s="402">
        <v>39.36</v>
      </c>
      <c r="CQ58" s="402">
        <v>16.45</v>
      </c>
      <c r="CR58" s="402">
        <v>54.92</v>
      </c>
      <c r="CS58" s="402">
        <v>6.6939722022051756E-2</v>
      </c>
      <c r="CT58" s="402">
        <v>17.62</v>
      </c>
      <c r="CU58" s="402">
        <v>85</v>
      </c>
      <c r="CV58" s="402">
        <v>6.5</v>
      </c>
      <c r="CW58" s="402">
        <v>0.51</v>
      </c>
      <c r="CX58" s="402">
        <v>0</v>
      </c>
      <c r="CY58" s="402">
        <v>0</v>
      </c>
      <c r="CZ58" s="402">
        <v>24.06</v>
      </c>
      <c r="DA58" s="402">
        <v>15.48</v>
      </c>
      <c r="DB58" s="402">
        <v>30.78</v>
      </c>
      <c r="DC58" s="402">
        <v>29.73</v>
      </c>
      <c r="DD58" s="999" t="s">
        <v>526</v>
      </c>
      <c r="DE58" s="402" t="s">
        <v>526</v>
      </c>
      <c r="DF58" s="402" t="s">
        <v>526</v>
      </c>
      <c r="DG58" s="402" t="s">
        <v>526</v>
      </c>
      <c r="DH58" s="402" t="s">
        <v>526</v>
      </c>
      <c r="DI58" s="402" t="s">
        <v>526</v>
      </c>
      <c r="DJ58" s="402" t="s">
        <v>526</v>
      </c>
      <c r="DK58" s="402">
        <v>0.23</v>
      </c>
      <c r="DL58" s="402">
        <v>0.12</v>
      </c>
      <c r="DM58" s="402"/>
      <c r="DN58" s="402"/>
      <c r="DO58" s="402">
        <v>0.02</v>
      </c>
      <c r="DP58" s="402" t="s">
        <v>987</v>
      </c>
      <c r="DQ58" s="812" t="s">
        <v>987</v>
      </c>
      <c r="DR58" s="402">
        <v>0.19</v>
      </c>
      <c r="DS58" s="402" t="s">
        <v>987</v>
      </c>
      <c r="DT58" s="402">
        <v>0</v>
      </c>
      <c r="DU58" s="402">
        <v>40.58</v>
      </c>
      <c r="DV58" s="402">
        <v>51.18</v>
      </c>
      <c r="DW58" s="402" t="s">
        <v>604</v>
      </c>
      <c r="DX58" s="402" t="s">
        <v>604</v>
      </c>
      <c r="DY58" s="402" t="s">
        <v>605</v>
      </c>
      <c r="DZ58" s="402">
        <v>77.540000000000006</v>
      </c>
      <c r="EA58" s="402">
        <v>76.398546033400876</v>
      </c>
      <c r="EB58" s="402">
        <v>77.283111075091185</v>
      </c>
      <c r="EC58" s="770"/>
      <c r="ED58" s="770"/>
      <c r="EE58" s="770"/>
      <c r="EF58" s="770"/>
      <c r="EG58" s="770"/>
      <c r="EH58" s="770"/>
      <c r="EI58" s="770"/>
      <c r="EJ58" s="770"/>
      <c r="EK58" s="402" t="s">
        <v>333</v>
      </c>
      <c r="EL58" s="584"/>
      <c r="EM58" s="402">
        <v>31.62</v>
      </c>
      <c r="EN58" s="402" t="s">
        <v>605</v>
      </c>
      <c r="EO58" s="402" t="s">
        <v>605</v>
      </c>
      <c r="EP58" s="402" t="s">
        <v>604</v>
      </c>
      <c r="EQ58" s="402" t="s">
        <v>847</v>
      </c>
      <c r="ER58" s="402" t="s">
        <v>847</v>
      </c>
      <c r="ES58" s="402" t="s">
        <v>847</v>
      </c>
      <c r="ET58" s="402" t="s">
        <v>847</v>
      </c>
      <c r="EU58" s="402"/>
      <c r="EV58" s="402"/>
      <c r="EW58" s="402"/>
      <c r="EX58" s="402"/>
      <c r="EY58" s="402"/>
      <c r="EZ58" s="402"/>
      <c r="FA58" s="402" t="s">
        <v>605</v>
      </c>
      <c r="FB58" s="782" t="s">
        <v>604</v>
      </c>
      <c r="FC58" s="782">
        <v>4202.8999999999996</v>
      </c>
      <c r="FD58" s="782">
        <v>3396.047001290498</v>
      </c>
      <c r="FE58" s="402">
        <v>54.12</v>
      </c>
    </row>
    <row r="59" spans="1:161">
      <c r="A59" s="276" t="s">
        <v>233</v>
      </c>
      <c r="B59" s="276" t="s">
        <v>234</v>
      </c>
      <c r="C59" s="267" t="s">
        <v>235</v>
      </c>
      <c r="D59" s="421" t="s">
        <v>235</v>
      </c>
      <c r="E59" s="312">
        <v>8001</v>
      </c>
      <c r="F59" s="276" t="s">
        <v>243</v>
      </c>
      <c r="G59" s="794">
        <v>8110</v>
      </c>
      <c r="H59" s="795">
        <v>361.94</v>
      </c>
      <c r="I59" s="795">
        <v>260.61721199999999</v>
      </c>
      <c r="J59" s="796">
        <v>4.37</v>
      </c>
      <c r="K59" s="795">
        <v>2013.76</v>
      </c>
      <c r="L59" s="795">
        <v>1981.346</v>
      </c>
      <c r="M59" s="795">
        <v>1.76</v>
      </c>
      <c r="N59" s="795">
        <v>67.17</v>
      </c>
      <c r="O59" s="795">
        <v>66.303469745630807</v>
      </c>
      <c r="P59" s="795">
        <v>75.28</v>
      </c>
      <c r="Q59" s="795">
        <v>76.448682836482575</v>
      </c>
      <c r="R59" s="795">
        <v>4.26</v>
      </c>
      <c r="S59" s="795">
        <v>1132.08</v>
      </c>
      <c r="T59" s="795">
        <v>1176.52</v>
      </c>
      <c r="U59" s="795">
        <v>1185.6702990000001</v>
      </c>
      <c r="V59" s="795">
        <v>12.17</v>
      </c>
      <c r="W59" s="795">
        <v>598.70000000000005</v>
      </c>
      <c r="X59" s="795">
        <v>636.07000000000005</v>
      </c>
      <c r="Y59" s="795">
        <v>641.71673599999997</v>
      </c>
      <c r="Z59" s="795">
        <v>0.8</v>
      </c>
      <c r="AA59" s="809">
        <v>0.84</v>
      </c>
      <c r="AB59" s="809">
        <v>1.21</v>
      </c>
      <c r="AC59" s="795">
        <v>830.8</v>
      </c>
      <c r="AD59" s="795">
        <v>483.87</v>
      </c>
      <c r="AE59" s="795">
        <v>477.98613499999999</v>
      </c>
      <c r="AF59" s="402">
        <v>242.83</v>
      </c>
      <c r="AG59" s="402">
        <v>17.04</v>
      </c>
      <c r="AH59" s="402" t="s">
        <v>526</v>
      </c>
      <c r="AI59" s="402" t="s">
        <v>526</v>
      </c>
      <c r="AJ59" s="402"/>
      <c r="AK59" s="402">
        <v>2.5499999999999998</v>
      </c>
      <c r="AL59" s="402">
        <v>2.2599999999999998</v>
      </c>
      <c r="AM59" s="398">
        <v>13.58</v>
      </c>
      <c r="AN59" s="402" t="s">
        <v>526</v>
      </c>
      <c r="AO59" s="402">
        <v>0.83</v>
      </c>
      <c r="AP59" s="402" t="s">
        <v>526</v>
      </c>
      <c r="AQ59" s="402">
        <v>34.700000000000003</v>
      </c>
      <c r="AR59" s="402" t="s">
        <v>526</v>
      </c>
      <c r="AS59" s="402">
        <v>61.7</v>
      </c>
      <c r="AT59" s="402">
        <v>5.69</v>
      </c>
      <c r="AU59" s="402">
        <v>8.2200000000000006</v>
      </c>
      <c r="AV59" s="402">
        <v>5.052259307208943</v>
      </c>
      <c r="AW59" s="402">
        <v>232.78321430604669</v>
      </c>
      <c r="AX59" s="402">
        <v>246.52</v>
      </c>
      <c r="AY59" s="402">
        <v>162.30383024408727</v>
      </c>
      <c r="AZ59" s="402" t="s">
        <v>526</v>
      </c>
      <c r="BA59" s="402" t="s">
        <v>526</v>
      </c>
      <c r="BB59" s="402">
        <v>17.940000000000001</v>
      </c>
      <c r="BC59" s="402">
        <v>23.73</v>
      </c>
      <c r="BD59" s="402">
        <v>32.47</v>
      </c>
      <c r="BE59" s="402">
        <v>11.6</v>
      </c>
      <c r="BF59" s="402"/>
      <c r="BG59" s="402"/>
      <c r="BH59" s="402"/>
      <c r="BI59" s="402"/>
      <c r="BJ59" s="402" t="s">
        <v>526</v>
      </c>
      <c r="BK59" s="402" t="s">
        <v>526</v>
      </c>
      <c r="BL59" s="402" t="s">
        <v>526</v>
      </c>
      <c r="BM59" s="402" t="s">
        <v>526</v>
      </c>
      <c r="BN59" s="402"/>
      <c r="BO59" s="402"/>
      <c r="BP59" s="402"/>
      <c r="BQ59" s="402"/>
      <c r="BR59" s="402"/>
      <c r="BS59" s="402"/>
      <c r="BT59" s="402">
        <v>1.08</v>
      </c>
      <c r="BU59" s="402">
        <v>1.0900000000000001</v>
      </c>
      <c r="BV59" s="402">
        <v>1</v>
      </c>
      <c r="BW59" s="402" t="s">
        <v>1086</v>
      </c>
      <c r="BX59" s="402">
        <v>0</v>
      </c>
      <c r="BY59" s="402">
        <v>645.86</v>
      </c>
      <c r="BZ59" s="402">
        <v>634.77</v>
      </c>
      <c r="CA59" s="402">
        <v>663.91276984432909</v>
      </c>
      <c r="CB59" s="402">
        <v>607.1</v>
      </c>
      <c r="CC59" s="402">
        <v>461.35</v>
      </c>
      <c r="CD59" s="402">
        <v>396.34452030060976</v>
      </c>
      <c r="CE59" s="402">
        <v>0.04</v>
      </c>
      <c r="CF59" s="402">
        <v>0.01</v>
      </c>
      <c r="CG59" s="402"/>
      <c r="CH59" s="402"/>
      <c r="CI59" s="402"/>
      <c r="CJ59" s="402">
        <v>35.21</v>
      </c>
      <c r="CK59" s="402">
        <v>4.58</v>
      </c>
      <c r="CL59" s="402">
        <v>814.16</v>
      </c>
      <c r="CM59" s="402">
        <v>810.90389620555368</v>
      </c>
      <c r="CN59" s="402">
        <v>888.16487054423476</v>
      </c>
      <c r="CO59" s="402">
        <v>3.77</v>
      </c>
      <c r="CP59" s="402">
        <v>12.27</v>
      </c>
      <c r="CQ59" s="402">
        <v>7.13</v>
      </c>
      <c r="CR59" s="402">
        <v>42.4</v>
      </c>
      <c r="CS59" s="402">
        <v>1.2417226538448365</v>
      </c>
      <c r="CT59" s="402">
        <v>12.69</v>
      </c>
      <c r="CU59" s="402">
        <v>2547</v>
      </c>
      <c r="CV59" s="402">
        <v>5.88</v>
      </c>
      <c r="CW59" s="402">
        <v>1.59</v>
      </c>
      <c r="CX59" s="402">
        <v>0.78</v>
      </c>
      <c r="CY59" s="402">
        <v>29.25</v>
      </c>
      <c r="CZ59" s="402">
        <v>12.9</v>
      </c>
      <c r="DA59" s="402">
        <v>7.91</v>
      </c>
      <c r="DB59" s="402">
        <v>11.44</v>
      </c>
      <c r="DC59" s="402">
        <v>16.649999999999999</v>
      </c>
      <c r="DD59" s="999" t="s">
        <v>526</v>
      </c>
      <c r="DE59" s="402">
        <v>43.75</v>
      </c>
      <c r="DF59" s="402">
        <v>46.666666666666664</v>
      </c>
      <c r="DG59" s="402">
        <v>27.906976744186046</v>
      </c>
      <c r="DH59" s="402">
        <v>0.47</v>
      </c>
      <c r="DI59" s="402">
        <v>0.39781205594788072</v>
      </c>
      <c r="DJ59" s="402">
        <v>0.36993037347045143</v>
      </c>
      <c r="DK59" s="402">
        <v>0.54</v>
      </c>
      <c r="DL59" s="402">
        <v>0.48</v>
      </c>
      <c r="DM59" s="402"/>
      <c r="DN59" s="402"/>
      <c r="DO59" s="402">
        <v>0</v>
      </c>
      <c r="DP59" s="402">
        <v>43.01</v>
      </c>
      <c r="DQ59" s="811">
        <v>43.76</v>
      </c>
      <c r="DR59" s="402">
        <v>40.47</v>
      </c>
      <c r="DS59" s="402">
        <v>52.82</v>
      </c>
      <c r="DT59" s="402">
        <v>35.92</v>
      </c>
      <c r="DU59" s="402">
        <v>2.39</v>
      </c>
      <c r="DV59" s="402">
        <v>9.98</v>
      </c>
      <c r="DW59" s="402" t="s">
        <v>604</v>
      </c>
      <c r="DX59" s="402" t="s">
        <v>604</v>
      </c>
      <c r="DY59" s="402" t="s">
        <v>604</v>
      </c>
      <c r="DZ59" s="402">
        <v>28.07</v>
      </c>
      <c r="EA59" s="402">
        <v>27.909531240452818</v>
      </c>
      <c r="EB59" s="402">
        <v>29.500966230169116</v>
      </c>
      <c r="EC59" s="770"/>
      <c r="ED59" s="770"/>
      <c r="EE59" s="770"/>
      <c r="EF59" s="770"/>
      <c r="EG59" s="770"/>
      <c r="EH59" s="770"/>
      <c r="EI59" s="770"/>
      <c r="EJ59" s="770"/>
      <c r="EK59" s="402" t="s">
        <v>333</v>
      </c>
      <c r="EL59" s="584"/>
      <c r="EM59" s="402">
        <v>0</v>
      </c>
      <c r="EN59" s="402" t="s">
        <v>604</v>
      </c>
      <c r="EO59" s="402" t="s">
        <v>605</v>
      </c>
      <c r="EP59" s="402" t="s">
        <v>604</v>
      </c>
      <c r="EQ59" s="402" t="s">
        <v>847</v>
      </c>
      <c r="ER59" s="402" t="s">
        <v>847</v>
      </c>
      <c r="ES59" s="402" t="s">
        <v>847</v>
      </c>
      <c r="ET59" s="402" t="s">
        <v>847</v>
      </c>
      <c r="EU59" s="402"/>
      <c r="EV59" s="402"/>
      <c r="EW59" s="402"/>
      <c r="EX59" s="402"/>
      <c r="EY59" s="402"/>
      <c r="EZ59" s="402"/>
      <c r="FA59" s="402" t="s">
        <v>526</v>
      </c>
      <c r="FB59" s="782" t="s">
        <v>605</v>
      </c>
      <c r="FC59" s="782" t="s">
        <v>526</v>
      </c>
      <c r="FD59" s="782">
        <v>0</v>
      </c>
      <c r="FE59" s="402">
        <v>26.7</v>
      </c>
    </row>
    <row r="60" spans="1:161">
      <c r="A60" s="276" t="s">
        <v>233</v>
      </c>
      <c r="B60" s="276" t="s">
        <v>234</v>
      </c>
      <c r="C60" s="267" t="s">
        <v>235</v>
      </c>
      <c r="D60" s="421" t="s">
        <v>235</v>
      </c>
      <c r="E60" s="312">
        <v>8001</v>
      </c>
      <c r="F60" s="276" t="s">
        <v>244</v>
      </c>
      <c r="G60" s="794">
        <v>8111</v>
      </c>
      <c r="H60" s="795">
        <v>842.69</v>
      </c>
      <c r="I60" s="795">
        <v>232.472229</v>
      </c>
      <c r="J60" s="796">
        <v>5.23</v>
      </c>
      <c r="K60" s="795">
        <v>92.28</v>
      </c>
      <c r="L60" s="795">
        <v>88.744364000000004</v>
      </c>
      <c r="M60" s="795">
        <v>9.14</v>
      </c>
      <c r="N60" s="795">
        <v>24.74</v>
      </c>
      <c r="O60" s="795">
        <v>26.212827811761855</v>
      </c>
      <c r="P60" s="795">
        <v>8.2200000000000006</v>
      </c>
      <c r="Q60" s="795">
        <v>8.4529505582137165</v>
      </c>
      <c r="R60" s="795">
        <v>2.0499999999999998</v>
      </c>
      <c r="S60" s="795">
        <v>984.54</v>
      </c>
      <c r="T60" s="795">
        <v>1121.54</v>
      </c>
      <c r="U60" s="795">
        <v>1123.8582980000001</v>
      </c>
      <c r="V60" s="795">
        <v>14.63</v>
      </c>
      <c r="W60" s="795">
        <v>729.13</v>
      </c>
      <c r="X60" s="795">
        <v>659.28</v>
      </c>
      <c r="Y60" s="795">
        <v>661.337221</v>
      </c>
      <c r="Z60" s="795">
        <v>0.94</v>
      </c>
      <c r="AA60" s="809">
        <v>0.95</v>
      </c>
      <c r="AB60" s="809">
        <v>1.25</v>
      </c>
      <c r="AC60" s="795">
        <v>693.09</v>
      </c>
      <c r="AD60" s="795">
        <v>615.97</v>
      </c>
      <c r="AE60" s="795">
        <v>622.99905999999999</v>
      </c>
      <c r="AF60" s="402" t="s">
        <v>526</v>
      </c>
      <c r="AG60" s="402" t="s">
        <v>526</v>
      </c>
      <c r="AH60" s="402" t="s">
        <v>526</v>
      </c>
      <c r="AI60" s="402" t="s">
        <v>526</v>
      </c>
      <c r="AJ60" s="402"/>
      <c r="AK60" s="402">
        <v>1.89</v>
      </c>
      <c r="AL60" s="402">
        <v>1.82</v>
      </c>
      <c r="AM60" s="398">
        <v>5.93</v>
      </c>
      <c r="AN60" s="402" t="s">
        <v>526</v>
      </c>
      <c r="AO60" s="402">
        <v>0.93</v>
      </c>
      <c r="AP60" s="402" t="s">
        <v>526</v>
      </c>
      <c r="AQ60" s="402">
        <v>46.1</v>
      </c>
      <c r="AR60" s="402" t="s">
        <v>526</v>
      </c>
      <c r="AS60" s="402">
        <v>74.400000000000006</v>
      </c>
      <c r="AT60" s="402">
        <v>1.72</v>
      </c>
      <c r="AU60" s="402">
        <v>5.13</v>
      </c>
      <c r="AV60" s="402">
        <v>3.4054725944592961</v>
      </c>
      <c r="AW60" s="402">
        <v>265.89357395272242</v>
      </c>
      <c r="AX60" s="402">
        <v>276.85000000000002</v>
      </c>
      <c r="AY60" s="402">
        <v>194.11193788417987</v>
      </c>
      <c r="AZ60" s="402" t="s">
        <v>526</v>
      </c>
      <c r="BA60" s="402" t="s">
        <v>526</v>
      </c>
      <c r="BB60" s="402">
        <v>21</v>
      </c>
      <c r="BC60" s="402">
        <v>25.86</v>
      </c>
      <c r="BD60" s="402">
        <v>31.84</v>
      </c>
      <c r="BE60" s="402">
        <v>14.92</v>
      </c>
      <c r="BF60" s="402"/>
      <c r="BG60" s="402"/>
      <c r="BH60" s="402"/>
      <c r="BI60" s="402"/>
      <c r="BJ60" s="402" t="s">
        <v>526</v>
      </c>
      <c r="BK60" s="402" t="s">
        <v>526</v>
      </c>
      <c r="BL60" s="402" t="s">
        <v>526</v>
      </c>
      <c r="BM60" s="402" t="s">
        <v>526</v>
      </c>
      <c r="BN60" s="402"/>
      <c r="BO60" s="402"/>
      <c r="BP60" s="402"/>
      <c r="BQ60" s="402"/>
      <c r="BR60" s="402"/>
      <c r="BS60" s="402"/>
      <c r="BT60" s="402">
        <v>0.88</v>
      </c>
      <c r="BU60" s="402">
        <v>0.94</v>
      </c>
      <c r="BV60" s="402">
        <v>0</v>
      </c>
      <c r="BW60" s="402">
        <v>4.8</v>
      </c>
      <c r="BX60" s="402">
        <v>4.7850160639825008</v>
      </c>
      <c r="BY60" s="402">
        <v>658.53</v>
      </c>
      <c r="BZ60" s="402">
        <v>663.63</v>
      </c>
      <c r="CA60" s="402">
        <v>688.11583904033682</v>
      </c>
      <c r="CB60" s="402">
        <v>330.47</v>
      </c>
      <c r="CC60" s="402">
        <v>251.84</v>
      </c>
      <c r="CD60" s="402">
        <v>246.17219363517214</v>
      </c>
      <c r="CE60" s="402" t="s">
        <v>526</v>
      </c>
      <c r="CF60" s="402">
        <v>0.17</v>
      </c>
      <c r="CG60" s="402"/>
      <c r="CH60" s="402"/>
      <c r="CI60" s="402"/>
      <c r="CJ60" s="402">
        <v>53.26</v>
      </c>
      <c r="CK60" s="402">
        <v>4.16</v>
      </c>
      <c r="CL60" s="402">
        <v>452.97</v>
      </c>
      <c r="CM60" s="402">
        <v>453.68394939221037</v>
      </c>
      <c r="CN60" s="402">
        <v>532.32448523939468</v>
      </c>
      <c r="CO60" s="402">
        <v>7.39</v>
      </c>
      <c r="CP60" s="402">
        <v>8.64</v>
      </c>
      <c r="CQ60" s="402">
        <v>9.36</v>
      </c>
      <c r="CR60" s="402">
        <v>20.55</v>
      </c>
      <c r="CS60" s="402">
        <v>0.2798109293840349</v>
      </c>
      <c r="CT60" s="402">
        <v>18.43</v>
      </c>
      <c r="CU60" s="402">
        <v>908</v>
      </c>
      <c r="CV60" s="402">
        <v>6.08</v>
      </c>
      <c r="CW60" s="402">
        <v>0.98</v>
      </c>
      <c r="CX60" s="402">
        <v>0.77</v>
      </c>
      <c r="CY60" s="402">
        <v>21.21</v>
      </c>
      <c r="CZ60" s="402">
        <v>11.87</v>
      </c>
      <c r="DA60" s="402">
        <v>7.27</v>
      </c>
      <c r="DB60" s="402">
        <v>19.920000000000002</v>
      </c>
      <c r="DC60" s="402">
        <v>21.71</v>
      </c>
      <c r="DD60" s="999" t="s">
        <v>526</v>
      </c>
      <c r="DE60" s="402" t="s">
        <v>526</v>
      </c>
      <c r="DF60" s="402" t="s">
        <v>526</v>
      </c>
      <c r="DG60" s="402" t="s">
        <v>526</v>
      </c>
      <c r="DH60" s="402" t="s">
        <v>526</v>
      </c>
      <c r="DI60" s="402" t="s">
        <v>526</v>
      </c>
      <c r="DJ60" s="402" t="s">
        <v>526</v>
      </c>
      <c r="DK60" s="402">
        <v>0.27</v>
      </c>
      <c r="DL60" s="402">
        <v>0.21</v>
      </c>
      <c r="DM60" s="402"/>
      <c r="DN60" s="402"/>
      <c r="DO60" s="402">
        <v>0</v>
      </c>
      <c r="DP60" s="402">
        <v>9.27</v>
      </c>
      <c r="DQ60" s="811">
        <v>9.39</v>
      </c>
      <c r="DR60" s="402">
        <v>75.31</v>
      </c>
      <c r="DS60" s="402">
        <v>18.64</v>
      </c>
      <c r="DT60" s="402">
        <v>61.02</v>
      </c>
      <c r="DU60" s="402">
        <v>27.98</v>
      </c>
      <c r="DV60" s="402">
        <v>27.54</v>
      </c>
      <c r="DW60" s="402" t="s">
        <v>604</v>
      </c>
      <c r="DX60" s="402" t="s">
        <v>605</v>
      </c>
      <c r="DY60" s="402" t="s">
        <v>604</v>
      </c>
      <c r="DZ60" s="402">
        <v>73.97</v>
      </c>
      <c r="EA60" s="402">
        <v>73.699937710252328</v>
      </c>
      <c r="EB60" s="402">
        <v>74.012675989089587</v>
      </c>
      <c r="EC60" s="770"/>
      <c r="ED60" s="770"/>
      <c r="EE60" s="770"/>
      <c r="EF60" s="770"/>
      <c r="EG60" s="770"/>
      <c r="EH60" s="770"/>
      <c r="EI60" s="770"/>
      <c r="EJ60" s="770"/>
      <c r="EK60" s="402" t="s">
        <v>333</v>
      </c>
      <c r="EL60" s="584"/>
      <c r="EM60" s="402">
        <v>0.24</v>
      </c>
      <c r="EN60" s="402" t="s">
        <v>605</v>
      </c>
      <c r="EO60" s="402" t="s">
        <v>605</v>
      </c>
      <c r="EP60" s="402" t="s">
        <v>604</v>
      </c>
      <c r="EQ60" s="402" t="s">
        <v>847</v>
      </c>
      <c r="ER60" s="402" t="s">
        <v>847</v>
      </c>
      <c r="ES60" s="402" t="s">
        <v>847</v>
      </c>
      <c r="ET60" s="402" t="s">
        <v>847</v>
      </c>
      <c r="EU60" s="402"/>
      <c r="EV60" s="402"/>
      <c r="EW60" s="402"/>
      <c r="EX60" s="402"/>
      <c r="EY60" s="402"/>
      <c r="EZ60" s="402"/>
      <c r="FA60" s="402" t="s">
        <v>605</v>
      </c>
      <c r="FB60" s="782" t="s">
        <v>605</v>
      </c>
      <c r="FC60" s="782">
        <v>478.1</v>
      </c>
      <c r="FD60" s="782">
        <v>213.77059265841822</v>
      </c>
      <c r="FE60" s="402">
        <v>45.52</v>
      </c>
    </row>
    <row r="61" spans="1:161">
      <c r="A61" s="276" t="s">
        <v>233</v>
      </c>
      <c r="B61" s="276" t="s">
        <v>234</v>
      </c>
      <c r="C61" s="267" t="s">
        <v>235</v>
      </c>
      <c r="D61" s="421" t="s">
        <v>235</v>
      </c>
      <c r="E61" s="312">
        <v>8001</v>
      </c>
      <c r="F61" s="276" t="s">
        <v>245</v>
      </c>
      <c r="G61" s="794">
        <v>8112</v>
      </c>
      <c r="H61" s="795">
        <v>174.37</v>
      </c>
      <c r="I61" s="795">
        <v>286.80389600000001</v>
      </c>
      <c r="J61" s="796">
        <v>3.47</v>
      </c>
      <c r="K61" s="795">
        <v>1100.54</v>
      </c>
      <c r="L61" s="795">
        <v>1074.547877</v>
      </c>
      <c r="M61" s="795">
        <v>0.91</v>
      </c>
      <c r="N61" s="795">
        <v>95.08</v>
      </c>
      <c r="O61" s="795">
        <v>95.111447169439145</v>
      </c>
      <c r="P61" s="795">
        <v>99.28</v>
      </c>
      <c r="Q61" s="795">
        <v>100</v>
      </c>
      <c r="R61" s="795">
        <v>4.2</v>
      </c>
      <c r="S61" s="795">
        <v>632.14</v>
      </c>
      <c r="T61" s="795">
        <v>643.83000000000004</v>
      </c>
      <c r="U61" s="795">
        <v>646.000989</v>
      </c>
      <c r="V61" s="795">
        <v>12.35</v>
      </c>
      <c r="W61" s="795">
        <v>568.88</v>
      </c>
      <c r="X61" s="795">
        <v>581.89</v>
      </c>
      <c r="Y61" s="795">
        <v>588.53135999999995</v>
      </c>
      <c r="Z61" s="795">
        <v>0.7</v>
      </c>
      <c r="AA61" s="809">
        <v>0.69</v>
      </c>
      <c r="AB61" s="809">
        <v>0.88</v>
      </c>
      <c r="AC61" s="795">
        <v>499.99</v>
      </c>
      <c r="AD61" s="795">
        <v>367.01</v>
      </c>
      <c r="AE61" s="795">
        <v>367.06580100000002</v>
      </c>
      <c r="AF61" s="402">
        <v>168.42</v>
      </c>
      <c r="AG61" s="402">
        <v>20.36</v>
      </c>
      <c r="AH61" s="402" t="s">
        <v>526</v>
      </c>
      <c r="AI61" s="402" t="s">
        <v>526</v>
      </c>
      <c r="AJ61" s="402"/>
      <c r="AK61" s="402">
        <v>3.41</v>
      </c>
      <c r="AL61" s="402">
        <v>3.99</v>
      </c>
      <c r="AM61" s="398">
        <v>24.17</v>
      </c>
      <c r="AN61" s="402" t="s">
        <v>526</v>
      </c>
      <c r="AO61" s="402">
        <v>0.83</v>
      </c>
      <c r="AP61" s="402" t="s">
        <v>526</v>
      </c>
      <c r="AQ61" s="402">
        <v>34.6</v>
      </c>
      <c r="AR61" s="402" t="s">
        <v>526</v>
      </c>
      <c r="AS61" s="402">
        <v>64</v>
      </c>
      <c r="AT61" s="402">
        <v>10.36</v>
      </c>
      <c r="AU61" s="402">
        <v>5.16</v>
      </c>
      <c r="AV61" s="402">
        <v>5.1401725041892412</v>
      </c>
      <c r="AW61" s="402">
        <v>318.13801179286833</v>
      </c>
      <c r="AX61" s="402">
        <v>322</v>
      </c>
      <c r="AY61" s="402">
        <v>227.19562468516446</v>
      </c>
      <c r="AZ61" s="402" t="s">
        <v>526</v>
      </c>
      <c r="BA61" s="402" t="s">
        <v>526</v>
      </c>
      <c r="BB61" s="402">
        <v>16.690000000000001</v>
      </c>
      <c r="BC61" s="402">
        <v>21.98</v>
      </c>
      <c r="BD61" s="402">
        <v>33.82</v>
      </c>
      <c r="BE61" s="402">
        <v>9.58</v>
      </c>
      <c r="BF61" s="402"/>
      <c r="BG61" s="402"/>
      <c r="BH61" s="402"/>
      <c r="BI61" s="402"/>
      <c r="BJ61" s="402" t="s">
        <v>526</v>
      </c>
      <c r="BK61" s="402" t="s">
        <v>526</v>
      </c>
      <c r="BL61" s="402" t="s">
        <v>526</v>
      </c>
      <c r="BM61" s="402" t="s">
        <v>526</v>
      </c>
      <c r="BN61" s="402"/>
      <c r="BO61" s="402"/>
      <c r="BP61" s="402"/>
      <c r="BQ61" s="402"/>
      <c r="BR61" s="402"/>
      <c r="BS61" s="402"/>
      <c r="BT61" s="402">
        <v>1</v>
      </c>
      <c r="BU61" s="402">
        <v>0.98</v>
      </c>
      <c r="BV61" s="402">
        <v>2E-3</v>
      </c>
      <c r="BW61" s="402" t="s">
        <v>1086</v>
      </c>
      <c r="BX61" s="402">
        <v>2.1673168617251841</v>
      </c>
      <c r="BY61" s="402">
        <v>623.91999999999996</v>
      </c>
      <c r="BZ61" s="402">
        <v>613.23</v>
      </c>
      <c r="CA61" s="402">
        <v>646.47967416446522</v>
      </c>
      <c r="CB61" s="402">
        <v>399.64</v>
      </c>
      <c r="CC61" s="402">
        <v>325.24</v>
      </c>
      <c r="CD61" s="402">
        <v>251.51234085511848</v>
      </c>
      <c r="CE61" s="402" t="s">
        <v>526</v>
      </c>
      <c r="CF61" s="402">
        <v>0</v>
      </c>
      <c r="CG61" s="402"/>
      <c r="CH61" s="402"/>
      <c r="CI61" s="402"/>
      <c r="CJ61" s="402">
        <v>26.14</v>
      </c>
      <c r="CK61" s="402">
        <v>2.04</v>
      </c>
      <c r="CL61" s="402">
        <v>432.48</v>
      </c>
      <c r="CM61" s="402">
        <v>432.97552035606759</v>
      </c>
      <c r="CN61" s="402">
        <v>404.33685689649667</v>
      </c>
      <c r="CO61" s="402">
        <v>2.95</v>
      </c>
      <c r="CP61" s="402">
        <v>3.93</v>
      </c>
      <c r="CQ61" s="402">
        <v>4.1900000000000004</v>
      </c>
      <c r="CR61" s="402">
        <v>28.36</v>
      </c>
      <c r="CS61" s="402" t="s">
        <v>526</v>
      </c>
      <c r="CT61" s="402">
        <v>11.31</v>
      </c>
      <c r="CU61" s="402">
        <v>1205</v>
      </c>
      <c r="CV61" s="402">
        <v>5.76</v>
      </c>
      <c r="CW61" s="402">
        <v>1.67</v>
      </c>
      <c r="CX61" s="402">
        <v>0</v>
      </c>
      <c r="CY61" s="402">
        <v>26.92</v>
      </c>
      <c r="CZ61" s="402">
        <v>10.19</v>
      </c>
      <c r="DA61" s="402">
        <v>10.53</v>
      </c>
      <c r="DB61" s="402">
        <v>17.14</v>
      </c>
      <c r="DC61" s="402">
        <v>10.95</v>
      </c>
      <c r="DD61" s="999" t="s">
        <v>526</v>
      </c>
      <c r="DE61" s="402">
        <v>40</v>
      </c>
      <c r="DF61" s="402">
        <v>35</v>
      </c>
      <c r="DG61" s="402">
        <v>25</v>
      </c>
      <c r="DH61" s="402">
        <v>0.32</v>
      </c>
      <c r="DI61" s="402">
        <v>0.2823865324909598</v>
      </c>
      <c r="DJ61" s="402">
        <v>0.32638871599815578</v>
      </c>
      <c r="DK61" s="402">
        <v>0.6</v>
      </c>
      <c r="DL61" s="402">
        <v>0.41</v>
      </c>
      <c r="DM61" s="402"/>
      <c r="DN61" s="402"/>
      <c r="DO61" s="402">
        <v>0.01</v>
      </c>
      <c r="DP61" s="402">
        <v>14.2</v>
      </c>
      <c r="DQ61" s="811">
        <v>14.15</v>
      </c>
      <c r="DR61" s="402">
        <v>10.59</v>
      </c>
      <c r="DS61" s="402">
        <v>13.89</v>
      </c>
      <c r="DT61" s="402">
        <v>5.56</v>
      </c>
      <c r="DU61" s="402">
        <v>23.33</v>
      </c>
      <c r="DV61" s="402">
        <v>27.14</v>
      </c>
      <c r="DW61" s="402" t="s">
        <v>605</v>
      </c>
      <c r="DX61" s="402" t="s">
        <v>605</v>
      </c>
      <c r="DY61" s="402" t="s">
        <v>605</v>
      </c>
      <c r="DZ61" s="402">
        <v>40.78</v>
      </c>
      <c r="EA61" s="402">
        <v>41.468256099668089</v>
      </c>
      <c r="EB61" s="402">
        <v>44.539201223013407</v>
      </c>
      <c r="EC61" s="770"/>
      <c r="ED61" s="770"/>
      <c r="EE61" s="770"/>
      <c r="EF61" s="770"/>
      <c r="EG61" s="770"/>
      <c r="EH61" s="770"/>
      <c r="EI61" s="770"/>
      <c r="EJ61" s="770"/>
      <c r="EK61" s="402" t="s">
        <v>333</v>
      </c>
      <c r="EL61" s="584"/>
      <c r="EM61" s="402">
        <v>0</v>
      </c>
      <c r="EN61" s="402" t="s">
        <v>604</v>
      </c>
      <c r="EO61" s="402" t="s">
        <v>605</v>
      </c>
      <c r="EP61" s="402" t="s">
        <v>605</v>
      </c>
      <c r="EQ61" s="402" t="s">
        <v>847</v>
      </c>
      <c r="ER61" s="402" t="s">
        <v>847</v>
      </c>
      <c r="ES61" s="402" t="s">
        <v>847</v>
      </c>
      <c r="ET61" s="402" t="s">
        <v>847</v>
      </c>
      <c r="EU61" s="402"/>
      <c r="EV61" s="402"/>
      <c r="EW61" s="402"/>
      <c r="EX61" s="402"/>
      <c r="EY61" s="402"/>
      <c r="EZ61" s="402"/>
      <c r="FA61" s="402" t="s">
        <v>526</v>
      </c>
      <c r="FB61" s="782" t="s">
        <v>526</v>
      </c>
      <c r="FC61" s="782" t="s">
        <v>526</v>
      </c>
      <c r="FD61" s="782" t="s">
        <v>526</v>
      </c>
      <c r="FE61" s="402">
        <v>36.39</v>
      </c>
    </row>
    <row r="62" spans="1:161">
      <c r="A62" s="276" t="s">
        <v>233</v>
      </c>
      <c r="B62" s="276" t="s">
        <v>233</v>
      </c>
      <c r="C62" s="267" t="s">
        <v>172</v>
      </c>
      <c r="D62" s="421" t="s">
        <v>246</v>
      </c>
      <c r="E62" s="312">
        <v>8301</v>
      </c>
      <c r="F62" s="276" t="s">
        <v>247</v>
      </c>
      <c r="G62" s="794">
        <v>8301</v>
      </c>
      <c r="H62" s="795">
        <v>268.58</v>
      </c>
      <c r="I62" s="795">
        <v>645.84493799999996</v>
      </c>
      <c r="J62" s="796">
        <v>4.5199999999999996</v>
      </c>
      <c r="K62" s="795">
        <v>1167.5899999999999</v>
      </c>
      <c r="L62" s="795">
        <v>1220.422333</v>
      </c>
      <c r="M62" s="795">
        <v>2.06</v>
      </c>
      <c r="N62" s="795">
        <v>78.41</v>
      </c>
      <c r="O62" s="795">
        <v>78.834963400381369</v>
      </c>
      <c r="P62" s="795">
        <v>87.11</v>
      </c>
      <c r="Q62" s="795">
        <v>89.311066002337455</v>
      </c>
      <c r="R62" s="795">
        <v>5.34</v>
      </c>
      <c r="S62" s="795">
        <v>769.61</v>
      </c>
      <c r="T62" s="795">
        <v>879.24</v>
      </c>
      <c r="U62" s="795">
        <v>883.49716100000001</v>
      </c>
      <c r="V62" s="795">
        <v>13.37</v>
      </c>
      <c r="W62" s="795">
        <v>658.05</v>
      </c>
      <c r="X62" s="795">
        <v>715.85</v>
      </c>
      <c r="Y62" s="795">
        <v>716.67253900000003</v>
      </c>
      <c r="Z62" s="795">
        <v>0.93</v>
      </c>
      <c r="AA62" s="809">
        <v>0.88</v>
      </c>
      <c r="AB62" s="809">
        <v>1.32</v>
      </c>
      <c r="AC62" s="795">
        <v>653.02</v>
      </c>
      <c r="AD62" s="795">
        <v>753.62</v>
      </c>
      <c r="AE62" s="795">
        <v>754.87965299999996</v>
      </c>
      <c r="AF62" s="402">
        <v>249.23</v>
      </c>
      <c r="AG62" s="402" t="s">
        <v>526</v>
      </c>
      <c r="AH62" s="402" t="s">
        <v>526</v>
      </c>
      <c r="AI62" s="402" t="s">
        <v>526</v>
      </c>
      <c r="AJ62" s="402"/>
      <c r="AK62" s="402">
        <v>4.53</v>
      </c>
      <c r="AL62" s="402">
        <v>4.57</v>
      </c>
      <c r="AM62" s="398">
        <v>15.6</v>
      </c>
      <c r="AN62" s="402" t="s">
        <v>526</v>
      </c>
      <c r="AO62" s="402" t="s">
        <v>526</v>
      </c>
      <c r="AP62" s="402" t="s">
        <v>526</v>
      </c>
      <c r="AQ62" s="402" t="s">
        <v>526</v>
      </c>
      <c r="AR62" s="402" t="s">
        <v>526</v>
      </c>
      <c r="AS62" s="402" t="s">
        <v>526</v>
      </c>
      <c r="AT62" s="402">
        <v>9.7799999999999994</v>
      </c>
      <c r="AU62" s="402">
        <v>9.69</v>
      </c>
      <c r="AV62" s="402">
        <v>15.101938082053863</v>
      </c>
      <c r="AW62" s="402">
        <v>489.76019441431288</v>
      </c>
      <c r="AX62" s="402">
        <v>457.32</v>
      </c>
      <c r="AY62" s="402">
        <v>405.92179026611439</v>
      </c>
      <c r="AZ62" s="402" t="s">
        <v>526</v>
      </c>
      <c r="BA62" s="402" t="s">
        <v>526</v>
      </c>
      <c r="BB62" s="402" t="s">
        <v>526</v>
      </c>
      <c r="BC62" s="402" t="s">
        <v>526</v>
      </c>
      <c r="BD62" s="402" t="s">
        <v>526</v>
      </c>
      <c r="BE62" s="402" t="s">
        <v>526</v>
      </c>
      <c r="BF62" s="402"/>
      <c r="BG62" s="402"/>
      <c r="BH62" s="402"/>
      <c r="BI62" s="402"/>
      <c r="BJ62" s="402" t="s">
        <v>526</v>
      </c>
      <c r="BK62" s="402" t="s">
        <v>526</v>
      </c>
      <c r="BL62" s="402" t="s">
        <v>526</v>
      </c>
      <c r="BM62" s="402" t="s">
        <v>526</v>
      </c>
      <c r="BN62" s="402"/>
      <c r="BO62" s="402"/>
      <c r="BP62" s="402"/>
      <c r="BQ62" s="402"/>
      <c r="BR62" s="402"/>
      <c r="BS62" s="402"/>
      <c r="BT62" s="402">
        <v>1.1299999999999999</v>
      </c>
      <c r="BU62" s="402">
        <v>1.03</v>
      </c>
      <c r="BV62" s="402">
        <v>0.62</v>
      </c>
      <c r="BW62" s="402" t="s">
        <v>1086</v>
      </c>
      <c r="BX62" s="402" t="s">
        <v>526</v>
      </c>
      <c r="BY62" s="402">
        <v>704.3</v>
      </c>
      <c r="BZ62" s="402">
        <v>715.36</v>
      </c>
      <c r="CA62" s="402">
        <v>755.38958369928514</v>
      </c>
      <c r="CB62" s="402">
        <v>852.07</v>
      </c>
      <c r="CC62" s="402">
        <v>631.33000000000004</v>
      </c>
      <c r="CD62" s="402">
        <v>542.64263455122523</v>
      </c>
      <c r="CE62" s="402">
        <v>0.01</v>
      </c>
      <c r="CF62" s="402">
        <v>0.87</v>
      </c>
      <c r="CG62" s="402"/>
      <c r="CH62" s="402"/>
      <c r="CI62" s="402"/>
      <c r="CJ62" s="402">
        <v>48.01</v>
      </c>
      <c r="CK62" s="402">
        <v>5.1100000000000003</v>
      </c>
      <c r="CL62" s="402">
        <v>495.44</v>
      </c>
      <c r="CM62" s="402">
        <v>482.16678255855368</v>
      </c>
      <c r="CN62" s="402">
        <v>573.79654099621996</v>
      </c>
      <c r="CO62" s="402">
        <v>5.47</v>
      </c>
      <c r="CP62" s="402">
        <v>7.31</v>
      </c>
      <c r="CQ62" s="402">
        <v>7.2</v>
      </c>
      <c r="CR62" s="402">
        <v>57.1</v>
      </c>
      <c r="CS62" s="402">
        <v>0.29430721814384625</v>
      </c>
      <c r="CT62" s="402">
        <v>13.73</v>
      </c>
      <c r="CU62" s="402">
        <v>1796</v>
      </c>
      <c r="CV62" s="402">
        <v>6.76</v>
      </c>
      <c r="CW62" s="402">
        <v>0.91</v>
      </c>
      <c r="CX62" s="402">
        <v>0.01</v>
      </c>
      <c r="CY62" s="402">
        <v>10.18</v>
      </c>
      <c r="CZ62" s="402">
        <v>19.579999999999998</v>
      </c>
      <c r="DA62" s="402">
        <v>17.420000000000002</v>
      </c>
      <c r="DB62" s="402">
        <v>19.37</v>
      </c>
      <c r="DC62" s="402">
        <v>16.13</v>
      </c>
      <c r="DD62" s="999" t="s">
        <v>526</v>
      </c>
      <c r="DE62" s="402" t="s">
        <v>526</v>
      </c>
      <c r="DF62" s="402" t="s">
        <v>526</v>
      </c>
      <c r="DG62" s="402" t="s">
        <v>526</v>
      </c>
      <c r="DH62" s="402" t="s">
        <v>526</v>
      </c>
      <c r="DI62" s="402" t="s">
        <v>526</v>
      </c>
      <c r="DJ62" s="402" t="s">
        <v>526</v>
      </c>
      <c r="DK62" s="402">
        <v>0.37</v>
      </c>
      <c r="DL62" s="402">
        <v>0.39</v>
      </c>
      <c r="DM62" s="402"/>
      <c r="DN62" s="402"/>
      <c r="DO62" s="402">
        <v>0</v>
      </c>
      <c r="DP62" s="402" t="s">
        <v>987</v>
      </c>
      <c r="DQ62" s="812" t="s">
        <v>987</v>
      </c>
      <c r="DR62" s="402">
        <v>26.41</v>
      </c>
      <c r="DS62" s="402" t="s">
        <v>987</v>
      </c>
      <c r="DT62" s="402">
        <v>7.78</v>
      </c>
      <c r="DU62" s="402">
        <v>34.409999999999997</v>
      </c>
      <c r="DV62" s="402">
        <v>45.61</v>
      </c>
      <c r="DW62" s="402" t="s">
        <v>605</v>
      </c>
      <c r="DX62" s="402" t="s">
        <v>604</v>
      </c>
      <c r="DY62" s="402" t="s">
        <v>604</v>
      </c>
      <c r="DZ62" s="402">
        <v>44.93</v>
      </c>
      <c r="EA62" s="402">
        <v>43.887242445243189</v>
      </c>
      <c r="EB62" s="402">
        <v>42.583741570616617</v>
      </c>
      <c r="EC62" s="770"/>
      <c r="ED62" s="770"/>
      <c r="EE62" s="770"/>
      <c r="EF62" s="770"/>
      <c r="EG62" s="770"/>
      <c r="EH62" s="770"/>
      <c r="EI62" s="770"/>
      <c r="EJ62" s="770"/>
      <c r="EK62" s="402" t="s">
        <v>333</v>
      </c>
      <c r="EL62" s="584"/>
      <c r="EM62" s="402">
        <v>0.09</v>
      </c>
      <c r="EN62" s="402" t="s">
        <v>604</v>
      </c>
      <c r="EO62" s="402" t="s">
        <v>605</v>
      </c>
      <c r="EP62" s="402" t="s">
        <v>604</v>
      </c>
      <c r="EQ62" s="402" t="s">
        <v>847</v>
      </c>
      <c r="ER62" s="402" t="s">
        <v>847</v>
      </c>
      <c r="ES62" s="402" t="s">
        <v>847</v>
      </c>
      <c r="ET62" s="402" t="s">
        <v>847</v>
      </c>
      <c r="EU62" s="402"/>
      <c r="EV62" s="402"/>
      <c r="EW62" s="402"/>
      <c r="EX62" s="402"/>
      <c r="EY62" s="402"/>
      <c r="EZ62" s="402"/>
      <c r="FA62" s="402" t="s">
        <v>526</v>
      </c>
      <c r="FB62" s="782" t="s">
        <v>605</v>
      </c>
      <c r="FC62" s="782" t="s">
        <v>526</v>
      </c>
      <c r="FD62" s="782">
        <v>46.147811440042453</v>
      </c>
      <c r="FE62" s="402">
        <v>30.45</v>
      </c>
    </row>
    <row r="63" spans="1:161">
      <c r="A63" s="276" t="s">
        <v>233</v>
      </c>
      <c r="B63" s="276" t="s">
        <v>233</v>
      </c>
      <c r="C63" s="267" t="s">
        <v>172</v>
      </c>
      <c r="D63" s="421" t="s">
        <v>246</v>
      </c>
      <c r="E63" s="312">
        <v>8301</v>
      </c>
      <c r="F63" s="83" t="s">
        <v>248</v>
      </c>
      <c r="G63" s="794">
        <v>8306</v>
      </c>
      <c r="H63" s="795">
        <v>241.55</v>
      </c>
      <c r="I63" s="795">
        <v>1087.7319010000001</v>
      </c>
      <c r="J63" s="796">
        <v>5.66</v>
      </c>
      <c r="K63" s="795">
        <v>1727.49</v>
      </c>
      <c r="L63" s="795">
        <v>1751.963698</v>
      </c>
      <c r="M63" s="795">
        <v>0.96</v>
      </c>
      <c r="N63" s="795">
        <v>75</v>
      </c>
      <c r="O63" s="795">
        <v>82.501419275950909</v>
      </c>
      <c r="P63" s="795">
        <v>95.53</v>
      </c>
      <c r="Q63" s="795">
        <v>99.746713830298262</v>
      </c>
      <c r="R63" s="795">
        <v>5.16</v>
      </c>
      <c r="S63" s="795">
        <v>924.9</v>
      </c>
      <c r="T63" s="795">
        <v>943.43</v>
      </c>
      <c r="U63" s="795">
        <v>943.41028400000005</v>
      </c>
      <c r="V63" s="795" t="s">
        <v>526</v>
      </c>
      <c r="W63" s="795">
        <v>575.83000000000004</v>
      </c>
      <c r="X63" s="795">
        <v>580.34</v>
      </c>
      <c r="Y63" s="795">
        <v>580.33744300000001</v>
      </c>
      <c r="Z63" s="795">
        <v>0.98</v>
      </c>
      <c r="AA63" s="809">
        <v>0.99</v>
      </c>
      <c r="AB63" s="809">
        <v>1.39</v>
      </c>
      <c r="AC63" s="795">
        <v>563.86</v>
      </c>
      <c r="AD63" s="795">
        <v>588.47</v>
      </c>
      <c r="AE63" s="795">
        <v>588.33376599999997</v>
      </c>
      <c r="AF63" s="402" t="s">
        <v>526</v>
      </c>
      <c r="AG63" s="402" t="s">
        <v>526</v>
      </c>
      <c r="AH63" s="402" t="s">
        <v>526</v>
      </c>
      <c r="AI63" s="402" t="s">
        <v>526</v>
      </c>
      <c r="AJ63" s="402"/>
      <c r="AK63" s="402" t="s">
        <v>526</v>
      </c>
      <c r="AL63" s="402" t="s">
        <v>1280</v>
      </c>
      <c r="AM63" s="398">
        <v>7.89</v>
      </c>
      <c r="AN63" s="402" t="s">
        <v>526</v>
      </c>
      <c r="AO63" s="402" t="s">
        <v>526</v>
      </c>
      <c r="AP63" s="402" t="s">
        <v>526</v>
      </c>
      <c r="AQ63" s="402" t="s">
        <v>526</v>
      </c>
      <c r="AR63" s="402" t="s">
        <v>526</v>
      </c>
      <c r="AS63" s="402" t="s">
        <v>526</v>
      </c>
      <c r="AT63" s="402">
        <v>7.19</v>
      </c>
      <c r="AU63" s="402">
        <v>14.35</v>
      </c>
      <c r="AV63" s="402">
        <v>10.735757228743202</v>
      </c>
      <c r="AW63" s="402">
        <v>359.53117135255627</v>
      </c>
      <c r="AX63" s="402">
        <v>401.72</v>
      </c>
      <c r="AY63" s="402">
        <v>365.01574577726882</v>
      </c>
      <c r="AZ63" s="402" t="s">
        <v>526</v>
      </c>
      <c r="BA63" s="402" t="s">
        <v>526</v>
      </c>
      <c r="BB63" s="402" t="s">
        <v>526</v>
      </c>
      <c r="BC63" s="402" t="s">
        <v>526</v>
      </c>
      <c r="BD63" s="402" t="s">
        <v>526</v>
      </c>
      <c r="BE63" s="402" t="s">
        <v>526</v>
      </c>
      <c r="BF63" s="402"/>
      <c r="BG63" s="402"/>
      <c r="BH63" s="402"/>
      <c r="BI63" s="402"/>
      <c r="BJ63" s="402" t="s">
        <v>526</v>
      </c>
      <c r="BK63" s="402" t="s">
        <v>526</v>
      </c>
      <c r="BL63" s="402" t="s">
        <v>526</v>
      </c>
      <c r="BM63" s="402" t="s">
        <v>526</v>
      </c>
      <c r="BN63" s="402"/>
      <c r="BO63" s="402"/>
      <c r="BP63" s="402"/>
      <c r="BQ63" s="402"/>
      <c r="BR63" s="402"/>
      <c r="BS63" s="402"/>
      <c r="BT63" s="402">
        <v>0.69</v>
      </c>
      <c r="BU63" s="402">
        <v>0.68</v>
      </c>
      <c r="BV63" s="402">
        <v>0.08</v>
      </c>
      <c r="BW63" s="402">
        <v>0</v>
      </c>
      <c r="BX63" s="402">
        <v>2.5107604017216643</v>
      </c>
      <c r="BY63" s="402">
        <v>483</v>
      </c>
      <c r="BZ63" s="402">
        <v>416.62</v>
      </c>
      <c r="CA63" s="402">
        <v>529.10045089270079</v>
      </c>
      <c r="CB63" s="402">
        <v>282.27999999999997</v>
      </c>
      <c r="CC63" s="402">
        <v>362.42</v>
      </c>
      <c r="CD63" s="402">
        <v>201.64894553392497</v>
      </c>
      <c r="CE63" s="402">
        <v>0.44</v>
      </c>
      <c r="CF63" s="402">
        <v>0.06</v>
      </c>
      <c r="CG63" s="402"/>
      <c r="CH63" s="402"/>
      <c r="CI63" s="402"/>
      <c r="CJ63" s="402">
        <v>37.369999999999997</v>
      </c>
      <c r="CK63" s="402">
        <v>1.88</v>
      </c>
      <c r="CL63" s="402">
        <v>371</v>
      </c>
      <c r="CM63" s="402">
        <v>371.17205755749598</v>
      </c>
      <c r="CN63" s="402">
        <v>475.51673228346459</v>
      </c>
      <c r="CO63" s="402">
        <v>24.06</v>
      </c>
      <c r="CP63" s="402">
        <v>43.58</v>
      </c>
      <c r="CQ63" s="402">
        <v>25.55</v>
      </c>
      <c r="CR63" s="402">
        <v>56.64</v>
      </c>
      <c r="CS63" s="402">
        <v>0.1364256522298988</v>
      </c>
      <c r="CT63" s="402">
        <v>19.649999999999999</v>
      </c>
      <c r="CU63" s="402">
        <v>318</v>
      </c>
      <c r="CV63" s="402">
        <v>7.65</v>
      </c>
      <c r="CW63" s="402">
        <v>0.75</v>
      </c>
      <c r="CX63" s="402">
        <v>0</v>
      </c>
      <c r="CY63" s="402">
        <v>0</v>
      </c>
      <c r="CZ63" s="402">
        <v>18.5</v>
      </c>
      <c r="DA63" s="402">
        <v>17.350000000000001</v>
      </c>
      <c r="DB63" s="402">
        <v>21.7</v>
      </c>
      <c r="DC63" s="402">
        <v>25.73</v>
      </c>
      <c r="DD63" s="999" t="s">
        <v>526</v>
      </c>
      <c r="DE63" s="402" t="s">
        <v>526</v>
      </c>
      <c r="DF63" s="402" t="s">
        <v>526</v>
      </c>
      <c r="DG63" s="402" t="s">
        <v>526</v>
      </c>
      <c r="DH63" s="402" t="s">
        <v>526</v>
      </c>
      <c r="DI63" s="402" t="s">
        <v>526</v>
      </c>
      <c r="DJ63" s="402" t="s">
        <v>526</v>
      </c>
      <c r="DK63" s="402">
        <v>0.17</v>
      </c>
      <c r="DL63" s="402">
        <v>0.14000000000000001</v>
      </c>
      <c r="DM63" s="402"/>
      <c r="DN63" s="402"/>
      <c r="DO63" s="402">
        <v>0.04</v>
      </c>
      <c r="DP63" s="402" t="s">
        <v>987</v>
      </c>
      <c r="DQ63" s="812" t="s">
        <v>987</v>
      </c>
      <c r="DR63" s="402">
        <v>2.39</v>
      </c>
      <c r="DS63" s="402" t="s">
        <v>987</v>
      </c>
      <c r="DT63" s="402">
        <v>0</v>
      </c>
      <c r="DU63" s="402">
        <v>40.590000000000003</v>
      </c>
      <c r="DV63" s="402">
        <v>39.299999999999997</v>
      </c>
      <c r="DW63" s="402" t="s">
        <v>604</v>
      </c>
      <c r="DX63" s="402" t="s">
        <v>604</v>
      </c>
      <c r="DY63" s="402" t="s">
        <v>605</v>
      </c>
      <c r="DZ63" s="402">
        <v>59.47</v>
      </c>
      <c r="EA63" s="402">
        <v>60.693352104807232</v>
      </c>
      <c r="EB63" s="402">
        <v>60.71019644456733</v>
      </c>
      <c r="EC63" s="770"/>
      <c r="ED63" s="770"/>
      <c r="EE63" s="770"/>
      <c r="EF63" s="770"/>
      <c r="EG63" s="770"/>
      <c r="EH63" s="770"/>
      <c r="EI63" s="770"/>
      <c r="EJ63" s="770"/>
      <c r="EK63" s="402" t="s">
        <v>333</v>
      </c>
      <c r="EL63" s="584"/>
      <c r="EM63" s="402">
        <v>1.71</v>
      </c>
      <c r="EN63" s="402" t="s">
        <v>605</v>
      </c>
      <c r="EO63" s="402" t="s">
        <v>605</v>
      </c>
      <c r="EP63" s="402" t="s">
        <v>604</v>
      </c>
      <c r="EQ63" s="402" t="s">
        <v>847</v>
      </c>
      <c r="ER63" s="402" t="s">
        <v>847</v>
      </c>
      <c r="ES63" s="402" t="s">
        <v>847</v>
      </c>
      <c r="ET63" s="402" t="s">
        <v>847</v>
      </c>
      <c r="EU63" s="402"/>
      <c r="EV63" s="402"/>
      <c r="EW63" s="402"/>
      <c r="EX63" s="402"/>
      <c r="EY63" s="402"/>
      <c r="EZ63" s="402"/>
      <c r="FA63" s="402" t="s">
        <v>604</v>
      </c>
      <c r="FB63" s="782" t="s">
        <v>604</v>
      </c>
      <c r="FC63" s="782">
        <v>1775.4</v>
      </c>
      <c r="FD63" s="782">
        <v>824.96413199426115</v>
      </c>
      <c r="FE63" s="402">
        <v>49.54</v>
      </c>
    </row>
    <row r="64" spans="1:161">
      <c r="A64" s="276" t="s">
        <v>249</v>
      </c>
      <c r="B64" s="276" t="s">
        <v>250</v>
      </c>
      <c r="C64" s="267" t="s">
        <v>172</v>
      </c>
      <c r="D64" s="421" t="s">
        <v>251</v>
      </c>
      <c r="E64" s="312">
        <v>9001</v>
      </c>
      <c r="F64" s="276" t="s">
        <v>252</v>
      </c>
      <c r="G64" s="794">
        <v>9101</v>
      </c>
      <c r="H64" s="795">
        <v>249.8</v>
      </c>
      <c r="I64" s="795">
        <v>271.301895</v>
      </c>
      <c r="J64" s="796">
        <v>5.73</v>
      </c>
      <c r="K64" s="795">
        <v>871.92</v>
      </c>
      <c r="L64" s="795">
        <v>850.51927499999999</v>
      </c>
      <c r="M64" s="795">
        <v>5.0999999999999996</v>
      </c>
      <c r="N64" s="795">
        <v>84.74</v>
      </c>
      <c r="O64" s="795">
        <v>83.148293711309208</v>
      </c>
      <c r="P64" s="795">
        <v>88.45</v>
      </c>
      <c r="Q64" s="795">
        <v>87.097697298119655</v>
      </c>
      <c r="R64" s="795">
        <v>9.36</v>
      </c>
      <c r="S64" s="795">
        <v>1202.05</v>
      </c>
      <c r="T64" s="795">
        <v>1233.79</v>
      </c>
      <c r="U64" s="795">
        <v>1243.6865359999999</v>
      </c>
      <c r="V64" s="795">
        <v>10.72</v>
      </c>
      <c r="W64" s="795">
        <v>841.97</v>
      </c>
      <c r="X64" s="795">
        <v>811.83</v>
      </c>
      <c r="Y64" s="795">
        <v>830.99207699999999</v>
      </c>
      <c r="Z64" s="795">
        <v>0.94</v>
      </c>
      <c r="AA64" s="809">
        <v>0.9</v>
      </c>
      <c r="AB64" s="809">
        <v>1.43</v>
      </c>
      <c r="AC64" s="795">
        <v>767.24</v>
      </c>
      <c r="AD64" s="795">
        <v>610.74</v>
      </c>
      <c r="AE64" s="795">
        <v>619.49631499999998</v>
      </c>
      <c r="AF64" s="402">
        <v>234.37</v>
      </c>
      <c r="AG64" s="402">
        <v>11.26</v>
      </c>
      <c r="AH64" s="402" t="s">
        <v>526</v>
      </c>
      <c r="AI64" s="402" t="s">
        <v>526</v>
      </c>
      <c r="AJ64" s="402"/>
      <c r="AK64" s="402">
        <v>6.07</v>
      </c>
      <c r="AL64" s="402">
        <v>6.31</v>
      </c>
      <c r="AM64" s="398">
        <v>23.62</v>
      </c>
      <c r="AN64" s="402">
        <v>1.1299999999999999</v>
      </c>
      <c r="AO64" s="402">
        <v>1.1299999999999999</v>
      </c>
      <c r="AP64" s="402">
        <v>36.799999999999997</v>
      </c>
      <c r="AQ64" s="402">
        <v>36.799999999999997</v>
      </c>
      <c r="AR64" s="402">
        <v>62.4</v>
      </c>
      <c r="AS64" s="402">
        <v>62.4</v>
      </c>
      <c r="AT64" s="402">
        <v>3.35</v>
      </c>
      <c r="AU64" s="402">
        <v>5.66</v>
      </c>
      <c r="AV64" s="402">
        <v>2.6408654115953798</v>
      </c>
      <c r="AW64" s="402">
        <v>414.09741851333996</v>
      </c>
      <c r="AX64" s="402">
        <v>407.83</v>
      </c>
      <c r="AY64" s="402">
        <v>252.8628631602576</v>
      </c>
      <c r="AZ64" s="402">
        <v>45</v>
      </c>
      <c r="BA64" s="402">
        <v>50</v>
      </c>
      <c r="BB64" s="402">
        <v>10.79</v>
      </c>
      <c r="BC64" s="402">
        <v>14.44</v>
      </c>
      <c r="BD64" s="402">
        <v>17.39</v>
      </c>
      <c r="BE64" s="402">
        <v>7.06</v>
      </c>
      <c r="BF64" s="402"/>
      <c r="BG64" s="402"/>
      <c r="BH64" s="402"/>
      <c r="BI64" s="402"/>
      <c r="BJ64" s="402">
        <v>8.4</v>
      </c>
      <c r="BK64" s="402">
        <v>8.15</v>
      </c>
      <c r="BL64" s="402">
        <v>2.82</v>
      </c>
      <c r="BM64" s="402">
        <v>2.74</v>
      </c>
      <c r="BN64" s="402"/>
      <c r="BO64" s="402"/>
      <c r="BP64" s="402"/>
      <c r="BQ64" s="402"/>
      <c r="BR64" s="402"/>
      <c r="BS64" s="402"/>
      <c r="BT64" s="402">
        <v>1.02</v>
      </c>
      <c r="BU64" s="402">
        <v>1.01</v>
      </c>
      <c r="BV64" s="402">
        <v>2.09</v>
      </c>
      <c r="BW64" s="402">
        <v>6.27</v>
      </c>
      <c r="BX64" s="402">
        <v>6.2205190640613663</v>
      </c>
      <c r="BY64" s="402">
        <v>733.28</v>
      </c>
      <c r="BZ64" s="402">
        <v>722.08</v>
      </c>
      <c r="CA64" s="402">
        <v>735.31435679104015</v>
      </c>
      <c r="CB64" s="402">
        <v>706.78</v>
      </c>
      <c r="CC64" s="402">
        <v>577.66</v>
      </c>
      <c r="CD64" s="402">
        <v>486.92902458975783</v>
      </c>
      <c r="CE64" s="402">
        <v>0.01</v>
      </c>
      <c r="CF64" s="402">
        <v>0.1</v>
      </c>
      <c r="CG64" s="402"/>
      <c r="CH64" s="402"/>
      <c r="CI64" s="402"/>
      <c r="CJ64" s="402">
        <v>34.82</v>
      </c>
      <c r="CK64" s="402">
        <v>2.06</v>
      </c>
      <c r="CL64" s="402">
        <v>663.41</v>
      </c>
      <c r="CM64" s="402">
        <v>636.75448046224653</v>
      </c>
      <c r="CN64" s="402">
        <v>645.26794587569759</v>
      </c>
      <c r="CO64" s="402">
        <v>6.84</v>
      </c>
      <c r="CP64" s="402">
        <v>5.85</v>
      </c>
      <c r="CQ64" s="402">
        <v>6.03</v>
      </c>
      <c r="CR64" s="402">
        <v>45.16</v>
      </c>
      <c r="CS64" s="402">
        <v>0.82384044252304978</v>
      </c>
      <c r="CT64" s="402">
        <v>12.6</v>
      </c>
      <c r="CU64" s="402">
        <v>5051</v>
      </c>
      <c r="CV64" s="402">
        <v>6.29</v>
      </c>
      <c r="CW64" s="402">
        <v>1.84</v>
      </c>
      <c r="CX64" s="402">
        <v>0</v>
      </c>
      <c r="CY64" s="402">
        <v>0</v>
      </c>
      <c r="CZ64" s="402">
        <v>14.44</v>
      </c>
      <c r="DA64" s="402">
        <v>10.37</v>
      </c>
      <c r="DB64" s="402">
        <v>18.97</v>
      </c>
      <c r="DC64" s="402">
        <v>16.510000000000002</v>
      </c>
      <c r="DD64" s="999">
        <v>10506</v>
      </c>
      <c r="DE64" s="402">
        <v>53.84</v>
      </c>
      <c r="DF64" s="402">
        <v>43.589743589743591</v>
      </c>
      <c r="DG64" s="402">
        <v>32</v>
      </c>
      <c r="DH64" s="402" t="s">
        <v>526</v>
      </c>
      <c r="DI64" s="402">
        <v>0.41596825063347831</v>
      </c>
      <c r="DJ64" s="402">
        <v>0.55649129252907381</v>
      </c>
      <c r="DK64" s="402">
        <v>0.46</v>
      </c>
      <c r="DL64" s="402">
        <v>0.46</v>
      </c>
      <c r="DM64" s="402"/>
      <c r="DN64" s="402"/>
      <c r="DO64" s="402">
        <v>0</v>
      </c>
      <c r="DP64" s="402" t="s">
        <v>987</v>
      </c>
      <c r="DQ64" s="812" t="s">
        <v>987</v>
      </c>
      <c r="DR64" s="402">
        <v>8.73</v>
      </c>
      <c r="DS64" s="402" t="s">
        <v>987</v>
      </c>
      <c r="DT64" s="402">
        <v>5.63</v>
      </c>
      <c r="DU64" s="402">
        <v>6.55</v>
      </c>
      <c r="DV64" s="402">
        <v>17.809999999999999</v>
      </c>
      <c r="DW64" s="402" t="s">
        <v>604</v>
      </c>
      <c r="DX64" s="402" t="s">
        <v>604</v>
      </c>
      <c r="DY64" s="402" t="s">
        <v>604</v>
      </c>
      <c r="DZ64" s="402">
        <v>37.93</v>
      </c>
      <c r="EA64" s="402">
        <v>38.028517866636349</v>
      </c>
      <c r="EB64" s="402">
        <v>40.391795603968546</v>
      </c>
      <c r="EC64" s="770"/>
      <c r="ED64" s="770"/>
      <c r="EE64" s="770"/>
      <c r="EF64" s="770"/>
      <c r="EG64" s="770"/>
      <c r="EH64" s="770"/>
      <c r="EI64" s="770"/>
      <c r="EJ64" s="770"/>
      <c r="EK64" s="402" t="s">
        <v>333</v>
      </c>
      <c r="EL64" s="584"/>
      <c r="EM64" s="402">
        <v>0.06</v>
      </c>
      <c r="EN64" s="402" t="s">
        <v>605</v>
      </c>
      <c r="EO64" s="402" t="s">
        <v>605</v>
      </c>
      <c r="EP64" s="402" t="s">
        <v>604</v>
      </c>
      <c r="EQ64" s="402" t="s">
        <v>847</v>
      </c>
      <c r="ER64" s="402" t="s">
        <v>847</v>
      </c>
      <c r="ES64" s="402" t="s">
        <v>847</v>
      </c>
      <c r="ET64" s="402" t="s">
        <v>847</v>
      </c>
      <c r="EU64" s="402"/>
      <c r="EV64" s="402"/>
      <c r="EW64" s="402"/>
      <c r="EX64" s="402"/>
      <c r="EY64" s="402"/>
      <c r="EZ64" s="402"/>
      <c r="FA64" s="402" t="s">
        <v>604</v>
      </c>
      <c r="FB64" s="782" t="s">
        <v>526</v>
      </c>
      <c r="FC64" s="782">
        <v>1140</v>
      </c>
      <c r="FD64" s="782" t="s">
        <v>526</v>
      </c>
      <c r="FE64" s="402">
        <v>26.65</v>
      </c>
    </row>
    <row r="65" spans="1:161">
      <c r="A65" s="276" t="s">
        <v>249</v>
      </c>
      <c r="B65" s="276" t="s">
        <v>250</v>
      </c>
      <c r="C65" s="267" t="s">
        <v>172</v>
      </c>
      <c r="D65" s="421" t="s">
        <v>251</v>
      </c>
      <c r="E65" s="312">
        <v>9001</v>
      </c>
      <c r="F65" s="276" t="s">
        <v>253</v>
      </c>
      <c r="G65" s="794">
        <v>9112</v>
      </c>
      <c r="H65" s="795">
        <v>242.14</v>
      </c>
      <c r="I65" s="795">
        <v>356.73077999999998</v>
      </c>
      <c r="J65" s="796">
        <v>6.52</v>
      </c>
      <c r="K65" s="795">
        <v>1479.23</v>
      </c>
      <c r="L65" s="795">
        <v>1157.62943</v>
      </c>
      <c r="M65" s="795">
        <v>1.22</v>
      </c>
      <c r="N65" s="795">
        <v>84.78</v>
      </c>
      <c r="O65" s="795">
        <v>84.940366570200823</v>
      </c>
      <c r="P65" s="795">
        <v>88.96</v>
      </c>
      <c r="Q65" s="795">
        <v>92.749714987284051</v>
      </c>
      <c r="R65" s="795">
        <v>6.61</v>
      </c>
      <c r="S65" s="795">
        <v>686.87</v>
      </c>
      <c r="T65" s="795">
        <v>746.17</v>
      </c>
      <c r="U65" s="795">
        <v>777.76855399999999</v>
      </c>
      <c r="V65" s="795">
        <v>26.47</v>
      </c>
      <c r="W65" s="795">
        <v>721.43</v>
      </c>
      <c r="X65" s="795">
        <v>603.55999999999995</v>
      </c>
      <c r="Y65" s="795">
        <v>644.37794599999995</v>
      </c>
      <c r="Z65" s="795">
        <v>0.69</v>
      </c>
      <c r="AA65" s="809">
        <v>0.68</v>
      </c>
      <c r="AB65" s="809">
        <v>0.81</v>
      </c>
      <c r="AC65" s="795">
        <v>383.11</v>
      </c>
      <c r="AD65" s="795">
        <v>497.71</v>
      </c>
      <c r="AE65" s="795">
        <v>540.18985099999998</v>
      </c>
      <c r="AF65" s="402">
        <v>207.02</v>
      </c>
      <c r="AG65" s="402">
        <v>4.9400000000000004</v>
      </c>
      <c r="AH65" s="402" t="s">
        <v>526</v>
      </c>
      <c r="AI65" s="402" t="s">
        <v>526</v>
      </c>
      <c r="AJ65" s="402"/>
      <c r="AK65" s="402">
        <v>11.84</v>
      </c>
      <c r="AL65" s="402">
        <v>10.82</v>
      </c>
      <c r="AM65" s="398">
        <v>14.44</v>
      </c>
      <c r="AN65" s="402">
        <v>1.25</v>
      </c>
      <c r="AO65" s="402">
        <v>1.25</v>
      </c>
      <c r="AP65" s="402">
        <v>31.3</v>
      </c>
      <c r="AQ65" s="402">
        <v>31.3</v>
      </c>
      <c r="AR65" s="402">
        <v>68.2</v>
      </c>
      <c r="AS65" s="402">
        <v>68.2</v>
      </c>
      <c r="AT65" s="402">
        <v>8.74</v>
      </c>
      <c r="AU65" s="402">
        <v>17.260000000000002</v>
      </c>
      <c r="AV65" s="402">
        <v>8.5251491901108274</v>
      </c>
      <c r="AW65" s="402">
        <v>400.91423432874967</v>
      </c>
      <c r="AX65" s="402">
        <v>376.07</v>
      </c>
      <c r="AY65" s="402">
        <v>237.48629886737302</v>
      </c>
      <c r="AZ65" s="402">
        <v>50</v>
      </c>
      <c r="BA65" s="402">
        <v>50</v>
      </c>
      <c r="BB65" s="402">
        <v>11.81</v>
      </c>
      <c r="BC65" s="402">
        <v>17.899999999999999</v>
      </c>
      <c r="BD65" s="402">
        <v>20.149999999999999</v>
      </c>
      <c r="BE65" s="402">
        <v>9.99</v>
      </c>
      <c r="BF65" s="402"/>
      <c r="BG65" s="402"/>
      <c r="BH65" s="402"/>
      <c r="BI65" s="402"/>
      <c r="BJ65" s="402">
        <v>11.94</v>
      </c>
      <c r="BK65" s="402">
        <v>11.66</v>
      </c>
      <c r="BL65" s="402">
        <v>4.43</v>
      </c>
      <c r="BM65" s="402">
        <v>4.2699999999999996</v>
      </c>
      <c r="BN65" s="402"/>
      <c r="BO65" s="402"/>
      <c r="BP65" s="402"/>
      <c r="BQ65" s="402"/>
      <c r="BR65" s="402"/>
      <c r="BS65" s="402"/>
      <c r="BT65" s="402">
        <v>0.6</v>
      </c>
      <c r="BU65" s="402">
        <v>0.59</v>
      </c>
      <c r="BV65" s="402">
        <v>0</v>
      </c>
      <c r="BW65" s="402">
        <v>0.62</v>
      </c>
      <c r="BX65" s="402">
        <v>2.8359699633789965</v>
      </c>
      <c r="BY65" s="402">
        <v>443.39</v>
      </c>
      <c r="BZ65" s="402">
        <v>441.4</v>
      </c>
      <c r="CA65" s="402">
        <v>492.9459675076385</v>
      </c>
      <c r="CB65" s="402">
        <v>349.97</v>
      </c>
      <c r="CC65" s="402">
        <v>298.07</v>
      </c>
      <c r="CD65" s="402">
        <v>291.98933489221741</v>
      </c>
      <c r="CE65" s="402">
        <v>0.01</v>
      </c>
      <c r="CF65" s="402">
        <v>0.28000000000000003</v>
      </c>
      <c r="CG65" s="402"/>
      <c r="CH65" s="402"/>
      <c r="CI65" s="402"/>
      <c r="CJ65" s="402">
        <v>32.61</v>
      </c>
      <c r="CK65" s="402">
        <v>2.23</v>
      </c>
      <c r="CL65" s="402">
        <v>221.64</v>
      </c>
      <c r="CM65" s="402">
        <v>228.66194558330227</v>
      </c>
      <c r="CN65" s="402">
        <v>253.38296992259058</v>
      </c>
      <c r="CO65" s="402">
        <v>20.71</v>
      </c>
      <c r="CP65" s="402">
        <v>24.61</v>
      </c>
      <c r="CQ65" s="402">
        <v>16.63</v>
      </c>
      <c r="CR65" s="402">
        <v>47.11</v>
      </c>
      <c r="CS65" s="402">
        <v>0.25519227982215498</v>
      </c>
      <c r="CT65" s="402">
        <v>18.25</v>
      </c>
      <c r="CU65" s="402">
        <v>619</v>
      </c>
      <c r="CV65" s="402">
        <v>7.26</v>
      </c>
      <c r="CW65" s="402">
        <v>1.02</v>
      </c>
      <c r="CX65" s="402">
        <v>0</v>
      </c>
      <c r="CY65" s="402">
        <v>0</v>
      </c>
      <c r="CZ65" s="402">
        <v>25.08</v>
      </c>
      <c r="DA65" s="402">
        <v>19.62</v>
      </c>
      <c r="DB65" s="402">
        <v>44.71</v>
      </c>
      <c r="DC65" s="402">
        <v>36.159999999999997</v>
      </c>
      <c r="DD65" s="999" t="s">
        <v>526</v>
      </c>
      <c r="DE65" s="402">
        <v>75</v>
      </c>
      <c r="DF65" s="402">
        <v>70</v>
      </c>
      <c r="DG65" s="402">
        <v>50</v>
      </c>
      <c r="DH65" s="402">
        <v>0.14000000000000001</v>
      </c>
      <c r="DI65" s="402">
        <v>0.16464457762967949</v>
      </c>
      <c r="DJ65" s="402">
        <v>0.25109284250594249</v>
      </c>
      <c r="DK65" s="402">
        <v>0.31</v>
      </c>
      <c r="DL65" s="402">
        <v>0.16</v>
      </c>
      <c r="DM65" s="402"/>
      <c r="DN65" s="402"/>
      <c r="DO65" s="402">
        <v>0.01</v>
      </c>
      <c r="DP65" s="402" t="s">
        <v>987</v>
      </c>
      <c r="DQ65" s="812" t="s">
        <v>987</v>
      </c>
      <c r="DR65" s="402">
        <v>8.66</v>
      </c>
      <c r="DS65" s="402" t="s">
        <v>987</v>
      </c>
      <c r="DT65" s="402">
        <v>31.58</v>
      </c>
      <c r="DU65" s="402">
        <v>2.4300000000000002</v>
      </c>
      <c r="DV65" s="402">
        <v>4.1900000000000004</v>
      </c>
      <c r="DW65" s="402" t="s">
        <v>605</v>
      </c>
      <c r="DX65" s="402" t="s">
        <v>605</v>
      </c>
      <c r="DY65" s="402" t="s">
        <v>605</v>
      </c>
      <c r="DZ65" s="402">
        <v>64.040000000000006</v>
      </c>
      <c r="EA65" s="402">
        <v>64.073330963822542</v>
      </c>
      <c r="EB65" s="402">
        <v>65.650297180171975</v>
      </c>
      <c r="EC65" s="770"/>
      <c r="ED65" s="770"/>
      <c r="EE65" s="770"/>
      <c r="EF65" s="770"/>
      <c r="EG65" s="770"/>
      <c r="EH65" s="770"/>
      <c r="EI65" s="770"/>
      <c r="EJ65" s="770"/>
      <c r="EK65" s="402" t="s">
        <v>333</v>
      </c>
      <c r="EL65" s="584"/>
      <c r="EM65" s="402">
        <v>0</v>
      </c>
      <c r="EN65" s="402" t="s">
        <v>605</v>
      </c>
      <c r="EO65" s="402" t="s">
        <v>605</v>
      </c>
      <c r="EP65" s="402" t="s">
        <v>605</v>
      </c>
      <c r="EQ65" s="402" t="s">
        <v>847</v>
      </c>
      <c r="ER65" s="402" t="s">
        <v>847</v>
      </c>
      <c r="ES65" s="402" t="s">
        <v>847</v>
      </c>
      <c r="ET65" s="402" t="s">
        <v>847</v>
      </c>
      <c r="EU65" s="402"/>
      <c r="EV65" s="402"/>
      <c r="EW65" s="402"/>
      <c r="EX65" s="402"/>
      <c r="EY65" s="402"/>
      <c r="EZ65" s="402"/>
      <c r="FA65" s="402" t="s">
        <v>605</v>
      </c>
      <c r="FB65" s="782" t="s">
        <v>605</v>
      </c>
      <c r="FC65" s="782">
        <v>3016.7</v>
      </c>
      <c r="FD65" s="782">
        <v>2923.7852307616431</v>
      </c>
      <c r="FE65" s="402">
        <v>29.84</v>
      </c>
    </row>
    <row r="66" spans="1:161">
      <c r="A66" s="276" t="s">
        <v>249</v>
      </c>
      <c r="B66" s="271" t="s">
        <v>250</v>
      </c>
      <c r="C66" s="267" t="s">
        <v>172</v>
      </c>
      <c r="D66" s="423" t="s">
        <v>254</v>
      </c>
      <c r="E66" s="312">
        <v>9120</v>
      </c>
      <c r="F66" s="271" t="s">
        <v>254</v>
      </c>
      <c r="G66" s="794">
        <v>9120</v>
      </c>
      <c r="H66" s="795">
        <v>405.63</v>
      </c>
      <c r="I66" s="795">
        <v>217.94142099999999</v>
      </c>
      <c r="J66" s="796">
        <v>7.68</v>
      </c>
      <c r="K66" s="795">
        <v>1857.45</v>
      </c>
      <c r="L66" s="795">
        <v>1904.614511</v>
      </c>
      <c r="M66" s="795">
        <v>9.57</v>
      </c>
      <c r="N66" s="795">
        <v>62.69</v>
      </c>
      <c r="O66" s="795">
        <v>65.561895828447845</v>
      </c>
      <c r="P66" s="795">
        <v>81.48</v>
      </c>
      <c r="Q66" s="795">
        <v>78.733161364287767</v>
      </c>
      <c r="R66" s="795">
        <v>12.61</v>
      </c>
      <c r="S66" s="795">
        <v>791.25</v>
      </c>
      <c r="T66" s="795">
        <v>790.52</v>
      </c>
      <c r="U66" s="795">
        <v>799.40583100000003</v>
      </c>
      <c r="V66" s="795">
        <v>31.63</v>
      </c>
      <c r="W66" s="795">
        <v>568.6</v>
      </c>
      <c r="X66" s="795">
        <v>592.99</v>
      </c>
      <c r="Y66" s="795">
        <v>614.15650600000004</v>
      </c>
      <c r="Z66" s="795">
        <v>1.24</v>
      </c>
      <c r="AA66" s="809">
        <v>1.2</v>
      </c>
      <c r="AB66" s="809">
        <v>2.0299999999999998</v>
      </c>
      <c r="AC66" s="795">
        <v>425.98</v>
      </c>
      <c r="AD66" s="795">
        <v>657.2</v>
      </c>
      <c r="AE66" s="795">
        <v>678.54354699999999</v>
      </c>
      <c r="AF66" s="402">
        <v>238.4</v>
      </c>
      <c r="AG66" s="402" t="s">
        <v>526</v>
      </c>
      <c r="AH66" s="402" t="s">
        <v>526</v>
      </c>
      <c r="AI66" s="402" t="s">
        <v>526</v>
      </c>
      <c r="AJ66" s="402"/>
      <c r="AK66" s="402">
        <v>3.63</v>
      </c>
      <c r="AL66" s="402">
        <v>3.36</v>
      </c>
      <c r="AM66" s="398">
        <v>6.41</v>
      </c>
      <c r="AN66" s="402" t="s">
        <v>526</v>
      </c>
      <c r="AO66" s="402" t="s">
        <v>526</v>
      </c>
      <c r="AP66" s="402" t="s">
        <v>526</v>
      </c>
      <c r="AQ66" s="402" t="s">
        <v>526</v>
      </c>
      <c r="AR66" s="402" t="s">
        <v>526</v>
      </c>
      <c r="AS66" s="402" t="s">
        <v>526</v>
      </c>
      <c r="AT66" s="402">
        <v>10.34</v>
      </c>
      <c r="AU66" s="402">
        <v>15.37</v>
      </c>
      <c r="AV66" s="402">
        <v>15.227653418608192</v>
      </c>
      <c r="AW66" s="402">
        <v>592.84791038345543</v>
      </c>
      <c r="AX66" s="402">
        <v>742.65</v>
      </c>
      <c r="AY66" s="402">
        <v>620.94986718102302</v>
      </c>
      <c r="AZ66" s="402" t="s">
        <v>526</v>
      </c>
      <c r="BA66" s="402" t="s">
        <v>526</v>
      </c>
      <c r="BB66" s="402" t="s">
        <v>526</v>
      </c>
      <c r="BC66" s="402" t="s">
        <v>526</v>
      </c>
      <c r="BD66" s="402" t="s">
        <v>526</v>
      </c>
      <c r="BE66" s="402" t="s">
        <v>526</v>
      </c>
      <c r="BF66" s="402"/>
      <c r="BG66" s="402"/>
      <c r="BH66" s="402"/>
      <c r="BI66" s="402"/>
      <c r="BJ66" s="402" t="s">
        <v>526</v>
      </c>
      <c r="BK66" s="402" t="s">
        <v>526</v>
      </c>
      <c r="BL66" s="402" t="s">
        <v>526</v>
      </c>
      <c r="BM66" s="402" t="s">
        <v>526</v>
      </c>
      <c r="BN66" s="402"/>
      <c r="BO66" s="402"/>
      <c r="BP66" s="402"/>
      <c r="BQ66" s="402"/>
      <c r="BR66" s="402"/>
      <c r="BS66" s="402"/>
      <c r="BT66" s="402">
        <v>0.81</v>
      </c>
      <c r="BU66" s="402">
        <v>0.81</v>
      </c>
      <c r="BV66" s="402">
        <v>1.29</v>
      </c>
      <c r="BW66" s="402" t="s">
        <v>1086</v>
      </c>
      <c r="BX66" s="402" t="s">
        <v>526</v>
      </c>
      <c r="BY66" s="402">
        <v>777.99</v>
      </c>
      <c r="BZ66" s="402">
        <v>777.21</v>
      </c>
      <c r="CA66" s="402">
        <v>830.47069618075091</v>
      </c>
      <c r="CB66" s="402">
        <v>727.14</v>
      </c>
      <c r="CC66" s="402">
        <v>684.47</v>
      </c>
      <c r="CD66" s="402">
        <v>671.40354142767671</v>
      </c>
      <c r="CE66" s="402">
        <v>0.19</v>
      </c>
      <c r="CF66" s="402">
        <v>0.02</v>
      </c>
      <c r="CG66" s="402"/>
      <c r="CH66" s="402"/>
      <c r="CI66" s="402"/>
      <c r="CJ66" s="402">
        <v>62.85</v>
      </c>
      <c r="CK66" s="402">
        <v>8.56</v>
      </c>
      <c r="CL66" s="402">
        <v>207.87</v>
      </c>
      <c r="CM66" s="402">
        <v>225.00145424931651</v>
      </c>
      <c r="CN66" s="402">
        <v>342.64473980626269</v>
      </c>
      <c r="CO66" s="402">
        <v>21.83</v>
      </c>
      <c r="CP66" s="402">
        <v>50.08</v>
      </c>
      <c r="CQ66" s="402">
        <v>23.86</v>
      </c>
      <c r="CR66" s="402">
        <v>26.9</v>
      </c>
      <c r="CS66" s="402">
        <v>0.13787727418427309</v>
      </c>
      <c r="CT66" s="402">
        <v>21.4</v>
      </c>
      <c r="CU66" s="402">
        <v>814</v>
      </c>
      <c r="CV66" s="402">
        <v>8.4700000000000006</v>
      </c>
      <c r="CW66" s="402">
        <v>1.17</v>
      </c>
      <c r="CX66" s="402">
        <v>0</v>
      </c>
      <c r="CY66" s="402">
        <v>0</v>
      </c>
      <c r="CZ66" s="402">
        <v>16.38</v>
      </c>
      <c r="DA66" s="402">
        <v>12.51</v>
      </c>
      <c r="DB66" s="402">
        <v>22.97</v>
      </c>
      <c r="DC66" s="402">
        <v>27.53</v>
      </c>
      <c r="DD66" s="999" t="s">
        <v>526</v>
      </c>
      <c r="DE66" s="402" t="s">
        <v>526</v>
      </c>
      <c r="DF66" s="402" t="s">
        <v>526</v>
      </c>
      <c r="DG66" s="402" t="s">
        <v>526</v>
      </c>
      <c r="DH66" s="402" t="s">
        <v>526</v>
      </c>
      <c r="DI66" s="402" t="s">
        <v>526</v>
      </c>
      <c r="DJ66" s="402" t="s">
        <v>526</v>
      </c>
      <c r="DK66" s="402">
        <v>0.17</v>
      </c>
      <c r="DL66" s="402">
        <v>0.15</v>
      </c>
      <c r="DM66" s="402"/>
      <c r="DN66" s="402"/>
      <c r="DO66" s="402">
        <v>0.01</v>
      </c>
      <c r="DP66" s="402" t="s">
        <v>987</v>
      </c>
      <c r="DQ66" s="812" t="s">
        <v>987</v>
      </c>
      <c r="DR66" s="402">
        <v>14.52</v>
      </c>
      <c r="DS66" s="402" t="s">
        <v>987</v>
      </c>
      <c r="DT66" s="402">
        <v>5.88</v>
      </c>
      <c r="DU66" s="402">
        <v>28.05</v>
      </c>
      <c r="DV66" s="402">
        <v>31.94</v>
      </c>
      <c r="DW66" s="402" t="s">
        <v>604</v>
      </c>
      <c r="DX66" s="402" t="s">
        <v>604</v>
      </c>
      <c r="DY66" s="402" t="s">
        <v>604</v>
      </c>
      <c r="DZ66" s="402">
        <v>42.32</v>
      </c>
      <c r="EA66" s="402">
        <v>40.94537985888492</v>
      </c>
      <c r="EB66" s="402">
        <v>41.127361069905021</v>
      </c>
      <c r="EC66" s="770"/>
      <c r="ED66" s="770"/>
      <c r="EE66" s="770"/>
      <c r="EF66" s="770"/>
      <c r="EG66" s="770"/>
      <c r="EH66" s="770"/>
      <c r="EI66" s="770"/>
      <c r="EJ66" s="770"/>
      <c r="EK66" s="402" t="s">
        <v>333</v>
      </c>
      <c r="EL66" s="584"/>
      <c r="EM66" s="402">
        <v>0</v>
      </c>
      <c r="EN66" s="402" t="s">
        <v>605</v>
      </c>
      <c r="EO66" s="402" t="s">
        <v>605</v>
      </c>
      <c r="EP66" s="402" t="s">
        <v>605</v>
      </c>
      <c r="EQ66" s="402" t="s">
        <v>847</v>
      </c>
      <c r="ER66" s="402" t="s">
        <v>847</v>
      </c>
      <c r="ES66" s="402" t="s">
        <v>847</v>
      </c>
      <c r="ET66" s="402" t="s">
        <v>847</v>
      </c>
      <c r="EU66" s="402"/>
      <c r="EV66" s="402"/>
      <c r="EW66" s="402"/>
      <c r="EX66" s="402"/>
      <c r="EY66" s="402"/>
      <c r="EZ66" s="402"/>
      <c r="FA66" s="402" t="s">
        <v>526</v>
      </c>
      <c r="FB66" s="782" t="s">
        <v>605</v>
      </c>
      <c r="FC66" s="782" t="s">
        <v>526</v>
      </c>
      <c r="FD66" s="782">
        <v>0</v>
      </c>
      <c r="FE66" s="402">
        <v>32.33</v>
      </c>
    </row>
    <row r="67" spans="1:161">
      <c r="A67" s="276" t="s">
        <v>249</v>
      </c>
      <c r="B67" s="271" t="s">
        <v>255</v>
      </c>
      <c r="C67" s="267" t="s">
        <v>172</v>
      </c>
      <c r="D67" s="423" t="s">
        <v>256</v>
      </c>
      <c r="E67" s="312">
        <v>9201</v>
      </c>
      <c r="F67" s="271" t="s">
        <v>256</v>
      </c>
      <c r="G67" s="794">
        <v>9201</v>
      </c>
      <c r="H67" s="795">
        <v>342.34</v>
      </c>
      <c r="I67" s="795">
        <v>475.44513599999999</v>
      </c>
      <c r="J67" s="796">
        <v>5.48</v>
      </c>
      <c r="K67" s="795">
        <v>1922.12</v>
      </c>
      <c r="L67" s="795">
        <v>1913.042942</v>
      </c>
      <c r="M67" s="795">
        <v>2.2400000000000002</v>
      </c>
      <c r="N67" s="795">
        <v>74.900000000000006</v>
      </c>
      <c r="O67" s="795">
        <v>75.038039719395314</v>
      </c>
      <c r="P67" s="795">
        <v>86.45</v>
      </c>
      <c r="Q67" s="795">
        <v>86.779962454302932</v>
      </c>
      <c r="R67" s="795">
        <v>6.04</v>
      </c>
      <c r="S67" s="795">
        <v>984.42</v>
      </c>
      <c r="T67" s="795">
        <v>1057.31</v>
      </c>
      <c r="U67" s="795">
        <v>1031.820277</v>
      </c>
      <c r="V67" s="795">
        <v>32.92</v>
      </c>
      <c r="W67" s="795">
        <v>769.48</v>
      </c>
      <c r="X67" s="795">
        <v>787.73</v>
      </c>
      <c r="Y67" s="795">
        <v>775.22560399999998</v>
      </c>
      <c r="Z67" s="795">
        <v>0.96</v>
      </c>
      <c r="AA67" s="809">
        <v>0.95</v>
      </c>
      <c r="AB67" s="809">
        <v>1.39</v>
      </c>
      <c r="AC67" s="795">
        <v>437.27</v>
      </c>
      <c r="AD67" s="795">
        <v>385.66</v>
      </c>
      <c r="AE67" s="795">
        <v>372.44026600000001</v>
      </c>
      <c r="AF67" s="402" t="s">
        <v>526</v>
      </c>
      <c r="AG67" s="402" t="s">
        <v>526</v>
      </c>
      <c r="AH67" s="402" t="s">
        <v>526</v>
      </c>
      <c r="AI67" s="402" t="s">
        <v>526</v>
      </c>
      <c r="AJ67" s="402"/>
      <c r="AK67" s="402">
        <v>4.55</v>
      </c>
      <c r="AL67" s="402">
        <v>4.4000000000000004</v>
      </c>
      <c r="AM67" s="398">
        <v>4.24</v>
      </c>
      <c r="AN67" s="402" t="s">
        <v>526</v>
      </c>
      <c r="AO67" s="402" t="s">
        <v>526</v>
      </c>
      <c r="AP67" s="402" t="s">
        <v>526</v>
      </c>
      <c r="AQ67" s="402" t="s">
        <v>526</v>
      </c>
      <c r="AR67" s="402" t="s">
        <v>526</v>
      </c>
      <c r="AS67" s="402" t="s">
        <v>526</v>
      </c>
      <c r="AT67" s="402">
        <v>16.23</v>
      </c>
      <c r="AU67" s="402">
        <v>12.55</v>
      </c>
      <c r="AV67" s="402">
        <v>1.7838667094794678</v>
      </c>
      <c r="AW67" s="402">
        <v>458.06207282104924</v>
      </c>
      <c r="AX67" s="402">
        <v>509.32</v>
      </c>
      <c r="AY67" s="402">
        <v>388.88294266652395</v>
      </c>
      <c r="AZ67" s="402" t="s">
        <v>526</v>
      </c>
      <c r="BA67" s="402" t="s">
        <v>526</v>
      </c>
      <c r="BB67" s="402" t="s">
        <v>526</v>
      </c>
      <c r="BC67" s="402" t="s">
        <v>526</v>
      </c>
      <c r="BD67" s="402" t="s">
        <v>526</v>
      </c>
      <c r="BE67" s="402" t="s">
        <v>526</v>
      </c>
      <c r="BF67" s="402"/>
      <c r="BG67" s="402"/>
      <c r="BH67" s="402"/>
      <c r="BI67" s="402"/>
      <c r="BJ67" s="402" t="s">
        <v>526</v>
      </c>
      <c r="BK67" s="402" t="s">
        <v>526</v>
      </c>
      <c r="BL67" s="402" t="s">
        <v>526</v>
      </c>
      <c r="BM67" s="402" t="s">
        <v>526</v>
      </c>
      <c r="BN67" s="402"/>
      <c r="BO67" s="402"/>
      <c r="BP67" s="402"/>
      <c r="BQ67" s="402"/>
      <c r="BR67" s="402"/>
      <c r="BS67" s="402"/>
      <c r="BT67" s="402">
        <v>1.28</v>
      </c>
      <c r="BU67" s="402">
        <v>0.78</v>
      </c>
      <c r="BV67" s="402">
        <v>0.85</v>
      </c>
      <c r="BW67" s="402" t="s">
        <v>1086</v>
      </c>
      <c r="BX67" s="402" t="s">
        <v>526</v>
      </c>
      <c r="BY67" s="402">
        <v>683.69</v>
      </c>
      <c r="BZ67" s="402">
        <v>680.47</v>
      </c>
      <c r="CA67" s="402">
        <v>714.14684789538865</v>
      </c>
      <c r="CB67" s="402">
        <v>417.24</v>
      </c>
      <c r="CC67" s="402">
        <v>328.83</v>
      </c>
      <c r="CD67" s="402">
        <v>357.30452770344186</v>
      </c>
      <c r="CE67" s="402">
        <v>0.01</v>
      </c>
      <c r="CF67" s="402">
        <v>0.59</v>
      </c>
      <c r="CG67" s="402"/>
      <c r="CH67" s="402"/>
      <c r="CI67" s="402"/>
      <c r="CJ67" s="402">
        <v>46.73</v>
      </c>
      <c r="CK67" s="402">
        <v>3.17</v>
      </c>
      <c r="CL67" s="402">
        <v>328.55</v>
      </c>
      <c r="CM67" s="402">
        <v>302.67965895249694</v>
      </c>
      <c r="CN67" s="402">
        <v>483.97893119719083</v>
      </c>
      <c r="CO67" s="402">
        <v>22.5</v>
      </c>
      <c r="CP67" s="402">
        <v>13.9</v>
      </c>
      <c r="CQ67" s="402">
        <v>12.26</v>
      </c>
      <c r="CR67" s="402">
        <v>31.15</v>
      </c>
      <c r="CS67" s="402" t="s">
        <v>526</v>
      </c>
      <c r="CT67" s="402">
        <v>20.239999999999998</v>
      </c>
      <c r="CU67" s="402">
        <v>819</v>
      </c>
      <c r="CV67" s="402">
        <v>6.46</v>
      </c>
      <c r="CW67" s="402">
        <v>1.22</v>
      </c>
      <c r="CX67" s="402">
        <v>0.14000000000000001</v>
      </c>
      <c r="CY67" s="402">
        <v>21.08</v>
      </c>
      <c r="CZ67" s="402">
        <v>22.22</v>
      </c>
      <c r="DA67" s="402">
        <v>15.56</v>
      </c>
      <c r="DB67" s="402">
        <v>16.82</v>
      </c>
      <c r="DC67" s="402">
        <v>21.27</v>
      </c>
      <c r="DD67" s="999" t="s">
        <v>526</v>
      </c>
      <c r="DE67" s="402" t="s">
        <v>526</v>
      </c>
      <c r="DF67" s="402" t="s">
        <v>526</v>
      </c>
      <c r="DG67" s="402" t="s">
        <v>526</v>
      </c>
      <c r="DH67" s="402" t="s">
        <v>526</v>
      </c>
      <c r="DI67" s="402" t="s">
        <v>526</v>
      </c>
      <c r="DJ67" s="402" t="s">
        <v>526</v>
      </c>
      <c r="DK67" s="402">
        <v>0.33</v>
      </c>
      <c r="DL67" s="402">
        <v>0.18</v>
      </c>
      <c r="DM67" s="402"/>
      <c r="DN67" s="402"/>
      <c r="DO67" s="402">
        <v>0.02</v>
      </c>
      <c r="DP67" s="402" t="s">
        <v>987</v>
      </c>
      <c r="DQ67" s="812" t="s">
        <v>987</v>
      </c>
      <c r="DR67" s="402">
        <v>15.49</v>
      </c>
      <c r="DS67" s="402" t="s">
        <v>987</v>
      </c>
      <c r="DT67" s="402">
        <v>15.94</v>
      </c>
      <c r="DU67" s="402">
        <v>4.78</v>
      </c>
      <c r="DV67" s="402">
        <v>5.37</v>
      </c>
      <c r="DW67" s="402" t="s">
        <v>605</v>
      </c>
      <c r="DX67" s="402" t="s">
        <v>604</v>
      </c>
      <c r="DY67" s="402" t="s">
        <v>604</v>
      </c>
      <c r="DZ67" s="402">
        <v>67.3</v>
      </c>
      <c r="EA67" s="402">
        <v>68.478551798753699</v>
      </c>
      <c r="EB67" s="402">
        <v>69.906487441075285</v>
      </c>
      <c r="EC67" s="770"/>
      <c r="ED67" s="770"/>
      <c r="EE67" s="770"/>
      <c r="EF67" s="770"/>
      <c r="EG67" s="770"/>
      <c r="EH67" s="770"/>
      <c r="EI67" s="770"/>
      <c r="EJ67" s="770"/>
      <c r="EK67" s="402" t="s">
        <v>333</v>
      </c>
      <c r="EL67" s="584"/>
      <c r="EM67" s="402">
        <v>0</v>
      </c>
      <c r="EN67" s="402" t="s">
        <v>830</v>
      </c>
      <c r="EO67" s="402" t="s">
        <v>830</v>
      </c>
      <c r="EP67" s="402" t="s">
        <v>605</v>
      </c>
      <c r="EQ67" s="402" t="s">
        <v>847</v>
      </c>
      <c r="ER67" s="402" t="s">
        <v>847</v>
      </c>
      <c r="ES67" s="402" t="s">
        <v>847</v>
      </c>
      <c r="ET67" s="402" t="s">
        <v>847</v>
      </c>
      <c r="EU67" s="402"/>
      <c r="EV67" s="402"/>
      <c r="EW67" s="402"/>
      <c r="EX67" s="402"/>
      <c r="EY67" s="402"/>
      <c r="EZ67" s="402"/>
      <c r="FA67" s="402" t="s">
        <v>526</v>
      </c>
      <c r="FB67" s="782" t="s">
        <v>526</v>
      </c>
      <c r="FC67" s="782" t="s">
        <v>526</v>
      </c>
      <c r="FD67" s="782" t="s">
        <v>526</v>
      </c>
      <c r="FE67" s="402">
        <v>39.880000000000003</v>
      </c>
    </row>
    <row r="68" spans="1:161">
      <c r="A68" s="83" t="s">
        <v>257</v>
      </c>
      <c r="B68" s="83" t="s">
        <v>258</v>
      </c>
      <c r="C68" s="267" t="s">
        <v>172</v>
      </c>
      <c r="D68" s="424" t="s">
        <v>259</v>
      </c>
      <c r="E68" s="434">
        <v>10001</v>
      </c>
      <c r="F68" s="83" t="s">
        <v>260</v>
      </c>
      <c r="G68" s="296">
        <v>10101</v>
      </c>
      <c r="H68" s="797">
        <v>269.89999999999998</v>
      </c>
      <c r="I68" s="797">
        <v>259.34625399999999</v>
      </c>
      <c r="J68" s="798">
        <v>7.38</v>
      </c>
      <c r="K68" s="797">
        <v>2242.1</v>
      </c>
      <c r="L68" s="797">
        <v>1194.143229</v>
      </c>
      <c r="M68" s="797">
        <v>2.91</v>
      </c>
      <c r="N68" s="797">
        <v>79.430000000000007</v>
      </c>
      <c r="O68" s="797">
        <v>80.265746953156835</v>
      </c>
      <c r="P68" s="797">
        <v>70.69</v>
      </c>
      <c r="Q68" s="797">
        <v>91.796202237638425</v>
      </c>
      <c r="R68" s="797">
        <v>7.92</v>
      </c>
      <c r="S68" s="797">
        <v>1271.79</v>
      </c>
      <c r="T68" s="797">
        <v>1257.75</v>
      </c>
      <c r="U68" s="797">
        <v>1275.8158129999999</v>
      </c>
      <c r="V68" s="797">
        <v>10.98</v>
      </c>
      <c r="W68" s="797">
        <v>644.19000000000005</v>
      </c>
      <c r="X68" s="797">
        <v>659.22</v>
      </c>
      <c r="Y68" s="797">
        <v>673.12203099999999</v>
      </c>
      <c r="Z68" s="797">
        <v>0.9</v>
      </c>
      <c r="AA68" s="810">
        <v>0.87</v>
      </c>
      <c r="AB68" s="810">
        <v>1.26</v>
      </c>
      <c r="AC68" s="797">
        <v>577.38</v>
      </c>
      <c r="AD68" s="795">
        <v>478.76</v>
      </c>
      <c r="AE68" s="795">
        <v>483.26163100000002</v>
      </c>
      <c r="AF68" s="408">
        <v>358.11</v>
      </c>
      <c r="AG68" s="408">
        <v>4.29</v>
      </c>
      <c r="AH68" s="408" t="s">
        <v>526</v>
      </c>
      <c r="AI68" s="408" t="s">
        <v>526</v>
      </c>
      <c r="AJ68" s="408"/>
      <c r="AK68" s="408">
        <v>2.39</v>
      </c>
      <c r="AL68" s="408">
        <v>2.8</v>
      </c>
      <c r="AM68" s="343">
        <v>16.32</v>
      </c>
      <c r="AN68" s="408">
        <v>1</v>
      </c>
      <c r="AO68" s="408">
        <v>1</v>
      </c>
      <c r="AP68" s="408">
        <v>33.299999999999997</v>
      </c>
      <c r="AQ68" s="408">
        <v>33.299999999999997</v>
      </c>
      <c r="AR68" s="408">
        <v>52.9</v>
      </c>
      <c r="AS68" s="408">
        <v>52.9</v>
      </c>
      <c r="AT68" s="408">
        <v>11.06</v>
      </c>
      <c r="AU68" s="408">
        <v>8.65</v>
      </c>
      <c r="AV68" s="408">
        <v>5.9391680710324497</v>
      </c>
      <c r="AW68" s="408">
        <v>330.60687525024309</v>
      </c>
      <c r="AX68" s="408">
        <v>301.27999999999997</v>
      </c>
      <c r="AY68" s="408">
        <v>229.7715647480679</v>
      </c>
      <c r="AZ68" s="408">
        <v>60</v>
      </c>
      <c r="BA68" s="408">
        <v>75</v>
      </c>
      <c r="BB68" s="408">
        <v>17.25</v>
      </c>
      <c r="BC68" s="408">
        <v>22.38</v>
      </c>
      <c r="BD68" s="408">
        <v>30.35</v>
      </c>
      <c r="BE68" s="408">
        <v>10.08</v>
      </c>
      <c r="BF68" s="408"/>
      <c r="BG68" s="408"/>
      <c r="BH68" s="408"/>
      <c r="BI68" s="408"/>
      <c r="BJ68" s="408" t="s">
        <v>526</v>
      </c>
      <c r="BK68" s="408" t="s">
        <v>526</v>
      </c>
      <c r="BL68" s="408" t="s">
        <v>526</v>
      </c>
      <c r="BM68" s="408" t="s">
        <v>526</v>
      </c>
      <c r="BN68" s="408"/>
      <c r="BO68" s="408"/>
      <c r="BP68" s="408"/>
      <c r="BQ68" s="408"/>
      <c r="BR68" s="408"/>
      <c r="BS68" s="408"/>
      <c r="BT68" s="408">
        <v>0.97</v>
      </c>
      <c r="BU68" s="408">
        <v>1</v>
      </c>
      <c r="BV68" s="408">
        <v>0</v>
      </c>
      <c r="BW68" s="408">
        <v>0.04</v>
      </c>
      <c r="BX68" s="408">
        <v>0.15045342902171419</v>
      </c>
      <c r="BY68" s="408">
        <v>735.47</v>
      </c>
      <c r="BZ68" s="408">
        <v>749.6</v>
      </c>
      <c r="CA68" s="408">
        <v>760.32905299337483</v>
      </c>
      <c r="CB68" s="408">
        <v>917.53</v>
      </c>
      <c r="CC68" s="408">
        <v>726.83</v>
      </c>
      <c r="CD68" s="408">
        <v>591.36009834920299</v>
      </c>
      <c r="CE68" s="408" t="s">
        <v>526</v>
      </c>
      <c r="CF68" s="408">
        <v>0.01</v>
      </c>
      <c r="CG68" s="408"/>
      <c r="CH68" s="408"/>
      <c r="CI68" s="408"/>
      <c r="CJ68" s="408">
        <v>47.58</v>
      </c>
      <c r="CK68" s="408">
        <v>6.5</v>
      </c>
      <c r="CL68" s="408">
        <v>490.32</v>
      </c>
      <c r="CM68" s="408">
        <v>491.18167866839809</v>
      </c>
      <c r="CN68" s="408">
        <v>517.56005261093298</v>
      </c>
      <c r="CO68" s="408">
        <v>12.46</v>
      </c>
      <c r="CP68" s="408">
        <v>12.65</v>
      </c>
      <c r="CQ68" s="408">
        <v>13.17</v>
      </c>
      <c r="CR68" s="408">
        <v>59.38</v>
      </c>
      <c r="CS68" s="408">
        <v>0.51780731166289717</v>
      </c>
      <c r="CT68" s="408">
        <v>18.63</v>
      </c>
      <c r="CU68" s="408">
        <v>6032</v>
      </c>
      <c r="CV68" s="408">
        <v>6.43</v>
      </c>
      <c r="CW68" s="408">
        <v>1.1000000000000001</v>
      </c>
      <c r="CX68" s="408">
        <v>0.43</v>
      </c>
      <c r="CY68" s="408">
        <v>20.61</v>
      </c>
      <c r="CZ68" s="408">
        <v>11.98</v>
      </c>
      <c r="DA68" s="408">
        <v>11.42</v>
      </c>
      <c r="DB68" s="408">
        <v>17.84</v>
      </c>
      <c r="DC68" s="408">
        <v>20.34</v>
      </c>
      <c r="DD68" s="999">
        <v>12705</v>
      </c>
      <c r="DE68" s="408">
        <v>47.82</v>
      </c>
      <c r="DF68" s="408">
        <v>37.142857142857146</v>
      </c>
      <c r="DG68" s="408">
        <v>36.363636363636367</v>
      </c>
      <c r="DH68" s="408">
        <v>0.49</v>
      </c>
      <c r="DI68" s="408">
        <v>0.44500584472345112</v>
      </c>
      <c r="DJ68" s="408">
        <v>0.48431877743716373</v>
      </c>
      <c r="DK68" s="408">
        <v>0.32</v>
      </c>
      <c r="DL68" s="402">
        <v>0.32</v>
      </c>
      <c r="DM68" s="408"/>
      <c r="DN68" s="408"/>
      <c r="DO68" s="408">
        <v>0</v>
      </c>
      <c r="DP68" s="408" t="s">
        <v>526</v>
      </c>
      <c r="DQ68" s="812" t="s">
        <v>526</v>
      </c>
      <c r="DR68" s="408">
        <v>40.26</v>
      </c>
      <c r="DS68" s="408" t="s">
        <v>1507</v>
      </c>
      <c r="DT68" s="408">
        <v>31.36</v>
      </c>
      <c r="DU68" s="408">
        <v>20.440000000000001</v>
      </c>
      <c r="DV68" s="408">
        <v>19.649999999999999</v>
      </c>
      <c r="DW68" s="408" t="s">
        <v>604</v>
      </c>
      <c r="DX68" s="402" t="s">
        <v>604</v>
      </c>
      <c r="DY68" s="402" t="s">
        <v>604</v>
      </c>
      <c r="DZ68" s="408">
        <v>35.39</v>
      </c>
      <c r="EA68" s="408">
        <v>34.37943796418984</v>
      </c>
      <c r="EB68" s="408">
        <v>36.442305641706987</v>
      </c>
      <c r="EC68" s="405"/>
      <c r="ED68" s="405"/>
      <c r="EE68" s="405"/>
      <c r="EF68" s="405"/>
      <c r="EG68" s="405"/>
      <c r="EH68" s="405"/>
      <c r="EI68" s="405"/>
      <c r="EJ68" s="405"/>
      <c r="EK68" s="408" t="s">
        <v>333</v>
      </c>
      <c r="EL68" s="584"/>
      <c r="EM68" s="408">
        <v>0</v>
      </c>
      <c r="EN68" s="408" t="s">
        <v>605</v>
      </c>
      <c r="EO68" s="408" t="s">
        <v>605</v>
      </c>
      <c r="EP68" s="408" t="s">
        <v>604</v>
      </c>
      <c r="EQ68" s="408">
        <v>0</v>
      </c>
      <c r="ER68" s="408">
        <v>0</v>
      </c>
      <c r="ES68" s="408">
        <v>0</v>
      </c>
      <c r="ET68" s="408">
        <v>0</v>
      </c>
      <c r="EU68" s="408"/>
      <c r="EV68" s="408"/>
      <c r="EW68" s="408"/>
      <c r="EX68" s="408"/>
      <c r="EY68" s="408"/>
      <c r="EZ68" s="408"/>
      <c r="FA68" s="408" t="s">
        <v>604</v>
      </c>
      <c r="FB68" s="783" t="s">
        <v>526</v>
      </c>
      <c r="FC68" s="783">
        <v>841</v>
      </c>
      <c r="FD68" s="783" t="s">
        <v>526</v>
      </c>
      <c r="FE68" s="408">
        <v>25.75</v>
      </c>
    </row>
    <row r="69" spans="1:161">
      <c r="A69" s="83" t="s">
        <v>257</v>
      </c>
      <c r="B69" s="83" t="s">
        <v>258</v>
      </c>
      <c r="C69" s="267" t="s">
        <v>172</v>
      </c>
      <c r="D69" s="424" t="s">
        <v>259</v>
      </c>
      <c r="E69" s="434">
        <v>10001</v>
      </c>
      <c r="F69" s="83" t="s">
        <v>261</v>
      </c>
      <c r="G69" s="296">
        <v>10109</v>
      </c>
      <c r="H69" s="797">
        <v>211.65</v>
      </c>
      <c r="I69" s="797">
        <v>403.40689700000001</v>
      </c>
      <c r="J69" s="798">
        <v>6.54</v>
      </c>
      <c r="K69" s="797">
        <v>1438.51</v>
      </c>
      <c r="L69" s="797">
        <v>1184.571295</v>
      </c>
      <c r="M69" s="797">
        <v>5.68</v>
      </c>
      <c r="N69" s="797">
        <v>88.71</v>
      </c>
      <c r="O69" s="797">
        <v>89.762127526863424</v>
      </c>
      <c r="P69" s="797">
        <v>88.01</v>
      </c>
      <c r="Q69" s="797">
        <v>89.308497065577953</v>
      </c>
      <c r="R69" s="797">
        <v>10.8</v>
      </c>
      <c r="S69" s="797">
        <v>1257.48</v>
      </c>
      <c r="T69" s="797">
        <v>892.4</v>
      </c>
      <c r="U69" s="797">
        <v>1466.947375</v>
      </c>
      <c r="V69" s="797">
        <v>16.809999999999999</v>
      </c>
      <c r="W69" s="797">
        <v>709.74</v>
      </c>
      <c r="X69" s="797">
        <v>726.18</v>
      </c>
      <c r="Y69" s="797">
        <v>742.56617900000003</v>
      </c>
      <c r="Z69" s="797">
        <v>0.8</v>
      </c>
      <c r="AA69" s="810">
        <v>0.74</v>
      </c>
      <c r="AB69" s="810">
        <v>1.05</v>
      </c>
      <c r="AC69" s="797">
        <v>728.87</v>
      </c>
      <c r="AD69" s="795">
        <v>617.37</v>
      </c>
      <c r="AE69" s="795">
        <v>642.17198099999996</v>
      </c>
      <c r="AF69" s="408">
        <v>662.56</v>
      </c>
      <c r="AG69" s="408">
        <v>1.1200000000000001</v>
      </c>
      <c r="AH69" s="408" t="s">
        <v>526</v>
      </c>
      <c r="AI69" s="408" t="s">
        <v>526</v>
      </c>
      <c r="AJ69" s="408"/>
      <c r="AK69" s="408" t="s">
        <v>526</v>
      </c>
      <c r="AL69" s="408">
        <v>0.99</v>
      </c>
      <c r="AM69" s="343">
        <v>9.5</v>
      </c>
      <c r="AN69" s="408" t="s">
        <v>526</v>
      </c>
      <c r="AO69" s="408" t="s">
        <v>526</v>
      </c>
      <c r="AP69" s="408" t="s">
        <v>526</v>
      </c>
      <c r="AQ69" s="408" t="s">
        <v>526</v>
      </c>
      <c r="AR69" s="408" t="s">
        <v>526</v>
      </c>
      <c r="AS69" s="408" t="s">
        <v>526</v>
      </c>
      <c r="AT69" s="408">
        <v>10.62</v>
      </c>
      <c r="AU69" s="408">
        <v>12.54</v>
      </c>
      <c r="AV69" s="408">
        <v>20.567667626491158</v>
      </c>
      <c r="AW69" s="408">
        <v>422.83747317425582</v>
      </c>
      <c r="AX69" s="408">
        <v>434.74</v>
      </c>
      <c r="AY69" s="408">
        <v>382.55861785273549</v>
      </c>
      <c r="AZ69" s="408" t="s">
        <v>526</v>
      </c>
      <c r="BA69" s="408" t="s">
        <v>526</v>
      </c>
      <c r="BB69" s="408" t="s">
        <v>526</v>
      </c>
      <c r="BC69" s="408" t="s">
        <v>526</v>
      </c>
      <c r="BD69" s="408" t="s">
        <v>526</v>
      </c>
      <c r="BE69" s="408" t="s">
        <v>526</v>
      </c>
      <c r="BF69" s="408"/>
      <c r="BG69" s="408"/>
      <c r="BH69" s="408"/>
      <c r="BI69" s="408"/>
      <c r="BJ69" s="408" t="s">
        <v>526</v>
      </c>
      <c r="BK69" s="408" t="s">
        <v>526</v>
      </c>
      <c r="BL69" s="408" t="s">
        <v>526</v>
      </c>
      <c r="BM69" s="408" t="s">
        <v>526</v>
      </c>
      <c r="BN69" s="408"/>
      <c r="BO69" s="408"/>
      <c r="BP69" s="408"/>
      <c r="BQ69" s="408"/>
      <c r="BR69" s="408"/>
      <c r="BS69" s="408"/>
      <c r="BT69" s="408">
        <v>0.95</v>
      </c>
      <c r="BU69" s="408">
        <v>0.99</v>
      </c>
      <c r="BV69" s="408">
        <v>0.75</v>
      </c>
      <c r="BW69" s="408" t="s">
        <v>1086</v>
      </c>
      <c r="BX69" s="408">
        <v>5.0161981398265238</v>
      </c>
      <c r="BY69" s="408">
        <v>1030.6099999999999</v>
      </c>
      <c r="BZ69" s="408">
        <v>1081.08</v>
      </c>
      <c r="CA69" s="408">
        <v>1170.6389925811379</v>
      </c>
      <c r="CB69" s="408">
        <v>1300.26</v>
      </c>
      <c r="CC69" s="408">
        <v>1085.51</v>
      </c>
      <c r="CD69" s="408">
        <v>903.5076228331402</v>
      </c>
      <c r="CE69" s="408">
        <v>0.04</v>
      </c>
      <c r="CF69" s="408">
        <v>0.22</v>
      </c>
      <c r="CG69" s="408"/>
      <c r="CH69" s="408"/>
      <c r="CI69" s="408"/>
      <c r="CJ69" s="408">
        <v>71.95</v>
      </c>
      <c r="CK69" s="408">
        <v>21.76</v>
      </c>
      <c r="CL69" s="408">
        <v>660.58</v>
      </c>
      <c r="CM69" s="408">
        <v>630.18139714395977</v>
      </c>
      <c r="CN69" s="408">
        <v>694.96530341060088</v>
      </c>
      <c r="CO69" s="408">
        <v>10.59</v>
      </c>
      <c r="CP69" s="408">
        <v>14.9</v>
      </c>
      <c r="CQ69" s="408">
        <v>16.03</v>
      </c>
      <c r="CR69" s="408">
        <v>43.81</v>
      </c>
      <c r="CS69" s="408">
        <v>0.1457124752242854</v>
      </c>
      <c r="CT69" s="408">
        <v>16.399999999999999</v>
      </c>
      <c r="CU69" s="408">
        <v>914</v>
      </c>
      <c r="CV69" s="408">
        <v>6.03</v>
      </c>
      <c r="CW69" s="408">
        <v>0.97</v>
      </c>
      <c r="CX69" s="408">
        <v>0.25</v>
      </c>
      <c r="CY69" s="408">
        <v>28.88</v>
      </c>
      <c r="CZ69" s="408">
        <v>14.32</v>
      </c>
      <c r="DA69" s="408">
        <v>5.87</v>
      </c>
      <c r="DB69" s="408">
        <v>15.14</v>
      </c>
      <c r="DC69" s="408">
        <v>21.09</v>
      </c>
      <c r="DD69" s="999" t="s">
        <v>526</v>
      </c>
      <c r="DE69" s="408" t="s">
        <v>526</v>
      </c>
      <c r="DF69" s="408" t="s">
        <v>526</v>
      </c>
      <c r="DG69" s="408" t="s">
        <v>526</v>
      </c>
      <c r="DH69" s="408" t="s">
        <v>526</v>
      </c>
      <c r="DI69" s="408" t="s">
        <v>526</v>
      </c>
      <c r="DJ69" s="408" t="s">
        <v>526</v>
      </c>
      <c r="DK69" s="408">
        <v>0.21</v>
      </c>
      <c r="DL69" s="402">
        <v>0.13</v>
      </c>
      <c r="DM69" s="408"/>
      <c r="DN69" s="408"/>
      <c r="DO69" s="408">
        <v>0</v>
      </c>
      <c r="DP69" s="408" t="s">
        <v>987</v>
      </c>
      <c r="DQ69" s="812" t="s">
        <v>987</v>
      </c>
      <c r="DR69" s="408" t="s">
        <v>1523</v>
      </c>
      <c r="DS69" s="408" t="s">
        <v>987</v>
      </c>
      <c r="DT69" s="408" t="s">
        <v>1523</v>
      </c>
      <c r="DU69" s="408">
        <v>23.27</v>
      </c>
      <c r="DV69" s="408">
        <v>47.37</v>
      </c>
      <c r="DW69" s="408" t="s">
        <v>605</v>
      </c>
      <c r="DX69" s="402" t="s">
        <v>605</v>
      </c>
      <c r="DY69" s="402" t="s">
        <v>605</v>
      </c>
      <c r="DZ69" s="408">
        <v>14.33</v>
      </c>
      <c r="EA69" s="408">
        <v>14.271748686503233</v>
      </c>
      <c r="EB69" s="408">
        <v>15.066543657727342</v>
      </c>
      <c r="EC69" s="405"/>
      <c r="ED69" s="405"/>
      <c r="EE69" s="405"/>
      <c r="EF69" s="405"/>
      <c r="EG69" s="405"/>
      <c r="EH69" s="405"/>
      <c r="EI69" s="405"/>
      <c r="EJ69" s="405"/>
      <c r="EK69" s="408" t="s">
        <v>333</v>
      </c>
      <c r="EL69" s="584"/>
      <c r="EM69" s="408">
        <v>0.17</v>
      </c>
      <c r="EN69" s="408" t="s">
        <v>830</v>
      </c>
      <c r="EO69" s="408" t="s">
        <v>830</v>
      </c>
      <c r="EP69" s="408" t="s">
        <v>605</v>
      </c>
      <c r="EQ69" s="408">
        <v>0</v>
      </c>
      <c r="ER69" s="408">
        <v>0</v>
      </c>
      <c r="ES69" s="408">
        <v>0</v>
      </c>
      <c r="ET69" s="408">
        <v>0</v>
      </c>
      <c r="EU69" s="408"/>
      <c r="EV69" s="408"/>
      <c r="EW69" s="408"/>
      <c r="EX69" s="408"/>
      <c r="EY69" s="408"/>
      <c r="EZ69" s="408"/>
      <c r="FA69" s="408" t="s">
        <v>526</v>
      </c>
      <c r="FB69" s="783" t="s">
        <v>605</v>
      </c>
      <c r="FC69" s="782" t="s">
        <v>526</v>
      </c>
      <c r="FD69" s="783">
        <v>0</v>
      </c>
      <c r="FE69" s="408">
        <v>42.9</v>
      </c>
    </row>
    <row r="70" spans="1:161">
      <c r="A70" s="83" t="s">
        <v>257</v>
      </c>
      <c r="B70" s="84" t="s">
        <v>262</v>
      </c>
      <c r="C70" s="267" t="s">
        <v>172</v>
      </c>
      <c r="D70" s="425" t="s">
        <v>263</v>
      </c>
      <c r="E70" s="434">
        <v>10201</v>
      </c>
      <c r="F70" s="84" t="s">
        <v>263</v>
      </c>
      <c r="G70" s="296">
        <v>10201</v>
      </c>
      <c r="H70" s="797">
        <v>459.62</v>
      </c>
      <c r="I70" s="797">
        <v>708.93379000000004</v>
      </c>
      <c r="J70" s="798">
        <v>6.52</v>
      </c>
      <c r="K70" s="797">
        <v>3445.35</v>
      </c>
      <c r="L70" s="797">
        <v>3076.7629630000001</v>
      </c>
      <c r="M70" s="797">
        <v>10.19</v>
      </c>
      <c r="N70" s="797">
        <v>65.8</v>
      </c>
      <c r="O70" s="797">
        <v>65.704272363150864</v>
      </c>
      <c r="P70" s="797">
        <v>47.86</v>
      </c>
      <c r="Q70" s="797">
        <v>55.179127725856695</v>
      </c>
      <c r="R70" s="797">
        <v>9.17</v>
      </c>
      <c r="S70" s="797">
        <v>819.93</v>
      </c>
      <c r="T70" s="797">
        <v>844.61</v>
      </c>
      <c r="U70" s="797">
        <v>854.14592700000003</v>
      </c>
      <c r="V70" s="797">
        <v>16.760000000000002</v>
      </c>
      <c r="W70" s="797">
        <v>735.87</v>
      </c>
      <c r="X70" s="797">
        <v>749.78</v>
      </c>
      <c r="Y70" s="797">
        <v>765.14601400000004</v>
      </c>
      <c r="Z70" s="797">
        <v>1.22</v>
      </c>
      <c r="AA70" s="810">
        <v>1.17</v>
      </c>
      <c r="AB70" s="810">
        <v>1.83</v>
      </c>
      <c r="AC70" s="797">
        <v>695.13</v>
      </c>
      <c r="AD70" s="795">
        <v>456.22</v>
      </c>
      <c r="AE70" s="795">
        <v>466.481202</v>
      </c>
      <c r="AF70" s="408">
        <v>517.88</v>
      </c>
      <c r="AG70" s="408">
        <v>0.56999999999999995</v>
      </c>
      <c r="AH70" s="408" t="s">
        <v>526</v>
      </c>
      <c r="AI70" s="408" t="s">
        <v>526</v>
      </c>
      <c r="AJ70" s="408"/>
      <c r="AK70" s="408" t="s">
        <v>526</v>
      </c>
      <c r="AL70" s="408" t="s">
        <v>1280</v>
      </c>
      <c r="AM70" s="343">
        <v>2.33</v>
      </c>
      <c r="AN70" s="408" t="s">
        <v>526</v>
      </c>
      <c r="AO70" s="408" t="s">
        <v>526</v>
      </c>
      <c r="AP70" s="408" t="s">
        <v>526</v>
      </c>
      <c r="AQ70" s="408" t="s">
        <v>526</v>
      </c>
      <c r="AR70" s="408" t="s">
        <v>526</v>
      </c>
      <c r="AS70" s="408" t="s">
        <v>526</v>
      </c>
      <c r="AT70" s="408">
        <v>12.82</v>
      </c>
      <c r="AU70" s="408">
        <v>10.59</v>
      </c>
      <c r="AV70" s="408">
        <v>4.2010628689058329</v>
      </c>
      <c r="AW70" s="408">
        <v>348.25339173165258</v>
      </c>
      <c r="AX70" s="408">
        <v>387.6</v>
      </c>
      <c r="AY70" s="408">
        <v>235.25952065872667</v>
      </c>
      <c r="AZ70" s="408" t="s">
        <v>526</v>
      </c>
      <c r="BA70" s="408" t="s">
        <v>526</v>
      </c>
      <c r="BB70" s="408" t="s">
        <v>526</v>
      </c>
      <c r="BC70" s="408" t="s">
        <v>526</v>
      </c>
      <c r="BD70" s="408" t="s">
        <v>526</v>
      </c>
      <c r="BE70" s="408" t="s">
        <v>526</v>
      </c>
      <c r="BF70" s="408"/>
      <c r="BG70" s="408"/>
      <c r="BH70" s="408"/>
      <c r="BI70" s="408"/>
      <c r="BJ70" s="408" t="s">
        <v>526</v>
      </c>
      <c r="BK70" s="408" t="s">
        <v>526</v>
      </c>
      <c r="BL70" s="408" t="s">
        <v>526</v>
      </c>
      <c r="BM70" s="408" t="s">
        <v>526</v>
      </c>
      <c r="BN70" s="408"/>
      <c r="BO70" s="408"/>
      <c r="BP70" s="408"/>
      <c r="BQ70" s="408"/>
      <c r="BR70" s="408"/>
      <c r="BS70" s="408"/>
      <c r="BT70" s="408">
        <v>1.61</v>
      </c>
      <c r="BU70" s="408">
        <v>1.81</v>
      </c>
      <c r="BV70" s="408">
        <v>0</v>
      </c>
      <c r="BW70" s="408" t="s">
        <v>1086</v>
      </c>
      <c r="BX70" s="408" t="s">
        <v>526</v>
      </c>
      <c r="BY70" s="408">
        <v>804.49</v>
      </c>
      <c r="BZ70" s="408">
        <v>815.03</v>
      </c>
      <c r="CA70" s="408">
        <v>844.88501691496913</v>
      </c>
      <c r="CB70" s="408">
        <v>631.5</v>
      </c>
      <c r="CC70" s="408">
        <v>521.74</v>
      </c>
      <c r="CD70" s="408">
        <v>470.7266148639157</v>
      </c>
      <c r="CE70" s="408">
        <v>0.01</v>
      </c>
      <c r="CF70" s="408">
        <v>0</v>
      </c>
      <c r="CG70" s="408"/>
      <c r="CH70" s="408"/>
      <c r="CI70" s="408"/>
      <c r="CJ70" s="408">
        <v>54.88</v>
      </c>
      <c r="CK70" s="408">
        <v>10.77</v>
      </c>
      <c r="CL70" s="408">
        <v>582.9</v>
      </c>
      <c r="CM70" s="408">
        <v>536.79529479271275</v>
      </c>
      <c r="CN70" s="408">
        <v>558.2312047588332</v>
      </c>
      <c r="CO70" s="408">
        <v>11.06</v>
      </c>
      <c r="CP70" s="408">
        <v>10.69</v>
      </c>
      <c r="CQ70" s="408">
        <v>7.14</v>
      </c>
      <c r="CR70" s="408">
        <v>45.22</v>
      </c>
      <c r="CS70" s="408">
        <v>0.25258178718092789</v>
      </c>
      <c r="CT70" s="408">
        <v>18.75</v>
      </c>
      <c r="CU70" s="408">
        <v>1257</v>
      </c>
      <c r="CV70" s="408">
        <v>5.37</v>
      </c>
      <c r="CW70" s="408">
        <v>0.89</v>
      </c>
      <c r="CX70" s="408">
        <v>0.3</v>
      </c>
      <c r="CY70" s="408">
        <v>15.05</v>
      </c>
      <c r="CZ70" s="408">
        <v>13.92</v>
      </c>
      <c r="DA70" s="408">
        <v>10.130000000000001</v>
      </c>
      <c r="DB70" s="408">
        <v>21.33</v>
      </c>
      <c r="DC70" s="408">
        <v>23.23</v>
      </c>
      <c r="DD70" s="999" t="s">
        <v>526</v>
      </c>
      <c r="DE70" s="408" t="s">
        <v>526</v>
      </c>
      <c r="DF70" s="408" t="s">
        <v>526</v>
      </c>
      <c r="DG70" s="408" t="s">
        <v>526</v>
      </c>
      <c r="DH70" s="408" t="s">
        <v>526</v>
      </c>
      <c r="DI70" s="408" t="s">
        <v>526</v>
      </c>
      <c r="DJ70" s="408" t="s">
        <v>526</v>
      </c>
      <c r="DK70" s="408">
        <v>0.14000000000000001</v>
      </c>
      <c r="DL70" s="402">
        <v>0.18</v>
      </c>
      <c r="DM70" s="408"/>
      <c r="DN70" s="408"/>
      <c r="DO70" s="408">
        <v>0.12</v>
      </c>
      <c r="DP70" s="408" t="s">
        <v>526</v>
      </c>
      <c r="DQ70" s="812" t="s">
        <v>526</v>
      </c>
      <c r="DR70" s="408">
        <v>21.8</v>
      </c>
      <c r="DS70" s="408" t="s">
        <v>1507</v>
      </c>
      <c r="DT70" s="408">
        <v>25</v>
      </c>
      <c r="DU70" s="408">
        <v>39.28</v>
      </c>
      <c r="DV70" s="408">
        <v>37.92</v>
      </c>
      <c r="DW70" s="408" t="s">
        <v>604</v>
      </c>
      <c r="DX70" s="402" t="s">
        <v>604</v>
      </c>
      <c r="DY70" s="402" t="s">
        <v>605</v>
      </c>
      <c r="DZ70" s="408">
        <v>64.58</v>
      </c>
      <c r="EA70" s="408">
        <v>66.673615959363104</v>
      </c>
      <c r="EB70" s="408">
        <v>67.275280707014204</v>
      </c>
      <c r="EC70" s="405"/>
      <c r="ED70" s="405"/>
      <c r="EE70" s="405"/>
      <c r="EF70" s="405"/>
      <c r="EG70" s="405"/>
      <c r="EH70" s="405"/>
      <c r="EI70" s="405"/>
      <c r="EJ70" s="405"/>
      <c r="EK70" s="408" t="s">
        <v>333</v>
      </c>
      <c r="EL70" s="584"/>
      <c r="EM70" s="408">
        <v>0</v>
      </c>
      <c r="EN70" s="408" t="s">
        <v>830</v>
      </c>
      <c r="EO70" s="408" t="s">
        <v>830</v>
      </c>
      <c r="EP70" s="408" t="s">
        <v>604</v>
      </c>
      <c r="EQ70" s="408">
        <v>0</v>
      </c>
      <c r="ER70" s="408">
        <v>0</v>
      </c>
      <c r="ES70" s="408">
        <v>0</v>
      </c>
      <c r="ET70" s="408">
        <v>0</v>
      </c>
      <c r="EU70" s="408"/>
      <c r="EV70" s="408"/>
      <c r="EW70" s="408"/>
      <c r="EX70" s="408"/>
      <c r="EY70" s="408"/>
      <c r="EZ70" s="408"/>
      <c r="FA70" s="408" t="s">
        <v>526</v>
      </c>
      <c r="FB70" s="783" t="s">
        <v>604</v>
      </c>
      <c r="FC70" s="782" t="s">
        <v>526</v>
      </c>
      <c r="FD70" s="783">
        <v>4629.3593637480408</v>
      </c>
      <c r="FE70" s="408">
        <v>35.119999999999997</v>
      </c>
    </row>
    <row r="71" spans="1:161">
      <c r="A71" s="83" t="s">
        <v>257</v>
      </c>
      <c r="B71" s="83" t="s">
        <v>264</v>
      </c>
      <c r="C71" s="267" t="s">
        <v>172</v>
      </c>
      <c r="D71" s="424" t="s">
        <v>264</v>
      </c>
      <c r="E71" s="434">
        <v>10301</v>
      </c>
      <c r="F71" s="83" t="s">
        <v>264</v>
      </c>
      <c r="G71" s="296">
        <v>10301</v>
      </c>
      <c r="H71" s="797">
        <v>203.42</v>
      </c>
      <c r="I71" s="797">
        <v>337.68484699999999</v>
      </c>
      <c r="J71" s="798">
        <v>7.1</v>
      </c>
      <c r="K71" s="797">
        <v>1091.3</v>
      </c>
      <c r="L71" s="797">
        <v>1065.982667</v>
      </c>
      <c r="M71" s="797">
        <v>8.99</v>
      </c>
      <c r="N71" s="797">
        <v>90.15</v>
      </c>
      <c r="O71" s="797">
        <v>90.303069466882064</v>
      </c>
      <c r="P71" s="797">
        <v>99.8</v>
      </c>
      <c r="Q71" s="797">
        <v>99.329886914378022</v>
      </c>
      <c r="R71" s="797">
        <v>15.37</v>
      </c>
      <c r="S71" s="797">
        <v>1144.25</v>
      </c>
      <c r="T71" s="797">
        <v>1162.47</v>
      </c>
      <c r="U71" s="797">
        <v>1138.126389</v>
      </c>
      <c r="V71" s="797">
        <v>20.72</v>
      </c>
      <c r="W71" s="797">
        <v>577.17999999999995</v>
      </c>
      <c r="X71" s="797">
        <v>597.53</v>
      </c>
      <c r="Y71" s="797">
        <v>587.54497100000003</v>
      </c>
      <c r="Z71" s="797">
        <v>0.85</v>
      </c>
      <c r="AA71" s="810">
        <v>0.82</v>
      </c>
      <c r="AB71" s="810">
        <v>1.19</v>
      </c>
      <c r="AC71" s="797">
        <v>680.16</v>
      </c>
      <c r="AD71" s="795">
        <v>415.8</v>
      </c>
      <c r="AE71" s="795">
        <v>410.43677600000001</v>
      </c>
      <c r="AF71" s="408">
        <v>295.19</v>
      </c>
      <c r="AG71" s="408">
        <v>5.68</v>
      </c>
      <c r="AH71" s="408" t="s">
        <v>526</v>
      </c>
      <c r="AI71" s="408" t="s">
        <v>526</v>
      </c>
      <c r="AJ71" s="408"/>
      <c r="AK71" s="408">
        <v>3.04</v>
      </c>
      <c r="AL71" s="408">
        <v>3.34</v>
      </c>
      <c r="AM71" s="343">
        <v>21.36</v>
      </c>
      <c r="AN71" s="408">
        <v>1.25</v>
      </c>
      <c r="AO71" s="408">
        <v>1.25</v>
      </c>
      <c r="AP71" s="408">
        <v>31.3</v>
      </c>
      <c r="AQ71" s="408">
        <v>31.3</v>
      </c>
      <c r="AR71" s="408">
        <v>53.2</v>
      </c>
      <c r="AS71" s="408">
        <v>53.2</v>
      </c>
      <c r="AT71" s="408">
        <v>13.43</v>
      </c>
      <c r="AU71" s="408">
        <v>9.86</v>
      </c>
      <c r="AV71" s="408">
        <v>8.0733521711550651</v>
      </c>
      <c r="AW71" s="408">
        <v>505.15963628506188</v>
      </c>
      <c r="AX71" s="408">
        <v>623.78</v>
      </c>
      <c r="AY71" s="408">
        <v>348.30747938411855</v>
      </c>
      <c r="AZ71" s="408">
        <v>50</v>
      </c>
      <c r="BA71" s="408">
        <v>55</v>
      </c>
      <c r="BB71" s="408">
        <v>9.7899999999999991</v>
      </c>
      <c r="BC71" s="408">
        <v>14.79</v>
      </c>
      <c r="BD71" s="408">
        <v>16.05</v>
      </c>
      <c r="BE71" s="408">
        <v>6.72</v>
      </c>
      <c r="BF71" s="408"/>
      <c r="BG71" s="408"/>
      <c r="BH71" s="408"/>
      <c r="BI71" s="408"/>
      <c r="BJ71" s="408" t="s">
        <v>526</v>
      </c>
      <c r="BK71" s="408" t="s">
        <v>526</v>
      </c>
      <c r="BL71" s="408" t="s">
        <v>526</v>
      </c>
      <c r="BM71" s="408" t="s">
        <v>526</v>
      </c>
      <c r="BN71" s="408"/>
      <c r="BO71" s="408"/>
      <c r="BP71" s="408"/>
      <c r="BQ71" s="408"/>
      <c r="BR71" s="408"/>
      <c r="BS71" s="408"/>
      <c r="BT71" s="408">
        <v>1.29</v>
      </c>
      <c r="BU71" s="408">
        <v>1.64</v>
      </c>
      <c r="BV71" s="408">
        <v>0.27</v>
      </c>
      <c r="BW71" s="408">
        <v>7.01</v>
      </c>
      <c r="BX71" s="408" t="s">
        <v>526</v>
      </c>
      <c r="BY71" s="408">
        <v>787.44</v>
      </c>
      <c r="BZ71" s="408">
        <v>792.4</v>
      </c>
      <c r="CA71" s="408">
        <v>793.83524310178962</v>
      </c>
      <c r="CB71" s="408">
        <v>745.91</v>
      </c>
      <c r="CC71" s="408">
        <v>579.29</v>
      </c>
      <c r="CD71" s="408">
        <v>449.50815621945725</v>
      </c>
      <c r="CE71" s="408">
        <v>0.05</v>
      </c>
      <c r="CF71" s="408">
        <v>0.09</v>
      </c>
      <c r="CG71" s="408"/>
      <c r="CH71" s="408"/>
      <c r="CI71" s="408"/>
      <c r="CJ71" s="408">
        <v>51.99</v>
      </c>
      <c r="CK71" s="408">
        <v>7.57</v>
      </c>
      <c r="CL71" s="408">
        <v>612.04999999999995</v>
      </c>
      <c r="CM71" s="408">
        <v>582.6651192234649</v>
      </c>
      <c r="CN71" s="408">
        <v>611.10635895505789</v>
      </c>
      <c r="CO71" s="408">
        <v>11.99</v>
      </c>
      <c r="CP71" s="408">
        <v>9.49</v>
      </c>
      <c r="CQ71" s="408">
        <v>8.3699999999999992</v>
      </c>
      <c r="CR71" s="408">
        <v>74.14</v>
      </c>
      <c r="CS71" s="408">
        <v>0.5088190484695746</v>
      </c>
      <c r="CT71" s="408">
        <v>19.66</v>
      </c>
      <c r="CU71" s="408">
        <v>3639</v>
      </c>
      <c r="CV71" s="408">
        <v>7.77</v>
      </c>
      <c r="CW71" s="408">
        <v>0.89</v>
      </c>
      <c r="CX71" s="408">
        <v>0.41</v>
      </c>
      <c r="CY71" s="408">
        <v>44.73</v>
      </c>
      <c r="CZ71" s="408">
        <v>15.8</v>
      </c>
      <c r="DA71" s="408">
        <v>8.52</v>
      </c>
      <c r="DB71" s="408">
        <v>20.27</v>
      </c>
      <c r="DC71" s="408">
        <v>22.03</v>
      </c>
      <c r="DD71" s="999" t="s">
        <v>526</v>
      </c>
      <c r="DE71" s="408" t="s">
        <v>526</v>
      </c>
      <c r="DF71" s="408" t="s">
        <v>526</v>
      </c>
      <c r="DG71" s="408" t="s">
        <v>526</v>
      </c>
      <c r="DH71" s="408" t="s">
        <v>526</v>
      </c>
      <c r="DI71" s="408" t="s">
        <v>526</v>
      </c>
      <c r="DJ71" s="408" t="s">
        <v>526</v>
      </c>
      <c r="DK71" s="408">
        <v>0.2</v>
      </c>
      <c r="DL71" s="402">
        <v>0.27</v>
      </c>
      <c r="DM71" s="408"/>
      <c r="DN71" s="408"/>
      <c r="DO71" s="408">
        <v>0</v>
      </c>
      <c r="DP71" s="408" t="s">
        <v>987</v>
      </c>
      <c r="DQ71" s="812" t="s">
        <v>987</v>
      </c>
      <c r="DR71" s="408">
        <v>0.42</v>
      </c>
      <c r="DS71" s="408" t="s">
        <v>987</v>
      </c>
      <c r="DT71" s="408">
        <v>0</v>
      </c>
      <c r="DU71" s="408">
        <v>27.99</v>
      </c>
      <c r="DV71" s="408">
        <v>26.59</v>
      </c>
      <c r="DW71" s="408" t="s">
        <v>605</v>
      </c>
      <c r="DX71" s="402" t="s">
        <v>605</v>
      </c>
      <c r="DY71" s="402" t="s">
        <v>605</v>
      </c>
      <c r="DZ71" s="408">
        <v>33.06</v>
      </c>
      <c r="EA71" s="408">
        <v>33.857352456077599</v>
      </c>
      <c r="EB71" s="408">
        <v>35.736425280370099</v>
      </c>
      <c r="EC71" s="405"/>
      <c r="ED71" s="405"/>
      <c r="EE71" s="405"/>
      <c r="EF71" s="405"/>
      <c r="EG71" s="405"/>
      <c r="EH71" s="405"/>
      <c r="EI71" s="405"/>
      <c r="EJ71" s="405"/>
      <c r="EK71" s="408" t="s">
        <v>333</v>
      </c>
      <c r="EL71" s="584"/>
      <c r="EM71" s="408">
        <v>0</v>
      </c>
      <c r="EN71" s="408" t="s">
        <v>605</v>
      </c>
      <c r="EO71" s="408" t="s">
        <v>605</v>
      </c>
      <c r="EP71" s="408" t="s">
        <v>604</v>
      </c>
      <c r="EQ71" s="408">
        <v>0</v>
      </c>
      <c r="ER71" s="408">
        <v>0</v>
      </c>
      <c r="ES71" s="408">
        <v>0</v>
      </c>
      <c r="ET71" s="408">
        <v>0</v>
      </c>
      <c r="EU71" s="408"/>
      <c r="EV71" s="408"/>
      <c r="EW71" s="408"/>
      <c r="EX71" s="408"/>
      <c r="EY71" s="408"/>
      <c r="EZ71" s="408"/>
      <c r="FA71" s="408" t="s">
        <v>604</v>
      </c>
      <c r="FB71" s="783" t="s">
        <v>604</v>
      </c>
      <c r="FC71" s="783">
        <v>1115.4000000000001</v>
      </c>
      <c r="FD71" s="783">
        <v>980.6424658806053</v>
      </c>
      <c r="FE71" s="408">
        <v>27.01</v>
      </c>
    </row>
    <row r="72" spans="1:161">
      <c r="A72" s="276" t="s">
        <v>265</v>
      </c>
      <c r="B72" s="271" t="s">
        <v>266</v>
      </c>
      <c r="C72" s="267" t="s">
        <v>172</v>
      </c>
      <c r="D72" s="423" t="s">
        <v>266</v>
      </c>
      <c r="E72" s="312">
        <v>11101</v>
      </c>
      <c r="F72" s="271" t="s">
        <v>266</v>
      </c>
      <c r="G72" s="794">
        <v>11101</v>
      </c>
      <c r="H72" s="795">
        <v>223.62</v>
      </c>
      <c r="I72" s="795">
        <v>450.87714799999998</v>
      </c>
      <c r="J72" s="796">
        <v>5.92</v>
      </c>
      <c r="K72" s="795">
        <v>1118.82</v>
      </c>
      <c r="L72" s="795">
        <v>1112.8444300000001</v>
      </c>
      <c r="M72" s="795">
        <v>1.89</v>
      </c>
      <c r="N72" s="795">
        <v>87.3</v>
      </c>
      <c r="O72" s="795">
        <v>88.666960493629304</v>
      </c>
      <c r="P72" s="795">
        <v>100</v>
      </c>
      <c r="Q72" s="795">
        <v>100</v>
      </c>
      <c r="R72" s="795">
        <v>7.06</v>
      </c>
      <c r="S72" s="795">
        <v>1063.0899999999999</v>
      </c>
      <c r="T72" s="795">
        <v>1097.3499999999999</v>
      </c>
      <c r="U72" s="795">
        <v>1101.934223</v>
      </c>
      <c r="V72" s="795" t="s">
        <v>526</v>
      </c>
      <c r="W72" s="795">
        <v>805.33</v>
      </c>
      <c r="X72" s="795">
        <v>493.95</v>
      </c>
      <c r="Y72" s="795">
        <v>495.500877</v>
      </c>
      <c r="Z72" s="795">
        <v>1</v>
      </c>
      <c r="AA72" s="809">
        <v>1.01</v>
      </c>
      <c r="AB72" s="809">
        <v>1.62</v>
      </c>
      <c r="AC72" s="795">
        <v>530.29</v>
      </c>
      <c r="AD72" s="795">
        <v>388.51</v>
      </c>
      <c r="AE72" s="795">
        <v>391.40198500000002</v>
      </c>
      <c r="AF72" s="402">
        <v>1966.32</v>
      </c>
      <c r="AG72" s="402" t="s">
        <v>526</v>
      </c>
      <c r="AH72" s="402" t="s">
        <v>526</v>
      </c>
      <c r="AI72" s="402" t="s">
        <v>526</v>
      </c>
      <c r="AJ72" s="402"/>
      <c r="AK72" s="402" t="s">
        <v>526</v>
      </c>
      <c r="AL72" s="402">
        <v>1.03</v>
      </c>
      <c r="AM72" s="398">
        <v>17.86</v>
      </c>
      <c r="AN72" s="402" t="s">
        <v>526</v>
      </c>
      <c r="AO72" s="402" t="s">
        <v>526</v>
      </c>
      <c r="AP72" s="402" t="s">
        <v>526</v>
      </c>
      <c r="AQ72" s="402" t="s">
        <v>526</v>
      </c>
      <c r="AR72" s="402" t="s">
        <v>526</v>
      </c>
      <c r="AS72" s="402" t="s">
        <v>526</v>
      </c>
      <c r="AT72" s="402">
        <v>0</v>
      </c>
      <c r="AU72" s="402">
        <v>11.51</v>
      </c>
      <c r="AV72" s="402">
        <v>4.9011599411860809</v>
      </c>
      <c r="AW72" s="402">
        <v>486.6743916570104</v>
      </c>
      <c r="AX72" s="402">
        <v>498.18</v>
      </c>
      <c r="AY72" s="402">
        <v>401.89511517725867</v>
      </c>
      <c r="AZ72" s="402" t="s">
        <v>526</v>
      </c>
      <c r="BA72" s="402" t="s">
        <v>526</v>
      </c>
      <c r="BB72" s="402" t="s">
        <v>526</v>
      </c>
      <c r="BC72" s="402" t="s">
        <v>526</v>
      </c>
      <c r="BD72" s="402" t="s">
        <v>526</v>
      </c>
      <c r="BE72" s="402" t="s">
        <v>526</v>
      </c>
      <c r="BF72" s="402"/>
      <c r="BG72" s="402"/>
      <c r="BH72" s="402"/>
      <c r="BI72" s="402"/>
      <c r="BJ72" s="402" t="s">
        <v>526</v>
      </c>
      <c r="BK72" s="402" t="s">
        <v>526</v>
      </c>
      <c r="BL72" s="402" t="s">
        <v>526</v>
      </c>
      <c r="BM72" s="402" t="s">
        <v>526</v>
      </c>
      <c r="BN72" s="402"/>
      <c r="BO72" s="402"/>
      <c r="BP72" s="402"/>
      <c r="BQ72" s="402"/>
      <c r="BR72" s="402"/>
      <c r="BS72" s="402"/>
      <c r="BT72" s="402">
        <v>1.31</v>
      </c>
      <c r="BU72" s="402">
        <v>1.3</v>
      </c>
      <c r="BV72" s="402">
        <v>0</v>
      </c>
      <c r="BW72" s="402" t="s">
        <v>1086</v>
      </c>
      <c r="BX72" s="402" t="s">
        <v>526</v>
      </c>
      <c r="BY72" s="402">
        <v>763.34</v>
      </c>
      <c r="BZ72" s="402">
        <v>779.51</v>
      </c>
      <c r="CA72" s="402">
        <v>832.37429339789776</v>
      </c>
      <c r="CB72" s="402">
        <v>543.6</v>
      </c>
      <c r="CC72" s="402">
        <v>553.25</v>
      </c>
      <c r="CD72" s="402">
        <v>507.72435176083951</v>
      </c>
      <c r="CE72" s="402">
        <v>0</v>
      </c>
      <c r="CF72" s="402">
        <v>0.02</v>
      </c>
      <c r="CG72" s="402"/>
      <c r="CH72" s="402"/>
      <c r="CI72" s="402"/>
      <c r="CJ72" s="402">
        <v>39.299999999999997</v>
      </c>
      <c r="CK72" s="402">
        <v>4.3600000000000003</v>
      </c>
      <c r="CL72" s="402">
        <v>578.36</v>
      </c>
      <c r="CM72" s="402">
        <v>572.68675721561965</v>
      </c>
      <c r="CN72" s="402">
        <v>598.52786540483703</v>
      </c>
      <c r="CO72" s="402">
        <v>12.22</v>
      </c>
      <c r="CP72" s="402">
        <v>14.88</v>
      </c>
      <c r="CQ72" s="402">
        <v>13.68</v>
      </c>
      <c r="CR72" s="402">
        <v>41.74</v>
      </c>
      <c r="CS72" s="402" t="s">
        <v>526</v>
      </c>
      <c r="CT72" s="402">
        <v>15.04</v>
      </c>
      <c r="CU72" s="402">
        <v>690</v>
      </c>
      <c r="CV72" s="402">
        <v>7.91</v>
      </c>
      <c r="CW72" s="402">
        <v>0.46</v>
      </c>
      <c r="CX72" s="402">
        <v>0.22</v>
      </c>
      <c r="CY72" s="402">
        <v>35.020000000000003</v>
      </c>
      <c r="CZ72" s="402">
        <v>6.55</v>
      </c>
      <c r="DA72" s="402">
        <v>2.78</v>
      </c>
      <c r="DB72" s="402">
        <v>13.47</v>
      </c>
      <c r="DC72" s="402">
        <v>18.12</v>
      </c>
      <c r="DD72" s="999" t="s">
        <v>526</v>
      </c>
      <c r="DE72" s="402">
        <v>63.63</v>
      </c>
      <c r="DF72" s="402">
        <v>51.612903225806448</v>
      </c>
      <c r="DG72" s="402">
        <v>54.166666666666664</v>
      </c>
      <c r="DH72" s="402">
        <v>0.28999999999999998</v>
      </c>
      <c r="DI72" s="402">
        <v>0.311300179270317</v>
      </c>
      <c r="DJ72" s="402">
        <v>0.3288797913150534</v>
      </c>
      <c r="DK72" s="402">
        <v>0.11</v>
      </c>
      <c r="DL72" s="402">
        <v>0.11</v>
      </c>
      <c r="DM72" s="402"/>
      <c r="DN72" s="402"/>
      <c r="DO72" s="402">
        <v>0.01</v>
      </c>
      <c r="DP72" s="402" t="s">
        <v>987</v>
      </c>
      <c r="DQ72" s="812" t="s">
        <v>987</v>
      </c>
      <c r="DR72" s="402">
        <v>19.62</v>
      </c>
      <c r="DS72" s="402" t="s">
        <v>987</v>
      </c>
      <c r="DT72" s="402">
        <v>22.86</v>
      </c>
      <c r="DU72" s="402">
        <v>16.02</v>
      </c>
      <c r="DV72" s="402">
        <v>16.47</v>
      </c>
      <c r="DW72" s="402" t="s">
        <v>605</v>
      </c>
      <c r="DX72" s="402" t="s">
        <v>605</v>
      </c>
      <c r="DY72" s="402" t="s">
        <v>605</v>
      </c>
      <c r="DZ72" s="402">
        <v>52.65</v>
      </c>
      <c r="EA72" s="402">
        <v>55.159581923667808</v>
      </c>
      <c r="EB72" s="402">
        <v>58.077531026307923</v>
      </c>
      <c r="EC72" s="770"/>
      <c r="ED72" s="770"/>
      <c r="EE72" s="770"/>
      <c r="EF72" s="770"/>
      <c r="EG72" s="770"/>
      <c r="EH72" s="770"/>
      <c r="EI72" s="770"/>
      <c r="EJ72" s="770"/>
      <c r="EK72" s="402" t="s">
        <v>333</v>
      </c>
      <c r="EL72" s="584"/>
      <c r="EM72" s="402">
        <v>8.5</v>
      </c>
      <c r="EN72" s="402" t="s">
        <v>830</v>
      </c>
      <c r="EO72" s="402" t="s">
        <v>830</v>
      </c>
      <c r="EP72" s="402" t="s">
        <v>605</v>
      </c>
      <c r="EQ72" s="402" t="s">
        <v>847</v>
      </c>
      <c r="ER72" s="402" t="s">
        <v>847</v>
      </c>
      <c r="ES72" s="402" t="s">
        <v>847</v>
      </c>
      <c r="ET72" s="402" t="s">
        <v>847</v>
      </c>
      <c r="EU72" s="402"/>
      <c r="EV72" s="402"/>
      <c r="EW72" s="402"/>
      <c r="EX72" s="402"/>
      <c r="EY72" s="402"/>
      <c r="EZ72" s="402"/>
      <c r="FA72" s="402" t="s">
        <v>526</v>
      </c>
      <c r="FB72" s="782" t="s">
        <v>526</v>
      </c>
      <c r="FC72" s="782" t="s">
        <v>526</v>
      </c>
      <c r="FD72" s="782" t="s">
        <v>526</v>
      </c>
      <c r="FE72" s="402">
        <v>28.84</v>
      </c>
    </row>
    <row r="73" spans="1:161">
      <c r="A73" s="276" t="s">
        <v>267</v>
      </c>
      <c r="B73" s="276" t="s">
        <v>267</v>
      </c>
      <c r="C73" s="267" t="s">
        <v>172</v>
      </c>
      <c r="D73" s="421" t="s">
        <v>268</v>
      </c>
      <c r="E73" s="312">
        <v>12101</v>
      </c>
      <c r="F73" s="83" t="s">
        <v>268</v>
      </c>
      <c r="G73" s="794">
        <v>12101</v>
      </c>
      <c r="H73" s="795">
        <v>302.26</v>
      </c>
      <c r="I73" s="795">
        <v>447.25456600000001</v>
      </c>
      <c r="J73" s="796">
        <v>6.15</v>
      </c>
      <c r="K73" s="795">
        <v>833.51</v>
      </c>
      <c r="L73" s="795">
        <v>830.76303299999995</v>
      </c>
      <c r="M73" s="795">
        <v>6.47</v>
      </c>
      <c r="N73" s="795">
        <v>76.52</v>
      </c>
      <c r="O73" s="795">
        <v>75.722612393101144</v>
      </c>
      <c r="P73" s="795">
        <v>99.11</v>
      </c>
      <c r="Q73" s="795">
        <v>99.210899304062551</v>
      </c>
      <c r="R73" s="795">
        <v>11.12</v>
      </c>
      <c r="S73" s="795">
        <v>1058.2</v>
      </c>
      <c r="T73" s="795">
        <v>1130.8900000000001</v>
      </c>
      <c r="U73" s="795">
        <v>1146.3852440000001</v>
      </c>
      <c r="V73" s="795">
        <v>10.53</v>
      </c>
      <c r="W73" s="795">
        <v>798.4</v>
      </c>
      <c r="X73" s="795">
        <v>806.12</v>
      </c>
      <c r="Y73" s="795">
        <v>832.33619499999998</v>
      </c>
      <c r="Z73" s="795">
        <v>0.8</v>
      </c>
      <c r="AA73" s="809">
        <v>0.78</v>
      </c>
      <c r="AB73" s="809">
        <v>1.1200000000000001</v>
      </c>
      <c r="AC73" s="795">
        <v>674.07</v>
      </c>
      <c r="AD73" s="795">
        <v>486.72</v>
      </c>
      <c r="AE73" s="795">
        <v>499.83658500000001</v>
      </c>
      <c r="AF73" s="402">
        <v>298.70999999999998</v>
      </c>
      <c r="AG73" s="402" t="s">
        <v>526</v>
      </c>
      <c r="AH73" s="402" t="s">
        <v>526</v>
      </c>
      <c r="AI73" s="402" t="s">
        <v>526</v>
      </c>
      <c r="AJ73" s="402"/>
      <c r="AK73" s="402">
        <v>3.47</v>
      </c>
      <c r="AL73" s="402">
        <v>3.85</v>
      </c>
      <c r="AM73" s="398">
        <v>24.13</v>
      </c>
      <c r="AN73" s="402" t="s">
        <v>526</v>
      </c>
      <c r="AO73" s="402" t="s">
        <v>526</v>
      </c>
      <c r="AP73" s="402" t="s">
        <v>526</v>
      </c>
      <c r="AQ73" s="402" t="s">
        <v>526</v>
      </c>
      <c r="AR73" s="402" t="s">
        <v>526</v>
      </c>
      <c r="AS73" s="402" t="s">
        <v>526</v>
      </c>
      <c r="AT73" s="402">
        <v>4.34</v>
      </c>
      <c r="AU73" s="402">
        <v>4.28</v>
      </c>
      <c r="AV73" s="402">
        <v>2.1129141311697093</v>
      </c>
      <c r="AW73" s="402">
        <v>499.10306116544183</v>
      </c>
      <c r="AX73" s="402">
        <v>518.08000000000004</v>
      </c>
      <c r="AY73" s="402">
        <v>259.88843813387422</v>
      </c>
      <c r="AZ73" s="402" t="s">
        <v>526</v>
      </c>
      <c r="BA73" s="402" t="s">
        <v>526</v>
      </c>
      <c r="BB73" s="402" t="s">
        <v>526</v>
      </c>
      <c r="BC73" s="402" t="s">
        <v>526</v>
      </c>
      <c r="BD73" s="402" t="s">
        <v>526</v>
      </c>
      <c r="BE73" s="402" t="s">
        <v>526</v>
      </c>
      <c r="BF73" s="402"/>
      <c r="BG73" s="402"/>
      <c r="BH73" s="402"/>
      <c r="BI73" s="402"/>
      <c r="BJ73" s="402" t="s">
        <v>526</v>
      </c>
      <c r="BK73" s="402" t="s">
        <v>526</v>
      </c>
      <c r="BL73" s="402" t="s">
        <v>526</v>
      </c>
      <c r="BM73" s="402" t="s">
        <v>526</v>
      </c>
      <c r="BN73" s="402"/>
      <c r="BO73" s="402"/>
      <c r="BP73" s="402"/>
      <c r="BQ73" s="402"/>
      <c r="BR73" s="402"/>
      <c r="BS73" s="402"/>
      <c r="BT73" s="402">
        <v>1.22</v>
      </c>
      <c r="BU73" s="402">
        <v>1.32</v>
      </c>
      <c r="BV73" s="402">
        <v>0</v>
      </c>
      <c r="BW73" s="402">
        <v>1.0900000000000001</v>
      </c>
      <c r="BX73" s="402">
        <v>2.4976450774983587</v>
      </c>
      <c r="BY73" s="402">
        <v>759.96</v>
      </c>
      <c r="BZ73" s="402">
        <v>749.9</v>
      </c>
      <c r="CA73" s="402">
        <v>781.77568635198418</v>
      </c>
      <c r="CB73" s="402">
        <v>963.27</v>
      </c>
      <c r="CC73" s="402">
        <v>962.97</v>
      </c>
      <c r="CD73" s="402">
        <v>863.41590822909779</v>
      </c>
      <c r="CE73" s="402" t="s">
        <v>526</v>
      </c>
      <c r="CF73" s="402">
        <v>0</v>
      </c>
      <c r="CG73" s="402"/>
      <c r="CH73" s="402"/>
      <c r="CI73" s="402"/>
      <c r="CJ73" s="402">
        <v>36.479999999999997</v>
      </c>
      <c r="CK73" s="402">
        <v>3.92</v>
      </c>
      <c r="CL73" s="402">
        <v>619.99</v>
      </c>
      <c r="CM73" s="402">
        <v>612.27220593857521</v>
      </c>
      <c r="CN73" s="402">
        <v>623.0109410973696</v>
      </c>
      <c r="CO73" s="402">
        <v>7.02</v>
      </c>
      <c r="CP73" s="402">
        <v>8.1300000000000008</v>
      </c>
      <c r="CQ73" s="402">
        <v>6.31</v>
      </c>
      <c r="CR73" s="402">
        <v>53.43</v>
      </c>
      <c r="CS73" s="402">
        <v>0.27462860530710426</v>
      </c>
      <c r="CT73" s="402">
        <v>11.32</v>
      </c>
      <c r="CU73" s="402">
        <v>2677</v>
      </c>
      <c r="CV73" s="402">
        <v>5.14</v>
      </c>
      <c r="CW73" s="402">
        <v>1.1399999999999999</v>
      </c>
      <c r="CX73" s="402">
        <v>7.0000000000000007E-2</v>
      </c>
      <c r="CY73" s="402">
        <v>21.03</v>
      </c>
      <c r="CZ73" s="402">
        <v>4.42</v>
      </c>
      <c r="DA73" s="402">
        <v>2.0699999999999998</v>
      </c>
      <c r="DB73" s="402">
        <v>7.62</v>
      </c>
      <c r="DC73" s="402">
        <v>10.26</v>
      </c>
      <c r="DD73" s="999" t="s">
        <v>526</v>
      </c>
      <c r="DE73" s="402">
        <v>64</v>
      </c>
      <c r="DF73" s="402">
        <v>68</v>
      </c>
      <c r="DG73" s="402">
        <v>66.666666666666671</v>
      </c>
      <c r="DH73" s="402">
        <v>0.31</v>
      </c>
      <c r="DI73" s="402">
        <v>0.31702677115412148</v>
      </c>
      <c r="DJ73" s="402">
        <v>0.33124601839153678</v>
      </c>
      <c r="DK73" s="402">
        <v>0.08</v>
      </c>
      <c r="DL73" s="402">
        <v>0.06</v>
      </c>
      <c r="DM73" s="402"/>
      <c r="DN73" s="402"/>
      <c r="DO73" s="402">
        <v>0</v>
      </c>
      <c r="DP73" s="402">
        <v>0.27</v>
      </c>
      <c r="DQ73" s="811">
        <v>0.27</v>
      </c>
      <c r="DR73" s="402">
        <v>4.54</v>
      </c>
      <c r="DS73" s="402">
        <v>0.82</v>
      </c>
      <c r="DT73" s="402">
        <v>1.64</v>
      </c>
      <c r="DU73" s="402">
        <v>9.2100000000000009</v>
      </c>
      <c r="DV73" s="402">
        <v>11.25</v>
      </c>
      <c r="DW73" s="402" t="s">
        <v>604</v>
      </c>
      <c r="DX73" s="402" t="s">
        <v>604</v>
      </c>
      <c r="DY73" s="402" t="s">
        <v>604</v>
      </c>
      <c r="DZ73" s="402">
        <v>26.67</v>
      </c>
      <c r="EA73" s="402">
        <v>29.329693452616173</v>
      </c>
      <c r="EB73" s="402">
        <v>30.840399248773615</v>
      </c>
      <c r="EC73" s="770"/>
      <c r="ED73" s="770"/>
      <c r="EE73" s="770"/>
      <c r="EF73" s="770"/>
      <c r="EG73" s="770"/>
      <c r="EH73" s="770"/>
      <c r="EI73" s="770"/>
      <c r="EJ73" s="770"/>
      <c r="EK73" s="402" t="s">
        <v>333</v>
      </c>
      <c r="EL73" s="584"/>
      <c r="EM73" s="402">
        <v>0.33</v>
      </c>
      <c r="EN73" s="402" t="s">
        <v>605</v>
      </c>
      <c r="EO73" s="402" t="s">
        <v>605</v>
      </c>
      <c r="EP73" s="402" t="s">
        <v>604</v>
      </c>
      <c r="EQ73" s="402">
        <v>0</v>
      </c>
      <c r="ER73" s="402">
        <v>0</v>
      </c>
      <c r="ES73" s="402">
        <v>0</v>
      </c>
      <c r="ET73" s="402">
        <v>0</v>
      </c>
      <c r="EU73" s="402"/>
      <c r="EV73" s="402"/>
      <c r="EW73" s="402"/>
      <c r="EX73" s="402"/>
      <c r="EY73" s="402"/>
      <c r="EZ73" s="402"/>
      <c r="FA73" s="402" t="s">
        <v>526</v>
      </c>
      <c r="FB73" s="782" t="s">
        <v>605</v>
      </c>
      <c r="FC73" s="782">
        <v>580.20000000000005</v>
      </c>
      <c r="FD73" s="782">
        <v>1212.9474709559559</v>
      </c>
      <c r="FE73" s="402">
        <v>27.51</v>
      </c>
    </row>
    <row r="74" spans="1:161">
      <c r="A74" s="276" t="s">
        <v>269</v>
      </c>
      <c r="B74" s="276" t="s">
        <v>270</v>
      </c>
      <c r="C74" s="267" t="s">
        <v>271</v>
      </c>
      <c r="D74" s="421" t="s">
        <v>271</v>
      </c>
      <c r="E74" s="312">
        <v>13001</v>
      </c>
      <c r="F74" s="276" t="s">
        <v>270</v>
      </c>
      <c r="G74" s="794">
        <v>13101</v>
      </c>
      <c r="H74" s="795">
        <v>355.57</v>
      </c>
      <c r="I74" s="795">
        <v>354.49070999999998</v>
      </c>
      <c r="J74" s="796">
        <v>1.1499999999999999</v>
      </c>
      <c r="K74" s="795">
        <v>850.96</v>
      </c>
      <c r="L74" s="795">
        <v>790.22939299999996</v>
      </c>
      <c r="M74" s="795">
        <v>3.86</v>
      </c>
      <c r="N74" s="795">
        <v>67.739999999999995</v>
      </c>
      <c r="O74" s="795">
        <v>68.071959663608638</v>
      </c>
      <c r="P74" s="795">
        <v>100</v>
      </c>
      <c r="Q74" s="795">
        <v>100</v>
      </c>
      <c r="R74" s="795">
        <v>4.6399999999999997</v>
      </c>
      <c r="S74" s="795">
        <v>1136.51</v>
      </c>
      <c r="T74" s="795">
        <v>1182.95</v>
      </c>
      <c r="U74" s="795">
        <v>1185.6365619999999</v>
      </c>
      <c r="V74" s="795">
        <v>1.79</v>
      </c>
      <c r="W74" s="795">
        <v>376.29</v>
      </c>
      <c r="X74" s="795">
        <v>383.25</v>
      </c>
      <c r="Y74" s="795">
        <v>384.799577</v>
      </c>
      <c r="Z74" s="795">
        <v>1.24</v>
      </c>
      <c r="AA74" s="809">
        <v>1.24</v>
      </c>
      <c r="AB74" s="809">
        <v>2.16</v>
      </c>
      <c r="AC74" s="795">
        <v>600.70000000000005</v>
      </c>
      <c r="AD74" s="795">
        <v>335.76</v>
      </c>
      <c r="AE74" s="795">
        <v>389.62870500000002</v>
      </c>
      <c r="AF74" s="402">
        <v>158.13</v>
      </c>
      <c r="AG74" s="402">
        <v>16.46</v>
      </c>
      <c r="AH74" s="402">
        <v>16.43</v>
      </c>
      <c r="AI74" s="402">
        <v>1.27</v>
      </c>
      <c r="AJ74" s="402"/>
      <c r="AK74" s="402">
        <v>11.37</v>
      </c>
      <c r="AL74" s="402">
        <v>11.15</v>
      </c>
      <c r="AM74" s="398">
        <v>30.56</v>
      </c>
      <c r="AN74" s="402">
        <v>0.8</v>
      </c>
      <c r="AO74" s="402">
        <v>0.8</v>
      </c>
      <c r="AP74" s="402">
        <v>42.8</v>
      </c>
      <c r="AQ74" s="402">
        <v>42.8</v>
      </c>
      <c r="AR74" s="402">
        <v>78</v>
      </c>
      <c r="AS74" s="402">
        <v>78</v>
      </c>
      <c r="AT74" s="402">
        <v>2.99</v>
      </c>
      <c r="AU74" s="402">
        <v>2.67</v>
      </c>
      <c r="AV74" s="402">
        <v>2.7824870266542381</v>
      </c>
      <c r="AW74" s="402">
        <v>170.98949483291122</v>
      </c>
      <c r="AX74" s="402">
        <v>196.78</v>
      </c>
      <c r="AY74" s="402">
        <v>121.03818565945936</v>
      </c>
      <c r="AZ74" s="402">
        <v>60</v>
      </c>
      <c r="BA74" s="402">
        <v>85</v>
      </c>
      <c r="BB74" s="402">
        <v>37.369999999999997</v>
      </c>
      <c r="BC74" s="402">
        <v>44.73</v>
      </c>
      <c r="BD74" s="402">
        <v>66.55</v>
      </c>
      <c r="BE74" s="402">
        <v>31.4</v>
      </c>
      <c r="BF74" s="402"/>
      <c r="BG74" s="402"/>
      <c r="BH74" s="402"/>
      <c r="BI74" s="402"/>
      <c r="BJ74" s="402">
        <v>24.91</v>
      </c>
      <c r="BK74" s="402">
        <v>24.93</v>
      </c>
      <c r="BL74" s="402">
        <v>40.869999999999997</v>
      </c>
      <c r="BM74" s="402">
        <v>41.08</v>
      </c>
      <c r="BN74" s="402"/>
      <c r="BO74" s="402"/>
      <c r="BP74" s="402"/>
      <c r="BQ74" s="402"/>
      <c r="BR74" s="402"/>
      <c r="BS74" s="402"/>
      <c r="BT74" s="402">
        <v>1.23</v>
      </c>
      <c r="BU74" s="402">
        <v>1.1499999999999999</v>
      </c>
      <c r="BV74" s="402">
        <v>2.4300000000000002</v>
      </c>
      <c r="BW74" s="402">
        <v>0.02</v>
      </c>
      <c r="BX74" s="402">
        <v>0</v>
      </c>
      <c r="BY74" s="402">
        <v>1090.97</v>
      </c>
      <c r="BZ74" s="402">
        <v>1075.5999999999999</v>
      </c>
      <c r="CA74" s="402">
        <v>1145.5353922412337</v>
      </c>
      <c r="CB74" s="402">
        <v>1853.48</v>
      </c>
      <c r="CC74" s="402">
        <v>1552.5</v>
      </c>
      <c r="CD74" s="402">
        <v>1337.507837742447</v>
      </c>
      <c r="CE74" s="402">
        <v>0.01</v>
      </c>
      <c r="CF74" s="402">
        <v>7.0000000000000007E-2</v>
      </c>
      <c r="CG74" s="402"/>
      <c r="CH74" s="402"/>
      <c r="CI74" s="402"/>
      <c r="CJ74" s="402">
        <v>13.65</v>
      </c>
      <c r="CK74" s="402">
        <v>0.32</v>
      </c>
      <c r="CL74" s="402">
        <v>647.62</v>
      </c>
      <c r="CM74" s="402">
        <v>636.04023430093901</v>
      </c>
      <c r="CN74" s="402">
        <v>589.22983971981671</v>
      </c>
      <c r="CO74" s="402">
        <v>4.34</v>
      </c>
      <c r="CP74" s="402">
        <v>5.58</v>
      </c>
      <c r="CQ74" s="402">
        <v>5.23</v>
      </c>
      <c r="CR74" s="402">
        <v>38.57</v>
      </c>
      <c r="CS74" s="402">
        <v>3.4886025335688422</v>
      </c>
      <c r="CT74" s="402">
        <v>9.48</v>
      </c>
      <c r="CU74" s="402">
        <v>14405</v>
      </c>
      <c r="CV74" s="402">
        <v>10.62</v>
      </c>
      <c r="CW74" s="402">
        <v>3.37</v>
      </c>
      <c r="CX74" s="402">
        <v>0</v>
      </c>
      <c r="CY74" s="402">
        <v>0</v>
      </c>
      <c r="CZ74" s="402">
        <v>5.93</v>
      </c>
      <c r="DA74" s="402">
        <v>4.08</v>
      </c>
      <c r="DB74" s="402">
        <v>11.64</v>
      </c>
      <c r="DC74" s="402">
        <v>9.6300000000000008</v>
      </c>
      <c r="DD74" s="999">
        <v>220283</v>
      </c>
      <c r="DE74" s="402">
        <v>49.01</v>
      </c>
      <c r="DF74" s="402">
        <v>53.061224489795919</v>
      </c>
      <c r="DG74" s="402">
        <v>59.574468085106382</v>
      </c>
      <c r="DH74" s="402">
        <v>0.42</v>
      </c>
      <c r="DI74" s="402">
        <v>0.40246099787080586</v>
      </c>
      <c r="DJ74" s="402">
        <v>0.39533511610632099</v>
      </c>
      <c r="DK74" s="402">
        <v>1.34</v>
      </c>
      <c r="DL74" s="402">
        <v>2.02</v>
      </c>
      <c r="DM74" s="402"/>
      <c r="DN74" s="402"/>
      <c r="DO74" s="402">
        <v>0.03</v>
      </c>
      <c r="DP74" s="402" t="s">
        <v>987</v>
      </c>
      <c r="DQ74" s="812" t="s">
        <v>987</v>
      </c>
      <c r="DR74" s="402" t="s">
        <v>1523</v>
      </c>
      <c r="DS74" s="402" t="s">
        <v>987</v>
      </c>
      <c r="DT74" s="402" t="s">
        <v>1523</v>
      </c>
      <c r="DU74" s="402">
        <v>26.66</v>
      </c>
      <c r="DV74" s="402">
        <v>22.63</v>
      </c>
      <c r="DW74" s="402" t="s">
        <v>604</v>
      </c>
      <c r="DX74" s="402" t="s">
        <v>604</v>
      </c>
      <c r="DY74" s="402" t="s">
        <v>604</v>
      </c>
      <c r="DZ74" s="402">
        <v>2.54</v>
      </c>
      <c r="EA74" s="402">
        <v>2.7281672712221283</v>
      </c>
      <c r="EB74" s="402">
        <v>4.3105125080382622</v>
      </c>
      <c r="EC74" s="770"/>
      <c r="ED74" s="770"/>
      <c r="EE74" s="770"/>
      <c r="EF74" s="770"/>
      <c r="EG74" s="770"/>
      <c r="EH74" s="770"/>
      <c r="EI74" s="770"/>
      <c r="EJ74" s="770"/>
      <c r="EK74" s="402" t="s">
        <v>333</v>
      </c>
      <c r="EL74" s="584"/>
      <c r="EM74" s="402">
        <v>3.87</v>
      </c>
      <c r="EN74" s="402" t="s">
        <v>605</v>
      </c>
      <c r="EO74" s="402" t="s">
        <v>605</v>
      </c>
      <c r="EP74" s="402" t="s">
        <v>604</v>
      </c>
      <c r="EQ74" s="402">
        <v>0</v>
      </c>
      <c r="ER74" s="402">
        <v>0</v>
      </c>
      <c r="ES74" s="402">
        <v>0</v>
      </c>
      <c r="ET74" s="402">
        <v>38</v>
      </c>
      <c r="EU74" s="402"/>
      <c r="EV74" s="402"/>
      <c r="EW74" s="402"/>
      <c r="EX74" s="402"/>
      <c r="EY74" s="402"/>
      <c r="EZ74" s="402"/>
      <c r="FA74" s="402" t="s">
        <v>604</v>
      </c>
      <c r="FB74" s="782" t="s">
        <v>526</v>
      </c>
      <c r="FC74" s="782">
        <v>251.5</v>
      </c>
      <c r="FD74" s="782" t="s">
        <v>526</v>
      </c>
      <c r="FE74" s="402">
        <v>22.31</v>
      </c>
    </row>
    <row r="75" spans="1:161">
      <c r="A75" s="276" t="s">
        <v>269</v>
      </c>
      <c r="B75" s="276" t="s">
        <v>270</v>
      </c>
      <c r="C75" s="267" t="s">
        <v>271</v>
      </c>
      <c r="D75" s="421" t="s">
        <v>271</v>
      </c>
      <c r="E75" s="312">
        <v>13001</v>
      </c>
      <c r="F75" s="276" t="s">
        <v>272</v>
      </c>
      <c r="G75" s="794">
        <v>13102</v>
      </c>
      <c r="H75" s="795">
        <v>241.34</v>
      </c>
      <c r="I75" s="795">
        <v>614.16442400000005</v>
      </c>
      <c r="J75" s="796">
        <v>4.42</v>
      </c>
      <c r="K75" s="795">
        <v>804.34</v>
      </c>
      <c r="L75" s="795">
        <v>717.81217400000003</v>
      </c>
      <c r="M75" s="795">
        <v>10.8</v>
      </c>
      <c r="N75" s="795">
        <v>85.57</v>
      </c>
      <c r="O75" s="795">
        <v>86.388990378760198</v>
      </c>
      <c r="P75" s="795">
        <v>100</v>
      </c>
      <c r="Q75" s="795">
        <v>99.976860309341134</v>
      </c>
      <c r="R75" s="795">
        <v>14.58</v>
      </c>
      <c r="S75" s="795">
        <v>1158.1099999999999</v>
      </c>
      <c r="T75" s="795">
        <v>1249.3399999999999</v>
      </c>
      <c r="U75" s="795">
        <v>1243.082956</v>
      </c>
      <c r="V75" s="795">
        <v>7.93</v>
      </c>
      <c r="W75" s="795">
        <v>722.04</v>
      </c>
      <c r="X75" s="795">
        <v>731.55</v>
      </c>
      <c r="Y75" s="795">
        <v>733.69697799999994</v>
      </c>
      <c r="Z75" s="795">
        <v>0.72</v>
      </c>
      <c r="AA75" s="809">
        <v>0.72</v>
      </c>
      <c r="AB75" s="809">
        <v>1.05</v>
      </c>
      <c r="AC75" s="795">
        <v>533.76</v>
      </c>
      <c r="AD75" s="795">
        <v>354.01</v>
      </c>
      <c r="AE75" s="795">
        <v>349.78092199999998</v>
      </c>
      <c r="AF75" s="402">
        <v>251.88</v>
      </c>
      <c r="AG75" s="402">
        <v>5.86</v>
      </c>
      <c r="AH75" s="402">
        <v>5.79</v>
      </c>
      <c r="AI75" s="402">
        <v>0.22</v>
      </c>
      <c r="AJ75" s="402"/>
      <c r="AK75" s="402">
        <v>3.11</v>
      </c>
      <c r="AL75" s="402">
        <v>3.59</v>
      </c>
      <c r="AM75" s="398">
        <v>25.96</v>
      </c>
      <c r="AN75" s="402">
        <v>1.1499999999999999</v>
      </c>
      <c r="AO75" s="402">
        <v>1.1538461538461537</v>
      </c>
      <c r="AP75" s="402">
        <v>31</v>
      </c>
      <c r="AQ75" s="402">
        <v>31</v>
      </c>
      <c r="AR75" s="402">
        <v>68.599999999999994</v>
      </c>
      <c r="AS75" s="402">
        <v>68.599999999999994</v>
      </c>
      <c r="AT75" s="402">
        <v>13.88</v>
      </c>
      <c r="AU75" s="402">
        <v>11.36</v>
      </c>
      <c r="AV75" s="402">
        <v>4.4966050631773005</v>
      </c>
      <c r="AW75" s="402">
        <v>427.98810887092111</v>
      </c>
      <c r="AX75" s="402">
        <v>452.19</v>
      </c>
      <c r="AY75" s="402">
        <v>294.52763163811323</v>
      </c>
      <c r="AZ75" s="402">
        <v>75</v>
      </c>
      <c r="BA75" s="402">
        <v>90</v>
      </c>
      <c r="BB75" s="402">
        <v>28.37</v>
      </c>
      <c r="BC75" s="402">
        <v>46.27</v>
      </c>
      <c r="BD75" s="402">
        <v>60.18</v>
      </c>
      <c r="BE75" s="402">
        <v>29.7</v>
      </c>
      <c r="BF75" s="402"/>
      <c r="BG75" s="402"/>
      <c r="BH75" s="402"/>
      <c r="BI75" s="402"/>
      <c r="BJ75" s="402">
        <v>14.82</v>
      </c>
      <c r="BK75" s="402">
        <v>14.6</v>
      </c>
      <c r="BL75" s="402">
        <v>38.520000000000003</v>
      </c>
      <c r="BM75" s="402">
        <v>38.01</v>
      </c>
      <c r="BN75" s="402"/>
      <c r="BO75" s="402"/>
      <c r="BP75" s="402"/>
      <c r="BQ75" s="402"/>
      <c r="BR75" s="402"/>
      <c r="BS75" s="402"/>
      <c r="BT75" s="402">
        <v>1.38</v>
      </c>
      <c r="BU75" s="402">
        <v>1.27</v>
      </c>
      <c r="BV75" s="402">
        <v>0</v>
      </c>
      <c r="BW75" s="402">
        <v>0</v>
      </c>
      <c r="BX75" s="402" t="s">
        <v>526</v>
      </c>
      <c r="BY75" s="402">
        <v>710.41</v>
      </c>
      <c r="BZ75" s="402">
        <v>701.08</v>
      </c>
      <c r="CA75" s="402">
        <v>831.05431898916322</v>
      </c>
      <c r="CB75" s="402">
        <v>1426.67</v>
      </c>
      <c r="CC75" s="402">
        <v>969.55</v>
      </c>
      <c r="CD75" s="402">
        <v>797.75907922250326</v>
      </c>
      <c r="CE75" s="402">
        <v>0.24</v>
      </c>
      <c r="CF75" s="402">
        <v>7.0000000000000007E-2</v>
      </c>
      <c r="CG75" s="402"/>
      <c r="CH75" s="402"/>
      <c r="CI75" s="402"/>
      <c r="CJ75" s="402">
        <v>9.6300000000000008</v>
      </c>
      <c r="CK75" s="402">
        <v>0.35</v>
      </c>
      <c r="CL75" s="402">
        <v>520.80999999999995</v>
      </c>
      <c r="CM75" s="402">
        <v>567.97849721185867</v>
      </c>
      <c r="CN75" s="402">
        <v>693.22230673765966</v>
      </c>
      <c r="CO75" s="402">
        <v>4.58</v>
      </c>
      <c r="CP75" s="402">
        <v>6.82</v>
      </c>
      <c r="CQ75" s="402">
        <v>5.48</v>
      </c>
      <c r="CR75" s="402">
        <v>41.53</v>
      </c>
      <c r="CS75" s="402">
        <v>2.1018228595055128</v>
      </c>
      <c r="CT75" s="402">
        <v>9.5399999999999991</v>
      </c>
      <c r="CU75" s="402">
        <v>1847</v>
      </c>
      <c r="CV75" s="402">
        <v>8.6999999999999993</v>
      </c>
      <c r="CW75" s="402">
        <v>2.35</v>
      </c>
      <c r="CX75" s="402">
        <v>0</v>
      </c>
      <c r="CY75" s="402">
        <v>0</v>
      </c>
      <c r="CZ75" s="402">
        <v>8.11</v>
      </c>
      <c r="DA75" s="402">
        <v>6.48</v>
      </c>
      <c r="DB75" s="402">
        <v>19.66</v>
      </c>
      <c r="DC75" s="402">
        <v>27.42</v>
      </c>
      <c r="DD75" s="999" t="s">
        <v>526</v>
      </c>
      <c r="DE75" s="402">
        <v>70</v>
      </c>
      <c r="DF75" s="402">
        <v>50</v>
      </c>
      <c r="DG75" s="402">
        <v>40</v>
      </c>
      <c r="DH75" s="402">
        <v>0.3</v>
      </c>
      <c r="DI75" s="402">
        <v>0.30864295155924021</v>
      </c>
      <c r="DJ75" s="402">
        <v>0.42272348863587822</v>
      </c>
      <c r="DK75" s="402">
        <v>1.1599999999999999</v>
      </c>
      <c r="DL75" s="402">
        <v>1.38</v>
      </c>
      <c r="DM75" s="402"/>
      <c r="DN75" s="402"/>
      <c r="DO75" s="402">
        <v>0.25</v>
      </c>
      <c r="DP75" s="402" t="s">
        <v>987</v>
      </c>
      <c r="DQ75" s="812" t="s">
        <v>987</v>
      </c>
      <c r="DR75" s="402">
        <v>0</v>
      </c>
      <c r="DS75" s="402" t="s">
        <v>987</v>
      </c>
      <c r="DT75" s="402">
        <v>0</v>
      </c>
      <c r="DU75" s="402">
        <v>52.38</v>
      </c>
      <c r="DV75" s="402">
        <v>54.21</v>
      </c>
      <c r="DW75" s="402" t="s">
        <v>605</v>
      </c>
      <c r="DX75" s="402" t="s">
        <v>604</v>
      </c>
      <c r="DY75" s="402" t="s">
        <v>604</v>
      </c>
      <c r="DZ75" s="402">
        <v>17.989999999999998</v>
      </c>
      <c r="EA75" s="402">
        <v>18.817174038967337</v>
      </c>
      <c r="EB75" s="402">
        <v>18.534674980094731</v>
      </c>
      <c r="EC75" s="770"/>
      <c r="ED75" s="770"/>
      <c r="EE75" s="770"/>
      <c r="EF75" s="770"/>
      <c r="EG75" s="770"/>
      <c r="EH75" s="770"/>
      <c r="EI75" s="770"/>
      <c r="EJ75" s="770"/>
      <c r="EK75" s="402" t="s">
        <v>333</v>
      </c>
      <c r="EL75" s="584"/>
      <c r="EM75" s="402">
        <v>0</v>
      </c>
      <c r="EN75" s="402" t="s">
        <v>830</v>
      </c>
      <c r="EO75" s="402" t="s">
        <v>830</v>
      </c>
      <c r="EP75" s="402" t="s">
        <v>605</v>
      </c>
      <c r="EQ75" s="402" t="s">
        <v>847</v>
      </c>
      <c r="ER75" s="402" t="s">
        <v>847</v>
      </c>
      <c r="ES75" s="402" t="s">
        <v>847</v>
      </c>
      <c r="ET75" s="402" t="s">
        <v>847</v>
      </c>
      <c r="EU75" s="402"/>
      <c r="EV75" s="402"/>
      <c r="EW75" s="402"/>
      <c r="EX75" s="402"/>
      <c r="EY75" s="402"/>
      <c r="EZ75" s="402"/>
      <c r="FA75" s="402" t="s">
        <v>605</v>
      </c>
      <c r="FB75" s="782" t="s">
        <v>604</v>
      </c>
      <c r="FC75" s="782">
        <v>345.3</v>
      </c>
      <c r="FD75" s="782">
        <v>0</v>
      </c>
      <c r="FE75" s="402">
        <v>32.08</v>
      </c>
    </row>
    <row r="76" spans="1:161">
      <c r="A76" s="276" t="s">
        <v>269</v>
      </c>
      <c r="B76" s="276" t="s">
        <v>270</v>
      </c>
      <c r="C76" s="267" t="s">
        <v>271</v>
      </c>
      <c r="D76" s="421" t="s">
        <v>271</v>
      </c>
      <c r="E76" s="312">
        <v>13001</v>
      </c>
      <c r="F76" s="276" t="s">
        <v>273</v>
      </c>
      <c r="G76" s="794">
        <v>13103</v>
      </c>
      <c r="H76" s="795">
        <v>207.37</v>
      </c>
      <c r="I76" s="795">
        <v>492.81739900000002</v>
      </c>
      <c r="J76" s="796">
        <v>2.35</v>
      </c>
      <c r="K76" s="795">
        <v>697.24</v>
      </c>
      <c r="L76" s="795">
        <v>647.91717500000004</v>
      </c>
      <c r="M76" s="795">
        <v>3.73</v>
      </c>
      <c r="N76" s="795">
        <v>93.83</v>
      </c>
      <c r="O76" s="795">
        <v>93.829351742056332</v>
      </c>
      <c r="P76" s="795">
        <v>100</v>
      </c>
      <c r="Q76" s="795">
        <v>99.996978874781917</v>
      </c>
      <c r="R76" s="795">
        <v>5.94</v>
      </c>
      <c r="S76" s="795">
        <v>745.28</v>
      </c>
      <c r="T76" s="795">
        <v>752.26</v>
      </c>
      <c r="U76" s="795">
        <v>753.93451000000005</v>
      </c>
      <c r="V76" s="795">
        <v>8.67</v>
      </c>
      <c r="W76" s="795">
        <v>360.13</v>
      </c>
      <c r="X76" s="795">
        <v>361.6</v>
      </c>
      <c r="Y76" s="795">
        <v>362.06548500000002</v>
      </c>
      <c r="Z76" s="795">
        <v>0.72</v>
      </c>
      <c r="AA76" s="809">
        <v>0.72</v>
      </c>
      <c r="AB76" s="809">
        <v>0.93</v>
      </c>
      <c r="AC76" s="795">
        <v>421.25</v>
      </c>
      <c r="AD76" s="795">
        <v>277.67</v>
      </c>
      <c r="AE76" s="795">
        <v>278.31388700000002</v>
      </c>
      <c r="AF76" s="402">
        <v>189.5</v>
      </c>
      <c r="AG76" s="402">
        <v>7.69</v>
      </c>
      <c r="AH76" s="402">
        <v>7.67</v>
      </c>
      <c r="AI76" s="402">
        <v>0.16</v>
      </c>
      <c r="AJ76" s="402"/>
      <c r="AK76" s="402">
        <v>1.2</v>
      </c>
      <c r="AL76" s="402">
        <v>1.1100000000000001</v>
      </c>
      <c r="AM76" s="398">
        <v>36.590000000000003</v>
      </c>
      <c r="AN76" s="402">
        <v>1.55</v>
      </c>
      <c r="AO76" s="402">
        <v>1.5454545454545454</v>
      </c>
      <c r="AP76" s="402">
        <v>27.9</v>
      </c>
      <c r="AQ76" s="402">
        <v>27.9</v>
      </c>
      <c r="AR76" s="402">
        <v>83.8</v>
      </c>
      <c r="AS76" s="402">
        <v>83.8</v>
      </c>
      <c r="AT76" s="402">
        <v>2.85</v>
      </c>
      <c r="AU76" s="402">
        <v>0</v>
      </c>
      <c r="AV76" s="402">
        <v>6.317341101323132</v>
      </c>
      <c r="AW76" s="402">
        <v>69.822948950874562</v>
      </c>
      <c r="AX76" s="402">
        <v>86.28</v>
      </c>
      <c r="AY76" s="402">
        <v>44.923314498297827</v>
      </c>
      <c r="AZ76" s="402">
        <v>85</v>
      </c>
      <c r="BA76" s="402">
        <v>110</v>
      </c>
      <c r="BB76" s="402">
        <v>20.329999999999998</v>
      </c>
      <c r="BC76" s="402">
        <v>32.380000000000003</v>
      </c>
      <c r="BD76" s="402">
        <v>55.51</v>
      </c>
      <c r="BE76" s="402">
        <v>24.67</v>
      </c>
      <c r="BF76" s="402"/>
      <c r="BG76" s="402"/>
      <c r="BH76" s="402"/>
      <c r="BI76" s="402"/>
      <c r="BJ76" s="402">
        <v>6.67</v>
      </c>
      <c r="BK76" s="402">
        <v>6.67</v>
      </c>
      <c r="BL76" s="402">
        <v>13.12</v>
      </c>
      <c r="BM76" s="402">
        <v>13.12</v>
      </c>
      <c r="BN76" s="402"/>
      <c r="BO76" s="402"/>
      <c r="BP76" s="402"/>
      <c r="BQ76" s="402"/>
      <c r="BR76" s="402"/>
      <c r="BS76" s="402"/>
      <c r="BT76" s="402">
        <v>1.33</v>
      </c>
      <c r="BU76" s="402">
        <v>1.26</v>
      </c>
      <c r="BV76" s="402">
        <v>0.28999999999999998</v>
      </c>
      <c r="BW76" s="402" t="s">
        <v>1086</v>
      </c>
      <c r="BX76" s="402">
        <v>2.9702550176093689</v>
      </c>
      <c r="BY76" s="402">
        <v>627.73</v>
      </c>
      <c r="BZ76" s="402">
        <v>638.14</v>
      </c>
      <c r="CA76" s="402">
        <v>767.61488786719542</v>
      </c>
      <c r="CB76" s="402">
        <v>80.180000000000007</v>
      </c>
      <c r="CC76" s="402">
        <v>75.760000000000005</v>
      </c>
      <c r="CD76" s="402">
        <v>74.412873291215377</v>
      </c>
      <c r="CE76" s="402" t="s">
        <v>526</v>
      </c>
      <c r="CF76" s="402">
        <v>0</v>
      </c>
      <c r="CG76" s="402"/>
      <c r="CH76" s="402"/>
      <c r="CI76" s="402"/>
      <c r="CJ76" s="402">
        <v>8.42</v>
      </c>
      <c r="CK76" s="402">
        <v>0.03</v>
      </c>
      <c r="CL76" s="402">
        <v>225.19</v>
      </c>
      <c r="CM76" s="402">
        <v>290.94549382228189</v>
      </c>
      <c r="CN76" s="402">
        <v>510.54078826764436</v>
      </c>
      <c r="CO76" s="402">
        <v>10.07</v>
      </c>
      <c r="CP76" s="402">
        <v>7.35</v>
      </c>
      <c r="CQ76" s="402">
        <v>6.93</v>
      </c>
      <c r="CR76" s="402">
        <v>28.76</v>
      </c>
      <c r="CS76" s="402">
        <v>2.1345046435203114</v>
      </c>
      <c r="CT76" s="402">
        <v>17.489999999999998</v>
      </c>
      <c r="CU76" s="402">
        <v>4872</v>
      </c>
      <c r="CV76" s="402">
        <v>12.84</v>
      </c>
      <c r="CW76" s="402">
        <v>4.4800000000000004</v>
      </c>
      <c r="CX76" s="402">
        <v>0.08</v>
      </c>
      <c r="CY76" s="402">
        <v>25.29</v>
      </c>
      <c r="CZ76" s="402">
        <v>12.07</v>
      </c>
      <c r="DA76" s="402">
        <v>7.59</v>
      </c>
      <c r="DB76" s="402">
        <v>35.56</v>
      </c>
      <c r="DC76" s="402">
        <v>34.64</v>
      </c>
      <c r="DD76" s="999">
        <v>11678</v>
      </c>
      <c r="DE76" s="402">
        <v>21.42</v>
      </c>
      <c r="DF76" s="402">
        <v>17.241379310344829</v>
      </c>
      <c r="DG76" s="402">
        <v>5</v>
      </c>
      <c r="DH76" s="402">
        <v>0.25</v>
      </c>
      <c r="DI76" s="402">
        <v>0.28120738445432264</v>
      </c>
      <c r="DJ76" s="402">
        <v>0.40558797855400608</v>
      </c>
      <c r="DK76" s="402">
        <v>1.03</v>
      </c>
      <c r="DL76" s="402">
        <v>0.82</v>
      </c>
      <c r="DM76" s="402"/>
      <c r="DN76" s="402"/>
      <c r="DO76" s="402">
        <v>0.01</v>
      </c>
      <c r="DP76" s="402" t="s">
        <v>987</v>
      </c>
      <c r="DQ76" s="812" t="s">
        <v>987</v>
      </c>
      <c r="DR76" s="402" t="s">
        <v>1523</v>
      </c>
      <c r="DS76" s="402" t="s">
        <v>987</v>
      </c>
      <c r="DT76" s="402" t="s">
        <v>1523</v>
      </c>
      <c r="DU76" s="402">
        <v>1.1499999999999999</v>
      </c>
      <c r="DV76" s="402">
        <v>20.94</v>
      </c>
      <c r="DW76" s="402" t="s">
        <v>605</v>
      </c>
      <c r="DX76" s="402" t="s">
        <v>604</v>
      </c>
      <c r="DY76" s="402" t="s">
        <v>604</v>
      </c>
      <c r="DZ76" s="402">
        <v>78.23</v>
      </c>
      <c r="EA76" s="402">
        <v>77.91440090821574</v>
      </c>
      <c r="EB76" s="402">
        <v>81.116464776319575</v>
      </c>
      <c r="EC76" s="770"/>
      <c r="ED76" s="770"/>
      <c r="EE76" s="770"/>
      <c r="EF76" s="770"/>
      <c r="EG76" s="770"/>
      <c r="EH76" s="770"/>
      <c r="EI76" s="770"/>
      <c r="EJ76" s="770"/>
      <c r="EK76" s="402" t="s">
        <v>333</v>
      </c>
      <c r="EL76" s="584"/>
      <c r="EM76" s="402">
        <v>0</v>
      </c>
      <c r="EN76" s="402" t="s">
        <v>604</v>
      </c>
      <c r="EO76" s="402" t="s">
        <v>605</v>
      </c>
      <c r="EP76" s="402" t="s">
        <v>605</v>
      </c>
      <c r="EQ76" s="402" t="s">
        <v>847</v>
      </c>
      <c r="ER76" s="402" t="s">
        <v>847</v>
      </c>
      <c r="ES76" s="402" t="s">
        <v>847</v>
      </c>
      <c r="ET76" s="402" t="s">
        <v>847</v>
      </c>
      <c r="EU76" s="402"/>
      <c r="EV76" s="402"/>
      <c r="EW76" s="402"/>
      <c r="EX76" s="402"/>
      <c r="EY76" s="402"/>
      <c r="EZ76" s="402"/>
      <c r="FA76" s="402" t="s">
        <v>526</v>
      </c>
      <c r="FB76" s="782" t="s">
        <v>605</v>
      </c>
      <c r="FC76" s="782" t="s">
        <v>526</v>
      </c>
      <c r="FD76" s="782">
        <v>0</v>
      </c>
      <c r="FE76" s="402">
        <v>31.38</v>
      </c>
    </row>
    <row r="77" spans="1:161">
      <c r="A77" s="276" t="s">
        <v>269</v>
      </c>
      <c r="B77" s="276" t="s">
        <v>270</v>
      </c>
      <c r="C77" s="267" t="s">
        <v>271</v>
      </c>
      <c r="D77" s="421" t="s">
        <v>271</v>
      </c>
      <c r="E77" s="312">
        <v>13001</v>
      </c>
      <c r="F77" s="276" t="s">
        <v>274</v>
      </c>
      <c r="G77" s="794">
        <v>13104</v>
      </c>
      <c r="H77" s="795">
        <v>198.72</v>
      </c>
      <c r="I77" s="795">
        <v>696.15415599999994</v>
      </c>
      <c r="J77" s="796">
        <v>2.86</v>
      </c>
      <c r="K77" s="795">
        <v>850.04</v>
      </c>
      <c r="L77" s="795">
        <v>805.65392099999997</v>
      </c>
      <c r="M77" s="795">
        <v>0.61</v>
      </c>
      <c r="N77" s="795">
        <v>93.83</v>
      </c>
      <c r="O77" s="795">
        <v>93.829663048965173</v>
      </c>
      <c r="P77" s="795">
        <v>100</v>
      </c>
      <c r="Q77" s="795">
        <v>100</v>
      </c>
      <c r="R77" s="795">
        <v>3.3</v>
      </c>
      <c r="S77" s="795">
        <v>692.77</v>
      </c>
      <c r="T77" s="795">
        <v>834.21</v>
      </c>
      <c r="U77" s="795">
        <v>833.59574899999996</v>
      </c>
      <c r="V77" s="795">
        <v>11.89</v>
      </c>
      <c r="W77" s="795">
        <v>365.41</v>
      </c>
      <c r="X77" s="795">
        <v>361.4</v>
      </c>
      <c r="Y77" s="795">
        <v>361.61782199999999</v>
      </c>
      <c r="Z77" s="795">
        <v>0.97</v>
      </c>
      <c r="AA77" s="809">
        <v>0.99</v>
      </c>
      <c r="AB77" s="809">
        <v>1.38</v>
      </c>
      <c r="AC77" s="795">
        <v>545.70000000000005</v>
      </c>
      <c r="AD77" s="795">
        <v>307.94</v>
      </c>
      <c r="AE77" s="795">
        <v>308.23888099999999</v>
      </c>
      <c r="AF77" s="402">
        <v>189.94</v>
      </c>
      <c r="AG77" s="402">
        <v>7.94</v>
      </c>
      <c r="AH77" s="402">
        <v>7.93</v>
      </c>
      <c r="AI77" s="402">
        <v>0.2</v>
      </c>
      <c r="AJ77" s="402"/>
      <c r="AK77" s="402">
        <v>1.02</v>
      </c>
      <c r="AL77" s="402">
        <v>1.66</v>
      </c>
      <c r="AM77" s="398">
        <v>49.2</v>
      </c>
      <c r="AN77" s="402">
        <v>1.27</v>
      </c>
      <c r="AO77" s="402">
        <v>1.271186440677966</v>
      </c>
      <c r="AP77" s="402">
        <v>40.799999999999997</v>
      </c>
      <c r="AQ77" s="402">
        <v>40.799999999999997</v>
      </c>
      <c r="AR77" s="402">
        <v>78.2</v>
      </c>
      <c r="AS77" s="402">
        <v>78.2</v>
      </c>
      <c r="AT77" s="402">
        <v>3.7</v>
      </c>
      <c r="AU77" s="402">
        <v>4.37</v>
      </c>
      <c r="AV77" s="402">
        <v>5.0289162685441289</v>
      </c>
      <c r="AW77" s="402">
        <v>101.40711626288869</v>
      </c>
      <c r="AX77" s="402">
        <v>95.51</v>
      </c>
      <c r="AY77" s="402">
        <v>79.744243686914047</v>
      </c>
      <c r="AZ77" s="402">
        <v>75</v>
      </c>
      <c r="BA77" s="402">
        <v>80</v>
      </c>
      <c r="BB77" s="402">
        <v>17.77</v>
      </c>
      <c r="BC77" s="402">
        <v>22.93</v>
      </c>
      <c r="BD77" s="402">
        <v>29.72</v>
      </c>
      <c r="BE77" s="402">
        <v>19.16</v>
      </c>
      <c r="BF77" s="402"/>
      <c r="BG77" s="402"/>
      <c r="BH77" s="402"/>
      <c r="BI77" s="402"/>
      <c r="BJ77" s="402">
        <v>13.07</v>
      </c>
      <c r="BK77" s="402">
        <v>13.08</v>
      </c>
      <c r="BL77" s="402">
        <v>24.1</v>
      </c>
      <c r="BM77" s="402">
        <v>24.12</v>
      </c>
      <c r="BN77" s="402"/>
      <c r="BO77" s="402"/>
      <c r="BP77" s="402"/>
      <c r="BQ77" s="402"/>
      <c r="BR77" s="402"/>
      <c r="BS77" s="402"/>
      <c r="BT77" s="402">
        <v>1.33</v>
      </c>
      <c r="BU77" s="402">
        <v>1.29</v>
      </c>
      <c r="BV77" s="402">
        <v>0</v>
      </c>
      <c r="BW77" s="402" t="s">
        <v>1086</v>
      </c>
      <c r="BX77" s="402" t="s">
        <v>526</v>
      </c>
      <c r="BY77" s="402">
        <v>695.72</v>
      </c>
      <c r="BZ77" s="402">
        <v>697.97</v>
      </c>
      <c r="CA77" s="402">
        <v>803.68401163834903</v>
      </c>
      <c r="CB77" s="402">
        <v>407.81</v>
      </c>
      <c r="CC77" s="402">
        <v>342.93</v>
      </c>
      <c r="CD77" s="402">
        <v>332.19024817676637</v>
      </c>
      <c r="CE77" s="402" t="s">
        <v>526</v>
      </c>
      <c r="CF77" s="402">
        <v>0.02</v>
      </c>
      <c r="CG77" s="402"/>
      <c r="CH77" s="402"/>
      <c r="CI77" s="402"/>
      <c r="CJ77" s="402">
        <v>10.5</v>
      </c>
      <c r="CK77" s="402">
        <v>0.01</v>
      </c>
      <c r="CL77" s="402">
        <v>518.55999999999995</v>
      </c>
      <c r="CM77" s="402">
        <v>562.72382417699021</v>
      </c>
      <c r="CN77" s="402">
        <v>681.45225358826337</v>
      </c>
      <c r="CO77" s="402">
        <v>14.6</v>
      </c>
      <c r="CP77" s="402">
        <v>12.52</v>
      </c>
      <c r="CQ77" s="402">
        <v>5.99</v>
      </c>
      <c r="CR77" s="402">
        <v>16.28</v>
      </c>
      <c r="CS77" s="402">
        <v>1.7487498595921118</v>
      </c>
      <c r="CT77" s="402">
        <v>16.670000000000002</v>
      </c>
      <c r="CU77" s="402">
        <v>4409</v>
      </c>
      <c r="CV77" s="402">
        <v>10.44</v>
      </c>
      <c r="CW77" s="402">
        <v>4.46</v>
      </c>
      <c r="CX77" s="402">
        <v>0.05</v>
      </c>
      <c r="CY77" s="402">
        <v>60.78</v>
      </c>
      <c r="CZ77" s="402">
        <v>10.17</v>
      </c>
      <c r="DA77" s="402">
        <v>7.43</v>
      </c>
      <c r="DB77" s="402">
        <v>21.62</v>
      </c>
      <c r="DC77" s="402">
        <v>29.37</v>
      </c>
      <c r="DD77" s="999">
        <v>16023</v>
      </c>
      <c r="DE77" s="402">
        <v>72.5</v>
      </c>
      <c r="DF77" s="402">
        <v>60</v>
      </c>
      <c r="DG77" s="402">
        <v>25</v>
      </c>
      <c r="DH77" s="402">
        <v>0.19</v>
      </c>
      <c r="DI77" s="402">
        <v>0.19886011584099761</v>
      </c>
      <c r="DJ77" s="402">
        <v>0.2372590829105839</v>
      </c>
      <c r="DK77" s="402">
        <v>1.1000000000000001</v>
      </c>
      <c r="DL77" s="402">
        <v>1.24</v>
      </c>
      <c r="DM77" s="402"/>
      <c r="DN77" s="402"/>
      <c r="DO77" s="402">
        <v>0</v>
      </c>
      <c r="DP77" s="402" t="s">
        <v>987</v>
      </c>
      <c r="DQ77" s="812" t="s">
        <v>987</v>
      </c>
      <c r="DR77" s="402">
        <v>0.04</v>
      </c>
      <c r="DS77" s="402" t="s">
        <v>987</v>
      </c>
      <c r="DT77" s="402">
        <v>0</v>
      </c>
      <c r="DU77" s="402">
        <v>21.29</v>
      </c>
      <c r="DV77" s="402">
        <v>22.61</v>
      </c>
      <c r="DW77" s="402" t="s">
        <v>604</v>
      </c>
      <c r="DX77" s="402" t="s">
        <v>604</v>
      </c>
      <c r="DY77" s="402" t="s">
        <v>604</v>
      </c>
      <c r="DZ77" s="402">
        <v>42.49</v>
      </c>
      <c r="EA77" s="402">
        <v>43.588401878658303</v>
      </c>
      <c r="EB77" s="402">
        <v>46.17938493487992</v>
      </c>
      <c r="EC77" s="770"/>
      <c r="ED77" s="770"/>
      <c r="EE77" s="770"/>
      <c r="EF77" s="770"/>
      <c r="EG77" s="770"/>
      <c r="EH77" s="770"/>
      <c r="EI77" s="770"/>
      <c r="EJ77" s="770"/>
      <c r="EK77" s="402" t="s">
        <v>333</v>
      </c>
      <c r="EL77" s="584"/>
      <c r="EM77" s="402">
        <v>0</v>
      </c>
      <c r="EN77" s="402" t="s">
        <v>830</v>
      </c>
      <c r="EO77" s="402" t="s">
        <v>830</v>
      </c>
      <c r="EP77" s="402" t="s">
        <v>604</v>
      </c>
      <c r="EQ77" s="402" t="s">
        <v>847</v>
      </c>
      <c r="ER77" s="402" t="s">
        <v>847</v>
      </c>
      <c r="ES77" s="402" t="s">
        <v>847</v>
      </c>
      <c r="ET77" s="402" t="s">
        <v>847</v>
      </c>
      <c r="EU77" s="402"/>
      <c r="EV77" s="402"/>
      <c r="EW77" s="402"/>
      <c r="EX77" s="402"/>
      <c r="EY77" s="402"/>
      <c r="EZ77" s="402"/>
      <c r="FA77" s="402" t="s">
        <v>526</v>
      </c>
      <c r="FB77" s="782" t="s">
        <v>605</v>
      </c>
      <c r="FC77" s="782" t="s">
        <v>526</v>
      </c>
      <c r="FD77" s="782">
        <v>4850.8441186334403</v>
      </c>
      <c r="FE77" s="402">
        <v>25.87</v>
      </c>
    </row>
    <row r="78" spans="1:161">
      <c r="A78" s="276" t="s">
        <v>269</v>
      </c>
      <c r="B78" s="276" t="s">
        <v>270</v>
      </c>
      <c r="C78" s="267" t="s">
        <v>271</v>
      </c>
      <c r="D78" s="421" t="s">
        <v>271</v>
      </c>
      <c r="E78" s="312">
        <v>13001</v>
      </c>
      <c r="F78" s="276" t="s">
        <v>275</v>
      </c>
      <c r="G78" s="794">
        <v>13105</v>
      </c>
      <c r="H78" s="795">
        <v>260.57</v>
      </c>
      <c r="I78" s="795">
        <v>253.661418</v>
      </c>
      <c r="J78" s="796">
        <v>2.16</v>
      </c>
      <c r="K78" s="795">
        <v>1390.02</v>
      </c>
      <c r="L78" s="795">
        <v>1363.622267</v>
      </c>
      <c r="M78" s="795">
        <v>0.31</v>
      </c>
      <c r="N78" s="795">
        <v>79.83</v>
      </c>
      <c r="O78" s="795">
        <v>79.423984485753039</v>
      </c>
      <c r="P78" s="795">
        <v>98.99</v>
      </c>
      <c r="Q78" s="795">
        <v>98.50258059368997</v>
      </c>
      <c r="R78" s="795">
        <v>2.0299999999999998</v>
      </c>
      <c r="S78" s="795">
        <v>708.32</v>
      </c>
      <c r="T78" s="795">
        <v>703.74</v>
      </c>
      <c r="U78" s="795">
        <v>730.49402999999995</v>
      </c>
      <c r="V78" s="795">
        <v>19.829999999999998</v>
      </c>
      <c r="W78" s="795">
        <v>379.76</v>
      </c>
      <c r="X78" s="795">
        <v>374.87</v>
      </c>
      <c r="Y78" s="795">
        <v>382.684168</v>
      </c>
      <c r="Z78" s="795">
        <v>1.03</v>
      </c>
      <c r="AA78" s="809">
        <v>1.04</v>
      </c>
      <c r="AB78" s="809">
        <v>1.47</v>
      </c>
      <c r="AC78" s="795">
        <v>435.52</v>
      </c>
      <c r="AD78" s="795">
        <v>286.5</v>
      </c>
      <c r="AE78" s="795">
        <v>294.29549900000001</v>
      </c>
      <c r="AF78" s="402">
        <v>210.66</v>
      </c>
      <c r="AG78" s="402">
        <v>8.23</v>
      </c>
      <c r="AH78" s="402">
        <v>8.23</v>
      </c>
      <c r="AI78" s="402">
        <v>0.48</v>
      </c>
      <c r="AJ78" s="402"/>
      <c r="AK78" s="402">
        <v>2.09</v>
      </c>
      <c r="AL78" s="402">
        <v>1.55</v>
      </c>
      <c r="AM78" s="398">
        <v>37.049999999999997</v>
      </c>
      <c r="AN78" s="402">
        <v>2</v>
      </c>
      <c r="AO78" s="402">
        <v>2</v>
      </c>
      <c r="AP78" s="402">
        <v>21.4</v>
      </c>
      <c r="AQ78" s="402">
        <v>21.4</v>
      </c>
      <c r="AR78" s="402">
        <v>78.099999999999994</v>
      </c>
      <c r="AS78" s="402">
        <v>78.099999999999994</v>
      </c>
      <c r="AT78" s="402">
        <v>3.51</v>
      </c>
      <c r="AU78" s="402">
        <v>2.33</v>
      </c>
      <c r="AV78" s="402">
        <v>2.3255813953488369</v>
      </c>
      <c r="AW78" s="402">
        <v>239.1365358529398</v>
      </c>
      <c r="AX78" s="402">
        <v>213.43</v>
      </c>
      <c r="AY78" s="402">
        <v>125.58139534883722</v>
      </c>
      <c r="AZ78" s="402">
        <v>90</v>
      </c>
      <c r="BA78" s="402">
        <v>105</v>
      </c>
      <c r="BB78" s="402">
        <v>19.670000000000002</v>
      </c>
      <c r="BC78" s="402">
        <v>38.1</v>
      </c>
      <c r="BD78" s="402">
        <v>60.74</v>
      </c>
      <c r="BE78" s="402">
        <v>25.16</v>
      </c>
      <c r="BF78" s="402"/>
      <c r="BG78" s="402"/>
      <c r="BH78" s="402"/>
      <c r="BI78" s="402"/>
      <c r="BJ78" s="402">
        <v>6.21</v>
      </c>
      <c r="BK78" s="402">
        <v>6.18</v>
      </c>
      <c r="BL78" s="402">
        <v>10.89</v>
      </c>
      <c r="BM78" s="402">
        <v>10.84</v>
      </c>
      <c r="BN78" s="402"/>
      <c r="BO78" s="402"/>
      <c r="BP78" s="402"/>
      <c r="BQ78" s="402"/>
      <c r="BR78" s="402"/>
      <c r="BS78" s="402"/>
      <c r="BT78" s="402">
        <v>1.31</v>
      </c>
      <c r="BU78" s="402">
        <v>1.28</v>
      </c>
      <c r="BV78" s="402">
        <v>0.24</v>
      </c>
      <c r="BW78" s="402" t="s">
        <v>1086</v>
      </c>
      <c r="BX78" s="402">
        <v>2.7407325336614439</v>
      </c>
      <c r="BY78" s="402">
        <v>624.37</v>
      </c>
      <c r="BZ78" s="402">
        <v>629.77</v>
      </c>
      <c r="CA78" s="402">
        <v>644.52617559883788</v>
      </c>
      <c r="CB78" s="402">
        <v>166.6</v>
      </c>
      <c r="CC78" s="402">
        <v>156.79</v>
      </c>
      <c r="CD78" s="402">
        <v>137.84206230813922</v>
      </c>
      <c r="CE78" s="402" t="s">
        <v>526</v>
      </c>
      <c r="CF78" s="402">
        <v>0</v>
      </c>
      <c r="CG78" s="402"/>
      <c r="CH78" s="402"/>
      <c r="CI78" s="402"/>
      <c r="CJ78" s="402">
        <v>8.06</v>
      </c>
      <c r="CK78" s="402">
        <v>0.37</v>
      </c>
      <c r="CL78" s="402">
        <v>451.46</v>
      </c>
      <c r="CM78" s="402">
        <v>568.49758686250345</v>
      </c>
      <c r="CN78" s="402">
        <v>641.95302082264845</v>
      </c>
      <c r="CO78" s="402">
        <v>11.78</v>
      </c>
      <c r="CP78" s="402">
        <v>20.68</v>
      </c>
      <c r="CQ78" s="402">
        <v>16.09</v>
      </c>
      <c r="CR78" s="402">
        <v>19.809999999999999</v>
      </c>
      <c r="CS78" s="402">
        <v>2.0492709973343231</v>
      </c>
      <c r="CT78" s="402">
        <v>12.95</v>
      </c>
      <c r="CU78" s="402">
        <v>4084</v>
      </c>
      <c r="CV78" s="402">
        <v>10.220000000000001</v>
      </c>
      <c r="CW78" s="402">
        <v>2.61</v>
      </c>
      <c r="CX78" s="402">
        <v>0</v>
      </c>
      <c r="CY78" s="402">
        <v>0</v>
      </c>
      <c r="CZ78" s="402">
        <v>14.54</v>
      </c>
      <c r="DA78" s="402">
        <v>9.58</v>
      </c>
      <c r="DB78" s="402">
        <v>27.04</v>
      </c>
      <c r="DC78" s="402">
        <v>22.65</v>
      </c>
      <c r="DD78" s="999" t="s">
        <v>526</v>
      </c>
      <c r="DE78" s="402">
        <v>54.16</v>
      </c>
      <c r="DF78" s="402">
        <v>46.511627906976742</v>
      </c>
      <c r="DG78" s="402">
        <v>32.558139534883722</v>
      </c>
      <c r="DH78" s="402">
        <v>0.34</v>
      </c>
      <c r="DI78" s="402">
        <v>0.37795519704804603</v>
      </c>
      <c r="DJ78" s="402">
        <v>0.47748195672972021</v>
      </c>
      <c r="DK78" s="402">
        <v>1.18</v>
      </c>
      <c r="DL78" s="402">
        <v>0.94</v>
      </c>
      <c r="DM78" s="402"/>
      <c r="DN78" s="402"/>
      <c r="DO78" s="402">
        <v>0.08</v>
      </c>
      <c r="DP78" s="402" t="s">
        <v>987</v>
      </c>
      <c r="DQ78" s="812" t="s">
        <v>987</v>
      </c>
      <c r="DR78" s="402" t="s">
        <v>1523</v>
      </c>
      <c r="DS78" s="402" t="s">
        <v>987</v>
      </c>
      <c r="DT78" s="402" t="s">
        <v>1523</v>
      </c>
      <c r="DU78" s="402">
        <v>52.58</v>
      </c>
      <c r="DV78" s="402">
        <v>63.52</v>
      </c>
      <c r="DW78" s="402" t="s">
        <v>605</v>
      </c>
      <c r="DX78" s="402" t="s">
        <v>605</v>
      </c>
      <c r="DY78" s="402" t="s">
        <v>605</v>
      </c>
      <c r="DZ78" s="402">
        <v>70.290000000000006</v>
      </c>
      <c r="EA78" s="402">
        <v>68.420411466724431</v>
      </c>
      <c r="EB78" s="402">
        <v>72.779786414049909</v>
      </c>
      <c r="EC78" s="770"/>
      <c r="ED78" s="770"/>
      <c r="EE78" s="770"/>
      <c r="EF78" s="770"/>
      <c r="EG78" s="770"/>
      <c r="EH78" s="770"/>
      <c r="EI78" s="770"/>
      <c r="EJ78" s="770"/>
      <c r="EK78" s="402" t="s">
        <v>333</v>
      </c>
      <c r="EL78" s="584"/>
      <c r="EM78" s="402">
        <v>0</v>
      </c>
      <c r="EN78" s="402" t="s">
        <v>830</v>
      </c>
      <c r="EO78" s="402" t="s">
        <v>830</v>
      </c>
      <c r="EP78" s="402" t="s">
        <v>605</v>
      </c>
      <c r="EQ78" s="402" t="s">
        <v>847</v>
      </c>
      <c r="ER78" s="402" t="s">
        <v>847</v>
      </c>
      <c r="ES78" s="402" t="s">
        <v>847</v>
      </c>
      <c r="ET78" s="402" t="s">
        <v>847</v>
      </c>
      <c r="EU78" s="402"/>
      <c r="EV78" s="402"/>
      <c r="EW78" s="402"/>
      <c r="EX78" s="402"/>
      <c r="EY78" s="402"/>
      <c r="EZ78" s="402"/>
      <c r="FA78" s="402" t="s">
        <v>526</v>
      </c>
      <c r="FB78" s="782" t="s">
        <v>605</v>
      </c>
      <c r="FC78" s="782" t="s">
        <v>526</v>
      </c>
      <c r="FD78" s="782">
        <v>27.990459918244532</v>
      </c>
      <c r="FE78" s="402">
        <v>23.42</v>
      </c>
    </row>
    <row r="79" spans="1:161">
      <c r="A79" s="276" t="s">
        <v>269</v>
      </c>
      <c r="B79" s="276" t="s">
        <v>270</v>
      </c>
      <c r="C79" s="267" t="s">
        <v>271</v>
      </c>
      <c r="D79" s="421" t="s">
        <v>271</v>
      </c>
      <c r="E79" s="312">
        <v>13001</v>
      </c>
      <c r="F79" s="276" t="s">
        <v>276</v>
      </c>
      <c r="G79" s="794">
        <v>13106</v>
      </c>
      <c r="H79" s="795">
        <v>271.98</v>
      </c>
      <c r="I79" s="795">
        <v>369.25828799999999</v>
      </c>
      <c r="J79" s="796">
        <v>2.72</v>
      </c>
      <c r="K79" s="795">
        <v>904.07</v>
      </c>
      <c r="L79" s="795">
        <v>855.60167899999999</v>
      </c>
      <c r="M79" s="795">
        <v>1.68</v>
      </c>
      <c r="N79" s="795">
        <v>77.599999999999994</v>
      </c>
      <c r="O79" s="795">
        <v>74.600743819733097</v>
      </c>
      <c r="P79" s="795">
        <v>100</v>
      </c>
      <c r="Q79" s="795">
        <v>100</v>
      </c>
      <c r="R79" s="795">
        <v>3.79</v>
      </c>
      <c r="S79" s="795">
        <v>1027.82</v>
      </c>
      <c r="T79" s="795">
        <v>1036.55</v>
      </c>
      <c r="U79" s="795">
        <v>1032.018368</v>
      </c>
      <c r="V79" s="795">
        <v>5.12</v>
      </c>
      <c r="W79" s="795">
        <v>478.78</v>
      </c>
      <c r="X79" s="795">
        <v>444.16</v>
      </c>
      <c r="Y79" s="795">
        <v>441.761548</v>
      </c>
      <c r="Z79" s="795">
        <v>1.07</v>
      </c>
      <c r="AA79" s="809">
        <v>0.98</v>
      </c>
      <c r="AB79" s="809">
        <v>1.37</v>
      </c>
      <c r="AC79" s="795">
        <v>614.04999999999995</v>
      </c>
      <c r="AD79" s="795">
        <v>326.61</v>
      </c>
      <c r="AE79" s="795">
        <v>328.106176</v>
      </c>
      <c r="AF79" s="402">
        <v>212.65</v>
      </c>
      <c r="AG79" s="402">
        <v>9.16</v>
      </c>
      <c r="AH79" s="402">
        <v>9.1</v>
      </c>
      <c r="AI79" s="402">
        <v>0.72</v>
      </c>
      <c r="AJ79" s="402"/>
      <c r="AK79" s="402">
        <v>2.79</v>
      </c>
      <c r="AL79" s="402">
        <v>3.38</v>
      </c>
      <c r="AM79" s="398">
        <v>44</v>
      </c>
      <c r="AN79" s="402">
        <v>1.25</v>
      </c>
      <c r="AO79" s="402">
        <v>1.25</v>
      </c>
      <c r="AP79" s="402">
        <v>30.6</v>
      </c>
      <c r="AQ79" s="402">
        <v>30.6</v>
      </c>
      <c r="AR79" s="402">
        <v>71.8</v>
      </c>
      <c r="AS79" s="402">
        <v>71.8</v>
      </c>
      <c r="AT79" s="402">
        <v>2.41</v>
      </c>
      <c r="AU79" s="402">
        <v>6.97</v>
      </c>
      <c r="AV79" s="402">
        <v>6.7700878177105501</v>
      </c>
      <c r="AW79" s="402">
        <v>162.48029174239051</v>
      </c>
      <c r="AX79" s="402">
        <v>166.82</v>
      </c>
      <c r="AY79" s="402">
        <v>74.954543696081089</v>
      </c>
      <c r="AZ79" s="402">
        <v>75</v>
      </c>
      <c r="BA79" s="402">
        <v>100</v>
      </c>
      <c r="BB79" s="402">
        <v>28.02</v>
      </c>
      <c r="BC79" s="402">
        <v>37.79</v>
      </c>
      <c r="BD79" s="402">
        <v>69.430000000000007</v>
      </c>
      <c r="BE79" s="402">
        <v>15.89</v>
      </c>
      <c r="BF79" s="402"/>
      <c r="BG79" s="402"/>
      <c r="BH79" s="402"/>
      <c r="BI79" s="402"/>
      <c r="BJ79" s="402">
        <v>12.14</v>
      </c>
      <c r="BK79" s="402">
        <v>13.04</v>
      </c>
      <c r="BL79" s="402">
        <v>30.44</v>
      </c>
      <c r="BM79" s="402">
        <v>32.14</v>
      </c>
      <c r="BN79" s="402"/>
      <c r="BO79" s="402"/>
      <c r="BP79" s="402"/>
      <c r="BQ79" s="402"/>
      <c r="BR79" s="402"/>
      <c r="BS79" s="402"/>
      <c r="BT79" s="402">
        <v>1.2</v>
      </c>
      <c r="BU79" s="402">
        <v>1.05</v>
      </c>
      <c r="BV79" s="402">
        <v>0</v>
      </c>
      <c r="BW79" s="402">
        <v>1.68</v>
      </c>
      <c r="BX79" s="402">
        <v>1.3946552519498352</v>
      </c>
      <c r="BY79" s="402">
        <v>756.08</v>
      </c>
      <c r="BZ79" s="402">
        <v>729.23</v>
      </c>
      <c r="CA79" s="402">
        <v>799.00181341637972</v>
      </c>
      <c r="CB79" s="402">
        <v>775.68</v>
      </c>
      <c r="CC79" s="402">
        <v>532.52</v>
      </c>
      <c r="CD79" s="402">
        <v>403.27245714418837</v>
      </c>
      <c r="CE79" s="402">
        <v>0.01</v>
      </c>
      <c r="CF79" s="402">
        <v>0</v>
      </c>
      <c r="CG79" s="402"/>
      <c r="CH79" s="402"/>
      <c r="CI79" s="402"/>
      <c r="CJ79" s="402">
        <v>11.3</v>
      </c>
      <c r="CK79" s="402">
        <v>0.24</v>
      </c>
      <c r="CL79" s="402">
        <v>559.67999999999995</v>
      </c>
      <c r="CM79" s="402">
        <v>562.81017369727044</v>
      </c>
      <c r="CN79" s="402">
        <v>672.84514862211381</v>
      </c>
      <c r="CO79" s="402">
        <v>10.49</v>
      </c>
      <c r="CP79" s="402">
        <v>9.75</v>
      </c>
      <c r="CQ79" s="402">
        <v>9.44</v>
      </c>
      <c r="CR79" s="402">
        <v>21.42</v>
      </c>
      <c r="CS79" s="402">
        <v>3.1254181528500924</v>
      </c>
      <c r="CT79" s="402">
        <v>13.14</v>
      </c>
      <c r="CU79" s="402">
        <v>5574</v>
      </c>
      <c r="CV79" s="402">
        <v>11.87</v>
      </c>
      <c r="CW79" s="402">
        <v>4.2</v>
      </c>
      <c r="CX79" s="402">
        <v>0.1</v>
      </c>
      <c r="CY79" s="402">
        <v>75.180000000000007</v>
      </c>
      <c r="CZ79" s="402">
        <v>6.16</v>
      </c>
      <c r="DA79" s="402">
        <v>5.81</v>
      </c>
      <c r="DB79" s="402">
        <v>14.49</v>
      </c>
      <c r="DC79" s="402">
        <v>23.45</v>
      </c>
      <c r="DD79" s="999">
        <v>54115</v>
      </c>
      <c r="DE79" s="402">
        <v>61.53</v>
      </c>
      <c r="DF79" s="402">
        <v>56.410256410256409</v>
      </c>
      <c r="DG79" s="402">
        <v>52.941176470588232</v>
      </c>
      <c r="DH79" s="402">
        <v>0.39</v>
      </c>
      <c r="DI79" s="402">
        <v>0.37593944845711874</v>
      </c>
      <c r="DJ79" s="402">
        <v>0.35337360626382025</v>
      </c>
      <c r="DK79" s="402">
        <v>1.03</v>
      </c>
      <c r="DL79" s="402">
        <v>1.84</v>
      </c>
      <c r="DM79" s="402"/>
      <c r="DN79" s="402"/>
      <c r="DO79" s="402">
        <v>0.05</v>
      </c>
      <c r="DP79" s="402" t="s">
        <v>987</v>
      </c>
      <c r="DQ79" s="812" t="s">
        <v>987</v>
      </c>
      <c r="DR79" s="402" t="s">
        <v>1523</v>
      </c>
      <c r="DS79" s="402" t="s">
        <v>987</v>
      </c>
      <c r="DT79" s="402" t="s">
        <v>1523</v>
      </c>
      <c r="DU79" s="402">
        <v>6.79</v>
      </c>
      <c r="DV79" s="402">
        <v>6.82</v>
      </c>
      <c r="DW79" s="402" t="s">
        <v>605</v>
      </c>
      <c r="DX79" s="402" t="s">
        <v>604</v>
      </c>
      <c r="DY79" s="402" t="s">
        <v>604</v>
      </c>
      <c r="DZ79" s="402">
        <v>14.39</v>
      </c>
      <c r="EA79" s="402">
        <v>16.117451935181442</v>
      </c>
      <c r="EB79" s="402">
        <v>16.054640263405673</v>
      </c>
      <c r="EC79" s="770"/>
      <c r="ED79" s="770"/>
      <c r="EE79" s="770"/>
      <c r="EF79" s="770"/>
      <c r="EG79" s="770"/>
      <c r="EH79" s="770"/>
      <c r="EI79" s="770"/>
      <c r="EJ79" s="770"/>
      <c r="EK79" s="402" t="s">
        <v>333</v>
      </c>
      <c r="EL79" s="584"/>
      <c r="EM79" s="402">
        <v>0</v>
      </c>
      <c r="EN79" s="402" t="s">
        <v>605</v>
      </c>
      <c r="EO79" s="402" t="s">
        <v>605</v>
      </c>
      <c r="EP79" s="402" t="s">
        <v>605</v>
      </c>
      <c r="EQ79" s="402">
        <v>0</v>
      </c>
      <c r="ER79" s="402">
        <v>0</v>
      </c>
      <c r="ES79" s="402">
        <v>0</v>
      </c>
      <c r="ET79" s="402">
        <v>0</v>
      </c>
      <c r="EU79" s="402"/>
      <c r="EV79" s="402"/>
      <c r="EW79" s="402"/>
      <c r="EX79" s="402"/>
      <c r="EY79" s="402"/>
      <c r="EZ79" s="402"/>
      <c r="FA79" s="402" t="s">
        <v>605</v>
      </c>
      <c r="FB79" s="782" t="s">
        <v>605</v>
      </c>
      <c r="FC79" s="782">
        <v>631.1</v>
      </c>
      <c r="FD79" s="782">
        <v>594.40126913627932</v>
      </c>
      <c r="FE79" s="402">
        <v>26.24</v>
      </c>
    </row>
    <row r="80" spans="1:161">
      <c r="A80" s="276" t="s">
        <v>269</v>
      </c>
      <c r="B80" s="276" t="s">
        <v>270</v>
      </c>
      <c r="C80" s="267" t="s">
        <v>271</v>
      </c>
      <c r="D80" s="421" t="s">
        <v>271</v>
      </c>
      <c r="E80" s="312">
        <v>13001</v>
      </c>
      <c r="F80" s="276" t="s">
        <v>277</v>
      </c>
      <c r="G80" s="794">
        <v>13107</v>
      </c>
      <c r="H80" s="795">
        <v>264.33</v>
      </c>
      <c r="I80" s="795">
        <v>400.08891799999998</v>
      </c>
      <c r="J80" s="796">
        <v>3.56</v>
      </c>
      <c r="K80" s="795">
        <v>2063.77</v>
      </c>
      <c r="L80" s="795">
        <v>2058.453739</v>
      </c>
      <c r="M80" s="795">
        <v>9.91</v>
      </c>
      <c r="N80" s="795">
        <v>85.38</v>
      </c>
      <c r="O80" s="795">
        <v>85.043982407037191</v>
      </c>
      <c r="P80" s="795">
        <v>78.12</v>
      </c>
      <c r="Q80" s="795">
        <v>78.628548580567767</v>
      </c>
      <c r="R80" s="795">
        <v>10.78</v>
      </c>
      <c r="S80" s="795">
        <v>1279.7</v>
      </c>
      <c r="T80" s="795">
        <v>1301.97</v>
      </c>
      <c r="U80" s="795">
        <v>1313.1643630000001</v>
      </c>
      <c r="V80" s="795">
        <v>7.31</v>
      </c>
      <c r="W80" s="795">
        <v>1325.37</v>
      </c>
      <c r="X80" s="795">
        <v>1321.99</v>
      </c>
      <c r="Y80" s="795">
        <v>1331.50693</v>
      </c>
      <c r="Z80" s="795">
        <v>0.35</v>
      </c>
      <c r="AA80" s="809">
        <v>0.36</v>
      </c>
      <c r="AB80" s="809">
        <v>0.5</v>
      </c>
      <c r="AC80" s="795">
        <v>1345.66</v>
      </c>
      <c r="AD80" s="795">
        <v>647.13</v>
      </c>
      <c r="AE80" s="795">
        <v>795.38564699999995</v>
      </c>
      <c r="AF80" s="402">
        <v>371.66</v>
      </c>
      <c r="AG80" s="402">
        <v>4.1100000000000003</v>
      </c>
      <c r="AH80" s="402">
        <v>4.08</v>
      </c>
      <c r="AI80" s="402">
        <v>0.03</v>
      </c>
      <c r="AJ80" s="402"/>
      <c r="AK80" s="402">
        <v>0.62</v>
      </c>
      <c r="AL80" s="402">
        <v>0.67</v>
      </c>
      <c r="AM80" s="398">
        <v>17.2</v>
      </c>
      <c r="AN80" s="402">
        <v>1.17</v>
      </c>
      <c r="AO80" s="402">
        <v>1.1666666666666667</v>
      </c>
      <c r="AP80" s="402">
        <v>22.2</v>
      </c>
      <c r="AQ80" s="402">
        <v>22.2</v>
      </c>
      <c r="AR80" s="402">
        <v>63.5</v>
      </c>
      <c r="AS80" s="402">
        <v>63.5</v>
      </c>
      <c r="AT80" s="402">
        <v>0.94</v>
      </c>
      <c r="AU80" s="402">
        <v>4.5599999999999996</v>
      </c>
      <c r="AV80" s="402">
        <v>1.7773354187402248</v>
      </c>
      <c r="AW80" s="402">
        <v>201.48820122579798</v>
      </c>
      <c r="AX80" s="402">
        <v>121.32</v>
      </c>
      <c r="AY80" s="402">
        <v>66.650078202758422</v>
      </c>
      <c r="AZ80" s="402">
        <v>70</v>
      </c>
      <c r="BA80" s="402">
        <v>90</v>
      </c>
      <c r="BB80" s="402">
        <v>30.11</v>
      </c>
      <c r="BC80" s="402">
        <v>39.479999999999997</v>
      </c>
      <c r="BD80" s="402">
        <v>77.849999999999994</v>
      </c>
      <c r="BE80" s="402">
        <v>34.840000000000003</v>
      </c>
      <c r="BF80" s="402"/>
      <c r="BG80" s="402"/>
      <c r="BH80" s="402"/>
      <c r="BI80" s="402"/>
      <c r="BJ80" s="402">
        <v>8.3800000000000008</v>
      </c>
      <c r="BK80" s="402">
        <v>8.15</v>
      </c>
      <c r="BL80" s="402">
        <v>12.35</v>
      </c>
      <c r="BM80" s="402">
        <v>11.84</v>
      </c>
      <c r="BN80" s="402"/>
      <c r="BO80" s="402"/>
      <c r="BP80" s="402"/>
      <c r="BQ80" s="402"/>
      <c r="BR80" s="402"/>
      <c r="BS80" s="402"/>
      <c r="BT80" s="402">
        <v>1.37</v>
      </c>
      <c r="BU80" s="402">
        <v>1.32</v>
      </c>
      <c r="BV80" s="402">
        <v>0</v>
      </c>
      <c r="BW80" s="402">
        <v>0</v>
      </c>
      <c r="BX80" s="402">
        <v>0</v>
      </c>
      <c r="BY80" s="402">
        <v>842.7</v>
      </c>
      <c r="BZ80" s="402">
        <v>836.87</v>
      </c>
      <c r="CA80" s="402">
        <v>1032.2543366984216</v>
      </c>
      <c r="CB80" s="402">
        <v>1397.71</v>
      </c>
      <c r="CC80" s="402">
        <v>1113.8499999999999</v>
      </c>
      <c r="CD80" s="402">
        <v>925.5264134013579</v>
      </c>
      <c r="CE80" s="402">
        <v>0.15</v>
      </c>
      <c r="CF80" s="402">
        <v>0.28000000000000003</v>
      </c>
      <c r="CG80" s="402"/>
      <c r="CH80" s="402"/>
      <c r="CI80" s="402"/>
      <c r="CJ80" s="402">
        <v>36.1</v>
      </c>
      <c r="CK80" s="402">
        <v>2.2000000000000002</v>
      </c>
      <c r="CL80" s="402">
        <v>615.61</v>
      </c>
      <c r="CM80" s="402">
        <v>635.9461114513166</v>
      </c>
      <c r="CN80" s="402">
        <v>690.31716730995129</v>
      </c>
      <c r="CO80" s="402">
        <v>15.91</v>
      </c>
      <c r="CP80" s="402">
        <v>8.19</v>
      </c>
      <c r="CQ80" s="402">
        <v>5.84</v>
      </c>
      <c r="CR80" s="402">
        <v>44.94</v>
      </c>
      <c r="CS80" s="402">
        <v>1.5261645685915384</v>
      </c>
      <c r="CT80" s="402">
        <v>12.76</v>
      </c>
      <c r="CU80" s="402">
        <v>2331</v>
      </c>
      <c r="CV80" s="402">
        <v>8.08</v>
      </c>
      <c r="CW80" s="402">
        <v>2.64</v>
      </c>
      <c r="CX80" s="402">
        <v>0.09</v>
      </c>
      <c r="CY80" s="402">
        <v>55.17</v>
      </c>
      <c r="CZ80" s="402">
        <v>6.11</v>
      </c>
      <c r="DA80" s="402">
        <v>5.64</v>
      </c>
      <c r="DB80" s="402">
        <v>23.83</v>
      </c>
      <c r="DC80" s="402">
        <v>28.84</v>
      </c>
      <c r="DD80" s="999" t="s">
        <v>526</v>
      </c>
      <c r="DE80" s="402">
        <v>13.04</v>
      </c>
      <c r="DF80" s="402">
        <v>14.285714285714286</v>
      </c>
      <c r="DG80" s="402" t="s">
        <v>1280</v>
      </c>
      <c r="DH80" s="402">
        <v>0.66</v>
      </c>
      <c r="DI80" s="402">
        <v>0.69044651615270314</v>
      </c>
      <c r="DJ80" s="402" t="s">
        <v>1280</v>
      </c>
      <c r="DK80" s="402">
        <v>0.79</v>
      </c>
      <c r="DL80" s="402">
        <v>0.87</v>
      </c>
      <c r="DM80" s="402"/>
      <c r="DN80" s="402"/>
      <c r="DO80" s="402">
        <v>0.18</v>
      </c>
      <c r="DP80" s="402" t="s">
        <v>987</v>
      </c>
      <c r="DQ80" s="812" t="s">
        <v>987</v>
      </c>
      <c r="DR80" s="402">
        <v>10.18</v>
      </c>
      <c r="DS80" s="402" t="s">
        <v>987</v>
      </c>
      <c r="DT80" s="402">
        <v>8.6199999999999992</v>
      </c>
      <c r="DU80" s="402">
        <v>35.24</v>
      </c>
      <c r="DV80" s="402">
        <v>53.68</v>
      </c>
      <c r="DW80" s="402" t="s">
        <v>605</v>
      </c>
      <c r="DX80" s="402" t="s">
        <v>604</v>
      </c>
      <c r="DY80" s="402" t="s">
        <v>604</v>
      </c>
      <c r="DZ80" s="402">
        <v>7.98</v>
      </c>
      <c r="EA80" s="402">
        <v>7.9480097844755866</v>
      </c>
      <c r="EB80" s="402">
        <v>7.9623559469140091</v>
      </c>
      <c r="EC80" s="770"/>
      <c r="ED80" s="770"/>
      <c r="EE80" s="770"/>
      <c r="EF80" s="770"/>
      <c r="EG80" s="770"/>
      <c r="EH80" s="770"/>
      <c r="EI80" s="770"/>
      <c r="EJ80" s="770"/>
      <c r="EK80" s="402" t="s">
        <v>333</v>
      </c>
      <c r="EL80" s="584"/>
      <c r="EM80" s="402">
        <v>0</v>
      </c>
      <c r="EN80" s="402" t="s">
        <v>830</v>
      </c>
      <c r="EO80" s="402" t="s">
        <v>830</v>
      </c>
      <c r="EP80" s="402" t="s">
        <v>605</v>
      </c>
      <c r="EQ80" s="402" t="s">
        <v>847</v>
      </c>
      <c r="ER80" s="402" t="s">
        <v>847</v>
      </c>
      <c r="ES80" s="402" t="s">
        <v>847</v>
      </c>
      <c r="ET80" s="402" t="s">
        <v>847</v>
      </c>
      <c r="EU80" s="402"/>
      <c r="EV80" s="402"/>
      <c r="EW80" s="402"/>
      <c r="EX80" s="402"/>
      <c r="EY80" s="402"/>
      <c r="EZ80" s="402"/>
      <c r="FA80" s="402" t="s">
        <v>605</v>
      </c>
      <c r="FB80" s="782" t="s">
        <v>605</v>
      </c>
      <c r="FC80" s="782">
        <v>935.2</v>
      </c>
      <c r="FD80" s="782">
        <v>0</v>
      </c>
      <c r="FE80" s="402">
        <v>38.369999999999997</v>
      </c>
    </row>
    <row r="81" spans="1:161">
      <c r="A81" s="276" t="s">
        <v>269</v>
      </c>
      <c r="B81" s="276" t="s">
        <v>270</v>
      </c>
      <c r="C81" s="267" t="s">
        <v>271</v>
      </c>
      <c r="D81" s="421" t="s">
        <v>271</v>
      </c>
      <c r="E81" s="312">
        <v>13001</v>
      </c>
      <c r="F81" s="276" t="s">
        <v>278</v>
      </c>
      <c r="G81" s="794">
        <v>13108</v>
      </c>
      <c r="H81" s="795">
        <v>325.99</v>
      </c>
      <c r="I81" s="795">
        <v>257.46180399999997</v>
      </c>
      <c r="J81" s="796">
        <v>1.79</v>
      </c>
      <c r="K81" s="795">
        <v>1477.51</v>
      </c>
      <c r="L81" s="795">
        <v>1176.4350469999999</v>
      </c>
      <c r="M81" s="795">
        <v>0.28000000000000003</v>
      </c>
      <c r="N81" s="795">
        <v>70.69</v>
      </c>
      <c r="O81" s="795">
        <v>67.724221526368467</v>
      </c>
      <c r="P81" s="795">
        <v>100</v>
      </c>
      <c r="Q81" s="795">
        <v>100</v>
      </c>
      <c r="R81" s="795">
        <v>1.55</v>
      </c>
      <c r="S81" s="795">
        <v>812.78</v>
      </c>
      <c r="T81" s="795">
        <v>889.84</v>
      </c>
      <c r="U81" s="795">
        <v>889.54595300000005</v>
      </c>
      <c r="V81" s="795">
        <v>5.6</v>
      </c>
      <c r="W81" s="795">
        <v>360.57</v>
      </c>
      <c r="X81" s="795">
        <v>357.95</v>
      </c>
      <c r="Y81" s="795">
        <v>360.05864600000001</v>
      </c>
      <c r="Z81" s="795">
        <v>1.1599999999999999</v>
      </c>
      <c r="AA81" s="809">
        <v>1</v>
      </c>
      <c r="AB81" s="809">
        <v>1.5</v>
      </c>
      <c r="AC81" s="795">
        <v>756.64</v>
      </c>
      <c r="AD81" s="795">
        <v>353.92</v>
      </c>
      <c r="AE81" s="795">
        <v>359.20710700000001</v>
      </c>
      <c r="AF81" s="402">
        <v>202.14</v>
      </c>
      <c r="AG81" s="402">
        <v>6.84</v>
      </c>
      <c r="AH81" s="402">
        <v>6.83</v>
      </c>
      <c r="AI81" s="402">
        <v>0.57999999999999996</v>
      </c>
      <c r="AJ81" s="402"/>
      <c r="AK81" s="402">
        <v>0.33</v>
      </c>
      <c r="AL81" s="402">
        <v>5.0999999999999996</v>
      </c>
      <c r="AM81" s="398">
        <v>27.92</v>
      </c>
      <c r="AN81" s="402">
        <v>0.8</v>
      </c>
      <c r="AO81" s="402">
        <v>0.8</v>
      </c>
      <c r="AP81" s="402">
        <v>34</v>
      </c>
      <c r="AQ81" s="402">
        <v>34</v>
      </c>
      <c r="AR81" s="402">
        <v>76.7</v>
      </c>
      <c r="AS81" s="402">
        <v>76.7</v>
      </c>
      <c r="AT81" s="402">
        <v>0</v>
      </c>
      <c r="AU81" s="402">
        <v>6.17</v>
      </c>
      <c r="AV81" s="402">
        <v>4.223418857565199</v>
      </c>
      <c r="AW81" s="402">
        <v>164.56764753532235</v>
      </c>
      <c r="AX81" s="402">
        <v>182.74</v>
      </c>
      <c r="AY81" s="402">
        <v>93.619118009361912</v>
      </c>
      <c r="AZ81" s="402">
        <v>60</v>
      </c>
      <c r="BA81" s="402">
        <v>90</v>
      </c>
      <c r="BB81" s="402">
        <v>31.14</v>
      </c>
      <c r="BC81" s="402">
        <v>38.68</v>
      </c>
      <c r="BD81" s="402">
        <v>64.52</v>
      </c>
      <c r="BE81" s="402">
        <v>33.65</v>
      </c>
      <c r="BF81" s="402"/>
      <c r="BG81" s="402"/>
      <c r="BH81" s="402"/>
      <c r="BI81" s="402"/>
      <c r="BJ81" s="402">
        <v>16.88</v>
      </c>
      <c r="BK81" s="402">
        <v>16.46</v>
      </c>
      <c r="BL81" s="402">
        <v>29.82</v>
      </c>
      <c r="BM81" s="402">
        <v>28.95</v>
      </c>
      <c r="BN81" s="402"/>
      <c r="BO81" s="402"/>
      <c r="BP81" s="402"/>
      <c r="BQ81" s="402"/>
      <c r="BR81" s="402"/>
      <c r="BS81" s="402"/>
      <c r="BT81" s="402">
        <v>1.1599999999999999</v>
      </c>
      <c r="BU81" s="402">
        <v>1.05</v>
      </c>
      <c r="BV81" s="402">
        <v>0.86</v>
      </c>
      <c r="BW81" s="402" t="s">
        <v>1086</v>
      </c>
      <c r="BX81" s="402" t="s">
        <v>526</v>
      </c>
      <c r="BY81" s="402">
        <v>775.39</v>
      </c>
      <c r="BZ81" s="402">
        <v>740</v>
      </c>
      <c r="CA81" s="402">
        <v>819.69971491922706</v>
      </c>
      <c r="CB81" s="402">
        <v>857.35</v>
      </c>
      <c r="CC81" s="402">
        <v>681.06</v>
      </c>
      <c r="CD81" s="402">
        <v>569.24867300930566</v>
      </c>
      <c r="CE81" s="402">
        <v>0.03</v>
      </c>
      <c r="CF81" s="402">
        <v>0.02</v>
      </c>
      <c r="CG81" s="402"/>
      <c r="CH81" s="402"/>
      <c r="CI81" s="402"/>
      <c r="CJ81" s="402">
        <v>9.19</v>
      </c>
      <c r="CK81" s="402">
        <v>0.4</v>
      </c>
      <c r="CL81" s="402">
        <v>667.56</v>
      </c>
      <c r="CM81" s="402">
        <v>642.11081529110356</v>
      </c>
      <c r="CN81" s="402">
        <v>661.69655934116065</v>
      </c>
      <c r="CO81" s="402">
        <v>12.56</v>
      </c>
      <c r="CP81" s="402">
        <v>14.22</v>
      </c>
      <c r="CQ81" s="402">
        <v>9.06</v>
      </c>
      <c r="CR81" s="402">
        <v>19.79</v>
      </c>
      <c r="CS81" s="402">
        <v>2.4596570099410462</v>
      </c>
      <c r="CT81" s="402">
        <v>15.16</v>
      </c>
      <c r="CU81" s="402">
        <v>4403</v>
      </c>
      <c r="CV81" s="402">
        <v>13.56</v>
      </c>
      <c r="CW81" s="402">
        <v>4.37</v>
      </c>
      <c r="CX81" s="402">
        <v>0</v>
      </c>
      <c r="CY81" s="402">
        <v>0</v>
      </c>
      <c r="CZ81" s="402">
        <v>9.85</v>
      </c>
      <c r="DA81" s="402">
        <v>8.5</v>
      </c>
      <c r="DB81" s="402">
        <v>21.34</v>
      </c>
      <c r="DC81" s="402">
        <v>20.91</v>
      </c>
      <c r="DD81" s="999">
        <v>57616</v>
      </c>
      <c r="DE81" s="402">
        <v>84</v>
      </c>
      <c r="DF81" s="402">
        <v>84</v>
      </c>
      <c r="DG81" s="402">
        <v>62.5</v>
      </c>
      <c r="DH81" s="402">
        <v>0.23</v>
      </c>
      <c r="DI81" s="402">
        <v>0.21201281327676283</v>
      </c>
      <c r="DJ81" s="402">
        <v>0.19826542311818823</v>
      </c>
      <c r="DK81" s="402">
        <v>1.22</v>
      </c>
      <c r="DL81" s="402">
        <v>1.05</v>
      </c>
      <c r="DM81" s="402"/>
      <c r="DN81" s="402"/>
      <c r="DO81" s="402">
        <v>0</v>
      </c>
      <c r="DP81" s="402" t="s">
        <v>987</v>
      </c>
      <c r="DQ81" s="812" t="s">
        <v>987</v>
      </c>
      <c r="DR81" s="402" t="s">
        <v>1523</v>
      </c>
      <c r="DS81" s="402" t="s">
        <v>987</v>
      </c>
      <c r="DT81" s="402" t="s">
        <v>1523</v>
      </c>
      <c r="DU81" s="402">
        <v>27.45</v>
      </c>
      <c r="DV81" s="402">
        <v>29.91</v>
      </c>
      <c r="DW81" s="402" t="s">
        <v>604</v>
      </c>
      <c r="DX81" s="402" t="s">
        <v>604</v>
      </c>
      <c r="DY81" s="402" t="s">
        <v>604</v>
      </c>
      <c r="DZ81" s="402">
        <v>17.77</v>
      </c>
      <c r="EA81" s="402">
        <v>21.444021051473879</v>
      </c>
      <c r="EB81" s="402">
        <v>23.983455112042776</v>
      </c>
      <c r="EC81" s="770"/>
      <c r="ED81" s="770"/>
      <c r="EE81" s="770"/>
      <c r="EF81" s="770"/>
      <c r="EG81" s="770"/>
      <c r="EH81" s="770"/>
      <c r="EI81" s="770"/>
      <c r="EJ81" s="770"/>
      <c r="EK81" s="402" t="s">
        <v>333</v>
      </c>
      <c r="EL81" s="584"/>
      <c r="EM81" s="402">
        <v>0</v>
      </c>
      <c r="EN81" s="402" t="s">
        <v>830</v>
      </c>
      <c r="EO81" s="402" t="s">
        <v>830</v>
      </c>
      <c r="EP81" s="402" t="s">
        <v>604</v>
      </c>
      <c r="EQ81" s="402">
        <v>0</v>
      </c>
      <c r="ER81" s="402">
        <v>0</v>
      </c>
      <c r="ES81" s="402">
        <v>0</v>
      </c>
      <c r="ET81" s="402">
        <v>33</v>
      </c>
      <c r="EU81" s="402"/>
      <c r="EV81" s="402"/>
      <c r="EW81" s="402"/>
      <c r="EX81" s="402"/>
      <c r="EY81" s="402"/>
      <c r="EZ81" s="402"/>
      <c r="FA81" s="402" t="s">
        <v>526</v>
      </c>
      <c r="FB81" s="782" t="s">
        <v>526</v>
      </c>
      <c r="FC81" s="782" t="s">
        <v>526</v>
      </c>
      <c r="FD81" s="782" t="s">
        <v>526</v>
      </c>
      <c r="FE81" s="402">
        <v>29.76</v>
      </c>
    </row>
    <row r="82" spans="1:161">
      <c r="A82" s="276" t="s">
        <v>269</v>
      </c>
      <c r="B82" s="276" t="s">
        <v>270</v>
      </c>
      <c r="C82" s="267" t="s">
        <v>271</v>
      </c>
      <c r="D82" s="421" t="s">
        <v>271</v>
      </c>
      <c r="E82" s="312">
        <v>13001</v>
      </c>
      <c r="F82" s="276" t="s">
        <v>279</v>
      </c>
      <c r="G82" s="794">
        <v>13109</v>
      </c>
      <c r="H82" s="795">
        <v>379.62</v>
      </c>
      <c r="I82" s="795">
        <v>221.037995</v>
      </c>
      <c r="J82" s="796">
        <v>2.58</v>
      </c>
      <c r="K82" s="795">
        <v>1504.05</v>
      </c>
      <c r="L82" s="795">
        <v>1475.678506</v>
      </c>
      <c r="M82" s="795">
        <v>0.36</v>
      </c>
      <c r="N82" s="795">
        <v>55.36</v>
      </c>
      <c r="O82" s="795">
        <v>53.775260090418868</v>
      </c>
      <c r="P82" s="795">
        <v>100</v>
      </c>
      <c r="Q82" s="795">
        <v>98.583800860613323</v>
      </c>
      <c r="R82" s="795">
        <v>1.78</v>
      </c>
      <c r="S82" s="795">
        <v>1043.99</v>
      </c>
      <c r="T82" s="795">
        <v>1029.19</v>
      </c>
      <c r="U82" s="795">
        <v>1039.4319250000001</v>
      </c>
      <c r="V82" s="795">
        <v>11.57</v>
      </c>
      <c r="W82" s="795">
        <v>418.17</v>
      </c>
      <c r="X82" s="795">
        <v>403.29</v>
      </c>
      <c r="Y82" s="795">
        <v>402.70775300000003</v>
      </c>
      <c r="Z82" s="795">
        <v>1.33</v>
      </c>
      <c r="AA82" s="809">
        <v>1.35</v>
      </c>
      <c r="AB82" s="809">
        <v>1.94</v>
      </c>
      <c r="AC82" s="795">
        <v>702.56</v>
      </c>
      <c r="AD82" s="795">
        <v>326.95999999999998</v>
      </c>
      <c r="AE82" s="795">
        <v>330.54717399999998</v>
      </c>
      <c r="AF82" s="402">
        <v>188.3</v>
      </c>
      <c r="AG82" s="402">
        <v>5.15</v>
      </c>
      <c r="AH82" s="402">
        <v>5.13</v>
      </c>
      <c r="AI82" s="402">
        <v>0.8</v>
      </c>
      <c r="AJ82" s="402"/>
      <c r="AK82" s="402">
        <v>0.89</v>
      </c>
      <c r="AL82" s="402">
        <v>1.03</v>
      </c>
      <c r="AM82" s="398">
        <v>33.799999999999997</v>
      </c>
      <c r="AN82" s="402">
        <v>1.33</v>
      </c>
      <c r="AO82" s="402">
        <v>1.3333333333333333</v>
      </c>
      <c r="AP82" s="402">
        <v>24.5</v>
      </c>
      <c r="AQ82" s="402">
        <v>24.5</v>
      </c>
      <c r="AR82" s="402">
        <v>73.400000000000006</v>
      </c>
      <c r="AS82" s="402">
        <v>73.400000000000006</v>
      </c>
      <c r="AT82" s="402">
        <v>3.09</v>
      </c>
      <c r="AU82" s="402">
        <v>4.05</v>
      </c>
      <c r="AV82" s="402">
        <v>3.9827150168269707</v>
      </c>
      <c r="AW82" s="402">
        <v>283.14028314028315</v>
      </c>
      <c r="AX82" s="402">
        <v>292.54000000000002</v>
      </c>
      <c r="AY82" s="402">
        <v>196.14871457872835</v>
      </c>
      <c r="AZ82" s="402">
        <v>80</v>
      </c>
      <c r="BA82" s="402">
        <v>90</v>
      </c>
      <c r="BB82" s="402">
        <v>20.36</v>
      </c>
      <c r="BC82" s="402">
        <v>32.74</v>
      </c>
      <c r="BD82" s="402">
        <v>56.14</v>
      </c>
      <c r="BE82" s="402">
        <v>17.91</v>
      </c>
      <c r="BF82" s="402"/>
      <c r="BG82" s="402"/>
      <c r="BH82" s="402"/>
      <c r="BI82" s="402"/>
      <c r="BJ82" s="402">
        <v>13.89</v>
      </c>
      <c r="BK82" s="402">
        <v>13.77</v>
      </c>
      <c r="BL82" s="402">
        <v>45.34</v>
      </c>
      <c r="BM82" s="402">
        <v>45.65</v>
      </c>
      <c r="BN82" s="402"/>
      <c r="BO82" s="402"/>
      <c r="BP82" s="402"/>
      <c r="BQ82" s="402"/>
      <c r="BR82" s="402"/>
      <c r="BS82" s="402"/>
      <c r="BT82" s="402">
        <v>1.28</v>
      </c>
      <c r="BU82" s="402">
        <v>1.3</v>
      </c>
      <c r="BV82" s="402">
        <v>0.02</v>
      </c>
      <c r="BW82" s="402" t="s">
        <v>1086</v>
      </c>
      <c r="BX82" s="402">
        <v>1.6195971252151029</v>
      </c>
      <c r="BY82" s="402">
        <v>836.6</v>
      </c>
      <c r="BZ82" s="402">
        <v>831.64</v>
      </c>
      <c r="CA82" s="402">
        <v>1007.4136945655854</v>
      </c>
      <c r="CB82" s="402">
        <v>442.61</v>
      </c>
      <c r="CC82" s="402">
        <v>375.97</v>
      </c>
      <c r="CD82" s="402">
        <v>364.51247710323196</v>
      </c>
      <c r="CE82" s="402">
        <v>0.01</v>
      </c>
      <c r="CF82" s="402">
        <v>0.01</v>
      </c>
      <c r="CG82" s="402"/>
      <c r="CH82" s="402"/>
      <c r="CI82" s="402"/>
      <c r="CJ82" s="402">
        <v>5.1100000000000003</v>
      </c>
      <c r="CK82" s="402">
        <v>0.61</v>
      </c>
      <c r="CL82" s="402">
        <v>657.68</v>
      </c>
      <c r="CM82" s="402">
        <v>657.40711808267974</v>
      </c>
      <c r="CN82" s="402">
        <v>707.28909283445103</v>
      </c>
      <c r="CO82" s="402">
        <v>5.75</v>
      </c>
      <c r="CP82" s="402">
        <v>6.83</v>
      </c>
      <c r="CQ82" s="402">
        <v>8.26</v>
      </c>
      <c r="CR82" s="402">
        <v>20.95</v>
      </c>
      <c r="CS82" s="402">
        <v>2.2248942920399783</v>
      </c>
      <c r="CT82" s="402">
        <v>11.12</v>
      </c>
      <c r="CU82" s="402">
        <v>1800</v>
      </c>
      <c r="CV82" s="402">
        <v>6.35</v>
      </c>
      <c r="CW82" s="402">
        <v>2.13</v>
      </c>
      <c r="CX82" s="402">
        <v>0</v>
      </c>
      <c r="CY82" s="402">
        <v>0</v>
      </c>
      <c r="CZ82" s="402">
        <v>3.63</v>
      </c>
      <c r="DA82" s="402">
        <v>6.6</v>
      </c>
      <c r="DB82" s="402">
        <v>20.05</v>
      </c>
      <c r="DC82" s="402">
        <v>17.82</v>
      </c>
      <c r="DD82" s="999">
        <v>12042</v>
      </c>
      <c r="DE82" s="402">
        <v>93.75</v>
      </c>
      <c r="DF82" s="402">
        <v>87.5</v>
      </c>
      <c r="DG82" s="402">
        <v>75</v>
      </c>
      <c r="DH82" s="402">
        <v>0.17</v>
      </c>
      <c r="DI82" s="402">
        <v>0.18052551771423206</v>
      </c>
      <c r="DJ82" s="402">
        <v>0.19870172274485914</v>
      </c>
      <c r="DK82" s="402">
        <v>1.22</v>
      </c>
      <c r="DL82" s="402">
        <v>1.43</v>
      </c>
      <c r="DM82" s="402"/>
      <c r="DN82" s="402"/>
      <c r="DO82" s="402">
        <v>0.16</v>
      </c>
      <c r="DP82" s="402" t="s">
        <v>987</v>
      </c>
      <c r="DQ82" s="812" t="s">
        <v>987</v>
      </c>
      <c r="DR82" s="402" t="s">
        <v>1523</v>
      </c>
      <c r="DS82" s="402" t="s">
        <v>987</v>
      </c>
      <c r="DT82" s="402" t="s">
        <v>1523</v>
      </c>
      <c r="DU82" s="402">
        <v>64.8</v>
      </c>
      <c r="DV82" s="402">
        <v>86.49</v>
      </c>
      <c r="DW82" s="402" t="s">
        <v>605</v>
      </c>
      <c r="DX82" s="402" t="s">
        <v>605</v>
      </c>
      <c r="DY82" s="402" t="s">
        <v>605</v>
      </c>
      <c r="DZ82" s="402">
        <v>18.399999999999999</v>
      </c>
      <c r="EA82" s="402">
        <v>19.006251635058714</v>
      </c>
      <c r="EB82" s="402">
        <v>20.33301040829906</v>
      </c>
      <c r="EC82" s="770"/>
      <c r="ED82" s="770"/>
      <c r="EE82" s="770"/>
      <c r="EF82" s="770"/>
      <c r="EG82" s="770"/>
      <c r="EH82" s="770"/>
      <c r="EI82" s="770"/>
      <c r="EJ82" s="770"/>
      <c r="EK82" s="402" t="s">
        <v>333</v>
      </c>
      <c r="EL82" s="584"/>
      <c r="EM82" s="402">
        <v>0</v>
      </c>
      <c r="EN82" s="402" t="s">
        <v>830</v>
      </c>
      <c r="EO82" s="402" t="s">
        <v>830</v>
      </c>
      <c r="EP82" s="402" t="s">
        <v>605</v>
      </c>
      <c r="EQ82" s="402" t="s">
        <v>847</v>
      </c>
      <c r="ER82" s="402" t="s">
        <v>847</v>
      </c>
      <c r="ES82" s="402" t="s">
        <v>847</v>
      </c>
      <c r="ET82" s="402" t="s">
        <v>847</v>
      </c>
      <c r="EU82" s="402"/>
      <c r="EV82" s="402"/>
      <c r="EW82" s="402"/>
      <c r="EX82" s="402"/>
      <c r="EY82" s="402"/>
      <c r="EZ82" s="402"/>
      <c r="FA82" s="402" t="s">
        <v>526</v>
      </c>
      <c r="FB82" s="782" t="s">
        <v>604</v>
      </c>
      <c r="FC82" s="782" t="s">
        <v>526</v>
      </c>
      <c r="FD82" s="782">
        <v>8.0979856260755145</v>
      </c>
      <c r="FE82" s="402">
        <v>25.61</v>
      </c>
    </row>
    <row r="83" spans="1:161">
      <c r="A83" s="276" t="s">
        <v>269</v>
      </c>
      <c r="B83" s="276" t="s">
        <v>270</v>
      </c>
      <c r="C83" s="267" t="s">
        <v>271</v>
      </c>
      <c r="D83" s="421" t="s">
        <v>271</v>
      </c>
      <c r="E83" s="312">
        <v>13001</v>
      </c>
      <c r="F83" s="276" t="s">
        <v>280</v>
      </c>
      <c r="G83" s="794">
        <v>13110</v>
      </c>
      <c r="H83" s="795">
        <v>206.06</v>
      </c>
      <c r="I83" s="795">
        <v>344.79348599999997</v>
      </c>
      <c r="J83" s="796">
        <v>3.46</v>
      </c>
      <c r="K83" s="795">
        <v>1691.64</v>
      </c>
      <c r="L83" s="795">
        <v>1661.6334420000001</v>
      </c>
      <c r="M83" s="795">
        <v>0.63</v>
      </c>
      <c r="N83" s="795">
        <v>91.35</v>
      </c>
      <c r="O83" s="795">
        <v>90.664529291751677</v>
      </c>
      <c r="P83" s="795">
        <v>93.26</v>
      </c>
      <c r="Q83" s="795">
        <v>93.125248403592906</v>
      </c>
      <c r="R83" s="795">
        <v>3.76</v>
      </c>
      <c r="S83" s="795">
        <v>1190.76</v>
      </c>
      <c r="T83" s="795">
        <v>1173.28</v>
      </c>
      <c r="U83" s="795">
        <v>1171.9845829999999</v>
      </c>
      <c r="V83" s="795">
        <v>6.64</v>
      </c>
      <c r="W83" s="795">
        <v>535.13</v>
      </c>
      <c r="X83" s="795">
        <v>560.20000000000005</v>
      </c>
      <c r="Y83" s="795">
        <v>556.75295500000004</v>
      </c>
      <c r="Z83" s="795">
        <v>0.9</v>
      </c>
      <c r="AA83" s="809">
        <v>0.88</v>
      </c>
      <c r="AB83" s="809">
        <v>1.32</v>
      </c>
      <c r="AC83" s="795">
        <v>761.23</v>
      </c>
      <c r="AD83" s="795">
        <v>422.46</v>
      </c>
      <c r="AE83" s="795">
        <v>427.53601500000002</v>
      </c>
      <c r="AF83" s="402">
        <v>248.67</v>
      </c>
      <c r="AG83" s="402">
        <v>5.46</v>
      </c>
      <c r="AH83" s="402">
        <v>5.43</v>
      </c>
      <c r="AI83" s="402">
        <v>0.69</v>
      </c>
      <c r="AJ83" s="402"/>
      <c r="AK83" s="402">
        <v>1.73</v>
      </c>
      <c r="AL83" s="402">
        <v>1.74</v>
      </c>
      <c r="AM83" s="398">
        <v>32.18</v>
      </c>
      <c r="AN83" s="402">
        <v>1.5</v>
      </c>
      <c r="AO83" s="402">
        <v>1.5</v>
      </c>
      <c r="AP83" s="402">
        <v>32</v>
      </c>
      <c r="AQ83" s="402">
        <v>32</v>
      </c>
      <c r="AR83" s="402">
        <v>62.5</v>
      </c>
      <c r="AS83" s="402">
        <v>62.5</v>
      </c>
      <c r="AT83" s="402">
        <v>3.08</v>
      </c>
      <c r="AU83" s="402">
        <v>1.01</v>
      </c>
      <c r="AV83" s="402">
        <v>2.9818628194009933</v>
      </c>
      <c r="AW83" s="402">
        <v>117.88282447247435</v>
      </c>
      <c r="AX83" s="402">
        <v>120.47</v>
      </c>
      <c r="AY83" s="402">
        <v>86.474021762628809</v>
      </c>
      <c r="AZ83" s="402">
        <v>90</v>
      </c>
      <c r="BA83" s="402">
        <v>90</v>
      </c>
      <c r="BB83" s="402">
        <v>27.26</v>
      </c>
      <c r="BC83" s="402">
        <v>40.630000000000003</v>
      </c>
      <c r="BD83" s="402">
        <v>62.34</v>
      </c>
      <c r="BE83" s="402">
        <v>15.72</v>
      </c>
      <c r="BF83" s="402"/>
      <c r="BG83" s="402"/>
      <c r="BH83" s="402"/>
      <c r="BI83" s="402"/>
      <c r="BJ83" s="402">
        <v>11.24</v>
      </c>
      <c r="BK83" s="402">
        <v>12.02</v>
      </c>
      <c r="BL83" s="402">
        <v>26.96</v>
      </c>
      <c r="BM83" s="402">
        <v>27.67</v>
      </c>
      <c r="BN83" s="402"/>
      <c r="BO83" s="402"/>
      <c r="BP83" s="402"/>
      <c r="BQ83" s="402"/>
      <c r="BR83" s="402"/>
      <c r="BS83" s="402"/>
      <c r="BT83" s="402">
        <v>1.37</v>
      </c>
      <c r="BU83" s="402">
        <v>1.23</v>
      </c>
      <c r="BV83" s="402">
        <v>1.3</v>
      </c>
      <c r="BW83" s="402">
        <v>0.54</v>
      </c>
      <c r="BX83" s="402" t="s">
        <v>526</v>
      </c>
      <c r="BY83" s="402">
        <v>800.22</v>
      </c>
      <c r="BZ83" s="402">
        <v>804.81</v>
      </c>
      <c r="CA83" s="402">
        <v>1012.8942482351099</v>
      </c>
      <c r="CB83" s="402">
        <v>318.62</v>
      </c>
      <c r="CC83" s="402">
        <v>272.77</v>
      </c>
      <c r="CD83" s="402">
        <v>214.50370979444526</v>
      </c>
      <c r="CE83" s="402">
        <v>0.01</v>
      </c>
      <c r="CF83" s="402">
        <v>0.04</v>
      </c>
      <c r="CG83" s="402"/>
      <c r="CH83" s="402"/>
      <c r="CI83" s="402"/>
      <c r="CJ83" s="402">
        <v>18.89</v>
      </c>
      <c r="CK83" s="402">
        <v>0.23</v>
      </c>
      <c r="CL83" s="402">
        <v>735.99</v>
      </c>
      <c r="CM83" s="402">
        <v>750.20490306664817</v>
      </c>
      <c r="CN83" s="402">
        <v>810.96636894205653</v>
      </c>
      <c r="CO83" s="402">
        <v>4.68</v>
      </c>
      <c r="CP83" s="402">
        <v>3.32</v>
      </c>
      <c r="CQ83" s="402">
        <v>5.3</v>
      </c>
      <c r="CR83" s="402">
        <v>52.79</v>
      </c>
      <c r="CS83" s="402">
        <v>2.0310370649209082</v>
      </c>
      <c r="CT83" s="402">
        <v>7.5</v>
      </c>
      <c r="CU83" s="402">
        <v>6098</v>
      </c>
      <c r="CV83" s="402">
        <v>5.59</v>
      </c>
      <c r="CW83" s="402">
        <v>2.12</v>
      </c>
      <c r="CX83" s="402">
        <v>0.05</v>
      </c>
      <c r="CY83" s="402">
        <v>54.97</v>
      </c>
      <c r="CZ83" s="402">
        <v>3.11</v>
      </c>
      <c r="DA83" s="402">
        <v>4.5</v>
      </c>
      <c r="DB83" s="402">
        <v>17.010000000000002</v>
      </c>
      <c r="DC83" s="402">
        <v>18.989999999999998</v>
      </c>
      <c r="DD83" s="999">
        <v>27172</v>
      </c>
      <c r="DE83" s="402">
        <v>54.05</v>
      </c>
      <c r="DF83" s="402">
        <v>58.333333333333336</v>
      </c>
      <c r="DG83" s="402">
        <v>57.575757575757578</v>
      </c>
      <c r="DH83" s="402">
        <v>0.36</v>
      </c>
      <c r="DI83" s="402">
        <v>0.35503344297450856</v>
      </c>
      <c r="DJ83" s="402">
        <v>0.34867978044961861</v>
      </c>
      <c r="DK83" s="402">
        <v>1.01</v>
      </c>
      <c r="DL83" s="402">
        <v>0.89</v>
      </c>
      <c r="DM83" s="402"/>
      <c r="DN83" s="402"/>
      <c r="DO83" s="402">
        <v>0.01</v>
      </c>
      <c r="DP83" s="402" t="s">
        <v>987</v>
      </c>
      <c r="DQ83" s="812" t="s">
        <v>987</v>
      </c>
      <c r="DR83" s="402">
        <v>1.21</v>
      </c>
      <c r="DS83" s="402" t="s">
        <v>987</v>
      </c>
      <c r="DT83" s="402">
        <v>1.77</v>
      </c>
      <c r="DU83" s="402">
        <v>59.71</v>
      </c>
      <c r="DV83" s="402">
        <v>59.71</v>
      </c>
      <c r="DW83" s="402" t="s">
        <v>604</v>
      </c>
      <c r="DX83" s="402" t="s">
        <v>604</v>
      </c>
      <c r="DY83" s="402" t="s">
        <v>604</v>
      </c>
      <c r="DZ83" s="402">
        <v>42.1</v>
      </c>
      <c r="EA83" s="402">
        <v>34.226783392844595</v>
      </c>
      <c r="EB83" s="402">
        <v>42.239767733304966</v>
      </c>
      <c r="EC83" s="770"/>
      <c r="ED83" s="770"/>
      <c r="EE83" s="770"/>
      <c r="EF83" s="770"/>
      <c r="EG83" s="770"/>
      <c r="EH83" s="770"/>
      <c r="EI83" s="770"/>
      <c r="EJ83" s="770"/>
      <c r="EK83" s="402" t="s">
        <v>333</v>
      </c>
      <c r="EL83" s="584"/>
      <c r="EM83" s="402">
        <v>0</v>
      </c>
      <c r="EN83" s="402" t="s">
        <v>604</v>
      </c>
      <c r="EO83" s="402" t="s">
        <v>605</v>
      </c>
      <c r="EP83" s="402" t="s">
        <v>604</v>
      </c>
      <c r="EQ83" s="402" t="s">
        <v>847</v>
      </c>
      <c r="ER83" s="402" t="s">
        <v>847</v>
      </c>
      <c r="ES83" s="402" t="s">
        <v>847</v>
      </c>
      <c r="ET83" s="402" t="s">
        <v>847</v>
      </c>
      <c r="EU83" s="402"/>
      <c r="EV83" s="402"/>
      <c r="EW83" s="402"/>
      <c r="EX83" s="402"/>
      <c r="EY83" s="402"/>
      <c r="EZ83" s="402"/>
      <c r="FA83" s="402" t="s">
        <v>605</v>
      </c>
      <c r="FB83" s="782" t="s">
        <v>526</v>
      </c>
      <c r="FC83" s="782">
        <v>67.3</v>
      </c>
      <c r="FD83" s="782" t="s">
        <v>526</v>
      </c>
      <c r="FE83" s="402">
        <v>28.68</v>
      </c>
    </row>
    <row r="84" spans="1:161">
      <c r="A84" s="276" t="s">
        <v>269</v>
      </c>
      <c r="B84" s="276" t="s">
        <v>270</v>
      </c>
      <c r="C84" s="267" t="s">
        <v>271</v>
      </c>
      <c r="D84" s="421" t="s">
        <v>271</v>
      </c>
      <c r="E84" s="312">
        <v>13001</v>
      </c>
      <c r="F84" s="276" t="s">
        <v>281</v>
      </c>
      <c r="G84" s="794">
        <v>13111</v>
      </c>
      <c r="H84" s="795">
        <v>218.95</v>
      </c>
      <c r="I84" s="795">
        <v>302.682886</v>
      </c>
      <c r="J84" s="796">
        <v>2.48</v>
      </c>
      <c r="K84" s="795">
        <v>1225.67</v>
      </c>
      <c r="L84" s="795">
        <v>1147.5241659999999</v>
      </c>
      <c r="M84" s="795">
        <v>5.13</v>
      </c>
      <c r="N84" s="795">
        <v>87.02</v>
      </c>
      <c r="O84" s="795">
        <v>86.452184179456907</v>
      </c>
      <c r="P84" s="795">
        <v>100</v>
      </c>
      <c r="Q84" s="795">
        <v>100</v>
      </c>
      <c r="R84" s="795">
        <v>7.29</v>
      </c>
      <c r="S84" s="795">
        <v>667.58</v>
      </c>
      <c r="T84" s="795">
        <v>673.35</v>
      </c>
      <c r="U84" s="795">
        <v>673.72680500000001</v>
      </c>
      <c r="V84" s="795">
        <v>21.87</v>
      </c>
      <c r="W84" s="795">
        <v>399.61</v>
      </c>
      <c r="X84" s="795">
        <v>400.21</v>
      </c>
      <c r="Y84" s="795">
        <v>400.03225800000001</v>
      </c>
      <c r="Z84" s="795">
        <v>0.91</v>
      </c>
      <c r="AA84" s="809">
        <v>0.94</v>
      </c>
      <c r="AB84" s="809">
        <v>1.33</v>
      </c>
      <c r="AC84" s="795">
        <v>405.04</v>
      </c>
      <c r="AD84" s="795">
        <v>288.68</v>
      </c>
      <c r="AE84" s="795">
        <v>288.74852600000003</v>
      </c>
      <c r="AF84" s="402">
        <v>190.2</v>
      </c>
      <c r="AG84" s="402">
        <v>5.81</v>
      </c>
      <c r="AH84" s="402">
        <v>5.8</v>
      </c>
      <c r="AI84" s="402">
        <v>0.44</v>
      </c>
      <c r="AJ84" s="402"/>
      <c r="AK84" s="402">
        <v>1.86</v>
      </c>
      <c r="AL84" s="402">
        <v>2.4500000000000002</v>
      </c>
      <c r="AM84" s="398">
        <v>52.25</v>
      </c>
      <c r="AN84" s="402">
        <v>1.8</v>
      </c>
      <c r="AO84" s="402">
        <v>1.8</v>
      </c>
      <c r="AP84" s="402">
        <v>21.3</v>
      </c>
      <c r="AQ84" s="402">
        <v>21.3</v>
      </c>
      <c r="AR84" s="402">
        <v>68.599999999999994</v>
      </c>
      <c r="AS84" s="402">
        <v>68.599999999999994</v>
      </c>
      <c r="AT84" s="402">
        <v>4.09</v>
      </c>
      <c r="AU84" s="402">
        <v>3.27</v>
      </c>
      <c r="AV84" s="402">
        <v>4.8956811932406961</v>
      </c>
      <c r="AW84" s="402">
        <v>204.26171645205571</v>
      </c>
      <c r="AX84" s="402">
        <v>182.93</v>
      </c>
      <c r="AY84" s="402">
        <v>94.649836402653449</v>
      </c>
      <c r="AZ84" s="402">
        <v>90</v>
      </c>
      <c r="BA84" s="402">
        <v>100</v>
      </c>
      <c r="BB84" s="402">
        <v>18.55</v>
      </c>
      <c r="BC84" s="402">
        <v>32.83</v>
      </c>
      <c r="BD84" s="402">
        <v>61.02</v>
      </c>
      <c r="BE84" s="402">
        <v>11.69</v>
      </c>
      <c r="BF84" s="402"/>
      <c r="BG84" s="402"/>
      <c r="BH84" s="402"/>
      <c r="BI84" s="402"/>
      <c r="BJ84" s="402">
        <v>9.58</v>
      </c>
      <c r="BK84" s="402">
        <v>9.52</v>
      </c>
      <c r="BL84" s="402">
        <v>32.86</v>
      </c>
      <c r="BM84" s="402">
        <v>32.46</v>
      </c>
      <c r="BN84" s="402"/>
      <c r="BO84" s="402"/>
      <c r="BP84" s="402"/>
      <c r="BQ84" s="402"/>
      <c r="BR84" s="402"/>
      <c r="BS84" s="402"/>
      <c r="BT84" s="402">
        <v>1.52</v>
      </c>
      <c r="BU84" s="402">
        <v>1.39</v>
      </c>
      <c r="BV84" s="402">
        <v>0.55000000000000004</v>
      </c>
      <c r="BW84" s="402">
        <v>0.65</v>
      </c>
      <c r="BX84" s="402" t="s">
        <v>526</v>
      </c>
      <c r="BY84" s="402">
        <v>671.36</v>
      </c>
      <c r="BZ84" s="402">
        <v>676.96</v>
      </c>
      <c r="CA84" s="402">
        <v>818.68526481555523</v>
      </c>
      <c r="CB84" s="402">
        <v>267.33</v>
      </c>
      <c r="CC84" s="402">
        <v>247.1</v>
      </c>
      <c r="CD84" s="402">
        <v>218.67596862412594</v>
      </c>
      <c r="CE84" s="402" t="s">
        <v>526</v>
      </c>
      <c r="CF84" s="402">
        <v>0.39</v>
      </c>
      <c r="CG84" s="402"/>
      <c r="CH84" s="402"/>
      <c r="CI84" s="402"/>
      <c r="CJ84" s="402">
        <v>5.07</v>
      </c>
      <c r="CK84" s="402">
        <v>0.05</v>
      </c>
      <c r="CL84" s="402">
        <v>407.42</v>
      </c>
      <c r="CM84" s="402">
        <v>420.28405681136229</v>
      </c>
      <c r="CN84" s="402">
        <v>593.42880733422544</v>
      </c>
      <c r="CO84" s="402">
        <v>7.56</v>
      </c>
      <c r="CP84" s="402">
        <v>6.08</v>
      </c>
      <c r="CQ84" s="402">
        <v>7.46</v>
      </c>
      <c r="CR84" s="402">
        <v>18.13</v>
      </c>
      <c r="CS84" s="402">
        <v>2.2012296998639163</v>
      </c>
      <c r="CT84" s="402">
        <v>18.600000000000001</v>
      </c>
      <c r="CU84" s="402">
        <v>3497</v>
      </c>
      <c r="CV84" s="402">
        <v>10.54</v>
      </c>
      <c r="CW84" s="402">
        <v>3.04</v>
      </c>
      <c r="CX84" s="402">
        <v>0</v>
      </c>
      <c r="CY84" s="402">
        <v>0</v>
      </c>
      <c r="CZ84" s="402">
        <v>7.22</v>
      </c>
      <c r="DA84" s="402">
        <v>4.75</v>
      </c>
      <c r="DB84" s="402">
        <v>24.55</v>
      </c>
      <c r="DC84" s="402">
        <v>21.91</v>
      </c>
      <c r="DD84" s="999" t="s">
        <v>526</v>
      </c>
      <c r="DE84" s="402">
        <v>52.94</v>
      </c>
      <c r="DF84" s="402">
        <v>29.411764705882351</v>
      </c>
      <c r="DG84" s="402">
        <v>0</v>
      </c>
      <c r="DH84" s="402">
        <v>0.2</v>
      </c>
      <c r="DI84" s="402">
        <v>0.22676432565104263</v>
      </c>
      <c r="DJ84" s="402">
        <v>0.18691385077693318</v>
      </c>
      <c r="DK84" s="402">
        <v>1.1399999999999999</v>
      </c>
      <c r="DL84" s="402">
        <v>1.36</v>
      </c>
      <c r="DM84" s="402"/>
      <c r="DN84" s="402"/>
      <c r="DO84" s="402">
        <v>0.16</v>
      </c>
      <c r="DP84" s="402" t="s">
        <v>987</v>
      </c>
      <c r="DQ84" s="812" t="s">
        <v>987</v>
      </c>
      <c r="DR84" s="402" t="s">
        <v>1523</v>
      </c>
      <c r="DS84" s="402" t="s">
        <v>987</v>
      </c>
      <c r="DT84" s="402" t="s">
        <v>1523</v>
      </c>
      <c r="DU84" s="402">
        <v>78.319999999999993</v>
      </c>
      <c r="DV84" s="402">
        <v>53.27</v>
      </c>
      <c r="DW84" s="402" t="s">
        <v>604</v>
      </c>
      <c r="DX84" s="402" t="s">
        <v>604</v>
      </c>
      <c r="DY84" s="402" t="s">
        <v>604</v>
      </c>
      <c r="DZ84" s="402">
        <v>68.569999999999993</v>
      </c>
      <c r="EA84" s="402">
        <v>69.316028211305039</v>
      </c>
      <c r="EB84" s="402">
        <v>70.147870277909092</v>
      </c>
      <c r="EC84" s="770"/>
      <c r="ED84" s="770"/>
      <c r="EE84" s="770"/>
      <c r="EF84" s="770"/>
      <c r="EG84" s="770"/>
      <c r="EH84" s="770"/>
      <c r="EI84" s="770"/>
      <c r="EJ84" s="770"/>
      <c r="EK84" s="402" t="s">
        <v>333</v>
      </c>
      <c r="EL84" s="584"/>
      <c r="EM84" s="402">
        <v>0</v>
      </c>
      <c r="EN84" s="402" t="s">
        <v>830</v>
      </c>
      <c r="EO84" s="402" t="s">
        <v>830</v>
      </c>
      <c r="EP84" s="402" t="s">
        <v>605</v>
      </c>
      <c r="EQ84" s="402" t="s">
        <v>847</v>
      </c>
      <c r="ER84" s="402" t="s">
        <v>847</v>
      </c>
      <c r="ES84" s="402" t="s">
        <v>847</v>
      </c>
      <c r="ET84" s="402" t="s">
        <v>847</v>
      </c>
      <c r="EU84" s="402"/>
      <c r="EV84" s="402"/>
      <c r="EW84" s="402"/>
      <c r="EX84" s="402"/>
      <c r="EY84" s="402"/>
      <c r="EZ84" s="402"/>
      <c r="FA84" s="402" t="s">
        <v>526</v>
      </c>
      <c r="FB84" s="782" t="s">
        <v>526</v>
      </c>
      <c r="FC84" s="782" t="s">
        <v>526</v>
      </c>
      <c r="FD84" s="782" t="s">
        <v>526</v>
      </c>
      <c r="FE84" s="402">
        <v>21.16</v>
      </c>
    </row>
    <row r="85" spans="1:161">
      <c r="A85" s="276" t="s">
        <v>269</v>
      </c>
      <c r="B85" s="276" t="s">
        <v>270</v>
      </c>
      <c r="C85" s="267" t="s">
        <v>271</v>
      </c>
      <c r="D85" s="421" t="s">
        <v>271</v>
      </c>
      <c r="E85" s="312">
        <v>13001</v>
      </c>
      <c r="F85" s="276" t="s">
        <v>282</v>
      </c>
      <c r="G85" s="794">
        <v>13112</v>
      </c>
      <c r="H85" s="795">
        <v>196.25</v>
      </c>
      <c r="I85" s="795">
        <v>327.98411199999998</v>
      </c>
      <c r="J85" s="796">
        <v>2.81</v>
      </c>
      <c r="K85" s="795">
        <v>1534.94</v>
      </c>
      <c r="L85" s="795">
        <v>1485.1685230000001</v>
      </c>
      <c r="M85" s="795">
        <v>0.79</v>
      </c>
      <c r="N85" s="795">
        <v>95.61</v>
      </c>
      <c r="O85" s="795">
        <v>95.404284340690054</v>
      </c>
      <c r="P85" s="795">
        <v>99.14</v>
      </c>
      <c r="Q85" s="795">
        <v>99.475078822029914</v>
      </c>
      <c r="R85" s="795">
        <v>3.47</v>
      </c>
      <c r="S85" s="795">
        <v>838.03</v>
      </c>
      <c r="T85" s="795">
        <v>860.65</v>
      </c>
      <c r="U85" s="795">
        <v>859.90145299999995</v>
      </c>
      <c r="V85" s="795">
        <v>11.81</v>
      </c>
      <c r="W85" s="795">
        <v>437.1</v>
      </c>
      <c r="X85" s="795">
        <v>437.89</v>
      </c>
      <c r="Y85" s="795">
        <v>444.128263</v>
      </c>
      <c r="Z85" s="795">
        <v>0.82</v>
      </c>
      <c r="AA85" s="809">
        <v>0.79</v>
      </c>
      <c r="AB85" s="809">
        <v>1.19</v>
      </c>
      <c r="AC85" s="795">
        <v>394.24</v>
      </c>
      <c r="AD85" s="795">
        <v>300.33999999999997</v>
      </c>
      <c r="AE85" s="795">
        <v>304.41187500000001</v>
      </c>
      <c r="AF85" s="402">
        <v>208.49</v>
      </c>
      <c r="AG85" s="402">
        <v>8.67</v>
      </c>
      <c r="AH85" s="402">
        <v>8.67</v>
      </c>
      <c r="AI85" s="402">
        <v>0.14000000000000001</v>
      </c>
      <c r="AJ85" s="402"/>
      <c r="AK85" s="402">
        <v>5.27</v>
      </c>
      <c r="AL85" s="402">
        <v>6.17</v>
      </c>
      <c r="AM85" s="398">
        <v>16.489999999999998</v>
      </c>
      <c r="AN85" s="402">
        <v>1.31</v>
      </c>
      <c r="AO85" s="402">
        <v>1.3125</v>
      </c>
      <c r="AP85" s="402">
        <v>38.4</v>
      </c>
      <c r="AQ85" s="402">
        <v>38.4</v>
      </c>
      <c r="AR85" s="402">
        <v>77</v>
      </c>
      <c r="AS85" s="402">
        <v>77</v>
      </c>
      <c r="AT85" s="402">
        <v>7.44</v>
      </c>
      <c r="AU85" s="402">
        <v>10.07</v>
      </c>
      <c r="AV85" s="402">
        <v>7.3943011065043445</v>
      </c>
      <c r="AW85" s="402">
        <v>166.26384425380468</v>
      </c>
      <c r="AX85" s="402">
        <v>113.91</v>
      </c>
      <c r="AY85" s="402">
        <v>120.42147516307074</v>
      </c>
      <c r="AZ85" s="402">
        <v>105</v>
      </c>
      <c r="BA85" s="402">
        <v>120</v>
      </c>
      <c r="BB85" s="402">
        <v>37.58</v>
      </c>
      <c r="BC85" s="402">
        <v>47.26</v>
      </c>
      <c r="BD85" s="402">
        <v>78.290000000000006</v>
      </c>
      <c r="BE85" s="402">
        <v>28.61</v>
      </c>
      <c r="BF85" s="402"/>
      <c r="BG85" s="402"/>
      <c r="BH85" s="402"/>
      <c r="BI85" s="402"/>
      <c r="BJ85" s="402">
        <v>7.78</v>
      </c>
      <c r="BK85" s="402">
        <v>7.72</v>
      </c>
      <c r="BL85" s="402">
        <v>12.52</v>
      </c>
      <c r="BM85" s="402">
        <v>12.52</v>
      </c>
      <c r="BN85" s="402"/>
      <c r="BO85" s="402"/>
      <c r="BP85" s="402"/>
      <c r="BQ85" s="402"/>
      <c r="BR85" s="402"/>
      <c r="BS85" s="402"/>
      <c r="BT85" s="402">
        <v>1.5</v>
      </c>
      <c r="BU85" s="402">
        <v>1.31</v>
      </c>
      <c r="BV85" s="402">
        <v>0</v>
      </c>
      <c r="BW85" s="402">
        <v>4.1399999999999997</v>
      </c>
      <c r="BX85" s="402" t="s">
        <v>526</v>
      </c>
      <c r="BY85" s="402">
        <v>567.02</v>
      </c>
      <c r="BZ85" s="402">
        <v>571.14</v>
      </c>
      <c r="CA85" s="402">
        <v>583.69543401378576</v>
      </c>
      <c r="CB85" s="402">
        <v>285.61</v>
      </c>
      <c r="CC85" s="402">
        <v>260.07</v>
      </c>
      <c r="CD85" s="402">
        <v>248.15839589088111</v>
      </c>
      <c r="CE85" s="402">
        <v>0</v>
      </c>
      <c r="CF85" s="402">
        <v>0.1</v>
      </c>
      <c r="CG85" s="402"/>
      <c r="CH85" s="402"/>
      <c r="CI85" s="402"/>
      <c r="CJ85" s="402">
        <v>24.19</v>
      </c>
      <c r="CK85" s="402">
        <v>2.3199999999999998</v>
      </c>
      <c r="CL85" s="402">
        <v>145.99</v>
      </c>
      <c r="CM85" s="402">
        <v>277.44265417890307</v>
      </c>
      <c r="CN85" s="402">
        <v>310.04771481525296</v>
      </c>
      <c r="CO85" s="402">
        <v>8.25</v>
      </c>
      <c r="CP85" s="402">
        <v>7.09</v>
      </c>
      <c r="CQ85" s="402">
        <v>8.01</v>
      </c>
      <c r="CR85" s="402">
        <v>11.57</v>
      </c>
      <c r="CS85" s="402" t="s">
        <v>526</v>
      </c>
      <c r="CT85" s="402">
        <v>17.34</v>
      </c>
      <c r="CU85" s="402">
        <v>4680</v>
      </c>
      <c r="CV85" s="402">
        <v>13.15</v>
      </c>
      <c r="CW85" s="402">
        <v>3.04</v>
      </c>
      <c r="CX85" s="402">
        <v>0</v>
      </c>
      <c r="CY85" s="402">
        <v>0</v>
      </c>
      <c r="CZ85" s="402">
        <v>13.86</v>
      </c>
      <c r="DA85" s="402">
        <v>14.14</v>
      </c>
      <c r="DB85" s="402">
        <v>42.4</v>
      </c>
      <c r="DC85" s="402">
        <v>32.74</v>
      </c>
      <c r="DD85" s="999" t="s">
        <v>526</v>
      </c>
      <c r="DE85" s="402">
        <v>36.840000000000003</v>
      </c>
      <c r="DF85" s="402">
        <v>26.315789473684209</v>
      </c>
      <c r="DG85" s="402">
        <v>13.333333333333334</v>
      </c>
      <c r="DH85" s="402">
        <v>0.28999999999999998</v>
      </c>
      <c r="DI85" s="402">
        <v>0.29138740033367733</v>
      </c>
      <c r="DJ85" s="402">
        <v>0.36354636445908073</v>
      </c>
      <c r="DK85" s="402">
        <v>1.01</v>
      </c>
      <c r="DL85" s="402">
        <v>0.87</v>
      </c>
      <c r="DM85" s="402"/>
      <c r="DN85" s="402"/>
      <c r="DO85" s="402">
        <v>0.08</v>
      </c>
      <c r="DP85" s="402" t="s">
        <v>987</v>
      </c>
      <c r="DQ85" s="812" t="s">
        <v>987</v>
      </c>
      <c r="DR85" s="402" t="s">
        <v>1523</v>
      </c>
      <c r="DS85" s="402" t="s">
        <v>987</v>
      </c>
      <c r="DT85" s="402" t="s">
        <v>1523</v>
      </c>
      <c r="DU85" s="402">
        <v>83.44</v>
      </c>
      <c r="DV85" s="402">
        <v>83.1</v>
      </c>
      <c r="DW85" s="402" t="s">
        <v>605</v>
      </c>
      <c r="DX85" s="402" t="s">
        <v>604</v>
      </c>
      <c r="DY85" s="402" t="s">
        <v>604</v>
      </c>
      <c r="DZ85" s="402">
        <v>79.48</v>
      </c>
      <c r="EA85" s="402">
        <v>79.331765718774989</v>
      </c>
      <c r="EB85" s="402">
        <v>80.584605661296465</v>
      </c>
      <c r="EC85" s="770"/>
      <c r="ED85" s="770"/>
      <c r="EE85" s="770"/>
      <c r="EF85" s="770"/>
      <c r="EG85" s="770"/>
      <c r="EH85" s="770"/>
      <c r="EI85" s="770"/>
      <c r="EJ85" s="770"/>
      <c r="EK85" s="402" t="s">
        <v>333</v>
      </c>
      <c r="EL85" s="584"/>
      <c r="EM85" s="402">
        <v>0</v>
      </c>
      <c r="EN85" s="402" t="s">
        <v>605</v>
      </c>
      <c r="EO85" s="402" t="s">
        <v>605</v>
      </c>
      <c r="EP85" s="402" t="s">
        <v>605</v>
      </c>
      <c r="EQ85" s="402" t="s">
        <v>847</v>
      </c>
      <c r="ER85" s="402" t="s">
        <v>847</v>
      </c>
      <c r="ES85" s="402" t="s">
        <v>847</v>
      </c>
      <c r="ET85" s="402" t="s">
        <v>847</v>
      </c>
      <c r="EU85" s="402"/>
      <c r="EV85" s="402"/>
      <c r="EW85" s="402"/>
      <c r="EX85" s="402"/>
      <c r="EY85" s="402"/>
      <c r="EZ85" s="402"/>
      <c r="FA85" s="402" t="s">
        <v>605</v>
      </c>
      <c r="FB85" s="782" t="s">
        <v>526</v>
      </c>
      <c r="FC85" s="782">
        <v>144.6</v>
      </c>
      <c r="FD85" s="782" t="s">
        <v>526</v>
      </c>
      <c r="FE85" s="402">
        <v>21.28</v>
      </c>
    </row>
    <row r="86" spans="1:161">
      <c r="A86" s="276" t="s">
        <v>269</v>
      </c>
      <c r="B86" s="276" t="s">
        <v>270</v>
      </c>
      <c r="C86" s="267" t="s">
        <v>271</v>
      </c>
      <c r="D86" s="421" t="s">
        <v>271</v>
      </c>
      <c r="E86" s="312">
        <v>13001</v>
      </c>
      <c r="F86" s="276" t="s">
        <v>283</v>
      </c>
      <c r="G86" s="794">
        <v>13113</v>
      </c>
      <c r="H86" s="795">
        <v>442.02</v>
      </c>
      <c r="I86" s="795">
        <v>186.21903399999999</v>
      </c>
      <c r="J86" s="796">
        <v>3.9</v>
      </c>
      <c r="K86" s="795">
        <v>947.26</v>
      </c>
      <c r="L86" s="795">
        <v>921.75154999999995</v>
      </c>
      <c r="M86" s="795">
        <v>11.94</v>
      </c>
      <c r="N86" s="795">
        <v>52.83</v>
      </c>
      <c r="O86" s="795">
        <v>52.486493974234655</v>
      </c>
      <c r="P86" s="795">
        <v>99.99</v>
      </c>
      <c r="Q86" s="795">
        <v>99.995737743348215</v>
      </c>
      <c r="R86" s="795">
        <v>13.99</v>
      </c>
      <c r="S86" s="795">
        <v>1212.69</v>
      </c>
      <c r="T86" s="795">
        <v>1241.74</v>
      </c>
      <c r="U86" s="795">
        <v>1244.338297</v>
      </c>
      <c r="V86" s="795">
        <v>2.16</v>
      </c>
      <c r="W86" s="795">
        <v>801.67</v>
      </c>
      <c r="X86" s="795">
        <v>784.58</v>
      </c>
      <c r="Y86" s="795">
        <v>783.55225099999996</v>
      </c>
      <c r="Z86" s="795">
        <v>0.56999999999999995</v>
      </c>
      <c r="AA86" s="809">
        <v>0.55000000000000004</v>
      </c>
      <c r="AB86" s="809">
        <v>0.82</v>
      </c>
      <c r="AC86" s="795">
        <v>989.27</v>
      </c>
      <c r="AD86" s="795">
        <v>605.79999999999995</v>
      </c>
      <c r="AE86" s="795">
        <v>636.16497700000002</v>
      </c>
      <c r="AF86" s="402">
        <v>291.10000000000002</v>
      </c>
      <c r="AG86" s="402">
        <v>7.73</v>
      </c>
      <c r="AH86" s="402">
        <v>7.73</v>
      </c>
      <c r="AI86" s="402">
        <v>0.08</v>
      </c>
      <c r="AJ86" s="402"/>
      <c r="AK86" s="402">
        <v>4.29</v>
      </c>
      <c r="AL86" s="402">
        <v>5.04</v>
      </c>
      <c r="AM86" s="398">
        <v>26.88</v>
      </c>
      <c r="AN86" s="402">
        <v>1.25</v>
      </c>
      <c r="AO86" s="402">
        <v>1.25</v>
      </c>
      <c r="AP86" s="402">
        <v>23.1</v>
      </c>
      <c r="AQ86" s="402">
        <v>23.1</v>
      </c>
      <c r="AR86" s="402">
        <v>45.9</v>
      </c>
      <c r="AS86" s="402">
        <v>45.9</v>
      </c>
      <c r="AT86" s="402">
        <v>5.1100000000000003</v>
      </c>
      <c r="AU86" s="402">
        <v>4.04</v>
      </c>
      <c r="AV86" s="402">
        <v>5.9849180066233094</v>
      </c>
      <c r="AW86" s="402">
        <v>323.0753501686944</v>
      </c>
      <c r="AX86" s="402">
        <v>266.58</v>
      </c>
      <c r="AY86" s="402">
        <v>163.58775884770378</v>
      </c>
      <c r="AZ86" s="402">
        <v>75</v>
      </c>
      <c r="BA86" s="402">
        <v>90</v>
      </c>
      <c r="BB86" s="402">
        <v>25.87</v>
      </c>
      <c r="BC86" s="402">
        <v>41.09</v>
      </c>
      <c r="BD86" s="402">
        <v>62.72</v>
      </c>
      <c r="BE86" s="402">
        <v>17.77</v>
      </c>
      <c r="BF86" s="402"/>
      <c r="BG86" s="402"/>
      <c r="BH86" s="402"/>
      <c r="BI86" s="402"/>
      <c r="BJ86" s="402">
        <v>17.510000000000002</v>
      </c>
      <c r="BK86" s="402">
        <v>17.489999999999998</v>
      </c>
      <c r="BL86" s="402">
        <v>20.84</v>
      </c>
      <c r="BM86" s="402">
        <v>21.05</v>
      </c>
      <c r="BN86" s="402"/>
      <c r="BO86" s="402"/>
      <c r="BP86" s="402"/>
      <c r="BQ86" s="402"/>
      <c r="BR86" s="402"/>
      <c r="BS86" s="402"/>
      <c r="BT86" s="402">
        <v>1.34</v>
      </c>
      <c r="BU86" s="402">
        <v>1.24</v>
      </c>
      <c r="BV86" s="402">
        <v>3.88</v>
      </c>
      <c r="BW86" s="402">
        <v>0</v>
      </c>
      <c r="BX86" s="402" t="s">
        <v>526</v>
      </c>
      <c r="BY86" s="402">
        <v>1137.47</v>
      </c>
      <c r="BZ86" s="402">
        <v>1129.79</v>
      </c>
      <c r="CA86" s="402">
        <v>1393.4633523520729</v>
      </c>
      <c r="CB86" s="402">
        <v>776.75</v>
      </c>
      <c r="CC86" s="402">
        <v>670.81</v>
      </c>
      <c r="CD86" s="402">
        <v>635.09988664082516</v>
      </c>
      <c r="CE86" s="402">
        <v>0.09</v>
      </c>
      <c r="CF86" s="402">
        <v>0.18</v>
      </c>
      <c r="CG86" s="402"/>
      <c r="CH86" s="402"/>
      <c r="CI86" s="402"/>
      <c r="CJ86" s="402">
        <v>55.56</v>
      </c>
      <c r="CK86" s="402">
        <v>1.59</v>
      </c>
      <c r="CL86" s="402">
        <v>753.65</v>
      </c>
      <c r="CM86" s="402">
        <v>760.95405773510947</v>
      </c>
      <c r="CN86" s="402">
        <v>810.30468006952867</v>
      </c>
      <c r="CO86" s="402">
        <v>6.4</v>
      </c>
      <c r="CP86" s="402">
        <v>6.73</v>
      </c>
      <c r="CQ86" s="402">
        <v>3.3</v>
      </c>
      <c r="CR86" s="402">
        <v>33.53</v>
      </c>
      <c r="CS86" s="402">
        <v>1.7040330196173972</v>
      </c>
      <c r="CT86" s="402">
        <v>4.92</v>
      </c>
      <c r="CU86" s="402">
        <v>1106</v>
      </c>
      <c r="CV86" s="402">
        <v>3.21</v>
      </c>
      <c r="CW86" s="402">
        <v>2.0299999999999998</v>
      </c>
      <c r="CX86" s="402">
        <v>0</v>
      </c>
      <c r="CY86" s="402">
        <v>0</v>
      </c>
      <c r="CZ86" s="402">
        <v>2.34</v>
      </c>
      <c r="DA86" s="402">
        <v>0.99</v>
      </c>
      <c r="DB86" s="402">
        <v>9.83</v>
      </c>
      <c r="DC86" s="402">
        <v>6.94</v>
      </c>
      <c r="DD86" s="999" t="s">
        <v>526</v>
      </c>
      <c r="DE86" s="402">
        <v>13.33</v>
      </c>
      <c r="DF86" s="402">
        <v>26.666666666666668</v>
      </c>
      <c r="DG86" s="402">
        <v>46.666666666666664</v>
      </c>
      <c r="DH86" s="402">
        <v>0.43</v>
      </c>
      <c r="DI86" s="402">
        <v>0.43014561447281968</v>
      </c>
      <c r="DJ86" s="402">
        <v>0.44275645825394178</v>
      </c>
      <c r="DK86" s="402">
        <v>0.57999999999999996</v>
      </c>
      <c r="DL86" s="402">
        <v>0.49</v>
      </c>
      <c r="DM86" s="402"/>
      <c r="DN86" s="402"/>
      <c r="DO86" s="402">
        <v>0</v>
      </c>
      <c r="DP86" s="402" t="s">
        <v>987</v>
      </c>
      <c r="DQ86" s="812" t="s">
        <v>987</v>
      </c>
      <c r="DR86" s="402" t="s">
        <v>1523</v>
      </c>
      <c r="DS86" s="402" t="s">
        <v>987</v>
      </c>
      <c r="DT86" s="402" t="s">
        <v>1523</v>
      </c>
      <c r="DU86" s="402">
        <v>75.23</v>
      </c>
      <c r="DV86" s="402">
        <v>75.23</v>
      </c>
      <c r="DW86" s="402" t="s">
        <v>604</v>
      </c>
      <c r="DX86" s="402" t="s">
        <v>604</v>
      </c>
      <c r="DY86" s="402" t="s">
        <v>604</v>
      </c>
      <c r="DZ86" s="402">
        <v>6.04</v>
      </c>
      <c r="EA86" s="402">
        <v>5.9849252098160655</v>
      </c>
      <c r="EB86" s="402">
        <v>6.1605153164402013</v>
      </c>
      <c r="EC86" s="770"/>
      <c r="ED86" s="770"/>
      <c r="EE86" s="770"/>
      <c r="EF86" s="770"/>
      <c r="EG86" s="770"/>
      <c r="EH86" s="770"/>
      <c r="EI86" s="770"/>
      <c r="EJ86" s="770"/>
      <c r="EK86" s="402" t="s">
        <v>333</v>
      </c>
      <c r="EL86" s="584"/>
      <c r="EM86" s="402">
        <v>0</v>
      </c>
      <c r="EN86" s="402" t="s">
        <v>830</v>
      </c>
      <c r="EO86" s="402" t="s">
        <v>830</v>
      </c>
      <c r="EP86" s="402" t="s">
        <v>605</v>
      </c>
      <c r="EQ86" s="402" t="s">
        <v>847</v>
      </c>
      <c r="ER86" s="402" t="s">
        <v>847</v>
      </c>
      <c r="ES86" s="402" t="s">
        <v>847</v>
      </c>
      <c r="ET86" s="402" t="s">
        <v>847</v>
      </c>
      <c r="EU86" s="402"/>
      <c r="EV86" s="402"/>
      <c r="EW86" s="402"/>
      <c r="EX86" s="402"/>
      <c r="EY86" s="402"/>
      <c r="EZ86" s="402"/>
      <c r="FA86" s="402" t="s">
        <v>604</v>
      </c>
      <c r="FB86" s="782" t="s">
        <v>526</v>
      </c>
      <c r="FC86" s="782" t="s">
        <v>526</v>
      </c>
      <c r="FD86" s="782" t="s">
        <v>526</v>
      </c>
      <c r="FE86" s="402">
        <v>37.1</v>
      </c>
    </row>
    <row r="87" spans="1:161">
      <c r="A87" s="276" t="s">
        <v>269</v>
      </c>
      <c r="B87" s="276" t="s">
        <v>270</v>
      </c>
      <c r="C87" s="267" t="s">
        <v>271</v>
      </c>
      <c r="D87" s="421" t="s">
        <v>271</v>
      </c>
      <c r="E87" s="312">
        <v>13001</v>
      </c>
      <c r="F87" s="276" t="s">
        <v>284</v>
      </c>
      <c r="G87" s="794">
        <v>13114</v>
      </c>
      <c r="H87" s="795">
        <v>330.57</v>
      </c>
      <c r="I87" s="795">
        <v>334.78080499999999</v>
      </c>
      <c r="J87" s="796">
        <v>3.18</v>
      </c>
      <c r="K87" s="795">
        <v>932.81</v>
      </c>
      <c r="L87" s="795">
        <v>872.39204099999995</v>
      </c>
      <c r="M87" s="795">
        <v>2.52</v>
      </c>
      <c r="N87" s="795">
        <v>73.87</v>
      </c>
      <c r="O87" s="795">
        <v>73.205026455026456</v>
      </c>
      <c r="P87" s="795">
        <v>100</v>
      </c>
      <c r="Q87" s="795">
        <v>100</v>
      </c>
      <c r="R87" s="795">
        <v>4.87</v>
      </c>
      <c r="S87" s="795">
        <v>2149.59</v>
      </c>
      <c r="T87" s="795">
        <v>2102.8000000000002</v>
      </c>
      <c r="U87" s="795">
        <v>2099.1505200000001</v>
      </c>
      <c r="V87" s="795">
        <v>4.67</v>
      </c>
      <c r="W87" s="795">
        <v>1409.27</v>
      </c>
      <c r="X87" s="795">
        <v>1396.3</v>
      </c>
      <c r="Y87" s="795">
        <v>1390.83845</v>
      </c>
      <c r="Z87" s="795">
        <v>0.22</v>
      </c>
      <c r="AA87" s="809">
        <v>0.23</v>
      </c>
      <c r="AB87" s="809">
        <v>0.37</v>
      </c>
      <c r="AC87" s="795">
        <v>2310.4299999999998</v>
      </c>
      <c r="AD87" s="795">
        <v>817.46</v>
      </c>
      <c r="AE87" s="795">
        <v>1097.1895850000001</v>
      </c>
      <c r="AF87" s="402">
        <v>314.24</v>
      </c>
      <c r="AG87" s="402">
        <v>4.92</v>
      </c>
      <c r="AH87" s="402">
        <v>4.92</v>
      </c>
      <c r="AI87" s="402">
        <v>7.0000000000000007E-2</v>
      </c>
      <c r="AJ87" s="402"/>
      <c r="AK87" s="402">
        <v>3.47</v>
      </c>
      <c r="AL87" s="402">
        <v>5.65</v>
      </c>
      <c r="AM87" s="398">
        <v>29.85</v>
      </c>
      <c r="AN87" s="402">
        <v>1</v>
      </c>
      <c r="AO87" s="402">
        <v>1</v>
      </c>
      <c r="AP87" s="402">
        <v>23.6</v>
      </c>
      <c r="AQ87" s="402">
        <v>23.6</v>
      </c>
      <c r="AR87" s="402">
        <v>48.6</v>
      </c>
      <c r="AS87" s="402">
        <v>48.6</v>
      </c>
      <c r="AT87" s="402">
        <v>1.9</v>
      </c>
      <c r="AU87" s="402">
        <v>1.86</v>
      </c>
      <c r="AV87" s="402">
        <v>1.2093397307405089</v>
      </c>
      <c r="AW87" s="402">
        <v>138.96688590437935</v>
      </c>
      <c r="AX87" s="402">
        <v>118.15</v>
      </c>
      <c r="AY87" s="402">
        <v>71.048709181004909</v>
      </c>
      <c r="AZ87" s="402">
        <v>60</v>
      </c>
      <c r="BA87" s="402">
        <v>80</v>
      </c>
      <c r="BB87" s="402">
        <v>25.46</v>
      </c>
      <c r="BC87" s="402">
        <v>38.69</v>
      </c>
      <c r="BD87" s="402">
        <v>66.84</v>
      </c>
      <c r="BE87" s="402">
        <v>16.649999999999999</v>
      </c>
      <c r="BF87" s="402"/>
      <c r="BG87" s="402"/>
      <c r="BH87" s="402"/>
      <c r="BI87" s="402"/>
      <c r="BJ87" s="402">
        <v>22.26</v>
      </c>
      <c r="BK87" s="402">
        <v>22.3</v>
      </c>
      <c r="BL87" s="402">
        <v>20.88</v>
      </c>
      <c r="BM87" s="402">
        <v>21.12</v>
      </c>
      <c r="BN87" s="402"/>
      <c r="BO87" s="402"/>
      <c r="BP87" s="402"/>
      <c r="BQ87" s="402"/>
      <c r="BR87" s="402"/>
      <c r="BS87" s="402"/>
      <c r="BT87" s="402">
        <v>1.05</v>
      </c>
      <c r="BU87" s="402">
        <v>0.99</v>
      </c>
      <c r="BV87" s="402">
        <v>0</v>
      </c>
      <c r="BW87" s="402">
        <v>0</v>
      </c>
      <c r="BX87" s="402" t="s">
        <v>526</v>
      </c>
      <c r="BY87" s="402">
        <v>1308.94</v>
      </c>
      <c r="BZ87" s="402">
        <v>1258.99</v>
      </c>
      <c r="CA87" s="402">
        <v>1480.506175191</v>
      </c>
      <c r="CB87" s="402">
        <v>1982.5</v>
      </c>
      <c r="CC87" s="402">
        <v>1380.48</v>
      </c>
      <c r="CD87" s="402">
        <v>1183.7192382625053</v>
      </c>
      <c r="CE87" s="402">
        <v>0.05</v>
      </c>
      <c r="CF87" s="402">
        <v>0.22</v>
      </c>
      <c r="CG87" s="402"/>
      <c r="CH87" s="402"/>
      <c r="CI87" s="402"/>
      <c r="CJ87" s="402">
        <v>54.95</v>
      </c>
      <c r="CK87" s="402">
        <v>1.38</v>
      </c>
      <c r="CL87" s="402">
        <v>806.38</v>
      </c>
      <c r="CM87" s="402">
        <v>807.73839529944541</v>
      </c>
      <c r="CN87" s="402">
        <v>839.24025846876839</v>
      </c>
      <c r="CO87" s="402">
        <v>5.76</v>
      </c>
      <c r="CP87" s="402">
        <v>3.26</v>
      </c>
      <c r="CQ87" s="402">
        <v>2.76</v>
      </c>
      <c r="CR87" s="402">
        <v>77.150000000000006</v>
      </c>
      <c r="CS87" s="402">
        <v>3.0235780041461733</v>
      </c>
      <c r="CT87" s="402">
        <v>0.88</v>
      </c>
      <c r="CU87" s="402">
        <v>2301</v>
      </c>
      <c r="CV87" s="402">
        <v>1.71</v>
      </c>
      <c r="CW87" s="402">
        <v>1.3</v>
      </c>
      <c r="CX87" s="402">
        <v>0</v>
      </c>
      <c r="CY87" s="402">
        <v>0</v>
      </c>
      <c r="CZ87" s="402">
        <v>0.56000000000000005</v>
      </c>
      <c r="DA87" s="402">
        <v>0.19</v>
      </c>
      <c r="DB87" s="402">
        <v>4.83</v>
      </c>
      <c r="DC87" s="402">
        <v>4.2300000000000004</v>
      </c>
      <c r="DD87" s="999">
        <v>40827</v>
      </c>
      <c r="DE87" s="402">
        <v>4</v>
      </c>
      <c r="DF87" s="402">
        <v>0</v>
      </c>
      <c r="DG87" s="402">
        <v>4</v>
      </c>
      <c r="DH87" s="402">
        <v>0.42</v>
      </c>
      <c r="DI87" s="402">
        <v>0.41150106147820648</v>
      </c>
      <c r="DJ87" s="402">
        <v>0.40270307612773898</v>
      </c>
      <c r="DK87" s="402">
        <v>0.45</v>
      </c>
      <c r="DL87" s="402">
        <v>0.33</v>
      </c>
      <c r="DM87" s="402"/>
      <c r="DN87" s="402"/>
      <c r="DO87" s="402">
        <v>0.01</v>
      </c>
      <c r="DP87" s="402" t="s">
        <v>987</v>
      </c>
      <c r="DQ87" s="812" t="s">
        <v>987</v>
      </c>
      <c r="DR87" s="402">
        <v>0.65</v>
      </c>
      <c r="DS87" s="402" t="s">
        <v>987</v>
      </c>
      <c r="DT87" s="402">
        <v>2.54</v>
      </c>
      <c r="DU87" s="402">
        <v>69.61</v>
      </c>
      <c r="DV87" s="402">
        <v>75.37</v>
      </c>
      <c r="DW87" s="402" t="s">
        <v>604</v>
      </c>
      <c r="DX87" s="402" t="s">
        <v>604</v>
      </c>
      <c r="DY87" s="402" t="s">
        <v>604</v>
      </c>
      <c r="DZ87" s="402">
        <v>1.32</v>
      </c>
      <c r="EA87" s="402">
        <v>1.3414451458153205</v>
      </c>
      <c r="EB87" s="402">
        <v>1.3073255202967982</v>
      </c>
      <c r="EC87" s="770"/>
      <c r="ED87" s="770"/>
      <c r="EE87" s="770"/>
      <c r="EF87" s="770"/>
      <c r="EG87" s="770"/>
      <c r="EH87" s="770"/>
      <c r="EI87" s="770"/>
      <c r="EJ87" s="770"/>
      <c r="EK87" s="402" t="s">
        <v>333</v>
      </c>
      <c r="EL87" s="584"/>
      <c r="EM87" s="402">
        <v>0</v>
      </c>
      <c r="EN87" s="402" t="s">
        <v>830</v>
      </c>
      <c r="EO87" s="402" t="s">
        <v>830</v>
      </c>
      <c r="EP87" s="402" t="s">
        <v>604</v>
      </c>
      <c r="EQ87" s="402">
        <v>0</v>
      </c>
      <c r="ER87" s="402">
        <v>0</v>
      </c>
      <c r="ES87" s="402">
        <v>0</v>
      </c>
      <c r="ET87" s="402">
        <v>0</v>
      </c>
      <c r="EU87" s="402"/>
      <c r="EV87" s="402"/>
      <c r="EW87" s="402"/>
      <c r="EX87" s="402"/>
      <c r="EY87" s="402"/>
      <c r="EZ87" s="402"/>
      <c r="FA87" s="402" t="s">
        <v>605</v>
      </c>
      <c r="FB87" s="782" t="s">
        <v>604</v>
      </c>
      <c r="FC87" s="782" t="s">
        <v>526</v>
      </c>
      <c r="FD87" s="782">
        <v>6152.7041839231197</v>
      </c>
      <c r="FE87" s="402">
        <v>36.31</v>
      </c>
    </row>
    <row r="88" spans="1:161">
      <c r="A88" s="276" t="s">
        <v>269</v>
      </c>
      <c r="B88" s="276" t="s">
        <v>270</v>
      </c>
      <c r="C88" s="267" t="s">
        <v>271</v>
      </c>
      <c r="D88" s="421" t="s">
        <v>271</v>
      </c>
      <c r="E88" s="312">
        <v>13001</v>
      </c>
      <c r="F88" s="276" t="s">
        <v>285</v>
      </c>
      <c r="G88" s="794">
        <v>13115</v>
      </c>
      <c r="H88" s="795">
        <v>475.15</v>
      </c>
      <c r="I88" s="795">
        <v>519.96444699999995</v>
      </c>
      <c r="J88" s="796">
        <v>9.4700000000000006</v>
      </c>
      <c r="K88" s="795">
        <v>1545.93</v>
      </c>
      <c r="L88" s="795">
        <v>1380.291592</v>
      </c>
      <c r="M88" s="795">
        <v>9.7799999999999994</v>
      </c>
      <c r="N88" s="795">
        <v>64.2</v>
      </c>
      <c r="O88" s="795">
        <v>63.172944734671432</v>
      </c>
      <c r="P88" s="795">
        <v>93.3</v>
      </c>
      <c r="Q88" s="795">
        <v>91.097058014847406</v>
      </c>
      <c r="R88" s="795">
        <v>15.21</v>
      </c>
      <c r="S88" s="795">
        <v>2902.52</v>
      </c>
      <c r="T88" s="795">
        <v>2881.19</v>
      </c>
      <c r="U88" s="795">
        <v>2888.7558519999998</v>
      </c>
      <c r="V88" s="795">
        <v>11.45</v>
      </c>
      <c r="W88" s="795">
        <v>3243.4</v>
      </c>
      <c r="X88" s="795">
        <v>3195.43</v>
      </c>
      <c r="Y88" s="795">
        <v>3190.9796139999999</v>
      </c>
      <c r="Z88" s="795">
        <v>0.33</v>
      </c>
      <c r="AA88" s="809">
        <v>0.15</v>
      </c>
      <c r="AB88" s="809">
        <v>0.25</v>
      </c>
      <c r="AC88" s="795">
        <v>2964.67</v>
      </c>
      <c r="AD88" s="795">
        <v>1800.44</v>
      </c>
      <c r="AE88" s="795">
        <v>2614.166401</v>
      </c>
      <c r="AF88" s="402">
        <v>633.15</v>
      </c>
      <c r="AG88" s="402">
        <v>2.82</v>
      </c>
      <c r="AH88" s="402">
        <v>2.82</v>
      </c>
      <c r="AI88" s="402">
        <v>0.14000000000000001</v>
      </c>
      <c r="AJ88" s="402"/>
      <c r="AK88" s="402" t="s">
        <v>526</v>
      </c>
      <c r="AL88" s="402">
        <v>0.19</v>
      </c>
      <c r="AM88" s="398">
        <v>13.12</v>
      </c>
      <c r="AN88" s="402">
        <v>1</v>
      </c>
      <c r="AO88" s="402">
        <v>1</v>
      </c>
      <c r="AP88" s="402">
        <v>11.6</v>
      </c>
      <c r="AQ88" s="402">
        <v>11.6</v>
      </c>
      <c r="AR88" s="402">
        <v>41.1</v>
      </c>
      <c r="AS88" s="402">
        <v>41.1</v>
      </c>
      <c r="AT88" s="402">
        <v>1.75</v>
      </c>
      <c r="AU88" s="402">
        <v>3.35</v>
      </c>
      <c r="AV88" s="402">
        <v>0</v>
      </c>
      <c r="AW88" s="402">
        <v>129.4588968002659</v>
      </c>
      <c r="AX88" s="402">
        <v>84.7</v>
      </c>
      <c r="AY88" s="402">
        <v>41.909797221058056</v>
      </c>
      <c r="AZ88" s="402">
        <v>60</v>
      </c>
      <c r="BA88" s="402">
        <v>90</v>
      </c>
      <c r="BB88" s="402">
        <v>20.27</v>
      </c>
      <c r="BC88" s="402">
        <v>28.82</v>
      </c>
      <c r="BD88" s="402">
        <v>69.180000000000007</v>
      </c>
      <c r="BE88" s="402">
        <v>19.329999999999998</v>
      </c>
      <c r="BF88" s="402"/>
      <c r="BG88" s="402"/>
      <c r="BH88" s="402"/>
      <c r="BI88" s="402"/>
      <c r="BJ88" s="402">
        <v>12.25</v>
      </c>
      <c r="BK88" s="402">
        <v>12.41</v>
      </c>
      <c r="BL88" s="402">
        <v>10.18</v>
      </c>
      <c r="BM88" s="402">
        <v>10.71</v>
      </c>
      <c r="BN88" s="402"/>
      <c r="BO88" s="402"/>
      <c r="BP88" s="402"/>
      <c r="BQ88" s="402"/>
      <c r="BR88" s="402"/>
      <c r="BS88" s="402"/>
      <c r="BT88" s="402">
        <v>1.45</v>
      </c>
      <c r="BU88" s="402">
        <v>1.32</v>
      </c>
      <c r="BV88" s="402">
        <v>1.26</v>
      </c>
      <c r="BW88" s="402">
        <v>0</v>
      </c>
      <c r="BX88" s="402" t="s">
        <v>526</v>
      </c>
      <c r="BY88" s="402">
        <v>1340.76</v>
      </c>
      <c r="BZ88" s="402">
        <v>1295.76</v>
      </c>
      <c r="CA88" s="402">
        <v>1582.544916019214</v>
      </c>
      <c r="CB88" s="402">
        <v>1122.95</v>
      </c>
      <c r="CC88" s="402">
        <v>870.27</v>
      </c>
      <c r="CD88" s="402">
        <v>771.6622776363439</v>
      </c>
      <c r="CE88" s="402">
        <v>0.22</v>
      </c>
      <c r="CF88" s="402">
        <v>0.15</v>
      </c>
      <c r="CG88" s="402"/>
      <c r="CH88" s="402"/>
      <c r="CI88" s="402"/>
      <c r="CJ88" s="402">
        <v>67</v>
      </c>
      <c r="CK88" s="402">
        <v>3.22</v>
      </c>
      <c r="CL88" s="402">
        <v>700.7</v>
      </c>
      <c r="CM88" s="402">
        <v>682.52100290935243</v>
      </c>
      <c r="CN88" s="402">
        <v>732.13417598444346</v>
      </c>
      <c r="CO88" s="402">
        <v>7.99</v>
      </c>
      <c r="CP88" s="402">
        <v>5.41</v>
      </c>
      <c r="CQ88" s="402">
        <v>3.04</v>
      </c>
      <c r="CR88" s="402">
        <v>49.9</v>
      </c>
      <c r="CS88" s="402">
        <v>1.3263483247505685</v>
      </c>
      <c r="CT88" s="402">
        <v>6.01</v>
      </c>
      <c r="CU88" s="402">
        <v>1127</v>
      </c>
      <c r="CV88" s="402">
        <v>3.39</v>
      </c>
      <c r="CW88" s="402">
        <v>1.35</v>
      </c>
      <c r="CX88" s="402">
        <v>0.11</v>
      </c>
      <c r="CY88" s="402">
        <v>96.39</v>
      </c>
      <c r="CZ88" s="402">
        <v>2.46</v>
      </c>
      <c r="DA88" s="402">
        <v>2.84</v>
      </c>
      <c r="DB88" s="402">
        <v>17.28</v>
      </c>
      <c r="DC88" s="402">
        <v>17.18</v>
      </c>
      <c r="DD88" s="999">
        <v>13201</v>
      </c>
      <c r="DE88" s="402">
        <v>30.76</v>
      </c>
      <c r="DF88" s="402">
        <v>23.076923076923077</v>
      </c>
      <c r="DG88" s="402">
        <v>16.666666666666668</v>
      </c>
      <c r="DH88" s="402">
        <v>0.64</v>
      </c>
      <c r="DI88" s="402">
        <v>0.65205476884872771</v>
      </c>
      <c r="DJ88" s="402">
        <v>0.69393314375736737</v>
      </c>
      <c r="DK88" s="402">
        <v>0.35</v>
      </c>
      <c r="DL88" s="402">
        <v>0.15</v>
      </c>
      <c r="DM88" s="402"/>
      <c r="DN88" s="402"/>
      <c r="DO88" s="402">
        <v>0</v>
      </c>
      <c r="DP88" s="402" t="s">
        <v>987</v>
      </c>
      <c r="DQ88" s="812" t="s">
        <v>987</v>
      </c>
      <c r="DR88" s="402">
        <v>0</v>
      </c>
      <c r="DS88" s="402" t="s">
        <v>987</v>
      </c>
      <c r="DT88" s="402">
        <v>0</v>
      </c>
      <c r="DU88" s="402">
        <v>65.290000000000006</v>
      </c>
      <c r="DV88" s="402">
        <v>76.930000000000007</v>
      </c>
      <c r="DW88" s="402" t="s">
        <v>604</v>
      </c>
      <c r="DX88" s="402" t="s">
        <v>604</v>
      </c>
      <c r="DY88" s="402" t="s">
        <v>604</v>
      </c>
      <c r="DZ88" s="402">
        <v>1.88</v>
      </c>
      <c r="EA88" s="402">
        <v>1.9622574044174446</v>
      </c>
      <c r="EB88" s="402">
        <v>2.0022702424885024</v>
      </c>
      <c r="EC88" s="770"/>
      <c r="ED88" s="770"/>
      <c r="EE88" s="770"/>
      <c r="EF88" s="770"/>
      <c r="EG88" s="770"/>
      <c r="EH88" s="770"/>
      <c r="EI88" s="770"/>
      <c r="EJ88" s="770"/>
      <c r="EK88" s="402" t="s">
        <v>333</v>
      </c>
      <c r="EL88" s="584"/>
      <c r="EM88" s="402">
        <v>0</v>
      </c>
      <c r="EN88" s="402" t="s">
        <v>830</v>
      </c>
      <c r="EO88" s="402" t="s">
        <v>830</v>
      </c>
      <c r="EP88" s="402" t="s">
        <v>605</v>
      </c>
      <c r="EQ88" s="402" t="s">
        <v>847</v>
      </c>
      <c r="ER88" s="402" t="s">
        <v>847</v>
      </c>
      <c r="ES88" s="402" t="s">
        <v>847</v>
      </c>
      <c r="ET88" s="402" t="s">
        <v>847</v>
      </c>
      <c r="EU88" s="402"/>
      <c r="EV88" s="402"/>
      <c r="EW88" s="402"/>
      <c r="EX88" s="402"/>
      <c r="EY88" s="402"/>
      <c r="EZ88" s="402"/>
      <c r="FA88" s="402" t="s">
        <v>605</v>
      </c>
      <c r="FB88" s="782" t="s">
        <v>605</v>
      </c>
      <c r="FC88" s="782">
        <v>552.6</v>
      </c>
      <c r="FD88" s="782">
        <v>519.53406574974838</v>
      </c>
      <c r="FE88" s="402">
        <v>42.43</v>
      </c>
    </row>
    <row r="89" spans="1:161">
      <c r="A89" s="276" t="s">
        <v>269</v>
      </c>
      <c r="B89" s="276" t="s">
        <v>270</v>
      </c>
      <c r="C89" s="267" t="s">
        <v>271</v>
      </c>
      <c r="D89" s="421" t="s">
        <v>271</v>
      </c>
      <c r="E89" s="312">
        <v>13001</v>
      </c>
      <c r="F89" s="276" t="s">
        <v>286</v>
      </c>
      <c r="G89" s="794">
        <v>13116</v>
      </c>
      <c r="H89" s="795">
        <v>213.77</v>
      </c>
      <c r="I89" s="795">
        <v>182.82250400000001</v>
      </c>
      <c r="J89" s="796">
        <v>2.52</v>
      </c>
      <c r="K89" s="795">
        <v>825.1</v>
      </c>
      <c r="L89" s="795">
        <v>822.94915600000002</v>
      </c>
      <c r="M89" s="795">
        <v>2.04</v>
      </c>
      <c r="N89" s="795">
        <v>92.07</v>
      </c>
      <c r="O89" s="795">
        <v>94.651853503765807</v>
      </c>
      <c r="P89" s="795">
        <v>100</v>
      </c>
      <c r="Q89" s="795">
        <v>100</v>
      </c>
      <c r="R89" s="795">
        <v>4.3600000000000003</v>
      </c>
      <c r="S89" s="795">
        <v>796.56</v>
      </c>
      <c r="T89" s="795">
        <v>809.37</v>
      </c>
      <c r="U89" s="795">
        <v>809.36736900000005</v>
      </c>
      <c r="V89" s="795">
        <v>15.98</v>
      </c>
      <c r="W89" s="795">
        <v>344.22</v>
      </c>
      <c r="X89" s="795">
        <v>331.7</v>
      </c>
      <c r="Y89" s="795">
        <v>331.70132599999999</v>
      </c>
      <c r="Z89" s="795">
        <v>0.67</v>
      </c>
      <c r="AA89" s="809">
        <v>0.67</v>
      </c>
      <c r="AB89" s="809">
        <v>0.95</v>
      </c>
      <c r="AC89" s="795">
        <v>389.24</v>
      </c>
      <c r="AD89" s="795">
        <v>271.47000000000003</v>
      </c>
      <c r="AE89" s="795">
        <v>271.47439600000001</v>
      </c>
      <c r="AF89" s="402">
        <v>169.61</v>
      </c>
      <c r="AG89" s="402">
        <v>7.56</v>
      </c>
      <c r="AH89" s="402">
        <v>7.42</v>
      </c>
      <c r="AI89" s="402">
        <v>0.62</v>
      </c>
      <c r="AJ89" s="402"/>
      <c r="AK89" s="402">
        <v>1.5</v>
      </c>
      <c r="AL89" s="402">
        <v>1.48</v>
      </c>
      <c r="AM89" s="398">
        <v>28.85</v>
      </c>
      <c r="AN89" s="402">
        <v>1.45</v>
      </c>
      <c r="AO89" s="402">
        <v>1.4545454545454546</v>
      </c>
      <c r="AP89" s="402">
        <v>19.899999999999999</v>
      </c>
      <c r="AQ89" s="402">
        <v>19.899999999999999</v>
      </c>
      <c r="AR89" s="402">
        <v>79.599999999999994</v>
      </c>
      <c r="AS89" s="402">
        <v>79.599999999999994</v>
      </c>
      <c r="AT89" s="402">
        <v>3.87</v>
      </c>
      <c r="AU89" s="402">
        <v>7.72</v>
      </c>
      <c r="AV89" s="402">
        <v>6.7395176430944019</v>
      </c>
      <c r="AW89" s="402">
        <v>51.23049857907862</v>
      </c>
      <c r="AX89" s="402">
        <v>43.42</v>
      </c>
      <c r="AY89" s="402">
        <v>19.255764694555435</v>
      </c>
      <c r="AZ89" s="402">
        <v>80</v>
      </c>
      <c r="BA89" s="402">
        <v>130</v>
      </c>
      <c r="BB89" s="402">
        <v>18.010000000000002</v>
      </c>
      <c r="BC89" s="402">
        <v>34.69</v>
      </c>
      <c r="BD89" s="402">
        <v>69.180000000000007</v>
      </c>
      <c r="BE89" s="402">
        <v>14.47</v>
      </c>
      <c r="BF89" s="402"/>
      <c r="BG89" s="402"/>
      <c r="BH89" s="402"/>
      <c r="BI89" s="402"/>
      <c r="BJ89" s="402">
        <v>19.170000000000002</v>
      </c>
      <c r="BK89" s="402">
        <v>19.170000000000002</v>
      </c>
      <c r="BL89" s="402">
        <v>48.81</v>
      </c>
      <c r="BM89" s="402">
        <v>48.81</v>
      </c>
      <c r="BN89" s="402"/>
      <c r="BO89" s="402"/>
      <c r="BP89" s="402"/>
      <c r="BQ89" s="402"/>
      <c r="BR89" s="402"/>
      <c r="BS89" s="402"/>
      <c r="BT89" s="402">
        <v>1.56</v>
      </c>
      <c r="BU89" s="402">
        <v>1.35</v>
      </c>
      <c r="BV89" s="402">
        <v>0</v>
      </c>
      <c r="BW89" s="402">
        <v>0</v>
      </c>
      <c r="BX89" s="402" t="s">
        <v>526</v>
      </c>
      <c r="BY89" s="402">
        <v>625.04</v>
      </c>
      <c r="BZ89" s="402">
        <v>628.05999999999995</v>
      </c>
      <c r="CA89" s="402">
        <v>759.75554806720265</v>
      </c>
      <c r="CB89" s="402">
        <v>235.72</v>
      </c>
      <c r="CC89" s="402">
        <v>248.52</v>
      </c>
      <c r="CD89" s="402">
        <v>218.12313668444617</v>
      </c>
      <c r="CE89" s="402" t="s">
        <v>526</v>
      </c>
      <c r="CF89" s="402">
        <v>0</v>
      </c>
      <c r="CG89" s="402"/>
      <c r="CH89" s="402"/>
      <c r="CI89" s="402"/>
      <c r="CJ89" s="402">
        <v>4.09</v>
      </c>
      <c r="CK89" s="402">
        <v>0.03</v>
      </c>
      <c r="CL89" s="402">
        <v>295.45</v>
      </c>
      <c r="CM89" s="402">
        <v>412.38964536884629</v>
      </c>
      <c r="CN89" s="402">
        <v>532.97669372638507</v>
      </c>
      <c r="CO89" s="402">
        <v>9.74</v>
      </c>
      <c r="CP89" s="402">
        <v>8.85</v>
      </c>
      <c r="CQ89" s="402">
        <v>11.14</v>
      </c>
      <c r="CR89" s="402">
        <v>10.96</v>
      </c>
      <c r="CS89" s="402">
        <v>1.2023886315936827</v>
      </c>
      <c r="CT89" s="402">
        <v>14.85</v>
      </c>
      <c r="CU89" s="402">
        <v>3524</v>
      </c>
      <c r="CV89" s="402">
        <v>12.07</v>
      </c>
      <c r="CW89" s="402">
        <v>4.83</v>
      </c>
      <c r="CX89" s="402">
        <v>0.06</v>
      </c>
      <c r="CY89" s="402">
        <v>43.75</v>
      </c>
      <c r="CZ89" s="402">
        <v>9.5</v>
      </c>
      <c r="DA89" s="402">
        <v>6.69</v>
      </c>
      <c r="DB89" s="402">
        <v>28.22</v>
      </c>
      <c r="DC89" s="402">
        <v>37.5</v>
      </c>
      <c r="DD89" s="999" t="s">
        <v>526</v>
      </c>
      <c r="DE89" s="402">
        <v>40</v>
      </c>
      <c r="DF89" s="402">
        <v>33.333333333333336</v>
      </c>
      <c r="DG89" s="402">
        <v>6.666666666666667</v>
      </c>
      <c r="DH89" s="402">
        <v>0.13</v>
      </c>
      <c r="DI89" s="402">
        <v>0.14655437539406077</v>
      </c>
      <c r="DJ89" s="402">
        <v>0.28300861562205487</v>
      </c>
      <c r="DK89" s="402">
        <v>0.96</v>
      </c>
      <c r="DL89" s="402">
        <v>1.43</v>
      </c>
      <c r="DM89" s="402"/>
      <c r="DN89" s="402"/>
      <c r="DO89" s="402">
        <v>0.08</v>
      </c>
      <c r="DP89" s="402" t="s">
        <v>987</v>
      </c>
      <c r="DQ89" s="812" t="s">
        <v>987</v>
      </c>
      <c r="DR89" s="402" t="s">
        <v>1523</v>
      </c>
      <c r="DS89" s="402" t="s">
        <v>987</v>
      </c>
      <c r="DT89" s="402" t="s">
        <v>1523</v>
      </c>
      <c r="DU89" s="402">
        <v>45.56</v>
      </c>
      <c r="DV89" s="402">
        <v>61.05</v>
      </c>
      <c r="DW89" s="402" t="s">
        <v>605</v>
      </c>
      <c r="DX89" s="402" t="s">
        <v>605</v>
      </c>
      <c r="DY89" s="402" t="s">
        <v>605</v>
      </c>
      <c r="DZ89" s="402">
        <v>61.62</v>
      </c>
      <c r="EA89" s="402">
        <v>65.887736875634388</v>
      </c>
      <c r="EB89" s="402">
        <v>67.455834539070935</v>
      </c>
      <c r="EC89" s="770"/>
      <c r="ED89" s="770"/>
      <c r="EE89" s="770"/>
      <c r="EF89" s="770"/>
      <c r="EG89" s="770"/>
      <c r="EH89" s="770"/>
      <c r="EI89" s="770"/>
      <c r="EJ89" s="770"/>
      <c r="EK89" s="402" t="s">
        <v>333</v>
      </c>
      <c r="EL89" s="584"/>
      <c r="EM89" s="402">
        <v>0</v>
      </c>
      <c r="EN89" s="402" t="s">
        <v>604</v>
      </c>
      <c r="EO89" s="402" t="s">
        <v>605</v>
      </c>
      <c r="EP89" s="402" t="s">
        <v>605</v>
      </c>
      <c r="EQ89" s="402">
        <v>0</v>
      </c>
      <c r="ER89" s="402">
        <v>0</v>
      </c>
      <c r="ES89" s="402">
        <v>0</v>
      </c>
      <c r="ET89" s="402">
        <v>0</v>
      </c>
      <c r="EU89" s="402"/>
      <c r="EV89" s="402"/>
      <c r="EW89" s="402"/>
      <c r="EX89" s="402"/>
      <c r="EY89" s="402"/>
      <c r="EZ89" s="402"/>
      <c r="FA89" s="402" t="s">
        <v>605</v>
      </c>
      <c r="FB89" s="782" t="s">
        <v>526</v>
      </c>
      <c r="FC89" s="782">
        <v>0</v>
      </c>
      <c r="FD89" s="782" t="s">
        <v>526</v>
      </c>
      <c r="FE89" s="402">
        <v>23.99</v>
      </c>
    </row>
    <row r="90" spans="1:161">
      <c r="A90" s="276" t="s">
        <v>269</v>
      </c>
      <c r="B90" s="276" t="s">
        <v>270</v>
      </c>
      <c r="C90" s="267" t="s">
        <v>271</v>
      </c>
      <c r="D90" s="421" t="s">
        <v>271</v>
      </c>
      <c r="E90" s="312">
        <v>13001</v>
      </c>
      <c r="F90" s="276" t="s">
        <v>287</v>
      </c>
      <c r="G90" s="794">
        <v>13117</v>
      </c>
      <c r="H90" s="795">
        <v>197.15</v>
      </c>
      <c r="I90" s="795">
        <v>281.99040200000002</v>
      </c>
      <c r="J90" s="796">
        <v>1.84</v>
      </c>
      <c r="K90" s="795">
        <v>597.67999999999995</v>
      </c>
      <c r="L90" s="795">
        <v>598.88002600000004</v>
      </c>
      <c r="M90" s="795">
        <v>1.44</v>
      </c>
      <c r="N90" s="795">
        <v>95.41</v>
      </c>
      <c r="O90" s="795">
        <v>96.01046912962326</v>
      </c>
      <c r="P90" s="795">
        <v>100</v>
      </c>
      <c r="Q90" s="795">
        <v>100</v>
      </c>
      <c r="R90" s="795">
        <v>3.2</v>
      </c>
      <c r="S90" s="795">
        <v>722.95</v>
      </c>
      <c r="T90" s="795">
        <v>760.15</v>
      </c>
      <c r="U90" s="795">
        <v>760.148414</v>
      </c>
      <c r="V90" s="795">
        <v>27.95</v>
      </c>
      <c r="W90" s="795">
        <v>343.03</v>
      </c>
      <c r="X90" s="795">
        <v>345.23</v>
      </c>
      <c r="Y90" s="795">
        <v>345.23191500000001</v>
      </c>
      <c r="Z90" s="795">
        <v>0.76</v>
      </c>
      <c r="AA90" s="809">
        <v>0.78</v>
      </c>
      <c r="AB90" s="809">
        <v>1.08</v>
      </c>
      <c r="AC90" s="795">
        <v>438.75</v>
      </c>
      <c r="AD90" s="795">
        <v>273.37</v>
      </c>
      <c r="AE90" s="795">
        <v>273.36666700000001</v>
      </c>
      <c r="AF90" s="402">
        <v>172.91</v>
      </c>
      <c r="AG90" s="402">
        <v>8.84</v>
      </c>
      <c r="AH90" s="402">
        <v>8.82</v>
      </c>
      <c r="AI90" s="402">
        <v>0.19</v>
      </c>
      <c r="AJ90" s="402"/>
      <c r="AK90" s="402">
        <v>1.1399999999999999</v>
      </c>
      <c r="AL90" s="402">
        <v>1.1399999999999999</v>
      </c>
      <c r="AM90" s="398">
        <v>40.299999999999997</v>
      </c>
      <c r="AN90" s="402">
        <v>1.25</v>
      </c>
      <c r="AO90" s="402">
        <v>1.25</v>
      </c>
      <c r="AP90" s="402">
        <v>30.6</v>
      </c>
      <c r="AQ90" s="402">
        <v>30.6</v>
      </c>
      <c r="AR90" s="402">
        <v>75.400000000000006</v>
      </c>
      <c r="AS90" s="402">
        <v>75.400000000000006</v>
      </c>
      <c r="AT90" s="402">
        <v>1.96</v>
      </c>
      <c r="AU90" s="402">
        <v>0</v>
      </c>
      <c r="AV90" s="402">
        <v>3.8313075294771224</v>
      </c>
      <c r="AW90" s="402">
        <v>199.40473266996062</v>
      </c>
      <c r="AX90" s="402">
        <v>254.1</v>
      </c>
      <c r="AY90" s="402">
        <v>126.43314847274503</v>
      </c>
      <c r="AZ90" s="402">
        <v>75</v>
      </c>
      <c r="BA90" s="402">
        <v>90</v>
      </c>
      <c r="BB90" s="402">
        <v>21.98</v>
      </c>
      <c r="BC90" s="402">
        <v>28.22</v>
      </c>
      <c r="BD90" s="402">
        <v>52.3</v>
      </c>
      <c r="BE90" s="402">
        <v>15.35</v>
      </c>
      <c r="BF90" s="402"/>
      <c r="BG90" s="402"/>
      <c r="BH90" s="402"/>
      <c r="BI90" s="402"/>
      <c r="BJ90" s="402">
        <v>8.39</v>
      </c>
      <c r="BK90" s="402">
        <v>8.39</v>
      </c>
      <c r="BL90" s="402">
        <v>17.989999999999998</v>
      </c>
      <c r="BM90" s="402">
        <v>17.989999999999998</v>
      </c>
      <c r="BN90" s="402"/>
      <c r="BO90" s="402"/>
      <c r="BP90" s="402"/>
      <c r="BQ90" s="402"/>
      <c r="BR90" s="402"/>
      <c r="BS90" s="402"/>
      <c r="BT90" s="402">
        <v>1.17</v>
      </c>
      <c r="BU90" s="402">
        <v>1.1299999999999999</v>
      </c>
      <c r="BV90" s="402">
        <v>0.98</v>
      </c>
      <c r="BW90" s="402" t="s">
        <v>1086</v>
      </c>
      <c r="BX90" s="402">
        <v>1.7456915363055348</v>
      </c>
      <c r="BY90" s="402">
        <v>628.75</v>
      </c>
      <c r="BZ90" s="402">
        <v>625.46</v>
      </c>
      <c r="CA90" s="402">
        <v>719.33555549170046</v>
      </c>
      <c r="CB90" s="402">
        <v>186.26</v>
      </c>
      <c r="CC90" s="402">
        <v>152.08000000000001</v>
      </c>
      <c r="CD90" s="402">
        <v>169.25883671960577</v>
      </c>
      <c r="CE90" s="402">
        <v>0.14000000000000001</v>
      </c>
      <c r="CF90" s="402">
        <v>0</v>
      </c>
      <c r="CG90" s="402"/>
      <c r="CH90" s="402"/>
      <c r="CI90" s="402"/>
      <c r="CJ90" s="402">
        <v>6.53</v>
      </c>
      <c r="CK90" s="402">
        <v>0.06</v>
      </c>
      <c r="CL90" s="402">
        <v>356.31</v>
      </c>
      <c r="CM90" s="402">
        <v>420.07005134831843</v>
      </c>
      <c r="CN90" s="402">
        <v>561.99836756903824</v>
      </c>
      <c r="CO90" s="402">
        <v>8.42</v>
      </c>
      <c r="CP90" s="402">
        <v>10.73</v>
      </c>
      <c r="CQ90" s="402">
        <v>8.49</v>
      </c>
      <c r="CR90" s="402">
        <v>22.86</v>
      </c>
      <c r="CS90" s="402">
        <v>2.0618531130597182</v>
      </c>
      <c r="CT90" s="402">
        <v>13.18</v>
      </c>
      <c r="CU90" s="402">
        <v>3168</v>
      </c>
      <c r="CV90" s="402">
        <v>11.34</v>
      </c>
      <c r="CW90" s="402">
        <v>3.68</v>
      </c>
      <c r="CX90" s="402">
        <v>0</v>
      </c>
      <c r="CY90" s="402">
        <v>0</v>
      </c>
      <c r="CZ90" s="402">
        <v>5.67</v>
      </c>
      <c r="DA90" s="402">
        <v>5.78</v>
      </c>
      <c r="DB90" s="402">
        <v>20.329999999999998</v>
      </c>
      <c r="DC90" s="402">
        <v>24.48</v>
      </c>
      <c r="DD90" s="999">
        <v>11130</v>
      </c>
      <c r="DE90" s="402">
        <v>45.83</v>
      </c>
      <c r="DF90" s="402">
        <v>37.5</v>
      </c>
      <c r="DG90" s="402">
        <v>15</v>
      </c>
      <c r="DH90" s="402">
        <v>0.22</v>
      </c>
      <c r="DI90" s="402">
        <v>0.25470825786585999</v>
      </c>
      <c r="DJ90" s="402">
        <v>0.32529677345939956</v>
      </c>
      <c r="DK90" s="402">
        <v>1.01</v>
      </c>
      <c r="DL90" s="402">
        <v>1.05</v>
      </c>
      <c r="DM90" s="402"/>
      <c r="DN90" s="402"/>
      <c r="DO90" s="402">
        <v>0.11</v>
      </c>
      <c r="DP90" s="402" t="s">
        <v>987</v>
      </c>
      <c r="DQ90" s="812" t="s">
        <v>987</v>
      </c>
      <c r="DR90" s="402" t="s">
        <v>1523</v>
      </c>
      <c r="DS90" s="402" t="s">
        <v>987</v>
      </c>
      <c r="DT90" s="402" t="s">
        <v>1523</v>
      </c>
      <c r="DU90" s="402">
        <v>64.2</v>
      </c>
      <c r="DV90" s="402">
        <v>75.260000000000005</v>
      </c>
      <c r="DW90" s="402" t="s">
        <v>604</v>
      </c>
      <c r="DX90" s="402" t="s">
        <v>604</v>
      </c>
      <c r="DY90" s="402" t="s">
        <v>605</v>
      </c>
      <c r="DZ90" s="402">
        <v>66.08</v>
      </c>
      <c r="EA90" s="402">
        <v>66.93319770824931</v>
      </c>
      <c r="EB90" s="402">
        <v>70.489522113965748</v>
      </c>
      <c r="EC90" s="770"/>
      <c r="ED90" s="770"/>
      <c r="EE90" s="770"/>
      <c r="EF90" s="770"/>
      <c r="EG90" s="770"/>
      <c r="EH90" s="770"/>
      <c r="EI90" s="770"/>
      <c r="EJ90" s="770"/>
      <c r="EK90" s="402" t="s">
        <v>333</v>
      </c>
      <c r="EL90" s="584"/>
      <c r="EM90" s="402">
        <v>0</v>
      </c>
      <c r="EN90" s="402" t="s">
        <v>830</v>
      </c>
      <c r="EO90" s="402" t="s">
        <v>830</v>
      </c>
      <c r="EP90" s="402" t="s">
        <v>605</v>
      </c>
      <c r="EQ90" s="402" t="s">
        <v>847</v>
      </c>
      <c r="ER90" s="402" t="s">
        <v>847</v>
      </c>
      <c r="ES90" s="402" t="s">
        <v>847</v>
      </c>
      <c r="ET90" s="402" t="s">
        <v>847</v>
      </c>
      <c r="EU90" s="402"/>
      <c r="EV90" s="402"/>
      <c r="EW90" s="402"/>
      <c r="EX90" s="402"/>
      <c r="EY90" s="402"/>
      <c r="EZ90" s="402"/>
      <c r="FA90" s="402" t="s">
        <v>526</v>
      </c>
      <c r="FB90" s="782" t="s">
        <v>604</v>
      </c>
      <c r="FC90" s="782" t="s">
        <v>526</v>
      </c>
      <c r="FD90" s="782">
        <v>0</v>
      </c>
      <c r="FE90" s="402">
        <v>24.96</v>
      </c>
    </row>
    <row r="91" spans="1:161">
      <c r="A91" s="276" t="s">
        <v>269</v>
      </c>
      <c r="B91" s="276" t="s">
        <v>270</v>
      </c>
      <c r="C91" s="267" t="s">
        <v>271</v>
      </c>
      <c r="D91" s="421" t="s">
        <v>271</v>
      </c>
      <c r="E91" s="312">
        <v>13001</v>
      </c>
      <c r="F91" s="276" t="s">
        <v>288</v>
      </c>
      <c r="G91" s="794">
        <v>13118</v>
      </c>
      <c r="H91" s="795">
        <v>238.16</v>
      </c>
      <c r="I91" s="795">
        <v>321.83266700000001</v>
      </c>
      <c r="J91" s="796">
        <v>2.98</v>
      </c>
      <c r="K91" s="795">
        <v>833.95</v>
      </c>
      <c r="L91" s="795">
        <v>846.66210799999999</v>
      </c>
      <c r="M91" s="795">
        <v>1.56</v>
      </c>
      <c r="N91" s="795">
        <v>86.37</v>
      </c>
      <c r="O91" s="795">
        <v>86.520713315047473</v>
      </c>
      <c r="P91" s="795">
        <v>100</v>
      </c>
      <c r="Q91" s="795">
        <v>100</v>
      </c>
      <c r="R91" s="795">
        <v>4.1399999999999997</v>
      </c>
      <c r="S91" s="795">
        <v>1112.67</v>
      </c>
      <c r="T91" s="795">
        <v>1118.28</v>
      </c>
      <c r="U91" s="795">
        <v>1135.9404569999999</v>
      </c>
      <c r="V91" s="795">
        <v>10.64</v>
      </c>
      <c r="W91" s="795">
        <v>520.77</v>
      </c>
      <c r="X91" s="795">
        <v>530.23</v>
      </c>
      <c r="Y91" s="795">
        <v>537.10587399999997</v>
      </c>
      <c r="Z91" s="795">
        <v>0.67</v>
      </c>
      <c r="AA91" s="809">
        <v>0.69</v>
      </c>
      <c r="AB91" s="809">
        <v>1.03</v>
      </c>
      <c r="AC91" s="795">
        <v>552.96</v>
      </c>
      <c r="AD91" s="795">
        <v>380.59</v>
      </c>
      <c r="AE91" s="795">
        <v>401.016435</v>
      </c>
      <c r="AF91" s="402">
        <v>193.27</v>
      </c>
      <c r="AG91" s="402">
        <v>6.24</v>
      </c>
      <c r="AH91" s="402">
        <v>6.18</v>
      </c>
      <c r="AI91" s="402">
        <v>0.34</v>
      </c>
      <c r="AJ91" s="402"/>
      <c r="AK91" s="402">
        <v>2.2799999999999998</v>
      </c>
      <c r="AL91" s="402">
        <v>2.56</v>
      </c>
      <c r="AM91" s="398">
        <v>41.11</v>
      </c>
      <c r="AN91" s="402">
        <v>1.33</v>
      </c>
      <c r="AO91" s="402">
        <v>1.3333333333333333</v>
      </c>
      <c r="AP91" s="402">
        <v>29.4</v>
      </c>
      <c r="AQ91" s="402">
        <v>29.4</v>
      </c>
      <c r="AR91" s="402">
        <v>62.9</v>
      </c>
      <c r="AS91" s="402">
        <v>62.9</v>
      </c>
      <c r="AT91" s="402">
        <v>2.37</v>
      </c>
      <c r="AU91" s="402">
        <v>2.2999999999999998</v>
      </c>
      <c r="AV91" s="402">
        <v>0</v>
      </c>
      <c r="AW91" s="402">
        <v>219.23598624649065</v>
      </c>
      <c r="AX91" s="402">
        <v>151</v>
      </c>
      <c r="AY91" s="402">
        <v>92.100865302484493</v>
      </c>
      <c r="AZ91" s="402">
        <v>80</v>
      </c>
      <c r="BA91" s="402">
        <v>90</v>
      </c>
      <c r="BB91" s="402">
        <v>26.04</v>
      </c>
      <c r="BC91" s="402">
        <v>42.82</v>
      </c>
      <c r="BD91" s="402">
        <v>60.76</v>
      </c>
      <c r="BE91" s="402">
        <v>19.190000000000001</v>
      </c>
      <c r="BF91" s="402"/>
      <c r="BG91" s="402"/>
      <c r="BH91" s="402"/>
      <c r="BI91" s="402"/>
      <c r="BJ91" s="402">
        <v>16.59</v>
      </c>
      <c r="BK91" s="402">
        <v>16.920000000000002</v>
      </c>
      <c r="BL91" s="402">
        <v>43.02</v>
      </c>
      <c r="BM91" s="402">
        <v>43.49</v>
      </c>
      <c r="BN91" s="402"/>
      <c r="BO91" s="402"/>
      <c r="BP91" s="402"/>
      <c r="BQ91" s="402"/>
      <c r="BR91" s="402"/>
      <c r="BS91" s="402"/>
      <c r="BT91" s="402">
        <v>1.27</v>
      </c>
      <c r="BU91" s="402">
        <v>1.17</v>
      </c>
      <c r="BV91" s="402">
        <v>0</v>
      </c>
      <c r="BW91" s="402">
        <v>3.47</v>
      </c>
      <c r="BX91" s="402" t="s">
        <v>526</v>
      </c>
      <c r="BY91" s="402">
        <v>812.55</v>
      </c>
      <c r="BZ91" s="402">
        <v>794.14</v>
      </c>
      <c r="CA91" s="402">
        <v>955.34217699706619</v>
      </c>
      <c r="CB91" s="402">
        <v>1031.81</v>
      </c>
      <c r="CC91" s="402">
        <v>659.64</v>
      </c>
      <c r="CD91" s="402">
        <v>547.49410880294874</v>
      </c>
      <c r="CE91" s="402">
        <v>0.09</v>
      </c>
      <c r="CF91" s="402">
        <v>0.05</v>
      </c>
      <c r="CG91" s="402"/>
      <c r="CH91" s="402"/>
      <c r="CI91" s="402"/>
      <c r="CJ91" s="402">
        <v>12</v>
      </c>
      <c r="CK91" s="402">
        <v>0.54</v>
      </c>
      <c r="CL91" s="402">
        <v>623.89</v>
      </c>
      <c r="CM91" s="402">
        <v>608.64367401258653</v>
      </c>
      <c r="CN91" s="402">
        <v>713.76859871196984</v>
      </c>
      <c r="CO91" s="402">
        <v>3.79</v>
      </c>
      <c r="CP91" s="402">
        <v>3.2</v>
      </c>
      <c r="CQ91" s="402">
        <v>5.23</v>
      </c>
      <c r="CR91" s="402">
        <v>19.27</v>
      </c>
      <c r="CS91" s="402">
        <v>2.855379899162005</v>
      </c>
      <c r="CT91" s="402">
        <v>6.7</v>
      </c>
      <c r="CU91" s="402">
        <v>2523</v>
      </c>
      <c r="CV91" s="402">
        <v>5.97</v>
      </c>
      <c r="CW91" s="402">
        <v>2.4900000000000002</v>
      </c>
      <c r="CX91" s="402">
        <v>0</v>
      </c>
      <c r="CY91" s="402">
        <v>0</v>
      </c>
      <c r="CZ91" s="402">
        <v>5.32</v>
      </c>
      <c r="DA91" s="402">
        <v>7.45</v>
      </c>
      <c r="DB91" s="402">
        <v>17.55</v>
      </c>
      <c r="DC91" s="402">
        <v>13.47</v>
      </c>
      <c r="DD91" s="999">
        <v>13783</v>
      </c>
      <c r="DE91" s="402">
        <v>65</v>
      </c>
      <c r="DF91" s="402">
        <v>70</v>
      </c>
      <c r="DG91" s="402">
        <v>66.666666666666671</v>
      </c>
      <c r="DH91" s="402">
        <v>0.3</v>
      </c>
      <c r="DI91" s="402">
        <v>0.30932260745005058</v>
      </c>
      <c r="DJ91" s="402">
        <v>0.29865438478949841</v>
      </c>
      <c r="DK91" s="402">
        <v>0.87</v>
      </c>
      <c r="DL91" s="402">
        <v>0.86</v>
      </c>
      <c r="DM91" s="402"/>
      <c r="DN91" s="402"/>
      <c r="DO91" s="402">
        <v>0.2</v>
      </c>
      <c r="DP91" s="402" t="s">
        <v>987</v>
      </c>
      <c r="DQ91" s="812" t="s">
        <v>987</v>
      </c>
      <c r="DR91" s="402" t="s">
        <v>1523</v>
      </c>
      <c r="DS91" s="402" t="s">
        <v>987</v>
      </c>
      <c r="DT91" s="402" t="s">
        <v>1523</v>
      </c>
      <c r="DU91" s="402">
        <v>43.77</v>
      </c>
      <c r="DV91" s="402">
        <v>32.26</v>
      </c>
      <c r="DW91" s="402" t="s">
        <v>604</v>
      </c>
      <c r="DX91" s="402" t="s">
        <v>604</v>
      </c>
      <c r="DY91" s="402" t="s">
        <v>604</v>
      </c>
      <c r="DZ91" s="402">
        <v>15.22</v>
      </c>
      <c r="EA91" s="402">
        <v>15.674765248481769</v>
      </c>
      <c r="EB91" s="402">
        <v>17.74702979343942</v>
      </c>
      <c r="EC91" s="770"/>
      <c r="ED91" s="770"/>
      <c r="EE91" s="770"/>
      <c r="EF91" s="770"/>
      <c r="EG91" s="770"/>
      <c r="EH91" s="770"/>
      <c r="EI91" s="770"/>
      <c r="EJ91" s="770"/>
      <c r="EK91" s="402" t="s">
        <v>333</v>
      </c>
      <c r="EL91" s="584"/>
      <c r="EM91" s="402">
        <v>0</v>
      </c>
      <c r="EN91" s="402" t="s">
        <v>830</v>
      </c>
      <c r="EO91" s="402" t="s">
        <v>830</v>
      </c>
      <c r="EP91" s="402" t="s">
        <v>605</v>
      </c>
      <c r="EQ91" s="402" t="s">
        <v>847</v>
      </c>
      <c r="ER91" s="402" t="s">
        <v>847</v>
      </c>
      <c r="ES91" s="402" t="s">
        <v>847</v>
      </c>
      <c r="ET91" s="402" t="s">
        <v>847</v>
      </c>
      <c r="EU91" s="402"/>
      <c r="EV91" s="402"/>
      <c r="EW91" s="402"/>
      <c r="EX91" s="402"/>
      <c r="EY91" s="402"/>
      <c r="EZ91" s="402"/>
      <c r="FA91" s="402" t="s">
        <v>605</v>
      </c>
      <c r="FB91" s="782" t="s">
        <v>526</v>
      </c>
      <c r="FC91" s="782" t="s">
        <v>526</v>
      </c>
      <c r="FD91" s="782" t="s">
        <v>526</v>
      </c>
      <c r="FE91" s="402">
        <v>31.04</v>
      </c>
    </row>
    <row r="92" spans="1:161">
      <c r="A92" s="276" t="s">
        <v>269</v>
      </c>
      <c r="B92" s="276" t="s">
        <v>270</v>
      </c>
      <c r="C92" s="267" t="s">
        <v>271</v>
      </c>
      <c r="D92" s="421" t="s">
        <v>271</v>
      </c>
      <c r="E92" s="312">
        <v>13001</v>
      </c>
      <c r="F92" s="276" t="s">
        <v>289</v>
      </c>
      <c r="G92" s="794">
        <v>13119</v>
      </c>
      <c r="H92" s="795">
        <v>170.11</v>
      </c>
      <c r="I92" s="795">
        <v>289.36146100000002</v>
      </c>
      <c r="J92" s="796">
        <v>3.57</v>
      </c>
      <c r="K92" s="795">
        <v>814.08</v>
      </c>
      <c r="L92" s="795">
        <v>824.14758500000005</v>
      </c>
      <c r="M92" s="795">
        <v>2.0499999999999998</v>
      </c>
      <c r="N92" s="795">
        <v>97.12</v>
      </c>
      <c r="O92" s="795">
        <v>97.087182189032504</v>
      </c>
      <c r="P92" s="795">
        <v>99.58</v>
      </c>
      <c r="Q92" s="795">
        <v>99.583665007817018</v>
      </c>
      <c r="R92" s="795">
        <v>5.5</v>
      </c>
      <c r="S92" s="795">
        <v>1183.3800000000001</v>
      </c>
      <c r="T92" s="795">
        <v>1255.21</v>
      </c>
      <c r="U92" s="795">
        <v>1258.3266169999999</v>
      </c>
      <c r="V92" s="795">
        <v>4.95</v>
      </c>
      <c r="W92" s="795">
        <v>524.45000000000005</v>
      </c>
      <c r="X92" s="795">
        <v>533.51</v>
      </c>
      <c r="Y92" s="795">
        <v>538.27287100000001</v>
      </c>
      <c r="Z92" s="795">
        <v>0.89</v>
      </c>
      <c r="AA92" s="809">
        <v>0.86</v>
      </c>
      <c r="AB92" s="809">
        <v>1.33</v>
      </c>
      <c r="AC92" s="795">
        <v>854.81</v>
      </c>
      <c r="AD92" s="795">
        <v>378.64</v>
      </c>
      <c r="AE92" s="795">
        <v>384.193803</v>
      </c>
      <c r="AF92" s="402">
        <v>240.49</v>
      </c>
      <c r="AG92" s="402">
        <v>5.89</v>
      </c>
      <c r="AH92" s="402">
        <v>5.86</v>
      </c>
      <c r="AI92" s="402">
        <v>0.38</v>
      </c>
      <c r="AJ92" s="402"/>
      <c r="AK92" s="402">
        <v>1.96</v>
      </c>
      <c r="AL92" s="402">
        <v>1.93</v>
      </c>
      <c r="AM92" s="398">
        <v>49.08</v>
      </c>
      <c r="AN92" s="402">
        <v>1.5</v>
      </c>
      <c r="AO92" s="402">
        <v>1.5</v>
      </c>
      <c r="AP92" s="402">
        <v>31.8</v>
      </c>
      <c r="AQ92" s="402">
        <v>31.8</v>
      </c>
      <c r="AR92" s="402">
        <v>71</v>
      </c>
      <c r="AS92" s="402">
        <v>71</v>
      </c>
      <c r="AT92" s="402">
        <v>5.75</v>
      </c>
      <c r="AU92" s="402">
        <v>4.41</v>
      </c>
      <c r="AV92" s="402">
        <v>2.5924421669359927</v>
      </c>
      <c r="AW92" s="402">
        <v>213.93352074221099</v>
      </c>
      <c r="AX92" s="402">
        <v>200.3</v>
      </c>
      <c r="AY92" s="402">
        <v>90.56264636496401</v>
      </c>
      <c r="AZ92" s="402">
        <v>90</v>
      </c>
      <c r="BA92" s="402">
        <v>110</v>
      </c>
      <c r="BB92" s="402">
        <v>29.88</v>
      </c>
      <c r="BC92" s="402">
        <v>43.46</v>
      </c>
      <c r="BD92" s="402">
        <v>63.33</v>
      </c>
      <c r="BE92" s="402">
        <v>26.23</v>
      </c>
      <c r="BF92" s="402"/>
      <c r="BG92" s="402"/>
      <c r="BH92" s="402"/>
      <c r="BI92" s="402"/>
      <c r="BJ92" s="402">
        <v>10.73</v>
      </c>
      <c r="BK92" s="402">
        <v>10.61</v>
      </c>
      <c r="BL92" s="402">
        <v>18.36</v>
      </c>
      <c r="BM92" s="402">
        <v>18.239999999999998</v>
      </c>
      <c r="BN92" s="402"/>
      <c r="BO92" s="402"/>
      <c r="BP92" s="402"/>
      <c r="BQ92" s="402"/>
      <c r="BR92" s="402"/>
      <c r="BS92" s="402"/>
      <c r="BT92" s="402">
        <v>1.3</v>
      </c>
      <c r="BU92" s="402">
        <v>1.32</v>
      </c>
      <c r="BV92" s="402">
        <v>0.89</v>
      </c>
      <c r="BW92" s="402">
        <v>0.81</v>
      </c>
      <c r="BX92" s="402">
        <v>0.77647424223172812</v>
      </c>
      <c r="BY92" s="402">
        <v>687.99</v>
      </c>
      <c r="BZ92" s="402">
        <v>679.5</v>
      </c>
      <c r="CA92" s="402">
        <v>848.94292824984234</v>
      </c>
      <c r="CB92" s="402">
        <v>659.33</v>
      </c>
      <c r="CC92" s="402">
        <v>426.87</v>
      </c>
      <c r="CD92" s="402">
        <v>330.82257875027517</v>
      </c>
      <c r="CE92" s="402">
        <v>0.06</v>
      </c>
      <c r="CF92" s="402">
        <v>0.05</v>
      </c>
      <c r="CG92" s="402"/>
      <c r="CH92" s="402"/>
      <c r="CI92" s="402"/>
      <c r="CJ92" s="402">
        <v>14.21</v>
      </c>
      <c r="CK92" s="402">
        <v>0.42</v>
      </c>
      <c r="CL92" s="402">
        <v>742.93</v>
      </c>
      <c r="CM92" s="402">
        <v>771.55872132139177</v>
      </c>
      <c r="CN92" s="402">
        <v>843.151657607365</v>
      </c>
      <c r="CO92" s="402">
        <v>4.62</v>
      </c>
      <c r="CP92" s="402">
        <v>6.62</v>
      </c>
      <c r="CQ92" s="402">
        <v>8.2100000000000009</v>
      </c>
      <c r="CR92" s="402">
        <v>53.33</v>
      </c>
      <c r="CS92" s="402">
        <v>1.9275551247937117</v>
      </c>
      <c r="CT92" s="402">
        <v>6.81</v>
      </c>
      <c r="CU92" s="402">
        <v>6715</v>
      </c>
      <c r="CV92" s="402">
        <v>4.8</v>
      </c>
      <c r="CW92" s="402">
        <v>1.69</v>
      </c>
      <c r="CX92" s="402">
        <v>0.15</v>
      </c>
      <c r="CY92" s="402">
        <v>35.22</v>
      </c>
      <c r="CZ92" s="402">
        <v>5.24</v>
      </c>
      <c r="DA92" s="402">
        <v>2.57</v>
      </c>
      <c r="DB92" s="402">
        <v>12.5</v>
      </c>
      <c r="DC92" s="402">
        <v>13.22</v>
      </c>
      <c r="DD92" s="999">
        <v>23063</v>
      </c>
      <c r="DE92" s="402">
        <v>88.88</v>
      </c>
      <c r="DF92" s="402">
        <v>66.666666666666671</v>
      </c>
      <c r="DG92" s="402">
        <v>40.74074074074074</v>
      </c>
      <c r="DH92" s="402">
        <v>0.22</v>
      </c>
      <c r="DI92" s="402">
        <v>0.24117253409489642</v>
      </c>
      <c r="DJ92" s="402">
        <v>0.27224414457425061</v>
      </c>
      <c r="DK92" s="402">
        <v>0.89</v>
      </c>
      <c r="DL92" s="402">
        <v>0.7</v>
      </c>
      <c r="DM92" s="402"/>
      <c r="DN92" s="402"/>
      <c r="DO92" s="402">
        <v>0.01</v>
      </c>
      <c r="DP92" s="402" t="s">
        <v>987</v>
      </c>
      <c r="DQ92" s="812" t="s">
        <v>987</v>
      </c>
      <c r="DR92" s="402">
        <v>0</v>
      </c>
      <c r="DS92" s="402" t="s">
        <v>987</v>
      </c>
      <c r="DT92" s="402">
        <v>0</v>
      </c>
      <c r="DU92" s="402">
        <v>29.1</v>
      </c>
      <c r="DV92" s="402">
        <v>43.56</v>
      </c>
      <c r="DW92" s="402" t="s">
        <v>604</v>
      </c>
      <c r="DX92" s="402" t="s">
        <v>604</v>
      </c>
      <c r="DY92" s="402" t="s">
        <v>604</v>
      </c>
      <c r="DZ92" s="402">
        <v>41.45</v>
      </c>
      <c r="EA92" s="402">
        <v>40.326213893871127</v>
      </c>
      <c r="EB92" s="402">
        <v>44.001099222686811</v>
      </c>
      <c r="EC92" s="770"/>
      <c r="ED92" s="770"/>
      <c r="EE92" s="770"/>
      <c r="EF92" s="770"/>
      <c r="EG92" s="770"/>
      <c r="EH92" s="770"/>
      <c r="EI92" s="770"/>
      <c r="EJ92" s="770"/>
      <c r="EK92" s="402" t="s">
        <v>333</v>
      </c>
      <c r="EL92" s="584"/>
      <c r="EM92" s="402">
        <v>0</v>
      </c>
      <c r="EN92" s="402" t="s">
        <v>830</v>
      </c>
      <c r="EO92" s="402" t="s">
        <v>830</v>
      </c>
      <c r="EP92" s="402" t="s">
        <v>604</v>
      </c>
      <c r="EQ92" s="402" t="s">
        <v>847</v>
      </c>
      <c r="ER92" s="402" t="s">
        <v>847</v>
      </c>
      <c r="ES92" s="402" t="s">
        <v>847</v>
      </c>
      <c r="ET92" s="402" t="s">
        <v>847</v>
      </c>
      <c r="EU92" s="402"/>
      <c r="EV92" s="402"/>
      <c r="EW92" s="402"/>
      <c r="EX92" s="402"/>
      <c r="EY92" s="402"/>
      <c r="EZ92" s="402"/>
      <c r="FA92" s="402" t="s">
        <v>526</v>
      </c>
      <c r="FB92" s="782" t="s">
        <v>526</v>
      </c>
      <c r="FC92" s="782" t="s">
        <v>526</v>
      </c>
      <c r="FD92" s="782" t="s">
        <v>526</v>
      </c>
      <c r="FE92" s="402">
        <v>27.66</v>
      </c>
    </row>
    <row r="93" spans="1:161">
      <c r="A93" s="276" t="s">
        <v>269</v>
      </c>
      <c r="B93" s="276" t="s">
        <v>270</v>
      </c>
      <c r="C93" s="267" t="s">
        <v>271</v>
      </c>
      <c r="D93" s="421" t="s">
        <v>271</v>
      </c>
      <c r="E93" s="312">
        <v>13001</v>
      </c>
      <c r="F93" s="276" t="s">
        <v>290</v>
      </c>
      <c r="G93" s="794">
        <v>13120</v>
      </c>
      <c r="H93" s="795">
        <v>349.66</v>
      </c>
      <c r="I93" s="795">
        <v>170.98151100000001</v>
      </c>
      <c r="J93" s="796">
        <v>2.2799999999999998</v>
      </c>
      <c r="K93" s="795">
        <v>1087.08</v>
      </c>
      <c r="L93" s="795">
        <v>1049.098933</v>
      </c>
      <c r="M93" s="795">
        <v>1</v>
      </c>
      <c r="N93" s="795">
        <v>63.2</v>
      </c>
      <c r="O93" s="795">
        <v>62.244511474452288</v>
      </c>
      <c r="P93" s="795">
        <v>100</v>
      </c>
      <c r="Q93" s="795">
        <v>100</v>
      </c>
      <c r="R93" s="795">
        <v>2.44</v>
      </c>
      <c r="S93" s="795">
        <v>1087.1099999999999</v>
      </c>
      <c r="T93" s="795">
        <v>1086.28</v>
      </c>
      <c r="U93" s="795">
        <v>1089.4010109999999</v>
      </c>
      <c r="V93" s="795">
        <v>1.1499999999999999</v>
      </c>
      <c r="W93" s="795">
        <v>541.4</v>
      </c>
      <c r="X93" s="795">
        <v>537.91</v>
      </c>
      <c r="Y93" s="795">
        <v>535.08122900000001</v>
      </c>
      <c r="Z93" s="795">
        <v>0.7</v>
      </c>
      <c r="AA93" s="809">
        <v>0.69</v>
      </c>
      <c r="AB93" s="809">
        <v>1.08</v>
      </c>
      <c r="AC93" s="795">
        <v>899.22</v>
      </c>
      <c r="AD93" s="795">
        <v>452.69</v>
      </c>
      <c r="AE93" s="795">
        <v>462.09889500000003</v>
      </c>
      <c r="AF93" s="402">
        <v>202.47</v>
      </c>
      <c r="AG93" s="402">
        <v>5.15</v>
      </c>
      <c r="AH93" s="402">
        <v>5.13</v>
      </c>
      <c r="AI93" s="402">
        <v>0.14000000000000001</v>
      </c>
      <c r="AJ93" s="402"/>
      <c r="AK93" s="402">
        <v>6.94</v>
      </c>
      <c r="AL93" s="402">
        <v>6.65</v>
      </c>
      <c r="AM93" s="398">
        <v>51.3</v>
      </c>
      <c r="AN93" s="402">
        <v>1.08</v>
      </c>
      <c r="AO93" s="402">
        <v>1.0833333333333333</v>
      </c>
      <c r="AP93" s="402">
        <v>26.7</v>
      </c>
      <c r="AQ93" s="402">
        <v>26.7</v>
      </c>
      <c r="AR93" s="402">
        <v>56.5</v>
      </c>
      <c r="AS93" s="402">
        <v>56.5</v>
      </c>
      <c r="AT93" s="402">
        <v>2.17</v>
      </c>
      <c r="AU93" s="402">
        <v>0.42</v>
      </c>
      <c r="AV93" s="402">
        <v>0.79938607149709029</v>
      </c>
      <c r="AW93" s="402">
        <v>207.9650618696059</v>
      </c>
      <c r="AX93" s="402">
        <v>174.87</v>
      </c>
      <c r="AY93" s="402">
        <v>141.89102769073352</v>
      </c>
      <c r="AZ93" s="402">
        <v>65</v>
      </c>
      <c r="BA93" s="402">
        <v>83</v>
      </c>
      <c r="BB93" s="402">
        <v>25.5</v>
      </c>
      <c r="BC93" s="402">
        <v>39.159999999999997</v>
      </c>
      <c r="BD93" s="402">
        <v>62.38</v>
      </c>
      <c r="BE93" s="402">
        <v>16.149999999999999</v>
      </c>
      <c r="BF93" s="402"/>
      <c r="BG93" s="402"/>
      <c r="BH93" s="402"/>
      <c r="BI93" s="402"/>
      <c r="BJ93" s="402">
        <v>19.190000000000001</v>
      </c>
      <c r="BK93" s="402">
        <v>19.16</v>
      </c>
      <c r="BL93" s="402">
        <v>22.46</v>
      </c>
      <c r="BM93" s="402">
        <v>22.43</v>
      </c>
      <c r="BN93" s="402"/>
      <c r="BO93" s="402"/>
      <c r="BP93" s="402"/>
      <c r="BQ93" s="402"/>
      <c r="BR93" s="402"/>
      <c r="BS93" s="402"/>
      <c r="BT93" s="402">
        <v>0.9</v>
      </c>
      <c r="BU93" s="402">
        <v>0.95</v>
      </c>
      <c r="BV93" s="402">
        <v>0</v>
      </c>
      <c r="BW93" s="402" t="s">
        <v>1086</v>
      </c>
      <c r="BX93" s="402" t="s">
        <v>526</v>
      </c>
      <c r="BY93" s="402">
        <v>1030.73</v>
      </c>
      <c r="BZ93" s="402">
        <v>1010.37</v>
      </c>
      <c r="CA93" s="402">
        <v>1192.3881738824582</v>
      </c>
      <c r="CB93" s="402">
        <v>781.49</v>
      </c>
      <c r="CC93" s="402">
        <v>710.89</v>
      </c>
      <c r="CD93" s="402">
        <v>678.72518554630051</v>
      </c>
      <c r="CE93" s="402">
        <v>0.09</v>
      </c>
      <c r="CF93" s="402">
        <v>0.03</v>
      </c>
      <c r="CG93" s="402"/>
      <c r="CH93" s="402"/>
      <c r="CI93" s="402"/>
      <c r="CJ93" s="402">
        <v>23.06</v>
      </c>
      <c r="CK93" s="402">
        <v>0.16</v>
      </c>
      <c r="CL93" s="402">
        <v>707.01</v>
      </c>
      <c r="CM93" s="402">
        <v>701.4446724481063</v>
      </c>
      <c r="CN93" s="402">
        <v>790.90425636682357</v>
      </c>
      <c r="CO93" s="402">
        <v>5.86</v>
      </c>
      <c r="CP93" s="402">
        <v>4.45</v>
      </c>
      <c r="CQ93" s="402">
        <v>2.82</v>
      </c>
      <c r="CR93" s="402">
        <v>48.36</v>
      </c>
      <c r="CS93" s="402">
        <v>3.3821747955052932</v>
      </c>
      <c r="CT93" s="402">
        <v>2.06</v>
      </c>
      <c r="CU93" s="402">
        <v>2313</v>
      </c>
      <c r="CV93" s="402">
        <v>2.6</v>
      </c>
      <c r="CW93" s="402">
        <v>1.65</v>
      </c>
      <c r="CX93" s="402">
        <v>0</v>
      </c>
      <c r="CY93" s="402">
        <v>0</v>
      </c>
      <c r="CZ93" s="402">
        <v>2.41</v>
      </c>
      <c r="DA93" s="402">
        <v>0.9</v>
      </c>
      <c r="DB93" s="402">
        <v>10.72</v>
      </c>
      <c r="DC93" s="402">
        <v>5.76</v>
      </c>
      <c r="DD93" s="999">
        <v>28751</v>
      </c>
      <c r="DE93" s="402">
        <v>27.02</v>
      </c>
      <c r="DF93" s="402">
        <v>27.027027027027028</v>
      </c>
      <c r="DG93" s="402">
        <v>40.54054054054054</v>
      </c>
      <c r="DH93" s="402">
        <v>0.4</v>
      </c>
      <c r="DI93" s="402">
        <v>0.3931585019474455</v>
      </c>
      <c r="DJ93" s="402">
        <v>0.42312082573168158</v>
      </c>
      <c r="DK93" s="402">
        <v>0.6</v>
      </c>
      <c r="DL93" s="402">
        <v>0.74</v>
      </c>
      <c r="DM93" s="402"/>
      <c r="DN93" s="402"/>
      <c r="DO93" s="402">
        <v>0.06</v>
      </c>
      <c r="DP93" s="402" t="s">
        <v>987</v>
      </c>
      <c r="DQ93" s="812" t="s">
        <v>987</v>
      </c>
      <c r="DR93" s="402" t="s">
        <v>1523</v>
      </c>
      <c r="DS93" s="402" t="s">
        <v>987</v>
      </c>
      <c r="DT93" s="402" t="s">
        <v>1523</v>
      </c>
      <c r="DU93" s="402">
        <v>0.37</v>
      </c>
      <c r="DV93" s="402">
        <v>0.36</v>
      </c>
      <c r="DW93" s="402" t="s">
        <v>604</v>
      </c>
      <c r="DX93" s="402" t="s">
        <v>604</v>
      </c>
      <c r="DY93" s="402" t="s">
        <v>604</v>
      </c>
      <c r="DZ93" s="402">
        <v>6.62</v>
      </c>
      <c r="EA93" s="402">
        <v>6.5906289318800617</v>
      </c>
      <c r="EB93" s="402">
        <v>7.3006454528994906</v>
      </c>
      <c r="EC93" s="770"/>
      <c r="ED93" s="770"/>
      <c r="EE93" s="770"/>
      <c r="EF93" s="770"/>
      <c r="EG93" s="770"/>
      <c r="EH93" s="770"/>
      <c r="EI93" s="770"/>
      <c r="EJ93" s="770"/>
      <c r="EK93" s="402" t="s">
        <v>333</v>
      </c>
      <c r="EL93" s="584"/>
      <c r="EM93" s="402">
        <v>0</v>
      </c>
      <c r="EN93" s="402" t="s">
        <v>605</v>
      </c>
      <c r="EO93" s="402" t="s">
        <v>605</v>
      </c>
      <c r="EP93" s="402" t="s">
        <v>604</v>
      </c>
      <c r="EQ93" s="402">
        <v>0</v>
      </c>
      <c r="ER93" s="402">
        <v>0</v>
      </c>
      <c r="ES93" s="402">
        <v>0</v>
      </c>
      <c r="ET93" s="402">
        <v>16.666666666666664</v>
      </c>
      <c r="EU93" s="402"/>
      <c r="EV93" s="402"/>
      <c r="EW93" s="402"/>
      <c r="EX93" s="402"/>
      <c r="EY93" s="402"/>
      <c r="EZ93" s="402"/>
      <c r="FA93" s="402" t="s">
        <v>605</v>
      </c>
      <c r="FB93" s="782" t="s">
        <v>605</v>
      </c>
      <c r="FC93" s="782">
        <v>856.6</v>
      </c>
      <c r="FD93" s="782">
        <v>1557.61298924624</v>
      </c>
      <c r="FE93" s="402">
        <v>35.64</v>
      </c>
    </row>
    <row r="94" spans="1:161">
      <c r="A94" s="276" t="s">
        <v>269</v>
      </c>
      <c r="B94" s="276" t="s">
        <v>270</v>
      </c>
      <c r="C94" s="267" t="s">
        <v>271</v>
      </c>
      <c r="D94" s="421" t="s">
        <v>271</v>
      </c>
      <c r="E94" s="312">
        <v>13001</v>
      </c>
      <c r="F94" s="276" t="s">
        <v>291</v>
      </c>
      <c r="G94" s="794">
        <v>13121</v>
      </c>
      <c r="H94" s="795">
        <v>260.62</v>
      </c>
      <c r="I94" s="795">
        <v>323.88607400000001</v>
      </c>
      <c r="J94" s="796">
        <v>2.08</v>
      </c>
      <c r="K94" s="795">
        <v>772.79</v>
      </c>
      <c r="L94" s="795">
        <v>732.18425200000001</v>
      </c>
      <c r="M94" s="795">
        <v>3.48</v>
      </c>
      <c r="N94" s="795">
        <v>85.08</v>
      </c>
      <c r="O94" s="795">
        <v>85.077448408967186</v>
      </c>
      <c r="P94" s="795">
        <v>100</v>
      </c>
      <c r="Q94" s="795">
        <v>100</v>
      </c>
      <c r="R94" s="795">
        <v>5.25</v>
      </c>
      <c r="S94" s="795">
        <v>675.41</v>
      </c>
      <c r="T94" s="795">
        <v>695.27</v>
      </c>
      <c r="U94" s="795">
        <v>695.30230300000005</v>
      </c>
      <c r="V94" s="795">
        <v>26.53</v>
      </c>
      <c r="W94" s="795">
        <v>363.57</v>
      </c>
      <c r="X94" s="795">
        <v>362.77</v>
      </c>
      <c r="Y94" s="795">
        <v>362.65161899999998</v>
      </c>
      <c r="Z94" s="795">
        <v>0.93</v>
      </c>
      <c r="AA94" s="809">
        <v>0.97</v>
      </c>
      <c r="AB94" s="809">
        <v>1.31</v>
      </c>
      <c r="AC94" s="795">
        <v>412.14</v>
      </c>
      <c r="AD94" s="795">
        <v>275.95</v>
      </c>
      <c r="AE94" s="795">
        <v>275.904945</v>
      </c>
      <c r="AF94" s="402">
        <v>205.65</v>
      </c>
      <c r="AG94" s="402">
        <v>5.0599999999999996</v>
      </c>
      <c r="AH94" s="402">
        <v>4.93</v>
      </c>
      <c r="AI94" s="402">
        <v>0.61</v>
      </c>
      <c r="AJ94" s="402"/>
      <c r="AK94" s="402">
        <v>2.14</v>
      </c>
      <c r="AL94" s="402">
        <v>1.48</v>
      </c>
      <c r="AM94" s="398">
        <v>49.15</v>
      </c>
      <c r="AN94" s="402">
        <v>1.42</v>
      </c>
      <c r="AO94" s="402">
        <v>1.4166666666666667</v>
      </c>
      <c r="AP94" s="402">
        <v>20.399999999999999</v>
      </c>
      <c r="AQ94" s="402">
        <v>20.399999999999999</v>
      </c>
      <c r="AR94" s="402">
        <v>69.7</v>
      </c>
      <c r="AS94" s="402">
        <v>69.7</v>
      </c>
      <c r="AT94" s="402">
        <v>7.5</v>
      </c>
      <c r="AU94" s="402">
        <v>8.4</v>
      </c>
      <c r="AV94" s="402">
        <v>10.203797667968423</v>
      </c>
      <c r="AW94" s="402">
        <v>99.432484405046665</v>
      </c>
      <c r="AX94" s="402">
        <v>84.88</v>
      </c>
      <c r="AY94" s="402">
        <v>70.498965705963656</v>
      </c>
      <c r="AZ94" s="402">
        <v>85</v>
      </c>
      <c r="BA94" s="402">
        <v>120</v>
      </c>
      <c r="BB94" s="402">
        <v>22.35</v>
      </c>
      <c r="BC94" s="402">
        <v>37.520000000000003</v>
      </c>
      <c r="BD94" s="402">
        <v>64.2</v>
      </c>
      <c r="BE94" s="402">
        <v>26.06</v>
      </c>
      <c r="BF94" s="402"/>
      <c r="BG94" s="402"/>
      <c r="BH94" s="402"/>
      <c r="BI94" s="402"/>
      <c r="BJ94" s="402">
        <v>15.2</v>
      </c>
      <c r="BK94" s="402">
        <v>15.2</v>
      </c>
      <c r="BL94" s="402">
        <v>37.729999999999997</v>
      </c>
      <c r="BM94" s="402">
        <v>37.729999999999997</v>
      </c>
      <c r="BN94" s="402"/>
      <c r="BO94" s="402"/>
      <c r="BP94" s="402"/>
      <c r="BQ94" s="402"/>
      <c r="BR94" s="402"/>
      <c r="BS94" s="402"/>
      <c r="BT94" s="402">
        <v>1.18</v>
      </c>
      <c r="BU94" s="402">
        <v>1.1100000000000001</v>
      </c>
      <c r="BV94" s="402">
        <v>0</v>
      </c>
      <c r="BW94" s="402">
        <v>0</v>
      </c>
      <c r="BX94" s="402" t="s">
        <v>526</v>
      </c>
      <c r="BY94" s="402">
        <v>706.55</v>
      </c>
      <c r="BZ94" s="402">
        <v>700.93</v>
      </c>
      <c r="CA94" s="402">
        <v>857.73664925836943</v>
      </c>
      <c r="CB94" s="402">
        <v>240.6</v>
      </c>
      <c r="CC94" s="402">
        <v>188.44</v>
      </c>
      <c r="CD94" s="402">
        <v>183.8527336258731</v>
      </c>
      <c r="CE94" s="402">
        <v>0</v>
      </c>
      <c r="CF94" s="402">
        <v>0.02</v>
      </c>
      <c r="CG94" s="402"/>
      <c r="CH94" s="402"/>
      <c r="CI94" s="402"/>
      <c r="CJ94" s="402">
        <v>5.04</v>
      </c>
      <c r="CK94" s="402">
        <v>0.16</v>
      </c>
      <c r="CL94" s="402">
        <v>579.58000000000004</v>
      </c>
      <c r="CM94" s="402">
        <v>671.14341215084744</v>
      </c>
      <c r="CN94" s="402">
        <v>702.90097815891727</v>
      </c>
      <c r="CO94" s="402">
        <v>8.1999999999999993</v>
      </c>
      <c r="CP94" s="402">
        <v>7.76</v>
      </c>
      <c r="CQ94" s="402">
        <v>8.74</v>
      </c>
      <c r="CR94" s="402">
        <v>7.37</v>
      </c>
      <c r="CS94" s="402">
        <v>1.3699844057702351</v>
      </c>
      <c r="CT94" s="402">
        <v>12.17</v>
      </c>
      <c r="CU94" s="402">
        <v>3257</v>
      </c>
      <c r="CV94" s="402">
        <v>10</v>
      </c>
      <c r="CW94" s="402">
        <v>4.18</v>
      </c>
      <c r="CX94" s="402">
        <v>0.03</v>
      </c>
      <c r="CY94" s="402">
        <v>44</v>
      </c>
      <c r="CZ94" s="402">
        <v>11.02</v>
      </c>
      <c r="DA94" s="402">
        <v>6.21</v>
      </c>
      <c r="DB94" s="402">
        <v>30.98</v>
      </c>
      <c r="DC94" s="402">
        <v>26.76</v>
      </c>
      <c r="DD94" s="999" t="s">
        <v>526</v>
      </c>
      <c r="DE94" s="402">
        <v>51.85</v>
      </c>
      <c r="DF94" s="402">
        <v>29.62962962962963</v>
      </c>
      <c r="DG94" s="402">
        <v>5.5555555555555554</v>
      </c>
      <c r="DH94" s="402">
        <v>0.23</v>
      </c>
      <c r="DI94" s="402">
        <v>0.24391397110535837</v>
      </c>
      <c r="DJ94" s="402">
        <v>0.17537904077201036</v>
      </c>
      <c r="DK94" s="402">
        <v>1.07</v>
      </c>
      <c r="DL94" s="402">
        <v>0.89</v>
      </c>
      <c r="DM94" s="402"/>
      <c r="DN94" s="402"/>
      <c r="DO94" s="402">
        <v>0.16</v>
      </c>
      <c r="DP94" s="402" t="s">
        <v>987</v>
      </c>
      <c r="DQ94" s="812" t="s">
        <v>987</v>
      </c>
      <c r="DR94" s="402" t="s">
        <v>1523</v>
      </c>
      <c r="DS94" s="402" t="s">
        <v>987</v>
      </c>
      <c r="DT94" s="402" t="s">
        <v>1523</v>
      </c>
      <c r="DU94" s="402">
        <v>21.13</v>
      </c>
      <c r="DV94" s="402">
        <v>58.44</v>
      </c>
      <c r="DW94" s="402" t="s">
        <v>605</v>
      </c>
      <c r="DX94" s="402" t="s">
        <v>605</v>
      </c>
      <c r="DY94" s="402" t="s">
        <v>605</v>
      </c>
      <c r="DZ94" s="402">
        <v>56.45</v>
      </c>
      <c r="EA94" s="402">
        <v>58.089234667270006</v>
      </c>
      <c r="EB94" s="402">
        <v>61.230716981867268</v>
      </c>
      <c r="EC94" s="770"/>
      <c r="ED94" s="770"/>
      <c r="EE94" s="770"/>
      <c r="EF94" s="770"/>
      <c r="EG94" s="770"/>
      <c r="EH94" s="770"/>
      <c r="EI94" s="770"/>
      <c r="EJ94" s="770"/>
      <c r="EK94" s="402" t="s">
        <v>333</v>
      </c>
      <c r="EL94" s="584"/>
      <c r="EM94" s="402">
        <v>0.28000000000000003</v>
      </c>
      <c r="EN94" s="402" t="s">
        <v>604</v>
      </c>
      <c r="EO94" s="402" t="s">
        <v>605</v>
      </c>
      <c r="EP94" s="402" t="s">
        <v>605</v>
      </c>
      <c r="EQ94" s="402">
        <v>0</v>
      </c>
      <c r="ER94" s="402" t="s">
        <v>847</v>
      </c>
      <c r="ES94" s="402">
        <v>0</v>
      </c>
      <c r="ET94" s="402" t="s">
        <v>847</v>
      </c>
      <c r="EU94" s="402"/>
      <c r="EV94" s="402"/>
      <c r="EW94" s="402"/>
      <c r="EX94" s="402"/>
      <c r="EY94" s="402"/>
      <c r="EZ94" s="402"/>
      <c r="FA94" s="402" t="s">
        <v>605</v>
      </c>
      <c r="FB94" s="782" t="s">
        <v>605</v>
      </c>
      <c r="FC94" s="782">
        <v>0</v>
      </c>
      <c r="FD94" s="782">
        <v>0</v>
      </c>
      <c r="FE94" s="402">
        <v>29.66</v>
      </c>
    </row>
    <row r="95" spans="1:161">
      <c r="A95" s="276" t="s">
        <v>269</v>
      </c>
      <c r="B95" s="276" t="s">
        <v>270</v>
      </c>
      <c r="C95" s="267" t="s">
        <v>271</v>
      </c>
      <c r="D95" s="421" t="s">
        <v>271</v>
      </c>
      <c r="E95" s="312">
        <v>13001</v>
      </c>
      <c r="F95" s="276" t="s">
        <v>292</v>
      </c>
      <c r="G95" s="794">
        <v>13122</v>
      </c>
      <c r="H95" s="795">
        <v>219.73</v>
      </c>
      <c r="I95" s="795">
        <v>351.55293</v>
      </c>
      <c r="J95" s="796">
        <v>3.61</v>
      </c>
      <c r="K95" s="795">
        <v>1008.12</v>
      </c>
      <c r="L95" s="795">
        <v>1020.02286</v>
      </c>
      <c r="M95" s="795">
        <v>2.4300000000000002</v>
      </c>
      <c r="N95" s="795">
        <v>90.24</v>
      </c>
      <c r="O95" s="795">
        <v>89.829495200969632</v>
      </c>
      <c r="P95" s="795">
        <v>99.36</v>
      </c>
      <c r="Q95" s="795">
        <v>99.21094440986667</v>
      </c>
      <c r="R95" s="795">
        <v>5.66</v>
      </c>
      <c r="S95" s="795">
        <v>1050.8</v>
      </c>
      <c r="T95" s="795">
        <v>1033.3800000000001</v>
      </c>
      <c r="U95" s="795">
        <v>1067.5673139999999</v>
      </c>
      <c r="V95" s="795">
        <v>2.2400000000000002</v>
      </c>
      <c r="W95" s="795">
        <v>683.77</v>
      </c>
      <c r="X95" s="795">
        <v>728.97</v>
      </c>
      <c r="Y95" s="795">
        <v>760.66091200000005</v>
      </c>
      <c r="Z95" s="795">
        <v>0.56000000000000005</v>
      </c>
      <c r="AA95" s="809">
        <v>0.55000000000000004</v>
      </c>
      <c r="AB95" s="809">
        <v>0.83</v>
      </c>
      <c r="AC95" s="795">
        <v>660.29</v>
      </c>
      <c r="AD95" s="795">
        <v>507.47</v>
      </c>
      <c r="AE95" s="795">
        <v>546.68097</v>
      </c>
      <c r="AF95" s="402">
        <v>319.67</v>
      </c>
      <c r="AG95" s="402">
        <v>6.52</v>
      </c>
      <c r="AH95" s="402">
        <v>6.5</v>
      </c>
      <c r="AI95" s="402">
        <v>0.22</v>
      </c>
      <c r="AJ95" s="402"/>
      <c r="AK95" s="402">
        <v>3.09</v>
      </c>
      <c r="AL95" s="402">
        <v>3.49</v>
      </c>
      <c r="AM95" s="398">
        <v>33.130000000000003</v>
      </c>
      <c r="AN95" s="402">
        <v>1.33</v>
      </c>
      <c r="AO95" s="402">
        <v>1.3333333333333333</v>
      </c>
      <c r="AP95" s="402">
        <v>24.4</v>
      </c>
      <c r="AQ95" s="402">
        <v>24.4</v>
      </c>
      <c r="AR95" s="402">
        <v>64.599999999999994</v>
      </c>
      <c r="AS95" s="402">
        <v>64.599999999999994</v>
      </c>
      <c r="AT95" s="402">
        <v>5.04</v>
      </c>
      <c r="AU95" s="402">
        <v>2.29</v>
      </c>
      <c r="AV95" s="402">
        <v>3.7481540341381869</v>
      </c>
      <c r="AW95" s="402">
        <v>146.28619322194371</v>
      </c>
      <c r="AX95" s="402">
        <v>138.79</v>
      </c>
      <c r="AY95" s="402">
        <v>78.711234716901927</v>
      </c>
      <c r="AZ95" s="402">
        <v>80</v>
      </c>
      <c r="BA95" s="402">
        <v>90</v>
      </c>
      <c r="BB95" s="402">
        <v>26.6</v>
      </c>
      <c r="BC95" s="402">
        <v>38.42</v>
      </c>
      <c r="BD95" s="402">
        <v>54.99</v>
      </c>
      <c r="BE95" s="402">
        <v>35.89</v>
      </c>
      <c r="BF95" s="402"/>
      <c r="BG95" s="402"/>
      <c r="BH95" s="402"/>
      <c r="BI95" s="402"/>
      <c r="BJ95" s="402">
        <v>9</v>
      </c>
      <c r="BK95" s="402">
        <v>9.0299999999999994</v>
      </c>
      <c r="BL95" s="402">
        <v>24</v>
      </c>
      <c r="BM95" s="402">
        <v>24.09</v>
      </c>
      <c r="BN95" s="402"/>
      <c r="BO95" s="402"/>
      <c r="BP95" s="402"/>
      <c r="BQ95" s="402"/>
      <c r="BR95" s="402"/>
      <c r="BS95" s="402"/>
      <c r="BT95" s="402">
        <v>1.34</v>
      </c>
      <c r="BU95" s="402">
        <v>1.29</v>
      </c>
      <c r="BV95" s="402">
        <v>0.84</v>
      </c>
      <c r="BW95" s="402" t="s">
        <v>1086</v>
      </c>
      <c r="BX95" s="402">
        <v>3.0503149450180733</v>
      </c>
      <c r="BY95" s="402">
        <v>757.09</v>
      </c>
      <c r="BZ95" s="402">
        <v>769.09</v>
      </c>
      <c r="CA95" s="402">
        <v>953.53893957226069</v>
      </c>
      <c r="CB95" s="402">
        <v>354.98</v>
      </c>
      <c r="CC95" s="402">
        <v>228.92</v>
      </c>
      <c r="CD95" s="402">
        <v>187.67832133528739</v>
      </c>
      <c r="CE95" s="402">
        <v>0.17</v>
      </c>
      <c r="CF95" s="402">
        <v>0.17</v>
      </c>
      <c r="CG95" s="402"/>
      <c r="CH95" s="402"/>
      <c r="CI95" s="402"/>
      <c r="CJ95" s="402">
        <v>32.020000000000003</v>
      </c>
      <c r="CK95" s="402">
        <v>0.6</v>
      </c>
      <c r="CL95" s="402">
        <v>529.62</v>
      </c>
      <c r="CM95" s="402">
        <v>543.26530612244892</v>
      </c>
      <c r="CN95" s="402">
        <v>673.40235333250178</v>
      </c>
      <c r="CO95" s="402">
        <v>6.53</v>
      </c>
      <c r="CP95" s="402">
        <v>4.34</v>
      </c>
      <c r="CQ95" s="402">
        <v>5.89</v>
      </c>
      <c r="CR95" s="402">
        <v>50.86</v>
      </c>
      <c r="CS95" s="402">
        <v>1.3867982301006019</v>
      </c>
      <c r="CT95" s="402">
        <v>12.55</v>
      </c>
      <c r="CU95" s="402">
        <v>5910</v>
      </c>
      <c r="CV95" s="402">
        <v>8.4700000000000006</v>
      </c>
      <c r="CW95" s="402">
        <v>2.84</v>
      </c>
      <c r="CX95" s="402">
        <v>0.09</v>
      </c>
      <c r="CY95" s="402">
        <v>131.37</v>
      </c>
      <c r="CZ95" s="402">
        <v>4.75</v>
      </c>
      <c r="DA95" s="402">
        <v>4.37</v>
      </c>
      <c r="DB95" s="402">
        <v>20.73</v>
      </c>
      <c r="DC95" s="402">
        <v>26.28</v>
      </c>
      <c r="DD95" s="999">
        <v>16683</v>
      </c>
      <c r="DE95" s="402">
        <v>58.06</v>
      </c>
      <c r="DF95" s="402">
        <v>38.70967741935484</v>
      </c>
      <c r="DG95" s="402">
        <v>31.03448275862069</v>
      </c>
      <c r="DH95" s="402">
        <v>0.35</v>
      </c>
      <c r="DI95" s="402">
        <v>0.39553422431046259</v>
      </c>
      <c r="DJ95" s="402">
        <v>0.45471599904167426</v>
      </c>
      <c r="DK95" s="402">
        <v>0.59</v>
      </c>
      <c r="DL95" s="402">
        <v>0.56000000000000005</v>
      </c>
      <c r="DM95" s="402"/>
      <c r="DN95" s="402"/>
      <c r="DO95" s="402">
        <v>0.02</v>
      </c>
      <c r="DP95" s="402" t="s">
        <v>987</v>
      </c>
      <c r="DQ95" s="812" t="s">
        <v>987</v>
      </c>
      <c r="DR95" s="402">
        <v>1.27</v>
      </c>
      <c r="DS95" s="402" t="s">
        <v>987</v>
      </c>
      <c r="DT95" s="402">
        <v>0.75</v>
      </c>
      <c r="DU95" s="402">
        <v>63.05</v>
      </c>
      <c r="DV95" s="402">
        <v>56.88</v>
      </c>
      <c r="DW95" s="402" t="s">
        <v>604</v>
      </c>
      <c r="DX95" s="402" t="s">
        <v>604</v>
      </c>
      <c r="DY95" s="402" t="s">
        <v>604</v>
      </c>
      <c r="DZ95" s="402">
        <v>26.17</v>
      </c>
      <c r="EA95" s="402">
        <v>26.885567148231093</v>
      </c>
      <c r="EB95" s="402">
        <v>26.333161064961697</v>
      </c>
      <c r="EC95" s="770"/>
      <c r="ED95" s="770"/>
      <c r="EE95" s="770"/>
      <c r="EF95" s="770"/>
      <c r="EG95" s="770"/>
      <c r="EH95" s="770"/>
      <c r="EI95" s="770"/>
      <c r="EJ95" s="770"/>
      <c r="EK95" s="402" t="s">
        <v>333</v>
      </c>
      <c r="EL95" s="584"/>
      <c r="EM95" s="402">
        <v>0</v>
      </c>
      <c r="EN95" s="402" t="s">
        <v>604</v>
      </c>
      <c r="EO95" s="402" t="s">
        <v>605</v>
      </c>
      <c r="EP95" s="402" t="s">
        <v>605</v>
      </c>
      <c r="EQ95" s="402">
        <v>0</v>
      </c>
      <c r="ER95" s="402" t="s">
        <v>847</v>
      </c>
      <c r="ES95" s="402">
        <v>0</v>
      </c>
      <c r="ET95" s="402" t="s">
        <v>847</v>
      </c>
      <c r="EU95" s="402"/>
      <c r="EV95" s="402"/>
      <c r="EW95" s="402"/>
      <c r="EX95" s="402"/>
      <c r="EY95" s="402"/>
      <c r="EZ95" s="402"/>
      <c r="FA95" s="402" t="s">
        <v>526</v>
      </c>
      <c r="FB95" s="782" t="s">
        <v>604</v>
      </c>
      <c r="FC95" s="782" t="s">
        <v>526</v>
      </c>
      <c r="FD95" s="782">
        <v>0</v>
      </c>
      <c r="FE95" s="402">
        <v>27.31</v>
      </c>
    </row>
    <row r="96" spans="1:161">
      <c r="A96" s="276" t="s">
        <v>269</v>
      </c>
      <c r="B96" s="276" t="s">
        <v>270</v>
      </c>
      <c r="C96" s="267" t="s">
        <v>271</v>
      </c>
      <c r="D96" s="421" t="s">
        <v>271</v>
      </c>
      <c r="E96" s="312">
        <v>13001</v>
      </c>
      <c r="F96" s="276" t="s">
        <v>293</v>
      </c>
      <c r="G96" s="794">
        <v>13123</v>
      </c>
      <c r="H96" s="795">
        <v>345.05</v>
      </c>
      <c r="I96" s="795">
        <v>193.095977</v>
      </c>
      <c r="J96" s="796">
        <v>2.88</v>
      </c>
      <c r="K96" s="795">
        <v>852.25</v>
      </c>
      <c r="L96" s="795">
        <v>798.51780900000006</v>
      </c>
      <c r="M96" s="795">
        <v>13.09</v>
      </c>
      <c r="N96" s="795">
        <v>64.36</v>
      </c>
      <c r="O96" s="795">
        <v>63.675719575481438</v>
      </c>
      <c r="P96" s="795">
        <v>100</v>
      </c>
      <c r="Q96" s="795">
        <v>99.984858287334646</v>
      </c>
      <c r="R96" s="795">
        <v>14.94</v>
      </c>
      <c r="S96" s="795">
        <v>1047.78</v>
      </c>
      <c r="T96" s="795">
        <v>1089.69</v>
      </c>
      <c r="U96" s="795">
        <v>1084.7440059999999</v>
      </c>
      <c r="V96" s="795">
        <v>0.85</v>
      </c>
      <c r="W96" s="795">
        <v>695.31</v>
      </c>
      <c r="X96" s="795">
        <v>690.85</v>
      </c>
      <c r="Y96" s="795">
        <v>690.76247000000001</v>
      </c>
      <c r="Z96" s="795">
        <v>0.76</v>
      </c>
      <c r="AA96" s="809">
        <v>0.71</v>
      </c>
      <c r="AB96" s="809">
        <v>1.45</v>
      </c>
      <c r="AC96" s="795">
        <v>1785.42</v>
      </c>
      <c r="AD96" s="795">
        <v>637.79999999999995</v>
      </c>
      <c r="AE96" s="795">
        <v>808.55126600000006</v>
      </c>
      <c r="AF96" s="402">
        <v>219.79</v>
      </c>
      <c r="AG96" s="402">
        <v>12.06</v>
      </c>
      <c r="AH96" s="402">
        <v>12.03</v>
      </c>
      <c r="AI96" s="402">
        <v>0.32</v>
      </c>
      <c r="AJ96" s="402"/>
      <c r="AK96" s="402">
        <v>9.49</v>
      </c>
      <c r="AL96" s="402">
        <v>14.5</v>
      </c>
      <c r="AM96" s="398">
        <v>53.39</v>
      </c>
      <c r="AN96" s="402">
        <v>0.75</v>
      </c>
      <c r="AO96" s="402">
        <v>0.75</v>
      </c>
      <c r="AP96" s="402">
        <v>30.2</v>
      </c>
      <c r="AQ96" s="402">
        <v>30.2</v>
      </c>
      <c r="AR96" s="402">
        <v>57.8</v>
      </c>
      <c r="AS96" s="402">
        <v>57.8</v>
      </c>
      <c r="AT96" s="402">
        <v>2.65</v>
      </c>
      <c r="AU96" s="402">
        <v>6.47</v>
      </c>
      <c r="AV96" s="402">
        <v>1.901755320160508</v>
      </c>
      <c r="AW96" s="402">
        <v>542.23328610585133</v>
      </c>
      <c r="AX96" s="402">
        <v>418.27</v>
      </c>
      <c r="AY96" s="402">
        <v>201.58606393701388</v>
      </c>
      <c r="AZ96" s="402">
        <v>45</v>
      </c>
      <c r="BA96" s="402">
        <v>65</v>
      </c>
      <c r="BB96" s="402">
        <v>28.78</v>
      </c>
      <c r="BC96" s="402">
        <v>40.65</v>
      </c>
      <c r="BD96" s="402">
        <v>62.68</v>
      </c>
      <c r="BE96" s="402">
        <v>19.329999999999998</v>
      </c>
      <c r="BF96" s="402"/>
      <c r="BG96" s="402"/>
      <c r="BH96" s="402"/>
      <c r="BI96" s="402"/>
      <c r="BJ96" s="402">
        <v>20.079999999999998</v>
      </c>
      <c r="BK96" s="402">
        <v>20.09</v>
      </c>
      <c r="BL96" s="402">
        <v>17.13</v>
      </c>
      <c r="BM96" s="402">
        <v>17.059999999999999</v>
      </c>
      <c r="BN96" s="402"/>
      <c r="BO96" s="402"/>
      <c r="BP96" s="402"/>
      <c r="BQ96" s="402"/>
      <c r="BR96" s="402"/>
      <c r="BS96" s="402"/>
      <c r="BT96" s="402">
        <v>1.4</v>
      </c>
      <c r="BU96" s="402">
        <v>1.39</v>
      </c>
      <c r="BV96" s="402">
        <v>8.2100000000000009</v>
      </c>
      <c r="BW96" s="402">
        <v>0</v>
      </c>
      <c r="BX96" s="402" t="s">
        <v>526</v>
      </c>
      <c r="BY96" s="402">
        <v>1573.31</v>
      </c>
      <c r="BZ96" s="402">
        <v>1544.12</v>
      </c>
      <c r="CA96" s="402">
        <v>1694.2040266499312</v>
      </c>
      <c r="CB96" s="402">
        <v>2414.14</v>
      </c>
      <c r="CC96" s="402">
        <v>2103.4899999999998</v>
      </c>
      <c r="CD96" s="402">
        <v>1839.1046073168582</v>
      </c>
      <c r="CE96" s="402">
        <v>0.1</v>
      </c>
      <c r="CF96" s="402">
        <v>0.09</v>
      </c>
      <c r="CG96" s="402"/>
      <c r="CH96" s="402"/>
      <c r="CI96" s="402"/>
      <c r="CJ96" s="402">
        <v>36.380000000000003</v>
      </c>
      <c r="CK96" s="402">
        <v>0.19</v>
      </c>
      <c r="CL96" s="402">
        <v>842.63</v>
      </c>
      <c r="CM96" s="402">
        <v>837.07655522231289</v>
      </c>
      <c r="CN96" s="402">
        <v>738.17357707482904</v>
      </c>
      <c r="CO96" s="402">
        <v>5.3</v>
      </c>
      <c r="CP96" s="402">
        <v>3.99</v>
      </c>
      <c r="CQ96" s="402">
        <v>3.07</v>
      </c>
      <c r="CR96" s="402">
        <v>65.53</v>
      </c>
      <c r="CS96" s="402">
        <v>4.4714613012020283</v>
      </c>
      <c r="CT96" s="402">
        <v>1.27</v>
      </c>
      <c r="CU96" s="402">
        <v>2344</v>
      </c>
      <c r="CV96" s="402">
        <v>2.23</v>
      </c>
      <c r="CW96" s="402">
        <v>2.34</v>
      </c>
      <c r="CX96" s="402">
        <v>0</v>
      </c>
      <c r="CY96" s="402">
        <v>0</v>
      </c>
      <c r="CZ96" s="402">
        <v>0.74</v>
      </c>
      <c r="DA96" s="402">
        <v>0.43</v>
      </c>
      <c r="DB96" s="402">
        <v>4.62</v>
      </c>
      <c r="DC96" s="402">
        <v>3.38</v>
      </c>
      <c r="DD96" s="999">
        <v>22539</v>
      </c>
      <c r="DE96" s="402">
        <v>0</v>
      </c>
      <c r="DF96" s="402">
        <v>0</v>
      </c>
      <c r="DG96" s="402">
        <v>18.75</v>
      </c>
      <c r="DH96" s="402">
        <v>0.24</v>
      </c>
      <c r="DI96" s="402">
        <v>0.25201207930934799</v>
      </c>
      <c r="DJ96" s="402">
        <v>0.2571684087258036</v>
      </c>
      <c r="DK96" s="402">
        <v>0.86</v>
      </c>
      <c r="DL96" s="402">
        <v>1.54</v>
      </c>
      <c r="DM96" s="402"/>
      <c r="DN96" s="402"/>
      <c r="DO96" s="402">
        <v>0.04</v>
      </c>
      <c r="DP96" s="402" t="s">
        <v>987</v>
      </c>
      <c r="DQ96" s="812" t="s">
        <v>987</v>
      </c>
      <c r="DR96" s="402">
        <v>0.47</v>
      </c>
      <c r="DS96" s="402" t="s">
        <v>987</v>
      </c>
      <c r="DT96" s="402">
        <v>0</v>
      </c>
      <c r="DU96" s="402">
        <v>10.36</v>
      </c>
      <c r="DV96" s="402">
        <v>14.93</v>
      </c>
      <c r="DW96" s="402" t="s">
        <v>604</v>
      </c>
      <c r="DX96" s="402" t="s">
        <v>604</v>
      </c>
      <c r="DY96" s="402" t="s">
        <v>604</v>
      </c>
      <c r="DZ96" s="402">
        <v>1.94</v>
      </c>
      <c r="EA96" s="402">
        <v>2.0295946526041901</v>
      </c>
      <c r="EB96" s="402">
        <v>2.1502189681761781</v>
      </c>
      <c r="EC96" s="770"/>
      <c r="ED96" s="770"/>
      <c r="EE96" s="770"/>
      <c r="EF96" s="770"/>
      <c r="EG96" s="770"/>
      <c r="EH96" s="770"/>
      <c r="EI96" s="770"/>
      <c r="EJ96" s="770"/>
      <c r="EK96" s="402" t="s">
        <v>333</v>
      </c>
      <c r="EL96" s="584"/>
      <c r="EM96" s="402">
        <v>0</v>
      </c>
      <c r="EN96" s="402" t="s">
        <v>830</v>
      </c>
      <c r="EO96" s="402" t="s">
        <v>830</v>
      </c>
      <c r="EP96" s="402" t="s">
        <v>604</v>
      </c>
      <c r="EQ96" s="402">
        <v>0</v>
      </c>
      <c r="ER96" s="402">
        <v>0</v>
      </c>
      <c r="ES96" s="402">
        <v>10</v>
      </c>
      <c r="ET96" s="402">
        <v>22</v>
      </c>
      <c r="EU96" s="402"/>
      <c r="EV96" s="402"/>
      <c r="EW96" s="402"/>
      <c r="EX96" s="402"/>
      <c r="EY96" s="402"/>
      <c r="EZ96" s="402"/>
      <c r="FA96" s="402" t="s">
        <v>526</v>
      </c>
      <c r="FB96" s="782" t="s">
        <v>605</v>
      </c>
      <c r="FC96" s="782" t="s">
        <v>526</v>
      </c>
      <c r="FD96" s="782">
        <v>6522.4013765328982</v>
      </c>
      <c r="FE96" s="402">
        <v>37.72</v>
      </c>
    </row>
    <row r="97" spans="1:161">
      <c r="A97" s="276" t="s">
        <v>269</v>
      </c>
      <c r="B97" s="276" t="s">
        <v>270</v>
      </c>
      <c r="C97" s="267" t="s">
        <v>271</v>
      </c>
      <c r="D97" s="421" t="s">
        <v>271</v>
      </c>
      <c r="E97" s="312">
        <v>13001</v>
      </c>
      <c r="F97" s="276" t="s">
        <v>294</v>
      </c>
      <c r="G97" s="794">
        <v>13124</v>
      </c>
      <c r="H97" s="795">
        <v>185.01</v>
      </c>
      <c r="I97" s="795">
        <v>427.685044</v>
      </c>
      <c r="J97" s="796">
        <v>3.57</v>
      </c>
      <c r="K97" s="795">
        <v>1180.17</v>
      </c>
      <c r="L97" s="795">
        <v>1124.644869</v>
      </c>
      <c r="M97" s="795">
        <v>1.37</v>
      </c>
      <c r="N97" s="795">
        <v>94.55</v>
      </c>
      <c r="O97" s="795">
        <v>94.649148529237991</v>
      </c>
      <c r="P97" s="795">
        <v>97.18</v>
      </c>
      <c r="Q97" s="795">
        <v>96.218165584912924</v>
      </c>
      <c r="R97" s="795">
        <v>4.71</v>
      </c>
      <c r="S97" s="795">
        <v>640.9</v>
      </c>
      <c r="T97" s="795">
        <v>636.39</v>
      </c>
      <c r="U97" s="795">
        <v>660.44959100000005</v>
      </c>
      <c r="V97" s="795">
        <v>12.15</v>
      </c>
      <c r="W97" s="795">
        <v>370.15</v>
      </c>
      <c r="X97" s="795">
        <v>375.17</v>
      </c>
      <c r="Y97" s="795">
        <v>374.17028299999998</v>
      </c>
      <c r="Z97" s="795">
        <v>0.72</v>
      </c>
      <c r="AA97" s="809">
        <v>0.7</v>
      </c>
      <c r="AB97" s="809">
        <v>0.97</v>
      </c>
      <c r="AC97" s="795">
        <v>547.02</v>
      </c>
      <c r="AD97" s="795">
        <v>385.61</v>
      </c>
      <c r="AE97" s="795">
        <v>384.79913800000003</v>
      </c>
      <c r="AF97" s="402">
        <v>247.58</v>
      </c>
      <c r="AG97" s="402">
        <v>7.28</v>
      </c>
      <c r="AH97" s="402">
        <v>7.23</v>
      </c>
      <c r="AI97" s="402">
        <v>0.14000000000000001</v>
      </c>
      <c r="AJ97" s="402"/>
      <c r="AK97" s="402">
        <v>0.59</v>
      </c>
      <c r="AL97" s="402">
        <v>1.27</v>
      </c>
      <c r="AM97" s="398">
        <v>19.649999999999999</v>
      </c>
      <c r="AN97" s="402">
        <v>1.33</v>
      </c>
      <c r="AO97" s="402">
        <v>1.3333333333333333</v>
      </c>
      <c r="AP97" s="402">
        <v>25.4</v>
      </c>
      <c r="AQ97" s="402">
        <v>25.4</v>
      </c>
      <c r="AR97" s="402">
        <v>73.400000000000006</v>
      </c>
      <c r="AS97" s="402">
        <v>73.400000000000006</v>
      </c>
      <c r="AT97" s="402">
        <v>9</v>
      </c>
      <c r="AU97" s="402">
        <v>7.25</v>
      </c>
      <c r="AV97" s="402">
        <v>5.9255981891371938</v>
      </c>
      <c r="AW97" s="402">
        <v>220.83541218520733</v>
      </c>
      <c r="AX97" s="402">
        <v>224.28</v>
      </c>
      <c r="AY97" s="402">
        <v>109.42604655940016</v>
      </c>
      <c r="AZ97" s="402">
        <v>80</v>
      </c>
      <c r="BA97" s="402">
        <v>105</v>
      </c>
      <c r="BB97" s="402">
        <v>23.65</v>
      </c>
      <c r="BC97" s="402">
        <v>37.950000000000003</v>
      </c>
      <c r="BD97" s="402">
        <v>61.23</v>
      </c>
      <c r="BE97" s="402">
        <v>29.39</v>
      </c>
      <c r="BF97" s="402"/>
      <c r="BG97" s="402"/>
      <c r="BH97" s="402"/>
      <c r="BI97" s="402"/>
      <c r="BJ97" s="402">
        <v>9.06</v>
      </c>
      <c r="BK97" s="402">
        <v>9.24</v>
      </c>
      <c r="BL97" s="402">
        <v>19.39</v>
      </c>
      <c r="BM97" s="402">
        <v>19.88</v>
      </c>
      <c r="BN97" s="402"/>
      <c r="BO97" s="402"/>
      <c r="BP97" s="402"/>
      <c r="BQ97" s="402"/>
      <c r="BR97" s="402"/>
      <c r="BS97" s="402"/>
      <c r="BT97" s="402">
        <v>1.41</v>
      </c>
      <c r="BU97" s="402">
        <v>1.36</v>
      </c>
      <c r="BV97" s="402">
        <v>0.44</v>
      </c>
      <c r="BW97" s="402" t="s">
        <v>1086</v>
      </c>
      <c r="BX97" s="402">
        <v>2.0133120190700913</v>
      </c>
      <c r="BY97" s="402">
        <v>682.73</v>
      </c>
      <c r="BZ97" s="402">
        <v>690.37</v>
      </c>
      <c r="CA97" s="402">
        <v>860.85171388051629</v>
      </c>
      <c r="CB97" s="402">
        <v>1199.0899999999999</v>
      </c>
      <c r="CC97" s="402">
        <v>977.74</v>
      </c>
      <c r="CD97" s="402">
        <v>865.35473529438764</v>
      </c>
      <c r="CE97" s="402">
        <v>0.21</v>
      </c>
      <c r="CF97" s="402">
        <v>0.17</v>
      </c>
      <c r="CG97" s="402"/>
      <c r="CH97" s="402"/>
      <c r="CI97" s="402"/>
      <c r="CJ97" s="402">
        <v>11.36</v>
      </c>
      <c r="CK97" s="402">
        <v>0.14000000000000001</v>
      </c>
      <c r="CL97" s="402">
        <v>606.98</v>
      </c>
      <c r="CM97" s="402">
        <v>673.00369217403897</v>
      </c>
      <c r="CN97" s="402">
        <v>729.19046310888768</v>
      </c>
      <c r="CO97" s="402">
        <v>8.9700000000000006</v>
      </c>
      <c r="CP97" s="402">
        <v>9.4499999999999993</v>
      </c>
      <c r="CQ97" s="402">
        <v>8.7100000000000009</v>
      </c>
      <c r="CR97" s="402">
        <v>40.11</v>
      </c>
      <c r="CS97" s="402">
        <v>0.87540073723802081</v>
      </c>
      <c r="CT97" s="402">
        <v>9.2899999999999991</v>
      </c>
      <c r="CU97" s="402">
        <v>4718</v>
      </c>
      <c r="CV97" s="402">
        <v>8.08</v>
      </c>
      <c r="CW97" s="402">
        <v>2.64</v>
      </c>
      <c r="CX97" s="402">
        <v>0</v>
      </c>
      <c r="CY97" s="402">
        <v>0</v>
      </c>
      <c r="CZ97" s="402">
        <v>7.77</v>
      </c>
      <c r="DA97" s="402">
        <v>8.25</v>
      </c>
      <c r="DB97" s="402">
        <v>20.52</v>
      </c>
      <c r="DC97" s="402">
        <v>22.51</v>
      </c>
      <c r="DD97" s="999">
        <v>12445</v>
      </c>
      <c r="DE97" s="402">
        <v>37.5</v>
      </c>
      <c r="DF97" s="402">
        <v>28.571428571428573</v>
      </c>
      <c r="DG97" s="402">
        <v>19.35483870967742</v>
      </c>
      <c r="DH97" s="402">
        <v>0.36</v>
      </c>
      <c r="DI97" s="402">
        <v>0.37540133901768352</v>
      </c>
      <c r="DJ97" s="402">
        <v>0.4107714375256053</v>
      </c>
      <c r="DK97" s="402">
        <v>1.04</v>
      </c>
      <c r="DL97" s="402">
        <v>1.18</v>
      </c>
      <c r="DM97" s="402"/>
      <c r="DN97" s="402"/>
      <c r="DO97" s="402">
        <v>0.01</v>
      </c>
      <c r="DP97" s="402" t="s">
        <v>987</v>
      </c>
      <c r="DQ97" s="812" t="s">
        <v>987</v>
      </c>
      <c r="DR97" s="402" t="s">
        <v>1523</v>
      </c>
      <c r="DS97" s="402" t="s">
        <v>987</v>
      </c>
      <c r="DT97" s="402" t="s">
        <v>1523</v>
      </c>
      <c r="DU97" s="402">
        <v>12.28</v>
      </c>
      <c r="DV97" s="402">
        <v>21.05</v>
      </c>
      <c r="DW97" s="402" t="s">
        <v>605</v>
      </c>
      <c r="DX97" s="402" t="s">
        <v>605</v>
      </c>
      <c r="DY97" s="402" t="s">
        <v>605</v>
      </c>
      <c r="DZ97" s="402">
        <v>29.6</v>
      </c>
      <c r="EA97" s="402">
        <v>30.031175380173675</v>
      </c>
      <c r="EB97" s="402">
        <v>30.221083358160978</v>
      </c>
      <c r="EC97" s="770"/>
      <c r="ED97" s="770"/>
      <c r="EE97" s="770"/>
      <c r="EF97" s="770"/>
      <c r="EG97" s="770"/>
      <c r="EH97" s="770"/>
      <c r="EI97" s="770"/>
      <c r="EJ97" s="770"/>
      <c r="EK97" s="402" t="s">
        <v>333</v>
      </c>
      <c r="EL97" s="584"/>
      <c r="EM97" s="402">
        <v>0</v>
      </c>
      <c r="EN97" s="402" t="s">
        <v>830</v>
      </c>
      <c r="EO97" s="402" t="s">
        <v>830</v>
      </c>
      <c r="EP97" s="402" t="s">
        <v>605</v>
      </c>
      <c r="EQ97" s="402" t="s">
        <v>847</v>
      </c>
      <c r="ER97" s="402" t="s">
        <v>847</v>
      </c>
      <c r="ES97" s="402" t="s">
        <v>847</v>
      </c>
      <c r="ET97" s="402" t="s">
        <v>847</v>
      </c>
      <c r="EU97" s="402"/>
      <c r="EV97" s="402"/>
      <c r="EW97" s="402"/>
      <c r="EX97" s="402"/>
      <c r="EY97" s="402"/>
      <c r="EZ97" s="402"/>
      <c r="FA97" s="402" t="s">
        <v>526</v>
      </c>
      <c r="FB97" s="782" t="s">
        <v>605</v>
      </c>
      <c r="FC97" s="782" t="s">
        <v>526</v>
      </c>
      <c r="FD97" s="782">
        <v>0</v>
      </c>
      <c r="FE97" s="402">
        <v>24.1</v>
      </c>
    </row>
    <row r="98" spans="1:161">
      <c r="A98" s="276" t="s">
        <v>269</v>
      </c>
      <c r="B98" s="276" t="s">
        <v>270</v>
      </c>
      <c r="C98" s="267" t="s">
        <v>271</v>
      </c>
      <c r="D98" s="421" t="s">
        <v>271</v>
      </c>
      <c r="E98" s="312">
        <v>13001</v>
      </c>
      <c r="F98" s="276" t="s">
        <v>295</v>
      </c>
      <c r="G98" s="794">
        <v>13125</v>
      </c>
      <c r="H98" s="795">
        <v>206.69</v>
      </c>
      <c r="I98" s="795">
        <v>938.135716</v>
      </c>
      <c r="J98" s="796">
        <v>3.63</v>
      </c>
      <c r="K98" s="795">
        <v>1037.81</v>
      </c>
      <c r="L98" s="795">
        <v>1049.8170419999999</v>
      </c>
      <c r="M98" s="795">
        <v>0.61</v>
      </c>
      <c r="N98" s="795">
        <v>94.18</v>
      </c>
      <c r="O98" s="795">
        <v>94.118426783313453</v>
      </c>
      <c r="P98" s="795">
        <v>99.86</v>
      </c>
      <c r="Q98" s="795">
        <v>99.857031945312357</v>
      </c>
      <c r="R98" s="795">
        <v>4.03</v>
      </c>
      <c r="S98" s="795">
        <v>880.77</v>
      </c>
      <c r="T98" s="795">
        <v>890.66</v>
      </c>
      <c r="U98" s="795">
        <v>885.04087400000003</v>
      </c>
      <c r="V98" s="795">
        <v>7.25</v>
      </c>
      <c r="W98" s="795">
        <v>612.78</v>
      </c>
      <c r="X98" s="795">
        <v>617.29999999999995</v>
      </c>
      <c r="Y98" s="795">
        <v>614.71031200000004</v>
      </c>
      <c r="Z98" s="795">
        <v>0.83</v>
      </c>
      <c r="AA98" s="809">
        <v>0.81</v>
      </c>
      <c r="AB98" s="809">
        <v>1.24</v>
      </c>
      <c r="AC98" s="795">
        <v>644.70000000000005</v>
      </c>
      <c r="AD98" s="795">
        <v>487.44</v>
      </c>
      <c r="AE98" s="795">
        <v>489.87730900000003</v>
      </c>
      <c r="AF98" s="402">
        <v>303.19</v>
      </c>
      <c r="AG98" s="402">
        <v>6.22</v>
      </c>
      <c r="AH98" s="402">
        <v>6.22</v>
      </c>
      <c r="AI98" s="402">
        <v>0.05</v>
      </c>
      <c r="AJ98" s="402"/>
      <c r="AK98" s="402">
        <v>2.16</v>
      </c>
      <c r="AL98" s="402">
        <v>2.36</v>
      </c>
      <c r="AM98" s="398">
        <v>15.64</v>
      </c>
      <c r="AN98" s="402">
        <v>1.5</v>
      </c>
      <c r="AO98" s="402">
        <v>1.5</v>
      </c>
      <c r="AP98" s="402">
        <v>32.1</v>
      </c>
      <c r="AQ98" s="402">
        <v>32.1</v>
      </c>
      <c r="AR98" s="402">
        <v>71.900000000000006</v>
      </c>
      <c r="AS98" s="402">
        <v>71.900000000000006</v>
      </c>
      <c r="AT98" s="402">
        <v>2.15</v>
      </c>
      <c r="AU98" s="402">
        <v>9.0500000000000007</v>
      </c>
      <c r="AV98" s="402">
        <v>1.9631400818236784</v>
      </c>
      <c r="AW98" s="402">
        <v>193.2496061839874</v>
      </c>
      <c r="AX98" s="402">
        <v>129.97999999999999</v>
      </c>
      <c r="AY98" s="402">
        <v>46.330105931038815</v>
      </c>
      <c r="AZ98" s="402">
        <v>105</v>
      </c>
      <c r="BA98" s="402">
        <v>120</v>
      </c>
      <c r="BB98" s="402">
        <v>36.659999999999997</v>
      </c>
      <c r="BC98" s="402">
        <v>49.27</v>
      </c>
      <c r="BD98" s="402">
        <v>67.709999999999994</v>
      </c>
      <c r="BE98" s="402">
        <v>52.83</v>
      </c>
      <c r="BF98" s="402"/>
      <c r="BG98" s="402"/>
      <c r="BH98" s="402"/>
      <c r="BI98" s="402"/>
      <c r="BJ98" s="402">
        <v>9.4700000000000006</v>
      </c>
      <c r="BK98" s="402">
        <v>9.39</v>
      </c>
      <c r="BL98" s="402">
        <v>16.850000000000001</v>
      </c>
      <c r="BM98" s="402">
        <v>16.72</v>
      </c>
      <c r="BN98" s="402"/>
      <c r="BO98" s="402"/>
      <c r="BP98" s="402"/>
      <c r="BQ98" s="402"/>
      <c r="BR98" s="402"/>
      <c r="BS98" s="402"/>
      <c r="BT98" s="402">
        <v>1.22</v>
      </c>
      <c r="BU98" s="402">
        <v>0.91</v>
      </c>
      <c r="BV98" s="402">
        <v>0.62</v>
      </c>
      <c r="BW98" s="402">
        <v>1.08</v>
      </c>
      <c r="BX98" s="402" t="s">
        <v>526</v>
      </c>
      <c r="BY98" s="402">
        <v>645.47</v>
      </c>
      <c r="BZ98" s="402">
        <v>621.37</v>
      </c>
      <c r="CA98" s="402">
        <v>761.98536675383014</v>
      </c>
      <c r="CB98" s="402">
        <v>1515.86</v>
      </c>
      <c r="CC98" s="402">
        <v>1000.51</v>
      </c>
      <c r="CD98" s="402">
        <v>780.87346394785504</v>
      </c>
      <c r="CE98" s="402">
        <v>0.06</v>
      </c>
      <c r="CF98" s="402">
        <v>0.23</v>
      </c>
      <c r="CG98" s="402"/>
      <c r="CH98" s="402"/>
      <c r="CI98" s="402"/>
      <c r="CJ98" s="402">
        <v>9.7100000000000009</v>
      </c>
      <c r="CK98" s="402">
        <v>0.2</v>
      </c>
      <c r="CL98" s="402">
        <v>630.13</v>
      </c>
      <c r="CM98" s="402">
        <v>661.51954522227891</v>
      </c>
      <c r="CN98" s="402">
        <v>742.79090447154476</v>
      </c>
      <c r="CO98" s="402">
        <v>12.44</v>
      </c>
      <c r="CP98" s="402">
        <v>6.76</v>
      </c>
      <c r="CQ98" s="402">
        <v>6.3</v>
      </c>
      <c r="CR98" s="402">
        <v>32.17</v>
      </c>
      <c r="CS98" s="402">
        <v>1.593558594917551</v>
      </c>
      <c r="CT98" s="402">
        <v>7.25</v>
      </c>
      <c r="CU98" s="402">
        <v>3467</v>
      </c>
      <c r="CV98" s="402">
        <v>7.08</v>
      </c>
      <c r="CW98" s="402">
        <v>1.71</v>
      </c>
      <c r="CX98" s="402">
        <v>0.25</v>
      </c>
      <c r="CY98" s="402">
        <v>12.73</v>
      </c>
      <c r="CZ98" s="402">
        <v>7.82</v>
      </c>
      <c r="DA98" s="402">
        <v>5.68</v>
      </c>
      <c r="DB98" s="402">
        <v>18.54</v>
      </c>
      <c r="DC98" s="402">
        <v>17.920000000000002</v>
      </c>
      <c r="DD98" s="999">
        <v>26939</v>
      </c>
      <c r="DE98" s="402">
        <v>51.72</v>
      </c>
      <c r="DF98" s="402">
        <v>46.666666666666664</v>
      </c>
      <c r="DG98" s="402">
        <v>50</v>
      </c>
      <c r="DH98" s="402">
        <v>0.37</v>
      </c>
      <c r="DI98" s="402">
        <v>0.34260875776570254</v>
      </c>
      <c r="DJ98" s="402">
        <v>0.35884220111117981</v>
      </c>
      <c r="DK98" s="402">
        <v>0.92</v>
      </c>
      <c r="DL98" s="402">
        <v>0.97</v>
      </c>
      <c r="DM98" s="402"/>
      <c r="DN98" s="402"/>
      <c r="DO98" s="402">
        <v>0.09</v>
      </c>
      <c r="DP98" s="402" t="s">
        <v>987</v>
      </c>
      <c r="DQ98" s="812" t="s">
        <v>987</v>
      </c>
      <c r="DR98" s="402">
        <v>0.97</v>
      </c>
      <c r="DS98" s="402" t="s">
        <v>987</v>
      </c>
      <c r="DT98" s="402">
        <v>1.04</v>
      </c>
      <c r="DU98" s="402">
        <v>13.98</v>
      </c>
      <c r="DV98" s="402">
        <v>18.579999999999998</v>
      </c>
      <c r="DW98" s="402" t="s">
        <v>605</v>
      </c>
      <c r="DX98" s="402" t="s">
        <v>605</v>
      </c>
      <c r="DY98" s="402" t="s">
        <v>605</v>
      </c>
      <c r="DZ98" s="402">
        <v>16.149999999999999</v>
      </c>
      <c r="EA98" s="402">
        <v>16.468153007331356</v>
      </c>
      <c r="EB98" s="402">
        <v>16.25538626076456</v>
      </c>
      <c r="EC98" s="770"/>
      <c r="ED98" s="770"/>
      <c r="EE98" s="770"/>
      <c r="EF98" s="770"/>
      <c r="EG98" s="770"/>
      <c r="EH98" s="770"/>
      <c r="EI98" s="770"/>
      <c r="EJ98" s="770"/>
      <c r="EK98" s="402" t="s">
        <v>333</v>
      </c>
      <c r="EL98" s="584"/>
      <c r="EM98" s="402">
        <v>0</v>
      </c>
      <c r="EN98" s="402" t="s">
        <v>604</v>
      </c>
      <c r="EO98" s="402" t="s">
        <v>605</v>
      </c>
      <c r="EP98" s="402" t="s">
        <v>605</v>
      </c>
      <c r="EQ98" s="402" t="s">
        <v>847</v>
      </c>
      <c r="ER98" s="402" t="s">
        <v>847</v>
      </c>
      <c r="ES98" s="402" t="s">
        <v>847</v>
      </c>
      <c r="ET98" s="402" t="s">
        <v>847</v>
      </c>
      <c r="EU98" s="402"/>
      <c r="EV98" s="402"/>
      <c r="EW98" s="402"/>
      <c r="EX98" s="402"/>
      <c r="EY98" s="402"/>
      <c r="EZ98" s="402"/>
      <c r="FA98" s="402" t="s">
        <v>605</v>
      </c>
      <c r="FB98" s="782" t="s">
        <v>604</v>
      </c>
      <c r="FC98" s="782">
        <v>837.1</v>
      </c>
      <c r="FD98" s="782">
        <v>1790.8732107012406</v>
      </c>
      <c r="FE98" s="402">
        <v>29.6</v>
      </c>
    </row>
    <row r="99" spans="1:161">
      <c r="A99" s="276" t="s">
        <v>269</v>
      </c>
      <c r="B99" s="276" t="s">
        <v>270</v>
      </c>
      <c r="C99" s="267" t="s">
        <v>271</v>
      </c>
      <c r="D99" s="421" t="s">
        <v>271</v>
      </c>
      <c r="E99" s="312">
        <v>13001</v>
      </c>
      <c r="F99" s="276" t="s">
        <v>296</v>
      </c>
      <c r="G99" s="794">
        <v>13126</v>
      </c>
      <c r="H99" s="795">
        <v>344.91</v>
      </c>
      <c r="I99" s="795">
        <v>201.76290299999999</v>
      </c>
      <c r="J99" s="796">
        <v>2</v>
      </c>
      <c r="K99" s="795">
        <v>1297.3800000000001</v>
      </c>
      <c r="L99" s="795">
        <v>1218.008421</v>
      </c>
      <c r="M99" s="795">
        <v>2.36</v>
      </c>
      <c r="N99" s="795">
        <v>63.21</v>
      </c>
      <c r="O99" s="795">
        <v>59.888423515846235</v>
      </c>
      <c r="P99" s="795">
        <v>100</v>
      </c>
      <c r="Q99" s="795">
        <v>100</v>
      </c>
      <c r="R99" s="795">
        <v>3.63</v>
      </c>
      <c r="S99" s="795">
        <v>778.23</v>
      </c>
      <c r="T99" s="795">
        <v>789.97</v>
      </c>
      <c r="U99" s="795">
        <v>799.67856200000006</v>
      </c>
      <c r="V99" s="795">
        <v>10.199999999999999</v>
      </c>
      <c r="W99" s="795">
        <v>426.47</v>
      </c>
      <c r="X99" s="795">
        <v>415.02</v>
      </c>
      <c r="Y99" s="795">
        <v>415.54494799999998</v>
      </c>
      <c r="Z99" s="795">
        <v>1.22</v>
      </c>
      <c r="AA99" s="809">
        <v>1.19</v>
      </c>
      <c r="AB99" s="809">
        <v>1.52</v>
      </c>
      <c r="AC99" s="795">
        <v>519.44000000000005</v>
      </c>
      <c r="AD99" s="795">
        <v>321.56</v>
      </c>
      <c r="AE99" s="795">
        <v>323.09283599999998</v>
      </c>
      <c r="AF99" s="402">
        <v>198.06</v>
      </c>
      <c r="AG99" s="402">
        <v>7.12</v>
      </c>
      <c r="AH99" s="402">
        <v>7.06</v>
      </c>
      <c r="AI99" s="402">
        <v>0.44</v>
      </c>
      <c r="AJ99" s="402"/>
      <c r="AK99" s="402">
        <v>6.29</v>
      </c>
      <c r="AL99" s="402">
        <v>4.6399999999999997</v>
      </c>
      <c r="AM99" s="398">
        <v>24.72</v>
      </c>
      <c r="AN99" s="402">
        <v>1.25</v>
      </c>
      <c r="AO99" s="402">
        <v>1.25</v>
      </c>
      <c r="AP99" s="402">
        <v>28.7</v>
      </c>
      <c r="AQ99" s="402">
        <v>28.7</v>
      </c>
      <c r="AR99" s="402">
        <v>69.900000000000006</v>
      </c>
      <c r="AS99" s="402">
        <v>69.900000000000006</v>
      </c>
      <c r="AT99" s="402">
        <v>5.66</v>
      </c>
      <c r="AU99" s="402">
        <v>4.6100000000000003</v>
      </c>
      <c r="AV99" s="402">
        <v>2.1999296022527277</v>
      </c>
      <c r="AW99" s="402">
        <v>330.77769151138716</v>
      </c>
      <c r="AX99" s="402">
        <v>237.94</v>
      </c>
      <c r="AY99" s="402">
        <v>151.06183268802064</v>
      </c>
      <c r="AZ99" s="402">
        <v>75</v>
      </c>
      <c r="BA99" s="402">
        <v>85</v>
      </c>
      <c r="BB99" s="402">
        <v>27.91</v>
      </c>
      <c r="BC99" s="402">
        <v>40.53</v>
      </c>
      <c r="BD99" s="402">
        <v>60.77</v>
      </c>
      <c r="BE99" s="402">
        <v>26.65</v>
      </c>
      <c r="BF99" s="402"/>
      <c r="BG99" s="402"/>
      <c r="BH99" s="402"/>
      <c r="BI99" s="402"/>
      <c r="BJ99" s="402">
        <v>9.35</v>
      </c>
      <c r="BK99" s="402">
        <v>9.67</v>
      </c>
      <c r="BL99" s="402">
        <v>20.61</v>
      </c>
      <c r="BM99" s="402">
        <v>22.14</v>
      </c>
      <c r="BN99" s="402"/>
      <c r="BO99" s="402"/>
      <c r="BP99" s="402"/>
      <c r="BQ99" s="402"/>
      <c r="BR99" s="402"/>
      <c r="BS99" s="402"/>
      <c r="BT99" s="402">
        <v>1.37</v>
      </c>
      <c r="BU99" s="402">
        <v>1.27</v>
      </c>
      <c r="BV99" s="402">
        <v>0</v>
      </c>
      <c r="BW99" s="402">
        <v>3.72</v>
      </c>
      <c r="BX99" s="402" t="s">
        <v>526</v>
      </c>
      <c r="BY99" s="402">
        <v>809.98</v>
      </c>
      <c r="BZ99" s="402">
        <v>798.74</v>
      </c>
      <c r="CA99" s="402">
        <v>915.72945265751491</v>
      </c>
      <c r="CB99" s="402">
        <v>587.41</v>
      </c>
      <c r="CC99" s="402">
        <v>498.1</v>
      </c>
      <c r="CD99" s="402">
        <v>478.98096560168807</v>
      </c>
      <c r="CE99" s="402">
        <v>0.1</v>
      </c>
      <c r="CF99" s="402">
        <v>0.15</v>
      </c>
      <c r="CG99" s="402"/>
      <c r="CH99" s="402"/>
      <c r="CI99" s="402"/>
      <c r="CJ99" s="402">
        <v>9.2100000000000009</v>
      </c>
      <c r="CK99" s="402">
        <v>0.08</v>
      </c>
      <c r="CL99" s="402">
        <v>697.64</v>
      </c>
      <c r="CM99" s="402">
        <v>667.79824244612973</v>
      </c>
      <c r="CN99" s="402">
        <v>657.24069118780892</v>
      </c>
      <c r="CO99" s="402">
        <v>11.11</v>
      </c>
      <c r="CP99" s="402">
        <v>9.5299999999999994</v>
      </c>
      <c r="CQ99" s="402">
        <v>8.27</v>
      </c>
      <c r="CR99" s="402">
        <v>13.4</v>
      </c>
      <c r="CS99" s="402">
        <v>1.4540240178461712</v>
      </c>
      <c r="CT99" s="402">
        <v>14.7</v>
      </c>
      <c r="CU99" s="402">
        <v>3376</v>
      </c>
      <c r="CV99" s="402">
        <v>9.07</v>
      </c>
      <c r="CW99" s="402">
        <v>3.63</v>
      </c>
      <c r="CX99" s="402">
        <v>7.0000000000000007E-2</v>
      </c>
      <c r="CY99" s="402">
        <v>103.49</v>
      </c>
      <c r="CZ99" s="402">
        <v>5.94</v>
      </c>
      <c r="DA99" s="402">
        <v>3.73</v>
      </c>
      <c r="DB99" s="402">
        <v>13.46</v>
      </c>
      <c r="DC99" s="402">
        <v>23.48</v>
      </c>
      <c r="DD99" s="999">
        <v>28066</v>
      </c>
      <c r="DE99" s="402">
        <v>62.85</v>
      </c>
      <c r="DF99" s="402">
        <v>54.285714285714285</v>
      </c>
      <c r="DG99" s="402">
        <v>15.625</v>
      </c>
      <c r="DH99" s="402">
        <v>0.24</v>
      </c>
      <c r="DI99" s="402">
        <v>0.24081973289084013</v>
      </c>
      <c r="DJ99" s="402">
        <v>0.27525860088752069</v>
      </c>
      <c r="DK99" s="402">
        <v>1.5</v>
      </c>
      <c r="DL99" s="402">
        <v>1.59</v>
      </c>
      <c r="DM99" s="402"/>
      <c r="DN99" s="402"/>
      <c r="DO99" s="402">
        <v>0.24</v>
      </c>
      <c r="DP99" s="402" t="s">
        <v>987</v>
      </c>
      <c r="DQ99" s="812" t="s">
        <v>987</v>
      </c>
      <c r="DR99" s="402" t="s">
        <v>1523</v>
      </c>
      <c r="DS99" s="402" t="s">
        <v>987</v>
      </c>
      <c r="DT99" s="402" t="s">
        <v>1523</v>
      </c>
      <c r="DU99" s="402">
        <v>60.41</v>
      </c>
      <c r="DV99" s="402">
        <v>63.48</v>
      </c>
      <c r="DW99" s="402" t="s">
        <v>605</v>
      </c>
      <c r="DX99" s="402" t="s">
        <v>604</v>
      </c>
      <c r="DY99" s="402" t="s">
        <v>604</v>
      </c>
      <c r="DZ99" s="402">
        <v>24.11</v>
      </c>
      <c r="EA99" s="402">
        <v>25.069363570882569</v>
      </c>
      <c r="EB99" s="402">
        <v>28.54551916106459</v>
      </c>
      <c r="EC99" s="770"/>
      <c r="ED99" s="770"/>
      <c r="EE99" s="770"/>
      <c r="EF99" s="770"/>
      <c r="EG99" s="770"/>
      <c r="EH99" s="770"/>
      <c r="EI99" s="770"/>
      <c r="EJ99" s="770"/>
      <c r="EK99" s="402" t="s">
        <v>333</v>
      </c>
      <c r="EL99" s="584"/>
      <c r="EM99" s="402">
        <v>0</v>
      </c>
      <c r="EN99" s="402" t="s">
        <v>830</v>
      </c>
      <c r="EO99" s="402" t="s">
        <v>830</v>
      </c>
      <c r="EP99" s="402" t="s">
        <v>605</v>
      </c>
      <c r="EQ99" s="402" t="s">
        <v>847</v>
      </c>
      <c r="ER99" s="402" t="s">
        <v>847</v>
      </c>
      <c r="ES99" s="402" t="s">
        <v>847</v>
      </c>
      <c r="ET99" s="402" t="s">
        <v>847</v>
      </c>
      <c r="EU99" s="402"/>
      <c r="EV99" s="402"/>
      <c r="EW99" s="402"/>
      <c r="EX99" s="402"/>
      <c r="EY99" s="402"/>
      <c r="EZ99" s="402"/>
      <c r="FA99" s="402" t="s">
        <v>605</v>
      </c>
      <c r="FB99" s="782" t="s">
        <v>526</v>
      </c>
      <c r="FC99" s="782">
        <v>404.4</v>
      </c>
      <c r="FD99" s="782" t="s">
        <v>526</v>
      </c>
      <c r="FE99" s="402">
        <v>24.68</v>
      </c>
    </row>
    <row r="100" spans="1:161">
      <c r="A100" s="276" t="s">
        <v>269</v>
      </c>
      <c r="B100" s="276" t="s">
        <v>270</v>
      </c>
      <c r="C100" s="267" t="s">
        <v>271</v>
      </c>
      <c r="D100" s="421" t="s">
        <v>271</v>
      </c>
      <c r="E100" s="312">
        <v>13001</v>
      </c>
      <c r="F100" s="276" t="s">
        <v>297</v>
      </c>
      <c r="G100" s="794">
        <v>13127</v>
      </c>
      <c r="H100" s="795">
        <v>260.17</v>
      </c>
      <c r="I100" s="795">
        <v>243.94210899999999</v>
      </c>
      <c r="J100" s="796">
        <v>2</v>
      </c>
      <c r="K100" s="795">
        <v>1444.87</v>
      </c>
      <c r="L100" s="795">
        <v>1046.2618660000001</v>
      </c>
      <c r="M100" s="795">
        <v>16.989999999999998</v>
      </c>
      <c r="N100" s="795">
        <v>82.59</v>
      </c>
      <c r="O100" s="795">
        <v>82.171877760113048</v>
      </c>
      <c r="P100" s="795">
        <v>99.62</v>
      </c>
      <c r="Q100" s="795">
        <v>99.62462462462463</v>
      </c>
      <c r="R100" s="795">
        <v>18.579999999999998</v>
      </c>
      <c r="S100" s="795">
        <v>817.98</v>
      </c>
      <c r="T100" s="795">
        <v>893.64</v>
      </c>
      <c r="U100" s="795">
        <v>896.72380399999997</v>
      </c>
      <c r="V100" s="795">
        <v>3.05</v>
      </c>
      <c r="W100" s="795">
        <v>434.4</v>
      </c>
      <c r="X100" s="795">
        <v>427.31</v>
      </c>
      <c r="Y100" s="795">
        <v>426.06279899999998</v>
      </c>
      <c r="Z100" s="795">
        <v>0.91</v>
      </c>
      <c r="AA100" s="809">
        <v>1.07</v>
      </c>
      <c r="AB100" s="809">
        <v>1.49</v>
      </c>
      <c r="AC100" s="795">
        <v>597.64</v>
      </c>
      <c r="AD100" s="795">
        <v>345.1</v>
      </c>
      <c r="AE100" s="795">
        <v>344.72595799999999</v>
      </c>
      <c r="AF100" s="402">
        <v>201.38</v>
      </c>
      <c r="AG100" s="402">
        <v>11.15</v>
      </c>
      <c r="AH100" s="402">
        <v>11.11</v>
      </c>
      <c r="AI100" s="402">
        <v>0.12</v>
      </c>
      <c r="AJ100" s="402"/>
      <c r="AK100" s="402">
        <v>4.6500000000000004</v>
      </c>
      <c r="AL100" s="402">
        <v>4.46</v>
      </c>
      <c r="AM100" s="398">
        <v>29.18</v>
      </c>
      <c r="AN100" s="402">
        <v>1</v>
      </c>
      <c r="AO100" s="402">
        <v>1</v>
      </c>
      <c r="AP100" s="402">
        <v>29.3</v>
      </c>
      <c r="AQ100" s="402">
        <v>29.3</v>
      </c>
      <c r="AR100" s="402">
        <v>76.8</v>
      </c>
      <c r="AS100" s="402">
        <v>76.8</v>
      </c>
      <c r="AT100" s="402">
        <v>5.76</v>
      </c>
      <c r="AU100" s="402">
        <v>3.84</v>
      </c>
      <c r="AV100" s="402">
        <v>5.7871892673944494</v>
      </c>
      <c r="AW100" s="402">
        <v>181.0173868929576</v>
      </c>
      <c r="AX100" s="402">
        <v>123.57</v>
      </c>
      <c r="AY100" s="402">
        <v>74.707352360910178</v>
      </c>
      <c r="AZ100" s="402">
        <v>60</v>
      </c>
      <c r="BA100" s="402">
        <v>90</v>
      </c>
      <c r="BB100" s="402">
        <v>27.44</v>
      </c>
      <c r="BC100" s="402">
        <v>37.86</v>
      </c>
      <c r="BD100" s="402">
        <v>66.61</v>
      </c>
      <c r="BE100" s="402">
        <v>27.04</v>
      </c>
      <c r="BF100" s="402"/>
      <c r="BG100" s="402"/>
      <c r="BH100" s="402"/>
      <c r="BI100" s="402"/>
      <c r="BJ100" s="402">
        <v>13.7</v>
      </c>
      <c r="BK100" s="402">
        <v>13.64</v>
      </c>
      <c r="BL100" s="402">
        <v>23.92</v>
      </c>
      <c r="BM100" s="402">
        <v>23.8</v>
      </c>
      <c r="BN100" s="402"/>
      <c r="BO100" s="402"/>
      <c r="BP100" s="402"/>
      <c r="BQ100" s="402"/>
      <c r="BR100" s="402"/>
      <c r="BS100" s="402"/>
      <c r="BT100" s="402">
        <v>1.3</v>
      </c>
      <c r="BU100" s="402">
        <v>1.21</v>
      </c>
      <c r="BV100" s="402">
        <v>1.08</v>
      </c>
      <c r="BW100" s="402">
        <v>1.67</v>
      </c>
      <c r="BX100" s="402">
        <v>1.2631255217257591</v>
      </c>
      <c r="BY100" s="402">
        <v>781.97</v>
      </c>
      <c r="BZ100" s="402">
        <v>734.76</v>
      </c>
      <c r="CA100" s="402">
        <v>824.5272024200973</v>
      </c>
      <c r="CB100" s="402">
        <v>547.41</v>
      </c>
      <c r="CC100" s="402">
        <v>446.94</v>
      </c>
      <c r="CD100" s="402">
        <v>426.20675102222276</v>
      </c>
      <c r="CE100" s="402">
        <v>0.02</v>
      </c>
      <c r="CF100" s="402">
        <v>7.0000000000000007E-2</v>
      </c>
      <c r="CG100" s="402"/>
      <c r="CH100" s="402"/>
      <c r="CI100" s="402"/>
      <c r="CJ100" s="402">
        <v>17.68</v>
      </c>
      <c r="CK100" s="402">
        <v>0.06</v>
      </c>
      <c r="CL100" s="402">
        <v>498.67</v>
      </c>
      <c r="CM100" s="402">
        <v>498.98749255509233</v>
      </c>
      <c r="CN100" s="402">
        <v>600.02768111357159</v>
      </c>
      <c r="CO100" s="402">
        <v>11.86</v>
      </c>
      <c r="CP100" s="402">
        <v>10.42</v>
      </c>
      <c r="CQ100" s="402">
        <v>9.7200000000000006</v>
      </c>
      <c r="CR100" s="402">
        <v>22.39</v>
      </c>
      <c r="CS100" s="402">
        <v>2.0974374181128606</v>
      </c>
      <c r="CT100" s="402">
        <v>18.21</v>
      </c>
      <c r="CU100" s="402">
        <v>6234</v>
      </c>
      <c r="CV100" s="402">
        <v>13.17</v>
      </c>
      <c r="CW100" s="402">
        <v>4.4000000000000004</v>
      </c>
      <c r="CX100" s="402">
        <v>0</v>
      </c>
      <c r="CY100" s="402">
        <v>0</v>
      </c>
      <c r="CZ100" s="402">
        <v>13.86</v>
      </c>
      <c r="DA100" s="402">
        <v>6.89</v>
      </c>
      <c r="DB100" s="402">
        <v>26.2</v>
      </c>
      <c r="DC100" s="402">
        <v>22.5</v>
      </c>
      <c r="DD100" s="999">
        <v>37470</v>
      </c>
      <c r="DE100" s="402">
        <v>45.71</v>
      </c>
      <c r="DF100" s="402">
        <v>23.529411764705884</v>
      </c>
      <c r="DG100" s="402">
        <v>17.241379310344829</v>
      </c>
      <c r="DH100" s="402">
        <v>0.3</v>
      </c>
      <c r="DI100" s="402">
        <v>0.32359781710110475</v>
      </c>
      <c r="DJ100" s="402">
        <v>0.42569541915650266</v>
      </c>
      <c r="DK100" s="402">
        <v>1.1599999999999999</v>
      </c>
      <c r="DL100" s="402">
        <v>1.94</v>
      </c>
      <c r="DM100" s="402"/>
      <c r="DN100" s="402"/>
      <c r="DO100" s="402">
        <v>0.02</v>
      </c>
      <c r="DP100" s="402" t="s">
        <v>987</v>
      </c>
      <c r="DQ100" s="812" t="s">
        <v>987</v>
      </c>
      <c r="DR100" s="402">
        <v>6.26</v>
      </c>
      <c r="DS100" s="402" t="s">
        <v>987</v>
      </c>
      <c r="DT100" s="402">
        <v>3.36</v>
      </c>
      <c r="DU100" s="402">
        <v>20.96</v>
      </c>
      <c r="DV100" s="402">
        <v>21.34</v>
      </c>
      <c r="DW100" s="402" t="s">
        <v>604</v>
      </c>
      <c r="DX100" s="402" t="s">
        <v>604</v>
      </c>
      <c r="DY100" s="402" t="s">
        <v>604</v>
      </c>
      <c r="DZ100" s="402">
        <v>14.16</v>
      </c>
      <c r="EA100" s="402">
        <v>14.661748179397154</v>
      </c>
      <c r="EB100" s="402">
        <v>15.570170673764496</v>
      </c>
      <c r="EC100" s="770"/>
      <c r="ED100" s="770"/>
      <c r="EE100" s="770"/>
      <c r="EF100" s="770"/>
      <c r="EG100" s="770"/>
      <c r="EH100" s="770"/>
      <c r="EI100" s="770"/>
      <c r="EJ100" s="770"/>
      <c r="EK100" s="402" t="s">
        <v>333</v>
      </c>
      <c r="EL100" s="584"/>
      <c r="EM100" s="402">
        <v>2.71</v>
      </c>
      <c r="EN100" s="402" t="s">
        <v>830</v>
      </c>
      <c r="EO100" s="402" t="s">
        <v>830</v>
      </c>
      <c r="EP100" s="402" t="s">
        <v>604</v>
      </c>
      <c r="EQ100" s="402">
        <v>0</v>
      </c>
      <c r="ER100" s="402">
        <v>0</v>
      </c>
      <c r="ES100" s="402">
        <v>0</v>
      </c>
      <c r="ET100" s="402">
        <v>0</v>
      </c>
      <c r="EU100" s="402"/>
      <c r="EV100" s="402"/>
      <c r="EW100" s="402"/>
      <c r="EX100" s="402"/>
      <c r="EY100" s="402"/>
      <c r="EZ100" s="402"/>
      <c r="FA100" s="402" t="s">
        <v>605</v>
      </c>
      <c r="FB100" s="782" t="s">
        <v>605</v>
      </c>
      <c r="FC100" s="782" t="s">
        <v>526</v>
      </c>
      <c r="FD100" s="782">
        <v>0</v>
      </c>
      <c r="FE100" s="402">
        <v>29.18</v>
      </c>
    </row>
    <row r="101" spans="1:161">
      <c r="A101" s="276" t="s">
        <v>269</v>
      </c>
      <c r="B101" s="276" t="s">
        <v>270</v>
      </c>
      <c r="C101" s="267" t="s">
        <v>271</v>
      </c>
      <c r="D101" s="421" t="s">
        <v>271</v>
      </c>
      <c r="E101" s="312">
        <v>13001</v>
      </c>
      <c r="F101" s="276" t="s">
        <v>298</v>
      </c>
      <c r="G101" s="794">
        <v>13128</v>
      </c>
      <c r="H101" s="795">
        <v>216</v>
      </c>
      <c r="I101" s="795">
        <v>284.84850899999998</v>
      </c>
      <c r="J101" s="796">
        <v>2.73</v>
      </c>
      <c r="K101" s="795">
        <v>1179.75</v>
      </c>
      <c r="L101" s="795">
        <v>1147.9492749999999</v>
      </c>
      <c r="M101" s="795">
        <v>2.09</v>
      </c>
      <c r="N101" s="795">
        <v>90.99</v>
      </c>
      <c r="O101" s="795">
        <v>90.814777839985425</v>
      </c>
      <c r="P101" s="795">
        <v>99.95</v>
      </c>
      <c r="Q101" s="795">
        <v>99.800335921321562</v>
      </c>
      <c r="R101" s="795">
        <v>4.58</v>
      </c>
      <c r="S101" s="795">
        <v>1009.62</v>
      </c>
      <c r="T101" s="795">
        <v>1083.5999999999999</v>
      </c>
      <c r="U101" s="795">
        <v>1087.509888</v>
      </c>
      <c r="V101" s="795">
        <v>10.87</v>
      </c>
      <c r="W101" s="795">
        <v>426.29</v>
      </c>
      <c r="X101" s="795">
        <v>472.38</v>
      </c>
      <c r="Y101" s="795">
        <v>472.89871699999998</v>
      </c>
      <c r="Z101" s="795">
        <v>0.81</v>
      </c>
      <c r="AA101" s="809">
        <v>0.81</v>
      </c>
      <c r="AB101" s="809">
        <v>1.1399999999999999</v>
      </c>
      <c r="AC101" s="795">
        <v>535.76</v>
      </c>
      <c r="AD101" s="795">
        <v>343.46</v>
      </c>
      <c r="AE101" s="795">
        <v>343.969944</v>
      </c>
      <c r="AF101" s="402">
        <v>251.63</v>
      </c>
      <c r="AG101" s="402">
        <v>7.6</v>
      </c>
      <c r="AH101" s="402">
        <v>7.43</v>
      </c>
      <c r="AI101" s="402">
        <v>0.27</v>
      </c>
      <c r="AJ101" s="402"/>
      <c r="AK101" s="402">
        <v>0.57999999999999996</v>
      </c>
      <c r="AL101" s="402">
        <v>2.4700000000000002</v>
      </c>
      <c r="AM101" s="398">
        <v>27.47</v>
      </c>
      <c r="AN101" s="402">
        <v>1.5</v>
      </c>
      <c r="AO101" s="402">
        <v>1.5</v>
      </c>
      <c r="AP101" s="402">
        <v>29</v>
      </c>
      <c r="AQ101" s="402">
        <v>29</v>
      </c>
      <c r="AR101" s="402">
        <v>75.599999999999994</v>
      </c>
      <c r="AS101" s="402">
        <v>75.599999999999994</v>
      </c>
      <c r="AT101" s="402">
        <v>7.03</v>
      </c>
      <c r="AU101" s="402">
        <v>5.04</v>
      </c>
      <c r="AV101" s="402">
        <v>9.3256324333061844</v>
      </c>
      <c r="AW101" s="402">
        <v>162.23086601902062</v>
      </c>
      <c r="AX101" s="402">
        <v>107.11</v>
      </c>
      <c r="AY101" s="402">
        <v>60.927465230933741</v>
      </c>
      <c r="AZ101" s="402">
        <v>90</v>
      </c>
      <c r="BA101" s="402">
        <v>110</v>
      </c>
      <c r="BB101" s="402">
        <v>28.26</v>
      </c>
      <c r="BC101" s="402">
        <v>40.36</v>
      </c>
      <c r="BD101" s="402">
        <v>66.38</v>
      </c>
      <c r="BE101" s="402">
        <v>33.840000000000003</v>
      </c>
      <c r="BF101" s="402"/>
      <c r="BG101" s="402"/>
      <c r="BH101" s="402"/>
      <c r="BI101" s="402"/>
      <c r="BJ101" s="402">
        <v>11.47</v>
      </c>
      <c r="BK101" s="402">
        <v>11.39</v>
      </c>
      <c r="BL101" s="402">
        <v>24.55</v>
      </c>
      <c r="BM101" s="402">
        <v>24.48</v>
      </c>
      <c r="BN101" s="402"/>
      <c r="BO101" s="402"/>
      <c r="BP101" s="402"/>
      <c r="BQ101" s="402"/>
      <c r="BR101" s="402"/>
      <c r="BS101" s="402"/>
      <c r="BT101" s="402">
        <v>1.38</v>
      </c>
      <c r="BU101" s="402">
        <v>1.31</v>
      </c>
      <c r="BV101" s="402">
        <v>0.17</v>
      </c>
      <c r="BW101" s="402" t="s">
        <v>1086</v>
      </c>
      <c r="BX101" s="402" t="s">
        <v>526</v>
      </c>
      <c r="BY101" s="402">
        <v>619.4</v>
      </c>
      <c r="BZ101" s="402">
        <v>626.05999999999995</v>
      </c>
      <c r="CA101" s="402">
        <v>778.31503851486195</v>
      </c>
      <c r="CB101" s="402">
        <v>977.87</v>
      </c>
      <c r="CC101" s="402">
        <v>518.33000000000004</v>
      </c>
      <c r="CD101" s="402">
        <v>455.58668957822033</v>
      </c>
      <c r="CE101" s="402">
        <v>0</v>
      </c>
      <c r="CF101" s="402">
        <v>0.17</v>
      </c>
      <c r="CG101" s="402"/>
      <c r="CH101" s="402"/>
      <c r="CI101" s="402"/>
      <c r="CJ101" s="402">
        <v>7.9</v>
      </c>
      <c r="CK101" s="402">
        <v>0.03</v>
      </c>
      <c r="CL101" s="402">
        <v>404.04</v>
      </c>
      <c r="CM101" s="402">
        <v>504.92933471216816</v>
      </c>
      <c r="CN101" s="402">
        <v>588.59854246600219</v>
      </c>
      <c r="CO101" s="402">
        <v>6.97</v>
      </c>
      <c r="CP101" s="402">
        <v>10.47</v>
      </c>
      <c r="CQ101" s="402">
        <v>9.4600000000000009</v>
      </c>
      <c r="CR101" s="402">
        <v>27.91</v>
      </c>
      <c r="CS101" s="402">
        <v>1.5962570233900477</v>
      </c>
      <c r="CT101" s="402">
        <v>13.88</v>
      </c>
      <c r="CU101" s="402">
        <v>3787</v>
      </c>
      <c r="CV101" s="402">
        <v>10.57</v>
      </c>
      <c r="CW101" s="402">
        <v>2.84</v>
      </c>
      <c r="CX101" s="402">
        <v>0.11</v>
      </c>
      <c r="CY101" s="402" t="s">
        <v>526</v>
      </c>
      <c r="CZ101" s="402">
        <v>8.5399999999999991</v>
      </c>
      <c r="DA101" s="402">
        <v>3.73</v>
      </c>
      <c r="DB101" s="402">
        <v>26.25</v>
      </c>
      <c r="DC101" s="402">
        <v>24.52</v>
      </c>
      <c r="DD101" s="999" t="s">
        <v>526</v>
      </c>
      <c r="DE101" s="402">
        <v>57.14</v>
      </c>
      <c r="DF101" s="402">
        <v>40.476190476190474</v>
      </c>
      <c r="DG101" s="402">
        <v>19.444444444444443</v>
      </c>
      <c r="DH101" s="402">
        <v>0.25</v>
      </c>
      <c r="DI101" s="402">
        <v>0.26560088522101022</v>
      </c>
      <c r="DJ101" s="402">
        <v>0.3262191595205306</v>
      </c>
      <c r="DK101" s="402">
        <v>1</v>
      </c>
      <c r="DL101" s="402">
        <v>1.05</v>
      </c>
      <c r="DM101" s="402"/>
      <c r="DN101" s="402"/>
      <c r="DO101" s="402">
        <v>0.32</v>
      </c>
      <c r="DP101" s="402" t="s">
        <v>987</v>
      </c>
      <c r="DQ101" s="812" t="s">
        <v>987</v>
      </c>
      <c r="DR101" s="402">
        <v>17.47</v>
      </c>
      <c r="DS101" s="402" t="s">
        <v>987</v>
      </c>
      <c r="DT101" s="402">
        <v>13.08</v>
      </c>
      <c r="DU101" s="402">
        <v>41.05</v>
      </c>
      <c r="DV101" s="402">
        <v>54.21</v>
      </c>
      <c r="DW101" s="402" t="s">
        <v>605</v>
      </c>
      <c r="DX101" s="402" t="s">
        <v>604</v>
      </c>
      <c r="DY101" s="402" t="s">
        <v>604</v>
      </c>
      <c r="DZ101" s="402">
        <v>25.33</v>
      </c>
      <c r="EA101" s="402">
        <v>26.277789135267803</v>
      </c>
      <c r="EB101" s="402">
        <v>24.869974124791757</v>
      </c>
      <c r="EC101" s="770"/>
      <c r="ED101" s="770"/>
      <c r="EE101" s="770"/>
      <c r="EF101" s="770"/>
      <c r="EG101" s="770"/>
      <c r="EH101" s="770"/>
      <c r="EI101" s="770"/>
      <c r="EJ101" s="770"/>
      <c r="EK101" s="402" t="s">
        <v>333</v>
      </c>
      <c r="EL101" s="584"/>
      <c r="EM101" s="402">
        <v>6.91</v>
      </c>
      <c r="EN101" s="402" t="s">
        <v>830</v>
      </c>
      <c r="EO101" s="402" t="s">
        <v>830</v>
      </c>
      <c r="EP101" s="402" t="s">
        <v>605</v>
      </c>
      <c r="EQ101" s="402" t="s">
        <v>847</v>
      </c>
      <c r="ER101" s="402" t="s">
        <v>847</v>
      </c>
      <c r="ES101" s="402" t="s">
        <v>847</v>
      </c>
      <c r="ET101" s="402" t="s">
        <v>847</v>
      </c>
      <c r="EU101" s="402"/>
      <c r="EV101" s="402"/>
      <c r="EW101" s="402"/>
      <c r="EX101" s="402"/>
      <c r="EY101" s="402"/>
      <c r="EZ101" s="402"/>
      <c r="FA101" s="402" t="s">
        <v>526</v>
      </c>
      <c r="FB101" s="782" t="s">
        <v>526</v>
      </c>
      <c r="FC101" s="782" t="s">
        <v>526</v>
      </c>
      <c r="FD101" s="782" t="s">
        <v>526</v>
      </c>
      <c r="FE101" s="402">
        <v>27.35</v>
      </c>
    </row>
    <row r="102" spans="1:161">
      <c r="A102" s="276" t="s">
        <v>269</v>
      </c>
      <c r="B102" s="276" t="s">
        <v>270</v>
      </c>
      <c r="C102" s="267" t="s">
        <v>271</v>
      </c>
      <c r="D102" s="421" t="s">
        <v>271</v>
      </c>
      <c r="E102" s="312">
        <v>13001</v>
      </c>
      <c r="F102" s="276" t="s">
        <v>299</v>
      </c>
      <c r="G102" s="794">
        <v>13129</v>
      </c>
      <c r="H102" s="795">
        <v>252.6</v>
      </c>
      <c r="I102" s="795">
        <v>635.01301899999999</v>
      </c>
      <c r="J102" s="796">
        <v>3.05</v>
      </c>
      <c r="K102" s="795">
        <v>682.74</v>
      </c>
      <c r="L102" s="795">
        <v>789.34890299999995</v>
      </c>
      <c r="M102" s="795">
        <v>2.34</v>
      </c>
      <c r="N102" s="795">
        <v>84.01</v>
      </c>
      <c r="O102" s="795">
        <v>82.911181048178989</v>
      </c>
      <c r="P102" s="795">
        <v>100</v>
      </c>
      <c r="Q102" s="795">
        <v>100</v>
      </c>
      <c r="R102" s="795">
        <v>4.9000000000000004</v>
      </c>
      <c r="S102" s="795">
        <v>625.21</v>
      </c>
      <c r="T102" s="795">
        <v>636.58000000000004</v>
      </c>
      <c r="U102" s="795">
        <v>638.590104</v>
      </c>
      <c r="V102" s="795">
        <v>19.510000000000002</v>
      </c>
      <c r="W102" s="795">
        <v>483.69</v>
      </c>
      <c r="X102" s="795">
        <v>479.35</v>
      </c>
      <c r="Y102" s="795">
        <v>484.46434599999998</v>
      </c>
      <c r="Z102" s="795">
        <v>0.64</v>
      </c>
      <c r="AA102" s="809">
        <v>0.69</v>
      </c>
      <c r="AB102" s="809">
        <v>0.88</v>
      </c>
      <c r="AC102" s="795">
        <v>642.88</v>
      </c>
      <c r="AD102" s="795">
        <v>344.54</v>
      </c>
      <c r="AE102" s="795">
        <v>351.81116300000002</v>
      </c>
      <c r="AF102" s="402">
        <v>190.01</v>
      </c>
      <c r="AG102" s="402">
        <v>6.58</v>
      </c>
      <c r="AH102" s="402">
        <v>6.52</v>
      </c>
      <c r="AI102" s="402">
        <v>0.52</v>
      </c>
      <c r="AJ102" s="402"/>
      <c r="AK102" s="402">
        <v>6.5</v>
      </c>
      <c r="AL102" s="402">
        <v>6.6</v>
      </c>
      <c r="AM102" s="398">
        <v>35</v>
      </c>
      <c r="AN102" s="402">
        <v>1.25</v>
      </c>
      <c r="AO102" s="402">
        <v>1.25</v>
      </c>
      <c r="AP102" s="402">
        <v>24.2</v>
      </c>
      <c r="AQ102" s="402">
        <v>24.2</v>
      </c>
      <c r="AR102" s="402">
        <v>74</v>
      </c>
      <c r="AS102" s="402">
        <v>74</v>
      </c>
      <c r="AT102" s="402">
        <v>4.97</v>
      </c>
      <c r="AU102" s="402">
        <v>5.88</v>
      </c>
      <c r="AV102" s="402">
        <v>1.9326472435618689</v>
      </c>
      <c r="AW102" s="402">
        <v>244.61547640355587</v>
      </c>
      <c r="AX102" s="402">
        <v>266.60000000000002</v>
      </c>
      <c r="AY102" s="402">
        <v>147.84751413248296</v>
      </c>
      <c r="AZ102" s="402">
        <v>75</v>
      </c>
      <c r="BA102" s="402">
        <v>90</v>
      </c>
      <c r="BB102" s="402">
        <v>22.46</v>
      </c>
      <c r="BC102" s="402">
        <v>37.47</v>
      </c>
      <c r="BD102" s="402">
        <v>64.760000000000005</v>
      </c>
      <c r="BE102" s="402">
        <v>24.32</v>
      </c>
      <c r="BF102" s="402"/>
      <c r="BG102" s="402"/>
      <c r="BH102" s="402"/>
      <c r="BI102" s="402"/>
      <c r="BJ102" s="402">
        <v>10.63</v>
      </c>
      <c r="BK102" s="402">
        <v>10.68</v>
      </c>
      <c r="BL102" s="402">
        <v>21.92</v>
      </c>
      <c r="BM102" s="402">
        <v>22.36</v>
      </c>
      <c r="BN102" s="402"/>
      <c r="BO102" s="402"/>
      <c r="BP102" s="402"/>
      <c r="BQ102" s="402"/>
      <c r="BR102" s="402"/>
      <c r="BS102" s="402"/>
      <c r="BT102" s="402">
        <v>1.66</v>
      </c>
      <c r="BU102" s="402">
        <v>1.49</v>
      </c>
      <c r="BV102" s="402">
        <v>0.86</v>
      </c>
      <c r="BW102" s="402">
        <v>0.1</v>
      </c>
      <c r="BX102" s="402">
        <v>0.49006635498446488</v>
      </c>
      <c r="BY102" s="402">
        <v>725.69</v>
      </c>
      <c r="BZ102" s="402">
        <v>735.07</v>
      </c>
      <c r="CA102" s="402">
        <v>872.8556215876697</v>
      </c>
      <c r="CB102" s="402">
        <v>751.71</v>
      </c>
      <c r="CC102" s="402">
        <v>593.03</v>
      </c>
      <c r="CD102" s="402">
        <v>535.75787693530458</v>
      </c>
      <c r="CE102" s="402">
        <v>0.01</v>
      </c>
      <c r="CF102" s="402">
        <v>0.18</v>
      </c>
      <c r="CG102" s="402"/>
      <c r="CH102" s="402"/>
      <c r="CI102" s="402"/>
      <c r="CJ102" s="402">
        <v>4.79</v>
      </c>
      <c r="CK102" s="402">
        <v>0.04</v>
      </c>
      <c r="CL102" s="402">
        <v>488.69</v>
      </c>
      <c r="CM102" s="402">
        <v>472.86082228369742</v>
      </c>
      <c r="CN102" s="402">
        <v>562.20926626558332</v>
      </c>
      <c r="CO102" s="402">
        <v>7.27</v>
      </c>
      <c r="CP102" s="402">
        <v>7.65</v>
      </c>
      <c r="CQ102" s="402">
        <v>8.35</v>
      </c>
      <c r="CR102" s="402">
        <v>51.45</v>
      </c>
      <c r="CS102" s="402">
        <v>2.2952027751091895</v>
      </c>
      <c r="CT102" s="402">
        <v>11.18</v>
      </c>
      <c r="CU102" s="402">
        <v>3068</v>
      </c>
      <c r="CV102" s="402">
        <v>9.56</v>
      </c>
      <c r="CW102" s="402">
        <v>4.63</v>
      </c>
      <c r="CX102" s="402">
        <v>0</v>
      </c>
      <c r="CY102" s="402">
        <v>0</v>
      </c>
      <c r="CZ102" s="402">
        <v>6.6</v>
      </c>
      <c r="DA102" s="402">
        <v>5.24</v>
      </c>
      <c r="DB102" s="402">
        <v>23.7</v>
      </c>
      <c r="DC102" s="402">
        <v>21.1</v>
      </c>
      <c r="DD102" s="999">
        <v>12127</v>
      </c>
      <c r="DE102" s="402">
        <v>38.700000000000003</v>
      </c>
      <c r="DF102" s="402">
        <v>36.666666666666664</v>
      </c>
      <c r="DG102" s="402">
        <v>17.391304347826086</v>
      </c>
      <c r="DH102" s="402">
        <v>0.34</v>
      </c>
      <c r="DI102" s="402">
        <v>0.35477916608854848</v>
      </c>
      <c r="DJ102" s="402">
        <v>0.40835795753454296</v>
      </c>
      <c r="DK102" s="402">
        <v>0.94</v>
      </c>
      <c r="DL102" s="402">
        <v>0.97</v>
      </c>
      <c r="DM102" s="402"/>
      <c r="DN102" s="402"/>
      <c r="DO102" s="402">
        <v>0.05</v>
      </c>
      <c r="DP102" s="402" t="s">
        <v>987</v>
      </c>
      <c r="DQ102" s="812" t="s">
        <v>987</v>
      </c>
      <c r="DR102" s="402" t="s">
        <v>1523</v>
      </c>
      <c r="DS102" s="402" t="s">
        <v>987</v>
      </c>
      <c r="DT102" s="402" t="s">
        <v>1523</v>
      </c>
      <c r="DU102" s="402">
        <v>40.770000000000003</v>
      </c>
      <c r="DV102" s="402">
        <v>46.12</v>
      </c>
      <c r="DW102" s="402" t="s">
        <v>604</v>
      </c>
      <c r="DX102" s="402" t="s">
        <v>604</v>
      </c>
      <c r="DY102" s="402" t="s">
        <v>604</v>
      </c>
      <c r="DZ102" s="402">
        <v>18.63</v>
      </c>
      <c r="EA102" s="402">
        <v>19.729310360576648</v>
      </c>
      <c r="EB102" s="402">
        <v>21.204305233082486</v>
      </c>
      <c r="EC102" s="770"/>
      <c r="ED102" s="770"/>
      <c r="EE102" s="770"/>
      <c r="EF102" s="770"/>
      <c r="EG102" s="770"/>
      <c r="EH102" s="770"/>
      <c r="EI102" s="770"/>
      <c r="EJ102" s="770"/>
      <c r="EK102" s="402" t="s">
        <v>333</v>
      </c>
      <c r="EL102" s="584"/>
      <c r="EM102" s="402">
        <v>0</v>
      </c>
      <c r="EN102" s="402" t="s">
        <v>605</v>
      </c>
      <c r="EO102" s="402" t="s">
        <v>605</v>
      </c>
      <c r="EP102" s="402" t="s">
        <v>605</v>
      </c>
      <c r="EQ102" s="402" t="s">
        <v>847</v>
      </c>
      <c r="ER102" s="402" t="s">
        <v>847</v>
      </c>
      <c r="ES102" s="402" t="s">
        <v>847</v>
      </c>
      <c r="ET102" s="402" t="s">
        <v>847</v>
      </c>
      <c r="EU102" s="402"/>
      <c r="EV102" s="402"/>
      <c r="EW102" s="402"/>
      <c r="EX102" s="402"/>
      <c r="EY102" s="402"/>
      <c r="EZ102" s="402"/>
      <c r="FA102" s="402" t="s">
        <v>605</v>
      </c>
      <c r="FB102" s="782" t="s">
        <v>605</v>
      </c>
      <c r="FC102" s="782">
        <v>144.69999999999999</v>
      </c>
      <c r="FD102" s="782">
        <v>0</v>
      </c>
      <c r="FE102" s="402">
        <v>23.64</v>
      </c>
    </row>
    <row r="103" spans="1:161">
      <c r="A103" s="276" t="s">
        <v>269</v>
      </c>
      <c r="B103" s="276" t="s">
        <v>270</v>
      </c>
      <c r="C103" s="267" t="s">
        <v>271</v>
      </c>
      <c r="D103" s="421" t="s">
        <v>271</v>
      </c>
      <c r="E103" s="312">
        <v>13001</v>
      </c>
      <c r="F103" s="276" t="s">
        <v>300</v>
      </c>
      <c r="G103" s="794">
        <v>13130</v>
      </c>
      <c r="H103" s="795">
        <v>429.94</v>
      </c>
      <c r="I103" s="795">
        <v>443.24498499999999</v>
      </c>
      <c r="J103" s="796">
        <v>2.2000000000000002</v>
      </c>
      <c r="K103" s="795">
        <v>1299.8800000000001</v>
      </c>
      <c r="L103" s="795">
        <v>1265.989466</v>
      </c>
      <c r="M103" s="795">
        <v>0.93</v>
      </c>
      <c r="N103" s="795">
        <v>47.17</v>
      </c>
      <c r="O103" s="795">
        <v>48.501809446803833</v>
      </c>
      <c r="P103" s="795">
        <v>100</v>
      </c>
      <c r="Q103" s="795">
        <v>100</v>
      </c>
      <c r="R103" s="795">
        <v>1.97</v>
      </c>
      <c r="S103" s="795">
        <v>911.03</v>
      </c>
      <c r="T103" s="795">
        <v>912.3</v>
      </c>
      <c r="U103" s="795">
        <v>906.70232599999997</v>
      </c>
      <c r="V103" s="795">
        <v>9.4600000000000009</v>
      </c>
      <c r="W103" s="795">
        <v>397.05</v>
      </c>
      <c r="X103" s="795">
        <v>396.46</v>
      </c>
      <c r="Y103" s="795">
        <v>398.05760199999997</v>
      </c>
      <c r="Z103" s="795">
        <v>1.1200000000000001</v>
      </c>
      <c r="AA103" s="809">
        <v>0.92</v>
      </c>
      <c r="AB103" s="809">
        <v>1.28</v>
      </c>
      <c r="AC103" s="795">
        <v>648.5</v>
      </c>
      <c r="AD103" s="795">
        <v>334.14</v>
      </c>
      <c r="AE103" s="795">
        <v>335.74991899999998</v>
      </c>
      <c r="AF103" s="402">
        <v>211.18</v>
      </c>
      <c r="AG103" s="402">
        <v>6.72</v>
      </c>
      <c r="AH103" s="402">
        <v>6.69</v>
      </c>
      <c r="AI103" s="402">
        <v>0.95</v>
      </c>
      <c r="AJ103" s="402"/>
      <c r="AK103" s="402">
        <v>0.61</v>
      </c>
      <c r="AL103" s="402">
        <v>1.01</v>
      </c>
      <c r="AM103" s="398">
        <v>23.19</v>
      </c>
      <c r="AN103" s="402">
        <v>1.25</v>
      </c>
      <c r="AO103" s="402">
        <v>1.25</v>
      </c>
      <c r="AP103" s="402">
        <v>31.4</v>
      </c>
      <c r="AQ103" s="402">
        <v>31.4</v>
      </c>
      <c r="AR103" s="402">
        <v>69.2</v>
      </c>
      <c r="AS103" s="402">
        <v>69.2</v>
      </c>
      <c r="AT103" s="402">
        <v>1.66</v>
      </c>
      <c r="AU103" s="402">
        <v>4.76</v>
      </c>
      <c r="AV103" s="402">
        <v>9.01855567830812</v>
      </c>
      <c r="AW103" s="402">
        <v>73.227153960091201</v>
      </c>
      <c r="AX103" s="402">
        <v>68.209999999999994</v>
      </c>
      <c r="AY103" s="402">
        <v>37.577315326283831</v>
      </c>
      <c r="AZ103" s="402">
        <v>75</v>
      </c>
      <c r="BA103" s="402">
        <v>90</v>
      </c>
      <c r="BB103" s="402">
        <v>24.33</v>
      </c>
      <c r="BC103" s="402">
        <v>40.92</v>
      </c>
      <c r="BD103" s="402">
        <v>52.65</v>
      </c>
      <c r="BE103" s="402">
        <v>21.28</v>
      </c>
      <c r="BF103" s="402"/>
      <c r="BG103" s="402"/>
      <c r="BH103" s="402"/>
      <c r="BI103" s="402"/>
      <c r="BJ103" s="402">
        <v>12.58</v>
      </c>
      <c r="BK103" s="402">
        <v>12.49</v>
      </c>
      <c r="BL103" s="402">
        <v>28</v>
      </c>
      <c r="BM103" s="402">
        <v>28.14</v>
      </c>
      <c r="BN103" s="402"/>
      <c r="BO103" s="402"/>
      <c r="BP103" s="402"/>
      <c r="BQ103" s="402"/>
      <c r="BR103" s="402"/>
      <c r="BS103" s="402"/>
      <c r="BT103" s="402">
        <v>1.1200000000000001</v>
      </c>
      <c r="BU103" s="402">
        <v>1.07</v>
      </c>
      <c r="BV103" s="402">
        <v>0.95</v>
      </c>
      <c r="BW103" s="402">
        <v>1.5</v>
      </c>
      <c r="BX103" s="402">
        <v>2.7758390965040287</v>
      </c>
      <c r="BY103" s="402">
        <v>944.62</v>
      </c>
      <c r="BZ103" s="402">
        <v>990.17</v>
      </c>
      <c r="CA103" s="402">
        <v>1228.7997805484786</v>
      </c>
      <c r="CB103" s="402">
        <v>796.34</v>
      </c>
      <c r="CC103" s="402">
        <v>707.93</v>
      </c>
      <c r="CD103" s="402">
        <v>635.35345220966633</v>
      </c>
      <c r="CE103" s="402">
        <v>0</v>
      </c>
      <c r="CF103" s="402">
        <v>0</v>
      </c>
      <c r="CG103" s="402"/>
      <c r="CH103" s="402"/>
      <c r="CI103" s="402"/>
      <c r="CJ103" s="402">
        <v>7.04</v>
      </c>
      <c r="CK103" s="402">
        <v>0.03</v>
      </c>
      <c r="CL103" s="402">
        <v>799.2</v>
      </c>
      <c r="CM103" s="402">
        <v>748.43790292186543</v>
      </c>
      <c r="CN103" s="402">
        <v>799.86247330896458</v>
      </c>
      <c r="CO103" s="402">
        <v>4.8</v>
      </c>
      <c r="CP103" s="402">
        <v>5.03</v>
      </c>
      <c r="CQ103" s="402">
        <v>5.22</v>
      </c>
      <c r="CR103" s="402">
        <v>21.59</v>
      </c>
      <c r="CS103" s="402">
        <v>1.2435673098822997</v>
      </c>
      <c r="CT103" s="402">
        <v>5.72</v>
      </c>
      <c r="CU103" s="402">
        <v>2072</v>
      </c>
      <c r="CV103" s="402">
        <v>5.23</v>
      </c>
      <c r="CW103" s="402">
        <v>2.2799999999999998</v>
      </c>
      <c r="CX103" s="402">
        <v>0</v>
      </c>
      <c r="CY103" s="402">
        <v>0</v>
      </c>
      <c r="CZ103" s="402">
        <v>3.46</v>
      </c>
      <c r="DA103" s="402">
        <v>4.8499999999999996</v>
      </c>
      <c r="DB103" s="402">
        <v>11.63</v>
      </c>
      <c r="DC103" s="402">
        <v>17.25</v>
      </c>
      <c r="DD103" s="999">
        <v>24085</v>
      </c>
      <c r="DE103" s="402">
        <v>50</v>
      </c>
      <c r="DF103" s="402">
        <v>55</v>
      </c>
      <c r="DG103" s="402">
        <v>55</v>
      </c>
      <c r="DH103" s="402">
        <v>0.34</v>
      </c>
      <c r="DI103" s="402">
        <v>0.34052905355395291</v>
      </c>
      <c r="DJ103" s="402">
        <v>0.33858968633323189</v>
      </c>
      <c r="DK103" s="402">
        <v>1.28</v>
      </c>
      <c r="DL103" s="402">
        <v>1.25</v>
      </c>
      <c r="DM103" s="402"/>
      <c r="DN103" s="402"/>
      <c r="DO103" s="402">
        <v>0.09</v>
      </c>
      <c r="DP103" s="402" t="s">
        <v>987</v>
      </c>
      <c r="DQ103" s="812" t="s">
        <v>987</v>
      </c>
      <c r="DR103" s="402" t="s">
        <v>1523</v>
      </c>
      <c r="DS103" s="402" t="s">
        <v>987</v>
      </c>
      <c r="DT103" s="402" t="s">
        <v>1523</v>
      </c>
      <c r="DU103" s="402">
        <v>2.37</v>
      </c>
      <c r="DV103" s="402">
        <v>4.1399999999999997</v>
      </c>
      <c r="DW103" s="402" t="s">
        <v>604</v>
      </c>
      <c r="DX103" s="402" t="s">
        <v>604</v>
      </c>
      <c r="DY103" s="402" t="s">
        <v>604</v>
      </c>
      <c r="DZ103" s="402">
        <v>9.26</v>
      </c>
      <c r="EA103" s="402">
        <v>9.7757202348047958</v>
      </c>
      <c r="EB103" s="402">
        <v>11.059901635249231</v>
      </c>
      <c r="EC103" s="770"/>
      <c r="ED103" s="770"/>
      <c r="EE103" s="770"/>
      <c r="EF103" s="770"/>
      <c r="EG103" s="770"/>
      <c r="EH103" s="770"/>
      <c r="EI103" s="770"/>
      <c r="EJ103" s="770"/>
      <c r="EK103" s="402" t="s">
        <v>333</v>
      </c>
      <c r="EL103" s="584"/>
      <c r="EM103" s="402">
        <v>0</v>
      </c>
      <c r="EN103" s="402" t="s">
        <v>830</v>
      </c>
      <c r="EO103" s="402" t="s">
        <v>830</v>
      </c>
      <c r="EP103" s="402" t="s">
        <v>604</v>
      </c>
      <c r="EQ103" s="402" t="s">
        <v>847</v>
      </c>
      <c r="ER103" s="402" t="s">
        <v>847</v>
      </c>
      <c r="ES103" s="402" t="s">
        <v>847</v>
      </c>
      <c r="ET103" s="402" t="s">
        <v>847</v>
      </c>
      <c r="EU103" s="402"/>
      <c r="EV103" s="402"/>
      <c r="EW103" s="402"/>
      <c r="EX103" s="402"/>
      <c r="EY103" s="402"/>
      <c r="EZ103" s="402"/>
      <c r="FA103" s="402" t="s">
        <v>605</v>
      </c>
      <c r="FB103" s="782" t="s">
        <v>605</v>
      </c>
      <c r="FC103" s="782" t="s">
        <v>526</v>
      </c>
      <c r="FD103" s="782">
        <v>0</v>
      </c>
      <c r="FE103" s="402">
        <v>27.38</v>
      </c>
    </row>
    <row r="104" spans="1:161">
      <c r="A104" s="276" t="s">
        <v>269</v>
      </c>
      <c r="B104" s="276" t="s">
        <v>270</v>
      </c>
      <c r="C104" s="267" t="s">
        <v>271</v>
      </c>
      <c r="D104" s="421" t="s">
        <v>271</v>
      </c>
      <c r="E104" s="312">
        <v>13001</v>
      </c>
      <c r="F104" s="276" t="s">
        <v>301</v>
      </c>
      <c r="G104" s="794">
        <v>13131</v>
      </c>
      <c r="H104" s="795">
        <v>224.27</v>
      </c>
      <c r="I104" s="795">
        <v>306.56547899999998</v>
      </c>
      <c r="J104" s="796">
        <v>3.91</v>
      </c>
      <c r="K104" s="795">
        <v>1178.96</v>
      </c>
      <c r="L104" s="795">
        <v>1013.131522</v>
      </c>
      <c r="M104" s="795">
        <v>1.31</v>
      </c>
      <c r="N104" s="795">
        <v>84.98</v>
      </c>
      <c r="O104" s="795">
        <v>84.97954341879101</v>
      </c>
      <c r="P104" s="795">
        <v>100</v>
      </c>
      <c r="Q104" s="795">
        <v>100</v>
      </c>
      <c r="R104" s="795">
        <v>4.63</v>
      </c>
      <c r="S104" s="795">
        <v>662.91</v>
      </c>
      <c r="T104" s="795">
        <v>674.44</v>
      </c>
      <c r="U104" s="795">
        <v>674.44217100000003</v>
      </c>
      <c r="V104" s="795">
        <v>8.7200000000000006</v>
      </c>
      <c r="W104" s="795">
        <v>374.21</v>
      </c>
      <c r="X104" s="795">
        <v>371.68</v>
      </c>
      <c r="Y104" s="795">
        <v>371.66191500000002</v>
      </c>
      <c r="Z104" s="795">
        <v>0.88</v>
      </c>
      <c r="AA104" s="809">
        <v>0.9</v>
      </c>
      <c r="AB104" s="809">
        <v>1.3</v>
      </c>
      <c r="AC104" s="795">
        <v>428.26</v>
      </c>
      <c r="AD104" s="795">
        <v>273.58999999999997</v>
      </c>
      <c r="AE104" s="795">
        <v>273.58769000000001</v>
      </c>
      <c r="AF104" s="402">
        <v>171.08</v>
      </c>
      <c r="AG104" s="402">
        <v>11.44</v>
      </c>
      <c r="AH104" s="402">
        <v>11.42</v>
      </c>
      <c r="AI104" s="402">
        <v>0.38</v>
      </c>
      <c r="AJ104" s="402"/>
      <c r="AK104" s="402">
        <v>1.07</v>
      </c>
      <c r="AL104" s="402">
        <v>1.07</v>
      </c>
      <c r="AM104" s="398">
        <v>27.33</v>
      </c>
      <c r="AN104" s="402">
        <v>1.5</v>
      </c>
      <c r="AO104" s="402">
        <v>1.5</v>
      </c>
      <c r="AP104" s="402">
        <v>25.2</v>
      </c>
      <c r="AQ104" s="402">
        <v>25.2</v>
      </c>
      <c r="AR104" s="402">
        <v>76</v>
      </c>
      <c r="AS104" s="402">
        <v>76</v>
      </c>
      <c r="AT104" s="402">
        <v>0</v>
      </c>
      <c r="AU104" s="402">
        <v>2.31</v>
      </c>
      <c r="AV104" s="402">
        <v>6.9356143798404819</v>
      </c>
      <c r="AW104" s="402">
        <v>259.89026855327751</v>
      </c>
      <c r="AX104" s="402">
        <v>209.2</v>
      </c>
      <c r="AY104" s="402">
        <v>153.73945208646398</v>
      </c>
      <c r="AZ104" s="402">
        <v>90</v>
      </c>
      <c r="BA104" s="402">
        <v>100</v>
      </c>
      <c r="BB104" s="402">
        <v>21.52</v>
      </c>
      <c r="BC104" s="402">
        <v>34.9</v>
      </c>
      <c r="BD104" s="402">
        <v>58.92</v>
      </c>
      <c r="BE104" s="402">
        <v>17.559999999999999</v>
      </c>
      <c r="BF104" s="402"/>
      <c r="BG104" s="402"/>
      <c r="BH104" s="402"/>
      <c r="BI104" s="402"/>
      <c r="BJ104" s="402">
        <v>11</v>
      </c>
      <c r="BK104" s="402">
        <v>11</v>
      </c>
      <c r="BL104" s="402">
        <v>32.58</v>
      </c>
      <c r="BM104" s="402">
        <v>32.58</v>
      </c>
      <c r="BN104" s="402"/>
      <c r="BO104" s="402"/>
      <c r="BP104" s="402"/>
      <c r="BQ104" s="402"/>
      <c r="BR104" s="402"/>
      <c r="BS104" s="402"/>
      <c r="BT104" s="402">
        <v>1.6</v>
      </c>
      <c r="BU104" s="402">
        <v>1.4</v>
      </c>
      <c r="BV104" s="402">
        <v>0</v>
      </c>
      <c r="BW104" s="402" t="s">
        <v>1086</v>
      </c>
      <c r="BX104" s="402">
        <v>2.65831416650293</v>
      </c>
      <c r="BY104" s="402">
        <v>666.44</v>
      </c>
      <c r="BZ104" s="402">
        <v>664.88</v>
      </c>
      <c r="CA104" s="402">
        <v>813.72451739683277</v>
      </c>
      <c r="CB104" s="402">
        <v>166.27</v>
      </c>
      <c r="CC104" s="402">
        <v>159.13</v>
      </c>
      <c r="CD104" s="402">
        <v>125.4094850720148</v>
      </c>
      <c r="CE104" s="402" t="s">
        <v>526</v>
      </c>
      <c r="CF104" s="402">
        <v>0</v>
      </c>
      <c r="CG104" s="402"/>
      <c r="CH104" s="402"/>
      <c r="CI104" s="402"/>
      <c r="CJ104" s="402">
        <v>4.05</v>
      </c>
      <c r="CK104" s="402">
        <v>0.04</v>
      </c>
      <c r="CL104" s="402">
        <v>446.04</v>
      </c>
      <c r="CM104" s="402">
        <v>498.75690025704773</v>
      </c>
      <c r="CN104" s="402">
        <v>549.74505920525894</v>
      </c>
      <c r="CO104" s="402">
        <v>5.72</v>
      </c>
      <c r="CP104" s="402">
        <v>6.5</v>
      </c>
      <c r="CQ104" s="402">
        <v>6.39</v>
      </c>
      <c r="CR104" s="402">
        <v>42.7</v>
      </c>
      <c r="CS104" s="402">
        <v>1.6323032029553701</v>
      </c>
      <c r="CT104" s="402">
        <v>19.23</v>
      </c>
      <c r="CU104" s="402">
        <v>3146</v>
      </c>
      <c r="CV104" s="402">
        <v>12.67</v>
      </c>
      <c r="CW104" s="402">
        <v>4.5999999999999996</v>
      </c>
      <c r="CX104" s="402">
        <v>0</v>
      </c>
      <c r="CY104" s="402">
        <v>0</v>
      </c>
      <c r="CZ104" s="402">
        <v>9.41</v>
      </c>
      <c r="DA104" s="402">
        <v>4.5999999999999996</v>
      </c>
      <c r="DB104" s="402">
        <v>29.49</v>
      </c>
      <c r="DC104" s="402">
        <v>27.94</v>
      </c>
      <c r="DD104" s="999" t="s">
        <v>526</v>
      </c>
      <c r="DE104" s="402">
        <v>26.08</v>
      </c>
      <c r="DF104" s="402">
        <v>12</v>
      </c>
      <c r="DG104" s="402">
        <v>11.764705882352942</v>
      </c>
      <c r="DH104" s="402">
        <v>0.33</v>
      </c>
      <c r="DI104" s="402">
        <v>0.37703343904594111</v>
      </c>
      <c r="DJ104" s="402">
        <v>0.36131709840390219</v>
      </c>
      <c r="DK104" s="402">
        <v>1.08</v>
      </c>
      <c r="DL104" s="402">
        <v>1.01</v>
      </c>
      <c r="DM104" s="402"/>
      <c r="DN104" s="402"/>
      <c r="DO104" s="402">
        <v>0.31</v>
      </c>
      <c r="DP104" s="402" t="s">
        <v>987</v>
      </c>
      <c r="DQ104" s="812" t="s">
        <v>987</v>
      </c>
      <c r="DR104" s="402" t="s">
        <v>1523</v>
      </c>
      <c r="DS104" s="402" t="s">
        <v>987</v>
      </c>
      <c r="DT104" s="402" t="s">
        <v>1523</v>
      </c>
      <c r="DU104" s="402">
        <v>0.06</v>
      </c>
      <c r="DV104" s="402">
        <v>0.06</v>
      </c>
      <c r="DW104" s="402" t="s">
        <v>605</v>
      </c>
      <c r="DX104" s="402" t="s">
        <v>605</v>
      </c>
      <c r="DY104" s="402" t="s">
        <v>605</v>
      </c>
      <c r="DZ104" s="402">
        <v>67.58</v>
      </c>
      <c r="EA104" s="402">
        <v>67.872528799527416</v>
      </c>
      <c r="EB104" s="402">
        <v>68.451689061198095</v>
      </c>
      <c r="EC104" s="770"/>
      <c r="ED104" s="770"/>
      <c r="EE104" s="770"/>
      <c r="EF104" s="770"/>
      <c r="EG104" s="770"/>
      <c r="EH104" s="770"/>
      <c r="EI104" s="770"/>
      <c r="EJ104" s="770"/>
      <c r="EK104" s="402" t="s">
        <v>333</v>
      </c>
      <c r="EL104" s="584"/>
      <c r="EM104" s="402">
        <v>0</v>
      </c>
      <c r="EN104" s="402" t="s">
        <v>830</v>
      </c>
      <c r="EO104" s="402" t="s">
        <v>830</v>
      </c>
      <c r="EP104" s="402" t="s">
        <v>605</v>
      </c>
      <c r="EQ104" s="402" t="s">
        <v>847</v>
      </c>
      <c r="ER104" s="402" t="s">
        <v>847</v>
      </c>
      <c r="ES104" s="402" t="s">
        <v>847</v>
      </c>
      <c r="ET104" s="402" t="s">
        <v>847</v>
      </c>
      <c r="EU104" s="402"/>
      <c r="EV104" s="402"/>
      <c r="EW104" s="402"/>
      <c r="EX104" s="402"/>
      <c r="EY104" s="402"/>
      <c r="EZ104" s="402"/>
      <c r="FA104" s="402" t="s">
        <v>526</v>
      </c>
      <c r="FB104" s="782" t="s">
        <v>526</v>
      </c>
      <c r="FC104" s="782" t="s">
        <v>526</v>
      </c>
      <c r="FD104" s="782" t="s">
        <v>526</v>
      </c>
      <c r="FE104" s="402">
        <v>28.38</v>
      </c>
    </row>
    <row r="105" spans="1:161">
      <c r="A105" s="276" t="s">
        <v>269</v>
      </c>
      <c r="B105" s="276" t="s">
        <v>270</v>
      </c>
      <c r="C105" s="267" t="s">
        <v>271</v>
      </c>
      <c r="D105" s="421" t="s">
        <v>271</v>
      </c>
      <c r="E105" s="312">
        <v>13001</v>
      </c>
      <c r="F105" s="276" t="s">
        <v>302</v>
      </c>
      <c r="G105" s="794">
        <v>13132</v>
      </c>
      <c r="H105" s="795">
        <v>444.36</v>
      </c>
      <c r="I105" s="795">
        <v>787.14489100000003</v>
      </c>
      <c r="J105" s="796">
        <v>5.4</v>
      </c>
      <c r="K105" s="795">
        <v>1017.44</v>
      </c>
      <c r="L105" s="795">
        <v>926.57120199999997</v>
      </c>
      <c r="M105" s="795">
        <v>15.71</v>
      </c>
      <c r="N105" s="795">
        <v>55.96</v>
      </c>
      <c r="O105" s="795">
        <v>57.705559282717218</v>
      </c>
      <c r="P105" s="795">
        <v>99.59</v>
      </c>
      <c r="Q105" s="795">
        <v>99.598603640994739</v>
      </c>
      <c r="R105" s="795">
        <v>18.670000000000002</v>
      </c>
      <c r="S105" s="795">
        <v>2624.38</v>
      </c>
      <c r="T105" s="795">
        <v>2486.5700000000002</v>
      </c>
      <c r="U105" s="795">
        <v>2461.6030049999999</v>
      </c>
      <c r="V105" s="795">
        <v>1.41</v>
      </c>
      <c r="W105" s="795">
        <v>1607.87</v>
      </c>
      <c r="X105" s="795">
        <v>1621.58</v>
      </c>
      <c r="Y105" s="795">
        <v>1633.061207</v>
      </c>
      <c r="Z105" s="795">
        <v>0.2</v>
      </c>
      <c r="AA105" s="809">
        <v>0.17</v>
      </c>
      <c r="AB105" s="809">
        <v>0.28999999999999998</v>
      </c>
      <c r="AC105" s="795">
        <v>2440.73</v>
      </c>
      <c r="AD105" s="795">
        <v>1055.22</v>
      </c>
      <c r="AE105" s="795">
        <v>1583.423317</v>
      </c>
      <c r="AF105" s="402">
        <v>392.09</v>
      </c>
      <c r="AG105" s="402">
        <v>3.97</v>
      </c>
      <c r="AH105" s="402">
        <v>3.97</v>
      </c>
      <c r="AI105" s="402">
        <v>0.38</v>
      </c>
      <c r="AJ105" s="402"/>
      <c r="AK105" s="402">
        <v>2.2400000000000002</v>
      </c>
      <c r="AL105" s="402">
        <v>2.2799999999999998</v>
      </c>
      <c r="AM105" s="398">
        <v>24.97</v>
      </c>
      <c r="AN105" s="402">
        <v>0.77</v>
      </c>
      <c r="AO105" s="402">
        <v>0.76923076923076927</v>
      </c>
      <c r="AP105" s="402">
        <v>15.4</v>
      </c>
      <c r="AQ105" s="402">
        <v>15.4</v>
      </c>
      <c r="AR105" s="402">
        <v>38.200000000000003</v>
      </c>
      <c r="AS105" s="402">
        <v>38.200000000000003</v>
      </c>
      <c r="AT105" s="402">
        <v>4.3899999999999997</v>
      </c>
      <c r="AU105" s="402">
        <v>2.13</v>
      </c>
      <c r="AV105" s="402">
        <v>5.1666770000206661</v>
      </c>
      <c r="AW105" s="402">
        <v>327.85806706287417</v>
      </c>
      <c r="AX105" s="402">
        <v>237.18</v>
      </c>
      <c r="AY105" s="402">
        <v>130.20026040052082</v>
      </c>
      <c r="AZ105" s="402">
        <v>50</v>
      </c>
      <c r="BA105" s="402">
        <v>81</v>
      </c>
      <c r="BB105" s="402">
        <v>21.08</v>
      </c>
      <c r="BC105" s="402">
        <v>33.1</v>
      </c>
      <c r="BD105" s="402">
        <v>71.290000000000006</v>
      </c>
      <c r="BE105" s="402">
        <v>15.24</v>
      </c>
      <c r="BF105" s="402"/>
      <c r="BG105" s="402"/>
      <c r="BH105" s="402"/>
      <c r="BI105" s="402"/>
      <c r="BJ105" s="402">
        <v>24.9</v>
      </c>
      <c r="BK105" s="402">
        <v>25.51</v>
      </c>
      <c r="BL105" s="402">
        <v>29.32</v>
      </c>
      <c r="BM105" s="402">
        <v>30.19</v>
      </c>
      <c r="BN105" s="402"/>
      <c r="BO105" s="402"/>
      <c r="BP105" s="402"/>
      <c r="BQ105" s="402"/>
      <c r="BR105" s="402"/>
      <c r="BS105" s="402"/>
      <c r="BT105" s="402">
        <v>1.3</v>
      </c>
      <c r="BU105" s="402">
        <v>1.18</v>
      </c>
      <c r="BV105" s="402">
        <v>5.72</v>
      </c>
      <c r="BW105" s="402">
        <v>0</v>
      </c>
      <c r="BX105" s="402" t="s">
        <v>526</v>
      </c>
      <c r="BY105" s="402">
        <v>1528.8</v>
      </c>
      <c r="BZ105" s="402">
        <v>1499.13</v>
      </c>
      <c r="CA105" s="402">
        <v>1717.4158244983157</v>
      </c>
      <c r="CB105" s="402">
        <v>2135.6999999999998</v>
      </c>
      <c r="CC105" s="402">
        <v>1821.19</v>
      </c>
      <c r="CD105" s="402">
        <v>1668.5959818246738</v>
      </c>
      <c r="CE105" s="402">
        <v>0.14000000000000001</v>
      </c>
      <c r="CF105" s="402">
        <v>0.02</v>
      </c>
      <c r="CG105" s="402"/>
      <c r="CH105" s="402"/>
      <c r="CI105" s="402"/>
      <c r="CJ105" s="402">
        <v>59.82</v>
      </c>
      <c r="CK105" s="402">
        <v>3.35</v>
      </c>
      <c r="CL105" s="402">
        <v>819.84</v>
      </c>
      <c r="CM105" s="402">
        <v>819.96271507594508</v>
      </c>
      <c r="CN105" s="402">
        <v>863.73064782804749</v>
      </c>
      <c r="CO105" s="402">
        <v>6.99</v>
      </c>
      <c r="CP105" s="402">
        <v>4.42</v>
      </c>
      <c r="CQ105" s="402">
        <v>2.5099999999999998</v>
      </c>
      <c r="CR105" s="402">
        <v>35.18</v>
      </c>
      <c r="CS105" s="402">
        <v>1.9905213719847887</v>
      </c>
      <c r="CT105" s="402">
        <v>0.79</v>
      </c>
      <c r="CU105" s="402">
        <v>301</v>
      </c>
      <c r="CV105" s="402">
        <v>0.79</v>
      </c>
      <c r="CW105" s="402">
        <v>0.81</v>
      </c>
      <c r="CX105" s="402">
        <v>0</v>
      </c>
      <c r="CY105" s="402">
        <v>0</v>
      </c>
      <c r="CZ105" s="402">
        <v>0.03</v>
      </c>
      <c r="DA105" s="402">
        <v>0.13</v>
      </c>
      <c r="DB105" s="402">
        <v>2.84</v>
      </c>
      <c r="DC105" s="402">
        <v>3.48</v>
      </c>
      <c r="DD105" s="999">
        <v>11376</v>
      </c>
      <c r="DE105" s="402">
        <v>0</v>
      </c>
      <c r="DF105" s="402">
        <v>0</v>
      </c>
      <c r="DG105" s="402">
        <v>0</v>
      </c>
      <c r="DH105" s="402">
        <v>0.23</v>
      </c>
      <c r="DI105" s="402">
        <v>0.27027111744484639</v>
      </c>
      <c r="DJ105" s="402">
        <v>0.27597690044616219</v>
      </c>
      <c r="DK105" s="402">
        <v>0.51</v>
      </c>
      <c r="DL105" s="402">
        <v>0.71</v>
      </c>
      <c r="DM105" s="402"/>
      <c r="DN105" s="402"/>
      <c r="DO105" s="402">
        <v>0.03</v>
      </c>
      <c r="DP105" s="402" t="s">
        <v>987</v>
      </c>
      <c r="DQ105" s="812" t="s">
        <v>987</v>
      </c>
      <c r="DR105" s="402">
        <v>1.24</v>
      </c>
      <c r="DS105" s="402" t="s">
        <v>987</v>
      </c>
      <c r="DT105" s="402">
        <v>0</v>
      </c>
      <c r="DU105" s="402">
        <v>93.36</v>
      </c>
      <c r="DV105" s="402">
        <v>94.1</v>
      </c>
      <c r="DW105" s="402" t="s">
        <v>604</v>
      </c>
      <c r="DX105" s="402" t="s">
        <v>604</v>
      </c>
      <c r="DY105" s="402" t="s">
        <v>604</v>
      </c>
      <c r="DZ105" s="402">
        <v>1.84</v>
      </c>
      <c r="EA105" s="402">
        <v>1.7833873217351401</v>
      </c>
      <c r="EB105" s="402">
        <v>1.9463351301220169</v>
      </c>
      <c r="EC105" s="770"/>
      <c r="ED105" s="770"/>
      <c r="EE105" s="770"/>
      <c r="EF105" s="770"/>
      <c r="EG105" s="770"/>
      <c r="EH105" s="770"/>
      <c r="EI105" s="770"/>
      <c r="EJ105" s="770"/>
      <c r="EK105" s="402" t="s">
        <v>333</v>
      </c>
      <c r="EL105" s="584"/>
      <c r="EM105" s="402">
        <v>0</v>
      </c>
      <c r="EN105" s="402" t="s">
        <v>605</v>
      </c>
      <c r="EO105" s="402" t="s">
        <v>605</v>
      </c>
      <c r="EP105" s="402" t="s">
        <v>605</v>
      </c>
      <c r="EQ105" s="402" t="s">
        <v>847</v>
      </c>
      <c r="ER105" s="402" t="s">
        <v>847</v>
      </c>
      <c r="ES105" s="402" t="s">
        <v>847</v>
      </c>
      <c r="ET105" s="402" t="s">
        <v>847</v>
      </c>
      <c r="EU105" s="402"/>
      <c r="EV105" s="402"/>
      <c r="EW105" s="402"/>
      <c r="EX105" s="402"/>
      <c r="EY105" s="402"/>
      <c r="EZ105" s="402"/>
      <c r="FA105" s="402" t="s">
        <v>605</v>
      </c>
      <c r="FB105" s="782" t="s">
        <v>605</v>
      </c>
      <c r="FC105" s="782">
        <v>0</v>
      </c>
      <c r="FD105" s="782">
        <v>0</v>
      </c>
      <c r="FE105" s="402">
        <v>45.03</v>
      </c>
    </row>
    <row r="106" spans="1:161">
      <c r="A106" s="276" t="s">
        <v>269</v>
      </c>
      <c r="B106" s="276" t="s">
        <v>303</v>
      </c>
      <c r="C106" s="267" t="s">
        <v>271</v>
      </c>
      <c r="D106" s="421" t="s">
        <v>271</v>
      </c>
      <c r="E106" s="312">
        <v>13001</v>
      </c>
      <c r="F106" s="276" t="s">
        <v>304</v>
      </c>
      <c r="G106" s="794">
        <v>13201</v>
      </c>
      <c r="H106" s="795">
        <v>187.97</v>
      </c>
      <c r="I106" s="795">
        <v>281.56849199999999</v>
      </c>
      <c r="J106" s="796">
        <v>3.61</v>
      </c>
      <c r="K106" s="795">
        <v>1312.32</v>
      </c>
      <c r="L106" s="795">
        <v>1282.4436780000001</v>
      </c>
      <c r="M106" s="795">
        <v>1.01</v>
      </c>
      <c r="N106" s="795">
        <v>94.59</v>
      </c>
      <c r="O106" s="795">
        <v>94.49299771549272</v>
      </c>
      <c r="P106" s="795">
        <v>98.7</v>
      </c>
      <c r="Q106" s="795">
        <v>98.656960265580494</v>
      </c>
      <c r="R106" s="795">
        <v>4.41</v>
      </c>
      <c r="S106" s="795">
        <v>1383.59</v>
      </c>
      <c r="T106" s="795">
        <v>1380.15</v>
      </c>
      <c r="U106" s="795">
        <v>1378.9794159999999</v>
      </c>
      <c r="V106" s="795">
        <v>6.61</v>
      </c>
      <c r="W106" s="795">
        <v>654.22</v>
      </c>
      <c r="X106" s="795">
        <v>644.4</v>
      </c>
      <c r="Y106" s="795">
        <v>645.06474400000002</v>
      </c>
      <c r="Z106" s="795">
        <v>0.8</v>
      </c>
      <c r="AA106" s="809">
        <v>0.79</v>
      </c>
      <c r="AB106" s="809">
        <v>1.25</v>
      </c>
      <c r="AC106" s="795">
        <v>926.42</v>
      </c>
      <c r="AD106" s="795">
        <v>534.74</v>
      </c>
      <c r="AE106" s="795">
        <v>532.90424599999994</v>
      </c>
      <c r="AF106" s="402">
        <v>270.66000000000003</v>
      </c>
      <c r="AG106" s="402">
        <v>5.63</v>
      </c>
      <c r="AH106" s="402">
        <v>5.63</v>
      </c>
      <c r="AI106" s="402">
        <v>0.62</v>
      </c>
      <c r="AJ106" s="402"/>
      <c r="AK106" s="402">
        <v>1.87</v>
      </c>
      <c r="AL106" s="402">
        <v>2.08</v>
      </c>
      <c r="AM106" s="398">
        <v>39.4</v>
      </c>
      <c r="AN106" s="402">
        <v>1.58</v>
      </c>
      <c r="AO106" s="402">
        <v>1.5833333333333333</v>
      </c>
      <c r="AP106" s="402">
        <v>35</v>
      </c>
      <c r="AQ106" s="402">
        <v>35</v>
      </c>
      <c r="AR106" s="402">
        <v>74.099999999999994</v>
      </c>
      <c r="AS106" s="402">
        <v>74.099999999999994</v>
      </c>
      <c r="AT106" s="402">
        <v>2.44</v>
      </c>
      <c r="AU106" s="402">
        <v>3.33</v>
      </c>
      <c r="AV106" s="402">
        <v>2.7867702725925789</v>
      </c>
      <c r="AW106" s="402">
        <v>186.33530282329662</v>
      </c>
      <c r="AX106" s="402">
        <v>186.11</v>
      </c>
      <c r="AY106" s="402">
        <v>95.833933263044798</v>
      </c>
      <c r="AZ106" s="402">
        <v>95</v>
      </c>
      <c r="BA106" s="402">
        <v>105</v>
      </c>
      <c r="BB106" s="402">
        <v>27.82</v>
      </c>
      <c r="BC106" s="402">
        <v>38.82</v>
      </c>
      <c r="BD106" s="402">
        <v>60.24</v>
      </c>
      <c r="BE106" s="402">
        <v>21.07</v>
      </c>
      <c r="BF106" s="402"/>
      <c r="BG106" s="402"/>
      <c r="BH106" s="402"/>
      <c r="BI106" s="402"/>
      <c r="BJ106" s="402">
        <v>8.4600000000000009</v>
      </c>
      <c r="BK106" s="402">
        <v>8.4</v>
      </c>
      <c r="BL106" s="402">
        <v>16.440000000000001</v>
      </c>
      <c r="BM106" s="402">
        <v>16.34</v>
      </c>
      <c r="BN106" s="402"/>
      <c r="BO106" s="402"/>
      <c r="BP106" s="402"/>
      <c r="BQ106" s="402"/>
      <c r="BR106" s="402"/>
      <c r="BS106" s="402"/>
      <c r="BT106" s="402">
        <v>1.6</v>
      </c>
      <c r="BU106" s="402">
        <v>1.5</v>
      </c>
      <c r="BV106" s="402">
        <v>0.9</v>
      </c>
      <c r="BW106" s="402">
        <v>2.3199999999999998</v>
      </c>
      <c r="BX106" s="402" t="s">
        <v>526</v>
      </c>
      <c r="BY106" s="402">
        <v>645.17999999999995</v>
      </c>
      <c r="BZ106" s="402">
        <v>646.79999999999995</v>
      </c>
      <c r="CA106" s="402">
        <v>661.65361573224527</v>
      </c>
      <c r="CB106" s="402">
        <v>209.83</v>
      </c>
      <c r="CC106" s="402">
        <v>168.67</v>
      </c>
      <c r="CD106" s="402">
        <v>121.25154149423535</v>
      </c>
      <c r="CE106" s="402">
        <v>0.04</v>
      </c>
      <c r="CF106" s="402">
        <v>0.04</v>
      </c>
      <c r="CG106" s="402"/>
      <c r="CH106" s="402"/>
      <c r="CI106" s="402"/>
      <c r="CJ106" s="402">
        <v>13.56</v>
      </c>
      <c r="CK106" s="402">
        <v>0.33</v>
      </c>
      <c r="CL106" s="402">
        <v>618.95000000000005</v>
      </c>
      <c r="CM106" s="402">
        <v>696.14209320091663</v>
      </c>
      <c r="CN106" s="402">
        <v>800.28480703749005</v>
      </c>
      <c r="CO106" s="402">
        <v>6.33</v>
      </c>
      <c r="CP106" s="402">
        <v>7.94</v>
      </c>
      <c r="CQ106" s="402">
        <v>7.67</v>
      </c>
      <c r="CR106" s="402">
        <v>51.76</v>
      </c>
      <c r="CS106" s="402" t="s">
        <v>526</v>
      </c>
      <c r="CT106" s="402">
        <v>9.34</v>
      </c>
      <c r="CU106" s="402">
        <v>7593</v>
      </c>
      <c r="CV106" s="402">
        <v>6.78</v>
      </c>
      <c r="CW106" s="402">
        <v>1.51</v>
      </c>
      <c r="CX106" s="402">
        <v>0.28999999999999998</v>
      </c>
      <c r="CY106" s="402">
        <v>28.19</v>
      </c>
      <c r="CZ106" s="402">
        <v>8.02</v>
      </c>
      <c r="DA106" s="402">
        <v>7.29</v>
      </c>
      <c r="DB106" s="402">
        <v>27.11</v>
      </c>
      <c r="DC106" s="402">
        <v>23.31</v>
      </c>
      <c r="DD106" s="999">
        <v>23327</v>
      </c>
      <c r="DE106" s="402">
        <v>49.42</v>
      </c>
      <c r="DF106" s="402">
        <v>56.962025316455694</v>
      </c>
      <c r="DG106" s="402">
        <v>37.179487179487182</v>
      </c>
      <c r="DH106" s="402">
        <v>0.36</v>
      </c>
      <c r="DI106" s="402">
        <v>0.35841133829452104</v>
      </c>
      <c r="DJ106" s="402">
        <v>0.38599636045228597</v>
      </c>
      <c r="DK106" s="402">
        <v>0.97</v>
      </c>
      <c r="DL106" s="402">
        <v>0.71</v>
      </c>
      <c r="DM106" s="402"/>
      <c r="DN106" s="402"/>
      <c r="DO106" s="402">
        <v>0.01</v>
      </c>
      <c r="DP106" s="402" t="s">
        <v>987</v>
      </c>
      <c r="DQ106" s="812" t="s">
        <v>987</v>
      </c>
      <c r="DR106" s="402">
        <v>9.0399999999999991</v>
      </c>
      <c r="DS106" s="402" t="s">
        <v>987</v>
      </c>
      <c r="DT106" s="402">
        <v>8.5</v>
      </c>
      <c r="DU106" s="402">
        <v>24.16</v>
      </c>
      <c r="DV106" s="402">
        <v>28.22</v>
      </c>
      <c r="DW106" s="402" t="s">
        <v>604</v>
      </c>
      <c r="DX106" s="402" t="s">
        <v>604</v>
      </c>
      <c r="DY106" s="402" t="s">
        <v>604</v>
      </c>
      <c r="DZ106" s="402">
        <v>66.709999999999994</v>
      </c>
      <c r="EA106" s="402">
        <v>67.445898493504103</v>
      </c>
      <c r="EB106" s="402">
        <v>69.299404445369561</v>
      </c>
      <c r="EC106" s="770"/>
      <c r="ED106" s="770"/>
      <c r="EE106" s="770"/>
      <c r="EF106" s="770"/>
      <c r="EG106" s="770"/>
      <c r="EH106" s="770"/>
      <c r="EI106" s="770"/>
      <c r="EJ106" s="770"/>
      <c r="EK106" s="402" t="s">
        <v>333</v>
      </c>
      <c r="EL106" s="584"/>
      <c r="EM106" s="402">
        <v>0</v>
      </c>
      <c r="EN106" s="402" t="s">
        <v>830</v>
      </c>
      <c r="EO106" s="402" t="s">
        <v>830</v>
      </c>
      <c r="EP106" s="402" t="s">
        <v>605</v>
      </c>
      <c r="EQ106" s="402" t="s">
        <v>847</v>
      </c>
      <c r="ER106" s="402" t="s">
        <v>847</v>
      </c>
      <c r="ES106" s="402" t="s">
        <v>847</v>
      </c>
      <c r="ET106" s="402" t="s">
        <v>847</v>
      </c>
      <c r="EU106" s="402"/>
      <c r="EV106" s="402"/>
      <c r="EW106" s="402"/>
      <c r="EX106" s="402"/>
      <c r="EY106" s="402"/>
      <c r="EZ106" s="402"/>
      <c r="FA106" s="402" t="s">
        <v>605</v>
      </c>
      <c r="FB106" s="782" t="s">
        <v>526</v>
      </c>
      <c r="FC106" s="782">
        <v>0</v>
      </c>
      <c r="FD106" s="782" t="s">
        <v>526</v>
      </c>
      <c r="FE106" s="402">
        <v>22.77</v>
      </c>
    </row>
    <row r="107" spans="1:161">
      <c r="A107" s="276" t="s">
        <v>269</v>
      </c>
      <c r="B107" s="276" t="s">
        <v>303</v>
      </c>
      <c r="C107" s="267" t="s">
        <v>271</v>
      </c>
      <c r="D107" s="421" t="s">
        <v>271</v>
      </c>
      <c r="E107" s="312">
        <v>13001</v>
      </c>
      <c r="F107" s="276" t="s">
        <v>305</v>
      </c>
      <c r="G107" s="794">
        <v>13202</v>
      </c>
      <c r="H107" s="795">
        <v>692.96</v>
      </c>
      <c r="I107" s="795">
        <v>308.361152</v>
      </c>
      <c r="J107" s="796">
        <v>7.31</v>
      </c>
      <c r="K107" s="795">
        <v>1348.29</v>
      </c>
      <c r="L107" s="795">
        <v>1285.860494</v>
      </c>
      <c r="M107" s="795" t="s">
        <v>526</v>
      </c>
      <c r="N107" s="795">
        <v>32.93</v>
      </c>
      <c r="O107" s="795">
        <v>29.951130622049202</v>
      </c>
      <c r="P107" s="795">
        <v>5.46</v>
      </c>
      <c r="Q107" s="795">
        <v>5.2099726662801293</v>
      </c>
      <c r="R107" s="795">
        <v>2.41</v>
      </c>
      <c r="S107" s="795">
        <v>2084.4499999999998</v>
      </c>
      <c r="T107" s="795">
        <v>1829.91</v>
      </c>
      <c r="U107" s="795">
        <v>1829.736762</v>
      </c>
      <c r="V107" s="795">
        <v>13.9</v>
      </c>
      <c r="W107" s="795">
        <v>1693.75</v>
      </c>
      <c r="X107" s="795">
        <v>1698.89</v>
      </c>
      <c r="Y107" s="795">
        <v>1698.61679</v>
      </c>
      <c r="Z107" s="795">
        <v>0.7</v>
      </c>
      <c r="AA107" s="809">
        <v>0.68</v>
      </c>
      <c r="AB107" s="809">
        <v>1.04</v>
      </c>
      <c r="AC107" s="795">
        <v>2493.09</v>
      </c>
      <c r="AD107" s="795">
        <v>1719.07</v>
      </c>
      <c r="AE107" s="795">
        <v>1718.916256</v>
      </c>
      <c r="AF107" s="402">
        <v>920.2</v>
      </c>
      <c r="AG107" s="402" t="s">
        <v>526</v>
      </c>
      <c r="AH107" s="402" t="s">
        <v>526</v>
      </c>
      <c r="AI107" s="402" t="s">
        <v>526</v>
      </c>
      <c r="AJ107" s="402"/>
      <c r="AK107" s="402" t="s">
        <v>526</v>
      </c>
      <c r="AL107" s="402">
        <v>3.49</v>
      </c>
      <c r="AM107" s="398">
        <v>2.2400000000000002</v>
      </c>
      <c r="AN107" s="402">
        <v>0.93</v>
      </c>
      <c r="AO107" s="402">
        <v>0.93333333333333335</v>
      </c>
      <c r="AP107" s="402">
        <v>34.5</v>
      </c>
      <c r="AQ107" s="402">
        <v>34.5</v>
      </c>
      <c r="AR107" s="402">
        <v>59.8</v>
      </c>
      <c r="AS107" s="402">
        <v>59.8</v>
      </c>
      <c r="AT107" s="402">
        <v>0</v>
      </c>
      <c r="AU107" s="402">
        <v>3.38</v>
      </c>
      <c r="AV107" s="402">
        <v>6.5718134919330993</v>
      </c>
      <c r="AW107" s="402">
        <v>204.86822459113165</v>
      </c>
      <c r="AX107" s="402">
        <v>172.2</v>
      </c>
      <c r="AY107" s="402">
        <v>167.58124404429401</v>
      </c>
      <c r="AZ107" s="402">
        <v>70</v>
      </c>
      <c r="BA107" s="402">
        <v>95</v>
      </c>
      <c r="BB107" s="402">
        <v>28.9</v>
      </c>
      <c r="BC107" s="402">
        <v>36.909999999999997</v>
      </c>
      <c r="BD107" s="402">
        <v>51.35</v>
      </c>
      <c r="BE107" s="402">
        <v>22.45</v>
      </c>
      <c r="BF107" s="402"/>
      <c r="BG107" s="402"/>
      <c r="BH107" s="402"/>
      <c r="BI107" s="402"/>
      <c r="BJ107" s="402" t="s">
        <v>526</v>
      </c>
      <c r="BK107" s="402" t="s">
        <v>526</v>
      </c>
      <c r="BL107" s="402" t="s">
        <v>526</v>
      </c>
      <c r="BM107" s="402" t="s">
        <v>526</v>
      </c>
      <c r="BN107" s="402"/>
      <c r="BO107" s="402"/>
      <c r="BP107" s="402"/>
      <c r="BQ107" s="402"/>
      <c r="BR107" s="402"/>
      <c r="BS107" s="402"/>
      <c r="BT107" s="402">
        <v>1.02</v>
      </c>
      <c r="BU107" s="402">
        <v>0.88</v>
      </c>
      <c r="BV107" s="402">
        <v>0</v>
      </c>
      <c r="BW107" s="402">
        <v>1.39</v>
      </c>
      <c r="BX107" s="402">
        <v>1.012965964343598</v>
      </c>
      <c r="BY107" s="402">
        <v>860.09</v>
      </c>
      <c r="BZ107" s="402">
        <v>855.94</v>
      </c>
      <c r="CA107" s="402">
        <v>892.16675480563674</v>
      </c>
      <c r="CB107" s="402">
        <v>852.07</v>
      </c>
      <c r="CC107" s="402">
        <v>755.71</v>
      </c>
      <c r="CD107" s="402">
        <v>689.01313997962632</v>
      </c>
      <c r="CE107" s="402">
        <v>0.11</v>
      </c>
      <c r="CF107" s="402">
        <v>0.1</v>
      </c>
      <c r="CG107" s="402"/>
      <c r="CH107" s="402"/>
      <c r="CI107" s="402"/>
      <c r="CJ107" s="402">
        <v>61.44</v>
      </c>
      <c r="CK107" s="402">
        <v>0.49</v>
      </c>
      <c r="CL107" s="402">
        <v>233.71</v>
      </c>
      <c r="CM107" s="402">
        <v>140.59514059514058</v>
      </c>
      <c r="CN107" s="402">
        <v>93.366093366093367</v>
      </c>
      <c r="CO107" s="402">
        <v>14.13</v>
      </c>
      <c r="CP107" s="402">
        <v>22.47</v>
      </c>
      <c r="CQ107" s="402">
        <v>23.82</v>
      </c>
      <c r="CR107" s="402">
        <v>28.91</v>
      </c>
      <c r="CS107" s="402">
        <v>0.41012504941745831</v>
      </c>
      <c r="CT107" s="402">
        <v>28.86</v>
      </c>
      <c r="CU107" s="402">
        <v>206</v>
      </c>
      <c r="CV107" s="402">
        <v>7.29</v>
      </c>
      <c r="CW107" s="402">
        <v>1.1200000000000001</v>
      </c>
      <c r="CX107" s="402">
        <v>0</v>
      </c>
      <c r="CY107" s="402">
        <v>36.14</v>
      </c>
      <c r="CZ107" s="402">
        <v>3.63</v>
      </c>
      <c r="DA107" s="402">
        <v>4.75</v>
      </c>
      <c r="DB107" s="402">
        <v>11.32</v>
      </c>
      <c r="DC107" s="402">
        <v>20.329999999999998</v>
      </c>
      <c r="DD107" s="999" t="s">
        <v>526</v>
      </c>
      <c r="DE107" s="402">
        <v>80</v>
      </c>
      <c r="DF107" s="402">
        <v>81.818181818181813</v>
      </c>
      <c r="DG107" s="402">
        <v>50</v>
      </c>
      <c r="DH107" s="402">
        <v>0.11</v>
      </c>
      <c r="DI107" s="402">
        <v>0.15450555601872254</v>
      </c>
      <c r="DJ107" s="402">
        <v>0.42691147384952605</v>
      </c>
      <c r="DK107" s="402">
        <v>0.64</v>
      </c>
      <c r="DL107" s="402">
        <v>0.17</v>
      </c>
      <c r="DM107" s="402"/>
      <c r="DN107" s="402"/>
      <c r="DO107" s="402">
        <v>0.03</v>
      </c>
      <c r="DP107" s="402" t="s">
        <v>987</v>
      </c>
      <c r="DQ107" s="812" t="s">
        <v>987</v>
      </c>
      <c r="DR107" s="402">
        <v>0.51</v>
      </c>
      <c r="DS107" s="402" t="s">
        <v>987</v>
      </c>
      <c r="DT107" s="402">
        <v>0</v>
      </c>
      <c r="DU107" s="402">
        <v>99.61</v>
      </c>
      <c r="DV107" s="402">
        <v>87.82</v>
      </c>
      <c r="DW107" s="402" t="s">
        <v>604</v>
      </c>
      <c r="DX107" s="402" t="s">
        <v>604</v>
      </c>
      <c r="DY107" s="402" t="s">
        <v>604</v>
      </c>
      <c r="DZ107" s="402">
        <v>11.88</v>
      </c>
      <c r="EA107" s="402">
        <v>13.730670569170295</v>
      </c>
      <c r="EB107" s="402">
        <v>14.141189603668876</v>
      </c>
      <c r="EC107" s="770"/>
      <c r="ED107" s="770"/>
      <c r="EE107" s="770"/>
      <c r="EF107" s="770"/>
      <c r="EG107" s="770"/>
      <c r="EH107" s="770"/>
      <c r="EI107" s="770"/>
      <c r="EJ107" s="770"/>
      <c r="EK107" s="402" t="s">
        <v>333</v>
      </c>
      <c r="EL107" s="584"/>
      <c r="EM107" s="402">
        <v>0</v>
      </c>
      <c r="EN107" s="402" t="s">
        <v>604</v>
      </c>
      <c r="EO107" s="402" t="s">
        <v>604</v>
      </c>
      <c r="EP107" s="402" t="s">
        <v>605</v>
      </c>
      <c r="EQ107" s="402" t="s">
        <v>847</v>
      </c>
      <c r="ER107" s="402" t="s">
        <v>847</v>
      </c>
      <c r="ES107" s="402" t="s">
        <v>847</v>
      </c>
      <c r="ET107" s="402" t="s">
        <v>847</v>
      </c>
      <c r="EU107" s="402"/>
      <c r="EV107" s="402"/>
      <c r="EW107" s="402"/>
      <c r="EX107" s="402"/>
      <c r="EY107" s="402"/>
      <c r="EZ107" s="402"/>
      <c r="FA107" s="402" t="s">
        <v>605</v>
      </c>
      <c r="FB107" s="782" t="s">
        <v>605</v>
      </c>
      <c r="FC107" s="782">
        <v>0</v>
      </c>
      <c r="FD107" s="782">
        <v>0</v>
      </c>
      <c r="FE107" s="402">
        <v>39.409999999999997</v>
      </c>
    </row>
    <row r="108" spans="1:161">
      <c r="A108" s="276" t="s">
        <v>269</v>
      </c>
      <c r="B108" s="276" t="s">
        <v>303</v>
      </c>
      <c r="C108" s="267" t="s">
        <v>271</v>
      </c>
      <c r="D108" s="421" t="s">
        <v>271</v>
      </c>
      <c r="E108" s="312">
        <v>13001</v>
      </c>
      <c r="F108" s="276" t="s">
        <v>306</v>
      </c>
      <c r="G108" s="794">
        <v>13203</v>
      </c>
      <c r="H108" s="795">
        <v>708.93</v>
      </c>
      <c r="I108" s="795">
        <v>325.82647200000002</v>
      </c>
      <c r="J108" s="796">
        <v>9.99</v>
      </c>
      <c r="K108" s="795">
        <v>1819.16</v>
      </c>
      <c r="L108" s="795">
        <v>1819.158731</v>
      </c>
      <c r="M108" s="795" t="s">
        <v>526</v>
      </c>
      <c r="N108" s="795">
        <v>39.6</v>
      </c>
      <c r="O108" s="795">
        <v>39.595141700404859</v>
      </c>
      <c r="P108" s="795" t="s">
        <v>526</v>
      </c>
      <c r="Q108" s="795">
        <v>0</v>
      </c>
      <c r="R108" s="795">
        <v>3.96</v>
      </c>
      <c r="S108" s="795">
        <v>2065.75</v>
      </c>
      <c r="T108" s="795">
        <v>391.44</v>
      </c>
      <c r="U108" s="795">
        <v>391.43622199999999</v>
      </c>
      <c r="V108" s="795" t="s">
        <v>526</v>
      </c>
      <c r="W108" s="795">
        <v>1312.63</v>
      </c>
      <c r="X108" s="795">
        <v>1283.31</v>
      </c>
      <c r="Y108" s="795">
        <v>1283.3141700000001</v>
      </c>
      <c r="Z108" s="795">
        <v>0.85</v>
      </c>
      <c r="AA108" s="809">
        <v>0.85</v>
      </c>
      <c r="AB108" s="809">
        <v>1.2</v>
      </c>
      <c r="AC108" s="795">
        <v>1233.99</v>
      </c>
      <c r="AD108" s="795">
        <v>905.46</v>
      </c>
      <c r="AE108" s="795">
        <v>905.45531300000005</v>
      </c>
      <c r="AF108" s="402">
        <v>1353.45</v>
      </c>
      <c r="AG108" s="402" t="s">
        <v>526</v>
      </c>
      <c r="AH108" s="402" t="s">
        <v>526</v>
      </c>
      <c r="AI108" s="402">
        <v>0.16</v>
      </c>
      <c r="AJ108" s="402"/>
      <c r="AK108" s="402" t="s">
        <v>526</v>
      </c>
      <c r="AL108" s="402" t="s">
        <v>1280</v>
      </c>
      <c r="AM108" s="398">
        <v>0.3</v>
      </c>
      <c r="AN108" s="402" t="s">
        <v>526</v>
      </c>
      <c r="AO108" s="402" t="s">
        <v>526</v>
      </c>
      <c r="AP108" s="402" t="s">
        <v>526</v>
      </c>
      <c r="AQ108" s="402" t="s">
        <v>526</v>
      </c>
      <c r="AR108" s="402" t="s">
        <v>526</v>
      </c>
      <c r="AS108" s="402" t="s">
        <v>526</v>
      </c>
      <c r="AT108" s="402">
        <v>16.760000000000002</v>
      </c>
      <c r="AU108" s="402">
        <v>10.94</v>
      </c>
      <c r="AV108" s="402">
        <v>10.727311735679038</v>
      </c>
      <c r="AW108" s="402">
        <v>715.20366541878525</v>
      </c>
      <c r="AX108" s="402">
        <v>300.95999999999998</v>
      </c>
      <c r="AY108" s="402">
        <v>493.45633984123583</v>
      </c>
      <c r="AZ108" s="402" t="s">
        <v>526</v>
      </c>
      <c r="BA108" s="402" t="s">
        <v>526</v>
      </c>
      <c r="BB108" s="402" t="s">
        <v>526</v>
      </c>
      <c r="BC108" s="402" t="s">
        <v>526</v>
      </c>
      <c r="BD108" s="402" t="s">
        <v>526</v>
      </c>
      <c r="BE108" s="402" t="s">
        <v>526</v>
      </c>
      <c r="BF108" s="402"/>
      <c r="BG108" s="402"/>
      <c r="BH108" s="402"/>
      <c r="BI108" s="402"/>
      <c r="BJ108" s="402" t="s">
        <v>526</v>
      </c>
      <c r="BK108" s="402" t="s">
        <v>526</v>
      </c>
      <c r="BL108" s="402" t="s">
        <v>526</v>
      </c>
      <c r="BM108" s="402" t="s">
        <v>526</v>
      </c>
      <c r="BN108" s="402"/>
      <c r="BO108" s="402"/>
      <c r="BP108" s="402"/>
      <c r="BQ108" s="402"/>
      <c r="BR108" s="402"/>
      <c r="BS108" s="402"/>
      <c r="BT108" s="402">
        <v>1.32</v>
      </c>
      <c r="BU108" s="402">
        <v>1.2</v>
      </c>
      <c r="BV108" s="402">
        <v>1.64</v>
      </c>
      <c r="BW108" s="402" t="s">
        <v>1086</v>
      </c>
      <c r="BX108" s="402" t="s">
        <v>526</v>
      </c>
      <c r="BY108" s="402">
        <v>866.28</v>
      </c>
      <c r="BZ108" s="402">
        <v>884.94</v>
      </c>
      <c r="CA108" s="402">
        <v>900.27940157691557</v>
      </c>
      <c r="CB108" s="402">
        <v>669.26</v>
      </c>
      <c r="CC108" s="402">
        <v>550.64</v>
      </c>
      <c r="CD108" s="402">
        <v>489.70693402703313</v>
      </c>
      <c r="CE108" s="402">
        <v>0.03</v>
      </c>
      <c r="CF108" s="402">
        <v>0.04</v>
      </c>
      <c r="CG108" s="402"/>
      <c r="CH108" s="402"/>
      <c r="CI108" s="402"/>
      <c r="CJ108" s="402">
        <v>54.91</v>
      </c>
      <c r="CK108" s="402">
        <v>0.25</v>
      </c>
      <c r="CL108" s="402">
        <v>320.02999999999997</v>
      </c>
      <c r="CM108" s="402">
        <v>268.75473604445568</v>
      </c>
      <c r="CN108" s="402">
        <v>118.7168476888103</v>
      </c>
      <c r="CO108" s="402">
        <v>35.18</v>
      </c>
      <c r="CP108" s="402">
        <v>18.02</v>
      </c>
      <c r="CQ108" s="402">
        <v>17.55</v>
      </c>
      <c r="CR108" s="402">
        <v>8.3699999999999992</v>
      </c>
      <c r="CS108" s="402" t="s">
        <v>526</v>
      </c>
      <c r="CT108" s="402">
        <v>28.96</v>
      </c>
      <c r="CU108" s="402">
        <v>234</v>
      </c>
      <c r="CV108" s="402">
        <v>6.44</v>
      </c>
      <c r="CW108" s="402">
        <v>1.29</v>
      </c>
      <c r="CX108" s="402">
        <v>0.32</v>
      </c>
      <c r="CY108" s="402">
        <v>26.38</v>
      </c>
      <c r="CZ108" s="402">
        <v>5.68</v>
      </c>
      <c r="DA108" s="402">
        <v>5.99</v>
      </c>
      <c r="DB108" s="402">
        <v>21.2</v>
      </c>
      <c r="DC108" s="402">
        <v>23.99</v>
      </c>
      <c r="DD108" s="999" t="s">
        <v>526</v>
      </c>
      <c r="DE108" s="402">
        <v>66.66</v>
      </c>
      <c r="DF108" s="402">
        <v>50</v>
      </c>
      <c r="DG108" s="402">
        <v>25</v>
      </c>
      <c r="DH108" s="402">
        <v>0.36</v>
      </c>
      <c r="DI108" s="402">
        <v>0.33247823465944693</v>
      </c>
      <c r="DJ108" s="402">
        <v>0.44216009093146164</v>
      </c>
      <c r="DK108" s="402">
        <v>0.39</v>
      </c>
      <c r="DL108" s="402">
        <v>0.19</v>
      </c>
      <c r="DM108" s="402"/>
      <c r="DN108" s="402"/>
      <c r="DO108" s="402">
        <v>0.13</v>
      </c>
      <c r="DP108" s="402" t="s">
        <v>987</v>
      </c>
      <c r="DQ108" s="812" t="s">
        <v>987</v>
      </c>
      <c r="DR108" s="402">
        <v>12.54</v>
      </c>
      <c r="DS108" s="402" t="s">
        <v>987</v>
      </c>
      <c r="DT108" s="402">
        <v>15.79</v>
      </c>
      <c r="DU108" s="402">
        <v>29.86</v>
      </c>
      <c r="DV108" s="402">
        <v>30.68</v>
      </c>
      <c r="DW108" s="402" t="s">
        <v>605</v>
      </c>
      <c r="DX108" s="402" t="s">
        <v>605</v>
      </c>
      <c r="DY108" s="402" t="s">
        <v>605</v>
      </c>
      <c r="DZ108" s="402">
        <v>34.369999999999997</v>
      </c>
      <c r="EA108" s="402">
        <v>35.18663198393952</v>
      </c>
      <c r="EB108" s="402">
        <v>40.749280901336675</v>
      </c>
      <c r="EC108" s="770"/>
      <c r="ED108" s="770"/>
      <c r="EE108" s="770"/>
      <c r="EF108" s="770"/>
      <c r="EG108" s="770"/>
      <c r="EH108" s="770"/>
      <c r="EI108" s="770"/>
      <c r="EJ108" s="770"/>
      <c r="EK108" s="402" t="s">
        <v>333</v>
      </c>
      <c r="EL108" s="584"/>
      <c r="EM108" s="402">
        <v>0</v>
      </c>
      <c r="EN108" s="402" t="s">
        <v>830</v>
      </c>
      <c r="EO108" s="402" t="s">
        <v>830</v>
      </c>
      <c r="EP108" s="402" t="s">
        <v>605</v>
      </c>
      <c r="EQ108" s="402">
        <v>0</v>
      </c>
      <c r="ER108" s="402">
        <v>0</v>
      </c>
      <c r="ES108" s="402">
        <v>0</v>
      </c>
      <c r="ET108" s="402">
        <v>0</v>
      </c>
      <c r="EU108" s="402"/>
      <c r="EV108" s="402"/>
      <c r="EW108" s="402"/>
      <c r="EX108" s="402"/>
      <c r="EY108" s="402"/>
      <c r="EZ108" s="402"/>
      <c r="FA108" s="402" t="s">
        <v>526</v>
      </c>
      <c r="FB108" s="782" t="s">
        <v>605</v>
      </c>
      <c r="FC108" s="782" t="s">
        <v>526</v>
      </c>
      <c r="FD108" s="782">
        <v>1236.5302325581395</v>
      </c>
      <c r="FE108" s="402">
        <v>42.79</v>
      </c>
    </row>
    <row r="109" spans="1:161">
      <c r="A109" s="276" t="s">
        <v>269</v>
      </c>
      <c r="B109" s="276" t="s">
        <v>307</v>
      </c>
      <c r="C109" s="267" t="s">
        <v>271</v>
      </c>
      <c r="D109" s="421" t="s">
        <v>271</v>
      </c>
      <c r="E109" s="312">
        <v>13001</v>
      </c>
      <c r="F109" s="276" t="s">
        <v>308</v>
      </c>
      <c r="G109" s="794">
        <v>13301</v>
      </c>
      <c r="H109" s="795">
        <v>263.33</v>
      </c>
      <c r="I109" s="795">
        <v>294.558898</v>
      </c>
      <c r="J109" s="796">
        <v>8.2799999999999994</v>
      </c>
      <c r="K109" s="795">
        <v>904.18</v>
      </c>
      <c r="L109" s="795">
        <v>925.40042400000004</v>
      </c>
      <c r="M109" s="795">
        <v>3.98</v>
      </c>
      <c r="N109" s="795">
        <v>75.209999999999994</v>
      </c>
      <c r="O109" s="795">
        <v>78.828183505356037</v>
      </c>
      <c r="P109" s="795">
        <v>81.260000000000005</v>
      </c>
      <c r="Q109" s="795">
        <v>78.019079868459613</v>
      </c>
      <c r="R109" s="795">
        <v>9.4600000000000009</v>
      </c>
      <c r="S109" s="795">
        <v>856.27</v>
      </c>
      <c r="T109" s="795">
        <v>1027.81</v>
      </c>
      <c r="U109" s="795">
        <v>1011.292516</v>
      </c>
      <c r="V109" s="795">
        <v>6.33</v>
      </c>
      <c r="W109" s="795">
        <v>543.03</v>
      </c>
      <c r="X109" s="795">
        <v>631.04999999999995</v>
      </c>
      <c r="Y109" s="795">
        <v>632.22117900000001</v>
      </c>
      <c r="Z109" s="795">
        <v>0.63</v>
      </c>
      <c r="AA109" s="809">
        <v>0.64</v>
      </c>
      <c r="AB109" s="809">
        <v>0.96</v>
      </c>
      <c r="AC109" s="795">
        <v>446.02</v>
      </c>
      <c r="AD109" s="795">
        <v>466.08</v>
      </c>
      <c r="AE109" s="795">
        <v>487.22621800000002</v>
      </c>
      <c r="AF109" s="402" t="s">
        <v>526</v>
      </c>
      <c r="AG109" s="402" t="s">
        <v>526</v>
      </c>
      <c r="AH109" s="402" t="s">
        <v>526</v>
      </c>
      <c r="AI109" s="402">
        <v>0.06</v>
      </c>
      <c r="AJ109" s="402"/>
      <c r="AK109" s="402">
        <v>0.2</v>
      </c>
      <c r="AL109" s="402">
        <v>1.78</v>
      </c>
      <c r="AM109" s="398">
        <v>7.53</v>
      </c>
      <c r="AN109" s="402">
        <v>1.25</v>
      </c>
      <c r="AO109" s="402">
        <v>1.25</v>
      </c>
      <c r="AP109" s="402">
        <v>26.8</v>
      </c>
      <c r="AQ109" s="402">
        <v>26.8</v>
      </c>
      <c r="AR109" s="402">
        <v>71</v>
      </c>
      <c r="AS109" s="402">
        <v>71</v>
      </c>
      <c r="AT109" s="402">
        <v>9.77</v>
      </c>
      <c r="AU109" s="402">
        <v>9.82</v>
      </c>
      <c r="AV109" s="402">
        <v>8.3170227276507731</v>
      </c>
      <c r="AW109" s="402">
        <v>344.36649387284081</v>
      </c>
      <c r="AX109" s="402">
        <v>333.3</v>
      </c>
      <c r="AY109" s="402">
        <v>184.63790455384719</v>
      </c>
      <c r="AZ109" s="402">
        <v>75</v>
      </c>
      <c r="BA109" s="402">
        <v>90</v>
      </c>
      <c r="BB109" s="402">
        <v>25.61</v>
      </c>
      <c r="BC109" s="402">
        <v>37.21</v>
      </c>
      <c r="BD109" s="402">
        <v>46.3</v>
      </c>
      <c r="BE109" s="402">
        <v>36.880000000000003</v>
      </c>
      <c r="BF109" s="402"/>
      <c r="BG109" s="402"/>
      <c r="BH109" s="402"/>
      <c r="BI109" s="402"/>
      <c r="BJ109" s="402" t="s">
        <v>526</v>
      </c>
      <c r="BK109" s="402" t="s">
        <v>526</v>
      </c>
      <c r="BL109" s="402" t="s">
        <v>526</v>
      </c>
      <c r="BM109" s="402" t="s">
        <v>526</v>
      </c>
      <c r="BN109" s="402"/>
      <c r="BO109" s="402"/>
      <c r="BP109" s="402"/>
      <c r="BQ109" s="402"/>
      <c r="BR109" s="402"/>
      <c r="BS109" s="402"/>
      <c r="BT109" s="402">
        <v>1.22</v>
      </c>
      <c r="BU109" s="402">
        <v>1.1499999999999999</v>
      </c>
      <c r="BV109" s="402">
        <v>1.78</v>
      </c>
      <c r="BW109" s="402">
        <v>0.67</v>
      </c>
      <c r="BX109" s="402">
        <v>0.63540108249238969</v>
      </c>
      <c r="BY109" s="402">
        <v>941.05</v>
      </c>
      <c r="BZ109" s="402">
        <v>932.9</v>
      </c>
      <c r="CA109" s="402">
        <v>1149.2872699650131</v>
      </c>
      <c r="CB109" s="402">
        <v>1202.42</v>
      </c>
      <c r="CC109" s="402">
        <v>1002.36</v>
      </c>
      <c r="CD109" s="402">
        <v>899.90069715777383</v>
      </c>
      <c r="CE109" s="402">
        <v>0.16</v>
      </c>
      <c r="CF109" s="402">
        <v>0.25</v>
      </c>
      <c r="CG109" s="402"/>
      <c r="CH109" s="402"/>
      <c r="CI109" s="402"/>
      <c r="CJ109" s="402">
        <v>58.93</v>
      </c>
      <c r="CK109" s="402">
        <v>2.5299999999999998</v>
      </c>
      <c r="CL109" s="402">
        <v>456.31</v>
      </c>
      <c r="CM109" s="402">
        <v>635.35162995828796</v>
      </c>
      <c r="CN109" s="402">
        <v>714.93015506856341</v>
      </c>
      <c r="CO109" s="402">
        <v>29.6</v>
      </c>
      <c r="CP109" s="402">
        <v>13.89</v>
      </c>
      <c r="CQ109" s="402">
        <v>14.4</v>
      </c>
      <c r="CR109" s="402">
        <v>37.659999999999997</v>
      </c>
      <c r="CS109" s="402">
        <v>0.40235088047109668</v>
      </c>
      <c r="CT109" s="402">
        <v>12.23</v>
      </c>
      <c r="CU109" s="402">
        <v>1830</v>
      </c>
      <c r="CV109" s="402">
        <v>8.3000000000000007</v>
      </c>
      <c r="CW109" s="402">
        <v>1.34</v>
      </c>
      <c r="CX109" s="402">
        <v>0.5</v>
      </c>
      <c r="CY109" s="402">
        <v>45.41</v>
      </c>
      <c r="CZ109" s="402">
        <v>12.56</v>
      </c>
      <c r="DA109" s="402">
        <v>6.4</v>
      </c>
      <c r="DB109" s="402">
        <v>32.090000000000003</v>
      </c>
      <c r="DC109" s="402">
        <v>25.46</v>
      </c>
      <c r="DD109" s="999">
        <v>16728</v>
      </c>
      <c r="DE109" s="402">
        <v>30.76</v>
      </c>
      <c r="DF109" s="402">
        <v>31.25</v>
      </c>
      <c r="DG109" s="402">
        <v>35.714285714285715</v>
      </c>
      <c r="DH109" s="402">
        <v>0.46</v>
      </c>
      <c r="DI109" s="402">
        <v>0.52162642330615794</v>
      </c>
      <c r="DJ109" s="402">
        <v>0.5591591738877526</v>
      </c>
      <c r="DK109" s="402">
        <v>0.61</v>
      </c>
      <c r="DL109" s="402">
        <v>0.53</v>
      </c>
      <c r="DM109" s="402"/>
      <c r="DN109" s="402"/>
      <c r="DO109" s="402">
        <v>0</v>
      </c>
      <c r="DP109" s="402" t="s">
        <v>987</v>
      </c>
      <c r="DQ109" s="812" t="s">
        <v>987</v>
      </c>
      <c r="DR109" s="402">
        <v>0</v>
      </c>
      <c r="DS109" s="402" t="s">
        <v>987</v>
      </c>
      <c r="DT109" s="402">
        <v>0</v>
      </c>
      <c r="DU109" s="402">
        <v>34.17</v>
      </c>
      <c r="DV109" s="402">
        <v>39.79</v>
      </c>
      <c r="DW109" s="402" t="s">
        <v>604</v>
      </c>
      <c r="DX109" s="402" t="s">
        <v>604</v>
      </c>
      <c r="DY109" s="402" t="s">
        <v>604</v>
      </c>
      <c r="DZ109" s="402">
        <v>10.47</v>
      </c>
      <c r="EA109" s="402">
        <v>10.367955835489626</v>
      </c>
      <c r="EB109" s="402">
        <v>10.299414518176047</v>
      </c>
      <c r="EC109" s="770"/>
      <c r="ED109" s="770"/>
      <c r="EE109" s="770"/>
      <c r="EF109" s="770"/>
      <c r="EG109" s="770"/>
      <c r="EH109" s="770"/>
      <c r="EI109" s="770"/>
      <c r="EJ109" s="770"/>
      <c r="EK109" s="402" t="s">
        <v>333</v>
      </c>
      <c r="EL109" s="584"/>
      <c r="EM109" s="402">
        <v>0</v>
      </c>
      <c r="EN109" s="402" t="s">
        <v>830</v>
      </c>
      <c r="EO109" s="402" t="s">
        <v>830</v>
      </c>
      <c r="EP109" s="402" t="s">
        <v>604</v>
      </c>
      <c r="EQ109" s="402">
        <v>0</v>
      </c>
      <c r="ER109" s="402">
        <v>0</v>
      </c>
      <c r="ES109" s="402">
        <v>0</v>
      </c>
      <c r="ET109" s="402">
        <v>100</v>
      </c>
      <c r="EU109" s="402"/>
      <c r="EV109" s="402"/>
      <c r="EW109" s="402"/>
      <c r="EX109" s="402"/>
      <c r="EY109" s="402"/>
      <c r="EZ109" s="402"/>
      <c r="FA109" s="402" t="s">
        <v>605</v>
      </c>
      <c r="FB109" s="782" t="s">
        <v>604</v>
      </c>
      <c r="FC109" s="782" t="s">
        <v>526</v>
      </c>
      <c r="FD109" s="782">
        <v>124.19202975987615</v>
      </c>
      <c r="FE109" s="402">
        <v>32.380000000000003</v>
      </c>
    </row>
    <row r="110" spans="1:161">
      <c r="A110" s="276" t="s">
        <v>269</v>
      </c>
      <c r="B110" s="276" t="s">
        <v>307</v>
      </c>
      <c r="C110" s="267" t="s">
        <v>271</v>
      </c>
      <c r="D110" s="421" t="s">
        <v>271</v>
      </c>
      <c r="E110" s="312">
        <v>13001</v>
      </c>
      <c r="F110" s="276" t="s">
        <v>309</v>
      </c>
      <c r="G110" s="794">
        <v>13302</v>
      </c>
      <c r="H110" s="795">
        <v>302.88</v>
      </c>
      <c r="I110" s="795">
        <v>205.27715799999999</v>
      </c>
      <c r="J110" s="796">
        <v>5.17</v>
      </c>
      <c r="K110" s="795">
        <v>713.58</v>
      </c>
      <c r="L110" s="795">
        <v>785.66715899999997</v>
      </c>
      <c r="M110" s="795">
        <v>4.6500000000000004</v>
      </c>
      <c r="N110" s="795">
        <v>70.36</v>
      </c>
      <c r="O110" s="795">
        <v>69.658700861343178</v>
      </c>
      <c r="P110" s="795">
        <v>69.81</v>
      </c>
      <c r="Q110" s="795">
        <v>75.911534227057828</v>
      </c>
      <c r="R110" s="795">
        <v>6.88</v>
      </c>
      <c r="S110" s="795">
        <v>2343.19</v>
      </c>
      <c r="T110" s="795">
        <v>2718.46</v>
      </c>
      <c r="U110" s="795">
        <v>2835.374178</v>
      </c>
      <c r="V110" s="795">
        <v>10.91</v>
      </c>
      <c r="W110" s="795">
        <v>679.68</v>
      </c>
      <c r="X110" s="795">
        <v>832.81</v>
      </c>
      <c r="Y110" s="795">
        <v>871.26529600000003</v>
      </c>
      <c r="Z110" s="795">
        <v>0.75</v>
      </c>
      <c r="AA110" s="809">
        <v>0.71</v>
      </c>
      <c r="AB110" s="809">
        <v>1</v>
      </c>
      <c r="AC110" s="795">
        <v>2284.89</v>
      </c>
      <c r="AD110" s="795">
        <v>653.45000000000005</v>
      </c>
      <c r="AE110" s="795">
        <v>695.877521</v>
      </c>
      <c r="AF110" s="402">
        <v>775.78</v>
      </c>
      <c r="AG110" s="402" t="s">
        <v>526</v>
      </c>
      <c r="AH110" s="402" t="s">
        <v>526</v>
      </c>
      <c r="AI110" s="402">
        <v>0.06</v>
      </c>
      <c r="AJ110" s="402"/>
      <c r="AK110" s="402">
        <v>2.2799999999999998</v>
      </c>
      <c r="AL110" s="402">
        <v>2.44</v>
      </c>
      <c r="AM110" s="398">
        <v>6.3</v>
      </c>
      <c r="AN110" s="402">
        <v>1.36</v>
      </c>
      <c r="AO110" s="402">
        <v>1.3571428571428572</v>
      </c>
      <c r="AP110" s="402">
        <v>21.2</v>
      </c>
      <c r="AQ110" s="402">
        <v>21.2</v>
      </c>
      <c r="AR110" s="402">
        <v>70.8</v>
      </c>
      <c r="AS110" s="402">
        <v>70.8</v>
      </c>
      <c r="AT110" s="402">
        <v>6.95</v>
      </c>
      <c r="AU110" s="402">
        <v>7.41</v>
      </c>
      <c r="AV110" s="402">
        <v>13.396586234613627</v>
      </c>
      <c r="AW110" s="402">
        <v>99.949590641241798</v>
      </c>
      <c r="AX110" s="402">
        <v>113.55</v>
      </c>
      <c r="AY110" s="402">
        <v>139.48210373685953</v>
      </c>
      <c r="AZ110" s="402">
        <v>95</v>
      </c>
      <c r="BA110" s="402">
        <v>120</v>
      </c>
      <c r="BB110" s="402">
        <v>31.18</v>
      </c>
      <c r="BC110" s="402">
        <v>34.19</v>
      </c>
      <c r="BD110" s="402">
        <v>78.77</v>
      </c>
      <c r="BE110" s="402">
        <v>52.18</v>
      </c>
      <c r="BF110" s="402"/>
      <c r="BG110" s="402"/>
      <c r="BH110" s="402"/>
      <c r="BI110" s="402"/>
      <c r="BJ110" s="402" t="s">
        <v>526</v>
      </c>
      <c r="BK110" s="402" t="s">
        <v>526</v>
      </c>
      <c r="BL110" s="402" t="s">
        <v>526</v>
      </c>
      <c r="BM110" s="402" t="s">
        <v>526</v>
      </c>
      <c r="BN110" s="402"/>
      <c r="BO110" s="402"/>
      <c r="BP110" s="402"/>
      <c r="BQ110" s="402"/>
      <c r="BR110" s="402"/>
      <c r="BS110" s="402"/>
      <c r="BT110" s="402">
        <v>0.96</v>
      </c>
      <c r="BU110" s="402">
        <v>1.0900000000000001</v>
      </c>
      <c r="BV110" s="402">
        <v>18.45</v>
      </c>
      <c r="BW110" s="402">
        <v>4.26</v>
      </c>
      <c r="BX110" s="402" t="s">
        <v>526</v>
      </c>
      <c r="BY110" s="402">
        <v>740.26</v>
      </c>
      <c r="BZ110" s="402">
        <v>768.26</v>
      </c>
      <c r="CA110" s="402">
        <v>983.48564201169438</v>
      </c>
      <c r="CB110" s="402">
        <v>1869.76</v>
      </c>
      <c r="CC110" s="402">
        <v>1299.75</v>
      </c>
      <c r="CD110" s="402">
        <v>1163.516777456548</v>
      </c>
      <c r="CE110" s="402">
        <v>0.05</v>
      </c>
      <c r="CF110" s="402">
        <v>0.66</v>
      </c>
      <c r="CG110" s="402"/>
      <c r="CH110" s="402"/>
      <c r="CI110" s="402"/>
      <c r="CJ110" s="402">
        <v>39.61</v>
      </c>
      <c r="CK110" s="402">
        <v>0.84</v>
      </c>
      <c r="CL110" s="402">
        <v>454.39</v>
      </c>
      <c r="CM110" s="402">
        <v>457.27459361222361</v>
      </c>
      <c r="CN110" s="402">
        <v>554.17877558841383</v>
      </c>
      <c r="CO110" s="402">
        <v>20.83</v>
      </c>
      <c r="CP110" s="402">
        <v>19.37</v>
      </c>
      <c r="CQ110" s="402">
        <v>19.420000000000002</v>
      </c>
      <c r="CR110" s="402">
        <v>43.93</v>
      </c>
      <c r="CS110" s="402">
        <v>0.25744788025671039</v>
      </c>
      <c r="CT110" s="402">
        <v>16.68</v>
      </c>
      <c r="CU110" s="402">
        <v>1519</v>
      </c>
      <c r="CV110" s="402">
        <v>8.68</v>
      </c>
      <c r="CW110" s="402">
        <v>1.1599999999999999</v>
      </c>
      <c r="CX110" s="402">
        <v>0.54</v>
      </c>
      <c r="CY110" s="402" t="s">
        <v>526</v>
      </c>
      <c r="CZ110" s="402">
        <v>9.81</v>
      </c>
      <c r="DA110" s="402">
        <v>3.61</v>
      </c>
      <c r="DB110" s="402">
        <v>26.75</v>
      </c>
      <c r="DC110" s="402">
        <v>25.76</v>
      </c>
      <c r="DD110" s="999" t="s">
        <v>526</v>
      </c>
      <c r="DE110" s="402">
        <v>26.66</v>
      </c>
      <c r="DF110" s="402">
        <v>23.529411764705884</v>
      </c>
      <c r="DG110" s="402" t="s">
        <v>1280</v>
      </c>
      <c r="DH110" s="402">
        <v>0.52</v>
      </c>
      <c r="DI110" s="402">
        <v>0.58640520379485339</v>
      </c>
      <c r="DJ110" s="402" t="s">
        <v>1280</v>
      </c>
      <c r="DK110" s="402">
        <v>0.86</v>
      </c>
      <c r="DL110" s="402">
        <v>0.68</v>
      </c>
      <c r="DM110" s="402"/>
      <c r="DN110" s="402"/>
      <c r="DO110" s="402">
        <v>0.03</v>
      </c>
      <c r="DP110" s="402" t="s">
        <v>987</v>
      </c>
      <c r="DQ110" s="812" t="s">
        <v>987</v>
      </c>
      <c r="DR110" s="402">
        <v>12.36</v>
      </c>
      <c r="DS110" s="402" t="s">
        <v>987</v>
      </c>
      <c r="DT110" s="402">
        <v>20.59</v>
      </c>
      <c r="DU110" s="402">
        <v>1.83</v>
      </c>
      <c r="DV110" s="402">
        <v>1.75</v>
      </c>
      <c r="DW110" s="402" t="s">
        <v>605</v>
      </c>
      <c r="DX110" s="402" t="s">
        <v>604</v>
      </c>
      <c r="DY110" s="402" t="s">
        <v>604</v>
      </c>
      <c r="DZ110" s="402">
        <v>14.62</v>
      </c>
      <c r="EA110" s="402">
        <v>15.642280454074301</v>
      </c>
      <c r="EB110" s="402">
        <v>15.198987749524736</v>
      </c>
      <c r="EC110" s="770"/>
      <c r="ED110" s="770"/>
      <c r="EE110" s="770"/>
      <c r="EF110" s="770"/>
      <c r="EG110" s="770"/>
      <c r="EH110" s="770"/>
      <c r="EI110" s="770"/>
      <c r="EJ110" s="770"/>
      <c r="EK110" s="402" t="s">
        <v>333</v>
      </c>
      <c r="EL110" s="584"/>
      <c r="EM110" s="402">
        <v>0</v>
      </c>
      <c r="EN110" s="402" t="s">
        <v>830</v>
      </c>
      <c r="EO110" s="402" t="s">
        <v>830</v>
      </c>
      <c r="EP110" s="402" t="s">
        <v>605</v>
      </c>
      <c r="EQ110" s="402" t="s">
        <v>847</v>
      </c>
      <c r="ER110" s="402" t="s">
        <v>847</v>
      </c>
      <c r="ES110" s="402" t="s">
        <v>847</v>
      </c>
      <c r="ET110" s="402" t="s">
        <v>847</v>
      </c>
      <c r="EU110" s="402"/>
      <c r="EV110" s="402"/>
      <c r="EW110" s="402"/>
      <c r="EX110" s="402"/>
      <c r="EY110" s="402"/>
      <c r="EZ110" s="402"/>
      <c r="FA110" s="402" t="s">
        <v>604</v>
      </c>
      <c r="FB110" s="782" t="s">
        <v>526</v>
      </c>
      <c r="FC110" s="782">
        <v>1445</v>
      </c>
      <c r="FD110" s="782" t="s">
        <v>526</v>
      </c>
      <c r="FE110" s="402">
        <v>37.049999999999997</v>
      </c>
    </row>
    <row r="111" spans="1:161">
      <c r="A111" s="276" t="s">
        <v>269</v>
      </c>
      <c r="B111" s="276" t="s">
        <v>307</v>
      </c>
      <c r="C111" s="267" t="s">
        <v>271</v>
      </c>
      <c r="D111" s="421" t="s">
        <v>271</v>
      </c>
      <c r="E111" s="312">
        <v>13001</v>
      </c>
      <c r="F111" s="276" t="s">
        <v>310</v>
      </c>
      <c r="G111" s="794">
        <v>13303</v>
      </c>
      <c r="H111" s="795">
        <v>519.54</v>
      </c>
      <c r="I111" s="795">
        <v>479.74316399999998</v>
      </c>
      <c r="J111" s="796">
        <v>6.4</v>
      </c>
      <c r="K111" s="795">
        <v>85.32</v>
      </c>
      <c r="L111" s="795">
        <v>85.252894999999995</v>
      </c>
      <c r="M111" s="795">
        <v>18.04</v>
      </c>
      <c r="N111" s="795">
        <v>51.88</v>
      </c>
      <c r="O111" s="795">
        <v>51.836547291092742</v>
      </c>
      <c r="P111" s="795">
        <v>15.03</v>
      </c>
      <c r="Q111" s="795">
        <v>15.021426385062748</v>
      </c>
      <c r="R111" s="795">
        <v>6.03</v>
      </c>
      <c r="S111" s="795">
        <v>322.08</v>
      </c>
      <c r="T111" s="795">
        <v>387.27</v>
      </c>
      <c r="U111" s="795">
        <v>366.997434</v>
      </c>
      <c r="V111" s="795">
        <v>18.38</v>
      </c>
      <c r="W111" s="795">
        <v>717.92</v>
      </c>
      <c r="X111" s="795">
        <v>701.52</v>
      </c>
      <c r="Y111" s="795">
        <v>735.65816600000005</v>
      </c>
      <c r="Z111" s="795">
        <v>0.97</v>
      </c>
      <c r="AA111" s="809">
        <v>1.02</v>
      </c>
      <c r="AB111" s="809">
        <v>1.61</v>
      </c>
      <c r="AC111" s="795">
        <v>559.21</v>
      </c>
      <c r="AD111" s="795">
        <v>581.92999999999995</v>
      </c>
      <c r="AE111" s="795">
        <v>596.24191800000006</v>
      </c>
      <c r="AF111" s="402" t="s">
        <v>526</v>
      </c>
      <c r="AG111" s="402" t="s">
        <v>526</v>
      </c>
      <c r="AH111" s="402" t="s">
        <v>526</v>
      </c>
      <c r="AI111" s="402" t="s">
        <v>526</v>
      </c>
      <c r="AJ111" s="402"/>
      <c r="AK111" s="402">
        <v>1.24</v>
      </c>
      <c r="AL111" s="402">
        <v>0.89</v>
      </c>
      <c r="AM111" s="398">
        <v>2.68</v>
      </c>
      <c r="AN111" s="402" t="s">
        <v>526</v>
      </c>
      <c r="AO111" s="402" t="s">
        <v>526</v>
      </c>
      <c r="AP111" s="402" t="s">
        <v>526</v>
      </c>
      <c r="AQ111" s="402" t="s">
        <v>526</v>
      </c>
      <c r="AR111" s="402" t="s">
        <v>526</v>
      </c>
      <c r="AS111" s="402" t="s">
        <v>526</v>
      </c>
      <c r="AT111" s="402">
        <v>38.72</v>
      </c>
      <c r="AU111" s="402">
        <v>23.73</v>
      </c>
      <c r="AV111" s="402">
        <v>46.561437817199796</v>
      </c>
      <c r="AW111" s="402">
        <v>290.40220705677359</v>
      </c>
      <c r="AX111" s="402">
        <v>142.41</v>
      </c>
      <c r="AY111" s="402">
        <v>107.09130697955952</v>
      </c>
      <c r="AZ111" s="402" t="s">
        <v>526</v>
      </c>
      <c r="BA111" s="402" t="s">
        <v>526</v>
      </c>
      <c r="BB111" s="402" t="s">
        <v>526</v>
      </c>
      <c r="BC111" s="402" t="s">
        <v>526</v>
      </c>
      <c r="BD111" s="402" t="s">
        <v>526</v>
      </c>
      <c r="BE111" s="402" t="s">
        <v>526</v>
      </c>
      <c r="BF111" s="402"/>
      <c r="BG111" s="402"/>
      <c r="BH111" s="402"/>
      <c r="BI111" s="402"/>
      <c r="BJ111" s="402" t="s">
        <v>526</v>
      </c>
      <c r="BK111" s="402" t="s">
        <v>526</v>
      </c>
      <c r="BL111" s="402" t="s">
        <v>526</v>
      </c>
      <c r="BM111" s="402" t="s">
        <v>526</v>
      </c>
      <c r="BN111" s="402"/>
      <c r="BO111" s="402"/>
      <c r="BP111" s="402"/>
      <c r="BQ111" s="402"/>
      <c r="BR111" s="402"/>
      <c r="BS111" s="402"/>
      <c r="BT111" s="402">
        <v>2.3199999999999998</v>
      </c>
      <c r="BU111" s="402">
        <v>2.25</v>
      </c>
      <c r="BV111" s="402">
        <v>0</v>
      </c>
      <c r="BW111" s="402">
        <v>0</v>
      </c>
      <c r="BX111" s="402">
        <v>11.867464160258237</v>
      </c>
      <c r="BY111" s="402">
        <v>660.62</v>
      </c>
      <c r="BZ111" s="402">
        <v>732.08</v>
      </c>
      <c r="CA111" s="402">
        <v>889.56306746752341</v>
      </c>
      <c r="CB111" s="402">
        <v>1467.74</v>
      </c>
      <c r="CC111" s="402">
        <v>1268.9100000000001</v>
      </c>
      <c r="CD111" s="402">
        <v>1617.5638429179592</v>
      </c>
      <c r="CE111" s="402" t="s">
        <v>526</v>
      </c>
      <c r="CF111" s="402">
        <v>0.04</v>
      </c>
      <c r="CG111" s="402"/>
      <c r="CH111" s="402"/>
      <c r="CI111" s="402"/>
      <c r="CJ111" s="402">
        <v>29.1</v>
      </c>
      <c r="CK111" s="402">
        <v>0.09</v>
      </c>
      <c r="CL111" s="402">
        <v>319.58</v>
      </c>
      <c r="CM111" s="402">
        <v>296.87137891077634</v>
      </c>
      <c r="CN111" s="402">
        <v>304.72008781558731</v>
      </c>
      <c r="CO111" s="402">
        <v>10.33</v>
      </c>
      <c r="CP111" s="402">
        <v>12.51</v>
      </c>
      <c r="CQ111" s="402">
        <v>10.64</v>
      </c>
      <c r="CR111" s="402">
        <v>49.05</v>
      </c>
      <c r="CS111" s="402">
        <v>6.3897512740112905E-2</v>
      </c>
      <c r="CT111" s="402">
        <v>23.2</v>
      </c>
      <c r="CU111" s="402">
        <v>251</v>
      </c>
      <c r="CV111" s="402">
        <v>6.85</v>
      </c>
      <c r="CW111" s="402">
        <v>1.22</v>
      </c>
      <c r="CX111" s="402">
        <v>0.66</v>
      </c>
      <c r="CY111" s="402">
        <v>7.96</v>
      </c>
      <c r="CZ111" s="402">
        <v>7.89</v>
      </c>
      <c r="DA111" s="402">
        <v>6.79</v>
      </c>
      <c r="DB111" s="402">
        <v>27.19</v>
      </c>
      <c r="DC111" s="402">
        <v>23.67</v>
      </c>
      <c r="DD111" s="999" t="s">
        <v>526</v>
      </c>
      <c r="DE111" s="402" t="s">
        <v>526</v>
      </c>
      <c r="DF111" s="402" t="s">
        <v>526</v>
      </c>
      <c r="DG111" s="402" t="s">
        <v>526</v>
      </c>
      <c r="DH111" s="402" t="s">
        <v>526</v>
      </c>
      <c r="DI111" s="402" t="s">
        <v>526</v>
      </c>
      <c r="DJ111" s="402" t="s">
        <v>526</v>
      </c>
      <c r="DK111" s="402">
        <v>0.45</v>
      </c>
      <c r="DL111" s="402">
        <v>0.68</v>
      </c>
      <c r="DM111" s="402"/>
      <c r="DN111" s="402"/>
      <c r="DO111" s="402">
        <v>0.03</v>
      </c>
      <c r="DP111" s="402" t="s">
        <v>987</v>
      </c>
      <c r="DQ111" s="812" t="s">
        <v>987</v>
      </c>
      <c r="DR111" s="402">
        <v>0</v>
      </c>
      <c r="DS111" s="402" t="s">
        <v>987</v>
      </c>
      <c r="DT111" s="402">
        <v>0</v>
      </c>
      <c r="DU111" s="402">
        <v>35.24</v>
      </c>
      <c r="DV111" s="402">
        <v>37.5</v>
      </c>
      <c r="DW111" s="402" t="s">
        <v>605</v>
      </c>
      <c r="DX111" s="402" t="s">
        <v>605</v>
      </c>
      <c r="DY111" s="402" t="s">
        <v>605</v>
      </c>
      <c r="DZ111" s="402">
        <v>34.67</v>
      </c>
      <c r="EA111" s="402">
        <v>34.399845483517296</v>
      </c>
      <c r="EB111" s="402">
        <v>35.948571878640543</v>
      </c>
      <c r="EC111" s="770"/>
      <c r="ED111" s="770"/>
      <c r="EE111" s="770"/>
      <c r="EF111" s="770"/>
      <c r="EG111" s="770"/>
      <c r="EH111" s="770"/>
      <c r="EI111" s="770"/>
      <c r="EJ111" s="770"/>
      <c r="EK111" s="402" t="s">
        <v>333</v>
      </c>
      <c r="EL111" s="584"/>
      <c r="EM111" s="402">
        <v>0</v>
      </c>
      <c r="EN111" s="402" t="s">
        <v>830</v>
      </c>
      <c r="EO111" s="402" t="s">
        <v>830</v>
      </c>
      <c r="EP111" s="402" t="s">
        <v>605</v>
      </c>
      <c r="EQ111" s="402" t="s">
        <v>847</v>
      </c>
      <c r="ER111" s="402" t="s">
        <v>847</v>
      </c>
      <c r="ES111" s="402" t="s">
        <v>847</v>
      </c>
      <c r="ET111" s="402" t="s">
        <v>847</v>
      </c>
      <c r="EU111" s="402"/>
      <c r="EV111" s="402"/>
      <c r="EW111" s="402"/>
      <c r="EX111" s="402"/>
      <c r="EY111" s="402"/>
      <c r="EZ111" s="402"/>
      <c r="FA111" s="402" t="s">
        <v>605</v>
      </c>
      <c r="FB111" s="782" t="s">
        <v>605</v>
      </c>
      <c r="FC111" s="782">
        <v>0</v>
      </c>
      <c r="FD111" s="782">
        <v>0</v>
      </c>
      <c r="FE111" s="402">
        <v>45.35</v>
      </c>
    </row>
    <row r="112" spans="1:161">
      <c r="A112" s="276" t="s">
        <v>269</v>
      </c>
      <c r="B112" s="276" t="s">
        <v>311</v>
      </c>
      <c r="C112" s="267" t="s">
        <v>271</v>
      </c>
      <c r="D112" s="421" t="s">
        <v>271</v>
      </c>
      <c r="E112" s="312">
        <v>13001</v>
      </c>
      <c r="F112" s="276" t="s">
        <v>312</v>
      </c>
      <c r="G112" s="794">
        <v>13401</v>
      </c>
      <c r="H112" s="795">
        <v>220.6</v>
      </c>
      <c r="I112" s="795">
        <v>668.20639800000004</v>
      </c>
      <c r="J112" s="796">
        <v>3.38</v>
      </c>
      <c r="K112" s="795">
        <v>1562.91</v>
      </c>
      <c r="L112" s="795">
        <v>1556.0631020000001</v>
      </c>
      <c r="M112" s="795">
        <v>1.19</v>
      </c>
      <c r="N112" s="795">
        <v>88.99</v>
      </c>
      <c r="O112" s="795">
        <v>88.474825866721886</v>
      </c>
      <c r="P112" s="795">
        <v>89.66</v>
      </c>
      <c r="Q112" s="795">
        <v>88.631948484818608</v>
      </c>
      <c r="R112" s="795">
        <v>4.07</v>
      </c>
      <c r="S112" s="795">
        <v>1057.3499999999999</v>
      </c>
      <c r="T112" s="795">
        <v>1071.28</v>
      </c>
      <c r="U112" s="795">
        <v>1086.1967110000001</v>
      </c>
      <c r="V112" s="795">
        <v>11.14</v>
      </c>
      <c r="W112" s="795">
        <v>524.71</v>
      </c>
      <c r="X112" s="795">
        <v>527.4</v>
      </c>
      <c r="Y112" s="795">
        <v>532.71408499999995</v>
      </c>
      <c r="Z112" s="795">
        <v>1.07</v>
      </c>
      <c r="AA112" s="809">
        <v>0.79</v>
      </c>
      <c r="AB112" s="809">
        <v>1.1200000000000001</v>
      </c>
      <c r="AC112" s="795">
        <v>773.7</v>
      </c>
      <c r="AD112" s="795">
        <v>428.44</v>
      </c>
      <c r="AE112" s="795">
        <v>435.50768599999998</v>
      </c>
      <c r="AF112" s="402">
        <v>303.97000000000003</v>
      </c>
      <c r="AG112" s="402">
        <v>4.38</v>
      </c>
      <c r="AH112" s="402">
        <v>4.38</v>
      </c>
      <c r="AI112" s="402">
        <v>1.21</v>
      </c>
      <c r="AJ112" s="402"/>
      <c r="AK112" s="402">
        <v>1.38</v>
      </c>
      <c r="AL112" s="402">
        <v>1.36</v>
      </c>
      <c r="AM112" s="398">
        <v>19.32</v>
      </c>
      <c r="AN112" s="402">
        <v>1.8</v>
      </c>
      <c r="AO112" s="402">
        <v>1.8</v>
      </c>
      <c r="AP112" s="402">
        <v>22.6</v>
      </c>
      <c r="AQ112" s="402">
        <v>22.6</v>
      </c>
      <c r="AR112" s="402">
        <v>68.599999999999994</v>
      </c>
      <c r="AS112" s="402">
        <v>68.599999999999994</v>
      </c>
      <c r="AT112" s="402">
        <v>6.18</v>
      </c>
      <c r="AU112" s="402">
        <v>6.38</v>
      </c>
      <c r="AV112" s="402">
        <v>4.4798050388847077</v>
      </c>
      <c r="AW112" s="402">
        <v>161.71173260362073</v>
      </c>
      <c r="AX112" s="402">
        <v>152.53</v>
      </c>
      <c r="AY112" s="402">
        <v>93.17994480880192</v>
      </c>
      <c r="AZ112" s="402">
        <v>90</v>
      </c>
      <c r="BA112" s="402">
        <v>120</v>
      </c>
      <c r="BB112" s="402">
        <v>19.55</v>
      </c>
      <c r="BC112" s="402">
        <v>32.17</v>
      </c>
      <c r="BD112" s="402">
        <v>47.75</v>
      </c>
      <c r="BE112" s="402">
        <v>19.23</v>
      </c>
      <c r="BF112" s="402"/>
      <c r="BG112" s="402"/>
      <c r="BH112" s="402"/>
      <c r="BI112" s="402"/>
      <c r="BJ112" s="402">
        <v>7.61</v>
      </c>
      <c r="BK112" s="402">
        <v>7.45</v>
      </c>
      <c r="BL112" s="402">
        <v>15.21</v>
      </c>
      <c r="BM112" s="402">
        <v>15.27</v>
      </c>
      <c r="BN112" s="402"/>
      <c r="BO112" s="402"/>
      <c r="BP112" s="402"/>
      <c r="BQ112" s="402"/>
      <c r="BR112" s="402"/>
      <c r="BS112" s="402"/>
      <c r="BT112" s="402">
        <v>1.48</v>
      </c>
      <c r="BU112" s="402">
        <v>1.33</v>
      </c>
      <c r="BV112" s="402">
        <v>0.4</v>
      </c>
      <c r="BW112" s="402">
        <v>2.1</v>
      </c>
      <c r="BX112" s="402">
        <v>1.7318858413774874</v>
      </c>
      <c r="BY112" s="402">
        <v>623.12</v>
      </c>
      <c r="BZ112" s="402">
        <v>623.4</v>
      </c>
      <c r="CA112" s="402">
        <v>645.43374631162567</v>
      </c>
      <c r="CB112" s="402">
        <v>860.06</v>
      </c>
      <c r="CC112" s="402">
        <v>606.02</v>
      </c>
      <c r="CD112" s="402">
        <v>459.53693651817599</v>
      </c>
      <c r="CE112" s="402">
        <v>0.21</v>
      </c>
      <c r="CF112" s="402">
        <v>0.12</v>
      </c>
      <c r="CG112" s="402"/>
      <c r="CH112" s="402"/>
      <c r="CI112" s="402"/>
      <c r="CJ112" s="402">
        <v>18.399999999999999</v>
      </c>
      <c r="CK112" s="402">
        <v>0.33</v>
      </c>
      <c r="CL112" s="402">
        <v>462.75</v>
      </c>
      <c r="CM112" s="402">
        <v>533.62466618111193</v>
      </c>
      <c r="CN112" s="402">
        <v>611.07371620888068</v>
      </c>
      <c r="CO112" s="402">
        <v>8.2799999999999994</v>
      </c>
      <c r="CP112" s="402">
        <v>10.72</v>
      </c>
      <c r="CQ112" s="402">
        <v>14.56</v>
      </c>
      <c r="CR112" s="402">
        <v>31.39</v>
      </c>
      <c r="CS112" s="402">
        <v>1.2264425157432897</v>
      </c>
      <c r="CT112" s="402">
        <v>12.73</v>
      </c>
      <c r="CU112" s="402">
        <v>6355</v>
      </c>
      <c r="CV112" s="402">
        <v>9.44</v>
      </c>
      <c r="CW112" s="402">
        <v>2.14</v>
      </c>
      <c r="CX112" s="402">
        <v>0.12</v>
      </c>
      <c r="CY112" s="402">
        <v>87.58</v>
      </c>
      <c r="CZ112" s="402">
        <v>9.19</v>
      </c>
      <c r="DA112" s="402">
        <v>9.42</v>
      </c>
      <c r="DB112" s="402">
        <v>21.99</v>
      </c>
      <c r="DC112" s="402">
        <v>26.07</v>
      </c>
      <c r="DD112" s="999">
        <v>19225</v>
      </c>
      <c r="DE112" s="402">
        <v>62.29</v>
      </c>
      <c r="DF112" s="402">
        <v>50</v>
      </c>
      <c r="DG112" s="402">
        <v>46.153846153846153</v>
      </c>
      <c r="DH112" s="402">
        <v>0.34</v>
      </c>
      <c r="DI112" s="402">
        <v>0.34255963614800161</v>
      </c>
      <c r="DJ112" s="402">
        <v>0.35864344265769293</v>
      </c>
      <c r="DK112" s="402">
        <v>1.21</v>
      </c>
      <c r="DL112" s="402">
        <v>1.1499999999999999</v>
      </c>
      <c r="DM112" s="402"/>
      <c r="DN112" s="402"/>
      <c r="DO112" s="402">
        <v>0.02</v>
      </c>
      <c r="DP112" s="402" t="s">
        <v>987</v>
      </c>
      <c r="DQ112" s="812" t="s">
        <v>987</v>
      </c>
      <c r="DR112" s="402">
        <v>1.67</v>
      </c>
      <c r="DS112" s="402" t="s">
        <v>987</v>
      </c>
      <c r="DT112" s="402">
        <v>2.0499999999999998</v>
      </c>
      <c r="DU112" s="402">
        <v>34.24</v>
      </c>
      <c r="DV112" s="402">
        <v>55.51</v>
      </c>
      <c r="DW112" s="402" t="s">
        <v>605</v>
      </c>
      <c r="DX112" s="402" t="s">
        <v>605</v>
      </c>
      <c r="DY112" s="402" t="s">
        <v>605</v>
      </c>
      <c r="DZ112" s="402">
        <v>36.6</v>
      </c>
      <c r="EA112" s="402">
        <v>37.377163892998183</v>
      </c>
      <c r="EB112" s="402">
        <v>38.264626146992015</v>
      </c>
      <c r="EC112" s="770"/>
      <c r="ED112" s="770"/>
      <c r="EE112" s="770"/>
      <c r="EF112" s="770"/>
      <c r="EG112" s="770"/>
      <c r="EH112" s="770"/>
      <c r="EI112" s="770"/>
      <c r="EJ112" s="770"/>
      <c r="EK112" s="402" t="s">
        <v>333</v>
      </c>
      <c r="EL112" s="584"/>
      <c r="EM112" s="402">
        <v>0</v>
      </c>
      <c r="EN112" s="402" t="s">
        <v>830</v>
      </c>
      <c r="EO112" s="402" t="s">
        <v>830</v>
      </c>
      <c r="EP112" s="402" t="s">
        <v>604</v>
      </c>
      <c r="EQ112" s="402" t="s">
        <v>847</v>
      </c>
      <c r="ER112" s="402" t="s">
        <v>847</v>
      </c>
      <c r="ES112" s="402" t="s">
        <v>847</v>
      </c>
      <c r="ET112" s="402" t="s">
        <v>847</v>
      </c>
      <c r="EU112" s="402"/>
      <c r="EV112" s="402"/>
      <c r="EW112" s="402"/>
      <c r="EX112" s="402"/>
      <c r="EY112" s="402"/>
      <c r="EZ112" s="402"/>
      <c r="FA112" s="402" t="s">
        <v>605</v>
      </c>
      <c r="FB112" s="782" t="s">
        <v>604</v>
      </c>
      <c r="FC112" s="782">
        <v>368.2</v>
      </c>
      <c r="FD112" s="782">
        <v>113.12459247510795</v>
      </c>
      <c r="FE112" s="402">
        <v>24.22</v>
      </c>
    </row>
    <row r="113" spans="1:161">
      <c r="A113" s="276" t="s">
        <v>269</v>
      </c>
      <c r="B113" s="276" t="s">
        <v>311</v>
      </c>
      <c r="C113" s="267" t="s">
        <v>271</v>
      </c>
      <c r="D113" s="421" t="s">
        <v>271</v>
      </c>
      <c r="E113" s="312">
        <v>13001</v>
      </c>
      <c r="F113" s="276" t="s">
        <v>313</v>
      </c>
      <c r="G113" s="794">
        <v>13402</v>
      </c>
      <c r="H113" s="795">
        <v>303.81</v>
      </c>
      <c r="I113" s="795">
        <v>308.74630100000002</v>
      </c>
      <c r="J113" s="796">
        <v>8.18</v>
      </c>
      <c r="K113" s="795">
        <v>1476.69</v>
      </c>
      <c r="L113" s="795">
        <v>1585.0430679999999</v>
      </c>
      <c r="M113" s="795">
        <v>0.81</v>
      </c>
      <c r="N113" s="795">
        <v>82.94</v>
      </c>
      <c r="O113" s="795">
        <v>80.509444762449917</v>
      </c>
      <c r="P113" s="795">
        <v>68.459999999999994</v>
      </c>
      <c r="Q113" s="795">
        <v>65.668697358737433</v>
      </c>
      <c r="R113" s="795">
        <v>7.34</v>
      </c>
      <c r="S113" s="795">
        <v>1238.31</v>
      </c>
      <c r="T113" s="795">
        <v>1461.27</v>
      </c>
      <c r="U113" s="795">
        <v>1463.042144</v>
      </c>
      <c r="V113" s="795">
        <v>16.05</v>
      </c>
      <c r="W113" s="795">
        <v>857.7</v>
      </c>
      <c r="X113" s="795">
        <v>860.49</v>
      </c>
      <c r="Y113" s="795">
        <v>857.20770400000004</v>
      </c>
      <c r="Z113" s="795">
        <v>0.7</v>
      </c>
      <c r="AA113" s="809">
        <v>0.68</v>
      </c>
      <c r="AB113" s="809">
        <v>1.1000000000000001</v>
      </c>
      <c r="AC113" s="795">
        <v>1137.03</v>
      </c>
      <c r="AD113" s="795">
        <v>815.77</v>
      </c>
      <c r="AE113" s="795">
        <v>814.83659399999999</v>
      </c>
      <c r="AF113" s="402" t="s">
        <v>526</v>
      </c>
      <c r="AG113" s="402" t="s">
        <v>526</v>
      </c>
      <c r="AH113" s="402" t="s">
        <v>526</v>
      </c>
      <c r="AI113" s="402">
        <v>0.04</v>
      </c>
      <c r="AJ113" s="402"/>
      <c r="AK113" s="402">
        <v>5.14</v>
      </c>
      <c r="AL113" s="402">
        <v>7.62</v>
      </c>
      <c r="AM113" s="398">
        <v>4.22</v>
      </c>
      <c r="AN113" s="402">
        <v>1.6</v>
      </c>
      <c r="AO113" s="402">
        <v>1.6</v>
      </c>
      <c r="AP113" s="402">
        <v>28.6</v>
      </c>
      <c r="AQ113" s="402">
        <v>28.6</v>
      </c>
      <c r="AR113" s="402">
        <v>71.099999999999994</v>
      </c>
      <c r="AS113" s="402">
        <v>71.099999999999994</v>
      </c>
      <c r="AT113" s="402">
        <v>6.71</v>
      </c>
      <c r="AU113" s="402">
        <v>8.41</v>
      </c>
      <c r="AV113" s="402">
        <v>5.4724053957917205</v>
      </c>
      <c r="AW113" s="402">
        <v>345.03249055952767</v>
      </c>
      <c r="AX113" s="402">
        <v>462.68</v>
      </c>
      <c r="AY113" s="402">
        <v>372.12356691383701</v>
      </c>
      <c r="AZ113" s="402">
        <v>80</v>
      </c>
      <c r="BA113" s="402">
        <v>90</v>
      </c>
      <c r="BB113" s="402">
        <v>16.75</v>
      </c>
      <c r="BC113" s="402">
        <v>24.38</v>
      </c>
      <c r="BD113" s="402">
        <v>22.39</v>
      </c>
      <c r="BE113" s="402">
        <v>26.19</v>
      </c>
      <c r="BF113" s="402"/>
      <c r="BG113" s="402"/>
      <c r="BH113" s="402"/>
      <c r="BI113" s="402"/>
      <c r="BJ113" s="402" t="s">
        <v>526</v>
      </c>
      <c r="BK113" s="402" t="s">
        <v>526</v>
      </c>
      <c r="BL113" s="402" t="s">
        <v>526</v>
      </c>
      <c r="BM113" s="402" t="s">
        <v>526</v>
      </c>
      <c r="BN113" s="402"/>
      <c r="BO113" s="402"/>
      <c r="BP113" s="402"/>
      <c r="BQ113" s="402"/>
      <c r="BR113" s="402"/>
      <c r="BS113" s="402"/>
      <c r="BT113" s="402">
        <v>1.47</v>
      </c>
      <c r="BU113" s="402">
        <v>1.19</v>
      </c>
      <c r="BV113" s="402">
        <v>0.47</v>
      </c>
      <c r="BW113" s="402" t="s">
        <v>1086</v>
      </c>
      <c r="BX113" s="402" t="s">
        <v>526</v>
      </c>
      <c r="BY113" s="402">
        <v>692.58</v>
      </c>
      <c r="BZ113" s="402">
        <v>709.54</v>
      </c>
      <c r="CA113" s="402">
        <v>760.39412344834591</v>
      </c>
      <c r="CB113" s="402">
        <v>851.87</v>
      </c>
      <c r="CC113" s="402">
        <v>649.80999999999995</v>
      </c>
      <c r="CD113" s="402">
        <v>584.28293500606605</v>
      </c>
      <c r="CE113" s="402">
        <v>0.02</v>
      </c>
      <c r="CF113" s="402">
        <v>0.28000000000000003</v>
      </c>
      <c r="CG113" s="402"/>
      <c r="CH113" s="402"/>
      <c r="CI113" s="402"/>
      <c r="CJ113" s="402">
        <v>45.71</v>
      </c>
      <c r="CK113" s="402">
        <v>1.19</v>
      </c>
      <c r="CL113" s="402">
        <v>486.12</v>
      </c>
      <c r="CM113" s="402">
        <v>450.88314347881737</v>
      </c>
      <c r="CN113" s="402">
        <v>568.99828633743573</v>
      </c>
      <c r="CO113" s="402">
        <v>10.54</v>
      </c>
      <c r="CP113" s="402">
        <v>12.39</v>
      </c>
      <c r="CQ113" s="402">
        <v>10.11</v>
      </c>
      <c r="CR113" s="402">
        <v>42.65</v>
      </c>
      <c r="CS113" s="402" t="s">
        <v>526</v>
      </c>
      <c r="CT113" s="402">
        <v>16.53</v>
      </c>
      <c r="CU113" s="402">
        <v>1553</v>
      </c>
      <c r="CV113" s="402">
        <v>7.55</v>
      </c>
      <c r="CW113" s="402">
        <v>1.6</v>
      </c>
      <c r="CX113" s="402">
        <v>0.11</v>
      </c>
      <c r="CY113" s="402">
        <v>25.59</v>
      </c>
      <c r="CZ113" s="402">
        <v>10.27</v>
      </c>
      <c r="DA113" s="402">
        <v>8.0399999999999991</v>
      </c>
      <c r="DB113" s="402">
        <v>18.88</v>
      </c>
      <c r="DC113" s="402">
        <v>24.93</v>
      </c>
      <c r="DD113" s="999" t="s">
        <v>526</v>
      </c>
      <c r="DE113" s="402" t="s">
        <v>526</v>
      </c>
      <c r="DF113" s="402" t="s">
        <v>526</v>
      </c>
      <c r="DG113" s="402" t="s">
        <v>526</v>
      </c>
      <c r="DH113" s="402" t="s">
        <v>526</v>
      </c>
      <c r="DI113" s="402" t="s">
        <v>526</v>
      </c>
      <c r="DJ113" s="402" t="s">
        <v>526</v>
      </c>
      <c r="DK113" s="402">
        <v>0.55000000000000004</v>
      </c>
      <c r="DL113" s="402">
        <v>0.46</v>
      </c>
      <c r="DM113" s="402"/>
      <c r="DN113" s="402"/>
      <c r="DO113" s="402">
        <v>0.01</v>
      </c>
      <c r="DP113" s="402" t="s">
        <v>987</v>
      </c>
      <c r="DQ113" s="812" t="s">
        <v>987</v>
      </c>
      <c r="DR113" s="402">
        <v>0</v>
      </c>
      <c r="DS113" s="402" t="s">
        <v>987</v>
      </c>
      <c r="DT113" s="402">
        <v>0</v>
      </c>
      <c r="DU113" s="402">
        <v>23.81</v>
      </c>
      <c r="DV113" s="402">
        <v>33.51</v>
      </c>
      <c r="DW113" s="402" t="s">
        <v>605</v>
      </c>
      <c r="DX113" s="402" t="s">
        <v>605</v>
      </c>
      <c r="DY113" s="402" t="s">
        <v>605</v>
      </c>
      <c r="DZ113" s="402">
        <v>20.170000000000002</v>
      </c>
      <c r="EA113" s="402">
        <v>20.501716047559576</v>
      </c>
      <c r="EB113" s="402">
        <v>21.96295209139922</v>
      </c>
      <c r="EC113" s="770"/>
      <c r="ED113" s="770"/>
      <c r="EE113" s="770"/>
      <c r="EF113" s="770"/>
      <c r="EG113" s="770"/>
      <c r="EH113" s="770"/>
      <c r="EI113" s="770"/>
      <c r="EJ113" s="770"/>
      <c r="EK113" s="402" t="s">
        <v>333</v>
      </c>
      <c r="EL113" s="584"/>
      <c r="EM113" s="402">
        <v>0</v>
      </c>
      <c r="EN113" s="402" t="s">
        <v>604</v>
      </c>
      <c r="EO113" s="402" t="s">
        <v>605</v>
      </c>
      <c r="EP113" s="402" t="s">
        <v>605</v>
      </c>
      <c r="EQ113" s="402" t="s">
        <v>847</v>
      </c>
      <c r="ER113" s="402" t="s">
        <v>847</v>
      </c>
      <c r="ES113" s="402" t="s">
        <v>847</v>
      </c>
      <c r="ET113" s="402" t="s">
        <v>847</v>
      </c>
      <c r="EU113" s="402"/>
      <c r="EV113" s="402"/>
      <c r="EW113" s="402"/>
      <c r="EX113" s="402"/>
      <c r="EY113" s="402"/>
      <c r="EZ113" s="402"/>
      <c r="FA113" s="402" t="s">
        <v>526</v>
      </c>
      <c r="FB113" s="782" t="s">
        <v>526</v>
      </c>
      <c r="FC113" s="782" t="s">
        <v>526</v>
      </c>
      <c r="FD113" s="782" t="s">
        <v>526</v>
      </c>
      <c r="FE113" s="402">
        <v>42.05</v>
      </c>
    </row>
    <row r="114" spans="1:161">
      <c r="A114" s="276" t="s">
        <v>269</v>
      </c>
      <c r="B114" s="276" t="s">
        <v>311</v>
      </c>
      <c r="C114" s="267" t="s">
        <v>271</v>
      </c>
      <c r="D114" s="421" t="s">
        <v>271</v>
      </c>
      <c r="E114" s="312">
        <v>13001</v>
      </c>
      <c r="F114" s="276" t="s">
        <v>314</v>
      </c>
      <c r="G114" s="794">
        <v>13403</v>
      </c>
      <c r="H114" s="795">
        <v>489.65</v>
      </c>
      <c r="I114" s="795">
        <v>304.94216</v>
      </c>
      <c r="J114" s="796">
        <v>4.0599999999999996</v>
      </c>
      <c r="K114" s="795" t="s">
        <v>526</v>
      </c>
      <c r="L114" s="795" t="s">
        <v>526</v>
      </c>
      <c r="M114" s="795" t="s">
        <v>526</v>
      </c>
      <c r="N114" s="795">
        <v>64.14</v>
      </c>
      <c r="O114" s="795">
        <v>65.877091270498596</v>
      </c>
      <c r="P114" s="795" t="s">
        <v>526</v>
      </c>
      <c r="Q114" s="795">
        <v>0</v>
      </c>
      <c r="R114" s="795">
        <v>2.61</v>
      </c>
      <c r="S114" s="795">
        <v>1097.8800000000001</v>
      </c>
      <c r="T114" s="795">
        <v>1099.43</v>
      </c>
      <c r="U114" s="795">
        <v>1099.428144</v>
      </c>
      <c r="V114" s="795" t="s">
        <v>526</v>
      </c>
      <c r="W114" s="795">
        <v>722.46</v>
      </c>
      <c r="X114" s="795">
        <v>1266.8</v>
      </c>
      <c r="Y114" s="795">
        <v>1266.798949</v>
      </c>
      <c r="Z114" s="795">
        <v>0.57999999999999996</v>
      </c>
      <c r="AA114" s="809">
        <v>0.59</v>
      </c>
      <c r="AB114" s="809">
        <v>0.9</v>
      </c>
      <c r="AC114" s="795">
        <v>1160.24</v>
      </c>
      <c r="AD114" s="795">
        <v>1164.78</v>
      </c>
      <c r="AE114" s="795">
        <v>1164.778135</v>
      </c>
      <c r="AF114" s="402" t="s">
        <v>526</v>
      </c>
      <c r="AG114" s="402" t="s">
        <v>526</v>
      </c>
      <c r="AH114" s="402" t="s">
        <v>526</v>
      </c>
      <c r="AI114" s="402">
        <v>0.19</v>
      </c>
      <c r="AJ114" s="402"/>
      <c r="AK114" s="402">
        <v>16.32</v>
      </c>
      <c r="AL114" s="402">
        <v>18.809999999999999</v>
      </c>
      <c r="AM114" s="398">
        <v>2</v>
      </c>
      <c r="AN114" s="402">
        <v>1.25</v>
      </c>
      <c r="AO114" s="402">
        <v>1.25</v>
      </c>
      <c r="AP114" s="402">
        <v>21.7</v>
      </c>
      <c r="AQ114" s="402">
        <v>21.7</v>
      </c>
      <c r="AR114" s="402">
        <v>74.900000000000006</v>
      </c>
      <c r="AS114" s="402">
        <v>74.900000000000006</v>
      </c>
      <c r="AT114" s="402">
        <v>7.32</v>
      </c>
      <c r="AU114" s="402">
        <v>21.5</v>
      </c>
      <c r="AV114" s="402">
        <v>17.528483786152499</v>
      </c>
      <c r="AW114" s="402">
        <v>541.94587864806476</v>
      </c>
      <c r="AX114" s="402">
        <v>483.65</v>
      </c>
      <c r="AY114" s="402">
        <v>276.95004382120942</v>
      </c>
      <c r="AZ114" s="402">
        <v>75</v>
      </c>
      <c r="BA114" s="402">
        <v>120</v>
      </c>
      <c r="BB114" s="402">
        <v>26.07</v>
      </c>
      <c r="BC114" s="402">
        <v>31.7</v>
      </c>
      <c r="BD114" s="402">
        <v>62.45</v>
      </c>
      <c r="BE114" s="402">
        <v>44.97</v>
      </c>
      <c r="BF114" s="402"/>
      <c r="BG114" s="402"/>
      <c r="BH114" s="402"/>
      <c r="BI114" s="402"/>
      <c r="BJ114" s="402" t="s">
        <v>526</v>
      </c>
      <c r="BK114" s="402" t="s">
        <v>526</v>
      </c>
      <c r="BL114" s="402" t="s">
        <v>526</v>
      </c>
      <c r="BM114" s="402" t="s">
        <v>526</v>
      </c>
      <c r="BN114" s="402"/>
      <c r="BO114" s="402"/>
      <c r="BP114" s="402"/>
      <c r="BQ114" s="402"/>
      <c r="BR114" s="402"/>
      <c r="BS114" s="402"/>
      <c r="BT114" s="402">
        <v>1.59</v>
      </c>
      <c r="BU114" s="402">
        <v>1.68</v>
      </c>
      <c r="BV114" s="402">
        <v>1.82</v>
      </c>
      <c r="BW114" s="402" t="s">
        <v>1086</v>
      </c>
      <c r="BX114" s="402" t="s">
        <v>526</v>
      </c>
      <c r="BY114" s="402">
        <v>753.39</v>
      </c>
      <c r="BZ114" s="402">
        <v>750.79</v>
      </c>
      <c r="CA114" s="402">
        <v>780.53744595968237</v>
      </c>
      <c r="CB114" s="402">
        <v>1252.1199999999999</v>
      </c>
      <c r="CC114" s="402">
        <v>939.21</v>
      </c>
      <c r="CD114" s="402">
        <v>767.33907463628191</v>
      </c>
      <c r="CE114" s="402">
        <v>0.05</v>
      </c>
      <c r="CF114" s="402">
        <v>0.18</v>
      </c>
      <c r="CG114" s="402"/>
      <c r="CH114" s="402"/>
      <c r="CI114" s="402"/>
      <c r="CJ114" s="402">
        <v>70.75</v>
      </c>
      <c r="CK114" s="402">
        <v>1.1399999999999999</v>
      </c>
      <c r="CL114" s="402">
        <v>639.07000000000005</v>
      </c>
      <c r="CM114" s="402">
        <v>584.30945246526835</v>
      </c>
      <c r="CN114" s="402">
        <v>591.93680196131845</v>
      </c>
      <c r="CO114" s="402">
        <v>21.12</v>
      </c>
      <c r="CP114" s="402">
        <v>26.49</v>
      </c>
      <c r="CQ114" s="402">
        <v>25.02</v>
      </c>
      <c r="CR114" s="402">
        <v>15.66</v>
      </c>
      <c r="CS114" s="402">
        <v>0.36369140890334295</v>
      </c>
      <c r="CT114" s="402">
        <v>22.44</v>
      </c>
      <c r="CU114" s="402">
        <v>294</v>
      </c>
      <c r="CV114" s="402">
        <v>9.3800000000000008</v>
      </c>
      <c r="CW114" s="402">
        <v>1.49</v>
      </c>
      <c r="CX114" s="402">
        <v>0</v>
      </c>
      <c r="CY114" s="402">
        <v>0</v>
      </c>
      <c r="CZ114" s="402">
        <v>2.76</v>
      </c>
      <c r="DA114" s="402">
        <v>3.53</v>
      </c>
      <c r="DB114" s="402">
        <v>29.41</v>
      </c>
      <c r="DC114" s="402">
        <v>22.06</v>
      </c>
      <c r="DD114" s="999" t="s">
        <v>526</v>
      </c>
      <c r="DE114" s="402" t="s">
        <v>526</v>
      </c>
      <c r="DF114" s="402" t="s">
        <v>526</v>
      </c>
      <c r="DG114" s="402" t="s">
        <v>526</v>
      </c>
      <c r="DH114" s="402" t="s">
        <v>526</v>
      </c>
      <c r="DI114" s="402" t="s">
        <v>526</v>
      </c>
      <c r="DJ114" s="402" t="s">
        <v>526</v>
      </c>
      <c r="DK114" s="402">
        <v>0.78</v>
      </c>
      <c r="DL114" s="402">
        <v>0.52</v>
      </c>
      <c r="DM114" s="402"/>
      <c r="DN114" s="402"/>
      <c r="DO114" s="402">
        <v>0.12</v>
      </c>
      <c r="DP114" s="402" t="s">
        <v>987</v>
      </c>
      <c r="DQ114" s="812" t="s">
        <v>987</v>
      </c>
      <c r="DR114" s="402" t="s">
        <v>1523</v>
      </c>
      <c r="DS114" s="402" t="s">
        <v>987</v>
      </c>
      <c r="DT114" s="402" t="s">
        <v>1523</v>
      </c>
      <c r="DU114" s="402">
        <v>96.47</v>
      </c>
      <c r="DV114" s="402">
        <v>88.51</v>
      </c>
      <c r="DW114" s="402" t="s">
        <v>605</v>
      </c>
      <c r="DX114" s="402" t="s">
        <v>605</v>
      </c>
      <c r="DY114" s="402" t="s">
        <v>605</v>
      </c>
      <c r="DZ114" s="402">
        <v>15.89</v>
      </c>
      <c r="EA114" s="402">
        <v>17.064271218081835</v>
      </c>
      <c r="EB114" s="402">
        <v>15.494273544527337</v>
      </c>
      <c r="EC114" s="770"/>
      <c r="ED114" s="770"/>
      <c r="EE114" s="770"/>
      <c r="EF114" s="770"/>
      <c r="EG114" s="770"/>
      <c r="EH114" s="770"/>
      <c r="EI114" s="770"/>
      <c r="EJ114" s="770"/>
      <c r="EK114" s="402" t="s">
        <v>333</v>
      </c>
      <c r="EL114" s="584"/>
      <c r="EM114" s="402">
        <v>0</v>
      </c>
      <c r="EN114" s="402" t="s">
        <v>830</v>
      </c>
      <c r="EO114" s="402" t="s">
        <v>830</v>
      </c>
      <c r="EP114" s="402" t="s">
        <v>605</v>
      </c>
      <c r="EQ114" s="402" t="s">
        <v>847</v>
      </c>
      <c r="ER114" s="402" t="s">
        <v>847</v>
      </c>
      <c r="ES114" s="402" t="s">
        <v>847</v>
      </c>
      <c r="ET114" s="402" t="s">
        <v>847</v>
      </c>
      <c r="EU114" s="402"/>
      <c r="EV114" s="402"/>
      <c r="EW114" s="402"/>
      <c r="EX114" s="402"/>
      <c r="EY114" s="402"/>
      <c r="EZ114" s="402"/>
      <c r="FA114" s="402" t="s">
        <v>526</v>
      </c>
      <c r="FB114" s="782" t="s">
        <v>605</v>
      </c>
      <c r="FC114" s="782" t="s">
        <v>526</v>
      </c>
      <c r="FD114" s="782">
        <v>0</v>
      </c>
      <c r="FE114" s="402">
        <v>48.04</v>
      </c>
    </row>
    <row r="115" spans="1:161">
      <c r="A115" s="276" t="s">
        <v>269</v>
      </c>
      <c r="B115" s="276" t="s">
        <v>311</v>
      </c>
      <c r="C115" s="267" t="s">
        <v>271</v>
      </c>
      <c r="D115" s="421" t="s">
        <v>271</v>
      </c>
      <c r="E115" s="312">
        <v>13001</v>
      </c>
      <c r="F115" s="276" t="s">
        <v>315</v>
      </c>
      <c r="G115" s="794">
        <v>13404</v>
      </c>
      <c r="H115" s="795">
        <v>327.52999999999997</v>
      </c>
      <c r="I115" s="795">
        <v>264.78082899999998</v>
      </c>
      <c r="J115" s="796">
        <v>5.52</v>
      </c>
      <c r="K115" s="795" t="s">
        <v>526</v>
      </c>
      <c r="L115" s="795" t="s">
        <v>526</v>
      </c>
      <c r="M115" s="795" t="s">
        <v>526</v>
      </c>
      <c r="N115" s="795">
        <v>67.739999999999995</v>
      </c>
      <c r="O115" s="795">
        <v>68.301567132570938</v>
      </c>
      <c r="P115" s="795" t="s">
        <v>526</v>
      </c>
      <c r="Q115" s="795">
        <v>0</v>
      </c>
      <c r="R115" s="795">
        <v>3.74</v>
      </c>
      <c r="S115" s="795">
        <v>1044.3800000000001</v>
      </c>
      <c r="T115" s="795">
        <v>1456.64</v>
      </c>
      <c r="U115" s="795">
        <v>1457.5168490000001</v>
      </c>
      <c r="V115" s="795">
        <v>28.48</v>
      </c>
      <c r="W115" s="795">
        <v>584.78</v>
      </c>
      <c r="X115" s="795">
        <v>712.39</v>
      </c>
      <c r="Y115" s="795">
        <v>714.82241899999997</v>
      </c>
      <c r="Z115" s="795">
        <v>1</v>
      </c>
      <c r="AA115" s="809">
        <v>0.94</v>
      </c>
      <c r="AB115" s="809">
        <v>1.51</v>
      </c>
      <c r="AC115" s="795">
        <v>742.68</v>
      </c>
      <c r="AD115" s="795">
        <v>597.21</v>
      </c>
      <c r="AE115" s="795">
        <v>597.990544</v>
      </c>
      <c r="AF115" s="402" t="s">
        <v>526</v>
      </c>
      <c r="AG115" s="402" t="s">
        <v>526</v>
      </c>
      <c r="AH115" s="402" t="s">
        <v>526</v>
      </c>
      <c r="AI115" s="402" t="s">
        <v>526</v>
      </c>
      <c r="AJ115" s="402"/>
      <c r="AK115" s="402">
        <v>0.62</v>
      </c>
      <c r="AL115" s="402">
        <v>10.029999999999999</v>
      </c>
      <c r="AM115" s="398">
        <v>4.22</v>
      </c>
      <c r="AN115" s="402" t="s">
        <v>526</v>
      </c>
      <c r="AO115" s="402" t="s">
        <v>526</v>
      </c>
      <c r="AP115" s="402" t="s">
        <v>526</v>
      </c>
      <c r="AQ115" s="402" t="s">
        <v>526</v>
      </c>
      <c r="AR115" s="402" t="s">
        <v>526</v>
      </c>
      <c r="AS115" s="402" t="s">
        <v>526</v>
      </c>
      <c r="AT115" s="402">
        <v>13.99</v>
      </c>
      <c r="AU115" s="402">
        <v>6.19</v>
      </c>
      <c r="AV115" s="402">
        <v>8.4575791991880731</v>
      </c>
      <c r="AW115" s="402">
        <v>301.33502860775587</v>
      </c>
      <c r="AX115" s="402">
        <v>289.92</v>
      </c>
      <c r="AY115" s="402">
        <v>236.81221757726601</v>
      </c>
      <c r="AZ115" s="402" t="s">
        <v>526</v>
      </c>
      <c r="BA115" s="402" t="s">
        <v>526</v>
      </c>
      <c r="BB115" s="402" t="s">
        <v>526</v>
      </c>
      <c r="BC115" s="402" t="s">
        <v>526</v>
      </c>
      <c r="BD115" s="402" t="s">
        <v>526</v>
      </c>
      <c r="BE115" s="402" t="s">
        <v>526</v>
      </c>
      <c r="BF115" s="402"/>
      <c r="BG115" s="402"/>
      <c r="BH115" s="402"/>
      <c r="BI115" s="402"/>
      <c r="BJ115" s="402" t="s">
        <v>526</v>
      </c>
      <c r="BK115" s="402" t="s">
        <v>526</v>
      </c>
      <c r="BL115" s="402" t="s">
        <v>526</v>
      </c>
      <c r="BM115" s="402" t="s">
        <v>526</v>
      </c>
      <c r="BN115" s="402"/>
      <c r="BO115" s="402"/>
      <c r="BP115" s="402"/>
      <c r="BQ115" s="402"/>
      <c r="BR115" s="402"/>
      <c r="BS115" s="402"/>
      <c r="BT115" s="402">
        <v>1.08</v>
      </c>
      <c r="BU115" s="402">
        <v>0.99</v>
      </c>
      <c r="BV115" s="402">
        <v>0.56000000000000005</v>
      </c>
      <c r="BW115" s="402">
        <v>0</v>
      </c>
      <c r="BX115" s="402">
        <v>125.75733171438837</v>
      </c>
      <c r="BY115" s="402">
        <v>707.6</v>
      </c>
      <c r="BZ115" s="402">
        <v>717.21</v>
      </c>
      <c r="CA115" s="402">
        <v>746.68118130633377</v>
      </c>
      <c r="CB115" s="402">
        <v>1388.31</v>
      </c>
      <c r="CC115" s="402">
        <v>1050.1099999999999</v>
      </c>
      <c r="CD115" s="402">
        <v>838.22453409612831</v>
      </c>
      <c r="CE115" s="402">
        <v>0.43</v>
      </c>
      <c r="CF115" s="402">
        <v>0.46</v>
      </c>
      <c r="CG115" s="402"/>
      <c r="CH115" s="402"/>
      <c r="CI115" s="402"/>
      <c r="CJ115" s="402">
        <v>40.840000000000003</v>
      </c>
      <c r="CK115" s="402">
        <v>0.4</v>
      </c>
      <c r="CL115" s="402">
        <v>330.51</v>
      </c>
      <c r="CM115" s="402">
        <v>284.47864877749777</v>
      </c>
      <c r="CN115" s="402">
        <v>347.34046175849619</v>
      </c>
      <c r="CO115" s="402">
        <v>22.31</v>
      </c>
      <c r="CP115" s="402">
        <v>16.88</v>
      </c>
      <c r="CQ115" s="402">
        <v>24.22</v>
      </c>
      <c r="CR115" s="402">
        <v>57.66</v>
      </c>
      <c r="CS115" s="402">
        <v>0.4495102749750014</v>
      </c>
      <c r="CT115" s="402">
        <v>20.18</v>
      </c>
      <c r="CU115" s="402">
        <v>1005</v>
      </c>
      <c r="CV115" s="402">
        <v>9.26</v>
      </c>
      <c r="CW115" s="402">
        <v>1.59</v>
      </c>
      <c r="CX115" s="402">
        <v>0.05</v>
      </c>
      <c r="CY115" s="402">
        <v>44.74</v>
      </c>
      <c r="CZ115" s="402">
        <v>8.08</v>
      </c>
      <c r="DA115" s="402">
        <v>4.24</v>
      </c>
      <c r="DB115" s="402">
        <v>26.95</v>
      </c>
      <c r="DC115" s="402">
        <v>22.33</v>
      </c>
      <c r="DD115" s="999" t="s">
        <v>526</v>
      </c>
      <c r="DE115" s="402" t="s">
        <v>526</v>
      </c>
      <c r="DF115" s="402" t="s">
        <v>526</v>
      </c>
      <c r="DG115" s="402" t="s">
        <v>526</v>
      </c>
      <c r="DH115" s="402" t="s">
        <v>526</v>
      </c>
      <c r="DI115" s="402" t="s">
        <v>526</v>
      </c>
      <c r="DJ115" s="402" t="s">
        <v>526</v>
      </c>
      <c r="DK115" s="402">
        <v>0.51</v>
      </c>
      <c r="DL115" s="402">
        <v>0.25</v>
      </c>
      <c r="DM115" s="402"/>
      <c r="DN115" s="402"/>
      <c r="DO115" s="402">
        <v>0.03</v>
      </c>
      <c r="DP115" s="402" t="s">
        <v>987</v>
      </c>
      <c r="DQ115" s="812" t="s">
        <v>987</v>
      </c>
      <c r="DR115" s="402">
        <v>0.39</v>
      </c>
      <c r="DS115" s="402" t="s">
        <v>987</v>
      </c>
      <c r="DT115" s="402">
        <v>0</v>
      </c>
      <c r="DU115" s="402">
        <v>15.39</v>
      </c>
      <c r="DV115" s="402">
        <v>23.15</v>
      </c>
      <c r="DW115" s="402" t="s">
        <v>604</v>
      </c>
      <c r="DX115" s="402" t="s">
        <v>604</v>
      </c>
      <c r="DY115" s="402" t="s">
        <v>604</v>
      </c>
      <c r="DZ115" s="402">
        <v>30</v>
      </c>
      <c r="EA115" s="402">
        <v>30.020483905942918</v>
      </c>
      <c r="EB115" s="402">
        <v>29.052779853586191</v>
      </c>
      <c r="EC115" s="770"/>
      <c r="ED115" s="770"/>
      <c r="EE115" s="770"/>
      <c r="EF115" s="770"/>
      <c r="EG115" s="770"/>
      <c r="EH115" s="770"/>
      <c r="EI115" s="770"/>
      <c r="EJ115" s="770"/>
      <c r="EK115" s="402" t="s">
        <v>333</v>
      </c>
      <c r="EL115" s="584"/>
      <c r="EM115" s="402">
        <v>0</v>
      </c>
      <c r="EN115" s="402" t="s">
        <v>830</v>
      </c>
      <c r="EO115" s="402" t="s">
        <v>830</v>
      </c>
      <c r="EP115" s="402" t="s">
        <v>605</v>
      </c>
      <c r="EQ115" s="402">
        <v>0</v>
      </c>
      <c r="ER115" s="402">
        <v>0</v>
      </c>
      <c r="ES115" s="402">
        <v>0</v>
      </c>
      <c r="ET115" s="402">
        <v>0</v>
      </c>
      <c r="EU115" s="402"/>
      <c r="EV115" s="402"/>
      <c r="EW115" s="402"/>
      <c r="EX115" s="402"/>
      <c r="EY115" s="402"/>
      <c r="EZ115" s="402"/>
      <c r="FA115" s="402" t="s">
        <v>605</v>
      </c>
      <c r="FB115" s="782" t="s">
        <v>1660</v>
      </c>
      <c r="FC115" s="782">
        <v>1185.9000000000001</v>
      </c>
      <c r="FD115" s="782">
        <v>557.43135384272284</v>
      </c>
      <c r="FE115" s="402">
        <v>39.29</v>
      </c>
    </row>
    <row r="116" spans="1:161">
      <c r="A116" s="276" t="s">
        <v>269</v>
      </c>
      <c r="B116" s="276" t="s">
        <v>316</v>
      </c>
      <c r="C116" s="267" t="s">
        <v>172</v>
      </c>
      <c r="D116" s="421" t="s">
        <v>316</v>
      </c>
      <c r="E116" s="312">
        <v>13501</v>
      </c>
      <c r="F116" s="83" t="s">
        <v>316</v>
      </c>
      <c r="G116" s="794">
        <v>13501</v>
      </c>
      <c r="H116" s="795">
        <v>335.11</v>
      </c>
      <c r="I116" s="795">
        <v>222.80355800000001</v>
      </c>
      <c r="J116" s="796">
        <v>4.95</v>
      </c>
      <c r="K116" s="795">
        <v>1667.87</v>
      </c>
      <c r="L116" s="795">
        <v>1653.1244630000001</v>
      </c>
      <c r="M116" s="795">
        <v>1.23</v>
      </c>
      <c r="N116" s="795">
        <v>69.62</v>
      </c>
      <c r="O116" s="795">
        <v>69.180190750572137</v>
      </c>
      <c r="P116" s="795">
        <v>71.81</v>
      </c>
      <c r="Q116" s="795">
        <v>69.225496915695686</v>
      </c>
      <c r="R116" s="795">
        <v>4.33</v>
      </c>
      <c r="S116" s="795">
        <v>922.02</v>
      </c>
      <c r="T116" s="795">
        <v>895.71</v>
      </c>
      <c r="U116" s="795">
        <v>916.45067500000005</v>
      </c>
      <c r="V116" s="795">
        <v>10.44</v>
      </c>
      <c r="W116" s="795">
        <v>664.87</v>
      </c>
      <c r="X116" s="795">
        <v>588.64</v>
      </c>
      <c r="Y116" s="795">
        <v>599.44344699999999</v>
      </c>
      <c r="Z116" s="795">
        <v>0.85</v>
      </c>
      <c r="AA116" s="809">
        <v>0.91</v>
      </c>
      <c r="AB116" s="809">
        <v>1.48</v>
      </c>
      <c r="AC116" s="795">
        <v>691.18</v>
      </c>
      <c r="AD116" s="795">
        <v>483.98</v>
      </c>
      <c r="AE116" s="795">
        <v>493.19312600000001</v>
      </c>
      <c r="AF116" s="402" t="s">
        <v>526</v>
      </c>
      <c r="AG116" s="402" t="s">
        <v>526</v>
      </c>
      <c r="AH116" s="402" t="s">
        <v>526</v>
      </c>
      <c r="AI116" s="402" t="s">
        <v>526</v>
      </c>
      <c r="AJ116" s="402"/>
      <c r="AK116" s="402">
        <v>1.28</v>
      </c>
      <c r="AL116" s="402">
        <v>2.39</v>
      </c>
      <c r="AM116" s="398">
        <v>11.76</v>
      </c>
      <c r="AN116" s="402">
        <v>2</v>
      </c>
      <c r="AO116" s="402">
        <v>2</v>
      </c>
      <c r="AP116" s="402">
        <v>30.5</v>
      </c>
      <c r="AQ116" s="402">
        <v>30.5</v>
      </c>
      <c r="AR116" s="402">
        <v>73.7</v>
      </c>
      <c r="AS116" s="402">
        <v>73.7</v>
      </c>
      <c r="AT116" s="402">
        <v>12.51</v>
      </c>
      <c r="AU116" s="402">
        <v>11.53</v>
      </c>
      <c r="AV116" s="402">
        <v>9.8861678388837095</v>
      </c>
      <c r="AW116" s="402">
        <v>406.78215454779502</v>
      </c>
      <c r="AX116" s="402">
        <v>387.63</v>
      </c>
      <c r="AY116" s="402">
        <v>237.26802813320907</v>
      </c>
      <c r="AZ116" s="402">
        <v>100</v>
      </c>
      <c r="BA116" s="402">
        <v>140</v>
      </c>
      <c r="BB116" s="402">
        <v>19.37</v>
      </c>
      <c r="BC116" s="402">
        <v>24.22</v>
      </c>
      <c r="BD116" s="402">
        <v>33.89</v>
      </c>
      <c r="BE116" s="402">
        <v>20.61</v>
      </c>
      <c r="BF116" s="402"/>
      <c r="BG116" s="402"/>
      <c r="BH116" s="402"/>
      <c r="BI116" s="402"/>
      <c r="BJ116" s="402" t="s">
        <v>526</v>
      </c>
      <c r="BK116" s="402" t="s">
        <v>526</v>
      </c>
      <c r="BL116" s="402" t="s">
        <v>526</v>
      </c>
      <c r="BM116" s="402" t="s">
        <v>526</v>
      </c>
      <c r="BN116" s="402"/>
      <c r="BO116" s="402"/>
      <c r="BP116" s="402"/>
      <c r="BQ116" s="402"/>
      <c r="BR116" s="402"/>
      <c r="BS116" s="402"/>
      <c r="BT116" s="402">
        <v>1.08</v>
      </c>
      <c r="BU116" s="402">
        <v>1.1200000000000001</v>
      </c>
      <c r="BV116" s="402">
        <v>0.21</v>
      </c>
      <c r="BW116" s="402">
        <v>3.75</v>
      </c>
      <c r="BX116" s="402" t="s">
        <v>526</v>
      </c>
      <c r="BY116" s="402">
        <v>609.79999999999995</v>
      </c>
      <c r="BZ116" s="402">
        <v>602.49</v>
      </c>
      <c r="CA116" s="402">
        <v>626.24820224981067</v>
      </c>
      <c r="CB116" s="402">
        <v>757.55</v>
      </c>
      <c r="CC116" s="402">
        <v>641.48</v>
      </c>
      <c r="CD116" s="402">
        <v>594.95518553512625</v>
      </c>
      <c r="CE116" s="402">
        <v>0.16</v>
      </c>
      <c r="CF116" s="402">
        <v>0.99</v>
      </c>
      <c r="CG116" s="402"/>
      <c r="CH116" s="402"/>
      <c r="CI116" s="402"/>
      <c r="CJ116" s="402">
        <v>43.33</v>
      </c>
      <c r="CK116" s="402">
        <v>2.19</v>
      </c>
      <c r="CL116" s="402">
        <v>273.55</v>
      </c>
      <c r="CM116" s="402">
        <v>280.38310244569863</v>
      </c>
      <c r="CN116" s="402">
        <v>438.91694059439493</v>
      </c>
      <c r="CO116" s="402">
        <v>11.04</v>
      </c>
      <c r="CP116" s="402">
        <v>14.08</v>
      </c>
      <c r="CQ116" s="402">
        <v>16.059999999999999</v>
      </c>
      <c r="CR116" s="402">
        <v>28.12</v>
      </c>
      <c r="CS116" s="402" t="s">
        <v>526</v>
      </c>
      <c r="CT116" s="402">
        <v>16.13</v>
      </c>
      <c r="CU116" s="402">
        <v>1350</v>
      </c>
      <c r="CV116" s="402">
        <v>7.12</v>
      </c>
      <c r="CW116" s="402">
        <v>1.53</v>
      </c>
      <c r="CX116" s="402">
        <v>0</v>
      </c>
      <c r="CY116" s="402">
        <v>0</v>
      </c>
      <c r="CZ116" s="402">
        <v>14.01</v>
      </c>
      <c r="DA116" s="402">
        <v>5.17</v>
      </c>
      <c r="DB116" s="402">
        <v>20.77</v>
      </c>
      <c r="DC116" s="402">
        <v>24.92</v>
      </c>
      <c r="DD116" s="999">
        <v>11889</v>
      </c>
      <c r="DE116" s="402" t="s">
        <v>526</v>
      </c>
      <c r="DF116" s="402" t="s">
        <v>526</v>
      </c>
      <c r="DG116" s="402" t="s">
        <v>526</v>
      </c>
      <c r="DH116" s="402" t="s">
        <v>526</v>
      </c>
      <c r="DI116" s="402" t="s">
        <v>526</v>
      </c>
      <c r="DJ116" s="402" t="s">
        <v>526</v>
      </c>
      <c r="DK116" s="402">
        <v>0.64</v>
      </c>
      <c r="DL116" s="402">
        <v>0.56000000000000005</v>
      </c>
      <c r="DM116" s="402"/>
      <c r="DN116" s="402"/>
      <c r="DO116" s="402">
        <v>0.02</v>
      </c>
      <c r="DP116" s="402" t="s">
        <v>987</v>
      </c>
      <c r="DQ116" s="812" t="s">
        <v>987</v>
      </c>
      <c r="DR116" s="402">
        <v>36.64</v>
      </c>
      <c r="DS116" s="402" t="s">
        <v>987</v>
      </c>
      <c r="DT116" s="402">
        <v>19.28</v>
      </c>
      <c r="DU116" s="402">
        <v>10.35</v>
      </c>
      <c r="DV116" s="402">
        <v>11.93</v>
      </c>
      <c r="DW116" s="402" t="s">
        <v>605</v>
      </c>
      <c r="DX116" s="402" t="s">
        <v>604</v>
      </c>
      <c r="DY116" s="402" t="s">
        <v>604</v>
      </c>
      <c r="DZ116" s="402">
        <v>54.25</v>
      </c>
      <c r="EA116" s="402">
        <v>57.053232882560145</v>
      </c>
      <c r="EB116" s="402">
        <v>56.916693084096082</v>
      </c>
      <c r="EC116" s="770"/>
      <c r="ED116" s="770"/>
      <c r="EE116" s="770"/>
      <c r="EF116" s="770"/>
      <c r="EG116" s="770"/>
      <c r="EH116" s="770"/>
      <c r="EI116" s="770"/>
      <c r="EJ116" s="770"/>
      <c r="EK116" s="402" t="s">
        <v>333</v>
      </c>
      <c r="EL116" s="584"/>
      <c r="EM116" s="402">
        <v>0.02</v>
      </c>
      <c r="EN116" s="402" t="s">
        <v>830</v>
      </c>
      <c r="EO116" s="402" t="s">
        <v>830</v>
      </c>
      <c r="EP116" s="402" t="s">
        <v>605</v>
      </c>
      <c r="EQ116" s="402" t="s">
        <v>847</v>
      </c>
      <c r="ER116" s="402" t="s">
        <v>847</v>
      </c>
      <c r="ES116" s="402" t="s">
        <v>847</v>
      </c>
      <c r="ET116" s="402" t="s">
        <v>847</v>
      </c>
      <c r="EU116" s="402"/>
      <c r="EV116" s="402"/>
      <c r="EW116" s="402"/>
      <c r="EX116" s="402"/>
      <c r="EY116" s="402"/>
      <c r="EZ116" s="402"/>
      <c r="FA116" s="402" t="s">
        <v>605</v>
      </c>
      <c r="FB116" s="782" t="s">
        <v>526</v>
      </c>
      <c r="FC116" s="782">
        <v>25.6</v>
      </c>
      <c r="FD116" s="782" t="s">
        <v>526</v>
      </c>
      <c r="FE116" s="402">
        <v>32.71</v>
      </c>
    </row>
    <row r="117" spans="1:161">
      <c r="A117" s="276" t="s">
        <v>269</v>
      </c>
      <c r="B117" s="276" t="s">
        <v>317</v>
      </c>
      <c r="C117" s="267" t="s">
        <v>271</v>
      </c>
      <c r="D117" s="421" t="s">
        <v>271</v>
      </c>
      <c r="E117" s="312">
        <v>13001</v>
      </c>
      <c r="F117" s="276" t="s">
        <v>317</v>
      </c>
      <c r="G117" s="794">
        <v>13601</v>
      </c>
      <c r="H117" s="795">
        <v>196.11</v>
      </c>
      <c r="I117" s="795">
        <v>263.85396700000001</v>
      </c>
      <c r="J117" s="796">
        <v>5.91</v>
      </c>
      <c r="K117" s="795">
        <v>2107.7800000000002</v>
      </c>
      <c r="L117" s="795">
        <v>2112.6686370000002</v>
      </c>
      <c r="M117" s="795">
        <v>2.73</v>
      </c>
      <c r="N117" s="795">
        <v>87.58</v>
      </c>
      <c r="O117" s="795">
        <v>85.136044611095087</v>
      </c>
      <c r="P117" s="795">
        <v>64.599999999999994</v>
      </c>
      <c r="Q117" s="795">
        <v>64.267858859725024</v>
      </c>
      <c r="R117" s="795">
        <v>6.94</v>
      </c>
      <c r="S117" s="795">
        <v>983.31</v>
      </c>
      <c r="T117" s="795">
        <v>1305.5</v>
      </c>
      <c r="U117" s="795">
        <v>1312.852652</v>
      </c>
      <c r="V117" s="795">
        <v>14.59</v>
      </c>
      <c r="W117" s="795">
        <v>732.06</v>
      </c>
      <c r="X117" s="795">
        <v>636.45000000000005</v>
      </c>
      <c r="Y117" s="795">
        <v>623.77765799999997</v>
      </c>
      <c r="Z117" s="795">
        <v>1.06</v>
      </c>
      <c r="AA117" s="809">
        <v>1.0900000000000001</v>
      </c>
      <c r="AB117" s="809">
        <v>1.71</v>
      </c>
      <c r="AC117" s="795">
        <v>847.4</v>
      </c>
      <c r="AD117" s="795">
        <v>475.62</v>
      </c>
      <c r="AE117" s="795">
        <v>466.10998799999999</v>
      </c>
      <c r="AF117" s="402" t="s">
        <v>526</v>
      </c>
      <c r="AG117" s="402" t="s">
        <v>526</v>
      </c>
      <c r="AH117" s="402" t="s">
        <v>526</v>
      </c>
      <c r="AI117" s="402" t="s">
        <v>526</v>
      </c>
      <c r="AJ117" s="402"/>
      <c r="AK117" s="402">
        <v>4.38</v>
      </c>
      <c r="AL117" s="402">
        <v>5.82</v>
      </c>
      <c r="AM117" s="398">
        <v>2.64</v>
      </c>
      <c r="AN117" s="402">
        <v>1.5</v>
      </c>
      <c r="AO117" s="402">
        <v>1.5</v>
      </c>
      <c r="AP117" s="402">
        <v>35.4</v>
      </c>
      <c r="AQ117" s="402">
        <v>35.4</v>
      </c>
      <c r="AR117" s="402">
        <v>74.099999999999994</v>
      </c>
      <c r="AS117" s="402">
        <v>74.099999999999994</v>
      </c>
      <c r="AT117" s="402">
        <v>8.84</v>
      </c>
      <c r="AU117" s="402">
        <v>2.48</v>
      </c>
      <c r="AV117" s="402">
        <v>8.5534837117231604</v>
      </c>
      <c r="AW117" s="402">
        <v>256.449127062331</v>
      </c>
      <c r="AX117" s="402">
        <v>208.72</v>
      </c>
      <c r="AY117" s="402">
        <v>211.39324030401528</v>
      </c>
      <c r="AZ117" s="402">
        <v>90</v>
      </c>
      <c r="BA117" s="402">
        <v>130</v>
      </c>
      <c r="BB117" s="402">
        <v>23.6</v>
      </c>
      <c r="BC117" s="402">
        <v>29.62</v>
      </c>
      <c r="BD117" s="402">
        <v>42.65</v>
      </c>
      <c r="BE117" s="402">
        <v>27.5</v>
      </c>
      <c r="BF117" s="402"/>
      <c r="BG117" s="402"/>
      <c r="BH117" s="402"/>
      <c r="BI117" s="402"/>
      <c r="BJ117" s="402" t="s">
        <v>526</v>
      </c>
      <c r="BK117" s="402" t="s">
        <v>526</v>
      </c>
      <c r="BL117" s="402" t="s">
        <v>526</v>
      </c>
      <c r="BM117" s="402" t="s">
        <v>526</v>
      </c>
      <c r="BN117" s="402"/>
      <c r="BO117" s="402"/>
      <c r="BP117" s="402"/>
      <c r="BQ117" s="402"/>
      <c r="BR117" s="402"/>
      <c r="BS117" s="402"/>
      <c r="BT117" s="402">
        <v>0.98</v>
      </c>
      <c r="BU117" s="402">
        <v>1.03</v>
      </c>
      <c r="BV117" s="402">
        <v>1.88</v>
      </c>
      <c r="BW117" s="402">
        <v>0</v>
      </c>
      <c r="BX117" s="402" t="s">
        <v>526</v>
      </c>
      <c r="BY117" s="402">
        <v>687.45</v>
      </c>
      <c r="BZ117" s="402">
        <v>681.56</v>
      </c>
      <c r="CA117" s="402">
        <v>715.58808445954151</v>
      </c>
      <c r="CB117" s="402">
        <v>691.14</v>
      </c>
      <c r="CC117" s="402">
        <v>581.71</v>
      </c>
      <c r="CD117" s="402">
        <v>532.84372061878253</v>
      </c>
      <c r="CE117" s="402">
        <v>0.03</v>
      </c>
      <c r="CF117" s="402">
        <v>0.25</v>
      </c>
      <c r="CG117" s="402"/>
      <c r="CH117" s="402"/>
      <c r="CI117" s="402"/>
      <c r="CJ117" s="402">
        <v>48.5</v>
      </c>
      <c r="CK117" s="402">
        <v>1.91</v>
      </c>
      <c r="CL117" s="402">
        <v>463.8</v>
      </c>
      <c r="CM117" s="402">
        <v>499.40219368924471</v>
      </c>
      <c r="CN117" s="402">
        <v>579.61359093937369</v>
      </c>
      <c r="CO117" s="402">
        <v>18.98</v>
      </c>
      <c r="CP117" s="402">
        <v>25.98</v>
      </c>
      <c r="CQ117" s="402">
        <v>27.22</v>
      </c>
      <c r="CR117" s="402">
        <v>52.79</v>
      </c>
      <c r="CS117" s="402">
        <v>0.5548470682538218</v>
      </c>
      <c r="CT117" s="402">
        <v>14.05</v>
      </c>
      <c r="CU117" s="402">
        <v>907</v>
      </c>
      <c r="CV117" s="402">
        <v>8.6</v>
      </c>
      <c r="CW117" s="402">
        <v>1.04</v>
      </c>
      <c r="CX117" s="402">
        <v>1.61</v>
      </c>
      <c r="CY117" s="402">
        <v>11.01</v>
      </c>
      <c r="CZ117" s="402">
        <v>11.95</v>
      </c>
      <c r="DA117" s="402">
        <v>3.71</v>
      </c>
      <c r="DB117" s="402">
        <v>29.9</v>
      </c>
      <c r="DC117" s="402">
        <v>21.33</v>
      </c>
      <c r="DD117" s="999" t="s">
        <v>526</v>
      </c>
      <c r="DE117" s="402" t="s">
        <v>526</v>
      </c>
      <c r="DF117" s="402" t="s">
        <v>526</v>
      </c>
      <c r="DG117" s="402" t="s">
        <v>526</v>
      </c>
      <c r="DH117" s="402" t="s">
        <v>526</v>
      </c>
      <c r="DI117" s="402" t="s">
        <v>526</v>
      </c>
      <c r="DJ117" s="402" t="s">
        <v>526</v>
      </c>
      <c r="DK117" s="402">
        <v>0.48</v>
      </c>
      <c r="DL117" s="402">
        <v>0.28999999999999998</v>
      </c>
      <c r="DM117" s="402"/>
      <c r="DN117" s="402"/>
      <c r="DO117" s="402">
        <v>0.02</v>
      </c>
      <c r="DP117" s="402" t="s">
        <v>987</v>
      </c>
      <c r="DQ117" s="812" t="s">
        <v>987</v>
      </c>
      <c r="DR117" s="402">
        <v>0.56000000000000005</v>
      </c>
      <c r="DS117" s="402" t="s">
        <v>987</v>
      </c>
      <c r="DT117" s="402">
        <v>0</v>
      </c>
      <c r="DU117" s="402">
        <v>21.38</v>
      </c>
      <c r="DV117" s="402">
        <v>29.39</v>
      </c>
      <c r="DW117" s="402" t="s">
        <v>604</v>
      </c>
      <c r="DX117" s="402" t="s">
        <v>604</v>
      </c>
      <c r="DY117" s="402" t="s">
        <v>604</v>
      </c>
      <c r="DZ117" s="402">
        <v>47.97</v>
      </c>
      <c r="EA117" s="402">
        <v>47.933021517942734</v>
      </c>
      <c r="EB117" s="402">
        <v>49.399794440045831</v>
      </c>
      <c r="EC117" s="770"/>
      <c r="ED117" s="770"/>
      <c r="EE117" s="770"/>
      <c r="EF117" s="770"/>
      <c r="EG117" s="770"/>
      <c r="EH117" s="770"/>
      <c r="EI117" s="770"/>
      <c r="EJ117" s="770"/>
      <c r="EK117" s="402" t="s">
        <v>333</v>
      </c>
      <c r="EL117" s="584"/>
      <c r="EM117" s="402">
        <v>0</v>
      </c>
      <c r="EN117" s="402" t="s">
        <v>605</v>
      </c>
      <c r="EO117" s="402" t="s">
        <v>605</v>
      </c>
      <c r="EP117" s="402" t="s">
        <v>605</v>
      </c>
      <c r="EQ117" s="402" t="s">
        <v>847</v>
      </c>
      <c r="ER117" s="402" t="s">
        <v>847</v>
      </c>
      <c r="ES117" s="402" t="s">
        <v>847</v>
      </c>
      <c r="ET117" s="402" t="s">
        <v>847</v>
      </c>
      <c r="EU117" s="402"/>
      <c r="EV117" s="402"/>
      <c r="EW117" s="402"/>
      <c r="EX117" s="402"/>
      <c r="EY117" s="402"/>
      <c r="EZ117" s="402"/>
      <c r="FA117" s="402" t="s">
        <v>604</v>
      </c>
      <c r="FB117" s="782" t="s">
        <v>604</v>
      </c>
      <c r="FC117" s="782">
        <v>8777</v>
      </c>
      <c r="FD117" s="782">
        <v>286.66717191168982</v>
      </c>
      <c r="FE117" s="402">
        <v>38.450000000000003</v>
      </c>
    </row>
    <row r="118" spans="1:161">
      <c r="A118" s="276" t="s">
        <v>269</v>
      </c>
      <c r="B118" s="276" t="s">
        <v>317</v>
      </c>
      <c r="C118" s="267" t="s">
        <v>271</v>
      </c>
      <c r="D118" s="421" t="s">
        <v>271</v>
      </c>
      <c r="E118" s="312">
        <v>13001</v>
      </c>
      <c r="F118" s="276" t="s">
        <v>318</v>
      </c>
      <c r="G118" s="794">
        <v>13602</v>
      </c>
      <c r="H118" s="795">
        <v>385.91</v>
      </c>
      <c r="I118" s="795">
        <v>198.64929900000001</v>
      </c>
      <c r="J118" s="796">
        <v>4.9800000000000004</v>
      </c>
      <c r="K118" s="795" t="s">
        <v>526</v>
      </c>
      <c r="L118" s="795" t="s">
        <v>526</v>
      </c>
      <c r="M118" s="795" t="s">
        <v>526</v>
      </c>
      <c r="N118" s="795">
        <v>72.87</v>
      </c>
      <c r="O118" s="795">
        <v>73.101864780166935</v>
      </c>
      <c r="P118" s="795" t="s">
        <v>526</v>
      </c>
      <c r="Q118" s="795">
        <v>0</v>
      </c>
      <c r="R118" s="795">
        <v>3.63</v>
      </c>
      <c r="S118" s="795">
        <v>1450.93</v>
      </c>
      <c r="T118" s="795">
        <v>1426.56</v>
      </c>
      <c r="U118" s="795">
        <v>1426.5843359999999</v>
      </c>
      <c r="V118" s="795">
        <v>8</v>
      </c>
      <c r="W118" s="795">
        <v>736.83</v>
      </c>
      <c r="X118" s="795">
        <v>728.44</v>
      </c>
      <c r="Y118" s="795">
        <v>727.90698499999996</v>
      </c>
      <c r="Z118" s="795">
        <v>0.91</v>
      </c>
      <c r="AA118" s="809">
        <v>0.84</v>
      </c>
      <c r="AB118" s="809">
        <v>1.1299999999999999</v>
      </c>
      <c r="AC118" s="795">
        <v>912.95</v>
      </c>
      <c r="AD118" s="795">
        <v>556.67999999999995</v>
      </c>
      <c r="AE118" s="795">
        <v>557.61228900000003</v>
      </c>
      <c r="AF118" s="402" t="s">
        <v>526</v>
      </c>
      <c r="AG118" s="402" t="s">
        <v>526</v>
      </c>
      <c r="AH118" s="402" t="s">
        <v>526</v>
      </c>
      <c r="AI118" s="402" t="s">
        <v>526</v>
      </c>
      <c r="AJ118" s="402"/>
      <c r="AK118" s="402">
        <v>5.51</v>
      </c>
      <c r="AL118" s="402">
        <v>5.38</v>
      </c>
      <c r="AM118" s="398">
        <v>0.2</v>
      </c>
      <c r="AN118" s="402">
        <v>1.21</v>
      </c>
      <c r="AO118" s="402">
        <v>1.2142857142857142</v>
      </c>
      <c r="AP118" s="402">
        <v>30.1</v>
      </c>
      <c r="AQ118" s="402">
        <v>30.1</v>
      </c>
      <c r="AR118" s="402">
        <v>75.5</v>
      </c>
      <c r="AS118" s="402">
        <v>75.5</v>
      </c>
      <c r="AT118" s="402">
        <v>15.55</v>
      </c>
      <c r="AU118" s="402">
        <v>2.54</v>
      </c>
      <c r="AV118" s="402">
        <v>4.9982506122857</v>
      </c>
      <c r="AW118" s="402">
        <v>176.19775606975358</v>
      </c>
      <c r="AX118" s="402">
        <v>147.6</v>
      </c>
      <c r="AY118" s="402">
        <v>212.42565102214226</v>
      </c>
      <c r="AZ118" s="402">
        <v>85</v>
      </c>
      <c r="BA118" s="402">
        <v>120</v>
      </c>
      <c r="BB118" s="402">
        <v>27.39</v>
      </c>
      <c r="BC118" s="402">
        <v>34.549999999999997</v>
      </c>
      <c r="BD118" s="402">
        <v>50.68</v>
      </c>
      <c r="BE118" s="402">
        <v>33.520000000000003</v>
      </c>
      <c r="BF118" s="402"/>
      <c r="BG118" s="402"/>
      <c r="BH118" s="402"/>
      <c r="BI118" s="402"/>
      <c r="BJ118" s="402" t="s">
        <v>526</v>
      </c>
      <c r="BK118" s="402" t="s">
        <v>526</v>
      </c>
      <c r="BL118" s="402" t="s">
        <v>526</v>
      </c>
      <c r="BM118" s="402" t="s">
        <v>526</v>
      </c>
      <c r="BN118" s="402"/>
      <c r="BO118" s="402"/>
      <c r="BP118" s="402"/>
      <c r="BQ118" s="402"/>
      <c r="BR118" s="402"/>
      <c r="BS118" s="402"/>
      <c r="BT118" s="402">
        <v>1.01</v>
      </c>
      <c r="BU118" s="402">
        <v>0.93</v>
      </c>
      <c r="BV118" s="402">
        <v>2.2200000000000002</v>
      </c>
      <c r="BW118" s="402">
        <v>2.59</v>
      </c>
      <c r="BX118" s="402">
        <v>2.799267100977199</v>
      </c>
      <c r="BY118" s="402">
        <v>588.55999999999995</v>
      </c>
      <c r="BZ118" s="402">
        <v>594.59</v>
      </c>
      <c r="CA118" s="402">
        <v>636.1044388214118</v>
      </c>
      <c r="CB118" s="402">
        <v>381.36</v>
      </c>
      <c r="CC118" s="402">
        <v>327.74</v>
      </c>
      <c r="CD118" s="402">
        <v>293.53416496726186</v>
      </c>
      <c r="CE118" s="402" t="s">
        <v>526</v>
      </c>
      <c r="CF118" s="402" t="s">
        <v>526</v>
      </c>
      <c r="CG118" s="402"/>
      <c r="CH118" s="402"/>
      <c r="CI118" s="402"/>
      <c r="CJ118" s="402">
        <v>55.55</v>
      </c>
      <c r="CK118" s="402">
        <v>2.06</v>
      </c>
      <c r="CL118" s="402">
        <v>159.85</v>
      </c>
      <c r="CM118" s="402">
        <v>186.92484662576686</v>
      </c>
      <c r="CN118" s="402">
        <v>462.28314003642288</v>
      </c>
      <c r="CO118" s="402">
        <v>10.91</v>
      </c>
      <c r="CP118" s="402">
        <v>30.84</v>
      </c>
      <c r="CQ118" s="402">
        <v>21.52</v>
      </c>
      <c r="CR118" s="402">
        <v>35.5</v>
      </c>
      <c r="CS118" s="402">
        <v>0.48251456668194481</v>
      </c>
      <c r="CT118" s="402">
        <v>24.1</v>
      </c>
      <c r="CU118" s="402">
        <v>459</v>
      </c>
      <c r="CV118" s="402">
        <v>9.31</v>
      </c>
      <c r="CW118" s="402">
        <v>1.17</v>
      </c>
      <c r="CX118" s="402">
        <v>0.27</v>
      </c>
      <c r="CY118" s="402">
        <v>15.86</v>
      </c>
      <c r="CZ118" s="402">
        <v>6.09</v>
      </c>
      <c r="DA118" s="402">
        <v>8.73</v>
      </c>
      <c r="DB118" s="402">
        <v>27.02</v>
      </c>
      <c r="DC118" s="402">
        <v>33.67</v>
      </c>
      <c r="DD118" s="999" t="s">
        <v>526</v>
      </c>
      <c r="DE118" s="402" t="s">
        <v>526</v>
      </c>
      <c r="DF118" s="402" t="s">
        <v>526</v>
      </c>
      <c r="DG118" s="402" t="s">
        <v>526</v>
      </c>
      <c r="DH118" s="402" t="s">
        <v>526</v>
      </c>
      <c r="DI118" s="402" t="s">
        <v>526</v>
      </c>
      <c r="DJ118" s="402" t="s">
        <v>526</v>
      </c>
      <c r="DK118" s="402">
        <v>0.41</v>
      </c>
      <c r="DL118" s="402">
        <v>0.26</v>
      </c>
      <c r="DM118" s="402"/>
      <c r="DN118" s="402"/>
      <c r="DO118" s="402">
        <v>0.01</v>
      </c>
      <c r="DP118" s="402" t="s">
        <v>987</v>
      </c>
      <c r="DQ118" s="812" t="s">
        <v>987</v>
      </c>
      <c r="DR118" s="402">
        <v>0.15</v>
      </c>
      <c r="DS118" s="402" t="s">
        <v>987</v>
      </c>
      <c r="DT118" s="402">
        <v>0</v>
      </c>
      <c r="DU118" s="402">
        <v>41.83</v>
      </c>
      <c r="DV118" s="402">
        <v>44.56</v>
      </c>
      <c r="DW118" s="402" t="s">
        <v>605</v>
      </c>
      <c r="DX118" s="402" t="s">
        <v>605</v>
      </c>
      <c r="DY118" s="402" t="s">
        <v>605</v>
      </c>
      <c r="DZ118" s="402">
        <v>45.4</v>
      </c>
      <c r="EA118" s="402">
        <v>40.948354917025739</v>
      </c>
      <c r="EB118" s="402">
        <v>39.607419937437648</v>
      </c>
      <c r="EC118" s="770"/>
      <c r="ED118" s="770"/>
      <c r="EE118" s="770"/>
      <c r="EF118" s="770"/>
      <c r="EG118" s="770"/>
      <c r="EH118" s="770"/>
      <c r="EI118" s="770"/>
      <c r="EJ118" s="770"/>
      <c r="EK118" s="402" t="s">
        <v>333</v>
      </c>
      <c r="EL118" s="584"/>
      <c r="EM118" s="402">
        <v>14.32</v>
      </c>
      <c r="EN118" s="402" t="s">
        <v>830</v>
      </c>
      <c r="EO118" s="402" t="s">
        <v>830</v>
      </c>
      <c r="EP118" s="402" t="s">
        <v>605</v>
      </c>
      <c r="EQ118" s="402" t="s">
        <v>847</v>
      </c>
      <c r="ER118" s="402" t="s">
        <v>847</v>
      </c>
      <c r="ES118" s="402" t="s">
        <v>847</v>
      </c>
      <c r="ET118" s="402" t="s">
        <v>847</v>
      </c>
      <c r="EU118" s="402"/>
      <c r="EV118" s="402"/>
      <c r="EW118" s="402"/>
      <c r="EX118" s="402"/>
      <c r="EY118" s="402"/>
      <c r="EZ118" s="402"/>
      <c r="FA118" s="402" t="s">
        <v>605</v>
      </c>
      <c r="FB118" s="782" t="s">
        <v>605</v>
      </c>
      <c r="FC118" s="782" t="s">
        <v>526</v>
      </c>
      <c r="FD118" s="782">
        <v>0</v>
      </c>
      <c r="FE118" s="402">
        <v>46.02</v>
      </c>
    </row>
    <row r="119" spans="1:161">
      <c r="A119" s="276" t="s">
        <v>269</v>
      </c>
      <c r="B119" s="276" t="s">
        <v>317</v>
      </c>
      <c r="C119" s="267" t="s">
        <v>271</v>
      </c>
      <c r="D119" s="421" t="s">
        <v>271</v>
      </c>
      <c r="E119" s="312">
        <v>13001</v>
      </c>
      <c r="F119" s="276" t="s">
        <v>319</v>
      </c>
      <c r="G119" s="794">
        <v>13603</v>
      </c>
      <c r="H119" s="795">
        <v>468.69</v>
      </c>
      <c r="I119" s="795">
        <v>318.59742199999999</v>
      </c>
      <c r="J119" s="796">
        <v>4.7300000000000004</v>
      </c>
      <c r="K119" s="795" t="s">
        <v>526</v>
      </c>
      <c r="L119" s="795" t="s">
        <v>526</v>
      </c>
      <c r="M119" s="795" t="s">
        <v>526</v>
      </c>
      <c r="N119" s="795">
        <v>56.74</v>
      </c>
      <c r="O119" s="795">
        <v>57.94937887086958</v>
      </c>
      <c r="P119" s="795" t="s">
        <v>526</v>
      </c>
      <c r="Q119" s="795">
        <v>0</v>
      </c>
      <c r="R119" s="795">
        <v>2.69</v>
      </c>
      <c r="S119" s="795">
        <v>1392.25</v>
      </c>
      <c r="T119" s="795">
        <v>1346.98</v>
      </c>
      <c r="U119" s="795">
        <v>1346.8208729999999</v>
      </c>
      <c r="V119" s="795">
        <v>20.81</v>
      </c>
      <c r="W119" s="795">
        <v>977.48</v>
      </c>
      <c r="X119" s="795">
        <v>991.48</v>
      </c>
      <c r="Y119" s="795">
        <v>997.83453799999995</v>
      </c>
      <c r="Z119" s="795">
        <v>0.8</v>
      </c>
      <c r="AA119" s="809">
        <v>0.69</v>
      </c>
      <c r="AB119" s="809">
        <v>0.93</v>
      </c>
      <c r="AC119" s="795">
        <v>1071.9100000000001</v>
      </c>
      <c r="AD119" s="795">
        <v>843.71</v>
      </c>
      <c r="AE119" s="795">
        <v>856.70460300000002</v>
      </c>
      <c r="AF119" s="402" t="s">
        <v>526</v>
      </c>
      <c r="AG119" s="402" t="s">
        <v>526</v>
      </c>
      <c r="AH119" s="402" t="s">
        <v>526</v>
      </c>
      <c r="AI119" s="402" t="s">
        <v>526</v>
      </c>
      <c r="AJ119" s="402"/>
      <c r="AK119" s="402">
        <v>0.24</v>
      </c>
      <c r="AL119" s="402">
        <v>3.3</v>
      </c>
      <c r="AM119" s="398">
        <v>4.24</v>
      </c>
      <c r="AN119" s="402">
        <v>1.54</v>
      </c>
      <c r="AO119" s="402">
        <v>1.5416666666666667</v>
      </c>
      <c r="AP119" s="402">
        <v>21.6</v>
      </c>
      <c r="AQ119" s="402">
        <v>21.6</v>
      </c>
      <c r="AR119" s="402">
        <v>70.8</v>
      </c>
      <c r="AS119" s="402">
        <v>70.8</v>
      </c>
      <c r="AT119" s="402">
        <v>5.17</v>
      </c>
      <c r="AU119" s="402">
        <v>7.61</v>
      </c>
      <c r="AV119" s="402">
        <v>4.9787159891463988</v>
      </c>
      <c r="AW119" s="402">
        <v>118.89377100025847</v>
      </c>
      <c r="AX119" s="402">
        <v>116.65</v>
      </c>
      <c r="AY119" s="402">
        <v>124.46789972865999</v>
      </c>
      <c r="AZ119" s="402">
        <v>92.5</v>
      </c>
      <c r="BA119" s="402">
        <v>135</v>
      </c>
      <c r="BB119" s="402">
        <v>35.270000000000003</v>
      </c>
      <c r="BC119" s="402">
        <v>39.869999999999997</v>
      </c>
      <c r="BD119" s="402">
        <v>73.400000000000006</v>
      </c>
      <c r="BE119" s="402">
        <v>48.89</v>
      </c>
      <c r="BF119" s="402"/>
      <c r="BG119" s="402"/>
      <c r="BH119" s="402"/>
      <c r="BI119" s="402"/>
      <c r="BJ119" s="402" t="s">
        <v>526</v>
      </c>
      <c r="BK119" s="402" t="s">
        <v>526</v>
      </c>
      <c r="BL119" s="402" t="s">
        <v>526</v>
      </c>
      <c r="BM119" s="402" t="s">
        <v>526</v>
      </c>
      <c r="BN119" s="402"/>
      <c r="BO119" s="402"/>
      <c r="BP119" s="402"/>
      <c r="BQ119" s="402"/>
      <c r="BR119" s="402"/>
      <c r="BS119" s="402"/>
      <c r="BT119" s="402">
        <v>1.01</v>
      </c>
      <c r="BU119" s="402">
        <v>0.95</v>
      </c>
      <c r="BV119" s="402">
        <v>0.92</v>
      </c>
      <c r="BW119" s="402" t="s">
        <v>1086</v>
      </c>
      <c r="BX119" s="402">
        <v>0</v>
      </c>
      <c r="BY119" s="402">
        <v>687.73</v>
      </c>
      <c r="BZ119" s="402">
        <v>679.5</v>
      </c>
      <c r="CA119" s="402">
        <v>713.29507659754461</v>
      </c>
      <c r="CB119" s="402">
        <v>1864.14</v>
      </c>
      <c r="CC119" s="402">
        <v>753.88</v>
      </c>
      <c r="CD119" s="402">
        <v>514.04494057902411</v>
      </c>
      <c r="CE119" s="402" t="s">
        <v>526</v>
      </c>
      <c r="CF119" s="402">
        <v>2.0099999999999998</v>
      </c>
      <c r="CG119" s="402"/>
      <c r="CH119" s="402"/>
      <c r="CI119" s="402"/>
      <c r="CJ119" s="402">
        <v>54.74</v>
      </c>
      <c r="CK119" s="402">
        <v>0.88</v>
      </c>
      <c r="CL119" s="402">
        <v>178.57</v>
      </c>
      <c r="CM119" s="402">
        <v>192.08277103013947</v>
      </c>
      <c r="CN119" s="402">
        <v>372.2611249152925</v>
      </c>
      <c r="CO119" s="402">
        <v>17.149999999999999</v>
      </c>
      <c r="CP119" s="402">
        <v>35.64</v>
      </c>
      <c r="CQ119" s="402">
        <v>41.12</v>
      </c>
      <c r="CR119" s="402">
        <v>66.53</v>
      </c>
      <c r="CS119" s="402" t="s">
        <v>526</v>
      </c>
      <c r="CT119" s="402">
        <v>24.02</v>
      </c>
      <c r="CU119" s="402">
        <v>474</v>
      </c>
      <c r="CV119" s="402">
        <v>8.99</v>
      </c>
      <c r="CW119" s="402">
        <v>1.03</v>
      </c>
      <c r="CX119" s="402">
        <v>0.41</v>
      </c>
      <c r="CY119" s="402">
        <v>7.86</v>
      </c>
      <c r="CZ119" s="402">
        <v>10.32</v>
      </c>
      <c r="DA119" s="402">
        <v>8.33</v>
      </c>
      <c r="DB119" s="402">
        <v>24.3</v>
      </c>
      <c r="DC119" s="402">
        <v>27.24</v>
      </c>
      <c r="DD119" s="999" t="s">
        <v>526</v>
      </c>
      <c r="DE119" s="402" t="s">
        <v>526</v>
      </c>
      <c r="DF119" s="402" t="s">
        <v>526</v>
      </c>
      <c r="DG119" s="402" t="s">
        <v>526</v>
      </c>
      <c r="DH119" s="402" t="s">
        <v>526</v>
      </c>
      <c r="DI119" s="402" t="s">
        <v>526</v>
      </c>
      <c r="DJ119" s="402" t="s">
        <v>526</v>
      </c>
      <c r="DK119" s="402">
        <v>0.34</v>
      </c>
      <c r="DL119" s="402">
        <v>0.16</v>
      </c>
      <c r="DM119" s="402"/>
      <c r="DN119" s="402"/>
      <c r="DO119" s="402">
        <v>0.01</v>
      </c>
      <c r="DP119" s="402" t="s">
        <v>987</v>
      </c>
      <c r="DQ119" s="812" t="s">
        <v>987</v>
      </c>
      <c r="DR119" s="402" t="s">
        <v>1523</v>
      </c>
      <c r="DS119" s="402" t="s">
        <v>987</v>
      </c>
      <c r="DT119" s="402" t="s">
        <v>1523</v>
      </c>
      <c r="DU119" s="402">
        <v>55.69</v>
      </c>
      <c r="DV119" s="402">
        <v>52.24</v>
      </c>
      <c r="DW119" s="402" t="s">
        <v>605</v>
      </c>
      <c r="DX119" s="402" t="s">
        <v>604</v>
      </c>
      <c r="DY119" s="402" t="s">
        <v>604</v>
      </c>
      <c r="DZ119" s="402">
        <v>45.68</v>
      </c>
      <c r="EA119" s="402">
        <v>43.447465469702287</v>
      </c>
      <c r="EB119" s="402">
        <v>47.456315964604386</v>
      </c>
      <c r="EC119" s="770"/>
      <c r="ED119" s="770"/>
      <c r="EE119" s="770"/>
      <c r="EF119" s="770"/>
      <c r="EG119" s="770"/>
      <c r="EH119" s="770"/>
      <c r="EI119" s="770"/>
      <c r="EJ119" s="770"/>
      <c r="EK119" s="402" t="s">
        <v>333</v>
      </c>
      <c r="EL119" s="584"/>
      <c r="EM119" s="402">
        <v>0</v>
      </c>
      <c r="EN119" s="402" t="s">
        <v>830</v>
      </c>
      <c r="EO119" s="402" t="s">
        <v>830</v>
      </c>
      <c r="EP119" s="402" t="s">
        <v>604</v>
      </c>
      <c r="EQ119" s="402" t="s">
        <v>847</v>
      </c>
      <c r="ER119" s="402" t="s">
        <v>847</v>
      </c>
      <c r="ES119" s="402" t="s">
        <v>847</v>
      </c>
      <c r="ET119" s="402" t="s">
        <v>847</v>
      </c>
      <c r="EU119" s="402"/>
      <c r="EV119" s="402"/>
      <c r="EW119" s="402"/>
      <c r="EX119" s="402"/>
      <c r="EY119" s="402"/>
      <c r="EZ119" s="402"/>
      <c r="FA119" s="402" t="s">
        <v>526</v>
      </c>
      <c r="FB119" s="782" t="s">
        <v>605</v>
      </c>
      <c r="FC119" s="782" t="s">
        <v>526</v>
      </c>
      <c r="FD119" s="782">
        <v>0</v>
      </c>
      <c r="FE119" s="402">
        <v>41.99</v>
      </c>
    </row>
    <row r="120" spans="1:161">
      <c r="A120" s="276" t="s">
        <v>269</v>
      </c>
      <c r="B120" s="276" t="s">
        <v>317</v>
      </c>
      <c r="C120" s="267" t="s">
        <v>271</v>
      </c>
      <c r="D120" s="421" t="s">
        <v>271</v>
      </c>
      <c r="E120" s="312">
        <v>13001</v>
      </c>
      <c r="F120" s="276" t="s">
        <v>320</v>
      </c>
      <c r="G120" s="794">
        <v>13604</v>
      </c>
      <c r="H120" s="795">
        <v>255.61</v>
      </c>
      <c r="I120" s="795">
        <v>195.67841000000001</v>
      </c>
      <c r="J120" s="796">
        <v>6.2</v>
      </c>
      <c r="K120" s="795">
        <v>2455.8200000000002</v>
      </c>
      <c r="L120" s="795">
        <v>2458.34915</v>
      </c>
      <c r="M120" s="795">
        <v>3.04</v>
      </c>
      <c r="N120" s="795">
        <v>82.22</v>
      </c>
      <c r="O120" s="795">
        <v>84.084373570354884</v>
      </c>
      <c r="P120" s="795">
        <v>68.099999999999994</v>
      </c>
      <c r="Q120" s="795">
        <v>66.183582772367814</v>
      </c>
      <c r="R120" s="795">
        <v>7.17</v>
      </c>
      <c r="S120" s="795">
        <v>1289.3599999999999</v>
      </c>
      <c r="T120" s="795">
        <v>1367.5</v>
      </c>
      <c r="U120" s="795">
        <v>1535.7193910000001</v>
      </c>
      <c r="V120" s="795">
        <v>6.92</v>
      </c>
      <c r="W120" s="795">
        <v>652.16999999999996</v>
      </c>
      <c r="X120" s="795">
        <v>689.19</v>
      </c>
      <c r="Y120" s="795">
        <v>783.77930400000002</v>
      </c>
      <c r="Z120" s="795">
        <v>0.98</v>
      </c>
      <c r="AA120" s="809">
        <v>0.9</v>
      </c>
      <c r="AB120" s="809">
        <v>1.37</v>
      </c>
      <c r="AC120" s="795">
        <v>809.82</v>
      </c>
      <c r="AD120" s="795">
        <v>610.78</v>
      </c>
      <c r="AE120" s="795">
        <v>704.40470800000003</v>
      </c>
      <c r="AF120" s="402">
        <v>3079.73</v>
      </c>
      <c r="AG120" s="402" t="s">
        <v>526</v>
      </c>
      <c r="AH120" s="402" t="s">
        <v>526</v>
      </c>
      <c r="AI120" s="402">
        <v>0.1</v>
      </c>
      <c r="AJ120" s="402"/>
      <c r="AK120" s="402" t="s">
        <v>526</v>
      </c>
      <c r="AL120" s="402">
        <v>0.55000000000000004</v>
      </c>
      <c r="AM120" s="398">
        <v>15.3</v>
      </c>
      <c r="AN120" s="402">
        <v>1.5</v>
      </c>
      <c r="AO120" s="402">
        <v>1.5</v>
      </c>
      <c r="AP120" s="402">
        <v>34.299999999999997</v>
      </c>
      <c r="AQ120" s="402">
        <v>34.299999999999997</v>
      </c>
      <c r="AR120" s="402">
        <v>82.6</v>
      </c>
      <c r="AS120" s="402">
        <v>82.6</v>
      </c>
      <c r="AT120" s="402">
        <v>2.88</v>
      </c>
      <c r="AU120" s="402">
        <v>9.74</v>
      </c>
      <c r="AV120" s="402">
        <v>8.0875613306734238</v>
      </c>
      <c r="AW120" s="402">
        <v>291.92671632776324</v>
      </c>
      <c r="AX120" s="402">
        <v>210.15</v>
      </c>
      <c r="AY120" s="402">
        <v>140.18439639833937</v>
      </c>
      <c r="AZ120" s="402">
        <v>90</v>
      </c>
      <c r="BA120" s="402">
        <v>120</v>
      </c>
      <c r="BB120" s="402">
        <v>32.01</v>
      </c>
      <c r="BC120" s="402">
        <v>35.549999999999997</v>
      </c>
      <c r="BD120" s="402">
        <v>64.25</v>
      </c>
      <c r="BE120" s="402">
        <v>41.85</v>
      </c>
      <c r="BF120" s="402"/>
      <c r="BG120" s="402"/>
      <c r="BH120" s="402"/>
      <c r="BI120" s="402"/>
      <c r="BJ120" s="402">
        <v>6.11</v>
      </c>
      <c r="BK120" s="402">
        <v>5.5</v>
      </c>
      <c r="BL120" s="402">
        <v>8.16</v>
      </c>
      <c r="BM120" s="402">
        <v>7.34</v>
      </c>
      <c r="BN120" s="402"/>
      <c r="BO120" s="402"/>
      <c r="BP120" s="402"/>
      <c r="BQ120" s="402"/>
      <c r="BR120" s="402"/>
      <c r="BS120" s="402"/>
      <c r="BT120" s="402">
        <v>1.33</v>
      </c>
      <c r="BU120" s="402">
        <v>1.24</v>
      </c>
      <c r="BV120" s="402">
        <v>7.87</v>
      </c>
      <c r="BW120" s="402" t="s">
        <v>1086</v>
      </c>
      <c r="BX120" s="402">
        <v>0</v>
      </c>
      <c r="BY120" s="402">
        <v>678.02</v>
      </c>
      <c r="BZ120" s="402">
        <v>673.65</v>
      </c>
      <c r="CA120" s="402">
        <v>735.82590075214262</v>
      </c>
      <c r="CB120" s="402">
        <v>376.52</v>
      </c>
      <c r="CC120" s="402">
        <v>321.14999999999998</v>
      </c>
      <c r="CD120" s="402">
        <v>290.17675800668553</v>
      </c>
      <c r="CE120" s="402">
        <v>0.24</v>
      </c>
      <c r="CF120" s="402" t="s">
        <v>526</v>
      </c>
      <c r="CG120" s="402"/>
      <c r="CH120" s="402"/>
      <c r="CI120" s="402"/>
      <c r="CJ120" s="402">
        <v>31.41</v>
      </c>
      <c r="CK120" s="402">
        <v>0.4</v>
      </c>
      <c r="CL120" s="402">
        <v>448.64</v>
      </c>
      <c r="CM120" s="402">
        <v>525.79950953405739</v>
      </c>
      <c r="CN120" s="402">
        <v>683.04668304668303</v>
      </c>
      <c r="CO120" s="402">
        <v>28.97</v>
      </c>
      <c r="CP120" s="402">
        <v>34.33</v>
      </c>
      <c r="CQ120" s="402">
        <v>37.47</v>
      </c>
      <c r="CR120" s="402">
        <v>32.25</v>
      </c>
      <c r="CS120" s="402">
        <v>0.80813703329489195</v>
      </c>
      <c r="CT120" s="402">
        <v>17.43</v>
      </c>
      <c r="CU120" s="402">
        <v>1154</v>
      </c>
      <c r="CV120" s="402">
        <v>8.2100000000000009</v>
      </c>
      <c r="CW120" s="402">
        <v>1.88</v>
      </c>
      <c r="CX120" s="402">
        <v>0</v>
      </c>
      <c r="CY120" s="402">
        <v>0</v>
      </c>
      <c r="CZ120" s="402">
        <v>10.27</v>
      </c>
      <c r="DA120" s="402">
        <v>8.7799999999999994</v>
      </c>
      <c r="DB120" s="402">
        <v>21.13</v>
      </c>
      <c r="DC120" s="402">
        <v>21.62</v>
      </c>
      <c r="DD120" s="999" t="s">
        <v>526</v>
      </c>
      <c r="DE120" s="402">
        <v>50</v>
      </c>
      <c r="DF120" s="402">
        <v>50</v>
      </c>
      <c r="DG120" s="402">
        <v>40</v>
      </c>
      <c r="DH120" s="402">
        <v>0.22</v>
      </c>
      <c r="DI120" s="402">
        <v>0.26664221165853791</v>
      </c>
      <c r="DJ120" s="402">
        <v>0.6712133183323683</v>
      </c>
      <c r="DK120" s="402">
        <v>0.66</v>
      </c>
      <c r="DL120" s="402">
        <v>0.48</v>
      </c>
      <c r="DM120" s="402"/>
      <c r="DN120" s="402"/>
      <c r="DO120" s="402">
        <v>0.02</v>
      </c>
      <c r="DP120" s="402" t="s">
        <v>987</v>
      </c>
      <c r="DQ120" s="812" t="s">
        <v>987</v>
      </c>
      <c r="DR120" s="402">
        <v>0</v>
      </c>
      <c r="DS120" s="402" t="s">
        <v>987</v>
      </c>
      <c r="DT120" s="402">
        <v>0</v>
      </c>
      <c r="DU120" s="402">
        <v>60.52</v>
      </c>
      <c r="DV120" s="402">
        <v>75.08</v>
      </c>
      <c r="DW120" s="402" t="s">
        <v>605</v>
      </c>
      <c r="DX120" s="402" t="s">
        <v>604</v>
      </c>
      <c r="DY120" s="402" t="s">
        <v>604</v>
      </c>
      <c r="DZ120" s="402">
        <v>38.89</v>
      </c>
      <c r="EA120" s="402">
        <v>39.262646268918878</v>
      </c>
      <c r="EB120" s="402">
        <v>39.332030572373839</v>
      </c>
      <c r="EC120" s="770"/>
      <c r="ED120" s="770"/>
      <c r="EE120" s="770"/>
      <c r="EF120" s="770"/>
      <c r="EG120" s="770"/>
      <c r="EH120" s="770"/>
      <c r="EI120" s="770"/>
      <c r="EJ120" s="770"/>
      <c r="EK120" s="402" t="s">
        <v>333</v>
      </c>
      <c r="EL120" s="584"/>
      <c r="EM120" s="402">
        <v>0</v>
      </c>
      <c r="EN120" s="402" t="s">
        <v>830</v>
      </c>
      <c r="EO120" s="402" t="s">
        <v>830</v>
      </c>
      <c r="EP120" s="402" t="s">
        <v>605</v>
      </c>
      <c r="EQ120" s="402" t="s">
        <v>847</v>
      </c>
      <c r="ER120" s="402" t="s">
        <v>847</v>
      </c>
      <c r="ES120" s="402" t="s">
        <v>847</v>
      </c>
      <c r="ET120" s="402" t="s">
        <v>847</v>
      </c>
      <c r="EU120" s="402"/>
      <c r="EV120" s="402"/>
      <c r="EW120" s="402"/>
      <c r="EX120" s="402"/>
      <c r="EY120" s="402"/>
      <c r="EZ120" s="402"/>
      <c r="FA120" s="402" t="s">
        <v>526</v>
      </c>
      <c r="FB120" s="782" t="s">
        <v>605</v>
      </c>
      <c r="FC120" s="782" t="s">
        <v>526</v>
      </c>
      <c r="FD120" s="782">
        <v>256.00688916105327</v>
      </c>
      <c r="FE120" s="402">
        <v>39.14</v>
      </c>
    </row>
    <row r="121" spans="1:161">
      <c r="A121" s="276" t="s">
        <v>269</v>
      </c>
      <c r="B121" s="276" t="s">
        <v>317</v>
      </c>
      <c r="C121" s="267" t="s">
        <v>271</v>
      </c>
      <c r="D121" s="421" t="s">
        <v>271</v>
      </c>
      <c r="E121" s="312">
        <v>13001</v>
      </c>
      <c r="F121" s="276" t="s">
        <v>321</v>
      </c>
      <c r="G121" s="794">
        <v>13605</v>
      </c>
      <c r="H121" s="795">
        <v>313.7</v>
      </c>
      <c r="I121" s="795">
        <v>242.33925199999999</v>
      </c>
      <c r="J121" s="796">
        <v>3.25</v>
      </c>
      <c r="K121" s="795">
        <v>3644.1</v>
      </c>
      <c r="L121" s="795">
        <v>3263.4305800000002</v>
      </c>
      <c r="M121" s="795">
        <v>7.55</v>
      </c>
      <c r="N121" s="795">
        <v>72.17</v>
      </c>
      <c r="O121" s="795">
        <v>72.609801360918283</v>
      </c>
      <c r="P121" s="795">
        <v>31.86</v>
      </c>
      <c r="Q121" s="795">
        <v>43.940018787087311</v>
      </c>
      <c r="R121" s="795">
        <v>4.75</v>
      </c>
      <c r="S121" s="795">
        <v>1319.17</v>
      </c>
      <c r="T121" s="795">
        <v>1359.46</v>
      </c>
      <c r="U121" s="795">
        <v>1364.7068280000001</v>
      </c>
      <c r="V121" s="795">
        <v>8.68</v>
      </c>
      <c r="W121" s="795">
        <v>636.77</v>
      </c>
      <c r="X121" s="795">
        <v>593.16</v>
      </c>
      <c r="Y121" s="795">
        <v>592.68044899999995</v>
      </c>
      <c r="Z121" s="795">
        <v>0.84</v>
      </c>
      <c r="AA121" s="809">
        <v>0.85</v>
      </c>
      <c r="AB121" s="809">
        <v>1.26</v>
      </c>
      <c r="AC121" s="795">
        <v>998.6</v>
      </c>
      <c r="AD121" s="795">
        <v>458.79</v>
      </c>
      <c r="AE121" s="795">
        <v>458.675861</v>
      </c>
      <c r="AF121" s="402" t="s">
        <v>526</v>
      </c>
      <c r="AG121" s="402" t="s">
        <v>526</v>
      </c>
      <c r="AH121" s="402" t="s">
        <v>526</v>
      </c>
      <c r="AI121" s="402" t="s">
        <v>526</v>
      </c>
      <c r="AJ121" s="402"/>
      <c r="AK121" s="402">
        <v>0.67</v>
      </c>
      <c r="AL121" s="402">
        <v>3.39</v>
      </c>
      <c r="AM121" s="398">
        <v>14.08</v>
      </c>
      <c r="AN121" s="402">
        <v>1.6</v>
      </c>
      <c r="AO121" s="402">
        <v>1.6</v>
      </c>
      <c r="AP121" s="402">
        <v>33.5</v>
      </c>
      <c r="AQ121" s="402">
        <v>33.5</v>
      </c>
      <c r="AR121" s="402">
        <v>71.900000000000006</v>
      </c>
      <c r="AS121" s="402">
        <v>71.900000000000006</v>
      </c>
      <c r="AT121" s="402">
        <v>1.03</v>
      </c>
      <c r="AU121" s="402">
        <v>9.08</v>
      </c>
      <c r="AV121" s="402">
        <v>4.9476538225573439</v>
      </c>
      <c r="AW121" s="402">
        <v>264.25376587321989</v>
      </c>
      <c r="AX121" s="402">
        <v>275.36</v>
      </c>
      <c r="AY121" s="402">
        <v>200.87474519582815</v>
      </c>
      <c r="AZ121" s="402">
        <v>120</v>
      </c>
      <c r="BA121" s="402">
        <v>130</v>
      </c>
      <c r="BB121" s="402">
        <v>27.45</v>
      </c>
      <c r="BC121" s="402">
        <v>40.06</v>
      </c>
      <c r="BD121" s="402">
        <v>55.43</v>
      </c>
      <c r="BE121" s="402">
        <v>24.04</v>
      </c>
      <c r="BF121" s="402"/>
      <c r="BG121" s="402"/>
      <c r="BH121" s="402"/>
      <c r="BI121" s="402"/>
      <c r="BJ121" s="402" t="s">
        <v>526</v>
      </c>
      <c r="BK121" s="402" t="s">
        <v>526</v>
      </c>
      <c r="BL121" s="402" t="s">
        <v>526</v>
      </c>
      <c r="BM121" s="402" t="s">
        <v>526</v>
      </c>
      <c r="BN121" s="402"/>
      <c r="BO121" s="402"/>
      <c r="BP121" s="402"/>
      <c r="BQ121" s="402"/>
      <c r="BR121" s="402"/>
      <c r="BS121" s="402"/>
      <c r="BT121" s="402">
        <v>1.1200000000000001</v>
      </c>
      <c r="BU121" s="402">
        <v>1.1100000000000001</v>
      </c>
      <c r="BV121" s="402">
        <v>0.4</v>
      </c>
      <c r="BW121" s="402">
        <v>1.1299999999999999</v>
      </c>
      <c r="BX121" s="402">
        <v>1.0086542534949869</v>
      </c>
      <c r="BY121" s="402">
        <v>693.8</v>
      </c>
      <c r="BZ121" s="402">
        <v>703.25</v>
      </c>
      <c r="CA121" s="402">
        <v>744.03743471076064</v>
      </c>
      <c r="CB121" s="402">
        <v>552.13</v>
      </c>
      <c r="CC121" s="402">
        <v>403.74</v>
      </c>
      <c r="CD121" s="402">
        <v>345.33479435571559</v>
      </c>
      <c r="CE121" s="402">
        <v>0.02</v>
      </c>
      <c r="CF121" s="402">
        <v>0.04</v>
      </c>
      <c r="CG121" s="402"/>
      <c r="CH121" s="402"/>
      <c r="CI121" s="402"/>
      <c r="CJ121" s="402">
        <v>45.3</v>
      </c>
      <c r="CK121" s="402">
        <v>2.12</v>
      </c>
      <c r="CL121" s="402">
        <v>534.73</v>
      </c>
      <c r="CM121" s="402">
        <v>570.83861619271875</v>
      </c>
      <c r="CN121" s="402">
        <v>676.25669587427717</v>
      </c>
      <c r="CO121" s="402">
        <v>11.74</v>
      </c>
      <c r="CP121" s="402">
        <v>16.38</v>
      </c>
      <c r="CQ121" s="402">
        <v>13.71</v>
      </c>
      <c r="CR121" s="402">
        <v>42.57</v>
      </c>
      <c r="CS121" s="402" t="s">
        <v>526</v>
      </c>
      <c r="CT121" s="402">
        <v>13.13</v>
      </c>
      <c r="CU121" s="402">
        <v>1223</v>
      </c>
      <c r="CV121" s="402">
        <v>7.82</v>
      </c>
      <c r="CW121" s="402">
        <v>1.27</v>
      </c>
      <c r="CX121" s="402">
        <v>0.06</v>
      </c>
      <c r="CY121" s="402">
        <v>124.82</v>
      </c>
      <c r="CZ121" s="402">
        <v>7.92</v>
      </c>
      <c r="DA121" s="402">
        <v>4.8899999999999997</v>
      </c>
      <c r="DB121" s="402">
        <v>14.91</v>
      </c>
      <c r="DC121" s="402">
        <v>13.46</v>
      </c>
      <c r="DD121" s="999" t="s">
        <v>526</v>
      </c>
      <c r="DE121" s="402">
        <v>84.61</v>
      </c>
      <c r="DF121" s="402">
        <v>76.92307692307692</v>
      </c>
      <c r="DG121" s="402">
        <v>46.153846153846153</v>
      </c>
      <c r="DH121" s="402">
        <v>0.2</v>
      </c>
      <c r="DI121" s="402">
        <v>0.21565064328301481</v>
      </c>
      <c r="DJ121" s="402">
        <v>0.25983080961452476</v>
      </c>
      <c r="DK121" s="402">
        <v>0.46</v>
      </c>
      <c r="DL121" s="402">
        <v>0.36</v>
      </c>
      <c r="DM121" s="402"/>
      <c r="DN121" s="402"/>
      <c r="DO121" s="402">
        <v>0.04</v>
      </c>
      <c r="DP121" s="402" t="s">
        <v>987</v>
      </c>
      <c r="DQ121" s="812" t="s">
        <v>987</v>
      </c>
      <c r="DR121" s="402">
        <v>1.28</v>
      </c>
      <c r="DS121" s="402" t="s">
        <v>987</v>
      </c>
      <c r="DT121" s="402">
        <v>0</v>
      </c>
      <c r="DU121" s="402">
        <v>62.67</v>
      </c>
      <c r="DV121" s="402">
        <v>76.19</v>
      </c>
      <c r="DW121" s="402" t="s">
        <v>605</v>
      </c>
      <c r="DX121" s="402" t="s">
        <v>605</v>
      </c>
      <c r="DY121" s="402" t="s">
        <v>605</v>
      </c>
      <c r="DZ121" s="402">
        <v>52.51</v>
      </c>
      <c r="EA121" s="402">
        <v>51.913709689161827</v>
      </c>
      <c r="EB121" s="402">
        <v>51.417406201610753</v>
      </c>
      <c r="EC121" s="770"/>
      <c r="ED121" s="770"/>
      <c r="EE121" s="770"/>
      <c r="EF121" s="770"/>
      <c r="EG121" s="770"/>
      <c r="EH121" s="770"/>
      <c r="EI121" s="770"/>
      <c r="EJ121" s="770"/>
      <c r="EK121" s="402" t="s">
        <v>333</v>
      </c>
      <c r="EL121" s="584"/>
      <c r="EM121" s="402">
        <v>0</v>
      </c>
      <c r="EN121" s="402" t="s">
        <v>830</v>
      </c>
      <c r="EO121" s="402" t="s">
        <v>830</v>
      </c>
      <c r="EP121" s="402" t="s">
        <v>605</v>
      </c>
      <c r="EQ121" s="402" t="s">
        <v>847</v>
      </c>
      <c r="ER121" s="402" t="s">
        <v>847</v>
      </c>
      <c r="ES121" s="402" t="s">
        <v>847</v>
      </c>
      <c r="ET121" s="402" t="s">
        <v>847</v>
      </c>
      <c r="EU121" s="402"/>
      <c r="EV121" s="402"/>
      <c r="EW121" s="402"/>
      <c r="EX121" s="402"/>
      <c r="EY121" s="402"/>
      <c r="EZ121" s="402"/>
      <c r="FA121" s="402" t="s">
        <v>605</v>
      </c>
      <c r="FB121" s="782" t="s">
        <v>604</v>
      </c>
      <c r="FC121" s="782">
        <v>0</v>
      </c>
      <c r="FD121" s="782">
        <v>239.17764418712554</v>
      </c>
      <c r="FE121" s="402">
        <v>39.590000000000003</v>
      </c>
    </row>
    <row r="122" spans="1:161">
      <c r="A122" s="276" t="s">
        <v>322</v>
      </c>
      <c r="B122" s="276" t="s">
        <v>323</v>
      </c>
      <c r="C122" s="267" t="s">
        <v>172</v>
      </c>
      <c r="D122" s="421" t="s">
        <v>323</v>
      </c>
      <c r="E122" s="312">
        <v>14101</v>
      </c>
      <c r="F122" s="276" t="s">
        <v>323</v>
      </c>
      <c r="G122" s="794">
        <v>14101</v>
      </c>
      <c r="H122" s="795">
        <v>385.68</v>
      </c>
      <c r="I122" s="795">
        <v>178.75994</v>
      </c>
      <c r="J122" s="796">
        <v>6.41</v>
      </c>
      <c r="K122" s="795">
        <v>1425.18</v>
      </c>
      <c r="L122" s="795">
        <v>1275.041195</v>
      </c>
      <c r="M122" s="795">
        <v>6.81</v>
      </c>
      <c r="N122" s="795">
        <v>76.48</v>
      </c>
      <c r="O122" s="795">
        <v>76.120959991907341</v>
      </c>
      <c r="P122" s="795">
        <v>92.23</v>
      </c>
      <c r="Q122" s="795">
        <v>92.521243235041226</v>
      </c>
      <c r="R122" s="795">
        <v>11.18</v>
      </c>
      <c r="S122" s="795">
        <v>1135.19</v>
      </c>
      <c r="T122" s="795">
        <v>1241.32</v>
      </c>
      <c r="U122" s="795">
        <v>1231.5319440000001</v>
      </c>
      <c r="V122" s="795">
        <v>14.94</v>
      </c>
      <c r="W122" s="795">
        <v>755.06</v>
      </c>
      <c r="X122" s="795">
        <v>743.79</v>
      </c>
      <c r="Y122" s="795">
        <v>731.06434400000001</v>
      </c>
      <c r="Z122" s="795">
        <v>0.88</v>
      </c>
      <c r="AA122" s="809">
        <v>0.88</v>
      </c>
      <c r="AB122" s="809">
        <v>1.26</v>
      </c>
      <c r="AC122" s="795">
        <v>758.55</v>
      </c>
      <c r="AD122" s="795">
        <v>557.29</v>
      </c>
      <c r="AE122" s="795">
        <v>550.87492099999997</v>
      </c>
      <c r="AF122" s="402">
        <v>289.2</v>
      </c>
      <c r="AG122" s="402">
        <v>7.36</v>
      </c>
      <c r="AH122" s="402" t="s">
        <v>526</v>
      </c>
      <c r="AI122" s="402" t="s">
        <v>526</v>
      </c>
      <c r="AJ122" s="402"/>
      <c r="AK122" s="402">
        <v>3.87</v>
      </c>
      <c r="AL122" s="402">
        <v>4.43</v>
      </c>
      <c r="AM122" s="398">
        <v>12.03</v>
      </c>
      <c r="AN122" s="402">
        <v>1.1399999999999999</v>
      </c>
      <c r="AO122" s="402">
        <v>1.1399999999999999</v>
      </c>
      <c r="AP122" s="402">
        <v>30.6</v>
      </c>
      <c r="AQ122" s="402">
        <v>30.6</v>
      </c>
      <c r="AR122" s="402">
        <v>50.8</v>
      </c>
      <c r="AS122" s="402">
        <v>50.8</v>
      </c>
      <c r="AT122" s="402">
        <v>4.6100000000000003</v>
      </c>
      <c r="AU122" s="402">
        <v>4</v>
      </c>
      <c r="AV122" s="402">
        <v>3.9598583502098728</v>
      </c>
      <c r="AW122" s="402">
        <v>458.42463383692774</v>
      </c>
      <c r="AX122" s="402">
        <v>327.20999999999998</v>
      </c>
      <c r="AY122" s="402">
        <v>261.91634516388154</v>
      </c>
      <c r="AZ122" s="402">
        <v>40</v>
      </c>
      <c r="BA122" s="402">
        <v>45</v>
      </c>
      <c r="BB122" s="402">
        <v>6.01</v>
      </c>
      <c r="BC122" s="402">
        <v>8.65</v>
      </c>
      <c r="BD122" s="402">
        <v>11.32</v>
      </c>
      <c r="BE122" s="402">
        <v>3.11</v>
      </c>
      <c r="BF122" s="402"/>
      <c r="BG122" s="402"/>
      <c r="BH122" s="402"/>
      <c r="BI122" s="402"/>
      <c r="BJ122" s="402">
        <v>6.09</v>
      </c>
      <c r="BK122" s="402">
        <v>5.96</v>
      </c>
      <c r="BL122" s="402">
        <v>2.33</v>
      </c>
      <c r="BM122" s="402">
        <v>2.2599999999999998</v>
      </c>
      <c r="BN122" s="402"/>
      <c r="BO122" s="402"/>
      <c r="BP122" s="402"/>
      <c r="BQ122" s="402"/>
      <c r="BR122" s="402"/>
      <c r="BS122" s="402"/>
      <c r="BT122" s="402">
        <v>1.6</v>
      </c>
      <c r="BU122" s="402">
        <v>1.05</v>
      </c>
      <c r="BV122" s="402">
        <v>0</v>
      </c>
      <c r="BW122" s="402">
        <v>1.33</v>
      </c>
      <c r="BX122" s="402">
        <v>1.3134076074852814</v>
      </c>
      <c r="BY122" s="402">
        <v>752.76</v>
      </c>
      <c r="BZ122" s="402">
        <v>760.4</v>
      </c>
      <c r="CA122" s="402">
        <v>766.84033289037131</v>
      </c>
      <c r="CB122" s="402">
        <v>713.8</v>
      </c>
      <c r="CC122" s="402">
        <v>566.42999999999995</v>
      </c>
      <c r="CD122" s="402">
        <v>431.55382796149792</v>
      </c>
      <c r="CE122" s="402">
        <v>0.06</v>
      </c>
      <c r="CF122" s="402">
        <v>0.11</v>
      </c>
      <c r="CG122" s="402"/>
      <c r="CH122" s="402"/>
      <c r="CI122" s="402"/>
      <c r="CJ122" s="402">
        <v>54.53</v>
      </c>
      <c r="CK122" s="402">
        <v>10.41</v>
      </c>
      <c r="CL122" s="402">
        <v>673.46</v>
      </c>
      <c r="CM122" s="402">
        <v>648.88398332106942</v>
      </c>
      <c r="CN122" s="402">
        <v>669.54957448280641</v>
      </c>
      <c r="CO122" s="402">
        <v>10.84</v>
      </c>
      <c r="CP122" s="402">
        <v>10.95</v>
      </c>
      <c r="CQ122" s="402">
        <v>10.66</v>
      </c>
      <c r="CR122" s="402">
        <v>32.71</v>
      </c>
      <c r="CS122" s="402">
        <v>0.45465789698090447</v>
      </c>
      <c r="CT122" s="402">
        <v>15.57</v>
      </c>
      <c r="CU122" s="402">
        <v>5332</v>
      </c>
      <c r="CV122" s="402">
        <v>5.87</v>
      </c>
      <c r="CW122" s="402">
        <v>1.76</v>
      </c>
      <c r="CX122" s="402">
        <v>0.32</v>
      </c>
      <c r="CY122" s="402">
        <v>40.08</v>
      </c>
      <c r="CZ122" s="402">
        <v>9.93</v>
      </c>
      <c r="DA122" s="402">
        <v>7.64</v>
      </c>
      <c r="DB122" s="402">
        <v>15.53</v>
      </c>
      <c r="DC122" s="402">
        <v>14.07</v>
      </c>
      <c r="DD122" s="999" t="s">
        <v>526</v>
      </c>
      <c r="DE122" s="402">
        <v>65.510000000000005</v>
      </c>
      <c r="DF122" s="402">
        <v>70.588235294117652</v>
      </c>
      <c r="DG122" s="402">
        <v>53.571428571428569</v>
      </c>
      <c r="DH122" s="402">
        <v>0.31</v>
      </c>
      <c r="DI122" s="402">
        <v>0.28647305684027669</v>
      </c>
      <c r="DJ122" s="402">
        <v>0.30017715092716873</v>
      </c>
      <c r="DK122" s="402">
        <v>0.28999999999999998</v>
      </c>
      <c r="DL122" s="402">
        <v>0.26</v>
      </c>
      <c r="DM122" s="402"/>
      <c r="DN122" s="402"/>
      <c r="DO122" s="402">
        <v>0</v>
      </c>
      <c r="DP122" s="402" t="s">
        <v>526</v>
      </c>
      <c r="DQ122" s="811">
        <v>0.33</v>
      </c>
      <c r="DR122" s="402">
        <v>1.1499999999999999</v>
      </c>
      <c r="DS122" s="402">
        <v>0</v>
      </c>
      <c r="DT122" s="402">
        <v>0</v>
      </c>
      <c r="DU122" s="402">
        <v>11.97</v>
      </c>
      <c r="DV122" s="402">
        <v>9.82</v>
      </c>
      <c r="DW122" s="402" t="s">
        <v>605</v>
      </c>
      <c r="DX122" s="402" t="s">
        <v>605</v>
      </c>
      <c r="DY122" s="402" t="s">
        <v>605</v>
      </c>
      <c r="DZ122" s="402">
        <v>49.29</v>
      </c>
      <c r="EA122" s="402">
        <v>52.796518213754474</v>
      </c>
      <c r="EB122" s="402">
        <v>55.765438902680692</v>
      </c>
      <c r="EC122" s="770"/>
      <c r="ED122" s="770"/>
      <c r="EE122" s="770"/>
      <c r="EF122" s="770"/>
      <c r="EG122" s="770"/>
      <c r="EH122" s="770"/>
      <c r="EI122" s="770"/>
      <c r="EJ122" s="770"/>
      <c r="EK122" s="402" t="s">
        <v>333</v>
      </c>
      <c r="EL122" s="584"/>
      <c r="EM122" s="402">
        <v>1.1000000000000001</v>
      </c>
      <c r="EN122" s="402" t="s">
        <v>830</v>
      </c>
      <c r="EO122" s="402" t="s">
        <v>830</v>
      </c>
      <c r="EP122" s="402" t="s">
        <v>604</v>
      </c>
      <c r="EQ122" s="402">
        <v>0</v>
      </c>
      <c r="ER122" s="402">
        <v>0</v>
      </c>
      <c r="ES122" s="402">
        <v>0</v>
      </c>
      <c r="ET122" s="402">
        <v>0</v>
      </c>
      <c r="EU122" s="402"/>
      <c r="EV122" s="402"/>
      <c r="EW122" s="402"/>
      <c r="EX122" s="402"/>
      <c r="EY122" s="402"/>
      <c r="EZ122" s="402"/>
      <c r="FA122" s="402" t="s">
        <v>604</v>
      </c>
      <c r="FB122" s="782" t="s">
        <v>604</v>
      </c>
      <c r="FC122" s="782">
        <v>790</v>
      </c>
      <c r="FD122" s="782">
        <v>399.73275010421605</v>
      </c>
      <c r="FE122" s="402">
        <v>31.33</v>
      </c>
    </row>
    <row r="123" spans="1:161">
      <c r="A123" s="276" t="s">
        <v>324</v>
      </c>
      <c r="B123" s="276" t="s">
        <v>325</v>
      </c>
      <c r="C123" s="267" t="s">
        <v>172</v>
      </c>
      <c r="D123" s="421" t="s">
        <v>325</v>
      </c>
      <c r="E123" s="312">
        <v>15101</v>
      </c>
      <c r="F123" s="276" t="s">
        <v>325</v>
      </c>
      <c r="G123" s="794">
        <v>15101</v>
      </c>
      <c r="H123" s="795">
        <v>323.99</v>
      </c>
      <c r="I123" s="795">
        <v>198.70179899999999</v>
      </c>
      <c r="J123" s="796">
        <v>3.15</v>
      </c>
      <c r="K123" s="795">
        <v>1180.32</v>
      </c>
      <c r="L123" s="795">
        <v>1199.201278</v>
      </c>
      <c r="M123" s="795">
        <v>1.41</v>
      </c>
      <c r="N123" s="795">
        <v>76.03</v>
      </c>
      <c r="O123" s="795">
        <v>75.365042717511074</v>
      </c>
      <c r="P123" s="795">
        <v>96.46</v>
      </c>
      <c r="Q123" s="795">
        <v>96.295907609965994</v>
      </c>
      <c r="R123" s="795">
        <v>3.75</v>
      </c>
      <c r="S123" s="795">
        <v>1156.1500000000001</v>
      </c>
      <c r="T123" s="795">
        <v>1165.45</v>
      </c>
      <c r="U123" s="795">
        <v>1165.220288</v>
      </c>
      <c r="V123" s="795">
        <v>22.05</v>
      </c>
      <c r="W123" s="795">
        <v>496.92</v>
      </c>
      <c r="X123" s="795">
        <v>555.36</v>
      </c>
      <c r="Y123" s="795">
        <v>557.99967500000002</v>
      </c>
      <c r="Z123" s="795">
        <v>0.92</v>
      </c>
      <c r="AA123" s="809">
        <v>0.83</v>
      </c>
      <c r="AB123" s="809">
        <v>1.31</v>
      </c>
      <c r="AC123" s="795">
        <v>596.83000000000004</v>
      </c>
      <c r="AD123" s="795">
        <v>382.5</v>
      </c>
      <c r="AE123" s="795">
        <v>392.61919899999998</v>
      </c>
      <c r="AF123" s="402">
        <v>241.05</v>
      </c>
      <c r="AG123" s="402">
        <v>2.06</v>
      </c>
      <c r="AH123" s="402" t="s">
        <v>526</v>
      </c>
      <c r="AI123" s="402">
        <v>5.2</v>
      </c>
      <c r="AJ123" s="402"/>
      <c r="AK123" s="402">
        <v>2.12</v>
      </c>
      <c r="AL123" s="402">
        <v>2.2799999999999998</v>
      </c>
      <c r="AM123" s="398">
        <v>26.98</v>
      </c>
      <c r="AN123" s="402">
        <v>1</v>
      </c>
      <c r="AO123" s="402">
        <v>1</v>
      </c>
      <c r="AP123" s="402">
        <v>23.3</v>
      </c>
      <c r="AQ123" s="402">
        <v>23.3</v>
      </c>
      <c r="AR123" s="402">
        <v>62.1</v>
      </c>
      <c r="AS123" s="402">
        <v>62.1</v>
      </c>
      <c r="AT123" s="402">
        <v>8.85</v>
      </c>
      <c r="AU123" s="402">
        <v>11.55</v>
      </c>
      <c r="AV123" s="402">
        <v>9.6949327817993787</v>
      </c>
      <c r="AW123" s="402">
        <v>304.53389045204113</v>
      </c>
      <c r="AX123" s="402">
        <v>315.04000000000002</v>
      </c>
      <c r="AY123" s="402">
        <v>233.48629782833507</v>
      </c>
      <c r="AZ123" s="402">
        <v>30</v>
      </c>
      <c r="BA123" s="402">
        <v>40</v>
      </c>
      <c r="BB123" s="402">
        <v>4.7300000000000004</v>
      </c>
      <c r="BC123" s="402">
        <v>7.05</v>
      </c>
      <c r="BD123" s="402">
        <v>9.6199999999999992</v>
      </c>
      <c r="BE123" s="402">
        <v>4.05</v>
      </c>
      <c r="BF123" s="402"/>
      <c r="BG123" s="402"/>
      <c r="BH123" s="402"/>
      <c r="BI123" s="402"/>
      <c r="BJ123" s="402" t="s">
        <v>526</v>
      </c>
      <c r="BK123" s="402" t="s">
        <v>526</v>
      </c>
      <c r="BL123" s="402" t="s">
        <v>526</v>
      </c>
      <c r="BM123" s="402" t="s">
        <v>526</v>
      </c>
      <c r="BN123" s="402"/>
      <c r="BO123" s="402"/>
      <c r="BP123" s="402"/>
      <c r="BQ123" s="402"/>
      <c r="BR123" s="402"/>
      <c r="BS123" s="402"/>
      <c r="BT123" s="402">
        <v>1.47</v>
      </c>
      <c r="BU123" s="402">
        <v>0.97</v>
      </c>
      <c r="BV123" s="402">
        <v>0</v>
      </c>
      <c r="BW123" s="402">
        <v>0.46</v>
      </c>
      <c r="BX123" s="402">
        <v>0.49482495567193108</v>
      </c>
      <c r="BY123" s="402">
        <v>660.14</v>
      </c>
      <c r="BZ123" s="402">
        <v>640.28</v>
      </c>
      <c r="CA123" s="402">
        <v>653.95786954660184</v>
      </c>
      <c r="CB123" s="402">
        <v>537.95000000000005</v>
      </c>
      <c r="CC123" s="402">
        <v>405.2</v>
      </c>
      <c r="CD123" s="402">
        <v>342.97730835945703</v>
      </c>
      <c r="CE123" s="402">
        <v>0.15</v>
      </c>
      <c r="CF123" s="402">
        <v>0.08</v>
      </c>
      <c r="CG123" s="402"/>
      <c r="CH123" s="402"/>
      <c r="CI123" s="402"/>
      <c r="CJ123" s="402">
        <v>7.04</v>
      </c>
      <c r="CK123" s="402">
        <v>0.06</v>
      </c>
      <c r="CL123" s="402">
        <v>616.72</v>
      </c>
      <c r="CM123" s="402">
        <v>631.61547548730073</v>
      </c>
      <c r="CN123" s="402">
        <v>713.42723555190753</v>
      </c>
      <c r="CO123" s="402">
        <v>23.49</v>
      </c>
      <c r="CP123" s="402">
        <v>18.95</v>
      </c>
      <c r="CQ123" s="402">
        <v>20.38</v>
      </c>
      <c r="CR123" s="402">
        <v>19.68</v>
      </c>
      <c r="CS123" s="402">
        <v>0.36194215064234453</v>
      </c>
      <c r="CT123" s="402">
        <v>17.239999999999998</v>
      </c>
      <c r="CU123" s="402">
        <v>6561</v>
      </c>
      <c r="CV123" s="402">
        <v>8.15</v>
      </c>
      <c r="CW123" s="402">
        <v>4.12</v>
      </c>
      <c r="CX123" s="402">
        <v>0.52</v>
      </c>
      <c r="CY123" s="402" t="s">
        <v>526</v>
      </c>
      <c r="CZ123" s="402">
        <v>8.86</v>
      </c>
      <c r="DA123" s="402">
        <v>8.34</v>
      </c>
      <c r="DB123" s="402">
        <v>18.05</v>
      </c>
      <c r="DC123" s="402">
        <v>21.12</v>
      </c>
      <c r="DD123" s="999">
        <v>29107</v>
      </c>
      <c r="DE123" s="402">
        <v>26.41</v>
      </c>
      <c r="DF123" s="402">
        <v>17.021276595744681</v>
      </c>
      <c r="DG123" s="402" t="s">
        <v>1280</v>
      </c>
      <c r="DH123" s="402">
        <v>0.47</v>
      </c>
      <c r="DI123" s="402">
        <v>0.4271700636416611</v>
      </c>
      <c r="DJ123" s="402" t="s">
        <v>1280</v>
      </c>
      <c r="DK123" s="402">
        <v>0.39</v>
      </c>
      <c r="DL123" s="402">
        <v>0.49</v>
      </c>
      <c r="DM123" s="402"/>
      <c r="DN123" s="402"/>
      <c r="DO123" s="402">
        <v>0.4</v>
      </c>
      <c r="DP123" s="402">
        <v>23.44</v>
      </c>
      <c r="DQ123" s="811">
        <v>23.99</v>
      </c>
      <c r="DR123" s="402" t="s">
        <v>1523</v>
      </c>
      <c r="DS123" s="402">
        <v>18.98</v>
      </c>
      <c r="DT123" s="402" t="s">
        <v>1523</v>
      </c>
      <c r="DU123" s="402">
        <v>2.75</v>
      </c>
      <c r="DV123" s="402">
        <v>10.09</v>
      </c>
      <c r="DW123" s="402" t="s">
        <v>604</v>
      </c>
      <c r="DX123" s="402" t="s">
        <v>604</v>
      </c>
      <c r="DY123" s="402" t="s">
        <v>605</v>
      </c>
      <c r="DZ123" s="402">
        <v>50.14</v>
      </c>
      <c r="EA123" s="402">
        <v>50.331668568046041</v>
      </c>
      <c r="EB123" s="402">
        <v>53.141762157034869</v>
      </c>
      <c r="EC123" s="770"/>
      <c r="ED123" s="770"/>
      <c r="EE123" s="770"/>
      <c r="EF123" s="770"/>
      <c r="EG123" s="770"/>
      <c r="EH123" s="770"/>
      <c r="EI123" s="770"/>
      <c r="EJ123" s="770"/>
      <c r="EK123" s="402" t="s">
        <v>333</v>
      </c>
      <c r="EL123" s="584"/>
      <c r="EM123" s="402">
        <v>0</v>
      </c>
      <c r="EN123" s="402" t="s">
        <v>605</v>
      </c>
      <c r="EO123" s="402" t="s">
        <v>605</v>
      </c>
      <c r="EP123" s="402" t="s">
        <v>604</v>
      </c>
      <c r="EQ123" s="402">
        <v>0</v>
      </c>
      <c r="ER123" s="402">
        <v>0</v>
      </c>
      <c r="ES123" s="402">
        <v>0</v>
      </c>
      <c r="ET123" s="402">
        <v>0</v>
      </c>
      <c r="EU123" s="47"/>
      <c r="EV123" s="47"/>
      <c r="EW123" s="47"/>
      <c r="EX123" s="47"/>
      <c r="EY123" s="47"/>
      <c r="EZ123" s="47"/>
      <c r="FA123" s="402" t="s">
        <v>605</v>
      </c>
      <c r="FB123" s="782" t="s">
        <v>605</v>
      </c>
      <c r="FC123" s="782">
        <v>150.19999999999999</v>
      </c>
      <c r="FD123" s="782">
        <v>371.11871675394826</v>
      </c>
      <c r="FE123" s="402">
        <v>29.07</v>
      </c>
    </row>
    <row r="124" spans="1:161">
      <c r="A124" s="276" t="s">
        <v>326</v>
      </c>
      <c r="B124" s="799" t="s">
        <v>327</v>
      </c>
      <c r="C124" s="267" t="s">
        <v>172</v>
      </c>
      <c r="D124" s="421" t="s">
        <v>328</v>
      </c>
      <c r="E124" s="312">
        <v>16101</v>
      </c>
      <c r="F124" s="276" t="s">
        <v>329</v>
      </c>
      <c r="G124" s="794">
        <v>16101</v>
      </c>
      <c r="H124" s="795">
        <v>232.25</v>
      </c>
      <c r="I124" s="795">
        <v>623.728792</v>
      </c>
      <c r="J124" s="796">
        <v>6.31</v>
      </c>
      <c r="K124" s="795">
        <v>1674.6</v>
      </c>
      <c r="L124" s="795">
        <v>1672.2835669999999</v>
      </c>
      <c r="M124" s="795">
        <v>0.35</v>
      </c>
      <c r="N124" s="795">
        <v>86.27</v>
      </c>
      <c r="O124" s="795">
        <v>84.218769749894207</v>
      </c>
      <c r="P124" s="795">
        <v>88.58</v>
      </c>
      <c r="Q124" s="795">
        <v>86.098822288047572</v>
      </c>
      <c r="R124" s="795">
        <v>5.75</v>
      </c>
      <c r="S124" s="795">
        <v>1111.43</v>
      </c>
      <c r="T124" s="795">
        <v>1145.6400000000001</v>
      </c>
      <c r="U124" s="795">
        <v>1162.458531</v>
      </c>
      <c r="V124" s="795">
        <v>9.98</v>
      </c>
      <c r="W124" s="795">
        <v>767.29</v>
      </c>
      <c r="X124" s="795">
        <v>771.4</v>
      </c>
      <c r="Y124" s="795">
        <v>783.16783499999997</v>
      </c>
      <c r="Z124" s="795">
        <v>0.97</v>
      </c>
      <c r="AA124" s="809">
        <v>0.91</v>
      </c>
      <c r="AB124" s="809">
        <v>1.42</v>
      </c>
      <c r="AC124" s="795">
        <v>684.32</v>
      </c>
      <c r="AD124" s="795">
        <v>776.63</v>
      </c>
      <c r="AE124" s="795">
        <v>791.178675</v>
      </c>
      <c r="AF124" s="402">
        <v>279.17</v>
      </c>
      <c r="AG124" s="402" t="s">
        <v>526</v>
      </c>
      <c r="AH124" s="402" t="s">
        <v>526</v>
      </c>
      <c r="AI124" s="402" t="s">
        <v>526</v>
      </c>
      <c r="AJ124" s="402"/>
      <c r="AK124" s="402">
        <v>1.85</v>
      </c>
      <c r="AL124" s="402">
        <v>3.58</v>
      </c>
      <c r="AM124" s="398">
        <v>16.87</v>
      </c>
      <c r="AN124" s="402" t="s">
        <v>526</v>
      </c>
      <c r="AO124" s="402" t="s">
        <v>526</v>
      </c>
      <c r="AP124" s="402" t="s">
        <v>526</v>
      </c>
      <c r="AQ124" s="402" t="s">
        <v>526</v>
      </c>
      <c r="AR124" s="402" t="s">
        <v>526</v>
      </c>
      <c r="AS124" s="402" t="s">
        <v>526</v>
      </c>
      <c r="AT124" s="402">
        <v>7.18</v>
      </c>
      <c r="AU124" s="402">
        <v>8.64</v>
      </c>
      <c r="AV124" s="402">
        <v>6.5450298050588041</v>
      </c>
      <c r="AW124" s="402">
        <v>382.9944319684991</v>
      </c>
      <c r="AX124" s="402">
        <v>297.18</v>
      </c>
      <c r="AY124" s="402">
        <v>180.74351538585469</v>
      </c>
      <c r="AZ124" s="402" t="s">
        <v>526</v>
      </c>
      <c r="BA124" s="402" t="s">
        <v>526</v>
      </c>
      <c r="BB124" s="402" t="s">
        <v>526</v>
      </c>
      <c r="BC124" s="402" t="s">
        <v>526</v>
      </c>
      <c r="BD124" s="402" t="s">
        <v>526</v>
      </c>
      <c r="BE124" s="402" t="s">
        <v>526</v>
      </c>
      <c r="BF124" s="402"/>
      <c r="BG124" s="402"/>
      <c r="BH124" s="402"/>
      <c r="BI124" s="402"/>
      <c r="BJ124" s="402" t="s">
        <v>526</v>
      </c>
      <c r="BK124" s="402" t="s">
        <v>526</v>
      </c>
      <c r="BL124" s="402" t="s">
        <v>526</v>
      </c>
      <c r="BM124" s="402" t="s">
        <v>526</v>
      </c>
      <c r="BN124" s="402"/>
      <c r="BO124" s="402"/>
      <c r="BP124" s="402"/>
      <c r="BQ124" s="402"/>
      <c r="BR124" s="402"/>
      <c r="BS124" s="402"/>
      <c r="BT124" s="402">
        <v>1.02</v>
      </c>
      <c r="BU124" s="402">
        <v>1.01</v>
      </c>
      <c r="BV124" s="402">
        <v>0</v>
      </c>
      <c r="BW124" s="402" t="s">
        <v>1086</v>
      </c>
      <c r="BX124" s="402">
        <v>0.55879260158595501</v>
      </c>
      <c r="BY124" s="402">
        <v>763.91</v>
      </c>
      <c r="BZ124" s="402">
        <v>763.08</v>
      </c>
      <c r="CA124" s="402">
        <v>776.10069111990504</v>
      </c>
      <c r="CB124" s="402">
        <v>575.91999999999996</v>
      </c>
      <c r="CC124" s="402">
        <v>453.07</v>
      </c>
      <c r="CD124" s="402">
        <v>379.17022335165967</v>
      </c>
      <c r="CE124" s="402" t="s">
        <v>526</v>
      </c>
      <c r="CF124" s="402">
        <v>0.21</v>
      </c>
      <c r="CG124" s="402"/>
      <c r="CH124" s="402"/>
      <c r="CI124" s="402"/>
      <c r="CJ124" s="402">
        <v>39.659999999999997</v>
      </c>
      <c r="CK124" s="402">
        <v>2.65</v>
      </c>
      <c r="CL124" s="402">
        <v>595.14</v>
      </c>
      <c r="CM124" s="402">
        <v>577.56769021328091</v>
      </c>
      <c r="CN124" s="402">
        <v>637.15184987232021</v>
      </c>
      <c r="CO124" s="402">
        <v>4.6500000000000004</v>
      </c>
      <c r="CP124" s="402">
        <v>4.2</v>
      </c>
      <c r="CQ124" s="402">
        <v>4.54</v>
      </c>
      <c r="CR124" s="402">
        <v>58.84</v>
      </c>
      <c r="CS124" s="402">
        <v>0.61570738621405774</v>
      </c>
      <c r="CT124" s="402">
        <v>11.53</v>
      </c>
      <c r="CU124" s="402">
        <v>2339</v>
      </c>
      <c r="CV124" s="402">
        <v>5.43</v>
      </c>
      <c r="CW124" s="402">
        <v>1.37</v>
      </c>
      <c r="CX124" s="402">
        <v>0.04</v>
      </c>
      <c r="CY124" s="402">
        <v>15.05</v>
      </c>
      <c r="CZ124" s="402">
        <v>16.260000000000002</v>
      </c>
      <c r="DA124" s="402">
        <v>11.67</v>
      </c>
      <c r="DB124" s="402">
        <v>18.079999999999998</v>
      </c>
      <c r="DC124" s="402">
        <v>17.72</v>
      </c>
      <c r="DD124" s="999" t="s">
        <v>526</v>
      </c>
      <c r="DE124" s="402">
        <v>50</v>
      </c>
      <c r="DF124" s="402">
        <v>47.058823529411768</v>
      </c>
      <c r="DG124" s="402">
        <v>30</v>
      </c>
      <c r="DH124" s="402">
        <v>0.34</v>
      </c>
      <c r="DI124" s="402">
        <v>0.37428813204683931</v>
      </c>
      <c r="DJ124" s="402">
        <v>0.50183485871751632</v>
      </c>
      <c r="DK124" s="402">
        <v>0.28999999999999998</v>
      </c>
      <c r="DL124" s="402">
        <v>0.32</v>
      </c>
      <c r="DM124" s="402"/>
      <c r="DN124" s="402"/>
      <c r="DO124" s="402">
        <v>0.02</v>
      </c>
      <c r="DP124" s="402" t="s">
        <v>987</v>
      </c>
      <c r="DQ124" s="812" t="s">
        <v>987</v>
      </c>
      <c r="DR124" s="402">
        <v>40.03</v>
      </c>
      <c r="DS124" s="402" t="s">
        <v>987</v>
      </c>
      <c r="DT124" s="402">
        <v>22.01</v>
      </c>
      <c r="DU124" s="402">
        <v>5.41</v>
      </c>
      <c r="DV124" s="402">
        <v>7.12</v>
      </c>
      <c r="DW124" s="402" t="s">
        <v>604</v>
      </c>
      <c r="DX124" s="402" t="s">
        <v>604</v>
      </c>
      <c r="DY124" s="402" t="s">
        <v>604</v>
      </c>
      <c r="DZ124" s="402">
        <v>43.83</v>
      </c>
      <c r="EA124" s="402">
        <v>43.513900092231331</v>
      </c>
      <c r="EB124" s="402">
        <v>47.40319817892253</v>
      </c>
      <c r="EC124" s="770"/>
      <c r="ED124" s="770"/>
      <c r="EE124" s="770"/>
      <c r="EF124" s="770"/>
      <c r="EG124" s="770"/>
      <c r="EH124" s="770"/>
      <c r="EI124" s="770"/>
      <c r="EJ124" s="770"/>
      <c r="EK124" s="402" t="s">
        <v>333</v>
      </c>
      <c r="EL124" s="584"/>
      <c r="EM124" s="402">
        <v>0.45</v>
      </c>
      <c r="EN124" s="402" t="s">
        <v>830</v>
      </c>
      <c r="EO124" s="402" t="s">
        <v>830</v>
      </c>
      <c r="EP124" s="402" t="s">
        <v>604</v>
      </c>
      <c r="EQ124" s="402" t="s">
        <v>847</v>
      </c>
      <c r="ER124" s="402" t="s">
        <v>847</v>
      </c>
      <c r="ES124" s="402" t="s">
        <v>847</v>
      </c>
      <c r="ET124" s="402" t="s">
        <v>847</v>
      </c>
      <c r="EU124" s="402"/>
      <c r="EV124" s="402"/>
      <c r="EW124" s="402"/>
      <c r="EX124" s="402"/>
      <c r="EY124" s="402"/>
      <c r="EZ124" s="402"/>
      <c r="FA124" s="402" t="s">
        <v>526</v>
      </c>
      <c r="FB124" s="782" t="s">
        <v>604</v>
      </c>
      <c r="FC124" s="782" t="s">
        <v>526</v>
      </c>
      <c r="FD124" s="782">
        <v>877.70031952776947</v>
      </c>
      <c r="FE124" s="402">
        <v>33.79</v>
      </c>
    </row>
    <row r="125" spans="1:161">
      <c r="A125" s="276" t="s">
        <v>326</v>
      </c>
      <c r="B125" s="799" t="s">
        <v>327</v>
      </c>
      <c r="C125" s="267" t="s">
        <v>172</v>
      </c>
      <c r="D125" s="421" t="s">
        <v>328</v>
      </c>
      <c r="E125" s="312">
        <v>16101</v>
      </c>
      <c r="F125" s="276" t="s">
        <v>330</v>
      </c>
      <c r="G125" s="800">
        <v>16103</v>
      </c>
      <c r="H125" s="795">
        <v>313.8</v>
      </c>
      <c r="I125" s="795">
        <v>202.63568599999999</v>
      </c>
      <c r="J125" s="796">
        <v>5.53</v>
      </c>
      <c r="K125" s="795">
        <v>1572.94</v>
      </c>
      <c r="L125" s="795">
        <v>1447.2061450000001</v>
      </c>
      <c r="M125" s="795">
        <v>1.25</v>
      </c>
      <c r="N125" s="795">
        <v>68.680000000000007</v>
      </c>
      <c r="O125" s="795">
        <v>68.062394545642363</v>
      </c>
      <c r="P125" s="795">
        <v>99.24</v>
      </c>
      <c r="Q125" s="795">
        <v>100</v>
      </c>
      <c r="R125" s="795">
        <v>5.04</v>
      </c>
      <c r="S125" s="795">
        <v>912.22</v>
      </c>
      <c r="T125" s="795">
        <v>911.36</v>
      </c>
      <c r="U125" s="795">
        <v>913.43483200000003</v>
      </c>
      <c r="V125" s="795">
        <v>17.54</v>
      </c>
      <c r="W125" s="795">
        <v>752.11</v>
      </c>
      <c r="X125" s="795">
        <v>774.35</v>
      </c>
      <c r="Y125" s="795">
        <v>775.56289600000002</v>
      </c>
      <c r="Z125" s="795">
        <v>0.67</v>
      </c>
      <c r="AA125" s="809">
        <v>0.63</v>
      </c>
      <c r="AB125" s="809">
        <v>0.91</v>
      </c>
      <c r="AC125" s="795">
        <v>573.04999999999995</v>
      </c>
      <c r="AD125" s="795">
        <v>788.98</v>
      </c>
      <c r="AE125" s="795">
        <v>782.91202399999997</v>
      </c>
      <c r="AF125" s="402">
        <v>287.2</v>
      </c>
      <c r="AG125" s="402" t="s">
        <v>526</v>
      </c>
      <c r="AH125" s="402" t="s">
        <v>526</v>
      </c>
      <c r="AI125" s="402" t="s">
        <v>526</v>
      </c>
      <c r="AJ125" s="47"/>
      <c r="AK125" s="402">
        <v>5.3</v>
      </c>
      <c r="AL125" s="402">
        <v>6.65</v>
      </c>
      <c r="AM125" s="398">
        <v>9</v>
      </c>
      <c r="AN125" s="402" t="s">
        <v>526</v>
      </c>
      <c r="AO125" s="402" t="s">
        <v>526</v>
      </c>
      <c r="AP125" s="402" t="s">
        <v>526</v>
      </c>
      <c r="AQ125" s="402" t="s">
        <v>526</v>
      </c>
      <c r="AR125" s="402" t="s">
        <v>526</v>
      </c>
      <c r="AS125" s="402" t="s">
        <v>526</v>
      </c>
      <c r="AT125" s="402">
        <v>8.92</v>
      </c>
      <c r="AU125" s="402">
        <v>12.02</v>
      </c>
      <c r="AV125" s="402">
        <v>32.518402459573714</v>
      </c>
      <c r="AW125" s="402">
        <v>588.60251493801843</v>
      </c>
      <c r="AX125" s="402">
        <v>330.42</v>
      </c>
      <c r="AY125" s="402">
        <v>242.40990924409496</v>
      </c>
      <c r="AZ125" s="402" t="s">
        <v>526</v>
      </c>
      <c r="BA125" s="402" t="s">
        <v>526</v>
      </c>
      <c r="BB125" s="402" t="s">
        <v>526</v>
      </c>
      <c r="BC125" s="402" t="s">
        <v>526</v>
      </c>
      <c r="BD125" s="402" t="s">
        <v>526</v>
      </c>
      <c r="BE125" s="402" t="s">
        <v>526</v>
      </c>
      <c r="BF125" s="47"/>
      <c r="BG125" s="47"/>
      <c r="BH125" s="47"/>
      <c r="BI125" s="47"/>
      <c r="BJ125" s="402" t="s">
        <v>526</v>
      </c>
      <c r="BK125" s="402" t="s">
        <v>526</v>
      </c>
      <c r="BL125" s="402" t="s">
        <v>526</v>
      </c>
      <c r="BM125" s="402" t="s">
        <v>526</v>
      </c>
      <c r="BN125" s="402"/>
      <c r="BO125" s="402"/>
      <c r="BP125" s="402"/>
      <c r="BQ125" s="402"/>
      <c r="BR125" s="402"/>
      <c r="BS125" s="402"/>
      <c r="BT125" s="402">
        <v>0.79</v>
      </c>
      <c r="BU125" s="402">
        <v>0.78</v>
      </c>
      <c r="BV125" s="402">
        <v>0</v>
      </c>
      <c r="BW125" s="402" t="s">
        <v>1086</v>
      </c>
      <c r="BX125" s="402">
        <v>3.3041963293382595</v>
      </c>
      <c r="BY125" s="402">
        <v>601.57000000000005</v>
      </c>
      <c r="BZ125" s="402">
        <v>597.15</v>
      </c>
      <c r="CA125" s="402">
        <v>618.47257965530491</v>
      </c>
      <c r="CB125" s="402">
        <v>709.33</v>
      </c>
      <c r="CC125" s="402">
        <v>579.54999999999995</v>
      </c>
      <c r="CD125" s="402">
        <v>460.15553560765085</v>
      </c>
      <c r="CE125" s="402" t="s">
        <v>526</v>
      </c>
      <c r="CF125" s="47">
        <v>0.08</v>
      </c>
      <c r="CG125" s="47"/>
      <c r="CH125" s="47"/>
      <c r="CI125" s="47"/>
      <c r="CJ125" s="47">
        <v>42.66</v>
      </c>
      <c r="CK125" s="47">
        <v>2.12</v>
      </c>
      <c r="CL125" s="402">
        <v>318.44</v>
      </c>
      <c r="CM125" s="402">
        <v>313.83499902018417</v>
      </c>
      <c r="CN125" s="402">
        <v>408.28518264616594</v>
      </c>
      <c r="CO125" s="402">
        <v>5.45</v>
      </c>
      <c r="CP125" s="402">
        <v>16.27</v>
      </c>
      <c r="CQ125" s="402">
        <v>5.89</v>
      </c>
      <c r="CR125" s="402">
        <v>60.57</v>
      </c>
      <c r="CS125" s="402">
        <v>0.25628527345069052</v>
      </c>
      <c r="CT125" s="402">
        <v>13.56</v>
      </c>
      <c r="CU125" s="402">
        <v>382</v>
      </c>
      <c r="CV125" s="402">
        <v>6.61</v>
      </c>
      <c r="CW125" s="402">
        <v>0.73</v>
      </c>
      <c r="CX125" s="402">
        <v>0.02</v>
      </c>
      <c r="CY125" s="402">
        <v>21.21</v>
      </c>
      <c r="CZ125" s="402">
        <v>9.92</v>
      </c>
      <c r="DA125" s="402">
        <v>19.100000000000001</v>
      </c>
      <c r="DB125" s="402">
        <v>14.55</v>
      </c>
      <c r="DC125" s="402">
        <v>24.05</v>
      </c>
      <c r="DD125" s="999" t="s">
        <v>526</v>
      </c>
      <c r="DE125" s="402">
        <v>41.66</v>
      </c>
      <c r="DF125" s="402">
        <v>40</v>
      </c>
      <c r="DG125" s="402">
        <v>18.181818181818183</v>
      </c>
      <c r="DH125" s="402">
        <v>0.34</v>
      </c>
      <c r="DI125" s="402">
        <v>0.30261567467152206</v>
      </c>
      <c r="DJ125" s="402">
        <v>0.38063740081955511</v>
      </c>
      <c r="DK125" s="402">
        <v>0.24</v>
      </c>
      <c r="DL125" s="402">
        <v>0.15</v>
      </c>
      <c r="DM125" s="402"/>
      <c r="DN125" s="47"/>
      <c r="DO125" s="402">
        <v>0.03</v>
      </c>
      <c r="DP125" s="402" t="s">
        <v>987</v>
      </c>
      <c r="DQ125" s="812" t="s">
        <v>987</v>
      </c>
      <c r="DR125" s="402">
        <v>25.48</v>
      </c>
      <c r="DS125" s="402" t="s">
        <v>987</v>
      </c>
      <c r="DT125" s="402">
        <v>29.41</v>
      </c>
      <c r="DU125" s="402">
        <v>46.1</v>
      </c>
      <c r="DV125" s="402">
        <v>53.01</v>
      </c>
      <c r="DW125" s="402" t="s">
        <v>604</v>
      </c>
      <c r="DX125" s="402" t="s">
        <v>604</v>
      </c>
      <c r="DY125" s="402" t="s">
        <v>604</v>
      </c>
      <c r="DZ125" s="402">
        <v>57.1</v>
      </c>
      <c r="EA125" s="402">
        <v>57.238627243896687</v>
      </c>
      <c r="EB125" s="402">
        <v>59.70803442181419</v>
      </c>
      <c r="EC125" s="770"/>
      <c r="ED125" s="770"/>
      <c r="EE125" s="770"/>
      <c r="EF125" s="770"/>
      <c r="EG125" s="770"/>
      <c r="EH125" s="770"/>
      <c r="EI125" s="770"/>
      <c r="EJ125" s="770"/>
      <c r="EK125" s="402" t="s">
        <v>333</v>
      </c>
      <c r="EL125" s="584"/>
      <c r="EM125" s="402">
        <v>0</v>
      </c>
      <c r="EN125" s="402" t="s">
        <v>830</v>
      </c>
      <c r="EO125" s="402" t="s">
        <v>830</v>
      </c>
      <c r="EP125" s="402" t="s">
        <v>604</v>
      </c>
      <c r="EQ125" s="402">
        <v>0</v>
      </c>
      <c r="ER125" s="402">
        <v>0</v>
      </c>
      <c r="ES125" s="402">
        <v>0</v>
      </c>
      <c r="ET125" s="402">
        <v>0</v>
      </c>
      <c r="EU125" s="402"/>
      <c r="EV125" s="402"/>
      <c r="EW125" s="402"/>
      <c r="EX125" s="402"/>
      <c r="EY125" s="402"/>
      <c r="EZ125" s="402"/>
      <c r="FA125" s="402" t="s">
        <v>526</v>
      </c>
      <c r="FB125" s="782" t="s">
        <v>605</v>
      </c>
      <c r="FC125" s="782" t="s">
        <v>526</v>
      </c>
      <c r="FD125" s="782">
        <v>259.89612808266497</v>
      </c>
      <c r="FE125" s="402">
        <v>46.03</v>
      </c>
    </row>
    <row r="126" spans="1:161">
      <c r="A126" s="276" t="s">
        <v>326</v>
      </c>
      <c r="B126" s="799" t="s">
        <v>331</v>
      </c>
      <c r="C126" s="267" t="s">
        <v>172</v>
      </c>
      <c r="D126" s="423" t="s">
        <v>332</v>
      </c>
      <c r="E126" s="312">
        <v>16301</v>
      </c>
      <c r="F126" s="271" t="s">
        <v>332</v>
      </c>
      <c r="G126" s="794">
        <v>16301</v>
      </c>
      <c r="H126" s="795">
        <v>288.51</v>
      </c>
      <c r="I126" s="795">
        <v>375.10951799999998</v>
      </c>
      <c r="J126" s="796">
        <v>5.28</v>
      </c>
      <c r="K126" s="795">
        <v>1353.43</v>
      </c>
      <c r="L126" s="795">
        <v>1322.4584050000001</v>
      </c>
      <c r="M126" s="795">
        <v>3.29</v>
      </c>
      <c r="N126" s="795">
        <v>83.61</v>
      </c>
      <c r="O126" s="795">
        <v>83.626293543215269</v>
      </c>
      <c r="P126" s="795">
        <v>98.19</v>
      </c>
      <c r="Q126" s="795">
        <v>97.472671622212502</v>
      </c>
      <c r="R126" s="795">
        <v>7.65</v>
      </c>
      <c r="S126" s="795">
        <v>898.85</v>
      </c>
      <c r="T126" s="795">
        <v>905.6</v>
      </c>
      <c r="U126" s="795">
        <v>908.231854</v>
      </c>
      <c r="V126" s="795">
        <v>31.41</v>
      </c>
      <c r="W126" s="795">
        <v>543.63</v>
      </c>
      <c r="X126" s="795">
        <v>541.78</v>
      </c>
      <c r="Y126" s="795">
        <v>543.342623</v>
      </c>
      <c r="Z126" s="795">
        <v>1.1000000000000001</v>
      </c>
      <c r="AA126" s="809">
        <v>1.08</v>
      </c>
      <c r="AB126" s="809">
        <v>1.83</v>
      </c>
      <c r="AC126" s="795">
        <v>535.19000000000005</v>
      </c>
      <c r="AD126" s="795">
        <v>530.94000000000005</v>
      </c>
      <c r="AE126" s="795">
        <v>533.174351</v>
      </c>
      <c r="AF126" s="402" t="s">
        <v>526</v>
      </c>
      <c r="AG126" s="402" t="s">
        <v>526</v>
      </c>
      <c r="AH126" s="402" t="s">
        <v>526</v>
      </c>
      <c r="AI126" s="402" t="s">
        <v>526</v>
      </c>
      <c r="AJ126" s="402" t="s">
        <v>333</v>
      </c>
      <c r="AK126" s="402" t="s">
        <v>526</v>
      </c>
      <c r="AL126" s="402" t="s">
        <v>1280</v>
      </c>
      <c r="AM126" s="398">
        <v>2.3199999999999998</v>
      </c>
      <c r="AN126" s="402" t="s">
        <v>526</v>
      </c>
      <c r="AO126" s="402" t="s">
        <v>526</v>
      </c>
      <c r="AP126" s="402" t="s">
        <v>526</v>
      </c>
      <c r="AQ126" s="402" t="s">
        <v>526</v>
      </c>
      <c r="AR126" s="402" t="s">
        <v>526</v>
      </c>
      <c r="AS126" s="402" t="s">
        <v>526</v>
      </c>
      <c r="AT126" s="402">
        <v>30.57</v>
      </c>
      <c r="AU126" s="402">
        <v>16.09</v>
      </c>
      <c r="AV126" s="402">
        <v>15.999431131337552</v>
      </c>
      <c r="AW126" s="402">
        <v>498.12976550136676</v>
      </c>
      <c r="AX126" s="402">
        <v>509.52</v>
      </c>
      <c r="AY126" s="402">
        <v>380.43091801180401</v>
      </c>
      <c r="AZ126" s="402" t="s">
        <v>526</v>
      </c>
      <c r="BA126" s="402" t="s">
        <v>526</v>
      </c>
      <c r="BB126" s="402" t="s">
        <v>526</v>
      </c>
      <c r="BC126" s="402" t="s">
        <v>526</v>
      </c>
      <c r="BD126" s="402" t="s">
        <v>526</v>
      </c>
      <c r="BE126" s="402" t="s">
        <v>526</v>
      </c>
      <c r="BF126" s="402"/>
      <c r="BG126" s="402"/>
      <c r="BH126" s="402"/>
      <c r="BI126" s="402"/>
      <c r="BJ126" s="402" t="s">
        <v>526</v>
      </c>
      <c r="BK126" s="402" t="s">
        <v>526</v>
      </c>
      <c r="BL126" s="402" t="s">
        <v>526</v>
      </c>
      <c r="BM126" s="402" t="s">
        <v>526</v>
      </c>
      <c r="BN126" s="402"/>
      <c r="BO126" s="402"/>
      <c r="BP126" s="402"/>
      <c r="BQ126" s="402"/>
      <c r="BR126" s="402"/>
      <c r="BS126" s="402"/>
      <c r="BT126" s="402">
        <v>0.75</v>
      </c>
      <c r="BU126" s="402">
        <v>0.73</v>
      </c>
      <c r="BV126" s="402">
        <v>0.39</v>
      </c>
      <c r="BW126" s="402">
        <v>0</v>
      </c>
      <c r="BX126" s="402" t="s">
        <v>526</v>
      </c>
      <c r="BY126" s="402">
        <v>616.29</v>
      </c>
      <c r="BZ126" s="402">
        <v>633.67999999999995</v>
      </c>
      <c r="CA126" s="402">
        <v>667.29688701379382</v>
      </c>
      <c r="CB126" s="402">
        <v>704.32</v>
      </c>
      <c r="CC126" s="402">
        <v>548.19000000000005</v>
      </c>
      <c r="CD126" s="402">
        <v>466.89698099623052</v>
      </c>
      <c r="CE126" s="402" t="s">
        <v>526</v>
      </c>
      <c r="CF126" s="402">
        <v>1.1200000000000001</v>
      </c>
      <c r="CG126" s="402"/>
      <c r="CH126" s="402"/>
      <c r="CI126" s="402"/>
      <c r="CJ126" s="402">
        <v>41.66</v>
      </c>
      <c r="CK126" s="402">
        <v>3.07</v>
      </c>
      <c r="CL126" s="402">
        <v>340.52</v>
      </c>
      <c r="CM126" s="402">
        <v>330.82249105987978</v>
      </c>
      <c r="CN126" s="402">
        <v>407.82248965776608</v>
      </c>
      <c r="CO126" s="402">
        <v>15.2</v>
      </c>
      <c r="CP126" s="402">
        <v>9.3000000000000007</v>
      </c>
      <c r="CQ126" s="402">
        <v>11.28</v>
      </c>
      <c r="CR126" s="402">
        <v>39.130000000000003</v>
      </c>
      <c r="CS126" s="402" t="s">
        <v>526</v>
      </c>
      <c r="CT126" s="402">
        <v>16.64</v>
      </c>
      <c r="CU126" s="402">
        <v>373</v>
      </c>
      <c r="CV126" s="402">
        <v>6</v>
      </c>
      <c r="CW126" s="402">
        <v>0.81</v>
      </c>
      <c r="CX126" s="402">
        <v>0.23</v>
      </c>
      <c r="CY126" s="402">
        <v>4.92</v>
      </c>
      <c r="CZ126" s="402">
        <v>27.18</v>
      </c>
      <c r="DA126" s="402">
        <v>13.8</v>
      </c>
      <c r="DB126" s="402">
        <v>26.51</v>
      </c>
      <c r="DC126" s="402">
        <v>27.5</v>
      </c>
      <c r="DD126" s="999" t="s">
        <v>526</v>
      </c>
      <c r="DE126" s="402" t="s">
        <v>526</v>
      </c>
      <c r="DF126" s="402" t="s">
        <v>526</v>
      </c>
      <c r="DG126" s="402" t="s">
        <v>526</v>
      </c>
      <c r="DH126" s="402">
        <v>0.4</v>
      </c>
      <c r="DI126" s="402" t="s">
        <v>526</v>
      </c>
      <c r="DJ126" s="402" t="s">
        <v>526</v>
      </c>
      <c r="DK126" s="402">
        <v>0.23</v>
      </c>
      <c r="DL126" s="402">
        <v>0.22</v>
      </c>
      <c r="DM126" s="402"/>
      <c r="DN126" s="402"/>
      <c r="DO126" s="402">
        <v>0.02</v>
      </c>
      <c r="DP126" s="402" t="s">
        <v>987</v>
      </c>
      <c r="DQ126" s="812" t="s">
        <v>987</v>
      </c>
      <c r="DR126" s="402">
        <v>12.39</v>
      </c>
      <c r="DS126" s="402" t="s">
        <v>987</v>
      </c>
      <c r="DT126" s="402">
        <v>6.45</v>
      </c>
      <c r="DU126" s="402">
        <v>12.28</v>
      </c>
      <c r="DV126" s="402">
        <v>12.8</v>
      </c>
      <c r="DW126" s="402" t="s">
        <v>604</v>
      </c>
      <c r="DX126" s="402" t="s">
        <v>604</v>
      </c>
      <c r="DY126" s="402" t="s">
        <v>604</v>
      </c>
      <c r="DZ126" s="402">
        <v>66.97</v>
      </c>
      <c r="EA126" s="402">
        <v>67.095236330731339</v>
      </c>
      <c r="EB126" s="402">
        <v>48.212480306429796</v>
      </c>
      <c r="EC126" s="770"/>
      <c r="ED126" s="770"/>
      <c r="EE126" s="770"/>
      <c r="EF126" s="770"/>
      <c r="EG126" s="770"/>
      <c r="EH126" s="770"/>
      <c r="EI126" s="770"/>
      <c r="EJ126" s="770"/>
      <c r="EK126" s="402" t="s">
        <v>333</v>
      </c>
      <c r="EL126" s="584"/>
      <c r="EM126" s="402">
        <v>7.14</v>
      </c>
      <c r="EN126" s="402" t="s">
        <v>605</v>
      </c>
      <c r="EO126" s="402" t="s">
        <v>605</v>
      </c>
      <c r="EP126" s="402" t="s">
        <v>604</v>
      </c>
      <c r="EQ126" s="402" t="s">
        <v>847</v>
      </c>
      <c r="ER126" s="402" t="s">
        <v>847</v>
      </c>
      <c r="ES126" s="402" t="s">
        <v>847</v>
      </c>
      <c r="ET126" s="402" t="s">
        <v>847</v>
      </c>
      <c r="EU126" s="402"/>
      <c r="EV126" s="402"/>
      <c r="EW126" s="402"/>
      <c r="EX126" s="402"/>
      <c r="EY126" s="402"/>
      <c r="EZ126" s="402"/>
      <c r="FA126" s="402" t="s">
        <v>605</v>
      </c>
      <c r="FB126" s="782" t="s">
        <v>526</v>
      </c>
      <c r="FC126" s="782" t="s">
        <v>526</v>
      </c>
      <c r="FD126" s="782" t="s">
        <v>526</v>
      </c>
      <c r="FE126" s="402">
        <v>41.75</v>
      </c>
    </row>
    <row r="127" spans="1:161">
      <c r="A127" s="801"/>
      <c r="B127" s="802"/>
      <c r="C127" s="801"/>
      <c r="D127" s="802"/>
      <c r="E127" s="790"/>
      <c r="F127" s="790"/>
      <c r="G127" s="790"/>
      <c r="H127" s="790"/>
      <c r="I127" s="790"/>
      <c r="J127" s="790"/>
      <c r="K127" s="790"/>
      <c r="L127" s="790"/>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c r="CZ127" s="48"/>
      <c r="DA127" s="48"/>
      <c r="DB127" s="48"/>
      <c r="DC127" s="48"/>
      <c r="DD127" s="48"/>
      <c r="DE127" s="48"/>
      <c r="DF127" s="48"/>
      <c r="DG127" s="48"/>
      <c r="DH127" s="48"/>
      <c r="DI127" s="48"/>
      <c r="DJ127" s="48"/>
      <c r="DK127" s="48"/>
      <c r="DM127" s="48"/>
      <c r="DN127" s="48"/>
      <c r="DO127" s="49"/>
      <c r="DP127" s="48"/>
      <c r="DQ127" s="48"/>
      <c r="DR127" s="48"/>
      <c r="DS127" s="48"/>
      <c r="DT127" s="48"/>
      <c r="DU127" s="48"/>
      <c r="DV127" s="48"/>
      <c r="DW127" s="41"/>
      <c r="DZ127" s="48"/>
      <c r="EA127" s="48"/>
      <c r="EB127" s="48"/>
      <c r="EC127" s="41"/>
      <c r="ED127" s="41"/>
      <c r="EE127" s="41"/>
      <c r="EF127" s="41"/>
      <c r="EG127" s="41"/>
      <c r="EH127" s="41"/>
      <c r="EI127" s="41"/>
      <c r="EJ127" s="41"/>
      <c r="EK127" s="41"/>
      <c r="EM127" s="48"/>
      <c r="EN127" s="48"/>
      <c r="EO127" s="48"/>
      <c r="EP127" s="48"/>
      <c r="EQ127" s="48"/>
      <c r="ER127" s="48"/>
      <c r="ES127" s="48"/>
      <c r="EU127" s="48"/>
      <c r="EV127" s="48"/>
      <c r="EW127" s="48"/>
      <c r="EX127" s="48"/>
      <c r="EY127" s="48"/>
      <c r="EZ127" s="48"/>
      <c r="FA127" s="48"/>
      <c r="FB127" s="48"/>
      <c r="FC127" s="48"/>
      <c r="FD127" s="48"/>
      <c r="FE127" s="48"/>
    </row>
    <row r="128" spans="1:161">
      <c r="C128" s="801"/>
      <c r="F128" s="803"/>
      <c r="G128" s="787" t="s">
        <v>141</v>
      </c>
      <c r="H128" s="795">
        <f>MIN(H10:H126)</f>
        <v>170.11</v>
      </c>
      <c r="I128" s="795">
        <f t="shared" ref="I128:AC128" si="0">MIN(I10:I126)</f>
        <v>170.98151100000001</v>
      </c>
      <c r="J128" s="795">
        <f t="shared" si="0"/>
        <v>1.1499999999999999</v>
      </c>
      <c r="K128" s="795">
        <f t="shared" si="0"/>
        <v>85.32</v>
      </c>
      <c r="L128" s="795">
        <f t="shared" si="0"/>
        <v>85.252894999999995</v>
      </c>
      <c r="M128" s="795">
        <f t="shared" si="0"/>
        <v>0.28000000000000003</v>
      </c>
      <c r="N128" s="795">
        <f t="shared" si="0"/>
        <v>20.260000000000002</v>
      </c>
      <c r="O128" s="795">
        <f t="shared" si="0"/>
        <v>20.629110311453033</v>
      </c>
      <c r="P128" s="795">
        <f t="shared" si="0"/>
        <v>0.56999999999999995</v>
      </c>
      <c r="Q128" s="795">
        <f t="shared" si="0"/>
        <v>0</v>
      </c>
      <c r="R128" s="795">
        <f t="shared" si="0"/>
        <v>1.25</v>
      </c>
      <c r="S128" s="795">
        <f t="shared" si="0"/>
        <v>322.08</v>
      </c>
      <c r="T128" s="795">
        <f t="shared" si="0"/>
        <v>387.27</v>
      </c>
      <c r="U128" s="795">
        <f t="shared" si="0"/>
        <v>366.997434</v>
      </c>
      <c r="V128" s="795">
        <f t="shared" si="0"/>
        <v>0.85</v>
      </c>
      <c r="W128" s="795">
        <f t="shared" si="0"/>
        <v>343.03</v>
      </c>
      <c r="X128" s="795">
        <f t="shared" si="0"/>
        <v>331.7</v>
      </c>
      <c r="Y128" s="795">
        <f t="shared" ref="Y128" si="1">MIN(Y10:Y126)</f>
        <v>331.70132599999999</v>
      </c>
      <c r="Z128" s="795">
        <f t="shared" si="0"/>
        <v>0.2</v>
      </c>
      <c r="AA128" s="795">
        <f t="shared" si="0"/>
        <v>0.15</v>
      </c>
      <c r="AB128" s="795">
        <f t="shared" ref="AB128" si="2">MIN(AB10:AB126)</f>
        <v>0.25</v>
      </c>
      <c r="AC128" s="795">
        <f t="shared" si="0"/>
        <v>357.08</v>
      </c>
      <c r="AD128" s="795">
        <f t="shared" ref="AD128:AI128" si="3">MIN(AD10:AD126)</f>
        <v>271.47000000000003</v>
      </c>
      <c r="AE128" s="795">
        <f t="shared" ref="AE128" si="4">MIN(AE10:AE126)</f>
        <v>271.47439600000001</v>
      </c>
      <c r="AF128" s="795">
        <f t="shared" si="3"/>
        <v>158.13</v>
      </c>
      <c r="AG128" s="795">
        <f t="shared" si="3"/>
        <v>7.0000000000000007E-2</v>
      </c>
      <c r="AH128" s="795">
        <f t="shared" si="3"/>
        <v>2.82</v>
      </c>
      <c r="AI128" s="795">
        <f t="shared" si="3"/>
        <v>0.03</v>
      </c>
      <c r="AJ128" s="402">
        <f>MIN($AJ$137:$AJ$171)</f>
        <v>12.32</v>
      </c>
      <c r="AK128" s="795">
        <f t="shared" ref="AK128:AV128" si="5">MIN(AK10:AK126)</f>
        <v>0.13</v>
      </c>
      <c r="AL128" s="795">
        <f t="shared" si="5"/>
        <v>0.12</v>
      </c>
      <c r="AM128" s="795">
        <f t="shared" si="5"/>
        <v>0.2</v>
      </c>
      <c r="AN128" s="795">
        <f t="shared" si="5"/>
        <v>0.75</v>
      </c>
      <c r="AO128" s="795">
        <f t="shared" si="5"/>
        <v>0.63</v>
      </c>
      <c r="AP128" s="795">
        <f t="shared" si="5"/>
        <v>11.6</v>
      </c>
      <c r="AQ128" s="795">
        <f t="shared" si="5"/>
        <v>11.6</v>
      </c>
      <c r="AR128" s="795">
        <f t="shared" si="5"/>
        <v>38.200000000000003</v>
      </c>
      <c r="AS128" s="795">
        <f t="shared" si="5"/>
        <v>38.200000000000003</v>
      </c>
      <c r="AT128" s="795">
        <f t="shared" si="5"/>
        <v>0</v>
      </c>
      <c r="AU128" s="795">
        <f t="shared" si="5"/>
        <v>0</v>
      </c>
      <c r="AV128" s="795">
        <f t="shared" si="5"/>
        <v>0</v>
      </c>
      <c r="AW128" s="795">
        <f t="shared" ref="AW128:BC128" si="6">MIN(AW10:AW126)</f>
        <v>51.23049857907862</v>
      </c>
      <c r="AX128" s="795">
        <f t="shared" si="6"/>
        <v>17.09</v>
      </c>
      <c r="AY128" s="795">
        <f t="shared" si="6"/>
        <v>19.255764694555435</v>
      </c>
      <c r="AZ128" s="795">
        <f t="shared" si="6"/>
        <v>30</v>
      </c>
      <c r="BA128" s="795">
        <f t="shared" si="6"/>
        <v>35</v>
      </c>
      <c r="BB128" s="795">
        <f t="shared" si="6"/>
        <v>4.7300000000000004</v>
      </c>
      <c r="BC128" s="795">
        <f t="shared" si="6"/>
        <v>7.05</v>
      </c>
      <c r="BD128" s="795">
        <f t="shared" ref="BD128:BE128" si="7">MIN(BD10:BD126)</f>
        <v>7.37</v>
      </c>
      <c r="BE128" s="795">
        <f t="shared" si="7"/>
        <v>3.11</v>
      </c>
      <c r="BF128" s="402" t="s">
        <v>150</v>
      </c>
      <c r="BG128" s="402" t="s">
        <v>1676</v>
      </c>
      <c r="BH128" s="402" t="s">
        <v>1678</v>
      </c>
      <c r="BI128" s="402">
        <f>MIN($BI$137:$BI$171)</f>
        <v>21</v>
      </c>
      <c r="BJ128" s="795">
        <f t="shared" ref="BJ128:BM128" si="8">MIN(BJ10:BJ126)</f>
        <v>3.81</v>
      </c>
      <c r="BK128" s="795">
        <f t="shared" si="8"/>
        <v>3.57</v>
      </c>
      <c r="BL128" s="795">
        <f t="shared" si="8"/>
        <v>2.33</v>
      </c>
      <c r="BM128" s="795">
        <f t="shared" si="8"/>
        <v>2.2599999999999998</v>
      </c>
      <c r="BN128" s="402">
        <f>MIN(BN137:BN171)</f>
        <v>127.57</v>
      </c>
      <c r="BO128" s="402">
        <f t="shared" ref="BO128:BS128" si="9">MIN(BO137:BO171)</f>
        <v>83.899518729440189</v>
      </c>
      <c r="BP128" s="402">
        <f t="shared" si="9"/>
        <v>128.8472706489012</v>
      </c>
      <c r="BQ128" s="402">
        <f t="shared" si="9"/>
        <v>22.34</v>
      </c>
      <c r="BR128" s="402">
        <f t="shared" si="9"/>
        <v>23.25</v>
      </c>
      <c r="BS128" s="402">
        <f t="shared" si="9"/>
        <v>17.18915031007359</v>
      </c>
      <c r="BT128" s="795">
        <f t="shared" ref="BT128:CA128" si="10">MIN(BT10:BT126)</f>
        <v>0.6</v>
      </c>
      <c r="BU128" s="795">
        <f t="shared" si="10"/>
        <v>0.59</v>
      </c>
      <c r="BV128" s="795">
        <f t="shared" si="10"/>
        <v>0</v>
      </c>
      <c r="BW128" s="795">
        <f t="shared" si="10"/>
        <v>0</v>
      </c>
      <c r="BX128" s="795">
        <f t="shared" si="10"/>
        <v>0</v>
      </c>
      <c r="BY128" s="795">
        <f t="shared" si="10"/>
        <v>443.39</v>
      </c>
      <c r="BZ128" s="795">
        <f t="shared" si="10"/>
        <v>416.62</v>
      </c>
      <c r="CA128" s="795">
        <f t="shared" si="10"/>
        <v>474.25630464080507</v>
      </c>
      <c r="CB128" s="795">
        <f t="shared" ref="CB128:CF128" si="11">MIN(CB10:CB126)</f>
        <v>80.180000000000007</v>
      </c>
      <c r="CC128" s="795">
        <f t="shared" si="11"/>
        <v>75.760000000000005</v>
      </c>
      <c r="CD128" s="795">
        <f t="shared" si="11"/>
        <v>74.412873291215377</v>
      </c>
      <c r="CE128" s="795">
        <f t="shared" si="11"/>
        <v>0</v>
      </c>
      <c r="CF128" s="795">
        <f t="shared" si="11"/>
        <v>0</v>
      </c>
      <c r="CG128" s="402">
        <f>MIN(CG137:CG171)</f>
        <v>707.2</v>
      </c>
      <c r="CH128" s="402">
        <f t="shared" ref="CH128" si="12">MIN(CH137:CH171)</f>
        <v>4784.97</v>
      </c>
      <c r="CI128" s="402">
        <f>MIN(CI137:CI171)</f>
        <v>0</v>
      </c>
      <c r="CJ128" s="795">
        <f t="shared" ref="CJ128" si="13">MIN(CJ10:CJ126)</f>
        <v>0.34</v>
      </c>
      <c r="CK128" s="795">
        <f t="shared" ref="CK128:CT128" si="14">MIN(CK10:CK126)</f>
        <v>0</v>
      </c>
      <c r="CL128" s="795">
        <f t="shared" si="14"/>
        <v>53.11</v>
      </c>
      <c r="CM128" s="795">
        <f t="shared" si="14"/>
        <v>51.318327974276528</v>
      </c>
      <c r="CN128" s="795">
        <f t="shared" si="14"/>
        <v>42.102593367573398</v>
      </c>
      <c r="CO128" s="795">
        <f t="shared" si="14"/>
        <v>2.95</v>
      </c>
      <c r="CP128" s="795">
        <f t="shared" si="14"/>
        <v>2.41</v>
      </c>
      <c r="CQ128" s="795">
        <f t="shared" si="14"/>
        <v>1.65</v>
      </c>
      <c r="CR128" s="795">
        <f t="shared" si="14"/>
        <v>6.66</v>
      </c>
      <c r="CS128" s="795">
        <f t="shared" si="14"/>
        <v>6.3897512740112905E-2</v>
      </c>
      <c r="CT128" s="795">
        <f t="shared" si="14"/>
        <v>0.79</v>
      </c>
      <c r="CU128" s="795">
        <f t="shared" ref="CU128:CW128" si="15">MIN(CU10:CU126)</f>
        <v>53</v>
      </c>
      <c r="CV128" s="795">
        <f t="shared" si="15"/>
        <v>0.79</v>
      </c>
      <c r="CW128" s="795">
        <f t="shared" si="15"/>
        <v>0.46</v>
      </c>
      <c r="CX128" s="795">
        <f>MIN(CX10:CX126)</f>
        <v>0</v>
      </c>
      <c r="CY128" s="795">
        <f t="shared" ref="CY128:DL128" si="16">MIN(CY10:CY126)</f>
        <v>0</v>
      </c>
      <c r="CZ128" s="795">
        <f t="shared" si="16"/>
        <v>0.03</v>
      </c>
      <c r="DA128" s="795">
        <f t="shared" si="16"/>
        <v>0.13</v>
      </c>
      <c r="DB128" s="795">
        <f t="shared" si="16"/>
        <v>2.84</v>
      </c>
      <c r="DC128" s="795">
        <f t="shared" si="16"/>
        <v>3.38</v>
      </c>
      <c r="DD128" s="795">
        <f>MIN(DD10:DD126)</f>
        <v>10506</v>
      </c>
      <c r="DE128" s="795">
        <f t="shared" si="16"/>
        <v>0</v>
      </c>
      <c r="DF128" s="795">
        <f t="shared" si="16"/>
        <v>0</v>
      </c>
      <c r="DG128" s="795">
        <f t="shared" ref="DG128:DJ128" si="17">MIN(DG10:DG126)</f>
        <v>0</v>
      </c>
      <c r="DH128" s="795">
        <f t="shared" si="17"/>
        <v>0.11</v>
      </c>
      <c r="DI128" s="795">
        <f t="shared" si="17"/>
        <v>0.14655437539406077</v>
      </c>
      <c r="DJ128" s="795">
        <f t="shared" si="17"/>
        <v>0.17537904077201036</v>
      </c>
      <c r="DK128" s="795">
        <f t="shared" si="16"/>
        <v>0.08</v>
      </c>
      <c r="DL128" s="795">
        <f t="shared" si="16"/>
        <v>0.04</v>
      </c>
      <c r="DM128" s="402">
        <f>MIN($DM$137:$DM$171)</f>
        <v>0.43</v>
      </c>
      <c r="DN128" s="402">
        <f>MIN($DN$174:$DN$234)</f>
        <v>0.22</v>
      </c>
      <c r="DO128" s="795">
        <f t="shared" ref="DO128:DV128" si="18">MIN(DO10:DO126)</f>
        <v>0</v>
      </c>
      <c r="DP128" s="795">
        <f t="shared" si="18"/>
        <v>0.27</v>
      </c>
      <c r="DQ128" s="795">
        <f t="shared" si="18"/>
        <v>0.27</v>
      </c>
      <c r="DR128" s="795">
        <f t="shared" si="18"/>
        <v>0</v>
      </c>
      <c r="DS128" s="795">
        <f t="shared" si="18"/>
        <v>0</v>
      </c>
      <c r="DT128" s="795">
        <f t="shared" si="18"/>
        <v>0</v>
      </c>
      <c r="DU128" s="795">
        <f t="shared" si="18"/>
        <v>0.06</v>
      </c>
      <c r="DV128" s="795">
        <f t="shared" si="18"/>
        <v>0.06</v>
      </c>
      <c r="DW128" s="402" t="s">
        <v>153</v>
      </c>
      <c r="DX128" s="402" t="s">
        <v>1886</v>
      </c>
      <c r="DY128" s="402" t="s">
        <v>1875</v>
      </c>
      <c r="DZ128" s="795">
        <f t="shared" ref="DZ128:EB128" si="19">MIN(DZ10:DZ126)</f>
        <v>1.32</v>
      </c>
      <c r="EA128" s="795">
        <f t="shared" si="19"/>
        <v>1.3414451458153205</v>
      </c>
      <c r="EB128" s="795">
        <f t="shared" si="19"/>
        <v>1.3073255202967982</v>
      </c>
      <c r="EC128" s="408">
        <f>MIN(EC137:EC169)</f>
        <v>0.93</v>
      </c>
      <c r="ED128" s="408">
        <f t="shared" ref="ED128:EG128" si="20">MIN(ED137:ED169)</f>
        <v>1.1100000000000001</v>
      </c>
      <c r="EE128" s="408">
        <f t="shared" si="20"/>
        <v>8.61</v>
      </c>
      <c r="EF128" s="408">
        <f t="shared" si="20"/>
        <v>11.02</v>
      </c>
      <c r="EG128" s="408">
        <f t="shared" si="20"/>
        <v>59.46</v>
      </c>
      <c r="EH128" s="408">
        <f t="shared" ref="EH128:EJ128" si="21">MIN(EH137:EH169)</f>
        <v>61.37</v>
      </c>
      <c r="EI128" s="408">
        <f t="shared" si="21"/>
        <v>2.73</v>
      </c>
      <c r="EJ128" s="408">
        <f t="shared" si="21"/>
        <v>3.83</v>
      </c>
      <c r="EK128" s="408">
        <f t="shared" ref="EK128:EL128" si="22">MIN(EK137:EK169)</f>
        <v>13.85</v>
      </c>
      <c r="EL128" s="408">
        <f t="shared" si="22"/>
        <v>13.1</v>
      </c>
      <c r="EM128" s="795">
        <f t="shared" ref="EM128" si="23">MIN(EM10:EM126)</f>
        <v>0</v>
      </c>
      <c r="EN128" s="769" t="s">
        <v>334</v>
      </c>
      <c r="EO128" s="769" t="s">
        <v>335</v>
      </c>
      <c r="EP128" s="402" t="s">
        <v>336</v>
      </c>
      <c r="EQ128" s="795">
        <f t="shared" ref="EQ128:ET128" si="24">MIN(EQ10:EQ126)</f>
        <v>0</v>
      </c>
      <c r="ER128" s="795">
        <f t="shared" si="24"/>
        <v>0</v>
      </c>
      <c r="ES128" s="795">
        <f t="shared" si="24"/>
        <v>0</v>
      </c>
      <c r="ET128" s="795">
        <f t="shared" si="24"/>
        <v>0</v>
      </c>
      <c r="EU128" s="402">
        <f>MIN(EU137:EU171)</f>
        <v>2.46</v>
      </c>
      <c r="EV128" s="402">
        <f t="shared" ref="EV128:EZ128" si="25">MIN(EV137:EV171)</f>
        <v>2.84</v>
      </c>
      <c r="EW128" s="402">
        <f t="shared" si="25"/>
        <v>1.39</v>
      </c>
      <c r="EX128" s="402">
        <f t="shared" si="25"/>
        <v>2.84</v>
      </c>
      <c r="EY128" s="402">
        <f t="shared" si="25"/>
        <v>0</v>
      </c>
      <c r="EZ128" s="402">
        <f t="shared" si="25"/>
        <v>0</v>
      </c>
      <c r="FA128" s="402" t="s">
        <v>1683</v>
      </c>
      <c r="FB128" s="402" t="s">
        <v>1685</v>
      </c>
      <c r="FC128" s="795">
        <f t="shared" ref="FC128:FE128" si="26">MIN(FC10:FC126)</f>
        <v>0</v>
      </c>
      <c r="FD128" s="795">
        <f t="shared" si="26"/>
        <v>0</v>
      </c>
      <c r="FE128" s="795">
        <f t="shared" si="26"/>
        <v>21.16</v>
      </c>
    </row>
    <row r="129" spans="3:161">
      <c r="C129" s="801"/>
      <c r="F129" s="803"/>
      <c r="G129" s="804" t="s">
        <v>142</v>
      </c>
      <c r="H129" s="795">
        <f>MAX(H10:H126)</f>
        <v>1066.3699999999999</v>
      </c>
      <c r="I129" s="795">
        <f t="shared" ref="I129:AC129" si="27">MAX(I10:I126)</f>
        <v>1087.7319010000001</v>
      </c>
      <c r="J129" s="795">
        <f t="shared" si="27"/>
        <v>24.69</v>
      </c>
      <c r="K129" s="795">
        <f t="shared" si="27"/>
        <v>12065.09</v>
      </c>
      <c r="L129" s="795">
        <f t="shared" si="27"/>
        <v>12088.139714999999</v>
      </c>
      <c r="M129" s="795">
        <f t="shared" si="27"/>
        <v>65.02</v>
      </c>
      <c r="N129" s="795">
        <f t="shared" si="27"/>
        <v>97.12</v>
      </c>
      <c r="O129" s="795">
        <f t="shared" si="27"/>
        <v>97.087182189032504</v>
      </c>
      <c r="P129" s="795">
        <f t="shared" si="27"/>
        <v>100</v>
      </c>
      <c r="Q129" s="795">
        <f t="shared" si="27"/>
        <v>100</v>
      </c>
      <c r="R129" s="795">
        <f t="shared" si="27"/>
        <v>18.670000000000002</v>
      </c>
      <c r="S129" s="795">
        <f t="shared" si="27"/>
        <v>10444.33</v>
      </c>
      <c r="T129" s="795">
        <f t="shared" si="27"/>
        <v>10453.49</v>
      </c>
      <c r="U129" s="795">
        <f t="shared" si="27"/>
        <v>10449.497891999999</v>
      </c>
      <c r="V129" s="795">
        <f t="shared" si="27"/>
        <v>40.590000000000003</v>
      </c>
      <c r="W129" s="795">
        <f t="shared" si="27"/>
        <v>3243.4</v>
      </c>
      <c r="X129" s="795">
        <f t="shared" si="27"/>
        <v>3195.43</v>
      </c>
      <c r="Y129" s="795">
        <f t="shared" ref="Y129" si="28">MAX(Y10:Y126)</f>
        <v>3190.9796139999999</v>
      </c>
      <c r="Z129" s="795">
        <f t="shared" si="27"/>
        <v>1.33</v>
      </c>
      <c r="AA129" s="795">
        <f t="shared" si="27"/>
        <v>1.35</v>
      </c>
      <c r="AB129" s="795">
        <f t="shared" ref="AB129" si="29">MAX(AB10:AB126)</f>
        <v>2.16</v>
      </c>
      <c r="AC129" s="795">
        <f t="shared" si="27"/>
        <v>2964.67</v>
      </c>
      <c r="AD129" s="795">
        <f t="shared" ref="AD129:AI129" si="30">MAX(AD10:AD126)</f>
        <v>1800.44</v>
      </c>
      <c r="AE129" s="795">
        <f t="shared" ref="AE129" si="31">MAX(AE10:AE126)</f>
        <v>2614.166401</v>
      </c>
      <c r="AF129" s="795">
        <f t="shared" si="30"/>
        <v>9661.67</v>
      </c>
      <c r="AG129" s="795">
        <f t="shared" si="30"/>
        <v>29.7</v>
      </c>
      <c r="AH129" s="795">
        <f t="shared" si="30"/>
        <v>16.43</v>
      </c>
      <c r="AI129" s="795">
        <f t="shared" si="30"/>
        <v>20.97</v>
      </c>
      <c r="AJ129" s="402">
        <f>MAX($AJ$137:$AJ$171)</f>
        <v>94.26</v>
      </c>
      <c r="AK129" s="795">
        <f t="shared" ref="AK129:AV129" si="32">MAX(AK10:AK126)</f>
        <v>16.32</v>
      </c>
      <c r="AL129" s="795">
        <f t="shared" si="32"/>
        <v>18.809999999999999</v>
      </c>
      <c r="AM129" s="795">
        <f t="shared" si="32"/>
        <v>53.39</v>
      </c>
      <c r="AN129" s="795">
        <f t="shared" si="32"/>
        <v>2</v>
      </c>
      <c r="AO129" s="795">
        <f t="shared" si="32"/>
        <v>2</v>
      </c>
      <c r="AP129" s="795">
        <f t="shared" si="32"/>
        <v>45.5</v>
      </c>
      <c r="AQ129" s="795">
        <f t="shared" si="32"/>
        <v>48.2</v>
      </c>
      <c r="AR129" s="795">
        <f t="shared" si="32"/>
        <v>83.8</v>
      </c>
      <c r="AS129" s="795">
        <f t="shared" si="32"/>
        <v>83.8</v>
      </c>
      <c r="AT129" s="795">
        <f t="shared" si="32"/>
        <v>60.16</v>
      </c>
      <c r="AU129" s="795">
        <f t="shared" si="32"/>
        <v>34.82</v>
      </c>
      <c r="AV129" s="795">
        <f t="shared" si="32"/>
        <v>46.561437817199796</v>
      </c>
      <c r="AW129" s="795">
        <f t="shared" ref="AW129:BC129" si="33">MAX(AW10:AW126)</f>
        <v>729.02289698127902</v>
      </c>
      <c r="AX129" s="795">
        <f t="shared" si="33"/>
        <v>779.89</v>
      </c>
      <c r="AY129" s="795">
        <f t="shared" si="33"/>
        <v>764.58036984352771</v>
      </c>
      <c r="AZ129" s="795">
        <f t="shared" si="33"/>
        <v>120</v>
      </c>
      <c r="BA129" s="795">
        <f t="shared" si="33"/>
        <v>140</v>
      </c>
      <c r="BB129" s="795">
        <f t="shared" si="33"/>
        <v>37.58</v>
      </c>
      <c r="BC129" s="795">
        <f t="shared" si="33"/>
        <v>49.27</v>
      </c>
      <c r="BD129" s="795">
        <f t="shared" ref="BD129:BE129" si="34">MAX(BD10:BD126)</f>
        <v>78.77</v>
      </c>
      <c r="BE129" s="795">
        <f t="shared" si="34"/>
        <v>52.83</v>
      </c>
      <c r="BF129" s="402" t="s">
        <v>151</v>
      </c>
      <c r="BG129" s="402" t="s">
        <v>1677</v>
      </c>
      <c r="BH129" s="402" t="s">
        <v>1679</v>
      </c>
      <c r="BI129" s="402">
        <f>MAX($BI$137:$BI$171)</f>
        <v>88</v>
      </c>
      <c r="BJ129" s="795">
        <f t="shared" ref="BJ129:BM129" si="35">MAX(BJ10:BJ126)</f>
        <v>24.91</v>
      </c>
      <c r="BK129" s="795">
        <f t="shared" si="35"/>
        <v>25.51</v>
      </c>
      <c r="BL129" s="795">
        <f t="shared" si="35"/>
        <v>48.81</v>
      </c>
      <c r="BM129" s="795">
        <f t="shared" si="35"/>
        <v>48.81</v>
      </c>
      <c r="BN129" s="402">
        <f>MAX(BN137:BN171)</f>
        <v>202.02</v>
      </c>
      <c r="BO129" s="402">
        <f t="shared" ref="BO129:BS129" si="36">MAX(BO137:BO171)</f>
        <v>189.18237105384304</v>
      </c>
      <c r="BP129" s="402">
        <f t="shared" si="36"/>
        <v>208.00045100287588</v>
      </c>
      <c r="BQ129" s="402">
        <f t="shared" si="36"/>
        <v>58.01</v>
      </c>
      <c r="BR129" s="402">
        <f t="shared" si="36"/>
        <v>67.48</v>
      </c>
      <c r="BS129" s="402">
        <f t="shared" si="36"/>
        <v>46.267325093250356</v>
      </c>
      <c r="BT129" s="795">
        <f t="shared" ref="BT129:CA129" si="37">MAX(BT10:BT126)</f>
        <v>2.8</v>
      </c>
      <c r="BU129" s="795">
        <f t="shared" si="37"/>
        <v>2.25</v>
      </c>
      <c r="BV129" s="795">
        <f t="shared" si="37"/>
        <v>18.45</v>
      </c>
      <c r="BW129" s="795">
        <f t="shared" si="37"/>
        <v>17.04</v>
      </c>
      <c r="BX129" s="795">
        <f t="shared" si="37"/>
        <v>125.75733171438837</v>
      </c>
      <c r="BY129" s="795">
        <f t="shared" si="37"/>
        <v>1573.31</v>
      </c>
      <c r="BZ129" s="795">
        <f t="shared" si="37"/>
        <v>1592.95</v>
      </c>
      <c r="CA129" s="795">
        <f t="shared" si="37"/>
        <v>1717.4158244983157</v>
      </c>
      <c r="CB129" s="795">
        <f t="shared" ref="CB129:CF129" si="38">MAX(CB10:CB126)</f>
        <v>5895.22</v>
      </c>
      <c r="CC129" s="795">
        <f t="shared" si="38"/>
        <v>4638.04</v>
      </c>
      <c r="CD129" s="795">
        <f t="shared" si="38"/>
        <v>3361.3017817915038</v>
      </c>
      <c r="CE129" s="795">
        <f t="shared" si="38"/>
        <v>2.29</v>
      </c>
      <c r="CF129" s="795">
        <f t="shared" si="38"/>
        <v>7.14</v>
      </c>
      <c r="CG129" s="402">
        <f>MAX(CG137:CG171)</f>
        <v>92716.290000000023</v>
      </c>
      <c r="CH129" s="402">
        <f t="shared" ref="CH129:CI129" si="39">MAX(CH137:CH171)</f>
        <v>648781.02</v>
      </c>
      <c r="CI129" s="402">
        <f t="shared" si="39"/>
        <v>745264.3899999999</v>
      </c>
      <c r="CJ129" s="795">
        <f t="shared" ref="CJ129" si="40">MAX(CJ10:CJ126)</f>
        <v>79.75</v>
      </c>
      <c r="CK129" s="795">
        <f t="shared" ref="CK129:CT129" si="41">MAX(CK10:CK126)</f>
        <v>21.76</v>
      </c>
      <c r="CL129" s="795">
        <f t="shared" si="41"/>
        <v>842.63</v>
      </c>
      <c r="CM129" s="795">
        <f t="shared" si="41"/>
        <v>837.07655522231289</v>
      </c>
      <c r="CN129" s="795">
        <f t="shared" si="41"/>
        <v>888.16487054423476</v>
      </c>
      <c r="CO129" s="795">
        <f t="shared" si="41"/>
        <v>75.489999999999995</v>
      </c>
      <c r="CP129" s="795">
        <f t="shared" si="41"/>
        <v>50.08</v>
      </c>
      <c r="CQ129" s="795">
        <f t="shared" si="41"/>
        <v>41.12</v>
      </c>
      <c r="CR129" s="795">
        <f t="shared" si="41"/>
        <v>79.680000000000007</v>
      </c>
      <c r="CS129" s="795">
        <f t="shared" si="41"/>
        <v>4.4714613012020283</v>
      </c>
      <c r="CT129" s="795">
        <f t="shared" si="41"/>
        <v>36.57</v>
      </c>
      <c r="CU129" s="795">
        <f t="shared" ref="CU129:CX129" si="42">MAX(CU10:CU126)</f>
        <v>14405</v>
      </c>
      <c r="CV129" s="795">
        <f t="shared" si="42"/>
        <v>15.32</v>
      </c>
      <c r="CW129" s="795">
        <f t="shared" si="42"/>
        <v>4.83</v>
      </c>
      <c r="CX129" s="795">
        <f t="shared" si="42"/>
        <v>5.39</v>
      </c>
      <c r="CY129" s="795">
        <f t="shared" ref="CY129:DL129" si="43">MAX(CY10:CY126)</f>
        <v>131.37</v>
      </c>
      <c r="CZ129" s="795">
        <f t="shared" si="43"/>
        <v>27.18</v>
      </c>
      <c r="DA129" s="795">
        <f t="shared" si="43"/>
        <v>19.62</v>
      </c>
      <c r="DB129" s="795">
        <f t="shared" si="43"/>
        <v>44.71</v>
      </c>
      <c r="DC129" s="795">
        <f t="shared" si="43"/>
        <v>37.5</v>
      </c>
      <c r="DD129" s="795">
        <f t="shared" si="43"/>
        <v>220283</v>
      </c>
      <c r="DE129" s="795">
        <f t="shared" si="43"/>
        <v>93.75</v>
      </c>
      <c r="DF129" s="795">
        <f t="shared" si="43"/>
        <v>87.5</v>
      </c>
      <c r="DG129" s="795">
        <f t="shared" ref="DG129:DJ129" si="44">MAX(DG10:DG126)</f>
        <v>75</v>
      </c>
      <c r="DH129" s="795">
        <f t="shared" si="44"/>
        <v>0.66</v>
      </c>
      <c r="DI129" s="795">
        <f t="shared" si="44"/>
        <v>0.69044651615270314</v>
      </c>
      <c r="DJ129" s="795">
        <f t="shared" si="44"/>
        <v>0.69393314375736737</v>
      </c>
      <c r="DK129" s="795">
        <f t="shared" si="43"/>
        <v>1.5</v>
      </c>
      <c r="DL129" s="795">
        <f t="shared" si="43"/>
        <v>2.02</v>
      </c>
      <c r="DM129" s="402">
        <f>MAX($DM$137:$DM$171)</f>
        <v>5.43</v>
      </c>
      <c r="DN129" s="402">
        <f>MAX($DN$174:$DN$234)</f>
        <v>13.03</v>
      </c>
      <c r="DO129" s="795">
        <f t="shared" ref="DO129:DV129" si="45">MAX(DO10:DO126)</f>
        <v>0.87</v>
      </c>
      <c r="DP129" s="795">
        <f t="shared" si="45"/>
        <v>43.01</v>
      </c>
      <c r="DQ129" s="795">
        <f t="shared" si="45"/>
        <v>43.76</v>
      </c>
      <c r="DR129" s="795">
        <f t="shared" si="45"/>
        <v>91.93</v>
      </c>
      <c r="DS129" s="795">
        <f t="shared" si="45"/>
        <v>52.82</v>
      </c>
      <c r="DT129" s="795">
        <f t="shared" si="45"/>
        <v>84.21</v>
      </c>
      <c r="DU129" s="795">
        <f t="shared" si="45"/>
        <v>99.61</v>
      </c>
      <c r="DV129" s="795">
        <f t="shared" si="45"/>
        <v>100</v>
      </c>
      <c r="DW129" s="402" t="s">
        <v>154</v>
      </c>
      <c r="DX129" s="402" t="s">
        <v>1887</v>
      </c>
      <c r="DY129" s="402" t="s">
        <v>1876</v>
      </c>
      <c r="DZ129" s="795">
        <f t="shared" ref="DZ129:EB129" si="46">MAX(DZ10:DZ126)</f>
        <v>82.65</v>
      </c>
      <c r="EA129" s="795">
        <f t="shared" si="46"/>
        <v>79.331765718774989</v>
      </c>
      <c r="EB129" s="795">
        <f t="shared" si="46"/>
        <v>81.766500943150803</v>
      </c>
      <c r="EC129" s="408">
        <f>MAX(EC137:EC169)</f>
        <v>31.93</v>
      </c>
      <c r="ED129" s="408">
        <f t="shared" ref="ED129:EG129" si="47">MAX(ED137:ED169)</f>
        <v>27.47</v>
      </c>
      <c r="EE129" s="408">
        <f t="shared" si="47"/>
        <v>30.85</v>
      </c>
      <c r="EF129" s="408">
        <f t="shared" si="47"/>
        <v>29.24</v>
      </c>
      <c r="EG129" s="408">
        <f t="shared" si="47"/>
        <v>84.13</v>
      </c>
      <c r="EH129" s="408">
        <f t="shared" ref="EH129:EJ129" si="48">MAX(EH137:EH169)</f>
        <v>84.02</v>
      </c>
      <c r="EI129" s="408">
        <f t="shared" si="48"/>
        <v>10.27</v>
      </c>
      <c r="EJ129" s="408">
        <f t="shared" si="48"/>
        <v>10.199999999999999</v>
      </c>
      <c r="EK129" s="408">
        <f t="shared" ref="EK129:EL129" si="49">MAX(EK137:EK169)</f>
        <v>31.6</v>
      </c>
      <c r="EL129" s="408">
        <f t="shared" si="49"/>
        <v>29.78</v>
      </c>
      <c r="EM129" s="795">
        <f t="shared" ref="EM129" si="50">MAX(EM10:EM126)</f>
        <v>31.62</v>
      </c>
      <c r="EN129" s="769" t="s">
        <v>337</v>
      </c>
      <c r="EO129" s="769" t="s">
        <v>338</v>
      </c>
      <c r="EP129" s="402" t="s">
        <v>339</v>
      </c>
      <c r="EQ129" s="795">
        <f t="shared" ref="EQ129:ET129" si="51">MAX(EQ10:EQ126)</f>
        <v>9</v>
      </c>
      <c r="ER129" s="795">
        <f t="shared" si="51"/>
        <v>0</v>
      </c>
      <c r="ES129" s="795">
        <f t="shared" si="51"/>
        <v>100</v>
      </c>
      <c r="ET129" s="795">
        <f t="shared" si="51"/>
        <v>100</v>
      </c>
      <c r="EU129" s="402">
        <f>MAX(EU137:EU171)</f>
        <v>27.83</v>
      </c>
      <c r="EV129" s="402">
        <f t="shared" ref="EV129:EZ129" si="52">MAX(EV137:EV171)</f>
        <v>20.329999999999998</v>
      </c>
      <c r="EW129" s="402">
        <f t="shared" si="52"/>
        <v>24.77</v>
      </c>
      <c r="EX129" s="402">
        <f t="shared" si="52"/>
        <v>20.05</v>
      </c>
      <c r="EY129" s="402">
        <f t="shared" si="52"/>
        <v>100</v>
      </c>
      <c r="EZ129" s="402">
        <f t="shared" si="52"/>
        <v>100</v>
      </c>
      <c r="FA129" s="402" t="s">
        <v>1684</v>
      </c>
      <c r="FB129" s="402" t="s">
        <v>1686</v>
      </c>
      <c r="FC129" s="795">
        <f t="shared" ref="FC129:FE129" si="53">MAX(FC10:FC126)</f>
        <v>8777</v>
      </c>
      <c r="FD129" s="795">
        <f t="shared" si="53"/>
        <v>41537.351237048002</v>
      </c>
      <c r="FE129" s="795">
        <f t="shared" si="53"/>
        <v>56.45</v>
      </c>
    </row>
    <row r="130" spans="3:161">
      <c r="F130" s="803"/>
      <c r="G130" s="787" t="s">
        <v>143</v>
      </c>
      <c r="H130" s="795">
        <f>AVERAGE(H10:H126)</f>
        <v>341.86435897435888</v>
      </c>
      <c r="I130" s="795">
        <f t="shared" ref="I130:AC130" si="54">AVERAGE(I10:I126)</f>
        <v>340.45611253846158</v>
      </c>
      <c r="J130" s="795">
        <f t="shared" si="54"/>
        <v>4.8647863247863254</v>
      </c>
      <c r="K130" s="795">
        <f t="shared" si="54"/>
        <v>1883.1293457943925</v>
      </c>
      <c r="L130" s="795">
        <f t="shared" si="54"/>
        <v>1811.5171059813076</v>
      </c>
      <c r="M130" s="795">
        <f t="shared" si="54"/>
        <v>4.375300000000002</v>
      </c>
      <c r="N130" s="795">
        <f t="shared" si="54"/>
        <v>73.530769230769238</v>
      </c>
      <c r="O130" s="795">
        <f t="shared" si="54"/>
        <v>73.679233773221597</v>
      </c>
      <c r="P130" s="795">
        <f t="shared" si="54"/>
        <v>82.545922330097099</v>
      </c>
      <c r="Q130" s="795">
        <f t="shared" si="54"/>
        <v>73.545910625297125</v>
      </c>
      <c r="R130" s="795">
        <f t="shared" si="54"/>
        <v>6.0270940170940195</v>
      </c>
      <c r="S130" s="795">
        <f t="shared" si="54"/>
        <v>1268.6870175438592</v>
      </c>
      <c r="T130" s="795">
        <f t="shared" si="54"/>
        <v>1302.1526956521741</v>
      </c>
      <c r="U130" s="795">
        <f t="shared" si="54"/>
        <v>1313.0563739304348</v>
      </c>
      <c r="V130" s="795">
        <f t="shared" si="54"/>
        <v>12.66532710280374</v>
      </c>
      <c r="W130" s="795">
        <f t="shared" si="54"/>
        <v>721.08034188034185</v>
      </c>
      <c r="X130" s="795">
        <f t="shared" si="54"/>
        <v>726.2992307692308</v>
      </c>
      <c r="Y130" s="795">
        <f t="shared" ref="Y130" si="55">AVERAGE(Y10:Y126)</f>
        <v>734.01601528205151</v>
      </c>
      <c r="Z130" s="795">
        <f t="shared" si="54"/>
        <v>0.84905982905982869</v>
      </c>
      <c r="AA130" s="795">
        <f t="shared" si="54"/>
        <v>0.83384615384615401</v>
      </c>
      <c r="AB130" s="795">
        <f t="shared" ref="AB130" si="56">AVERAGE(AB10:AB126)</f>
        <v>1.2293162393162391</v>
      </c>
      <c r="AC130" s="795">
        <f t="shared" si="54"/>
        <v>793.58145299145303</v>
      </c>
      <c r="AD130" s="795">
        <f t="shared" ref="AD130:AI130" si="57">AVERAGE(AD10:AD126)</f>
        <v>552.50974358974372</v>
      </c>
      <c r="AE130" s="795">
        <f t="shared" ref="AE130" si="58">AVERAGE(AE10:AE126)</f>
        <v>577.26908272649587</v>
      </c>
      <c r="AF130" s="795">
        <f t="shared" si="57"/>
        <v>574.38551724137926</v>
      </c>
      <c r="AG130" s="795">
        <f t="shared" si="57"/>
        <v>7.4329687500000006</v>
      </c>
      <c r="AH130" s="795">
        <f t="shared" si="57"/>
        <v>7.0908823529411764</v>
      </c>
      <c r="AI130" s="795">
        <f t="shared" si="57"/>
        <v>1.404807692307692</v>
      </c>
      <c r="AJ130" s="402">
        <f>AVERAGE($AJ$137:$AJ$171)</f>
        <v>74.035199999999989</v>
      </c>
      <c r="AK130" s="795">
        <f>AVERAGE(AK10:AK126)</f>
        <v>2.9491111111111112</v>
      </c>
      <c r="AL130" s="795">
        <f t="shared" ref="AL130:AU130" si="59">AVERAGE(AL10:AL126)</f>
        <v>3.3484158415841567</v>
      </c>
      <c r="AM130" s="795">
        <f t="shared" si="59"/>
        <v>17.88273504273505</v>
      </c>
      <c r="AN130" s="795">
        <f t="shared" si="59"/>
        <v>1.2569841269841266</v>
      </c>
      <c r="AO130" s="795">
        <f t="shared" si="59"/>
        <v>1.2120251162412179</v>
      </c>
      <c r="AP130" s="795">
        <f t="shared" si="59"/>
        <v>29.123809523809523</v>
      </c>
      <c r="AQ130" s="795">
        <f t="shared" si="59"/>
        <v>30.159923723757185</v>
      </c>
      <c r="AR130" s="795">
        <f t="shared" si="59"/>
        <v>67.22031746031746</v>
      </c>
      <c r="AS130" s="795">
        <f t="shared" si="59"/>
        <v>66.974054054054079</v>
      </c>
      <c r="AT130" s="795">
        <f t="shared" si="59"/>
        <v>8.5918803418803442</v>
      </c>
      <c r="AU130" s="795">
        <f t="shared" si="59"/>
        <v>8.2822222222222219</v>
      </c>
      <c r="AV130" s="795">
        <f>AVERAGE(AV10:AV126)</f>
        <v>8.1869114058427783</v>
      </c>
      <c r="AW130" s="795">
        <f t="shared" ref="AW130:BC130" si="60">AVERAGE(AW10:AW126)</f>
        <v>313.8220801610488</v>
      </c>
      <c r="AX130" s="795">
        <f t="shared" si="60"/>
        <v>308.4888034188034</v>
      </c>
      <c r="AY130" s="795">
        <f t="shared" si="60"/>
        <v>223.90598657594253</v>
      </c>
      <c r="AZ130" s="795">
        <f t="shared" si="60"/>
        <v>70.436507936507937</v>
      </c>
      <c r="BA130" s="795">
        <f t="shared" si="60"/>
        <v>88.476190476190482</v>
      </c>
      <c r="BB130" s="795">
        <f t="shared" si="60"/>
        <v>21.416081081081078</v>
      </c>
      <c r="BC130" s="795">
        <f t="shared" si="60"/>
        <v>30.035945945945958</v>
      </c>
      <c r="BD130" s="795">
        <f t="shared" ref="BD130:BE130" si="61">AVERAGE(BD10:BD126)</f>
        <v>46.892162162162158</v>
      </c>
      <c r="BE130" s="795">
        <f t="shared" si="61"/>
        <v>20.156081081081084</v>
      </c>
      <c r="BF130" s="402"/>
      <c r="BG130" s="402"/>
      <c r="BH130" s="402"/>
      <c r="BI130" s="402">
        <f>AVERAGE($BI$137:$BI$171)</f>
        <v>50.444444444444443</v>
      </c>
      <c r="BJ130" s="795">
        <f t="shared" ref="BJ130:BL130" si="62">AVERAGE(BJ10:BJ126)</f>
        <v>11.926097560975609</v>
      </c>
      <c r="BK130" s="795">
        <f t="shared" si="62"/>
        <v>11.924878048780487</v>
      </c>
      <c r="BL130" s="795">
        <f t="shared" si="62"/>
        <v>21.739024390243905</v>
      </c>
      <c r="BM130" s="795">
        <f>AVERAGE(BM10:BM126)</f>
        <v>21.830000000000002</v>
      </c>
      <c r="BN130" s="402">
        <f>AVERAGE(BN137:BN171)</f>
        <v>169.41057142857139</v>
      </c>
      <c r="BO130" s="402">
        <f t="shared" ref="BO130:BS130" si="63">AVERAGE(BO137:BO171)</f>
        <v>144.27866393920235</v>
      </c>
      <c r="BP130" s="402">
        <f t="shared" si="63"/>
        <v>171.5245307118773</v>
      </c>
      <c r="BQ130" s="402">
        <f t="shared" si="63"/>
        <v>45.168571428571418</v>
      </c>
      <c r="BR130" s="402">
        <f t="shared" si="63"/>
        <v>38.21142857142857</v>
      </c>
      <c r="BS130" s="402">
        <f t="shared" si="63"/>
        <v>33.258497255045604</v>
      </c>
      <c r="BT130" s="795">
        <f>AVERAGE(BT10:BT126)</f>
        <v>1.212232142857143</v>
      </c>
      <c r="BU130" s="795">
        <f t="shared" ref="BU130:CA130" si="64">AVERAGE(BU10:BU126)</f>
        <v>1.1156410256410254</v>
      </c>
      <c r="BV130" s="795">
        <f t="shared" si="64"/>
        <v>0.94950427350427347</v>
      </c>
      <c r="BW130" s="795">
        <f t="shared" si="64"/>
        <v>1.7085483870967741</v>
      </c>
      <c r="BX130" s="795">
        <f t="shared" si="64"/>
        <v>5.3459225611841967</v>
      </c>
      <c r="BY130" s="795">
        <f t="shared" si="64"/>
        <v>751.20367521367507</v>
      </c>
      <c r="BZ130" s="795">
        <f t="shared" si="64"/>
        <v>751.37111111111085</v>
      </c>
      <c r="CA130" s="795">
        <f t="shared" si="64"/>
        <v>815.98097180457796</v>
      </c>
      <c r="CB130" s="795">
        <f t="shared" ref="CB130:CE130" si="65">AVERAGE(CB10:CB126)</f>
        <v>839.79470085470098</v>
      </c>
      <c r="CC130" s="795">
        <f t="shared" si="65"/>
        <v>687.71717948717981</v>
      </c>
      <c r="CD130" s="795">
        <f t="shared" si="65"/>
        <v>592.46334153768134</v>
      </c>
      <c r="CE130" s="795">
        <f t="shared" si="65"/>
        <v>0.13159574468085106</v>
      </c>
      <c r="CF130" s="795">
        <f>AVERAGE(CF10:CF126)</f>
        <v>0.32270270270270279</v>
      </c>
      <c r="CG130" s="402">
        <f>AVERAGE(CG137:CG171)</f>
        <v>6209.2228571428577</v>
      </c>
      <c r="CH130" s="402">
        <f t="shared" ref="CH130" si="66">AVERAGE(CH137:CH171)</f>
        <v>62997.274666666664</v>
      </c>
      <c r="CI130" s="402">
        <f>AVERAGE(CI137:CI171)</f>
        <v>41326.080571428574</v>
      </c>
      <c r="CJ130" s="795">
        <f>AVERAGE(CJ10:CJ126)</f>
        <v>34.003931623931635</v>
      </c>
      <c r="CK130" s="795">
        <f t="shared" ref="CK130:CT130" si="67">AVERAGE(CK10:CK126)</f>
        <v>2.2373504273504268</v>
      </c>
      <c r="CL130" s="795">
        <f t="shared" si="67"/>
        <v>477.55888888888882</v>
      </c>
      <c r="CM130" s="795">
        <f t="shared" si="67"/>
        <v>491.14530970975466</v>
      </c>
      <c r="CN130" s="795">
        <f t="shared" si="67"/>
        <v>562.78803731475966</v>
      </c>
      <c r="CO130" s="795">
        <f t="shared" si="67"/>
        <v>11.581794871794871</v>
      </c>
      <c r="CP130" s="795">
        <f t="shared" si="67"/>
        <v>13.127094017094024</v>
      </c>
      <c r="CQ130" s="795">
        <f t="shared" si="67"/>
        <v>12.342991452991456</v>
      </c>
      <c r="CR130" s="795">
        <f t="shared" si="67"/>
        <v>39.284700854700858</v>
      </c>
      <c r="CS130" s="795">
        <f t="shared" si="67"/>
        <v>1.1071769149372328</v>
      </c>
      <c r="CT130" s="795">
        <f t="shared" si="67"/>
        <v>14.798547008547013</v>
      </c>
      <c r="CU130" s="795">
        <f t="shared" ref="CU130:CX130" si="68">AVERAGE(CU10:CU126)</f>
        <v>2459.3760683760684</v>
      </c>
      <c r="CV130" s="795">
        <f t="shared" si="68"/>
        <v>7.3358974358974365</v>
      </c>
      <c r="CW130" s="795">
        <f t="shared" si="68"/>
        <v>1.8625641025641027</v>
      </c>
      <c r="CX130" s="795">
        <f t="shared" si="68"/>
        <v>0.30820512820512824</v>
      </c>
      <c r="CY130" s="795">
        <f t="shared" ref="CY130:DL130" si="69">AVERAGE(CY10:CY126)</f>
        <v>22.866548672566381</v>
      </c>
      <c r="CZ130" s="795">
        <f t="shared" si="69"/>
        <v>10.754102564102567</v>
      </c>
      <c r="DA130" s="795">
        <f t="shared" si="69"/>
        <v>7.8721367521367522</v>
      </c>
      <c r="DB130" s="795">
        <f t="shared" si="69"/>
        <v>20.614700854700857</v>
      </c>
      <c r="DC130" s="795">
        <f t="shared" si="69"/>
        <v>20.79059829059829</v>
      </c>
      <c r="DD130" s="795">
        <f t="shared" si="69"/>
        <v>26810.238095238095</v>
      </c>
      <c r="DE130" s="795">
        <f t="shared" si="69"/>
        <v>47.886056338028162</v>
      </c>
      <c r="DF130" s="795">
        <f t="shared" si="69"/>
        <v>43.085175320575331</v>
      </c>
      <c r="DG130" s="795">
        <f t="shared" ref="DG130:DJ130" si="70">AVERAGE(DG10:DG126)</f>
        <v>34.366587483595019</v>
      </c>
      <c r="DH130" s="795">
        <f t="shared" si="70"/>
        <v>0.35014084507042242</v>
      </c>
      <c r="DI130" s="795">
        <f t="shared" si="70"/>
        <v>0.35120766568748935</v>
      </c>
      <c r="DJ130" s="795">
        <f t="shared" si="70"/>
        <v>0.38719703890125123</v>
      </c>
      <c r="DK130" s="795">
        <f t="shared" si="69"/>
        <v>0.55743589743589739</v>
      </c>
      <c r="DL130" s="795">
        <f t="shared" si="69"/>
        <v>0.53948717948717939</v>
      </c>
      <c r="DM130" s="402">
        <f>AVERAGE($DM$137:$DM$171)</f>
        <v>3.076857142857143</v>
      </c>
      <c r="DN130" s="402">
        <f>AVERAGE($DN$174:$DN$234)</f>
        <v>2.7352459016393436</v>
      </c>
      <c r="DO130" s="795">
        <f>AVERAGE(DO10:DO126)</f>
        <v>5.2051282051282025E-2</v>
      </c>
      <c r="DP130" s="795">
        <f t="shared" ref="DP130:DV130" si="71">AVERAGE(DP10:DP126)</f>
        <v>11.5665</v>
      </c>
      <c r="DQ130" s="795">
        <f t="shared" si="71"/>
        <v>11.200000000000001</v>
      </c>
      <c r="DR130" s="795">
        <f t="shared" si="71"/>
        <v>17.929878048780495</v>
      </c>
      <c r="DS130" s="795">
        <f t="shared" si="71"/>
        <v>19.353333333333335</v>
      </c>
      <c r="DT130" s="795">
        <f t="shared" si="71"/>
        <v>13.797228915662652</v>
      </c>
      <c r="DU130" s="795">
        <f t="shared" si="71"/>
        <v>32.402991452991451</v>
      </c>
      <c r="DV130" s="795">
        <f t="shared" si="71"/>
        <v>35.851367521367521</v>
      </c>
      <c r="DW130" s="402"/>
      <c r="DX130" s="402"/>
      <c r="DY130" s="402"/>
      <c r="DZ130" s="795">
        <f t="shared" ref="DZ130:EB130" si="72">AVERAGE(DZ10:DZ126)</f>
        <v>39.171538461538468</v>
      </c>
      <c r="EA130" s="795">
        <f t="shared" si="72"/>
        <v>39.602339136331082</v>
      </c>
      <c r="EB130" s="795">
        <f t="shared" si="72"/>
        <v>40.535360345261509</v>
      </c>
      <c r="EC130" s="408">
        <f>AVERAGE(EC137:EC169)</f>
        <v>7.7596969696969698</v>
      </c>
      <c r="ED130" s="408">
        <f t="shared" ref="ED130:EG130" si="73">AVERAGE(ED137:ED169)</f>
        <v>8.1830303030303018</v>
      </c>
      <c r="EE130" s="408">
        <f t="shared" si="73"/>
        <v>17.736666666666668</v>
      </c>
      <c r="EF130" s="408">
        <f t="shared" si="73"/>
        <v>17.682727272727274</v>
      </c>
      <c r="EG130" s="408">
        <f t="shared" si="73"/>
        <v>74.50393939393939</v>
      </c>
      <c r="EH130" s="408">
        <f t="shared" ref="EH130:EJ130" si="74">AVERAGE(EH137:EH169)</f>
        <v>74.13515151515152</v>
      </c>
      <c r="EI130" s="408">
        <f t="shared" si="74"/>
        <v>7.418787878787878</v>
      </c>
      <c r="EJ130" s="408">
        <f t="shared" si="74"/>
        <v>7.2984848484848479</v>
      </c>
      <c r="EK130" s="408">
        <f t="shared" ref="EK130:EL130" si="75">AVERAGE(EK137:EK169)</f>
        <v>18.943030303030302</v>
      </c>
      <c r="EL130" s="408">
        <f t="shared" si="75"/>
        <v>19.186060606060607</v>
      </c>
      <c r="EM130" s="795">
        <f t="shared" ref="EM130" si="76">AVERAGE(EM10:EM126)</f>
        <v>1.4396581196581197</v>
      </c>
      <c r="EN130" s="769" t="s">
        <v>17</v>
      </c>
      <c r="EO130" s="769" t="s">
        <v>17</v>
      </c>
      <c r="EP130" s="402" t="s">
        <v>17</v>
      </c>
      <c r="EQ130" s="795">
        <f t="shared" ref="EQ130:ET130" si="77">AVERAGE(EQ10:EQ126)</f>
        <v>0.24324324324324326</v>
      </c>
      <c r="ER130" s="795">
        <f t="shared" si="77"/>
        <v>0</v>
      </c>
      <c r="ES130" s="795">
        <f t="shared" si="77"/>
        <v>4.3243243243243246</v>
      </c>
      <c r="ET130" s="795">
        <f t="shared" si="77"/>
        <v>8.6018518518518512</v>
      </c>
      <c r="EU130" s="402">
        <f>AVERAGE(EU137:EU171)</f>
        <v>14.078571428571429</v>
      </c>
      <c r="EV130" s="402">
        <f t="shared" ref="EV130:EZ130" si="78">AVERAGE(EV137:EV171)</f>
        <v>10.477714285714283</v>
      </c>
      <c r="EW130" s="402">
        <f t="shared" si="78"/>
        <v>11.729142857142858</v>
      </c>
      <c r="EX130" s="402">
        <f t="shared" si="78"/>
        <v>10.463999999999999</v>
      </c>
      <c r="EY130" s="402">
        <f t="shared" si="78"/>
        <v>64.400000000000006</v>
      </c>
      <c r="EZ130" s="402">
        <f t="shared" si="78"/>
        <v>73.321428571428569</v>
      </c>
      <c r="FA130" s="402" t="s">
        <v>17</v>
      </c>
      <c r="FB130" s="402"/>
      <c r="FC130" s="795">
        <f t="shared" ref="FC130:FE130" si="79">AVERAGE(FC10:FC126)</f>
        <v>1149.1142857142854</v>
      </c>
      <c r="FD130" s="795">
        <f t="shared" si="79"/>
        <v>1376.1259411406886</v>
      </c>
      <c r="FE130" s="795">
        <f t="shared" si="79"/>
        <v>36.029487179487163</v>
      </c>
    </row>
    <row r="131" spans="3:161">
      <c r="C131" s="801"/>
      <c r="F131" s="803"/>
      <c r="G131" s="787" t="s">
        <v>144</v>
      </c>
      <c r="H131" s="795">
        <f>PERCENTILE(H10:H126,0.25)</f>
        <v>242.14</v>
      </c>
      <c r="I131" s="795">
        <f t="shared" ref="I131:AC131" si="80">PERCENTILE(I10:I126,0.25)</f>
        <v>243.92621600000001</v>
      </c>
      <c r="J131" s="795">
        <f t="shared" si="80"/>
        <v>3.15</v>
      </c>
      <c r="K131" s="795">
        <f t="shared" si="80"/>
        <v>1062.4449999999999</v>
      </c>
      <c r="L131" s="795">
        <f t="shared" si="80"/>
        <v>1034.5480150000001</v>
      </c>
      <c r="M131" s="795">
        <f t="shared" si="80"/>
        <v>1.2124999999999999</v>
      </c>
      <c r="N131" s="795">
        <f t="shared" si="80"/>
        <v>64.2</v>
      </c>
      <c r="O131" s="795">
        <f t="shared" si="80"/>
        <v>65.704272363150864</v>
      </c>
      <c r="P131" s="795">
        <f t="shared" si="80"/>
        <v>73.34</v>
      </c>
      <c r="Q131" s="795">
        <f t="shared" si="80"/>
        <v>65.668697358737433</v>
      </c>
      <c r="R131" s="795">
        <f t="shared" si="80"/>
        <v>3.63</v>
      </c>
      <c r="S131" s="795">
        <f t="shared" si="80"/>
        <v>927.12749999999994</v>
      </c>
      <c r="T131" s="795">
        <f t="shared" si="80"/>
        <v>911.82999999999993</v>
      </c>
      <c r="U131" s="795">
        <f t="shared" si="80"/>
        <v>929.93047950000005</v>
      </c>
      <c r="V131" s="795">
        <f t="shared" si="80"/>
        <v>6.87</v>
      </c>
      <c r="W131" s="795">
        <f t="shared" si="80"/>
        <v>543.63</v>
      </c>
      <c r="X131" s="795">
        <f t="shared" si="80"/>
        <v>558.49</v>
      </c>
      <c r="Y131" s="795">
        <f t="shared" ref="Y131" si="81">PERCENTILE(Y10:Y126,0.25)</f>
        <v>557.99967500000002</v>
      </c>
      <c r="Z131" s="795">
        <f t="shared" si="80"/>
        <v>0.76</v>
      </c>
      <c r="AA131" s="795">
        <f t="shared" si="80"/>
        <v>0.72</v>
      </c>
      <c r="AB131" s="795">
        <f t="shared" ref="AB131" si="82">PERCENTILE(AB10:AB126,0.25)</f>
        <v>1.05</v>
      </c>
      <c r="AC131" s="795">
        <f t="shared" si="80"/>
        <v>559.21</v>
      </c>
      <c r="AD131" s="795">
        <f t="shared" ref="AD131:AI131" si="83">PERCENTILE(AD10:AD126,0.25)</f>
        <v>385.66</v>
      </c>
      <c r="AE131" s="795">
        <f t="shared" ref="AE131" si="84">PERCENTILE(AE10:AE126,0.25)</f>
        <v>395.25320099999999</v>
      </c>
      <c r="AF131" s="795">
        <f t="shared" si="83"/>
        <v>216.22</v>
      </c>
      <c r="AG131" s="795">
        <f t="shared" si="83"/>
        <v>4.4325000000000001</v>
      </c>
      <c r="AH131" s="795">
        <f t="shared" si="83"/>
        <v>5.4799999999999995</v>
      </c>
      <c r="AI131" s="795">
        <f t="shared" si="83"/>
        <v>0.155</v>
      </c>
      <c r="AJ131" s="402">
        <f>PERCENTILE($AJ$137:$AJ$171,0.25)</f>
        <v>73.180000000000007</v>
      </c>
      <c r="AK131" s="795">
        <f t="shared" ref="AK131:AV131" si="85">PERCENTILE(AK10:AK126,0.25)</f>
        <v>1.1549999999999998</v>
      </c>
      <c r="AL131" s="795">
        <f t="shared" si="85"/>
        <v>1.24</v>
      </c>
      <c r="AM131" s="795">
        <f t="shared" si="85"/>
        <v>7.89</v>
      </c>
      <c r="AN131" s="795">
        <f t="shared" si="85"/>
        <v>1</v>
      </c>
      <c r="AO131" s="795">
        <f t="shared" si="85"/>
        <v>1</v>
      </c>
      <c r="AP131" s="795">
        <f t="shared" si="85"/>
        <v>24.299999999999997</v>
      </c>
      <c r="AQ131" s="795">
        <f t="shared" si="85"/>
        <v>24.675000000000001</v>
      </c>
      <c r="AR131" s="795">
        <f t="shared" si="85"/>
        <v>62.45</v>
      </c>
      <c r="AS131" s="795">
        <f t="shared" si="85"/>
        <v>62.424999999999997</v>
      </c>
      <c r="AT131" s="795">
        <f t="shared" si="85"/>
        <v>3.51</v>
      </c>
      <c r="AU131" s="795">
        <f t="shared" si="85"/>
        <v>4.0999999999999996</v>
      </c>
      <c r="AV131" s="795">
        <f t="shared" si="85"/>
        <v>3.5800110085338512</v>
      </c>
      <c r="AW131" s="795">
        <f t="shared" ref="AW131:BC131" si="86">PERCENTILE(AW10:AW126,0.25)</f>
        <v>204.26171645205571</v>
      </c>
      <c r="AX131" s="795">
        <f t="shared" si="86"/>
        <v>186.11</v>
      </c>
      <c r="AY131" s="795">
        <f t="shared" si="86"/>
        <v>125.58139534883722</v>
      </c>
      <c r="AZ131" s="795">
        <f t="shared" si="86"/>
        <v>52.5</v>
      </c>
      <c r="BA131" s="795">
        <f t="shared" si="86"/>
        <v>67.5</v>
      </c>
      <c r="BB131" s="795">
        <f t="shared" si="86"/>
        <v>17.8125</v>
      </c>
      <c r="BC131" s="795">
        <f t="shared" si="86"/>
        <v>23.537499999999998</v>
      </c>
      <c r="BD131" s="795">
        <f t="shared" ref="BD131:BE131" si="87">PERCENTILE(BD10:BD126,0.25)</f>
        <v>30.797499999999999</v>
      </c>
      <c r="BE131" s="795">
        <f t="shared" si="87"/>
        <v>11.899999999999999</v>
      </c>
      <c r="BF131" s="402"/>
      <c r="BG131" s="402"/>
      <c r="BH131" s="402"/>
      <c r="BI131" s="402">
        <f>PERCENTILE($BI$137:$BI$171,0.25)</f>
        <v>34</v>
      </c>
      <c r="BJ131" s="795">
        <f t="shared" ref="BJ131:BM131" si="88">PERCENTILE(BJ10:BJ126,0.25)</f>
        <v>8.39</v>
      </c>
      <c r="BK131" s="795">
        <f t="shared" si="88"/>
        <v>8.15</v>
      </c>
      <c r="BL131" s="795">
        <f t="shared" si="88"/>
        <v>12.52</v>
      </c>
      <c r="BM131" s="795">
        <f t="shared" si="88"/>
        <v>12.52</v>
      </c>
      <c r="BN131" s="402">
        <f>PERCENTILE(BN137:BN171,0.25)</f>
        <v>157.06</v>
      </c>
      <c r="BO131" s="402">
        <f t="shared" ref="BO131:BS131" si="89">PERCENTILE(BO137:BO171,0.25)</f>
        <v>130.53223887516037</v>
      </c>
      <c r="BP131" s="402">
        <f t="shared" si="89"/>
        <v>154.03339778688371</v>
      </c>
      <c r="BQ131" s="402">
        <f t="shared" si="89"/>
        <v>40.370000000000005</v>
      </c>
      <c r="BR131" s="402">
        <f t="shared" si="89"/>
        <v>31.805</v>
      </c>
      <c r="BS131" s="402">
        <f t="shared" si="89"/>
        <v>29.031440815584226</v>
      </c>
      <c r="BT131" s="795">
        <f t="shared" ref="BT131:CA131" si="90">PERCENTILE(BT10:BT126,0.25)</f>
        <v>1.01</v>
      </c>
      <c r="BU131" s="795">
        <f t="shared" si="90"/>
        <v>0.96</v>
      </c>
      <c r="BV131" s="795">
        <f t="shared" si="90"/>
        <v>0</v>
      </c>
      <c r="BW131" s="795">
        <f t="shared" si="90"/>
        <v>0</v>
      </c>
      <c r="BX131" s="795">
        <f t="shared" si="90"/>
        <v>0.87224118906271464</v>
      </c>
      <c r="BY131" s="795">
        <f t="shared" si="90"/>
        <v>645.47</v>
      </c>
      <c r="BZ131" s="795">
        <f t="shared" si="90"/>
        <v>642.92999999999995</v>
      </c>
      <c r="CA131" s="795">
        <f t="shared" si="90"/>
        <v>677.81235973944342</v>
      </c>
      <c r="CB131" s="795">
        <f t="shared" ref="CB131:CF131" si="91">PERCENTILE(CB10:CB126,0.25)</f>
        <v>489.84</v>
      </c>
      <c r="CC131" s="795">
        <f t="shared" si="91"/>
        <v>375.97</v>
      </c>
      <c r="CD131" s="795">
        <f t="shared" si="91"/>
        <v>342.97730835945703</v>
      </c>
      <c r="CE131" s="795">
        <f t="shared" si="91"/>
        <v>0.02</v>
      </c>
      <c r="CF131" s="795">
        <f t="shared" si="91"/>
        <v>0.03</v>
      </c>
      <c r="CG131" s="402">
        <f>PERCENTILE(CG137:CG171,0.25)</f>
        <v>1433.4</v>
      </c>
      <c r="CH131" s="402">
        <f t="shared" ref="CH131:CI131" si="92">PERCENTILE(CH137:CH171,0.25)</f>
        <v>18038.272499999999</v>
      </c>
      <c r="CI131" s="402">
        <f t="shared" si="92"/>
        <v>587.73500000000001</v>
      </c>
      <c r="CJ131" s="795">
        <f t="shared" ref="CJ131" si="93">PERCENTILE(CJ10:CJ126,0.25)</f>
        <v>16.34</v>
      </c>
      <c r="CK131" s="795">
        <f t="shared" ref="CK131:CT131" si="94">PERCENTILE(CK10:CK126,0.25)</f>
        <v>0.33</v>
      </c>
      <c r="CL131" s="795">
        <f t="shared" si="94"/>
        <v>330.51</v>
      </c>
      <c r="CM131" s="795">
        <f t="shared" si="94"/>
        <v>357.63558515699333</v>
      </c>
      <c r="CN131" s="795">
        <f t="shared" si="94"/>
        <v>475.51673228346459</v>
      </c>
      <c r="CO131" s="795">
        <f t="shared" si="94"/>
        <v>6.53</v>
      </c>
      <c r="CP131" s="795">
        <f t="shared" si="94"/>
        <v>7.35</v>
      </c>
      <c r="CQ131" s="795">
        <f t="shared" si="94"/>
        <v>7.13</v>
      </c>
      <c r="CR131" s="795">
        <f t="shared" si="94"/>
        <v>28.12</v>
      </c>
      <c r="CS131" s="795">
        <f t="shared" si="94"/>
        <v>0.38302114468721982</v>
      </c>
      <c r="CT131" s="795">
        <f t="shared" si="94"/>
        <v>11.31</v>
      </c>
      <c r="CU131" s="795">
        <f t="shared" ref="CU131:CX131" si="95">PERCENTILE(CU10:CU126,0.25)</f>
        <v>619</v>
      </c>
      <c r="CV131" s="795">
        <f t="shared" si="95"/>
        <v>5.87</v>
      </c>
      <c r="CW131" s="795">
        <f t="shared" si="95"/>
        <v>1.06</v>
      </c>
      <c r="CX131" s="795">
        <f t="shared" si="95"/>
        <v>0</v>
      </c>
      <c r="CY131" s="795">
        <f t="shared" ref="CY131:DL131" si="96">PERCENTILE(CY10:CY126,0.25)</f>
        <v>0</v>
      </c>
      <c r="CZ131" s="795">
        <f t="shared" si="96"/>
        <v>6.11</v>
      </c>
      <c r="DA131" s="795">
        <f t="shared" si="96"/>
        <v>5.0599999999999996</v>
      </c>
      <c r="DB131" s="795">
        <f t="shared" si="96"/>
        <v>16.690000000000001</v>
      </c>
      <c r="DC131" s="795">
        <f t="shared" si="96"/>
        <v>17.079999999999998</v>
      </c>
      <c r="DD131" s="795">
        <f t="shared" si="96"/>
        <v>12510</v>
      </c>
      <c r="DE131" s="795">
        <f t="shared" si="96"/>
        <v>32.045000000000002</v>
      </c>
      <c r="DF131" s="795">
        <f t="shared" si="96"/>
        <v>28.991596638655462</v>
      </c>
      <c r="DG131" s="795">
        <f t="shared" ref="DG131:DJ131" si="97">PERCENTILE(DG10:DG126,0.25)</f>
        <v>19.203629032258064</v>
      </c>
      <c r="DH131" s="795">
        <f t="shared" si="97"/>
        <v>0.245</v>
      </c>
      <c r="DI131" s="795">
        <f t="shared" si="97"/>
        <v>0.26845666455169215</v>
      </c>
      <c r="DJ131" s="795">
        <f t="shared" si="97"/>
        <v>0.30507705252456185</v>
      </c>
      <c r="DK131" s="795">
        <f t="shared" si="96"/>
        <v>0.31</v>
      </c>
      <c r="DL131" s="795">
        <f t="shared" si="96"/>
        <v>0.22</v>
      </c>
      <c r="DM131" s="402">
        <f>PERCENTILE($DM$137:$DM$171,0.25)</f>
        <v>2.2649999999999997</v>
      </c>
      <c r="DN131" s="402">
        <f>PERCENTILE($DN$174:$DN$234,0.25)</f>
        <v>1.31</v>
      </c>
      <c r="DO131" s="795">
        <f>PERCENTILE(DO10:DO126,0.25)</f>
        <v>0</v>
      </c>
      <c r="DP131" s="795">
        <f t="shared" ref="DP131:DV131" si="98">PERCENTILE(DP10:DP126,0.25)</f>
        <v>3.2650000000000001</v>
      </c>
      <c r="DQ131" s="795">
        <f t="shared" si="98"/>
        <v>3.34</v>
      </c>
      <c r="DR131" s="795">
        <f t="shared" si="98"/>
        <v>1.0149999999999999</v>
      </c>
      <c r="DS131" s="795">
        <f t="shared" si="98"/>
        <v>7.88</v>
      </c>
      <c r="DT131" s="795">
        <f t="shared" si="98"/>
        <v>0</v>
      </c>
      <c r="DU131" s="795">
        <f t="shared" si="98"/>
        <v>11.97</v>
      </c>
      <c r="DV131" s="795">
        <f t="shared" si="98"/>
        <v>14.54</v>
      </c>
      <c r="DW131" s="402"/>
      <c r="DX131" s="402"/>
      <c r="DY131" s="402"/>
      <c r="DZ131" s="795">
        <f t="shared" ref="DZ131:EA131" si="99">PERCENTILE(DZ10:DZ126,0.25)</f>
        <v>20.3</v>
      </c>
      <c r="EA131" s="795">
        <f t="shared" si="99"/>
        <v>20.933003053695504</v>
      </c>
      <c r="EB131" s="795">
        <f>PERCENTILE(EB10:EB126,0.25)</f>
        <v>22.075015299448065</v>
      </c>
      <c r="EC131" s="408">
        <f>PERCENTILE(EC137:EC169,0.25)</f>
        <v>3.01</v>
      </c>
      <c r="ED131" s="408">
        <f t="shared" ref="ED131:EG131" si="100">PERCENTILE(ED137:ED169,0.25)</f>
        <v>3.56</v>
      </c>
      <c r="EE131" s="408">
        <f t="shared" si="100"/>
        <v>15.1</v>
      </c>
      <c r="EF131" s="408">
        <f t="shared" si="100"/>
        <v>15.32</v>
      </c>
      <c r="EG131" s="408">
        <f t="shared" si="100"/>
        <v>70.91</v>
      </c>
      <c r="EH131" s="408">
        <f t="shared" ref="EH131:EJ131" si="101">PERCENTILE(EH137:EH169,0.25)</f>
        <v>69.209999999999994</v>
      </c>
      <c r="EI131" s="408">
        <f t="shared" si="101"/>
        <v>6.73</v>
      </c>
      <c r="EJ131" s="408">
        <f t="shared" si="101"/>
        <v>6.68</v>
      </c>
      <c r="EK131" s="408">
        <f t="shared" ref="EK131" si="102">PERCENTILE(EK137:EK169,0.25)</f>
        <v>16.920000000000002</v>
      </c>
      <c r="EL131" s="408">
        <f>PERCENTILE(EL137:EL169,0.25)</f>
        <v>17.149999999999999</v>
      </c>
      <c r="EM131" s="795">
        <f>PERCENTILE(EM10:EM126,0.25)</f>
        <v>0</v>
      </c>
      <c r="EN131" s="769" t="s">
        <v>17</v>
      </c>
      <c r="EO131" s="769" t="s">
        <v>17</v>
      </c>
      <c r="EP131" s="402" t="s">
        <v>17</v>
      </c>
      <c r="EQ131" s="795">
        <f>PERCENTILE(EQ10:EQ126,0.25)</f>
        <v>0</v>
      </c>
      <c r="ER131" s="795">
        <f t="shared" ref="ER131:ET131" si="103">PERCENTILE(ER10:ER126,0.25)</f>
        <v>0</v>
      </c>
      <c r="ES131" s="795">
        <f t="shared" si="103"/>
        <v>0</v>
      </c>
      <c r="ET131" s="795">
        <f t="shared" si="103"/>
        <v>0</v>
      </c>
      <c r="EU131" s="402">
        <f>PERCENTILE(EU137:EU171,0.25)</f>
        <v>7.9850000000000003</v>
      </c>
      <c r="EV131" s="402">
        <f t="shared" ref="EV131:EZ131" si="104">PERCENTILE(EV137:EV171,0.25)</f>
        <v>7.1899999999999995</v>
      </c>
      <c r="EW131" s="402">
        <f t="shared" si="104"/>
        <v>6.125</v>
      </c>
      <c r="EX131" s="402">
        <f t="shared" si="104"/>
        <v>7.1850000000000005</v>
      </c>
      <c r="EY131" s="402">
        <f t="shared" si="104"/>
        <v>48.5</v>
      </c>
      <c r="EZ131" s="402">
        <f t="shared" si="104"/>
        <v>61.875</v>
      </c>
      <c r="FA131" s="402" t="s">
        <v>17</v>
      </c>
      <c r="FB131" s="402"/>
      <c r="FC131" s="795">
        <f t="shared" ref="FC131:FE131" si="105">PERCENTILE(FC10:FC126,0.25)</f>
        <v>150.19999999999999</v>
      </c>
      <c r="FD131" s="795">
        <f t="shared" si="105"/>
        <v>0</v>
      </c>
      <c r="FE131" s="795">
        <f t="shared" si="105"/>
        <v>28.38</v>
      </c>
    </row>
    <row r="132" spans="3:161">
      <c r="C132" s="801"/>
      <c r="F132" s="803"/>
      <c r="G132" s="787" t="s">
        <v>145</v>
      </c>
      <c r="H132" s="795">
        <f>PERCENTILE(H10:H126,0.5)</f>
        <v>291.29000000000002</v>
      </c>
      <c r="I132" s="795">
        <f t="shared" ref="I132:AC132" si="106">PERCENTILE(I10:I126,0.5)</f>
        <v>289.36146100000002</v>
      </c>
      <c r="J132" s="795">
        <f t="shared" si="106"/>
        <v>4.24</v>
      </c>
      <c r="K132" s="795">
        <f t="shared" si="106"/>
        <v>1479.23</v>
      </c>
      <c r="L132" s="795">
        <f t="shared" si="106"/>
        <v>1363.622267</v>
      </c>
      <c r="M132" s="795">
        <f t="shared" si="106"/>
        <v>2.2650000000000001</v>
      </c>
      <c r="N132" s="795">
        <f t="shared" si="106"/>
        <v>78.41</v>
      </c>
      <c r="O132" s="795">
        <f t="shared" si="106"/>
        <v>78.834963400381369</v>
      </c>
      <c r="P132" s="795">
        <f t="shared" si="106"/>
        <v>90.35</v>
      </c>
      <c r="Q132" s="795">
        <f t="shared" si="106"/>
        <v>88.631948484818608</v>
      </c>
      <c r="R132" s="795">
        <f t="shared" si="106"/>
        <v>4.91</v>
      </c>
      <c r="S132" s="795">
        <f t="shared" si="106"/>
        <v>1112.0500000000002</v>
      </c>
      <c r="T132" s="795">
        <f t="shared" si="106"/>
        <v>1143.45</v>
      </c>
      <c r="U132" s="795">
        <f t="shared" si="106"/>
        <v>1162.458531</v>
      </c>
      <c r="V132" s="795">
        <f t="shared" si="106"/>
        <v>10.91</v>
      </c>
      <c r="W132" s="795">
        <f t="shared" si="106"/>
        <v>671.69</v>
      </c>
      <c r="X132" s="795">
        <f t="shared" si="106"/>
        <v>665.9</v>
      </c>
      <c r="Y132" s="795">
        <f t="shared" ref="Y132" si="107">PERCENTILE(Y10:Y126,0.5)</f>
        <v>671.98752899999999</v>
      </c>
      <c r="Z132" s="795">
        <f t="shared" si="106"/>
        <v>0.88</v>
      </c>
      <c r="AA132" s="795">
        <f t="shared" si="106"/>
        <v>0.87</v>
      </c>
      <c r="AB132" s="795">
        <f>PERCENTILE(AB10:AB126,0.5)</f>
        <v>1.26</v>
      </c>
      <c r="AC132" s="795">
        <f t="shared" si="106"/>
        <v>680.16</v>
      </c>
      <c r="AD132" s="795">
        <f t="shared" ref="AD132:AI132" si="108">PERCENTILE(AD10:AD126,0.5)</f>
        <v>487.44</v>
      </c>
      <c r="AE132" s="795">
        <f t="shared" ref="AE132" si="109">PERCENTILE(AE10:AE126,0.5)</f>
        <v>499.83658500000001</v>
      </c>
      <c r="AF132" s="795">
        <f t="shared" si="108"/>
        <v>276.27</v>
      </c>
      <c r="AG132" s="795">
        <f t="shared" si="108"/>
        <v>6.23</v>
      </c>
      <c r="AH132" s="795">
        <f t="shared" si="108"/>
        <v>6.6050000000000004</v>
      </c>
      <c r="AI132" s="795">
        <f t="shared" si="108"/>
        <v>0.41000000000000003</v>
      </c>
      <c r="AJ132" s="402">
        <f>PERCENTILE($AJ$137:$AJ$171,0.5)</f>
        <v>81.77</v>
      </c>
      <c r="AK132" s="795">
        <f t="shared" ref="AK132:AV132" si="110">PERCENTILE(AK10:AK126,0.5)</f>
        <v>2.1500000000000004</v>
      </c>
      <c r="AL132" s="795">
        <f t="shared" si="110"/>
        <v>2.46</v>
      </c>
      <c r="AM132" s="795">
        <f t="shared" si="110"/>
        <v>15.16</v>
      </c>
      <c r="AN132" s="795">
        <f t="shared" si="110"/>
        <v>1.25</v>
      </c>
      <c r="AO132" s="795">
        <f t="shared" si="110"/>
        <v>1.25</v>
      </c>
      <c r="AP132" s="795">
        <f t="shared" si="110"/>
        <v>30.1</v>
      </c>
      <c r="AQ132" s="795">
        <f t="shared" si="110"/>
        <v>30.55</v>
      </c>
      <c r="AR132" s="795">
        <f t="shared" si="110"/>
        <v>69.900000000000006</v>
      </c>
      <c r="AS132" s="795">
        <f t="shared" si="110"/>
        <v>69.7</v>
      </c>
      <c r="AT132" s="795">
        <f t="shared" si="110"/>
        <v>6.18</v>
      </c>
      <c r="AU132" s="795">
        <f t="shared" si="110"/>
        <v>6.97</v>
      </c>
      <c r="AV132" s="795">
        <f t="shared" si="110"/>
        <v>5.563105484427278</v>
      </c>
      <c r="AW132" s="795">
        <f t="shared" ref="AW132:BC132" si="111">PERCENTILE(AW10:AW126,0.5)</f>
        <v>296.40310822718897</v>
      </c>
      <c r="AX132" s="795">
        <f t="shared" si="111"/>
        <v>289.92</v>
      </c>
      <c r="AY132" s="795">
        <f t="shared" si="111"/>
        <v>203.39236065757311</v>
      </c>
      <c r="AZ132" s="795">
        <f t="shared" si="111"/>
        <v>75</v>
      </c>
      <c r="BA132" s="795">
        <f t="shared" si="111"/>
        <v>90</v>
      </c>
      <c r="BB132" s="795">
        <f t="shared" si="111"/>
        <v>21.299999999999997</v>
      </c>
      <c r="BC132" s="795">
        <f t="shared" si="111"/>
        <v>32.56</v>
      </c>
      <c r="BD132" s="795">
        <f t="shared" ref="BD132:BE132" si="112">PERCENTILE(BD10:BD126,0.5)</f>
        <v>52.474999999999994</v>
      </c>
      <c r="BE132" s="795">
        <f t="shared" si="112"/>
        <v>17.664999999999999</v>
      </c>
      <c r="BF132" s="402"/>
      <c r="BG132" s="402"/>
      <c r="BH132" s="402"/>
      <c r="BI132" s="402">
        <f>PERCENTILE($BI$137:$BI$171,0.5)</f>
        <v>52</v>
      </c>
      <c r="BJ132" s="795">
        <f t="shared" ref="BJ132:BM132" si="113">PERCENTILE(BJ10:BJ126,0.5)</f>
        <v>11</v>
      </c>
      <c r="BK132" s="795">
        <f t="shared" si="113"/>
        <v>11</v>
      </c>
      <c r="BL132" s="795">
        <f t="shared" si="113"/>
        <v>20.84</v>
      </c>
      <c r="BM132" s="795">
        <f t="shared" si="113"/>
        <v>21.12</v>
      </c>
      <c r="BN132" s="402">
        <f>PERCENTILE(BN137:BN171,0.5)</f>
        <v>167.83</v>
      </c>
      <c r="BO132" s="402">
        <f t="shared" ref="BO132:BS132" si="114">PERCENTILE(BO137:BO171,0.5)</f>
        <v>142.2031687385641</v>
      </c>
      <c r="BP132" s="402">
        <f t="shared" si="114"/>
        <v>170.13539006504629</v>
      </c>
      <c r="BQ132" s="402">
        <f t="shared" si="114"/>
        <v>47.32</v>
      </c>
      <c r="BR132" s="402">
        <f t="shared" si="114"/>
        <v>39.369999999999997</v>
      </c>
      <c r="BS132" s="402">
        <f t="shared" si="114"/>
        <v>34.012958948459158</v>
      </c>
      <c r="BT132" s="795">
        <f t="shared" ref="BT132:CA132" si="115">PERCENTILE(BT10:BT126,0.5)</f>
        <v>1.1850000000000001</v>
      </c>
      <c r="BU132" s="795">
        <f t="shared" si="115"/>
        <v>1.07</v>
      </c>
      <c r="BV132" s="795">
        <f t="shared" si="115"/>
        <v>0.44</v>
      </c>
      <c r="BW132" s="795">
        <f t="shared" si="115"/>
        <v>0.63500000000000001</v>
      </c>
      <c r="BX132" s="795">
        <f t="shared" si="115"/>
        <v>2.0126922268388685</v>
      </c>
      <c r="BY132" s="795">
        <f t="shared" si="115"/>
        <v>706.55</v>
      </c>
      <c r="BZ132" s="795">
        <f t="shared" si="115"/>
        <v>709.54</v>
      </c>
      <c r="CA132" s="795">
        <f t="shared" si="115"/>
        <v>759.75554806720265</v>
      </c>
      <c r="CB132" s="795">
        <f t="shared" ref="CB132:CF132" si="116">PERCENTILE(CB10:CB126,0.5)</f>
        <v>706.78</v>
      </c>
      <c r="CC132" s="795">
        <f t="shared" si="116"/>
        <v>579.29</v>
      </c>
      <c r="CD132" s="795">
        <f t="shared" si="116"/>
        <v>478.98096560168807</v>
      </c>
      <c r="CE132" s="795">
        <f t="shared" si="116"/>
        <v>0.06</v>
      </c>
      <c r="CF132" s="795">
        <f t="shared" si="116"/>
        <v>0.09</v>
      </c>
      <c r="CG132" s="402">
        <f>PERCENTILE(CG137:CG171,0.5)</f>
        <v>2780.17</v>
      </c>
      <c r="CH132" s="402">
        <f t="shared" ref="CH132:CI132" si="117">PERCENTILE(CH137:CH171,0.5)</f>
        <v>36641.895000000004</v>
      </c>
      <c r="CI132" s="402">
        <f t="shared" si="117"/>
        <v>12065.11</v>
      </c>
      <c r="CJ132" s="795">
        <f>PERCENTILE(CJ10:CJ126,0.5)</f>
        <v>36.92</v>
      </c>
      <c r="CK132" s="795">
        <f t="shared" ref="CK132:CT132" si="118">PERCENTILE(CK10:CK126,0.5)</f>
        <v>1.38</v>
      </c>
      <c r="CL132" s="795">
        <f t="shared" si="118"/>
        <v>498.67</v>
      </c>
      <c r="CM132" s="795">
        <f t="shared" si="118"/>
        <v>533.36145409924075</v>
      </c>
      <c r="CN132" s="795">
        <f t="shared" si="118"/>
        <v>599.59682499685016</v>
      </c>
      <c r="CO132" s="795">
        <f t="shared" si="118"/>
        <v>9.74</v>
      </c>
      <c r="CP132" s="795">
        <f t="shared" si="118"/>
        <v>10.72</v>
      </c>
      <c r="CQ132" s="795">
        <f t="shared" si="118"/>
        <v>10.11</v>
      </c>
      <c r="CR132" s="795">
        <f t="shared" si="118"/>
        <v>40.11</v>
      </c>
      <c r="CS132" s="795">
        <f t="shared" si="118"/>
        <v>0.80813703329489195</v>
      </c>
      <c r="CT132" s="795">
        <f t="shared" si="118"/>
        <v>14.05</v>
      </c>
      <c r="CU132" s="795">
        <f t="shared" ref="CU132:CW132" si="119">PERCENTILE(CU10:CU126,0.5)</f>
        <v>1519</v>
      </c>
      <c r="CV132" s="795">
        <f t="shared" si="119"/>
        <v>7.05</v>
      </c>
      <c r="CW132" s="795">
        <f t="shared" si="119"/>
        <v>1.49</v>
      </c>
      <c r="CX132" s="795">
        <f>PERCENTILE(CX10:CX126,0.5)</f>
        <v>7.0000000000000007E-2</v>
      </c>
      <c r="CY132" s="795">
        <f t="shared" ref="CY132:DL132" si="120">PERCENTILE(CY10:CY126,0.5)</f>
        <v>15.05</v>
      </c>
      <c r="CZ132" s="795">
        <f t="shared" si="120"/>
        <v>10.17</v>
      </c>
      <c r="DA132" s="795">
        <f t="shared" si="120"/>
        <v>7.43</v>
      </c>
      <c r="DB132" s="795">
        <f t="shared" si="120"/>
        <v>20.27</v>
      </c>
      <c r="DC132" s="795">
        <f t="shared" si="120"/>
        <v>21.12</v>
      </c>
      <c r="DD132" s="795">
        <f t="shared" si="120"/>
        <v>16705.5</v>
      </c>
      <c r="DE132" s="795">
        <f t="shared" si="120"/>
        <v>50</v>
      </c>
      <c r="DF132" s="795">
        <f t="shared" si="120"/>
        <v>43.589743589743591</v>
      </c>
      <c r="DG132" s="795">
        <f t="shared" ref="DG132:DJ132" si="121">PERCENTILE(DG10:DG126,0.5)</f>
        <v>36.038961038961041</v>
      </c>
      <c r="DH132" s="795">
        <f t="shared" si="121"/>
        <v>0.34</v>
      </c>
      <c r="DI132" s="795">
        <f t="shared" si="121"/>
        <v>0.34839972592447355</v>
      </c>
      <c r="DJ132" s="795">
        <f t="shared" si="121"/>
        <v>0.38331688063592051</v>
      </c>
      <c r="DK132" s="795">
        <f t="shared" si="120"/>
        <v>0.46</v>
      </c>
      <c r="DL132" s="795">
        <f t="shared" si="120"/>
        <v>0.4</v>
      </c>
      <c r="DM132" s="402">
        <f>PERCENTILE($DM$137:$DM$171,0.5)</f>
        <v>2.97</v>
      </c>
      <c r="DN132" s="402">
        <f>PERCENTILE($DN$174:$DN$234,0.5)</f>
        <v>2.27</v>
      </c>
      <c r="DO132" s="795">
        <f t="shared" ref="DO132:DV132" si="122">PERCENTILE(DO10:DO126,0.5)</f>
        <v>0.02</v>
      </c>
      <c r="DP132" s="795">
        <f t="shared" si="122"/>
        <v>9.1449999999999996</v>
      </c>
      <c r="DQ132" s="795">
        <f t="shared" si="122"/>
        <v>9.39</v>
      </c>
      <c r="DR132" s="795">
        <f t="shared" si="122"/>
        <v>8.7050000000000001</v>
      </c>
      <c r="DS132" s="795">
        <f t="shared" si="122"/>
        <v>17.39</v>
      </c>
      <c r="DT132" s="795">
        <f t="shared" si="122"/>
        <v>5.88</v>
      </c>
      <c r="DU132" s="795">
        <f t="shared" si="122"/>
        <v>26.66</v>
      </c>
      <c r="DV132" s="795">
        <f t="shared" si="122"/>
        <v>29.99</v>
      </c>
      <c r="DW132" s="402"/>
      <c r="DX132" s="402"/>
      <c r="DY132" s="402"/>
      <c r="DZ132" s="795">
        <f t="shared" ref="DZ132:EB132" si="123">PERCENTILE(DZ10:DZ126,0.5)</f>
        <v>41.45</v>
      </c>
      <c r="EA132" s="795">
        <f t="shared" si="123"/>
        <v>40.757694617304111</v>
      </c>
      <c r="EB132" s="795">
        <f t="shared" si="123"/>
        <v>42.264619774772207</v>
      </c>
      <c r="EC132" s="408">
        <f>PERCENTILE(EC137:EC169,0.5)</f>
        <v>6.85</v>
      </c>
      <c r="ED132" s="408">
        <f t="shared" ref="ED132:EG132" si="124">PERCENTILE(ED137:ED169,0.5)</f>
        <v>7.28</v>
      </c>
      <c r="EE132" s="408">
        <f t="shared" si="124"/>
        <v>17.48</v>
      </c>
      <c r="EF132" s="408">
        <f t="shared" si="124"/>
        <v>17</v>
      </c>
      <c r="EG132" s="408">
        <f t="shared" si="124"/>
        <v>75.28</v>
      </c>
      <c r="EH132" s="408">
        <f t="shared" ref="EH132:EJ132" si="125">PERCENTILE(EH137:EH169,0.5)</f>
        <v>75.06</v>
      </c>
      <c r="EI132" s="408">
        <f t="shared" si="125"/>
        <v>7.74</v>
      </c>
      <c r="EJ132" s="408">
        <f t="shared" si="125"/>
        <v>7.64</v>
      </c>
      <c r="EK132" s="408">
        <f t="shared" ref="EK132:EL132" si="126">PERCENTILE(EK137:EK169,0.5)</f>
        <v>18.760000000000002</v>
      </c>
      <c r="EL132" s="408">
        <f t="shared" si="126"/>
        <v>19.21</v>
      </c>
      <c r="EM132" s="795">
        <f>PERCENTILE(EM10:EM126,0.5)</f>
        <v>0</v>
      </c>
      <c r="EN132" s="769" t="s">
        <v>17</v>
      </c>
      <c r="EO132" s="769" t="s">
        <v>17</v>
      </c>
      <c r="EP132" s="402" t="s">
        <v>17</v>
      </c>
      <c r="EQ132" s="795">
        <f>PERCENTILE(EQ10:EQ126,0.5)</f>
        <v>0</v>
      </c>
      <c r="ER132" s="795">
        <f t="shared" ref="ER132:ET132" si="127">PERCENTILE(ER10:ER126,0.5)</f>
        <v>0</v>
      </c>
      <c r="ES132" s="795">
        <f t="shared" si="127"/>
        <v>0</v>
      </c>
      <c r="ET132" s="795">
        <f t="shared" si="127"/>
        <v>0</v>
      </c>
      <c r="EU132" s="402">
        <f>PERCENTILE(EU137:EU171,0.5)</f>
        <v>13.72</v>
      </c>
      <c r="EV132" s="402">
        <f t="shared" ref="EV132:EZ132" si="128">PERCENTILE(EV137:EV171,0.5)</f>
        <v>9.36</v>
      </c>
      <c r="EW132" s="402">
        <f t="shared" si="128"/>
        <v>10.91</v>
      </c>
      <c r="EX132" s="402">
        <f t="shared" si="128"/>
        <v>9.36</v>
      </c>
      <c r="EY132" s="402">
        <f t="shared" si="128"/>
        <v>73.5</v>
      </c>
      <c r="EZ132" s="402">
        <f t="shared" si="128"/>
        <v>81.25</v>
      </c>
      <c r="FA132" s="402" t="s">
        <v>17</v>
      </c>
      <c r="FB132" s="402"/>
      <c r="FC132" s="795">
        <f t="shared" ref="FC132:FE132" si="129">PERCENTILE(FC10:FC126,0.5)</f>
        <v>790</v>
      </c>
      <c r="FD132" s="795">
        <f t="shared" si="129"/>
        <v>46.147811440042453</v>
      </c>
      <c r="FE132" s="795">
        <f t="shared" si="129"/>
        <v>34.380000000000003</v>
      </c>
    </row>
    <row r="133" spans="3:161">
      <c r="C133" s="801"/>
      <c r="F133" s="803"/>
      <c r="G133" s="787" t="s">
        <v>146</v>
      </c>
      <c r="H133" s="795">
        <f>PERCENTILE(H10:H126,0.75)</f>
        <v>385.68</v>
      </c>
      <c r="I133" s="795">
        <f t="shared" ref="I133:AC133" si="130">PERCENTILE(I10:I126,0.75)</f>
        <v>373.32590599999997</v>
      </c>
      <c r="J133" s="795">
        <f t="shared" si="130"/>
        <v>5.89</v>
      </c>
      <c r="K133" s="795">
        <f t="shared" si="130"/>
        <v>1939.2649999999999</v>
      </c>
      <c r="L133" s="795">
        <f t="shared" si="130"/>
        <v>1903.3511210000001</v>
      </c>
      <c r="M133" s="795">
        <f t="shared" si="130"/>
        <v>5.2575000000000003</v>
      </c>
      <c r="N133" s="795">
        <f t="shared" si="130"/>
        <v>85.38</v>
      </c>
      <c r="O133" s="795">
        <f t="shared" si="130"/>
        <v>85.043982407037191</v>
      </c>
      <c r="P133" s="795">
        <f t="shared" si="130"/>
        <v>99.83</v>
      </c>
      <c r="Q133" s="795">
        <f t="shared" si="130"/>
        <v>99.598603640994739</v>
      </c>
      <c r="R133" s="795">
        <f t="shared" si="130"/>
        <v>7.17</v>
      </c>
      <c r="S133" s="795">
        <f t="shared" si="130"/>
        <v>1356.2825</v>
      </c>
      <c r="T133" s="795">
        <f t="shared" si="130"/>
        <v>1395.98</v>
      </c>
      <c r="U133" s="795">
        <f t="shared" si="130"/>
        <v>1419.3834240000001</v>
      </c>
      <c r="V133" s="795">
        <f t="shared" si="130"/>
        <v>16.55</v>
      </c>
      <c r="W133" s="795">
        <f t="shared" si="130"/>
        <v>756.95</v>
      </c>
      <c r="X133" s="795">
        <f t="shared" si="130"/>
        <v>774.35</v>
      </c>
      <c r="Y133" s="795">
        <f t="shared" ref="Y133" si="131">PERCENTILE(Y10:Y126,0.75)</f>
        <v>783.55225099999996</v>
      </c>
      <c r="Z133" s="795">
        <f t="shared" si="130"/>
        <v>0.98</v>
      </c>
      <c r="AA133" s="795">
        <f t="shared" si="130"/>
        <v>0.95</v>
      </c>
      <c r="AB133" s="795">
        <f t="shared" ref="AB133" si="132">PERCENTILE(AB10:AB126,0.75)</f>
        <v>1.43</v>
      </c>
      <c r="AC133" s="795">
        <f t="shared" si="130"/>
        <v>871.67</v>
      </c>
      <c r="AD133" s="795">
        <f t="shared" ref="AD133:AH133" si="133">PERCENTILE(AD10:AD126,0.75)</f>
        <v>617.37</v>
      </c>
      <c r="AE133" s="795">
        <f>PERCENTILE(AE10:AE126,0.75)</f>
        <v>636.16497700000002</v>
      </c>
      <c r="AF133" s="795">
        <f t="shared" si="133"/>
        <v>420.85</v>
      </c>
      <c r="AG133" s="795">
        <f t="shared" si="133"/>
        <v>8.2725000000000009</v>
      </c>
      <c r="AH133" s="795">
        <f t="shared" si="133"/>
        <v>7.88</v>
      </c>
      <c r="AI133" s="795">
        <f>PERCENTILE(AI10:AI126,0.75)</f>
        <v>1.0225</v>
      </c>
      <c r="AJ133" s="402">
        <f>PERCENTILE($AJ$137:$AJ$171,0.75)</f>
        <v>88.87</v>
      </c>
      <c r="AK133" s="795">
        <f>PERCENTILE(AK10:AK126,0.75)</f>
        <v>4.1850000000000005</v>
      </c>
      <c r="AL133" s="795">
        <f t="shared" ref="AL133:AV133" si="134">PERCENTILE(AL10:AL126,0.75)</f>
        <v>4.57</v>
      </c>
      <c r="AM133" s="795">
        <f t="shared" si="134"/>
        <v>25.96</v>
      </c>
      <c r="AN133" s="795">
        <f t="shared" si="134"/>
        <v>1.4750000000000001</v>
      </c>
      <c r="AO133" s="795">
        <f t="shared" si="134"/>
        <v>1.3511904761904763</v>
      </c>
      <c r="AP133" s="795">
        <f t="shared" si="134"/>
        <v>33.4</v>
      </c>
      <c r="AQ133" s="795">
        <f t="shared" si="134"/>
        <v>34.450000000000003</v>
      </c>
      <c r="AR133" s="795">
        <f t="shared" si="134"/>
        <v>74.05</v>
      </c>
      <c r="AS133" s="795">
        <f t="shared" si="134"/>
        <v>73.924999999999997</v>
      </c>
      <c r="AT133" s="795">
        <f t="shared" si="134"/>
        <v>10.36</v>
      </c>
      <c r="AU133" s="795">
        <f t="shared" si="134"/>
        <v>10.07</v>
      </c>
      <c r="AV133" s="795">
        <f t="shared" si="134"/>
        <v>9.01855567830812</v>
      </c>
      <c r="AW133" s="795">
        <f t="shared" ref="AW133:BC133" si="135">PERCENTILE(AW10:AW126,0.75)</f>
        <v>396.84987559887315</v>
      </c>
      <c r="AX133" s="795">
        <f t="shared" si="135"/>
        <v>407.83</v>
      </c>
      <c r="AY133" s="795">
        <f t="shared" si="135"/>
        <v>290.66171923314783</v>
      </c>
      <c r="AZ133" s="795">
        <f t="shared" si="135"/>
        <v>87.5</v>
      </c>
      <c r="BA133" s="795">
        <f t="shared" si="135"/>
        <v>107.5</v>
      </c>
      <c r="BB133" s="795">
        <f t="shared" si="135"/>
        <v>27.357500000000002</v>
      </c>
      <c r="BC133" s="795">
        <f t="shared" si="135"/>
        <v>38.615000000000002</v>
      </c>
      <c r="BD133" s="795">
        <f t="shared" ref="BD133:BE133" si="136">PERCENTILE(BD10:BD126,0.75)</f>
        <v>63.177499999999995</v>
      </c>
      <c r="BE133" s="795">
        <f t="shared" si="136"/>
        <v>26.22</v>
      </c>
      <c r="BF133" s="402"/>
      <c r="BG133" s="402"/>
      <c r="BH133" s="402"/>
      <c r="BI133" s="402">
        <f>PERCENTILE($BI$137:$BI$171,0.75)</f>
        <v>60</v>
      </c>
      <c r="BJ133" s="795">
        <f t="shared" ref="BJ133:BM133" si="137">PERCENTILE(BJ10:BJ126,0.75)</f>
        <v>14.82</v>
      </c>
      <c r="BK133" s="795">
        <f t="shared" si="137"/>
        <v>14.6</v>
      </c>
      <c r="BL133" s="795">
        <f t="shared" si="137"/>
        <v>29.32</v>
      </c>
      <c r="BM133" s="795">
        <f t="shared" si="137"/>
        <v>28.95</v>
      </c>
      <c r="BN133" s="402">
        <f>PERCENTILE(BN137:BN171,0.75)</f>
        <v>186.53</v>
      </c>
      <c r="BO133" s="402">
        <f t="shared" ref="BO133:BS133" si="138">PERCENTILE(BO137:BO171,0.75)</f>
        <v>160.396499445475</v>
      </c>
      <c r="BP133" s="402">
        <f t="shared" si="138"/>
        <v>192.07223888327007</v>
      </c>
      <c r="BQ133" s="402">
        <f t="shared" si="138"/>
        <v>51.024999999999999</v>
      </c>
      <c r="BR133" s="402">
        <f t="shared" si="138"/>
        <v>43.834999999999994</v>
      </c>
      <c r="BS133" s="402">
        <f t="shared" si="138"/>
        <v>37.740897296400092</v>
      </c>
      <c r="BT133" s="795">
        <f t="shared" ref="BT133:CA133" si="139">PERCENTILE(BT10:BT126,0.75)</f>
        <v>1.37</v>
      </c>
      <c r="BU133" s="795">
        <f t="shared" si="139"/>
        <v>1.27</v>
      </c>
      <c r="BV133" s="795">
        <f t="shared" si="139"/>
        <v>1</v>
      </c>
      <c r="BW133" s="795">
        <f t="shared" si="139"/>
        <v>2.2649999999999997</v>
      </c>
      <c r="BX133" s="795">
        <f t="shared" si="139"/>
        <v>3.4037480287069526</v>
      </c>
      <c r="BY133" s="795">
        <f t="shared" si="139"/>
        <v>777.99</v>
      </c>
      <c r="BZ133" s="795">
        <f t="shared" si="139"/>
        <v>777.21</v>
      </c>
      <c r="CA133" s="795">
        <f t="shared" si="139"/>
        <v>844.88501691496913</v>
      </c>
      <c r="CB133" s="795">
        <f t="shared" ref="CB133:CF133" si="140">PERCENTILE(CB10:CB126,0.75)</f>
        <v>946.45</v>
      </c>
      <c r="CC133" s="795">
        <f t="shared" si="140"/>
        <v>771.5</v>
      </c>
      <c r="CD133" s="795">
        <f t="shared" si="140"/>
        <v>681.93488545560945</v>
      </c>
      <c r="CE133" s="795">
        <f t="shared" si="140"/>
        <v>0.16</v>
      </c>
      <c r="CF133" s="795">
        <f t="shared" si="140"/>
        <v>0.22500000000000001</v>
      </c>
      <c r="CG133" s="402">
        <f>PERCENTILE(CG137:CG171,0.75)</f>
        <v>3863.06</v>
      </c>
      <c r="CH133" s="402">
        <f t="shared" ref="CH133:CI133" si="141">PERCENTILE(CH137:CH171,0.75)</f>
        <v>67999.694999999992</v>
      </c>
      <c r="CI133" s="402">
        <f t="shared" si="141"/>
        <v>30015.924999999999</v>
      </c>
      <c r="CJ133" s="795">
        <f t="shared" ref="CJ133" si="142">PERCENTILE(CJ10:CJ126,0.75)</f>
        <v>46.64</v>
      </c>
      <c r="CK133" s="795">
        <f t="shared" ref="CK133:CS133" si="143">PERCENTILE(CK10:CK126,0.75)</f>
        <v>2.88</v>
      </c>
      <c r="CL133" s="795">
        <f t="shared" si="143"/>
        <v>619.99</v>
      </c>
      <c r="CM133" s="795">
        <f t="shared" si="143"/>
        <v>635.35162995828796</v>
      </c>
      <c r="CN133" s="795">
        <f t="shared" si="143"/>
        <v>681.45225358826337</v>
      </c>
      <c r="CO133" s="795">
        <f t="shared" si="143"/>
        <v>12.56</v>
      </c>
      <c r="CP133" s="795">
        <f t="shared" si="143"/>
        <v>15.39</v>
      </c>
      <c r="CQ133" s="795">
        <f t="shared" si="143"/>
        <v>16.09</v>
      </c>
      <c r="CR133" s="795">
        <f t="shared" si="143"/>
        <v>49.9</v>
      </c>
      <c r="CS133" s="795">
        <f t="shared" si="143"/>
        <v>1.639499647449884</v>
      </c>
      <c r="CT133" s="795">
        <f>PERCENTILE(CT10:CT126,0.75)</f>
        <v>18.21</v>
      </c>
      <c r="CU133" s="795">
        <f t="shared" ref="CU133:CX133" si="144">PERCENTILE(CU10:CU126,0.75)</f>
        <v>3497</v>
      </c>
      <c r="CV133" s="795">
        <f t="shared" si="144"/>
        <v>8.6</v>
      </c>
      <c r="CW133" s="795">
        <f t="shared" si="144"/>
        <v>2.35</v>
      </c>
      <c r="CX133" s="795">
        <f t="shared" si="144"/>
        <v>0.32</v>
      </c>
      <c r="CY133" s="795">
        <f t="shared" ref="CY133:DL133" si="145">PERCENTILE(CY10:CY126,0.75)</f>
        <v>35.22</v>
      </c>
      <c r="CZ133" s="795">
        <f t="shared" si="145"/>
        <v>14.44</v>
      </c>
      <c r="DA133" s="795">
        <f t="shared" si="145"/>
        <v>10.119999999999999</v>
      </c>
      <c r="DB133" s="795">
        <f t="shared" si="145"/>
        <v>24.3</v>
      </c>
      <c r="DC133" s="795">
        <f t="shared" si="145"/>
        <v>24.92</v>
      </c>
      <c r="DD133" s="795">
        <f t="shared" si="145"/>
        <v>27842.5</v>
      </c>
      <c r="DE133" s="795">
        <f t="shared" si="145"/>
        <v>62.394999999999996</v>
      </c>
      <c r="DF133" s="795">
        <f>PERCENTILE(DF10:DF126,0.75)</f>
        <v>54.91935483870968</v>
      </c>
      <c r="DG133" s="795">
        <f t="shared" ref="DG133:DJ133" si="146">PERCENTILE(DG10:DG126,0.75)</f>
        <v>47.5</v>
      </c>
      <c r="DH133" s="795">
        <f t="shared" si="146"/>
        <v>0.43</v>
      </c>
      <c r="DI133" s="795">
        <f t="shared" si="146"/>
        <v>0.4197166190549631</v>
      </c>
      <c r="DJ133" s="795">
        <f t="shared" si="146"/>
        <v>0.45722076732386263</v>
      </c>
      <c r="DK133" s="795">
        <f t="shared" si="145"/>
        <v>0.79</v>
      </c>
      <c r="DL133" s="795">
        <f t="shared" si="145"/>
        <v>0.74</v>
      </c>
      <c r="DM133" s="402">
        <f>PERCENTILE($DM$137:$DM$171,0.75)</f>
        <v>3.9850000000000003</v>
      </c>
      <c r="DN133" s="402">
        <f>PERCENTILE($DN$174:$DN$234,0.75)</f>
        <v>3.35</v>
      </c>
      <c r="DO133" s="795">
        <f>PERCENTILE(DO10:DO126,0.75)</f>
        <v>0.04</v>
      </c>
      <c r="DP133" s="795">
        <f t="shared" ref="DP133:DV133" si="147">PERCENTILE(DP10:DP126,0.75)</f>
        <v>14.797499999999999</v>
      </c>
      <c r="DQ133" s="795">
        <f t="shared" si="147"/>
        <v>14.23</v>
      </c>
      <c r="DR133" s="795">
        <f t="shared" si="147"/>
        <v>30.36</v>
      </c>
      <c r="DS133" s="795">
        <f t="shared" si="147"/>
        <v>22.93</v>
      </c>
      <c r="DT133" s="795">
        <f t="shared" si="147"/>
        <v>22.439999999999998</v>
      </c>
      <c r="DU133" s="795">
        <f t="shared" si="147"/>
        <v>46.1</v>
      </c>
      <c r="DV133" s="795">
        <f t="shared" si="147"/>
        <v>53.27</v>
      </c>
      <c r="DW133" s="402"/>
      <c r="DX133" s="402"/>
      <c r="DY133" s="402"/>
      <c r="DZ133" s="795">
        <f t="shared" ref="DZ133:EA133" si="148">PERCENTILE(DZ10:DZ126,0.75)</f>
        <v>55.38</v>
      </c>
      <c r="EA133" s="795">
        <f t="shared" si="148"/>
        <v>55.503288049361331</v>
      </c>
      <c r="EB133" s="795">
        <f>PERCENTILE(EB10:EB126,0.75)</f>
        <v>57.788454164804193</v>
      </c>
      <c r="EC133" s="408">
        <f>PERCENTILE(EC137:EC169,0.75)</f>
        <v>9.56</v>
      </c>
      <c r="ED133" s="408">
        <f t="shared" ref="ED133:EG133" si="149">PERCENTILE(ED137:ED169,0.75)</f>
        <v>10.84</v>
      </c>
      <c r="EE133" s="408">
        <f t="shared" si="149"/>
        <v>20.37</v>
      </c>
      <c r="EF133" s="408">
        <f t="shared" si="149"/>
        <v>20.02</v>
      </c>
      <c r="EG133" s="408">
        <f t="shared" si="149"/>
        <v>78.430000000000007</v>
      </c>
      <c r="EH133" s="408">
        <f t="shared" ref="EH133:EJ133" si="150">PERCENTILE(EH137:EH169,0.75)</f>
        <v>78.040000000000006</v>
      </c>
      <c r="EI133" s="408">
        <f t="shared" si="150"/>
        <v>8.66</v>
      </c>
      <c r="EJ133" s="408">
        <f t="shared" si="150"/>
        <v>8.4600000000000009</v>
      </c>
      <c r="EK133" s="408">
        <f t="shared" ref="EK133" si="151">PERCENTILE(EK137:EK169,0.75)</f>
        <v>21.28</v>
      </c>
      <c r="EL133" s="408">
        <f>PERCENTILE(EL137:EL169,0.75)</f>
        <v>21.3</v>
      </c>
      <c r="EM133" s="795">
        <f>PERCENTILE(EM10:EM126,0.75)</f>
        <v>0.24</v>
      </c>
      <c r="EN133" s="769" t="s">
        <v>17</v>
      </c>
      <c r="EO133" s="769" t="s">
        <v>17</v>
      </c>
      <c r="EP133" s="402" t="s">
        <v>17</v>
      </c>
      <c r="EQ133" s="795">
        <f>PERCENTILE(EQ10:EQ126,0.75)</f>
        <v>0</v>
      </c>
      <c r="ER133" s="795">
        <f t="shared" ref="ER133:ES133" si="152">PERCENTILE(ER10:ER126,0.75)</f>
        <v>0</v>
      </c>
      <c r="ES133" s="795">
        <f t="shared" si="152"/>
        <v>0</v>
      </c>
      <c r="ET133" s="795">
        <f>PERCENTILE(ET10:ET126,0.75)</f>
        <v>0</v>
      </c>
      <c r="EU133" s="402">
        <f>PERCENTILE(EU137:EU171,0.75)</f>
        <v>19.195</v>
      </c>
      <c r="EV133" s="402">
        <f t="shared" ref="EV133:EZ133" si="153">PERCENTILE(EV137:EV171,0.75)</f>
        <v>14.125</v>
      </c>
      <c r="EW133" s="402">
        <f t="shared" si="153"/>
        <v>16.695</v>
      </c>
      <c r="EX133" s="402">
        <f t="shared" si="153"/>
        <v>14.125</v>
      </c>
      <c r="EY133" s="402">
        <f t="shared" si="153"/>
        <v>100</v>
      </c>
      <c r="EZ133" s="402">
        <f t="shared" si="153"/>
        <v>100</v>
      </c>
      <c r="FA133" s="402" t="s">
        <v>17</v>
      </c>
      <c r="FB133" s="402"/>
      <c r="FC133" s="795">
        <f>PERCENTILE(FC10:FC126,0.75)</f>
        <v>1185.9000000000001</v>
      </c>
      <c r="FD133" s="795">
        <f t="shared" ref="FD133:FE133" si="154">PERCENTILE(FD10:FD126,0.75)</f>
        <v>929.17139270418738</v>
      </c>
      <c r="FE133" s="795">
        <f t="shared" si="154"/>
        <v>42.6</v>
      </c>
    </row>
    <row r="134" spans="3:161" ht="27.6">
      <c r="C134" s="801"/>
      <c r="G134" s="787" t="s">
        <v>147</v>
      </c>
      <c r="H134" s="795">
        <f>STDEV(H10:H126)</f>
        <v>160.42851160297499</v>
      </c>
      <c r="I134" s="795">
        <f t="shared" ref="I134:AC134" si="155">STDEV(I10:I126)</f>
        <v>159.24913878250695</v>
      </c>
      <c r="J134" s="795">
        <f t="shared" si="155"/>
        <v>2.9425726482376278</v>
      </c>
      <c r="K134" s="795">
        <f t="shared" si="155"/>
        <v>1778.8609671000722</v>
      </c>
      <c r="L134" s="795">
        <f t="shared" si="155"/>
        <v>1778.9890691607638</v>
      </c>
      <c r="M134" s="795">
        <f t="shared" si="155"/>
        <v>7.1950275274811908</v>
      </c>
      <c r="N134" s="795">
        <f t="shared" si="155"/>
        <v>16.962492505212598</v>
      </c>
      <c r="O134" s="795">
        <f t="shared" si="155"/>
        <v>16.777281636681948</v>
      </c>
      <c r="P134" s="795">
        <f t="shared" si="155"/>
        <v>23.284483659467824</v>
      </c>
      <c r="Q134" s="795">
        <f t="shared" si="155"/>
        <v>34.613806144398623</v>
      </c>
      <c r="R134" s="795">
        <f t="shared" si="155"/>
        <v>3.7300746640925646</v>
      </c>
      <c r="S134" s="795">
        <f t="shared" si="155"/>
        <v>967.27590676260354</v>
      </c>
      <c r="T134" s="795">
        <f t="shared" si="155"/>
        <v>980.19696533295428</v>
      </c>
      <c r="U134" s="795">
        <f t="shared" si="155"/>
        <v>980.64025743812169</v>
      </c>
      <c r="V134" s="795">
        <f t="shared" si="155"/>
        <v>8.2252483265554854</v>
      </c>
      <c r="W134" s="795">
        <f t="shared" si="155"/>
        <v>349.68300497571715</v>
      </c>
      <c r="X134" s="795">
        <f t="shared" si="155"/>
        <v>350.00408832871744</v>
      </c>
      <c r="Y134" s="795">
        <f>STDEV(Y10:Y126)</f>
        <v>351.14999093064301</v>
      </c>
      <c r="Z134" s="795">
        <f t="shared" si="155"/>
        <v>0.20927618653753979</v>
      </c>
      <c r="AA134" s="795">
        <f t="shared" si="155"/>
        <v>0.20273919952459366</v>
      </c>
      <c r="AB134" s="795">
        <f t="shared" ref="AB134" si="156">STDEV(AB10:AB126)</f>
        <v>0.33461693614960758</v>
      </c>
      <c r="AC134" s="795">
        <f t="shared" si="155"/>
        <v>438.90722757710665</v>
      </c>
      <c r="AD134" s="795">
        <f t="shared" ref="AD134:AI134" si="157">STDEV(AD10:AD126)</f>
        <v>248.8992078008672</v>
      </c>
      <c r="AE134" s="795">
        <f t="shared" ref="AE134" si="158">STDEV(AE10:AE126)</f>
        <v>308.23149147003772</v>
      </c>
      <c r="AF134" s="795">
        <f t="shared" si="157"/>
        <v>1120.6514183036359</v>
      </c>
      <c r="AG134" s="795">
        <f t="shared" si="157"/>
        <v>5.5330836661079692</v>
      </c>
      <c r="AH134" s="795">
        <f t="shared" si="157"/>
        <v>2.6557146702878618</v>
      </c>
      <c r="AI134" s="795">
        <f t="shared" si="157"/>
        <v>3.1614965991767785</v>
      </c>
      <c r="AJ134" s="402">
        <f>STDEV($AJ$137:$AJ$171)</f>
        <v>24.805168668377732</v>
      </c>
      <c r="AK134" s="795">
        <f>STDEV(AK10:AK126)</f>
        <v>2.7150858800100983</v>
      </c>
      <c r="AL134" s="795">
        <f t="shared" ref="AL134:AV134" si="159">STDEV(AL10:AL126)</f>
        <v>2.9963406791195397</v>
      </c>
      <c r="AM134" s="795">
        <f t="shared" si="159"/>
        <v>12.845986869911973</v>
      </c>
      <c r="AN134" s="795">
        <f t="shared" si="159"/>
        <v>0.28044109795357008</v>
      </c>
      <c r="AO134" s="795">
        <f t="shared" si="159"/>
        <v>0.28696128918771957</v>
      </c>
      <c r="AP134" s="795">
        <f t="shared" si="159"/>
        <v>6.5694973118858746</v>
      </c>
      <c r="AQ134" s="795">
        <f t="shared" si="159"/>
        <v>7.4302752678509041</v>
      </c>
      <c r="AR134" s="795">
        <f t="shared" si="159"/>
        <v>9.9244777173466012</v>
      </c>
      <c r="AS134" s="795">
        <f t="shared" si="159"/>
        <v>9.9348936635790874</v>
      </c>
      <c r="AT134" s="795">
        <f t="shared" si="159"/>
        <v>9.5010218081715543</v>
      </c>
      <c r="AU134" s="795">
        <f t="shared" si="159"/>
        <v>6.7197380530728861</v>
      </c>
      <c r="AV134" s="795">
        <f t="shared" si="159"/>
        <v>8.585920432409031</v>
      </c>
      <c r="AW134" s="795">
        <f t="shared" ref="AW134:BC134" si="160">STDEV(AW10:AW126)</f>
        <v>144.69215545647722</v>
      </c>
      <c r="AX134" s="795">
        <f t="shared" si="160"/>
        <v>159.68367786390084</v>
      </c>
      <c r="AY134" s="795">
        <f t="shared" si="160"/>
        <v>133.13716780145336</v>
      </c>
      <c r="AZ134" s="795">
        <f t="shared" si="160"/>
        <v>20.485733049528616</v>
      </c>
      <c r="BA134" s="795">
        <f t="shared" si="160"/>
        <v>26.330319297071085</v>
      </c>
      <c r="BB134" s="795">
        <f t="shared" si="160"/>
        <v>7.8458144879698279</v>
      </c>
      <c r="BC134" s="795">
        <f t="shared" si="160"/>
        <v>10.826678985730165</v>
      </c>
      <c r="BD134" s="795">
        <f t="shared" ref="BD134" si="161">STDEV(BD10:BD126)</f>
        <v>20.241859400098225</v>
      </c>
      <c r="BE134" s="795">
        <f>STDEV(BE10:BE126)</f>
        <v>11.342868717086594</v>
      </c>
      <c r="BF134" s="402"/>
      <c r="BG134" s="402"/>
      <c r="BH134" s="402"/>
      <c r="BI134" s="402">
        <f>STDEV($BI$137:$BI$171)</f>
        <v>21.840965587120404</v>
      </c>
      <c r="BJ134" s="795">
        <f>STDEV(BJ10:BJ126)</f>
        <v>5.3820056103876315</v>
      </c>
      <c r="BK134" s="795">
        <f t="shared" ref="BK134:BM134" si="162">STDEV(BK10:BK126)</f>
        <v>5.4619607843480642</v>
      </c>
      <c r="BL134" s="795">
        <f t="shared" si="162"/>
        <v>11.802703038897068</v>
      </c>
      <c r="BM134" s="795">
        <f t="shared" si="162"/>
        <v>11.906389461125482</v>
      </c>
      <c r="BN134" s="402">
        <f>STDEV(BN137:BN171)</f>
        <v>20.908400217708639</v>
      </c>
      <c r="BO134" s="402">
        <f t="shared" ref="BO134:BS134" si="163">STDEV(BO137:BO171)</f>
        <v>22.764703071043765</v>
      </c>
      <c r="BP134" s="402">
        <f>STDEV(BP137:BP171)</f>
        <v>22.547291818344899</v>
      </c>
      <c r="BQ134" s="402">
        <f t="shared" si="163"/>
        <v>7.9630034766882671</v>
      </c>
      <c r="BR134" s="402">
        <f t="shared" si="163"/>
        <v>8.774868573796148</v>
      </c>
      <c r="BS134" s="402">
        <f t="shared" si="163"/>
        <v>7.1947158917007252</v>
      </c>
      <c r="BT134" s="795">
        <f>STDEV(BT10:BT126)</f>
        <v>0.3317947640394836</v>
      </c>
      <c r="BU134" s="795">
        <f t="shared" ref="BU134:CA134" si="164">STDEV(BU10:BU126)</f>
        <v>0.25935724468646237</v>
      </c>
      <c r="BV134" s="795">
        <f t="shared" si="164"/>
        <v>2.1112371255765217</v>
      </c>
      <c r="BW134" s="795">
        <f t="shared" si="164"/>
        <v>2.9582154826656217</v>
      </c>
      <c r="BX134" s="795">
        <f t="shared" si="164"/>
        <v>17.19273900867373</v>
      </c>
      <c r="BY134" s="795">
        <f t="shared" si="164"/>
        <v>202.04902250230018</v>
      </c>
      <c r="BZ134" s="795">
        <f t="shared" si="164"/>
        <v>202.50816691823212</v>
      </c>
      <c r="CA134" s="795">
        <f t="shared" si="164"/>
        <v>239.7160175764684</v>
      </c>
      <c r="CB134" s="795">
        <f t="shared" ref="CB134:CE134" si="165">STDEV(CB10:CB126)</f>
        <v>691.72005820270442</v>
      </c>
      <c r="CC134" s="795">
        <f t="shared" si="165"/>
        <v>557.29311708447869</v>
      </c>
      <c r="CD134" s="795">
        <f t="shared" si="165"/>
        <v>466.29710164095491</v>
      </c>
      <c r="CE134" s="795">
        <f t="shared" si="165"/>
        <v>0.25459351194754254</v>
      </c>
      <c r="CF134" s="795">
        <f>STDEV(CF10:CF126)</f>
        <v>0.81975267439298216</v>
      </c>
      <c r="CG134" s="402">
        <f>STDEV(CG137:CG171)</f>
        <v>15619.111477013475</v>
      </c>
      <c r="CH134" s="402">
        <f t="shared" ref="CH134:CI134" si="166">STDEV(CH137:CH171)</f>
        <v>114110.07182832382</v>
      </c>
      <c r="CI134" s="402">
        <f t="shared" si="166"/>
        <v>125308.61376192258</v>
      </c>
      <c r="CJ134" s="795">
        <f>STDEV(CJ10:CJ126)</f>
        <v>19.017005908381616</v>
      </c>
      <c r="CK134" s="795">
        <f t="shared" ref="CK134:CT134" si="167">STDEV(CK10:CK126)</f>
        <v>3.115057256672654</v>
      </c>
      <c r="CL134" s="795">
        <f t="shared" si="167"/>
        <v>192.01310125819373</v>
      </c>
      <c r="CM134" s="795">
        <f t="shared" si="167"/>
        <v>189.3429765437977</v>
      </c>
      <c r="CN134" s="795">
        <f t="shared" si="167"/>
        <v>184.01532562005042</v>
      </c>
      <c r="CO134" s="795">
        <f t="shared" si="167"/>
        <v>8.6590601958180855</v>
      </c>
      <c r="CP134" s="795">
        <f t="shared" si="167"/>
        <v>8.8463500226841028</v>
      </c>
      <c r="CQ134" s="795">
        <f t="shared" si="167"/>
        <v>7.8179076335786721</v>
      </c>
      <c r="CR134" s="795">
        <f t="shared" si="167"/>
        <v>16.135867071829164</v>
      </c>
      <c r="CS134" s="795">
        <f t="shared" si="167"/>
        <v>0.93905654315533083</v>
      </c>
      <c r="CT134" s="795">
        <f t="shared" si="167"/>
        <v>5.8674257506662393</v>
      </c>
      <c r="CU134" s="795">
        <f t="shared" ref="CU134:CW134" si="168">STDEV(CU10:CU126)</f>
        <v>2549.730938227282</v>
      </c>
      <c r="CV134" s="795">
        <f t="shared" si="168"/>
        <v>2.5508112819819648</v>
      </c>
      <c r="CW134" s="795">
        <f t="shared" si="168"/>
        <v>1.1120787880223371</v>
      </c>
      <c r="CX134" s="795">
        <f>STDEV(CX10:CX126)</f>
        <v>0.68646095825972053</v>
      </c>
      <c r="CY134" s="795">
        <f t="shared" ref="CY134:DL134" si="169">STDEV(CY10:CY126)</f>
        <v>27.122639850248174</v>
      </c>
      <c r="CZ134" s="795">
        <f t="shared" si="169"/>
        <v>5.5560344879031449</v>
      </c>
      <c r="DA134" s="795">
        <f t="shared" si="169"/>
        <v>4.1061062243888928</v>
      </c>
      <c r="DB134" s="795">
        <f t="shared" si="169"/>
        <v>7.0010089879528179</v>
      </c>
      <c r="DC134" s="795">
        <f t="shared" si="169"/>
        <v>6.6668967721119765</v>
      </c>
      <c r="DD134" s="795">
        <f>STDEV(DD10:DD126)</f>
        <v>33280.306105541058</v>
      </c>
      <c r="DE134" s="795">
        <f t="shared" si="169"/>
        <v>20.646171037532994</v>
      </c>
      <c r="DF134" s="795">
        <f t="shared" si="169"/>
        <v>19.530947571979894</v>
      </c>
      <c r="DG134" s="795">
        <f t="shared" ref="DG134:DJ134" si="170">STDEV(DG10:DG126)</f>
        <v>18.280128617406778</v>
      </c>
      <c r="DH134" s="795">
        <f t="shared" si="170"/>
        <v>0.11717499681790368</v>
      </c>
      <c r="DI134" s="795">
        <f t="shared" si="170"/>
        <v>0.11126479993193208</v>
      </c>
      <c r="DJ134" s="795">
        <f t="shared" si="170"/>
        <v>0.11393628080517175</v>
      </c>
      <c r="DK134" s="795">
        <f t="shared" si="169"/>
        <v>0.3363089554678132</v>
      </c>
      <c r="DL134" s="795">
        <f t="shared" si="169"/>
        <v>0.43395503929246088</v>
      </c>
      <c r="DM134" s="402">
        <f>STDEV($DM$137:$DM$171)</f>
        <v>1.1823475437813158</v>
      </c>
      <c r="DN134" s="402">
        <f>STDEV($DN$174:$DN$234)</f>
        <v>2.1157863837963249</v>
      </c>
      <c r="DO134" s="795">
        <f>STDEV(DO10:DO126)</f>
        <v>0.10583443854418492</v>
      </c>
      <c r="DP134" s="795">
        <f t="shared" ref="DP134:DV134" si="171">STDEV(DP10:DP126)</f>
        <v>10.692485445395754</v>
      </c>
      <c r="DQ134" s="795">
        <f t="shared" si="171"/>
        <v>10.880617629528203</v>
      </c>
      <c r="DR134" s="795">
        <f t="shared" si="171"/>
        <v>21.626222280102478</v>
      </c>
      <c r="DS134" s="795">
        <f t="shared" si="171"/>
        <v>16.902458499677891</v>
      </c>
      <c r="DT134" s="795">
        <f t="shared" si="171"/>
        <v>17.68077392586903</v>
      </c>
      <c r="DU134" s="795">
        <f t="shared" si="171"/>
        <v>25.336689876641323</v>
      </c>
      <c r="DV134" s="795">
        <f t="shared" si="171"/>
        <v>25.272012525307133</v>
      </c>
      <c r="DW134" s="402"/>
      <c r="DX134" s="402"/>
      <c r="DY134" s="402"/>
      <c r="DZ134" s="795">
        <f t="shared" ref="DZ134:EA134" si="172">STDEV(DZ10:DZ126)</f>
        <v>21.441172068748891</v>
      </c>
      <c r="EA134" s="795">
        <f t="shared" si="172"/>
        <v>21.441471089071687</v>
      </c>
      <c r="EB134" s="795">
        <f>STDEV(EB10:EB126)</f>
        <v>21.333348542346947</v>
      </c>
      <c r="EC134" s="408">
        <f>STDEV(EC137:EC169)</f>
        <v>6.4363273130181211</v>
      </c>
      <c r="ED134" s="408">
        <f t="shared" ref="ED134:EG134" si="173">STDEV(ED137:ED169)</f>
        <v>6.1277358608464061</v>
      </c>
      <c r="EE134" s="408">
        <f t="shared" si="173"/>
        <v>4.5170424966637794</v>
      </c>
      <c r="EF134" s="408">
        <f t="shared" si="173"/>
        <v>4.0186100463400862</v>
      </c>
      <c r="EG134" s="408">
        <f t="shared" si="173"/>
        <v>5.5606063852076533</v>
      </c>
      <c r="EH134" s="408">
        <f>STDEV(EH137:EH169)</f>
        <v>5.8520782212454883</v>
      </c>
      <c r="EI134" s="408">
        <f t="shared" ref="EI134:EJ134" si="174">STDEV(EI137:EI169)</f>
        <v>1.9806450299961651</v>
      </c>
      <c r="EJ134" s="408">
        <f t="shared" si="174"/>
        <v>1.7239382986568164</v>
      </c>
      <c r="EK134" s="408">
        <f t="shared" ref="EK134" si="175">STDEV(EK137:EK169)</f>
        <v>3.5905809808863909</v>
      </c>
      <c r="EL134" s="408">
        <f>STDEV(EL137:EL169)</f>
        <v>3.3310517665164188</v>
      </c>
      <c r="EM134" s="795">
        <f>STDEV(EM10:EM126)</f>
        <v>4.1797679632890885</v>
      </c>
      <c r="EN134" s="769" t="s">
        <v>17</v>
      </c>
      <c r="EO134" s="769" t="s">
        <v>17</v>
      </c>
      <c r="EP134" s="402" t="s">
        <v>17</v>
      </c>
      <c r="EQ134" s="795">
        <f>STDEV(EQ10:EQ126)</f>
        <v>1.4795908857482156</v>
      </c>
      <c r="ER134" s="795">
        <f t="shared" ref="ER134:ET134" si="176">STDEV(ER10:ER126)</f>
        <v>0</v>
      </c>
      <c r="ES134" s="795">
        <f t="shared" si="176"/>
        <v>18.187379711788633</v>
      </c>
      <c r="ET134" s="795">
        <f t="shared" si="176"/>
        <v>24.278780263345968</v>
      </c>
      <c r="EU134" s="402">
        <f>STDEV(EU137:EU171)</f>
        <v>7.4925367348241343</v>
      </c>
      <c r="EV134" s="402">
        <f t="shared" ref="EV134:EZ134" si="177">STDEV(EV137:EV171)</f>
        <v>4.5287714771709338</v>
      </c>
      <c r="EW134" s="402">
        <f t="shared" si="177"/>
        <v>6.9380830423482962</v>
      </c>
      <c r="EX134" s="402">
        <f t="shared" si="177"/>
        <v>4.5117957817780949</v>
      </c>
      <c r="EY134" s="402">
        <f t="shared" si="177"/>
        <v>36.924389315407637</v>
      </c>
      <c r="EZ134" s="402">
        <f t="shared" si="177"/>
        <v>33.352637178057051</v>
      </c>
      <c r="FA134" s="402" t="s">
        <v>17</v>
      </c>
      <c r="FB134" s="402"/>
      <c r="FC134" s="795">
        <f t="shared" ref="FC134:FE134" si="178">STDEV(FC10:FC126)</f>
        <v>1544.6323883047387</v>
      </c>
      <c r="FD134" s="795">
        <f t="shared" si="178"/>
        <v>5063.7566660823104</v>
      </c>
      <c r="FE134" s="795">
        <f t="shared" si="178"/>
        <v>9.3104424916284749</v>
      </c>
    </row>
    <row r="135" spans="3:161">
      <c r="C135" s="801"/>
      <c r="H135" s="803"/>
      <c r="I135" s="803"/>
      <c r="J135" s="805"/>
      <c r="K135" s="805"/>
      <c r="L135" s="805"/>
      <c r="M135" s="805"/>
      <c r="N135" s="806"/>
      <c r="O135" s="806"/>
      <c r="P135" s="806"/>
      <c r="Q135" s="806"/>
      <c r="R135" s="805"/>
      <c r="S135" s="806"/>
      <c r="T135" s="806"/>
      <c r="U135" s="806"/>
      <c r="V135" s="805"/>
      <c r="W135" s="806"/>
      <c r="X135" s="806"/>
      <c r="Y135" s="806"/>
      <c r="Z135" s="805"/>
      <c r="AA135" s="805"/>
      <c r="AB135" s="805"/>
      <c r="AC135" s="805"/>
      <c r="AK135" s="48"/>
      <c r="AL135" s="48"/>
      <c r="AM135" s="48"/>
      <c r="AN135" s="48"/>
      <c r="AO135" s="48"/>
      <c r="AP135" s="48"/>
      <c r="AQ135" s="48"/>
      <c r="AR135" s="48"/>
      <c r="AS135" s="48"/>
      <c r="AT135" s="48"/>
      <c r="AU135" s="48"/>
      <c r="AV135" s="48"/>
      <c r="AW135" s="48"/>
      <c r="AX135" s="48"/>
      <c r="AY135" s="48"/>
      <c r="AZ135" s="41"/>
      <c r="BA135" s="41"/>
      <c r="BB135" s="41"/>
      <c r="BC135" s="41"/>
      <c r="BD135" s="41"/>
      <c r="BE135" s="41"/>
      <c r="BF135" s="54"/>
      <c r="BG135" s="54"/>
      <c r="BH135" s="54"/>
      <c r="BI135" s="54"/>
      <c r="BJ135" s="54"/>
      <c r="BK135" s="54"/>
      <c r="BL135" s="54"/>
      <c r="BM135" s="54"/>
      <c r="BN135" s="54"/>
      <c r="BO135" s="54"/>
      <c r="BP135" s="54"/>
      <c r="BQ135" s="48"/>
      <c r="BR135" s="48"/>
      <c r="BS135" s="48"/>
      <c r="BT135" s="54"/>
      <c r="BU135" s="54"/>
      <c r="BV135" s="54"/>
      <c r="BW135" s="48"/>
      <c r="BX135" s="48"/>
      <c r="BY135" s="53"/>
      <c r="BZ135" s="53"/>
      <c r="CA135" s="53"/>
      <c r="CB135" s="48"/>
      <c r="CC135" s="48"/>
      <c r="CD135" s="48"/>
      <c r="CE135" s="48"/>
      <c r="CF135" s="48"/>
      <c r="CG135" s="48"/>
      <c r="CH135" s="48"/>
      <c r="CI135" s="48"/>
      <c r="CJ135" s="48"/>
      <c r="CK135" s="48"/>
      <c r="CL135" s="48"/>
      <c r="CM135" s="48"/>
      <c r="CN135" s="48"/>
      <c r="CO135" s="48"/>
      <c r="CP135" s="48"/>
      <c r="CQ135" s="48"/>
      <c r="CR135" s="48"/>
      <c r="CS135" s="48"/>
      <c r="CT135" s="48"/>
      <c r="CU135" s="48"/>
      <c r="CV135" s="48"/>
      <c r="CW135" s="48"/>
      <c r="CX135" s="48"/>
      <c r="CY135" s="48"/>
      <c r="CZ135" s="48"/>
      <c r="DA135" s="48"/>
      <c r="DB135" s="48"/>
      <c r="DC135" s="48"/>
      <c r="DD135" s="48"/>
      <c r="DE135" s="48"/>
      <c r="DF135" s="48"/>
      <c r="DG135" s="48"/>
      <c r="DH135" s="48"/>
      <c r="DI135" s="48"/>
      <c r="DJ135" s="48"/>
      <c r="DK135" s="48"/>
      <c r="EU135" s="48"/>
      <c r="EV135" s="48"/>
      <c r="EW135" s="48"/>
      <c r="EX135" s="48"/>
      <c r="EY135" s="48"/>
      <c r="EZ135" s="48"/>
      <c r="FA135" s="48"/>
      <c r="FB135" s="48"/>
      <c r="FC135" s="48"/>
      <c r="FD135" s="48"/>
      <c r="FE135" s="48"/>
    </row>
    <row r="136" spans="3:161" ht="57.6">
      <c r="D136" s="787" t="s">
        <v>165</v>
      </c>
      <c r="E136" s="495" t="s">
        <v>167</v>
      </c>
      <c r="F136" s="787" t="s">
        <v>168</v>
      </c>
      <c r="G136" s="787" t="s">
        <v>169</v>
      </c>
      <c r="H136" s="790"/>
      <c r="I136" s="790"/>
      <c r="J136" s="790"/>
      <c r="K136" s="790"/>
      <c r="L136" s="790"/>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1"/>
      <c r="DJ136" s="41"/>
      <c r="DK136" s="41"/>
      <c r="DZ136" s="400" t="s">
        <v>165</v>
      </c>
      <c r="EA136" s="400" t="s">
        <v>167</v>
      </c>
      <c r="EB136" s="401" t="s">
        <v>342</v>
      </c>
      <c r="EC136" s="86" t="str">
        <f>IFERROR(IF(VLOOKUP($G137,DE_99_IC!$D$4:$D$36,14,FALSE)="","",VLOOKUP($G137,DE_99_IC!$D$4:$D$36,14,FALSE)),"")</f>
        <v/>
      </c>
      <c r="ED136" s="86"/>
      <c r="EE136" s="86"/>
      <c r="EF136" s="86"/>
      <c r="EG136" s="86"/>
      <c r="EQ136" s="52" t="s">
        <v>165</v>
      </c>
      <c r="ER136" s="400" t="s">
        <v>167</v>
      </c>
      <c r="ES136" s="52" t="s">
        <v>168</v>
      </c>
      <c r="ET136" s="52" t="s">
        <v>169</v>
      </c>
      <c r="EU136" s="41"/>
      <c r="EV136" s="41"/>
      <c r="EW136" s="41"/>
      <c r="EX136" s="41"/>
      <c r="EY136" s="41"/>
      <c r="EZ136" s="41"/>
      <c r="FA136" s="41"/>
      <c r="FB136" s="41"/>
      <c r="FC136" s="41"/>
      <c r="FD136" s="41"/>
      <c r="FE136" s="41"/>
    </row>
    <row r="137" spans="3:161">
      <c r="D137" s="181" t="s">
        <v>170</v>
      </c>
      <c r="E137" s="399" t="s">
        <v>172</v>
      </c>
      <c r="F137" s="181" t="s">
        <v>173</v>
      </c>
      <c r="G137" s="68">
        <v>1001</v>
      </c>
      <c r="H137" s="794"/>
      <c r="I137" s="794"/>
      <c r="J137" s="794"/>
      <c r="K137" s="794"/>
      <c r="L137" s="794"/>
      <c r="M137" s="794"/>
      <c r="N137" s="795" t="str">
        <f>IFERROR(IF(VLOOKUP($G137,BPU_28a_28b_I!$F$5:$J$121,4,FALSE)="","",VLOOKUP($G137,BPU_28a_28b_I!$F$5:$J$121,4,FALSE)),"")</f>
        <v/>
      </c>
      <c r="O137" s="795"/>
      <c r="P137" s="795"/>
      <c r="Q137" s="795"/>
      <c r="R137" s="794"/>
      <c r="S137" s="794"/>
      <c r="T137" s="794"/>
      <c r="U137" s="794"/>
      <c r="V137" s="794"/>
      <c r="W137" s="794"/>
      <c r="X137" s="794"/>
      <c r="Y137" s="794"/>
      <c r="Z137" s="794"/>
      <c r="AA137" s="794"/>
      <c r="AB137" s="794"/>
      <c r="AC137" s="794"/>
      <c r="AD137" s="770"/>
      <c r="AE137" s="770"/>
      <c r="AF137" s="770"/>
      <c r="AG137" s="770"/>
      <c r="AH137" s="770"/>
      <c r="AI137" s="770"/>
      <c r="AJ137" s="402">
        <v>92.17</v>
      </c>
      <c r="AK137" s="770"/>
      <c r="AL137" s="770"/>
      <c r="AM137" s="402"/>
      <c r="AN137" s="50"/>
      <c r="AO137" s="50"/>
      <c r="AP137" s="770"/>
      <c r="AQ137" s="770"/>
      <c r="AR137" s="50"/>
      <c r="AS137" s="50"/>
      <c r="AT137" s="770"/>
      <c r="AU137" s="770"/>
      <c r="AV137" s="770"/>
      <c r="AW137" s="770"/>
      <c r="AX137" s="770"/>
      <c r="AY137" s="770"/>
      <c r="AZ137" s="770"/>
      <c r="BA137" s="770"/>
      <c r="BB137" s="770"/>
      <c r="BC137" s="770"/>
      <c r="BD137" s="770"/>
      <c r="BE137" s="770"/>
      <c r="BF137" s="402" t="s">
        <v>526</v>
      </c>
      <c r="BG137" s="402" t="s">
        <v>604</v>
      </c>
      <c r="BH137" s="402" t="s">
        <v>604</v>
      </c>
      <c r="BI137" s="402" t="s">
        <v>526</v>
      </c>
      <c r="BJ137" s="770"/>
      <c r="BK137" s="770"/>
      <c r="BL137" s="770"/>
      <c r="BM137" s="770"/>
      <c r="BN137" s="402">
        <v>157.61000000000001</v>
      </c>
      <c r="BO137" s="402">
        <v>141.74939671962719</v>
      </c>
      <c r="BP137" s="402">
        <v>152.69542321940227</v>
      </c>
      <c r="BQ137" s="402">
        <v>22.34</v>
      </c>
      <c r="BR137" s="402">
        <v>34.39</v>
      </c>
      <c r="BS137" s="402">
        <v>31.306307717150709</v>
      </c>
      <c r="BT137" s="770"/>
      <c r="BU137" s="770"/>
      <c r="BV137" s="770"/>
      <c r="BW137" s="770"/>
      <c r="BX137" s="770"/>
      <c r="BY137" s="770"/>
      <c r="BZ137" s="770"/>
      <c r="CA137" s="770"/>
      <c r="CB137" s="770"/>
      <c r="CC137" s="770"/>
      <c r="CD137" s="770"/>
      <c r="CE137" s="770"/>
      <c r="CF137" s="770"/>
      <c r="CG137" s="402">
        <v>3496.48</v>
      </c>
      <c r="CH137" s="402" t="s">
        <v>526</v>
      </c>
      <c r="CI137" s="402">
        <v>11986.83</v>
      </c>
      <c r="CJ137" s="402"/>
      <c r="CK137" s="402"/>
      <c r="CL137" s="770"/>
      <c r="CM137" s="770"/>
      <c r="CN137" s="770"/>
      <c r="CO137" s="770"/>
      <c r="CP137" s="770"/>
      <c r="CQ137" s="770"/>
      <c r="CR137" s="770"/>
      <c r="CS137" s="770"/>
      <c r="CT137" s="770"/>
      <c r="CU137" s="770"/>
      <c r="CV137" s="770"/>
      <c r="CW137" s="770"/>
      <c r="CX137" s="770"/>
      <c r="CY137" s="770"/>
      <c r="CZ137" s="770"/>
      <c r="DA137" s="770"/>
      <c r="DB137" s="770"/>
      <c r="DC137" s="770"/>
      <c r="DD137" s="770"/>
      <c r="DE137" s="770"/>
      <c r="DF137" s="770"/>
      <c r="DG137" s="770"/>
      <c r="DH137" s="402" t="str">
        <f>IFERROR(IF(VLOOKUP($G137,IS_39a_I!#REF!,2,FALSE)="","",VLOOKUP($G137,IS_39a_I!#REF!,2,FALSE)),"")</f>
        <v/>
      </c>
      <c r="DI137" s="402"/>
      <c r="DJ137" s="402"/>
      <c r="DK137" s="770"/>
      <c r="DL137" s="770"/>
      <c r="DM137" s="402">
        <v>1.94</v>
      </c>
      <c r="DZ137" s="421" t="s">
        <v>324</v>
      </c>
      <c r="EA137" s="399" t="s">
        <v>172</v>
      </c>
      <c r="EB137" s="421" t="s">
        <v>344</v>
      </c>
      <c r="EC137" s="402">
        <v>9.35</v>
      </c>
      <c r="ED137" s="402">
        <v>8.3000000000000007</v>
      </c>
      <c r="EE137" s="402">
        <v>14.54</v>
      </c>
      <c r="EF137" s="402">
        <v>15.83</v>
      </c>
      <c r="EG137" s="402">
        <v>76.11</v>
      </c>
      <c r="EH137" s="402">
        <v>75.87</v>
      </c>
      <c r="EI137" s="398">
        <v>8.19</v>
      </c>
      <c r="EJ137" s="398">
        <v>6.96</v>
      </c>
      <c r="EK137" s="398">
        <v>22.48</v>
      </c>
      <c r="EL137" s="398">
        <v>22.59</v>
      </c>
      <c r="EQ137" s="181" t="s">
        <v>170</v>
      </c>
      <c r="ER137" s="399" t="s">
        <v>172</v>
      </c>
      <c r="ES137" s="181" t="s">
        <v>173</v>
      </c>
      <c r="ET137" s="68">
        <v>1001</v>
      </c>
      <c r="EU137" s="402">
        <v>8.77</v>
      </c>
      <c r="EV137" s="402">
        <v>6.92</v>
      </c>
      <c r="EW137" s="402">
        <v>6.66</v>
      </c>
      <c r="EX137" s="402">
        <v>6.91</v>
      </c>
      <c r="EY137" s="402">
        <v>50</v>
      </c>
      <c r="EZ137" s="402">
        <v>60</v>
      </c>
      <c r="FA137" s="770"/>
      <c r="FB137" s="770"/>
      <c r="FC137" s="770"/>
      <c r="FD137" s="770"/>
      <c r="FE137" s="770"/>
    </row>
    <row r="138" spans="3:161">
      <c r="D138" s="181" t="s">
        <v>175</v>
      </c>
      <c r="E138" s="399" t="s">
        <v>172</v>
      </c>
      <c r="F138" s="181" t="s">
        <v>175</v>
      </c>
      <c r="G138" s="68">
        <v>2101</v>
      </c>
      <c r="H138" s="794"/>
      <c r="I138" s="794"/>
      <c r="J138" s="794"/>
      <c r="K138" s="794"/>
      <c r="L138" s="794"/>
      <c r="M138" s="794"/>
      <c r="N138" s="795" t="str">
        <f>IFERROR(IF(VLOOKUP($G138,BPU_28a_28b_I!$F$5:$J$121,4,FALSE)="","",VLOOKUP($G138,BPU_28a_28b_I!$F$5:$J$121,4,FALSE)),"")</f>
        <v/>
      </c>
      <c r="O138" s="795"/>
      <c r="P138" s="795"/>
      <c r="Q138" s="795"/>
      <c r="R138" s="794"/>
      <c r="S138" s="794"/>
      <c r="T138" s="794"/>
      <c r="U138" s="794"/>
      <c r="V138" s="794"/>
      <c r="W138" s="794"/>
      <c r="X138" s="794"/>
      <c r="Y138" s="794"/>
      <c r="Z138" s="794"/>
      <c r="AA138" s="794"/>
      <c r="AB138" s="794"/>
      <c r="AC138" s="794"/>
      <c r="AD138" s="770"/>
      <c r="AE138" s="770"/>
      <c r="AF138" s="770"/>
      <c r="AG138" s="770"/>
      <c r="AH138" s="770"/>
      <c r="AI138" s="770"/>
      <c r="AJ138" s="402">
        <v>80.39</v>
      </c>
      <c r="AK138" s="770"/>
      <c r="AL138" s="770"/>
      <c r="AM138" s="402"/>
      <c r="AN138" s="50"/>
      <c r="AO138" s="50"/>
      <c r="AP138" s="770"/>
      <c r="AQ138" s="770"/>
      <c r="AR138" s="50"/>
      <c r="AS138" s="50"/>
      <c r="AT138" s="770"/>
      <c r="AU138" s="770"/>
      <c r="AV138" s="770"/>
      <c r="AW138" s="770"/>
      <c r="AX138" s="770"/>
      <c r="AY138" s="770"/>
      <c r="AZ138" s="770"/>
      <c r="BA138" s="770"/>
      <c r="BB138" s="770"/>
      <c r="BC138" s="770"/>
      <c r="BD138" s="770"/>
      <c r="BE138" s="770"/>
      <c r="BF138" s="402" t="s">
        <v>604</v>
      </c>
      <c r="BG138" s="402" t="s">
        <v>604</v>
      </c>
      <c r="BH138" s="402" t="s">
        <v>604</v>
      </c>
      <c r="BI138" s="402" t="s">
        <v>526</v>
      </c>
      <c r="BJ138" s="770"/>
      <c r="BK138" s="770"/>
      <c r="BL138" s="770"/>
      <c r="BM138" s="770"/>
      <c r="BN138" s="402">
        <v>146.54</v>
      </c>
      <c r="BO138" s="402">
        <v>119.98938376573516</v>
      </c>
      <c r="BP138" s="402">
        <v>133.27469363018903</v>
      </c>
      <c r="BQ138" s="402">
        <v>49.13</v>
      </c>
      <c r="BR138" s="402">
        <v>47.2</v>
      </c>
      <c r="BS138" s="402">
        <v>36.398617885597439</v>
      </c>
      <c r="BT138" s="770"/>
      <c r="BU138" s="770"/>
      <c r="BV138" s="770"/>
      <c r="BW138" s="770"/>
      <c r="BX138" s="770"/>
      <c r="BY138" s="770"/>
      <c r="BZ138" s="770"/>
      <c r="CA138" s="770"/>
      <c r="CB138" s="770"/>
      <c r="CC138" s="770"/>
      <c r="CD138" s="770"/>
      <c r="CE138" s="770"/>
      <c r="CF138" s="770"/>
      <c r="CG138" s="402">
        <v>4013.08</v>
      </c>
      <c r="CH138" s="402" t="s">
        <v>526</v>
      </c>
      <c r="CI138" s="402">
        <v>18511.46</v>
      </c>
      <c r="CJ138" s="402"/>
      <c r="CK138" s="402"/>
      <c r="CL138" s="770"/>
      <c r="CM138" s="770"/>
      <c r="CN138" s="770"/>
      <c r="CO138" s="770"/>
      <c r="CP138" s="770"/>
      <c r="CQ138" s="770"/>
      <c r="CR138" s="770"/>
      <c r="CS138" s="770"/>
      <c r="CT138" s="770"/>
      <c r="CU138" s="770"/>
      <c r="CV138" s="770"/>
      <c r="CW138" s="770"/>
      <c r="CX138" s="770"/>
      <c r="CY138" s="770"/>
      <c r="CZ138" s="770"/>
      <c r="DA138" s="770"/>
      <c r="DB138" s="770"/>
      <c r="DC138" s="770"/>
      <c r="DD138" s="770"/>
      <c r="DE138" s="770"/>
      <c r="DF138" s="770"/>
      <c r="DG138" s="770"/>
      <c r="DH138" s="402" t="str">
        <f>IFERROR(IF(VLOOKUP($G138,IS_39a_I!#REF!,2,FALSE)="","",VLOOKUP($G138,IS_39a_I!#REF!,2,FALSE)),"")</f>
        <v/>
      </c>
      <c r="DI138" s="402"/>
      <c r="DJ138" s="402"/>
      <c r="DK138" s="770"/>
      <c r="DL138" s="770"/>
      <c r="DM138" s="402">
        <v>3.34</v>
      </c>
      <c r="DZ138" s="421" t="s">
        <v>170</v>
      </c>
      <c r="EA138" s="399" t="s">
        <v>172</v>
      </c>
      <c r="EB138" s="421" t="s">
        <v>174</v>
      </c>
      <c r="EC138" s="402">
        <v>7.52</v>
      </c>
      <c r="ED138" s="402">
        <v>10.62</v>
      </c>
      <c r="EE138" s="402">
        <v>17.690000000000001</v>
      </c>
      <c r="EF138" s="402">
        <v>21.75</v>
      </c>
      <c r="EG138" s="402">
        <v>74.790000000000006</v>
      </c>
      <c r="EH138" s="402">
        <v>67.63</v>
      </c>
      <c r="EI138" s="398">
        <v>10.24</v>
      </c>
      <c r="EJ138" s="398">
        <v>8.51</v>
      </c>
      <c r="EK138" s="398">
        <v>31.6</v>
      </c>
      <c r="EL138" s="398">
        <v>29.78</v>
      </c>
      <c r="EQ138" s="181" t="s">
        <v>175</v>
      </c>
      <c r="ER138" s="399" t="s">
        <v>172</v>
      </c>
      <c r="ES138" s="181" t="s">
        <v>175</v>
      </c>
      <c r="ET138" s="68">
        <v>2101</v>
      </c>
      <c r="EU138" s="402">
        <v>13.11</v>
      </c>
      <c r="EV138" s="402">
        <v>4</v>
      </c>
      <c r="EW138" s="402">
        <v>10.84</v>
      </c>
      <c r="EX138" s="402">
        <v>4</v>
      </c>
      <c r="EY138" s="402">
        <v>17</v>
      </c>
      <c r="EZ138" s="402">
        <v>16.666666666666664</v>
      </c>
      <c r="FA138" s="770"/>
      <c r="FB138" s="770"/>
      <c r="FC138" s="770"/>
      <c r="FD138" s="770"/>
      <c r="FE138" s="770"/>
    </row>
    <row r="139" spans="3:161">
      <c r="D139" s="181" t="s">
        <v>175</v>
      </c>
      <c r="E139" s="399" t="s">
        <v>172</v>
      </c>
      <c r="F139" s="181" t="s">
        <v>177</v>
      </c>
      <c r="G139" s="68">
        <v>2201</v>
      </c>
      <c r="H139" s="794"/>
      <c r="I139" s="794"/>
      <c r="J139" s="794"/>
      <c r="K139" s="794"/>
      <c r="L139" s="794"/>
      <c r="M139" s="794"/>
      <c r="N139" s="795" t="str">
        <f>IFERROR(IF(VLOOKUP($G139,BPU_28a_28b_I!$F$5:$J$121,4,FALSE)="","",VLOOKUP($G139,BPU_28a_28b_I!$F$5:$J$121,4,FALSE)),"")</f>
        <v/>
      </c>
      <c r="O139" s="795"/>
      <c r="P139" s="795"/>
      <c r="Q139" s="795"/>
      <c r="R139" s="794"/>
      <c r="S139" s="794"/>
      <c r="T139" s="794"/>
      <c r="U139" s="794"/>
      <c r="V139" s="794"/>
      <c r="W139" s="794"/>
      <c r="X139" s="794"/>
      <c r="Y139" s="794"/>
      <c r="Z139" s="794"/>
      <c r="AA139" s="794"/>
      <c r="AB139" s="794"/>
      <c r="AC139" s="794"/>
      <c r="AD139" s="770"/>
      <c r="AE139" s="770"/>
      <c r="AF139" s="770"/>
      <c r="AG139" s="770"/>
      <c r="AH139" s="770"/>
      <c r="AI139" s="770"/>
      <c r="AJ139" s="402">
        <v>69.48</v>
      </c>
      <c r="AK139" s="770"/>
      <c r="AL139" s="770"/>
      <c r="AM139" s="402"/>
      <c r="AN139" s="50"/>
      <c r="AO139" s="50"/>
      <c r="AP139" s="770"/>
      <c r="AQ139" s="770"/>
      <c r="AR139" s="50"/>
      <c r="AS139" s="50"/>
      <c r="AT139" s="770"/>
      <c r="AU139" s="770"/>
      <c r="AV139" s="770"/>
      <c r="AW139" s="770"/>
      <c r="AX139" s="770"/>
      <c r="AY139" s="770"/>
      <c r="AZ139" s="770"/>
      <c r="BA139" s="770"/>
      <c r="BB139" s="770"/>
      <c r="BC139" s="770"/>
      <c r="BD139" s="770"/>
      <c r="BE139" s="770"/>
      <c r="BF139" s="402" t="s">
        <v>526</v>
      </c>
      <c r="BG139" s="402" t="s">
        <v>526</v>
      </c>
      <c r="BH139" s="402" t="s">
        <v>605</v>
      </c>
      <c r="BI139" s="402" t="s">
        <v>17</v>
      </c>
      <c r="BJ139" s="770"/>
      <c r="BK139" s="770"/>
      <c r="BL139" s="770"/>
      <c r="BM139" s="770"/>
      <c r="BN139" s="402">
        <v>151.85</v>
      </c>
      <c r="BO139" s="402">
        <v>123.80926947250418</v>
      </c>
      <c r="BP139" s="402">
        <v>139.46447420778114</v>
      </c>
      <c r="BQ139" s="402">
        <v>38.869999999999997</v>
      </c>
      <c r="BR139" s="402">
        <v>67.48</v>
      </c>
      <c r="BS139" s="402">
        <v>35.335358564921677</v>
      </c>
      <c r="BT139" s="770"/>
      <c r="BU139" s="770"/>
      <c r="BV139" s="770"/>
      <c r="BW139" s="770"/>
      <c r="BX139" s="770"/>
      <c r="BY139" s="770"/>
      <c r="BZ139" s="770"/>
      <c r="CA139" s="770"/>
      <c r="CB139" s="770"/>
      <c r="CC139" s="770"/>
      <c r="CD139" s="770"/>
      <c r="CE139" s="770"/>
      <c r="CF139" s="770"/>
      <c r="CG139" s="402">
        <v>2504.87</v>
      </c>
      <c r="CH139" s="402" t="s">
        <v>526</v>
      </c>
      <c r="CI139" s="402">
        <v>15129.5</v>
      </c>
      <c r="CJ139" s="402"/>
      <c r="CK139" s="402"/>
      <c r="CL139" s="770"/>
      <c r="CM139" s="770"/>
      <c r="CN139" s="770"/>
      <c r="CO139" s="770"/>
      <c r="CP139" s="770"/>
      <c r="CQ139" s="770"/>
      <c r="CR139" s="770"/>
      <c r="CS139" s="770"/>
      <c r="CT139" s="770"/>
      <c r="CU139" s="770"/>
      <c r="CV139" s="770"/>
      <c r="CW139" s="770"/>
      <c r="CX139" s="770"/>
      <c r="CY139" s="770"/>
      <c r="CZ139" s="770"/>
      <c r="DA139" s="770"/>
      <c r="DB139" s="770"/>
      <c r="DC139" s="770"/>
      <c r="DD139" s="770"/>
      <c r="DE139" s="770"/>
      <c r="DF139" s="770"/>
      <c r="DG139" s="770"/>
      <c r="DH139" s="402" t="str">
        <f>IFERROR(IF(VLOOKUP($G139,IS_39a_I!#REF!,2,FALSE)="","",VLOOKUP($G139,IS_39a_I!#REF!,2,FALSE)),"")</f>
        <v/>
      </c>
      <c r="DI139" s="402"/>
      <c r="DJ139" s="402"/>
      <c r="DK139" s="770"/>
      <c r="DL139" s="770"/>
      <c r="DM139" s="402">
        <v>2.11</v>
      </c>
      <c r="DZ139" s="421" t="s">
        <v>170</v>
      </c>
      <c r="EA139" s="399" t="s">
        <v>172</v>
      </c>
      <c r="EB139" s="421" t="s">
        <v>345</v>
      </c>
      <c r="EC139" s="402">
        <v>7.36</v>
      </c>
      <c r="ED139" s="402">
        <v>8.25</v>
      </c>
      <c r="EE139" s="402">
        <v>8.86</v>
      </c>
      <c r="EF139" s="402">
        <v>12.1</v>
      </c>
      <c r="EG139" s="402">
        <v>83.78</v>
      </c>
      <c r="EH139" s="402">
        <v>79.66</v>
      </c>
      <c r="EI139" s="398">
        <v>8.27</v>
      </c>
      <c r="EJ139" s="398">
        <v>6.68</v>
      </c>
      <c r="EK139" s="398">
        <v>19.82</v>
      </c>
      <c r="EL139" s="398">
        <v>22.14</v>
      </c>
      <c r="EQ139" s="181" t="s">
        <v>175</v>
      </c>
      <c r="ER139" s="399" t="s">
        <v>172</v>
      </c>
      <c r="ES139" s="181" t="s">
        <v>177</v>
      </c>
      <c r="ET139" s="68">
        <v>2201</v>
      </c>
      <c r="EU139" s="402">
        <v>11.13</v>
      </c>
      <c r="EV139" s="402">
        <v>2.84</v>
      </c>
      <c r="EW139" s="402">
        <v>10.199999999999999</v>
      </c>
      <c r="EX139" s="402">
        <v>2.84</v>
      </c>
      <c r="EY139" s="402">
        <v>100</v>
      </c>
      <c r="EZ139" s="402">
        <v>100</v>
      </c>
      <c r="FA139" s="770"/>
      <c r="FB139" s="770"/>
      <c r="FC139" s="770"/>
      <c r="FD139" s="770"/>
      <c r="FE139" s="770"/>
    </row>
    <row r="140" spans="3:161">
      <c r="D140" s="181" t="s">
        <v>178</v>
      </c>
      <c r="E140" s="399" t="s">
        <v>172</v>
      </c>
      <c r="F140" s="181" t="s">
        <v>180</v>
      </c>
      <c r="G140" s="68">
        <v>3001</v>
      </c>
      <c r="H140" s="794"/>
      <c r="I140" s="794"/>
      <c r="J140" s="794"/>
      <c r="K140" s="794"/>
      <c r="L140" s="794"/>
      <c r="M140" s="794"/>
      <c r="N140" s="795" t="str">
        <f>IFERROR(IF(VLOOKUP($G140,BPU_28a_28b_I!$F$5:$J$121,4,FALSE)="","",VLOOKUP($G140,BPU_28a_28b_I!$F$5:$J$121,4,FALSE)),"")</f>
        <v/>
      </c>
      <c r="O140" s="795"/>
      <c r="P140" s="795"/>
      <c r="Q140" s="795"/>
      <c r="R140" s="794"/>
      <c r="S140" s="794"/>
      <c r="T140" s="794"/>
      <c r="U140" s="794"/>
      <c r="V140" s="794"/>
      <c r="W140" s="794"/>
      <c r="X140" s="794"/>
      <c r="Y140" s="794"/>
      <c r="Z140" s="794"/>
      <c r="AA140" s="794"/>
      <c r="AB140" s="794"/>
      <c r="AC140" s="794"/>
      <c r="AD140" s="770"/>
      <c r="AE140" s="770"/>
      <c r="AF140" s="770"/>
      <c r="AG140" s="770"/>
      <c r="AH140" s="770"/>
      <c r="AI140" s="770"/>
      <c r="AJ140" s="402">
        <v>88.76</v>
      </c>
      <c r="AK140" s="770"/>
      <c r="AL140" s="770"/>
      <c r="AM140" s="402"/>
      <c r="AN140" s="50"/>
      <c r="AO140" s="50"/>
      <c r="AP140" s="770"/>
      <c r="AQ140" s="770"/>
      <c r="AR140" s="50"/>
      <c r="AS140" s="50"/>
      <c r="AT140" s="770"/>
      <c r="AU140" s="770"/>
      <c r="AV140" s="770"/>
      <c r="AW140" s="770"/>
      <c r="AX140" s="770"/>
      <c r="AY140" s="770"/>
      <c r="AZ140" s="770"/>
      <c r="BA140" s="770"/>
      <c r="BB140" s="770"/>
      <c r="BC140" s="770"/>
      <c r="BD140" s="770"/>
      <c r="BE140" s="770"/>
      <c r="BF140" s="402" t="s">
        <v>604</v>
      </c>
      <c r="BG140" s="402" t="s">
        <v>604</v>
      </c>
      <c r="BH140" s="402" t="s">
        <v>604</v>
      </c>
      <c r="BI140" s="402" t="s">
        <v>526</v>
      </c>
      <c r="BJ140" s="770"/>
      <c r="BK140" s="770"/>
      <c r="BL140" s="770"/>
      <c r="BM140" s="770"/>
      <c r="BN140" s="402">
        <v>165.29</v>
      </c>
      <c r="BO140" s="402">
        <v>144.64944787582834</v>
      </c>
      <c r="BP140" s="402">
        <v>155.37137235436512</v>
      </c>
      <c r="BQ140" s="402">
        <v>49.85</v>
      </c>
      <c r="BR140" s="402">
        <v>39.369999999999997</v>
      </c>
      <c r="BS140" s="402">
        <v>34.918959354949294</v>
      </c>
      <c r="BT140" s="770"/>
      <c r="BU140" s="770"/>
      <c r="BV140" s="770"/>
      <c r="BW140" s="770"/>
      <c r="BX140" s="770"/>
      <c r="BY140" s="770"/>
      <c r="BZ140" s="770"/>
      <c r="CA140" s="770"/>
      <c r="CB140" s="770"/>
      <c r="CC140" s="770"/>
      <c r="CD140" s="770"/>
      <c r="CE140" s="770"/>
      <c r="CF140" s="770"/>
      <c r="CG140" s="402">
        <v>2775.4100000000003</v>
      </c>
      <c r="CH140" s="402">
        <v>10765.61</v>
      </c>
      <c r="CI140" s="402">
        <v>109468.84</v>
      </c>
      <c r="CJ140" s="402"/>
      <c r="CK140" s="402"/>
      <c r="CL140" s="770"/>
      <c r="CM140" s="770"/>
      <c r="CN140" s="770"/>
      <c r="CO140" s="770"/>
      <c r="CP140" s="770"/>
      <c r="CQ140" s="770"/>
      <c r="CR140" s="770"/>
      <c r="CS140" s="770"/>
      <c r="CT140" s="770"/>
      <c r="CU140" s="770"/>
      <c r="CV140" s="770"/>
      <c r="CW140" s="770"/>
      <c r="CX140" s="770"/>
      <c r="CY140" s="770"/>
      <c r="CZ140" s="770"/>
      <c r="DA140" s="770"/>
      <c r="DB140" s="770"/>
      <c r="DC140" s="770"/>
      <c r="DD140" s="770"/>
      <c r="DE140" s="770"/>
      <c r="DF140" s="770"/>
      <c r="DG140" s="770"/>
      <c r="DH140" s="402" t="str">
        <f>IFERROR(IF(VLOOKUP($G140,IS_39a_I!#REF!,2,FALSE)="","",VLOOKUP($G140,IS_39a_I!#REF!,2,FALSE)),"")</f>
        <v/>
      </c>
      <c r="DI140" s="402"/>
      <c r="DJ140" s="402"/>
      <c r="DK140" s="770"/>
      <c r="DL140" s="770"/>
      <c r="DM140" s="402">
        <v>2.36</v>
      </c>
      <c r="DZ140" s="421" t="s">
        <v>175</v>
      </c>
      <c r="EA140" s="399" t="s">
        <v>172</v>
      </c>
      <c r="EB140" s="421" t="s">
        <v>346</v>
      </c>
      <c r="EC140" s="402">
        <v>14.09</v>
      </c>
      <c r="ED140" s="402">
        <v>14.38</v>
      </c>
      <c r="EE140" s="402">
        <v>15.1</v>
      </c>
      <c r="EF140" s="402">
        <v>16.760000000000002</v>
      </c>
      <c r="EG140" s="402">
        <v>70.81</v>
      </c>
      <c r="EH140" s="402">
        <v>68.86</v>
      </c>
      <c r="EI140" s="398">
        <v>8.0299999999999994</v>
      </c>
      <c r="EJ140" s="398">
        <v>7.62</v>
      </c>
      <c r="EK140" s="398">
        <v>13.85</v>
      </c>
      <c r="EL140" s="398">
        <v>14.5</v>
      </c>
      <c r="EQ140" s="181" t="s">
        <v>178</v>
      </c>
      <c r="ER140" s="399" t="s">
        <v>172</v>
      </c>
      <c r="ES140" s="181" t="s">
        <v>180</v>
      </c>
      <c r="ET140" s="68">
        <v>3001</v>
      </c>
      <c r="EU140" s="402">
        <v>3.67</v>
      </c>
      <c r="EV140" s="402">
        <v>6.25</v>
      </c>
      <c r="EW140" s="402">
        <v>1.39</v>
      </c>
      <c r="EX140" s="402">
        <v>6.24</v>
      </c>
      <c r="EY140" s="402">
        <v>50</v>
      </c>
      <c r="EZ140" s="402">
        <v>71.428571428571431</v>
      </c>
      <c r="FA140" s="770"/>
      <c r="FB140" s="770"/>
      <c r="FC140" s="770"/>
      <c r="FD140" s="770"/>
      <c r="FE140" s="770"/>
    </row>
    <row r="141" spans="3:161">
      <c r="D141" s="181" t="s">
        <v>178</v>
      </c>
      <c r="E141" s="399" t="s">
        <v>172</v>
      </c>
      <c r="F141" s="180" t="s">
        <v>183</v>
      </c>
      <c r="G141" s="68">
        <v>3301</v>
      </c>
      <c r="H141" s="794"/>
      <c r="I141" s="794"/>
      <c r="J141" s="794"/>
      <c r="K141" s="794"/>
      <c r="L141" s="794"/>
      <c r="M141" s="794"/>
      <c r="N141" s="795" t="str">
        <f>IFERROR(IF(VLOOKUP($G141,BPU_28a_28b_I!$F$5:$J$121,4,FALSE)="","",VLOOKUP($G141,BPU_28a_28b_I!$F$5:$J$121,4,FALSE)),"")</f>
        <v/>
      </c>
      <c r="O141" s="795"/>
      <c r="P141" s="795"/>
      <c r="Q141" s="795"/>
      <c r="R141" s="794"/>
      <c r="S141" s="794"/>
      <c r="T141" s="794"/>
      <c r="U141" s="794"/>
      <c r="V141" s="794"/>
      <c r="W141" s="794"/>
      <c r="X141" s="794"/>
      <c r="Y141" s="794"/>
      <c r="Z141" s="794"/>
      <c r="AA141" s="794"/>
      <c r="AB141" s="794"/>
      <c r="AC141" s="794"/>
      <c r="AD141" s="770"/>
      <c r="AE141" s="770"/>
      <c r="AF141" s="770"/>
      <c r="AG141" s="770"/>
      <c r="AH141" s="770"/>
      <c r="AI141" s="770"/>
      <c r="AJ141" s="402" t="s">
        <v>526</v>
      </c>
      <c r="AK141" s="770"/>
      <c r="AL141" s="770"/>
      <c r="AM141" s="402"/>
      <c r="AN141" s="50"/>
      <c r="AO141" s="50"/>
      <c r="AP141" s="770"/>
      <c r="AQ141" s="770"/>
      <c r="AR141" s="50"/>
      <c r="AS141" s="50"/>
      <c r="AT141" s="770"/>
      <c r="AU141" s="770"/>
      <c r="AV141" s="770"/>
      <c r="AW141" s="770"/>
      <c r="AX141" s="770"/>
      <c r="AY141" s="770"/>
      <c r="AZ141" s="770"/>
      <c r="BA141" s="770"/>
      <c r="BB141" s="770"/>
      <c r="BC141" s="770"/>
      <c r="BD141" s="770"/>
      <c r="BE141" s="770"/>
      <c r="BF141" s="402" t="s">
        <v>526</v>
      </c>
      <c r="BG141" s="402" t="s">
        <v>526</v>
      </c>
      <c r="BH141" s="402" t="s">
        <v>605</v>
      </c>
      <c r="BI141" s="402" t="s">
        <v>17</v>
      </c>
      <c r="BJ141" s="770"/>
      <c r="BK141" s="770"/>
      <c r="BL141" s="770"/>
      <c r="BM141" s="770"/>
      <c r="BN141" s="402">
        <v>158.15</v>
      </c>
      <c r="BO141" s="402">
        <v>146.72964283019982</v>
      </c>
      <c r="BP141" s="402">
        <v>160.61714715915878</v>
      </c>
      <c r="BQ141" s="402">
        <v>53.27</v>
      </c>
      <c r="BR141" s="402">
        <v>40.51</v>
      </c>
      <c r="BS141" s="402">
        <v>33.791436575317313</v>
      </c>
      <c r="BT141" s="770"/>
      <c r="BU141" s="770"/>
      <c r="BV141" s="770"/>
      <c r="BW141" s="770"/>
      <c r="BX141" s="770"/>
      <c r="BY141" s="770"/>
      <c r="BZ141" s="770"/>
      <c r="CA141" s="770"/>
      <c r="CB141" s="770"/>
      <c r="CC141" s="770"/>
      <c r="CD141" s="770"/>
      <c r="CE141" s="770"/>
      <c r="CF141" s="770"/>
      <c r="CG141" s="402">
        <v>938.13</v>
      </c>
      <c r="CH141" s="402">
        <v>7059.37</v>
      </c>
      <c r="CI141" s="402">
        <v>66160.73</v>
      </c>
      <c r="CJ141" s="402"/>
      <c r="CK141" s="402"/>
      <c r="CL141" s="770"/>
      <c r="CM141" s="770"/>
      <c r="CN141" s="770"/>
      <c r="CO141" s="770"/>
      <c r="CP141" s="770"/>
      <c r="CQ141" s="770"/>
      <c r="CR141" s="770"/>
      <c r="CS141" s="770"/>
      <c r="CT141" s="770"/>
      <c r="CU141" s="770"/>
      <c r="CV141" s="770"/>
      <c r="CW141" s="770"/>
      <c r="CX141" s="770"/>
      <c r="CY141" s="770"/>
      <c r="CZ141" s="770"/>
      <c r="DA141" s="770"/>
      <c r="DB141" s="770"/>
      <c r="DC141" s="770"/>
      <c r="DD141" s="770"/>
      <c r="DE141" s="770"/>
      <c r="DF141" s="770"/>
      <c r="DG141" s="770"/>
      <c r="DH141" s="402" t="str">
        <f>IFERROR(IF(VLOOKUP($G141,IS_39a_I!#REF!,2,FALSE)="","",VLOOKUP($G141,IS_39a_I!#REF!,2,FALSE)),"")</f>
        <v/>
      </c>
      <c r="DI141" s="402"/>
      <c r="DJ141" s="402"/>
      <c r="DK141" s="770"/>
      <c r="DL141" s="770"/>
      <c r="DM141" s="402">
        <v>0.79</v>
      </c>
      <c r="DZ141" s="421" t="s">
        <v>175</v>
      </c>
      <c r="EA141" s="399" t="s">
        <v>172</v>
      </c>
      <c r="EB141" s="423" t="s">
        <v>347</v>
      </c>
      <c r="EC141" s="402">
        <v>31.93</v>
      </c>
      <c r="ED141" s="402">
        <v>27.47</v>
      </c>
      <c r="EE141" s="402">
        <v>8.61</v>
      </c>
      <c r="EF141" s="402">
        <v>11.16</v>
      </c>
      <c r="EG141" s="402">
        <v>59.46</v>
      </c>
      <c r="EH141" s="402">
        <v>61.37</v>
      </c>
      <c r="EI141" s="398">
        <v>9.9499999999999993</v>
      </c>
      <c r="EJ141" s="398">
        <v>8.33</v>
      </c>
      <c r="EK141" s="398">
        <v>17.309999999999999</v>
      </c>
      <c r="EL141" s="398">
        <v>18.12</v>
      </c>
      <c r="EQ141" s="181" t="s">
        <v>178</v>
      </c>
      <c r="ER141" s="399" t="s">
        <v>172</v>
      </c>
      <c r="ES141" s="180" t="s">
        <v>183</v>
      </c>
      <c r="ET141" s="68">
        <v>3301</v>
      </c>
      <c r="EU141" s="402">
        <v>7.98</v>
      </c>
      <c r="EV141" s="402">
        <v>9.36</v>
      </c>
      <c r="EW141" s="402">
        <v>6.42</v>
      </c>
      <c r="EX141" s="402">
        <v>9.36</v>
      </c>
      <c r="EY141" s="402">
        <v>57</v>
      </c>
      <c r="EZ141" s="402">
        <v>62.5</v>
      </c>
      <c r="FA141" s="770"/>
      <c r="FB141" s="770"/>
      <c r="FC141" s="770"/>
      <c r="FD141" s="770"/>
      <c r="FE141" s="770"/>
    </row>
    <row r="142" spans="3:161">
      <c r="D142" s="181" t="s">
        <v>184</v>
      </c>
      <c r="E142" s="399" t="s">
        <v>172</v>
      </c>
      <c r="F142" s="181" t="s">
        <v>186</v>
      </c>
      <c r="G142" s="68">
        <v>4001</v>
      </c>
      <c r="H142" s="794"/>
      <c r="I142" s="794"/>
      <c r="J142" s="794"/>
      <c r="K142" s="794"/>
      <c r="L142" s="794"/>
      <c r="M142" s="794"/>
      <c r="N142" s="795" t="str">
        <f>IFERROR(IF(VLOOKUP($G142,BPU_28a_28b_I!$F$5:$J$121,4,FALSE)="","",VLOOKUP($G142,BPU_28a_28b_I!$F$5:$J$121,4,FALSE)),"")</f>
        <v/>
      </c>
      <c r="O142" s="795"/>
      <c r="P142" s="795"/>
      <c r="Q142" s="795"/>
      <c r="R142" s="794"/>
      <c r="S142" s="794"/>
      <c r="T142" s="794"/>
      <c r="U142" s="794"/>
      <c r="V142" s="794"/>
      <c r="W142" s="794"/>
      <c r="X142" s="794"/>
      <c r="Y142" s="794"/>
      <c r="Z142" s="794"/>
      <c r="AA142" s="794"/>
      <c r="AB142" s="794"/>
      <c r="AC142" s="794"/>
      <c r="AD142" s="770"/>
      <c r="AE142" s="770"/>
      <c r="AF142" s="770"/>
      <c r="AG142" s="770"/>
      <c r="AH142" s="770"/>
      <c r="AI142" s="770"/>
      <c r="AJ142" s="402">
        <v>80.81</v>
      </c>
      <c r="AK142" s="770"/>
      <c r="AL142" s="770"/>
      <c r="AM142" s="402"/>
      <c r="AN142" s="50"/>
      <c r="AO142" s="50"/>
      <c r="AP142" s="770"/>
      <c r="AQ142" s="770"/>
      <c r="AR142" s="50"/>
      <c r="AS142" s="50"/>
      <c r="AT142" s="770"/>
      <c r="AU142" s="770"/>
      <c r="AV142" s="770"/>
      <c r="AW142" s="770"/>
      <c r="AX142" s="770"/>
      <c r="AY142" s="770"/>
      <c r="AZ142" s="770"/>
      <c r="BA142" s="770"/>
      <c r="BB142" s="770"/>
      <c r="BC142" s="770"/>
      <c r="BD142" s="770"/>
      <c r="BE142" s="770"/>
      <c r="BF142" s="402" t="s">
        <v>604</v>
      </c>
      <c r="BG142" s="402" t="s">
        <v>604</v>
      </c>
      <c r="BH142" s="402" t="s">
        <v>604</v>
      </c>
      <c r="BI142" s="402" t="s">
        <v>526</v>
      </c>
      <c r="BJ142" s="770"/>
      <c r="BK142" s="770"/>
      <c r="BL142" s="770"/>
      <c r="BM142" s="770"/>
      <c r="BN142" s="402">
        <v>178.65</v>
      </c>
      <c r="BO142" s="402">
        <v>162.25697015389392</v>
      </c>
      <c r="BP142" s="402">
        <v>181.09189128898277</v>
      </c>
      <c r="BQ142" s="402">
        <v>40.840000000000003</v>
      </c>
      <c r="BR142" s="402">
        <v>30.53</v>
      </c>
      <c r="BS142" s="402">
        <v>25.844821745583541</v>
      </c>
      <c r="BT142" s="770"/>
      <c r="BU142" s="770"/>
      <c r="BV142" s="770"/>
      <c r="BW142" s="770"/>
      <c r="BX142" s="770"/>
      <c r="BY142" s="770"/>
      <c r="BZ142" s="770"/>
      <c r="CA142" s="770"/>
      <c r="CB142" s="770"/>
      <c r="CC142" s="770"/>
      <c r="CD142" s="770"/>
      <c r="CE142" s="770"/>
      <c r="CF142" s="770"/>
      <c r="CG142" s="402">
        <v>8234.4599999999991</v>
      </c>
      <c r="CH142" s="402">
        <v>30059.279999999999</v>
      </c>
      <c r="CI142" s="402">
        <v>8277.33</v>
      </c>
      <c r="CJ142" s="402"/>
      <c r="CK142" s="402"/>
      <c r="CL142" s="770"/>
      <c r="CM142" s="770"/>
      <c r="CN142" s="770"/>
      <c r="CO142" s="770"/>
      <c r="CP142" s="770"/>
      <c r="CQ142" s="770"/>
      <c r="CR142" s="770"/>
      <c r="CS142" s="770"/>
      <c r="CT142" s="770"/>
      <c r="CU142" s="770"/>
      <c r="CV142" s="770"/>
      <c r="CW142" s="770"/>
      <c r="CX142" s="770"/>
      <c r="CY142" s="770"/>
      <c r="CZ142" s="770"/>
      <c r="DA142" s="770"/>
      <c r="DB142" s="770"/>
      <c r="DC142" s="770"/>
      <c r="DD142" s="770"/>
      <c r="DE142" s="770"/>
      <c r="DF142" s="770"/>
      <c r="DG142" s="770"/>
      <c r="DH142" s="402" t="str">
        <f>IFERROR(IF(VLOOKUP($G142,IS_39a_I!#REF!,2,FALSE)="","",VLOOKUP($G142,IS_39a_I!#REF!,2,FALSE)),"")</f>
        <v/>
      </c>
      <c r="DI142" s="402"/>
      <c r="DJ142" s="402"/>
      <c r="DK142" s="770"/>
      <c r="DL142" s="770"/>
      <c r="DM142" s="402">
        <v>2.4700000000000002</v>
      </c>
      <c r="DZ142" s="421" t="s">
        <v>178</v>
      </c>
      <c r="EA142" s="399" t="s">
        <v>172</v>
      </c>
      <c r="EB142" s="423" t="s">
        <v>348</v>
      </c>
      <c r="EC142" s="402">
        <v>18.96</v>
      </c>
      <c r="ED142" s="402">
        <v>18.97</v>
      </c>
      <c r="EE142" s="402">
        <v>12.63</v>
      </c>
      <c r="EF142" s="402">
        <v>13.98</v>
      </c>
      <c r="EG142" s="402">
        <v>68.41</v>
      </c>
      <c r="EH142" s="402">
        <v>67.05</v>
      </c>
      <c r="EI142" s="398">
        <v>7.73</v>
      </c>
      <c r="EJ142" s="398">
        <v>7.76</v>
      </c>
      <c r="EK142" s="398">
        <v>21.42</v>
      </c>
      <c r="EL142" s="398">
        <v>20.079999999999998</v>
      </c>
      <c r="EQ142" s="181" t="s">
        <v>184</v>
      </c>
      <c r="ER142" s="399" t="s">
        <v>172</v>
      </c>
      <c r="ES142" s="181" t="s">
        <v>186</v>
      </c>
      <c r="ET142" s="68">
        <v>4001</v>
      </c>
      <c r="EU142" s="402">
        <v>7.82</v>
      </c>
      <c r="EV142" s="402">
        <v>6.49</v>
      </c>
      <c r="EW142" s="402">
        <v>5.86</v>
      </c>
      <c r="EX142" s="402">
        <v>6.48</v>
      </c>
      <c r="EY142" s="402">
        <v>100</v>
      </c>
      <c r="EZ142" s="402">
        <v>100</v>
      </c>
      <c r="FA142" s="770"/>
      <c r="FB142" s="770"/>
      <c r="FC142" s="770"/>
      <c r="FD142" s="770"/>
      <c r="FE142" s="770"/>
    </row>
    <row r="143" spans="3:161">
      <c r="D143" s="181" t="s">
        <v>184</v>
      </c>
      <c r="E143" s="399" t="s">
        <v>172</v>
      </c>
      <c r="F143" s="181" t="s">
        <v>189</v>
      </c>
      <c r="G143" s="68">
        <v>4301</v>
      </c>
      <c r="H143" s="794"/>
      <c r="I143" s="794"/>
      <c r="J143" s="794"/>
      <c r="K143" s="794"/>
      <c r="L143" s="794"/>
      <c r="M143" s="794"/>
      <c r="N143" s="795" t="str">
        <f>IFERROR(IF(VLOOKUP($G143,BPU_28a_28b_I!$F$5:$J$121,4,FALSE)="","",VLOOKUP($G143,BPU_28a_28b_I!$F$5:$J$121,4,FALSE)),"")</f>
        <v/>
      </c>
      <c r="O143" s="795"/>
      <c r="P143" s="795"/>
      <c r="Q143" s="795"/>
      <c r="R143" s="794"/>
      <c r="S143" s="794"/>
      <c r="T143" s="794"/>
      <c r="U143" s="794"/>
      <c r="V143" s="794"/>
      <c r="W143" s="794"/>
      <c r="X143" s="794"/>
      <c r="Y143" s="794"/>
      <c r="Z143" s="794"/>
      <c r="AA143" s="794"/>
      <c r="AB143" s="794"/>
      <c r="AC143" s="794"/>
      <c r="AD143" s="770"/>
      <c r="AE143" s="770"/>
      <c r="AF143" s="770"/>
      <c r="AG143" s="770"/>
      <c r="AH143" s="770"/>
      <c r="AI143" s="770"/>
      <c r="AJ143" s="402">
        <v>73.180000000000007</v>
      </c>
      <c r="AK143" s="770"/>
      <c r="AL143" s="770"/>
      <c r="AM143" s="402"/>
      <c r="AN143" s="50"/>
      <c r="AO143" s="50"/>
      <c r="AP143" s="770"/>
      <c r="AQ143" s="770"/>
      <c r="AR143" s="50"/>
      <c r="AS143" s="50"/>
      <c r="AT143" s="770"/>
      <c r="AU143" s="770"/>
      <c r="AV143" s="770"/>
      <c r="AW143" s="770"/>
      <c r="AX143" s="770"/>
      <c r="AY143" s="770"/>
      <c r="AZ143" s="770"/>
      <c r="BA143" s="770"/>
      <c r="BB143" s="770"/>
      <c r="BC143" s="770"/>
      <c r="BD143" s="770"/>
      <c r="BE143" s="770"/>
      <c r="BF143" s="402" t="s">
        <v>526</v>
      </c>
      <c r="BG143" s="402" t="s">
        <v>526</v>
      </c>
      <c r="BH143" s="402" t="s">
        <v>605</v>
      </c>
      <c r="BI143" s="402" t="s">
        <v>17</v>
      </c>
      <c r="BJ143" s="770"/>
      <c r="BK143" s="770"/>
      <c r="BL143" s="770"/>
      <c r="BM143" s="770"/>
      <c r="BN143" s="402">
        <v>159.63</v>
      </c>
      <c r="BO143" s="402">
        <v>142.2031687385641</v>
      </c>
      <c r="BP143" s="402">
        <v>165.36363998782934</v>
      </c>
      <c r="BQ143" s="402">
        <v>46.48</v>
      </c>
      <c r="BR143" s="402">
        <v>41.21</v>
      </c>
      <c r="BS143" s="402">
        <v>38.256028182368652</v>
      </c>
      <c r="BT143" s="770"/>
      <c r="BU143" s="770"/>
      <c r="BV143" s="770"/>
      <c r="BW143" s="770"/>
      <c r="BX143" s="770"/>
      <c r="BY143" s="770"/>
      <c r="BZ143" s="770"/>
      <c r="CA143" s="770"/>
      <c r="CB143" s="770"/>
      <c r="CC143" s="770"/>
      <c r="CD143" s="770"/>
      <c r="CE143" s="770"/>
      <c r="CF143" s="770"/>
      <c r="CG143" s="402">
        <v>1635.93</v>
      </c>
      <c r="CH143" s="402">
        <v>17676.810000000001</v>
      </c>
      <c r="CI143" s="402">
        <v>612.59</v>
      </c>
      <c r="CJ143" s="402"/>
      <c r="CK143" s="402"/>
      <c r="CL143" s="770"/>
      <c r="CM143" s="770"/>
      <c r="CN143" s="770"/>
      <c r="CO143" s="770"/>
      <c r="CP143" s="770"/>
      <c r="CQ143" s="770"/>
      <c r="CR143" s="770"/>
      <c r="CS143" s="770"/>
      <c r="CT143" s="770"/>
      <c r="CU143" s="770"/>
      <c r="CV143" s="770"/>
      <c r="CW143" s="770"/>
      <c r="CX143" s="770"/>
      <c r="CY143" s="770"/>
      <c r="CZ143" s="770"/>
      <c r="DA143" s="770"/>
      <c r="DB143" s="770"/>
      <c r="DC143" s="770"/>
      <c r="DD143" s="770"/>
      <c r="DE143" s="770"/>
      <c r="DF143" s="770"/>
      <c r="DG143" s="770"/>
      <c r="DH143" s="402" t="str">
        <f>IFERROR(IF(VLOOKUP($G143,IS_39a_I!#REF!,2,FALSE)="","",VLOOKUP($G143,IS_39a_I!#REF!,2,FALSE)),"")</f>
        <v/>
      </c>
      <c r="DI143" s="402"/>
      <c r="DJ143" s="402"/>
      <c r="DK143" s="770"/>
      <c r="DL143" s="770"/>
      <c r="DM143" s="402">
        <v>0.43</v>
      </c>
      <c r="DZ143" s="421" t="s">
        <v>178</v>
      </c>
      <c r="EA143" s="399" t="s">
        <v>172</v>
      </c>
      <c r="EB143" s="421" t="s">
        <v>350</v>
      </c>
      <c r="EC143" s="402">
        <v>18.09</v>
      </c>
      <c r="ED143" s="402">
        <v>19.78</v>
      </c>
      <c r="EE143" s="402">
        <v>16.809999999999999</v>
      </c>
      <c r="EF143" s="402">
        <v>17.510000000000002</v>
      </c>
      <c r="EG143" s="402">
        <v>65.099999999999994</v>
      </c>
      <c r="EH143" s="402">
        <v>62.71</v>
      </c>
      <c r="EI143" s="398">
        <v>9</v>
      </c>
      <c r="EJ143" s="398">
        <v>8.09</v>
      </c>
      <c r="EK143" s="398">
        <v>22.6</v>
      </c>
      <c r="EL143" s="398">
        <v>22.4</v>
      </c>
      <c r="EQ143" s="181" t="s">
        <v>184</v>
      </c>
      <c r="ER143" s="399" t="s">
        <v>172</v>
      </c>
      <c r="ES143" s="181" t="s">
        <v>189</v>
      </c>
      <c r="ET143" s="68">
        <v>4301</v>
      </c>
      <c r="EU143" s="402">
        <v>4.05</v>
      </c>
      <c r="EV143" s="402">
        <v>20.329999999999998</v>
      </c>
      <c r="EW143" s="402">
        <v>2.68</v>
      </c>
      <c r="EX143" s="402">
        <v>20.05</v>
      </c>
      <c r="EY143" s="402" t="s">
        <v>333</v>
      </c>
      <c r="EZ143" s="402" t="s">
        <v>333</v>
      </c>
      <c r="FA143" s="770"/>
      <c r="FB143" s="770"/>
      <c r="FC143" s="770"/>
      <c r="FD143" s="770"/>
      <c r="FE143" s="770"/>
    </row>
    <row r="144" spans="3:161">
      <c r="D144" s="181" t="s">
        <v>190</v>
      </c>
      <c r="E144" s="399" t="s">
        <v>191</v>
      </c>
      <c r="F144" s="181" t="s">
        <v>191</v>
      </c>
      <c r="G144" s="68">
        <v>5001</v>
      </c>
      <c r="H144" s="794"/>
      <c r="I144" s="794"/>
      <c r="J144" s="794"/>
      <c r="K144" s="794"/>
      <c r="L144" s="794"/>
      <c r="M144" s="794"/>
      <c r="N144" s="795" t="str">
        <f>IFERROR(IF(VLOOKUP($G144,BPU_28a_28b_I!$F$5:$J$121,4,FALSE)="","",VLOOKUP($G144,BPU_28a_28b_I!$F$5:$J$121,4,FALSE)),"")</f>
        <v/>
      </c>
      <c r="O144" s="795"/>
      <c r="P144" s="795"/>
      <c r="Q144" s="795"/>
      <c r="R144" s="794"/>
      <c r="S144" s="794"/>
      <c r="T144" s="794"/>
      <c r="U144" s="794"/>
      <c r="V144" s="794"/>
      <c r="W144" s="794"/>
      <c r="X144" s="794"/>
      <c r="Y144" s="794"/>
      <c r="Z144" s="794"/>
      <c r="AA144" s="794"/>
      <c r="AB144" s="794"/>
      <c r="AC144" s="794"/>
      <c r="AD144" s="770"/>
      <c r="AE144" s="770"/>
      <c r="AF144" s="770"/>
      <c r="AG144" s="770"/>
      <c r="AH144" s="770"/>
      <c r="AI144" s="770"/>
      <c r="AJ144" s="402">
        <v>86.41</v>
      </c>
      <c r="AK144" s="770"/>
      <c r="AL144" s="770"/>
      <c r="AM144" s="402"/>
      <c r="AN144" s="50"/>
      <c r="AO144" s="50"/>
      <c r="AP144" s="770"/>
      <c r="AQ144" s="770"/>
      <c r="AR144" s="50"/>
      <c r="AS144" s="50"/>
      <c r="AT144" s="770"/>
      <c r="AU144" s="770"/>
      <c r="AV144" s="770"/>
      <c r="AW144" s="770"/>
      <c r="AX144" s="770"/>
      <c r="AY144" s="770"/>
      <c r="AZ144" s="770"/>
      <c r="BA144" s="770"/>
      <c r="BB144" s="770"/>
      <c r="BC144" s="770"/>
      <c r="BD144" s="770"/>
      <c r="BE144" s="770"/>
      <c r="BF144" s="402" t="s">
        <v>604</v>
      </c>
      <c r="BG144" s="402" t="s">
        <v>604</v>
      </c>
      <c r="BH144" s="402" t="s">
        <v>604</v>
      </c>
      <c r="BI144" s="402" t="s">
        <v>526</v>
      </c>
      <c r="BJ144" s="770"/>
      <c r="BK144" s="770"/>
      <c r="BL144" s="770"/>
      <c r="BM144" s="770"/>
      <c r="BN144" s="402">
        <v>158.21</v>
      </c>
      <c r="BO144" s="402">
        <v>83.899518729440189</v>
      </c>
      <c r="BP144" s="402">
        <v>160.4455819830082</v>
      </c>
      <c r="BQ144" s="402">
        <v>47.32</v>
      </c>
      <c r="BR144" s="402">
        <v>33.25</v>
      </c>
      <c r="BS144" s="402">
        <v>34.012958948459158</v>
      </c>
      <c r="BT144" s="770"/>
      <c r="BU144" s="770"/>
      <c r="BV144" s="770"/>
      <c r="BW144" s="770"/>
      <c r="BX144" s="770"/>
      <c r="BY144" s="770"/>
      <c r="BZ144" s="770"/>
      <c r="CA144" s="770"/>
      <c r="CB144" s="770"/>
      <c r="CC144" s="770"/>
      <c r="CD144" s="770"/>
      <c r="CE144" s="770"/>
      <c r="CF144" s="770"/>
      <c r="CG144" s="402">
        <v>21086.760000000002</v>
      </c>
      <c r="CH144" s="402">
        <v>66111.33</v>
      </c>
      <c r="CI144" s="402">
        <v>75379.039999999994</v>
      </c>
      <c r="CJ144" s="402"/>
      <c r="CK144" s="402"/>
      <c r="CL144" s="770"/>
      <c r="CM144" s="770"/>
      <c r="CN144" s="770"/>
      <c r="CO144" s="770"/>
      <c r="CP144" s="770"/>
      <c r="CQ144" s="770"/>
      <c r="CR144" s="770"/>
      <c r="CS144" s="770"/>
      <c r="CT144" s="770"/>
      <c r="CU144" s="770"/>
      <c r="CV144" s="770"/>
      <c r="CW144" s="770"/>
      <c r="CX144" s="770"/>
      <c r="CY144" s="770"/>
      <c r="CZ144" s="770"/>
      <c r="DA144" s="770"/>
      <c r="DB144" s="770"/>
      <c r="DC144" s="770"/>
      <c r="DD144" s="770"/>
      <c r="DE144" s="770"/>
      <c r="DF144" s="770"/>
      <c r="DG144" s="770"/>
      <c r="DH144" s="402" t="str">
        <f>IFERROR(IF(VLOOKUP($G144,IS_39a_I!#REF!,2,FALSE)="","",VLOOKUP($G144,IS_39a_I!#REF!,2,FALSE)),"")</f>
        <v/>
      </c>
      <c r="DI144" s="402"/>
      <c r="DJ144" s="402"/>
      <c r="DK144" s="770"/>
      <c r="DL144" s="770"/>
      <c r="DM144" s="402">
        <v>4.1100000000000003</v>
      </c>
      <c r="DZ144" s="421" t="s">
        <v>184</v>
      </c>
      <c r="EA144" s="399" t="s">
        <v>172</v>
      </c>
      <c r="EB144" s="421" t="s">
        <v>351</v>
      </c>
      <c r="EC144" s="402">
        <v>8.7200000000000006</v>
      </c>
      <c r="ED144" s="402">
        <v>5.75</v>
      </c>
      <c r="EE144" s="402">
        <v>20.91</v>
      </c>
      <c r="EF144" s="402">
        <v>20.02</v>
      </c>
      <c r="EG144" s="402">
        <v>70.37</v>
      </c>
      <c r="EH144" s="402">
        <v>74.23</v>
      </c>
      <c r="EI144" s="398">
        <v>8.66</v>
      </c>
      <c r="EJ144" s="398">
        <v>7.97</v>
      </c>
      <c r="EK144" s="398">
        <v>22.22</v>
      </c>
      <c r="EL144" s="398">
        <v>23.08</v>
      </c>
      <c r="EQ144" s="181" t="s">
        <v>190</v>
      </c>
      <c r="ER144" s="399" t="s">
        <v>191</v>
      </c>
      <c r="ES144" s="181" t="s">
        <v>191</v>
      </c>
      <c r="ET144" s="68">
        <v>5001</v>
      </c>
      <c r="EU144" s="402">
        <v>7.99</v>
      </c>
      <c r="EV144" s="402">
        <v>9.7100000000000009</v>
      </c>
      <c r="EW144" s="402">
        <v>5.68</v>
      </c>
      <c r="EX144" s="402">
        <v>9.7100000000000009</v>
      </c>
      <c r="EY144" s="402">
        <v>90</v>
      </c>
      <c r="EZ144" s="402">
        <v>87.5</v>
      </c>
      <c r="FA144" s="770"/>
      <c r="FB144" s="770"/>
      <c r="FC144" s="770"/>
      <c r="FD144" s="770"/>
      <c r="FE144" s="770"/>
    </row>
    <row r="145" spans="4:161">
      <c r="D145" s="181" t="s">
        <v>190</v>
      </c>
      <c r="E145" s="399" t="s">
        <v>172</v>
      </c>
      <c r="F145" s="180" t="s">
        <v>198</v>
      </c>
      <c r="G145" s="68">
        <v>5301</v>
      </c>
      <c r="H145" s="794"/>
      <c r="I145" s="794"/>
      <c r="J145" s="794"/>
      <c r="K145" s="794"/>
      <c r="L145" s="794"/>
      <c r="M145" s="794"/>
      <c r="N145" s="795" t="str">
        <f>IFERROR(IF(VLOOKUP($G145,BPU_28a_28b_I!$F$5:$J$121,4,FALSE)="","",VLOOKUP($G145,BPU_28a_28b_I!$F$5:$J$121,4,FALSE)),"")</f>
        <v/>
      </c>
      <c r="O145" s="795"/>
      <c r="P145" s="795"/>
      <c r="Q145" s="795"/>
      <c r="R145" s="794"/>
      <c r="S145" s="794"/>
      <c r="T145" s="794"/>
      <c r="U145" s="794"/>
      <c r="V145" s="794"/>
      <c r="W145" s="794"/>
      <c r="X145" s="794"/>
      <c r="Y145" s="794"/>
      <c r="Z145" s="794"/>
      <c r="AA145" s="794"/>
      <c r="AB145" s="794"/>
      <c r="AC145" s="794"/>
      <c r="AD145" s="770"/>
      <c r="AE145" s="770"/>
      <c r="AF145" s="770"/>
      <c r="AG145" s="770"/>
      <c r="AH145" s="770"/>
      <c r="AI145" s="770"/>
      <c r="AJ145" s="402">
        <v>12.78</v>
      </c>
      <c r="AK145" s="770"/>
      <c r="AL145" s="770"/>
      <c r="AM145" s="402"/>
      <c r="AN145" s="50"/>
      <c r="AO145" s="50"/>
      <c r="AP145" s="770"/>
      <c r="AQ145" s="770"/>
      <c r="AR145" s="50"/>
      <c r="AS145" s="50"/>
      <c r="AT145" s="770"/>
      <c r="AU145" s="770"/>
      <c r="AV145" s="770"/>
      <c r="AW145" s="770"/>
      <c r="AX145" s="770"/>
      <c r="AY145" s="770"/>
      <c r="AZ145" s="770"/>
      <c r="BA145" s="770"/>
      <c r="BB145" s="770"/>
      <c r="BC145" s="770"/>
      <c r="BD145" s="770"/>
      <c r="BE145" s="770"/>
      <c r="BF145" s="402" t="s">
        <v>526</v>
      </c>
      <c r="BG145" s="402" t="s">
        <v>526</v>
      </c>
      <c r="BH145" s="402" t="s">
        <v>605</v>
      </c>
      <c r="BI145" s="402" t="s">
        <v>526</v>
      </c>
      <c r="BJ145" s="770"/>
      <c r="BK145" s="770"/>
      <c r="BL145" s="770"/>
      <c r="BM145" s="770"/>
      <c r="BN145" s="402">
        <v>200.24</v>
      </c>
      <c r="BO145" s="402">
        <v>181.36750431466422</v>
      </c>
      <c r="BP145" s="402">
        <v>200.64154561697299</v>
      </c>
      <c r="BQ145" s="402">
        <v>47.51</v>
      </c>
      <c r="BR145" s="402">
        <v>42.47</v>
      </c>
      <c r="BS145" s="402">
        <v>37.678741194585172</v>
      </c>
      <c r="BT145" s="770"/>
      <c r="BU145" s="770"/>
      <c r="BV145" s="770"/>
      <c r="BW145" s="770"/>
      <c r="BX145" s="770"/>
      <c r="BY145" s="770"/>
      <c r="BZ145" s="770"/>
      <c r="CA145" s="770"/>
      <c r="CB145" s="770"/>
      <c r="CC145" s="770"/>
      <c r="CD145" s="770"/>
      <c r="CE145" s="770"/>
      <c r="CF145" s="770"/>
      <c r="CG145" s="402">
        <v>1443.82</v>
      </c>
      <c r="CH145" s="402">
        <v>44174.96</v>
      </c>
      <c r="CI145" s="402">
        <v>10830.079999999998</v>
      </c>
      <c r="CJ145" s="402"/>
      <c r="CK145" s="402"/>
      <c r="CL145" s="770"/>
      <c r="CM145" s="770"/>
      <c r="CN145" s="770"/>
      <c r="CO145" s="770"/>
      <c r="CP145" s="770"/>
      <c r="CQ145" s="770"/>
      <c r="CR145" s="770"/>
      <c r="CS145" s="770"/>
      <c r="CT145" s="770"/>
      <c r="CU145" s="770"/>
      <c r="CV145" s="770"/>
      <c r="CW145" s="770"/>
      <c r="CX145" s="770"/>
      <c r="CY145" s="770"/>
      <c r="CZ145" s="770"/>
      <c r="DA145" s="770"/>
      <c r="DB145" s="770"/>
      <c r="DC145" s="770"/>
      <c r="DD145" s="770"/>
      <c r="DE145" s="770"/>
      <c r="DF145" s="770"/>
      <c r="DG145" s="770"/>
      <c r="DH145" s="402" t="str">
        <f>IFERROR(IF(VLOOKUP($G145,IS_39a_I!#REF!,2,FALSE)="","",VLOOKUP($G145,IS_39a_I!#REF!,2,FALSE)),"")</f>
        <v/>
      </c>
      <c r="DI145" s="402"/>
      <c r="DJ145" s="402"/>
      <c r="DK145" s="770"/>
      <c r="DL145" s="770"/>
      <c r="DM145" s="402">
        <v>1.84</v>
      </c>
      <c r="DZ145" s="421" t="s">
        <v>184</v>
      </c>
      <c r="EA145" s="399" t="s">
        <v>172</v>
      </c>
      <c r="EB145" s="421" t="s">
        <v>352</v>
      </c>
      <c r="EC145" s="402">
        <v>9.48</v>
      </c>
      <c r="ED145" s="402">
        <v>10.18</v>
      </c>
      <c r="EE145" s="402">
        <v>15.99</v>
      </c>
      <c r="EF145" s="402">
        <v>16.5</v>
      </c>
      <c r="EG145" s="402">
        <v>74.540000000000006</v>
      </c>
      <c r="EH145" s="402">
        <v>73.319999999999993</v>
      </c>
      <c r="EI145" s="398">
        <v>8.77</v>
      </c>
      <c r="EJ145" s="398">
        <v>7.39</v>
      </c>
      <c r="EK145" s="398">
        <v>21.94</v>
      </c>
      <c r="EL145" s="398">
        <v>18.28</v>
      </c>
      <c r="EQ145" s="181" t="s">
        <v>190</v>
      </c>
      <c r="ER145" s="399" t="s">
        <v>172</v>
      </c>
      <c r="ES145" s="180" t="s">
        <v>198</v>
      </c>
      <c r="ET145" s="68">
        <v>5301</v>
      </c>
      <c r="EU145" s="402">
        <v>13.41</v>
      </c>
      <c r="EV145" s="402">
        <v>13.69</v>
      </c>
      <c r="EW145" s="402">
        <v>10.7</v>
      </c>
      <c r="EX145" s="402">
        <v>13.68</v>
      </c>
      <c r="EY145" s="402" t="s">
        <v>333</v>
      </c>
      <c r="EZ145" s="402" t="s">
        <v>333</v>
      </c>
      <c r="FA145" s="770"/>
      <c r="FB145" s="770"/>
      <c r="FC145" s="770"/>
      <c r="FD145" s="770"/>
      <c r="FE145" s="770"/>
    </row>
    <row r="146" spans="4:161">
      <c r="D146" s="181" t="s">
        <v>190</v>
      </c>
      <c r="E146" s="399" t="s">
        <v>172</v>
      </c>
      <c r="F146" s="180" t="s">
        <v>201</v>
      </c>
      <c r="G146" s="68">
        <v>5501</v>
      </c>
      <c r="H146" s="794"/>
      <c r="I146" s="794"/>
      <c r="J146" s="794"/>
      <c r="K146" s="794"/>
      <c r="L146" s="794"/>
      <c r="M146" s="794"/>
      <c r="N146" s="795" t="str">
        <f>IFERROR(IF(VLOOKUP($G146,BPU_28a_28b_I!$F$5:$J$121,4,FALSE)="","",VLOOKUP($G146,BPU_28a_28b_I!$F$5:$J$121,4,FALSE)),"")</f>
        <v/>
      </c>
      <c r="O146" s="795"/>
      <c r="P146" s="795"/>
      <c r="Q146" s="795"/>
      <c r="R146" s="794"/>
      <c r="S146" s="794"/>
      <c r="T146" s="794"/>
      <c r="U146" s="794"/>
      <c r="V146" s="794"/>
      <c r="W146" s="794"/>
      <c r="X146" s="794"/>
      <c r="Y146" s="794"/>
      <c r="Z146" s="794"/>
      <c r="AA146" s="794"/>
      <c r="AB146" s="794"/>
      <c r="AC146" s="794"/>
      <c r="AD146" s="770"/>
      <c r="AE146" s="770"/>
      <c r="AF146" s="770"/>
      <c r="AG146" s="770"/>
      <c r="AH146" s="770"/>
      <c r="AI146" s="770"/>
      <c r="AJ146" s="402">
        <v>50.2</v>
      </c>
      <c r="AK146" s="770"/>
      <c r="AL146" s="770"/>
      <c r="AM146" s="402"/>
      <c r="AN146" s="50"/>
      <c r="AO146" s="50"/>
      <c r="AP146" s="770"/>
      <c r="AQ146" s="770"/>
      <c r="AR146" s="50"/>
      <c r="AS146" s="50"/>
      <c r="AT146" s="770"/>
      <c r="AU146" s="770"/>
      <c r="AV146" s="770"/>
      <c r="AW146" s="770"/>
      <c r="AX146" s="770"/>
      <c r="AY146" s="770"/>
      <c r="AZ146" s="770"/>
      <c r="BA146" s="770"/>
      <c r="BB146" s="770"/>
      <c r="BC146" s="770"/>
      <c r="BD146" s="770"/>
      <c r="BE146" s="770"/>
      <c r="BF146" s="402" t="s">
        <v>526</v>
      </c>
      <c r="BG146" s="402" t="s">
        <v>526</v>
      </c>
      <c r="BH146" s="402" t="s">
        <v>605</v>
      </c>
      <c r="BI146" s="402" t="s">
        <v>17</v>
      </c>
      <c r="BJ146" s="770"/>
      <c r="BK146" s="770"/>
      <c r="BL146" s="770"/>
      <c r="BM146" s="770"/>
      <c r="BN146" s="402">
        <v>177.82</v>
      </c>
      <c r="BO146" s="402">
        <v>112.3519177104408</v>
      </c>
      <c r="BP146" s="402">
        <v>184.27738791497913</v>
      </c>
      <c r="BQ146" s="402">
        <v>48.53</v>
      </c>
      <c r="BR146" s="402">
        <v>42.05</v>
      </c>
      <c r="BS146" s="402">
        <v>37.027101569521442</v>
      </c>
      <c r="BT146" s="770"/>
      <c r="BU146" s="770"/>
      <c r="BV146" s="770"/>
      <c r="BW146" s="770"/>
      <c r="BX146" s="770"/>
      <c r="BY146" s="770"/>
      <c r="BZ146" s="770"/>
      <c r="CA146" s="770"/>
      <c r="CB146" s="770"/>
      <c r="CC146" s="770"/>
      <c r="CD146" s="770"/>
      <c r="CE146" s="770"/>
      <c r="CF146" s="770"/>
      <c r="CG146" s="402">
        <v>3102.12</v>
      </c>
      <c r="CH146" s="402">
        <v>68629.149999999994</v>
      </c>
      <c r="CI146" s="402">
        <v>33283.33</v>
      </c>
      <c r="CJ146" s="402"/>
      <c r="CK146" s="402"/>
      <c r="CL146" s="770"/>
      <c r="CM146" s="770"/>
      <c r="CN146" s="770"/>
      <c r="CO146" s="770"/>
      <c r="CP146" s="770"/>
      <c r="CQ146" s="770"/>
      <c r="CR146" s="770"/>
      <c r="CS146" s="770"/>
      <c r="CT146" s="770"/>
      <c r="CU146" s="770"/>
      <c r="CV146" s="770"/>
      <c r="CW146" s="770"/>
      <c r="CX146" s="770"/>
      <c r="CY146" s="770"/>
      <c r="CZ146" s="770"/>
      <c r="DA146" s="770"/>
      <c r="DB146" s="770"/>
      <c r="DC146" s="770"/>
      <c r="DD146" s="770"/>
      <c r="DE146" s="770"/>
      <c r="DF146" s="770"/>
      <c r="DG146" s="770"/>
      <c r="DH146" s="402" t="str">
        <f>IFERROR(IF(VLOOKUP($G146,IS_39a_I!#REF!,2,FALSE)="","",VLOOKUP($G146,IS_39a_I!#REF!,2,FALSE)),"")</f>
        <v/>
      </c>
      <c r="DI146" s="402"/>
      <c r="DJ146" s="402"/>
      <c r="DK146" s="770"/>
      <c r="DL146" s="770"/>
      <c r="DM146" s="402">
        <v>2.9</v>
      </c>
      <c r="DZ146" s="421" t="s">
        <v>184</v>
      </c>
      <c r="EA146" s="399" t="s">
        <v>172</v>
      </c>
      <c r="EB146" s="421" t="s">
        <v>353</v>
      </c>
      <c r="EC146" s="402">
        <v>14.14</v>
      </c>
      <c r="ED146" s="402">
        <v>15.4</v>
      </c>
      <c r="EE146" s="402">
        <v>11.77</v>
      </c>
      <c r="EF146" s="402">
        <v>11.02</v>
      </c>
      <c r="EG146" s="402">
        <v>74.099999999999994</v>
      </c>
      <c r="EH146" s="402">
        <v>73.58</v>
      </c>
      <c r="EI146" s="398">
        <v>6.27</v>
      </c>
      <c r="EJ146" s="398">
        <v>7.64</v>
      </c>
      <c r="EK146" s="398">
        <v>20.38</v>
      </c>
      <c r="EL146" s="398">
        <v>20.89</v>
      </c>
      <c r="EQ146" s="181" t="s">
        <v>190</v>
      </c>
      <c r="ER146" s="399" t="s">
        <v>172</v>
      </c>
      <c r="ES146" s="180" t="s">
        <v>201</v>
      </c>
      <c r="ET146" s="68">
        <v>5501</v>
      </c>
      <c r="EU146" s="402">
        <v>13.95</v>
      </c>
      <c r="EV146" s="402">
        <v>8</v>
      </c>
      <c r="EW146" s="402">
        <v>11.98</v>
      </c>
      <c r="EX146" s="402">
        <v>7.99</v>
      </c>
      <c r="EY146" s="402" t="s">
        <v>333</v>
      </c>
      <c r="EZ146" s="402" t="s">
        <v>333</v>
      </c>
      <c r="FA146" s="770"/>
      <c r="FB146" s="770"/>
      <c r="FC146" s="770"/>
      <c r="FD146" s="770"/>
      <c r="FE146" s="770"/>
    </row>
    <row r="147" spans="4:161">
      <c r="D147" s="181" t="s">
        <v>190</v>
      </c>
      <c r="E147" s="399" t="s">
        <v>172</v>
      </c>
      <c r="F147" s="181" t="s">
        <v>206</v>
      </c>
      <c r="G147" s="68">
        <v>5601</v>
      </c>
      <c r="H147" s="794"/>
      <c r="I147" s="794"/>
      <c r="J147" s="794"/>
      <c r="K147" s="794"/>
      <c r="L147" s="794"/>
      <c r="M147" s="794"/>
      <c r="N147" s="795" t="str">
        <f>IFERROR(IF(VLOOKUP($G147,BPU_28a_28b_I!$F$5:$J$121,4,FALSE)="","",VLOOKUP($G147,BPU_28a_28b_I!$F$5:$J$121,4,FALSE)),"")</f>
        <v/>
      </c>
      <c r="O147" s="795"/>
      <c r="P147" s="795"/>
      <c r="Q147" s="795"/>
      <c r="R147" s="794"/>
      <c r="S147" s="794"/>
      <c r="T147" s="794"/>
      <c r="U147" s="794"/>
      <c r="V147" s="794"/>
      <c r="W147" s="794"/>
      <c r="X147" s="794"/>
      <c r="Y147" s="794"/>
      <c r="Z147" s="794"/>
      <c r="AA147" s="794"/>
      <c r="AB147" s="794"/>
      <c r="AC147" s="794"/>
      <c r="AD147" s="770"/>
      <c r="AE147" s="770"/>
      <c r="AF147" s="770"/>
      <c r="AG147" s="770"/>
      <c r="AH147" s="770"/>
      <c r="AI147" s="770"/>
      <c r="AJ147" s="402" t="s">
        <v>526</v>
      </c>
      <c r="AK147" s="770"/>
      <c r="AL147" s="770"/>
      <c r="AM147" s="402"/>
      <c r="AN147" s="50"/>
      <c r="AO147" s="50"/>
      <c r="AP147" s="770"/>
      <c r="AQ147" s="770"/>
      <c r="AR147" s="50"/>
      <c r="AS147" s="50"/>
      <c r="AT147" s="770"/>
      <c r="AU147" s="770"/>
      <c r="AV147" s="770"/>
      <c r="AW147" s="770"/>
      <c r="AX147" s="770"/>
      <c r="AY147" s="770"/>
      <c r="AZ147" s="770"/>
      <c r="BA147" s="770"/>
      <c r="BB147" s="770"/>
      <c r="BC147" s="770"/>
      <c r="BD147" s="770"/>
      <c r="BE147" s="770"/>
      <c r="BF147" s="402" t="s">
        <v>526</v>
      </c>
      <c r="BG147" s="402" t="s">
        <v>526</v>
      </c>
      <c r="BH147" s="402" t="s">
        <v>605</v>
      </c>
      <c r="BI147" s="402" t="s">
        <v>17</v>
      </c>
      <c r="BJ147" s="770"/>
      <c r="BK147" s="770"/>
      <c r="BL147" s="770"/>
      <c r="BM147" s="770"/>
      <c r="BN147" s="402">
        <v>190.7</v>
      </c>
      <c r="BO147" s="402">
        <v>132.36582030159948</v>
      </c>
      <c r="BP147" s="402">
        <v>192.09408461566463</v>
      </c>
      <c r="BQ147" s="402">
        <v>42.14</v>
      </c>
      <c r="BR147" s="402">
        <v>37.99</v>
      </c>
      <c r="BS147" s="402">
        <v>31.035498121752816</v>
      </c>
      <c r="BT147" s="770"/>
      <c r="BU147" s="770"/>
      <c r="BV147" s="770"/>
      <c r="BW147" s="770"/>
      <c r="BX147" s="770"/>
      <c r="BY147" s="770"/>
      <c r="BZ147" s="770"/>
      <c r="CA147" s="770"/>
      <c r="CB147" s="770"/>
      <c r="CC147" s="770"/>
      <c r="CD147" s="770"/>
      <c r="CE147" s="770"/>
      <c r="CF147" s="770"/>
      <c r="CG147" s="402">
        <v>3665.17</v>
      </c>
      <c r="CH147" s="402">
        <v>15599.6</v>
      </c>
      <c r="CI147" s="402">
        <v>16542.879999999997</v>
      </c>
      <c r="CJ147" s="402"/>
      <c r="CK147" s="402"/>
      <c r="CL147" s="770"/>
      <c r="CM147" s="770"/>
      <c r="CN147" s="770"/>
      <c r="CO147" s="770"/>
      <c r="CP147" s="770"/>
      <c r="CQ147" s="770"/>
      <c r="CR147" s="770"/>
      <c r="CS147" s="770"/>
      <c r="CT147" s="770"/>
      <c r="CU147" s="770"/>
      <c r="CV147" s="770"/>
      <c r="CW147" s="770"/>
      <c r="CX147" s="770"/>
      <c r="CY147" s="770"/>
      <c r="CZ147" s="770"/>
      <c r="DA147" s="770"/>
      <c r="DB147" s="770"/>
      <c r="DC147" s="770"/>
      <c r="DD147" s="770"/>
      <c r="DE147" s="770"/>
      <c r="DF147" s="770"/>
      <c r="DG147" s="770"/>
      <c r="DH147" s="402" t="str">
        <f>IFERROR(IF(VLOOKUP($G147,IS_39a_I!#REF!,2,FALSE)="","",VLOOKUP($G147,IS_39a_I!#REF!,2,FALSE)),"")</f>
        <v/>
      </c>
      <c r="DI147" s="402"/>
      <c r="DJ147" s="402"/>
      <c r="DK147" s="770"/>
      <c r="DL147" s="770"/>
      <c r="DM147" s="402">
        <v>2.67</v>
      </c>
      <c r="DZ147" s="421" t="s">
        <v>190</v>
      </c>
      <c r="EA147" s="399" t="s">
        <v>191</v>
      </c>
      <c r="EB147" s="421" t="s">
        <v>354</v>
      </c>
      <c r="EC147" s="402">
        <v>2.2799999999999998</v>
      </c>
      <c r="ED147" s="402">
        <v>2.84</v>
      </c>
      <c r="EE147" s="402">
        <v>13.59</v>
      </c>
      <c r="EF147" s="402">
        <v>13.15</v>
      </c>
      <c r="EG147" s="402">
        <v>84.13</v>
      </c>
      <c r="EH147" s="402">
        <v>84.02</v>
      </c>
      <c r="EI147" s="398">
        <v>7.89</v>
      </c>
      <c r="EJ147" s="398">
        <v>10.199999999999999</v>
      </c>
      <c r="EK147" s="398">
        <v>16.62</v>
      </c>
      <c r="EL147" s="398">
        <v>19.14</v>
      </c>
      <c r="EQ147" s="181" t="s">
        <v>190</v>
      </c>
      <c r="ER147" s="399" t="s">
        <v>172</v>
      </c>
      <c r="ES147" s="181" t="s">
        <v>206</v>
      </c>
      <c r="ET147" s="68">
        <v>5601</v>
      </c>
      <c r="EU147" s="402">
        <v>26.12</v>
      </c>
      <c r="EV147" s="402">
        <v>13.07</v>
      </c>
      <c r="EW147" s="402">
        <v>23.19</v>
      </c>
      <c r="EX147" s="402">
        <v>13.06</v>
      </c>
      <c r="EY147" s="402" t="s">
        <v>333</v>
      </c>
      <c r="EZ147" s="402" t="s">
        <v>333</v>
      </c>
      <c r="FA147" s="770"/>
      <c r="FB147" s="770"/>
      <c r="FC147" s="770"/>
      <c r="FD147" s="770"/>
      <c r="FE147" s="770"/>
    </row>
    <row r="148" spans="4:161">
      <c r="D148" s="181" t="s">
        <v>190</v>
      </c>
      <c r="E148" s="399" t="s">
        <v>172</v>
      </c>
      <c r="F148" s="180" t="s">
        <v>210</v>
      </c>
      <c r="G148" s="68">
        <v>5701</v>
      </c>
      <c r="H148" s="794"/>
      <c r="I148" s="794"/>
      <c r="J148" s="794"/>
      <c r="K148" s="794"/>
      <c r="L148" s="794"/>
      <c r="M148" s="794"/>
      <c r="N148" s="795" t="str">
        <f>IFERROR(IF(VLOOKUP($G148,BPU_28a_28b_I!$F$5:$J$121,4,FALSE)="","",VLOOKUP($G148,BPU_28a_28b_I!$F$5:$J$121,4,FALSE)),"")</f>
        <v/>
      </c>
      <c r="O148" s="795"/>
      <c r="P148" s="795"/>
      <c r="Q148" s="795"/>
      <c r="R148" s="794"/>
      <c r="S148" s="794"/>
      <c r="T148" s="794"/>
      <c r="U148" s="794"/>
      <c r="V148" s="794"/>
      <c r="W148" s="794"/>
      <c r="X148" s="794"/>
      <c r="Y148" s="794"/>
      <c r="Z148" s="794"/>
      <c r="AA148" s="794"/>
      <c r="AB148" s="794"/>
      <c r="AC148" s="794"/>
      <c r="AD148" s="770"/>
      <c r="AE148" s="770"/>
      <c r="AF148" s="770"/>
      <c r="AG148" s="770"/>
      <c r="AH148" s="770"/>
      <c r="AI148" s="770"/>
      <c r="AJ148" s="402">
        <v>15</v>
      </c>
      <c r="AK148" s="770"/>
      <c r="AL148" s="770"/>
      <c r="AM148" s="402"/>
      <c r="AN148" s="50"/>
      <c r="AO148" s="50"/>
      <c r="AP148" s="770"/>
      <c r="AQ148" s="770"/>
      <c r="AR148" s="50"/>
      <c r="AS148" s="50"/>
      <c r="AT148" s="770"/>
      <c r="AU148" s="770"/>
      <c r="AV148" s="770"/>
      <c r="AW148" s="770"/>
      <c r="AX148" s="770"/>
      <c r="AY148" s="770"/>
      <c r="AZ148" s="770"/>
      <c r="BA148" s="770"/>
      <c r="BB148" s="770"/>
      <c r="BC148" s="770"/>
      <c r="BD148" s="770"/>
      <c r="BE148" s="770"/>
      <c r="BF148" s="402" t="s">
        <v>526</v>
      </c>
      <c r="BG148" s="402" t="s">
        <v>526</v>
      </c>
      <c r="BH148" s="402" t="s">
        <v>605</v>
      </c>
      <c r="BI148" s="402" t="s">
        <v>17</v>
      </c>
      <c r="BJ148" s="770"/>
      <c r="BK148" s="770"/>
      <c r="BL148" s="770"/>
      <c r="BM148" s="770"/>
      <c r="BN148" s="402">
        <v>197.21</v>
      </c>
      <c r="BO148" s="402">
        <v>139.96512056559615</v>
      </c>
      <c r="BP148" s="402">
        <v>182.8705324578402</v>
      </c>
      <c r="BQ148" s="402">
        <v>52.55</v>
      </c>
      <c r="BR148" s="402">
        <v>46.3</v>
      </c>
      <c r="BS148" s="402">
        <v>41.699895815005405</v>
      </c>
      <c r="BT148" s="770"/>
      <c r="BU148" s="770"/>
      <c r="BV148" s="770"/>
      <c r="BW148" s="770"/>
      <c r="BX148" s="770"/>
      <c r="BY148" s="770"/>
      <c r="BZ148" s="770"/>
      <c r="CA148" s="770"/>
      <c r="CB148" s="770"/>
      <c r="CC148" s="770"/>
      <c r="CD148" s="770"/>
      <c r="CE148" s="770"/>
      <c r="CF148" s="770"/>
      <c r="CG148" s="402">
        <v>1419.12</v>
      </c>
      <c r="CH148" s="402">
        <v>30026.58</v>
      </c>
      <c r="CI148" s="402">
        <v>12065.11</v>
      </c>
      <c r="CJ148" s="402"/>
      <c r="CK148" s="402"/>
      <c r="CL148" s="770"/>
      <c r="CM148" s="770"/>
      <c r="CN148" s="770"/>
      <c r="CO148" s="770"/>
      <c r="CP148" s="770"/>
      <c r="CQ148" s="770"/>
      <c r="CR148" s="770"/>
      <c r="CS148" s="770"/>
      <c r="CT148" s="770"/>
      <c r="CU148" s="770"/>
      <c r="CV148" s="770"/>
      <c r="CW148" s="770"/>
      <c r="CX148" s="770"/>
      <c r="CY148" s="770"/>
      <c r="CZ148" s="770"/>
      <c r="DA148" s="770"/>
      <c r="DB148" s="770"/>
      <c r="DC148" s="770"/>
      <c r="DD148" s="770"/>
      <c r="DE148" s="770"/>
      <c r="DF148" s="770"/>
      <c r="DG148" s="770"/>
      <c r="DH148" s="402" t="str">
        <f>IFERROR(IF(VLOOKUP($G148,IS_39a_I!#REF!,2,FALSE)="","",VLOOKUP($G148,IS_39a_I!#REF!,2,FALSE)),"")</f>
        <v/>
      </c>
      <c r="DI148" s="402"/>
      <c r="DJ148" s="402"/>
      <c r="DK148" s="770"/>
      <c r="DL148" s="770"/>
      <c r="DM148" s="402">
        <v>1.49</v>
      </c>
      <c r="DZ148" s="421" t="s">
        <v>190</v>
      </c>
      <c r="EA148" s="399" t="s">
        <v>191</v>
      </c>
      <c r="EB148" s="421" t="s">
        <v>356</v>
      </c>
      <c r="EC148" s="402">
        <v>1.1399999999999999</v>
      </c>
      <c r="ED148" s="402">
        <v>1.1100000000000001</v>
      </c>
      <c r="EE148" s="402">
        <v>18.260000000000002</v>
      </c>
      <c r="EF148" s="402">
        <v>16.61</v>
      </c>
      <c r="EG148" s="402">
        <v>80.599999999999994</v>
      </c>
      <c r="EH148" s="402">
        <v>82.28</v>
      </c>
      <c r="EI148" s="398">
        <v>7.09</v>
      </c>
      <c r="EJ148" s="398">
        <v>7.72</v>
      </c>
      <c r="EK148" s="398">
        <v>17.010000000000002</v>
      </c>
      <c r="EL148" s="398">
        <v>20.170000000000002</v>
      </c>
      <c r="EQ148" s="181" t="s">
        <v>190</v>
      </c>
      <c r="ER148" s="399" t="s">
        <v>172</v>
      </c>
      <c r="ES148" s="180" t="s">
        <v>210</v>
      </c>
      <c r="ET148" s="68">
        <v>5701</v>
      </c>
      <c r="EU148" s="402">
        <v>14.17</v>
      </c>
      <c r="EV148" s="402">
        <v>7.01</v>
      </c>
      <c r="EW148" s="402">
        <v>11.24</v>
      </c>
      <c r="EX148" s="402">
        <v>7</v>
      </c>
      <c r="EY148" s="402" t="s">
        <v>333</v>
      </c>
      <c r="EZ148" s="402" t="s">
        <v>333</v>
      </c>
      <c r="FA148" s="770"/>
      <c r="FB148" s="770"/>
      <c r="FC148" s="770"/>
      <c r="FD148" s="770"/>
      <c r="FE148" s="770"/>
    </row>
    <row r="149" spans="4:161">
      <c r="D149" s="181" t="s">
        <v>216</v>
      </c>
      <c r="E149" s="399" t="s">
        <v>172</v>
      </c>
      <c r="F149" s="181" t="s">
        <v>218</v>
      </c>
      <c r="G149" s="68">
        <v>6001</v>
      </c>
      <c r="H149" s="794"/>
      <c r="I149" s="794"/>
      <c r="J149" s="794"/>
      <c r="K149" s="794"/>
      <c r="L149" s="794"/>
      <c r="M149" s="794"/>
      <c r="N149" s="795" t="str">
        <f>IFERROR(IF(VLOOKUP($G149,BPU_28a_28b_I!$F$5:$J$121,4,FALSE)="","",VLOOKUP($G149,BPU_28a_28b_I!$F$5:$J$121,4,FALSE)),"")</f>
        <v/>
      </c>
      <c r="O149" s="795"/>
      <c r="P149" s="795"/>
      <c r="Q149" s="795"/>
      <c r="R149" s="794"/>
      <c r="S149" s="794"/>
      <c r="T149" s="794"/>
      <c r="U149" s="794"/>
      <c r="V149" s="794"/>
      <c r="W149" s="794"/>
      <c r="X149" s="794"/>
      <c r="Y149" s="794"/>
      <c r="Z149" s="794"/>
      <c r="AA149" s="794"/>
      <c r="AB149" s="794"/>
      <c r="AC149" s="794"/>
      <c r="AD149" s="770"/>
      <c r="AE149" s="770"/>
      <c r="AF149" s="770"/>
      <c r="AG149" s="770"/>
      <c r="AH149" s="770"/>
      <c r="AI149" s="770"/>
      <c r="AJ149" s="402">
        <v>76.31</v>
      </c>
      <c r="AK149" s="770"/>
      <c r="AL149" s="770"/>
      <c r="AM149" s="402"/>
      <c r="AN149" s="50"/>
      <c r="AO149" s="50"/>
      <c r="AP149" s="770"/>
      <c r="AQ149" s="770"/>
      <c r="AR149" s="50"/>
      <c r="AS149" s="50"/>
      <c r="AT149" s="770"/>
      <c r="AU149" s="770"/>
      <c r="AV149" s="770"/>
      <c r="AW149" s="770"/>
      <c r="AX149" s="770"/>
      <c r="AY149" s="770"/>
      <c r="AZ149" s="770"/>
      <c r="BA149" s="770"/>
      <c r="BB149" s="770"/>
      <c r="BC149" s="770"/>
      <c r="BD149" s="770"/>
      <c r="BE149" s="770"/>
      <c r="BF149" s="402" t="s">
        <v>605</v>
      </c>
      <c r="BG149" s="402" t="s">
        <v>605</v>
      </c>
      <c r="BH149" s="402" t="s">
        <v>604</v>
      </c>
      <c r="BI149" s="402" t="s">
        <v>526</v>
      </c>
      <c r="BJ149" s="770"/>
      <c r="BK149" s="770"/>
      <c r="BL149" s="770"/>
      <c r="BM149" s="770"/>
      <c r="BN149" s="402">
        <v>201.19</v>
      </c>
      <c r="BO149" s="402">
        <v>189.18237105384304</v>
      </c>
      <c r="BP149" s="402">
        <v>208.00045100287588</v>
      </c>
      <c r="BQ149" s="402">
        <v>42.5</v>
      </c>
      <c r="BR149" s="402">
        <v>30.3</v>
      </c>
      <c r="BS149" s="402">
        <v>21.226471606507147</v>
      </c>
      <c r="BT149" s="770"/>
      <c r="BU149" s="770"/>
      <c r="BV149" s="770"/>
      <c r="BW149" s="770"/>
      <c r="BX149" s="770"/>
      <c r="BY149" s="770"/>
      <c r="BZ149" s="770"/>
      <c r="CA149" s="770"/>
      <c r="CB149" s="770"/>
      <c r="CC149" s="770"/>
      <c r="CD149" s="770"/>
      <c r="CE149" s="770"/>
      <c r="CF149" s="770"/>
      <c r="CG149" s="402">
        <v>4957.0600000000004</v>
      </c>
      <c r="CH149" s="402">
        <v>58166.31</v>
      </c>
      <c r="CI149" s="402">
        <v>64855.68</v>
      </c>
      <c r="CJ149" s="402"/>
      <c r="CK149" s="402"/>
      <c r="CL149" s="770"/>
      <c r="CM149" s="770"/>
      <c r="CN149" s="770"/>
      <c r="CO149" s="770"/>
      <c r="CP149" s="770"/>
      <c r="CQ149" s="770"/>
      <c r="CR149" s="770"/>
      <c r="CS149" s="770"/>
      <c r="CT149" s="770"/>
      <c r="CU149" s="770"/>
      <c r="CV149" s="770"/>
      <c r="CW149" s="770"/>
      <c r="CX149" s="770"/>
      <c r="CY149" s="770"/>
      <c r="CZ149" s="770"/>
      <c r="DA149" s="770"/>
      <c r="DB149" s="770"/>
      <c r="DC149" s="770"/>
      <c r="DD149" s="770"/>
      <c r="DE149" s="770"/>
      <c r="DF149" s="770"/>
      <c r="DG149" s="770"/>
      <c r="DH149" s="402" t="str">
        <f>IFERROR(IF(VLOOKUP($G149,IS_39a_I!#REF!,2,FALSE)="","",VLOOKUP($G149,IS_39a_I!#REF!,2,FALSE)),"")</f>
        <v/>
      </c>
      <c r="DI149" s="402"/>
      <c r="DJ149" s="402"/>
      <c r="DK149" s="770"/>
      <c r="DL149" s="770"/>
      <c r="DM149" s="402">
        <v>4.45</v>
      </c>
      <c r="DZ149" s="421" t="s">
        <v>190</v>
      </c>
      <c r="EA149" s="399" t="s">
        <v>172</v>
      </c>
      <c r="EB149" s="421" t="s">
        <v>357</v>
      </c>
      <c r="EC149" s="402">
        <v>4.0199999999999996</v>
      </c>
      <c r="ED149" s="402">
        <v>4.9400000000000004</v>
      </c>
      <c r="EE149" s="402">
        <v>16.78</v>
      </c>
      <c r="EF149" s="402">
        <v>13.09</v>
      </c>
      <c r="EG149" s="402">
        <v>79.209999999999994</v>
      </c>
      <c r="EH149" s="402">
        <v>81.98</v>
      </c>
      <c r="EI149" s="398">
        <v>7.22</v>
      </c>
      <c r="EJ149" s="398">
        <v>9.09</v>
      </c>
      <c r="EK149" s="398">
        <v>19.02</v>
      </c>
      <c r="EL149" s="398">
        <v>19.21</v>
      </c>
      <c r="EQ149" s="181" t="s">
        <v>216</v>
      </c>
      <c r="ER149" s="399" t="s">
        <v>172</v>
      </c>
      <c r="ES149" s="181" t="s">
        <v>218</v>
      </c>
      <c r="ET149" s="68">
        <v>6001</v>
      </c>
      <c r="EU149" s="402">
        <v>17.07</v>
      </c>
      <c r="EV149" s="402">
        <v>8.83</v>
      </c>
      <c r="EW149" s="402">
        <v>14.28</v>
      </c>
      <c r="EX149" s="402">
        <v>8.82</v>
      </c>
      <c r="EY149" s="402">
        <v>50</v>
      </c>
      <c r="EZ149" s="402">
        <v>100</v>
      </c>
      <c r="FA149" s="770"/>
      <c r="FB149" s="770"/>
      <c r="FC149" s="770"/>
      <c r="FD149" s="770"/>
      <c r="FE149" s="770"/>
    </row>
    <row r="150" spans="4:161">
      <c r="D150" s="181" t="s">
        <v>216</v>
      </c>
      <c r="E150" s="399" t="s">
        <v>172</v>
      </c>
      <c r="F150" s="180" t="s">
        <v>221</v>
      </c>
      <c r="G150" s="68">
        <v>6115</v>
      </c>
      <c r="H150" s="794"/>
      <c r="I150" s="794"/>
      <c r="J150" s="794"/>
      <c r="K150" s="794"/>
      <c r="L150" s="794"/>
      <c r="M150" s="794"/>
      <c r="N150" s="795" t="str">
        <f>IFERROR(IF(VLOOKUP($G150,BPU_28a_28b_I!$F$5:$J$121,4,FALSE)="","",VLOOKUP($G150,BPU_28a_28b_I!$F$5:$J$121,4,FALSE)),"")</f>
        <v/>
      </c>
      <c r="O150" s="795"/>
      <c r="P150" s="795"/>
      <c r="Q150" s="795"/>
      <c r="R150" s="794"/>
      <c r="S150" s="794"/>
      <c r="T150" s="794"/>
      <c r="U150" s="794"/>
      <c r="V150" s="794"/>
      <c r="W150" s="794"/>
      <c r="X150" s="794"/>
      <c r="Y150" s="794"/>
      <c r="Z150" s="794"/>
      <c r="AA150" s="794"/>
      <c r="AB150" s="794"/>
      <c r="AC150" s="794"/>
      <c r="AD150" s="770"/>
      <c r="AE150" s="770"/>
      <c r="AF150" s="770"/>
      <c r="AG150" s="770"/>
      <c r="AH150" s="770"/>
      <c r="AI150" s="770"/>
      <c r="AJ150" s="402" t="s">
        <v>526</v>
      </c>
      <c r="AK150" s="770"/>
      <c r="AL150" s="770"/>
      <c r="AM150" s="402"/>
      <c r="AN150" s="50"/>
      <c r="AO150" s="50"/>
      <c r="AP150" s="770"/>
      <c r="AQ150" s="770"/>
      <c r="AR150" s="50"/>
      <c r="AS150" s="50"/>
      <c r="AT150" s="770"/>
      <c r="AU150" s="770"/>
      <c r="AV150" s="770"/>
      <c r="AW150" s="770"/>
      <c r="AX150" s="770"/>
      <c r="AY150" s="770"/>
      <c r="AZ150" s="770"/>
      <c r="BA150" s="770"/>
      <c r="BB150" s="770"/>
      <c r="BC150" s="770"/>
      <c r="BD150" s="770"/>
      <c r="BE150" s="770"/>
      <c r="BF150" s="402" t="s">
        <v>526</v>
      </c>
      <c r="BG150" s="402" t="s">
        <v>605</v>
      </c>
      <c r="BH150" s="402" t="s">
        <v>604</v>
      </c>
      <c r="BI150" s="402" t="s">
        <v>526</v>
      </c>
      <c r="BJ150" s="770"/>
      <c r="BK150" s="770"/>
      <c r="BL150" s="770"/>
      <c r="BM150" s="770"/>
      <c r="BN150" s="402">
        <v>202.02</v>
      </c>
      <c r="BO150" s="402">
        <v>148.69282918975657</v>
      </c>
      <c r="BP150" s="402">
        <v>203.56467466193118</v>
      </c>
      <c r="BQ150" s="402">
        <v>51.08</v>
      </c>
      <c r="BR150" s="402">
        <v>32.54</v>
      </c>
      <c r="BS150" s="402">
        <v>35.749857933568833</v>
      </c>
      <c r="BT150" s="770"/>
      <c r="BU150" s="770"/>
      <c r="BV150" s="770"/>
      <c r="BW150" s="770"/>
      <c r="BX150" s="770"/>
      <c r="BY150" s="770"/>
      <c r="BZ150" s="770"/>
      <c r="CA150" s="770"/>
      <c r="CB150" s="770"/>
      <c r="CC150" s="770"/>
      <c r="CD150" s="770"/>
      <c r="CE150" s="770"/>
      <c r="CF150" s="770"/>
      <c r="CG150" s="402">
        <v>1422.98</v>
      </c>
      <c r="CH150" s="402">
        <v>38947.43</v>
      </c>
      <c r="CI150" s="402">
        <v>16735.37</v>
      </c>
      <c r="CJ150" s="402"/>
      <c r="CK150" s="402"/>
      <c r="CL150" s="770"/>
      <c r="CM150" s="770"/>
      <c r="CN150" s="770"/>
      <c r="CO150" s="770"/>
      <c r="CP150" s="770"/>
      <c r="CQ150" s="770"/>
      <c r="CR150" s="770"/>
      <c r="CS150" s="770"/>
      <c r="CT150" s="770"/>
      <c r="CU150" s="770"/>
      <c r="CV150" s="770"/>
      <c r="CW150" s="770"/>
      <c r="CX150" s="770"/>
      <c r="CY150" s="770"/>
      <c r="CZ150" s="770"/>
      <c r="DA150" s="770"/>
      <c r="DB150" s="770"/>
      <c r="DC150" s="770"/>
      <c r="DD150" s="770"/>
      <c r="DE150" s="770"/>
      <c r="DF150" s="770"/>
      <c r="DG150" s="770"/>
      <c r="DH150" s="402" t="str">
        <f>IFERROR(IF(VLOOKUP($G150,IS_39a_I!#REF!,2,FALSE)="","",VLOOKUP($G150,IS_39a_I!#REF!,2,FALSE)),"")</f>
        <v/>
      </c>
      <c r="DI150" s="402"/>
      <c r="DJ150" s="402"/>
      <c r="DK150" s="770"/>
      <c r="DL150" s="770"/>
      <c r="DM150" s="402">
        <v>1.67</v>
      </c>
      <c r="DZ150" s="421" t="s">
        <v>269</v>
      </c>
      <c r="EA150" s="399" t="s">
        <v>271</v>
      </c>
      <c r="EB150" s="421" t="s">
        <v>358</v>
      </c>
      <c r="EC150" s="402">
        <v>0.93</v>
      </c>
      <c r="ED150" s="402">
        <v>1.22</v>
      </c>
      <c r="EE150" s="402">
        <v>19.86</v>
      </c>
      <c r="EF150" s="402">
        <v>19.21</v>
      </c>
      <c r="EG150" s="402">
        <v>79.22</v>
      </c>
      <c r="EH150" s="402">
        <v>79.569999999999993</v>
      </c>
      <c r="EI150" s="398">
        <v>7.74</v>
      </c>
      <c r="EJ150" s="398">
        <v>7.64</v>
      </c>
      <c r="EK150" s="398">
        <v>20.62</v>
      </c>
      <c r="EL150" s="398">
        <v>21.3</v>
      </c>
      <c r="EQ150" s="181" t="s">
        <v>216</v>
      </c>
      <c r="ER150" s="399" t="s">
        <v>172</v>
      </c>
      <c r="ES150" s="180" t="s">
        <v>221</v>
      </c>
      <c r="ET150" s="68">
        <v>6115</v>
      </c>
      <c r="EU150" s="402">
        <v>18.05</v>
      </c>
      <c r="EV150" s="402">
        <v>12.82</v>
      </c>
      <c r="EW150" s="402">
        <v>15.36</v>
      </c>
      <c r="EX150" s="402">
        <v>12.82</v>
      </c>
      <c r="EY150" s="402">
        <v>0</v>
      </c>
      <c r="EZ150" s="402">
        <v>100</v>
      </c>
      <c r="FA150" s="770"/>
      <c r="FB150" s="770"/>
      <c r="FC150" s="770"/>
      <c r="FD150" s="770"/>
      <c r="FE150" s="770"/>
    </row>
    <row r="151" spans="4:161">
      <c r="D151" s="181" t="s">
        <v>216</v>
      </c>
      <c r="E151" s="399" t="s">
        <v>172</v>
      </c>
      <c r="F151" s="180" t="s">
        <v>223</v>
      </c>
      <c r="G151" s="68">
        <v>6301</v>
      </c>
      <c r="H151" s="794"/>
      <c r="I151" s="794"/>
      <c r="J151" s="794"/>
      <c r="K151" s="794"/>
      <c r="L151" s="794"/>
      <c r="M151" s="794"/>
      <c r="N151" s="795" t="str">
        <f>IFERROR(IF(VLOOKUP($G151,BPU_28a_28b_I!$F$5:$J$121,4,FALSE)="","",VLOOKUP($G151,BPU_28a_28b_I!$F$5:$J$121,4,FALSE)),"")</f>
        <v/>
      </c>
      <c r="O151" s="795"/>
      <c r="P151" s="795"/>
      <c r="Q151" s="795"/>
      <c r="R151" s="794"/>
      <c r="S151" s="794"/>
      <c r="T151" s="794"/>
      <c r="U151" s="794"/>
      <c r="V151" s="794"/>
      <c r="W151" s="794"/>
      <c r="X151" s="794"/>
      <c r="Y151" s="794"/>
      <c r="Z151" s="794"/>
      <c r="AA151" s="794"/>
      <c r="AB151" s="794"/>
      <c r="AC151" s="794"/>
      <c r="AD151" s="770"/>
      <c r="AE151" s="770"/>
      <c r="AF151" s="770"/>
      <c r="AG151" s="770"/>
      <c r="AH151" s="770"/>
      <c r="AI151" s="770"/>
      <c r="AJ151" s="402" t="s">
        <v>526</v>
      </c>
      <c r="AK151" s="770"/>
      <c r="AL151" s="770"/>
      <c r="AM151" s="402"/>
      <c r="AN151" s="50"/>
      <c r="AO151" s="50"/>
      <c r="AP151" s="770"/>
      <c r="AQ151" s="770"/>
      <c r="AR151" s="50"/>
      <c r="AS151" s="50"/>
      <c r="AT151" s="770"/>
      <c r="AU151" s="770"/>
      <c r="AV151" s="770"/>
      <c r="AW151" s="770"/>
      <c r="AX151" s="770"/>
      <c r="AY151" s="770"/>
      <c r="AZ151" s="770"/>
      <c r="BA151" s="770"/>
      <c r="BB151" s="770"/>
      <c r="BC151" s="770"/>
      <c r="BD151" s="770"/>
      <c r="BE151" s="770"/>
      <c r="BF151" s="402" t="s">
        <v>605</v>
      </c>
      <c r="BG151" s="402" t="s">
        <v>605</v>
      </c>
      <c r="BH151" s="402" t="s">
        <v>604</v>
      </c>
      <c r="BI151" s="402" t="s">
        <v>526</v>
      </c>
      <c r="BJ151" s="770"/>
      <c r="BK151" s="770"/>
      <c r="BL151" s="770"/>
      <c r="BM151" s="770"/>
      <c r="BN151" s="402">
        <v>179.12</v>
      </c>
      <c r="BO151" s="402">
        <v>167.47585821783545</v>
      </c>
      <c r="BP151" s="402">
        <v>192.05039315087555</v>
      </c>
      <c r="BQ151" s="402">
        <v>49.16</v>
      </c>
      <c r="BR151" s="402">
        <v>45.21</v>
      </c>
      <c r="BS151" s="402">
        <v>36.897867288541654</v>
      </c>
      <c r="BT151" s="770"/>
      <c r="BU151" s="770"/>
      <c r="BV151" s="770"/>
      <c r="BW151" s="770"/>
      <c r="BX151" s="770"/>
      <c r="BY151" s="770"/>
      <c r="BZ151" s="770"/>
      <c r="CA151" s="770"/>
      <c r="CB151" s="770"/>
      <c r="CC151" s="770"/>
      <c r="CD151" s="770"/>
      <c r="CE151" s="770"/>
      <c r="CF151" s="770"/>
      <c r="CG151" s="402">
        <v>1593.84</v>
      </c>
      <c r="CH151" s="402">
        <v>34336.36</v>
      </c>
      <c r="CI151" s="402">
        <v>46125.71</v>
      </c>
      <c r="CJ151" s="402"/>
      <c r="CK151" s="402"/>
      <c r="CL151" s="770"/>
      <c r="CM151" s="770"/>
      <c r="CN151" s="770"/>
      <c r="CO151" s="770"/>
      <c r="CP151" s="770"/>
      <c r="CQ151" s="770"/>
      <c r="CR151" s="770"/>
      <c r="CS151" s="770"/>
      <c r="CT151" s="770"/>
      <c r="CU151" s="770"/>
      <c r="CV151" s="770"/>
      <c r="CW151" s="770"/>
      <c r="CX151" s="770"/>
      <c r="CY151" s="770"/>
      <c r="CZ151" s="770"/>
      <c r="DA151" s="770"/>
      <c r="DB151" s="770"/>
      <c r="DC151" s="770"/>
      <c r="DD151" s="770"/>
      <c r="DE151" s="770"/>
      <c r="DF151" s="770"/>
      <c r="DG151" s="770"/>
      <c r="DH151" s="402" t="str">
        <f>IFERROR(IF(VLOOKUP($G151,IS_39a_I!#REF!,2,FALSE)="","",VLOOKUP($G151,IS_39a_I!#REF!,2,FALSE)),"")</f>
        <v/>
      </c>
      <c r="DI151" s="402"/>
      <c r="DJ151" s="402"/>
      <c r="DK151" s="770"/>
      <c r="DL151" s="770"/>
      <c r="DM151" s="402">
        <v>2.5299999999999998</v>
      </c>
      <c r="DZ151" s="421" t="s">
        <v>216</v>
      </c>
      <c r="EA151" s="399" t="s">
        <v>172</v>
      </c>
      <c r="EB151" s="423" t="s">
        <v>360</v>
      </c>
      <c r="EC151" s="402">
        <v>13.4</v>
      </c>
      <c r="ED151" s="402">
        <v>14.94</v>
      </c>
      <c r="EE151" s="402">
        <v>15.7</v>
      </c>
      <c r="EF151" s="402">
        <v>13.77</v>
      </c>
      <c r="EG151" s="402">
        <v>70.91</v>
      </c>
      <c r="EH151" s="402">
        <v>71.290000000000006</v>
      </c>
      <c r="EI151" s="398">
        <v>9.18</v>
      </c>
      <c r="EJ151" s="398">
        <v>9.9700000000000006</v>
      </c>
      <c r="EK151" s="398">
        <v>15.37</v>
      </c>
      <c r="EL151" s="398">
        <v>15.4</v>
      </c>
      <c r="EQ151" s="181" t="s">
        <v>216</v>
      </c>
      <c r="ER151" s="399" t="s">
        <v>172</v>
      </c>
      <c r="ES151" s="180" t="s">
        <v>223</v>
      </c>
      <c r="ET151" s="68">
        <v>6301</v>
      </c>
      <c r="EU151" s="402">
        <v>3.57</v>
      </c>
      <c r="EV151" s="402">
        <v>8.94</v>
      </c>
      <c r="EW151" s="402">
        <v>2.09</v>
      </c>
      <c r="EX151" s="402">
        <v>8.92</v>
      </c>
      <c r="EY151" s="402">
        <v>0</v>
      </c>
      <c r="EZ151" s="402">
        <v>66.666666666666657</v>
      </c>
      <c r="FA151" s="770"/>
      <c r="FB151" s="770"/>
      <c r="FC151" s="770"/>
      <c r="FD151" s="770"/>
      <c r="FE151" s="770"/>
    </row>
    <row r="152" spans="4:161">
      <c r="D152" s="181" t="s">
        <v>224</v>
      </c>
      <c r="E152" s="399" t="s">
        <v>172</v>
      </c>
      <c r="F152" s="181" t="s">
        <v>226</v>
      </c>
      <c r="G152" s="68">
        <v>7001</v>
      </c>
      <c r="H152" s="794"/>
      <c r="I152" s="794"/>
      <c r="J152" s="794"/>
      <c r="K152" s="794"/>
      <c r="L152" s="794"/>
      <c r="M152" s="794"/>
      <c r="N152" s="795" t="str">
        <f>IFERROR(IF(VLOOKUP($G152,BPU_28a_28b_I!$F$5:$J$121,4,FALSE)="","",VLOOKUP($G152,BPU_28a_28b_I!$F$5:$J$121,4,FALSE)),"")</f>
        <v/>
      </c>
      <c r="O152" s="795"/>
      <c r="P152" s="795"/>
      <c r="Q152" s="795"/>
      <c r="R152" s="794"/>
      <c r="S152" s="794"/>
      <c r="T152" s="794"/>
      <c r="U152" s="794"/>
      <c r="V152" s="794"/>
      <c r="W152" s="794"/>
      <c r="X152" s="794"/>
      <c r="Y152" s="794"/>
      <c r="Z152" s="794"/>
      <c r="AA152" s="794"/>
      <c r="AB152" s="794"/>
      <c r="AC152" s="794"/>
      <c r="AD152" s="770"/>
      <c r="AE152" s="770"/>
      <c r="AF152" s="770"/>
      <c r="AG152" s="770"/>
      <c r="AH152" s="770"/>
      <c r="AI152" s="770"/>
      <c r="AJ152" s="402">
        <v>84.26</v>
      </c>
      <c r="AK152" s="770"/>
      <c r="AL152" s="770"/>
      <c r="AM152" s="402"/>
      <c r="AN152" s="50"/>
      <c r="AO152" s="50"/>
      <c r="AP152" s="770"/>
      <c r="AQ152" s="770"/>
      <c r="AR152" s="50"/>
      <c r="AS152" s="50"/>
      <c r="AT152" s="770"/>
      <c r="AU152" s="770"/>
      <c r="AV152" s="770"/>
      <c r="AW152" s="770"/>
      <c r="AX152" s="770"/>
      <c r="AY152" s="770"/>
      <c r="AZ152" s="770"/>
      <c r="BA152" s="770"/>
      <c r="BB152" s="770"/>
      <c r="BC152" s="770"/>
      <c r="BD152" s="770"/>
      <c r="BE152" s="770"/>
      <c r="BF152" s="402" t="s">
        <v>605</v>
      </c>
      <c r="BG152" s="402" t="s">
        <v>605</v>
      </c>
      <c r="BH152" s="402" t="s">
        <v>604</v>
      </c>
      <c r="BI152" s="402" t="s">
        <v>526</v>
      </c>
      <c r="BJ152" s="770"/>
      <c r="BK152" s="770"/>
      <c r="BL152" s="770"/>
      <c r="BM152" s="770"/>
      <c r="BN152" s="402">
        <v>198.71</v>
      </c>
      <c r="BO152" s="402">
        <v>184.63791698003601</v>
      </c>
      <c r="BP152" s="402">
        <v>204.41821839875624</v>
      </c>
      <c r="BQ152" s="402">
        <v>52.04</v>
      </c>
      <c r="BR152" s="402">
        <v>46.8</v>
      </c>
      <c r="BS152" s="402">
        <v>44.654277082197552</v>
      </c>
      <c r="BT152" s="770"/>
      <c r="BU152" s="770"/>
      <c r="BV152" s="770"/>
      <c r="BW152" s="770"/>
      <c r="BX152" s="770"/>
      <c r="BY152" s="770"/>
      <c r="BZ152" s="770"/>
      <c r="CA152" s="770"/>
      <c r="CB152" s="770"/>
      <c r="CC152" s="770"/>
      <c r="CD152" s="770"/>
      <c r="CE152" s="770"/>
      <c r="CF152" s="770"/>
      <c r="CG152" s="402">
        <v>4604.42</v>
      </c>
      <c r="CH152" s="402">
        <v>62951.49</v>
      </c>
      <c r="CI152" s="402">
        <v>562.88</v>
      </c>
      <c r="CJ152" s="402"/>
      <c r="CK152" s="402"/>
      <c r="CL152" s="770"/>
      <c r="CM152" s="770"/>
      <c r="CN152" s="770"/>
      <c r="CO152" s="770"/>
      <c r="CP152" s="770"/>
      <c r="CQ152" s="770"/>
      <c r="CR152" s="770"/>
      <c r="CS152" s="770"/>
      <c r="CT152" s="770"/>
      <c r="CU152" s="770"/>
      <c r="CV152" s="770"/>
      <c r="CW152" s="770"/>
      <c r="CX152" s="770"/>
      <c r="CY152" s="770"/>
      <c r="CZ152" s="770"/>
      <c r="DA152" s="770"/>
      <c r="DB152" s="770"/>
      <c r="DC152" s="770"/>
      <c r="DD152" s="770"/>
      <c r="DE152" s="770"/>
      <c r="DF152" s="770"/>
      <c r="DG152" s="770"/>
      <c r="DH152" s="402" t="str">
        <f>IFERROR(IF(VLOOKUP($G152,IS_39a_I!#REF!,2,FALSE)="","",VLOOKUP($G152,IS_39a_I!#REF!,2,FALSE)),"")</f>
        <v/>
      </c>
      <c r="DI152" s="402"/>
      <c r="DJ152" s="402"/>
      <c r="DK152" s="770"/>
      <c r="DL152" s="770"/>
      <c r="DM152" s="402">
        <v>3.49</v>
      </c>
      <c r="DZ152" s="421" t="s">
        <v>216</v>
      </c>
      <c r="EA152" s="399" t="s">
        <v>172</v>
      </c>
      <c r="EB152" s="421" t="s">
        <v>361</v>
      </c>
      <c r="EC152" s="402">
        <v>7.64</v>
      </c>
      <c r="ED152" s="402">
        <v>8.17</v>
      </c>
      <c r="EE152" s="402">
        <v>16.190000000000001</v>
      </c>
      <c r="EF152" s="402">
        <v>13.79</v>
      </c>
      <c r="EG152" s="402">
        <v>76.17</v>
      </c>
      <c r="EH152" s="402">
        <v>78.040000000000006</v>
      </c>
      <c r="EI152" s="398">
        <v>5.42</v>
      </c>
      <c r="EJ152" s="398">
        <v>4.47</v>
      </c>
      <c r="EK152" s="398">
        <v>14.62</v>
      </c>
      <c r="EL152" s="398">
        <v>17.149999999999999</v>
      </c>
      <c r="EQ152" s="181" t="s">
        <v>224</v>
      </c>
      <c r="ER152" s="399" t="s">
        <v>172</v>
      </c>
      <c r="ES152" s="181" t="s">
        <v>226</v>
      </c>
      <c r="ET152" s="68">
        <v>7001</v>
      </c>
      <c r="EU152" s="402">
        <v>17.61</v>
      </c>
      <c r="EV152" s="402">
        <v>8.8000000000000007</v>
      </c>
      <c r="EW152" s="402">
        <v>15.34</v>
      </c>
      <c r="EX152" s="402">
        <v>8.8000000000000007</v>
      </c>
      <c r="EY152" s="402" t="s">
        <v>333</v>
      </c>
      <c r="EZ152" s="402" t="s">
        <v>333</v>
      </c>
      <c r="FA152" s="770"/>
      <c r="FB152" s="770"/>
      <c r="FC152" s="770"/>
      <c r="FD152" s="770"/>
      <c r="FE152" s="770"/>
    </row>
    <row r="153" spans="4:161">
      <c r="D153" s="181" t="s">
        <v>224</v>
      </c>
      <c r="E153" s="399" t="s">
        <v>172</v>
      </c>
      <c r="F153" s="180" t="s">
        <v>227</v>
      </c>
      <c r="G153" s="68">
        <v>7102</v>
      </c>
      <c r="H153" s="794"/>
      <c r="I153" s="794"/>
      <c r="J153" s="794"/>
      <c r="K153" s="794"/>
      <c r="L153" s="794"/>
      <c r="M153" s="794"/>
      <c r="N153" s="795" t="str">
        <f>IFERROR(IF(VLOOKUP($G153,BPU_28a_28b_I!$F$5:$J$121,4,FALSE)="","",VLOOKUP($G153,BPU_28a_28b_I!$F$5:$J$121,4,FALSE)),"")</f>
        <v/>
      </c>
      <c r="O153" s="795"/>
      <c r="P153" s="795"/>
      <c r="Q153" s="795"/>
      <c r="R153" s="794"/>
      <c r="S153" s="794"/>
      <c r="T153" s="794"/>
      <c r="U153" s="794"/>
      <c r="V153" s="794"/>
      <c r="W153" s="794"/>
      <c r="X153" s="794"/>
      <c r="Y153" s="794"/>
      <c r="Z153" s="794"/>
      <c r="AA153" s="794"/>
      <c r="AB153" s="794"/>
      <c r="AC153" s="794"/>
      <c r="AD153" s="770"/>
      <c r="AE153" s="770"/>
      <c r="AF153" s="770"/>
      <c r="AG153" s="770"/>
      <c r="AH153" s="770"/>
      <c r="AI153" s="770"/>
      <c r="AJ153" s="402" t="s">
        <v>526</v>
      </c>
      <c r="AK153" s="770"/>
      <c r="AL153" s="770"/>
      <c r="AM153" s="402"/>
      <c r="AN153" s="50"/>
      <c r="AO153" s="50"/>
      <c r="AP153" s="770"/>
      <c r="AQ153" s="770"/>
      <c r="AR153" s="50"/>
      <c r="AS153" s="50"/>
      <c r="AT153" s="770"/>
      <c r="AU153" s="770"/>
      <c r="AV153" s="770"/>
      <c r="AW153" s="770"/>
      <c r="AX153" s="770"/>
      <c r="AY153" s="770"/>
      <c r="AZ153" s="770"/>
      <c r="BA153" s="770"/>
      <c r="BB153" s="770"/>
      <c r="BC153" s="770"/>
      <c r="BD153" s="770"/>
      <c r="BE153" s="770"/>
      <c r="BF153" s="402" t="s">
        <v>526</v>
      </c>
      <c r="BG153" s="402" t="s">
        <v>526</v>
      </c>
      <c r="BH153" s="402" t="s">
        <v>605</v>
      </c>
      <c r="BI153" s="402" t="s">
        <v>17</v>
      </c>
      <c r="BJ153" s="770"/>
      <c r="BK153" s="770"/>
      <c r="BL153" s="770"/>
      <c r="BM153" s="770"/>
      <c r="BN153" s="402">
        <v>159.52000000000001</v>
      </c>
      <c r="BO153" s="402">
        <v>139.31871933709499</v>
      </c>
      <c r="BP153" s="402">
        <v>161.45220441995065</v>
      </c>
      <c r="BQ153" s="402">
        <v>25.07</v>
      </c>
      <c r="BR153" s="402">
        <v>33.78</v>
      </c>
      <c r="BS153" s="402">
        <v>27.833388024756104</v>
      </c>
      <c r="BT153" s="770"/>
      <c r="BU153" s="770"/>
      <c r="BV153" s="770"/>
      <c r="BW153" s="770"/>
      <c r="BX153" s="770"/>
      <c r="BY153" s="770"/>
      <c r="BZ153" s="770"/>
      <c r="CA153" s="770"/>
      <c r="CB153" s="770"/>
      <c r="CC153" s="770"/>
      <c r="CD153" s="770"/>
      <c r="CE153" s="770"/>
      <c r="CF153" s="770"/>
      <c r="CG153" s="402">
        <v>1037.6400000000001</v>
      </c>
      <c r="CH153" s="402">
        <v>4784.97</v>
      </c>
      <c r="CI153" s="402">
        <v>6422.19</v>
      </c>
      <c r="CJ153" s="402"/>
      <c r="CK153" s="402"/>
      <c r="CL153" s="770"/>
      <c r="CM153" s="770"/>
      <c r="CN153" s="770"/>
      <c r="CO153" s="770"/>
      <c r="CP153" s="770"/>
      <c r="CQ153" s="770"/>
      <c r="CR153" s="770"/>
      <c r="CS153" s="770"/>
      <c r="CT153" s="770"/>
      <c r="CU153" s="770"/>
      <c r="CV153" s="770"/>
      <c r="CW153" s="770"/>
      <c r="CX153" s="770"/>
      <c r="CY153" s="770"/>
      <c r="CZ153" s="770"/>
      <c r="DA153" s="770"/>
      <c r="DB153" s="770"/>
      <c r="DC153" s="770"/>
      <c r="DD153" s="770"/>
      <c r="DE153" s="770"/>
      <c r="DF153" s="770"/>
      <c r="DG153" s="770"/>
      <c r="DH153" s="402" t="str">
        <f>IFERROR(IF(VLOOKUP($G153,IS_39a_I!#REF!,2,FALSE)="","",VLOOKUP($G153,IS_39a_I!#REF!,2,FALSE)),"")</f>
        <v/>
      </c>
      <c r="DI153" s="402"/>
      <c r="DJ153" s="402"/>
      <c r="DK153" s="770"/>
      <c r="DL153" s="770"/>
      <c r="DM153" s="402">
        <v>2.7</v>
      </c>
      <c r="DZ153" s="421" t="s">
        <v>224</v>
      </c>
      <c r="EA153" s="399" t="s">
        <v>172</v>
      </c>
      <c r="EB153" s="421" t="s">
        <v>363</v>
      </c>
      <c r="EC153" s="402">
        <v>9.56</v>
      </c>
      <c r="ED153" s="402">
        <v>12.71</v>
      </c>
      <c r="EE153" s="402">
        <v>15.32</v>
      </c>
      <c r="EF153" s="402">
        <v>18.079999999999998</v>
      </c>
      <c r="EG153" s="402">
        <v>75.12</v>
      </c>
      <c r="EH153" s="402">
        <v>69.209999999999994</v>
      </c>
      <c r="EI153" s="398">
        <v>7.69</v>
      </c>
      <c r="EJ153" s="398">
        <v>8.01</v>
      </c>
      <c r="EK153" s="398">
        <v>16.95</v>
      </c>
      <c r="EL153" s="398">
        <v>19.38</v>
      </c>
      <c r="EQ153" s="181" t="s">
        <v>224</v>
      </c>
      <c r="ER153" s="399" t="s">
        <v>172</v>
      </c>
      <c r="ES153" s="180" t="s">
        <v>227</v>
      </c>
      <c r="ET153" s="68">
        <v>7102</v>
      </c>
      <c r="EU153" s="402">
        <v>13.18</v>
      </c>
      <c r="EV153" s="402">
        <v>14.86</v>
      </c>
      <c r="EW153" s="402">
        <v>10.91</v>
      </c>
      <c r="EX153" s="402">
        <v>14.86</v>
      </c>
      <c r="EY153" s="402" t="s">
        <v>333</v>
      </c>
      <c r="EZ153" s="402" t="s">
        <v>333</v>
      </c>
      <c r="FA153" s="770"/>
      <c r="FB153" s="770"/>
      <c r="FC153" s="770"/>
      <c r="FD153" s="770"/>
      <c r="FE153" s="770"/>
    </row>
    <row r="154" spans="4:161">
      <c r="D154" s="181" t="s">
        <v>224</v>
      </c>
      <c r="E154" s="399" t="s">
        <v>172</v>
      </c>
      <c r="F154" s="181" t="s">
        <v>229</v>
      </c>
      <c r="G154" s="68">
        <v>7301</v>
      </c>
      <c r="H154" s="794"/>
      <c r="I154" s="794"/>
      <c r="J154" s="794"/>
      <c r="K154" s="794"/>
      <c r="L154" s="794"/>
      <c r="M154" s="794"/>
      <c r="N154" s="795" t="str">
        <f>IFERROR(IF(VLOOKUP($G154,BPU_28a_28b_I!$F$5:$J$121,4,FALSE)="","",VLOOKUP($G154,BPU_28a_28b_I!$F$5:$J$121,4,FALSE)),"")</f>
        <v/>
      </c>
      <c r="O154" s="795"/>
      <c r="P154" s="795"/>
      <c r="Q154" s="795"/>
      <c r="R154" s="794"/>
      <c r="S154" s="794"/>
      <c r="T154" s="794"/>
      <c r="U154" s="794"/>
      <c r="V154" s="794"/>
      <c r="W154" s="794"/>
      <c r="X154" s="794"/>
      <c r="Y154" s="794"/>
      <c r="Z154" s="794"/>
      <c r="AA154" s="794"/>
      <c r="AB154" s="794"/>
      <c r="AC154" s="794"/>
      <c r="AD154" s="770"/>
      <c r="AE154" s="770"/>
      <c r="AF154" s="770"/>
      <c r="AG154" s="770"/>
      <c r="AH154" s="770"/>
      <c r="AI154" s="770"/>
      <c r="AJ154" s="402" t="s">
        <v>526</v>
      </c>
      <c r="AK154" s="770"/>
      <c r="AL154" s="770"/>
      <c r="AM154" s="402"/>
      <c r="AN154" s="50" t="s">
        <v>333</v>
      </c>
      <c r="AO154" s="50"/>
      <c r="AP154" s="770"/>
      <c r="AQ154" s="770"/>
      <c r="AR154" s="770"/>
      <c r="AS154" s="770"/>
      <c r="AT154" s="770"/>
      <c r="AU154" s="770"/>
      <c r="AV154" s="770"/>
      <c r="AW154" s="770"/>
      <c r="AX154" s="770"/>
      <c r="AY154" s="770"/>
      <c r="AZ154" s="770"/>
      <c r="BA154" s="770"/>
      <c r="BB154" s="770"/>
      <c r="BC154" s="770"/>
      <c r="BD154" s="770"/>
      <c r="BE154" s="770"/>
      <c r="BF154" s="402" t="s">
        <v>605</v>
      </c>
      <c r="BG154" s="402" t="s">
        <v>605</v>
      </c>
      <c r="BH154" s="402" t="s">
        <v>604</v>
      </c>
      <c r="BI154" s="402">
        <v>21</v>
      </c>
      <c r="BJ154" s="770"/>
      <c r="BK154" s="770"/>
      <c r="BL154" s="770"/>
      <c r="BM154" s="770"/>
      <c r="BN154" s="402">
        <v>188.51</v>
      </c>
      <c r="BO154" s="402">
        <v>168.65745200662016</v>
      </c>
      <c r="BP154" s="402">
        <v>198.77922737372285</v>
      </c>
      <c r="BQ154" s="402">
        <v>58.01</v>
      </c>
      <c r="BR154" s="402">
        <v>51.05</v>
      </c>
      <c r="BS154" s="402">
        <v>46.267325093250356</v>
      </c>
      <c r="BT154" s="770"/>
      <c r="BU154" s="770"/>
      <c r="BV154" s="770"/>
      <c r="BW154" s="770"/>
      <c r="BX154" s="770"/>
      <c r="BY154" s="770"/>
      <c r="BZ154" s="770"/>
      <c r="CA154" s="770"/>
      <c r="CB154" s="770"/>
      <c r="CC154" s="770"/>
      <c r="CD154" s="770"/>
      <c r="CE154" s="770"/>
      <c r="CF154" s="770"/>
      <c r="CG154" s="402">
        <v>3327.1099999999997</v>
      </c>
      <c r="CH154" s="402">
        <v>100874.97</v>
      </c>
      <c r="CI154" s="402">
        <v>35189.9</v>
      </c>
      <c r="CJ154" s="402"/>
      <c r="CK154" s="402"/>
      <c r="CL154" s="770"/>
      <c r="CM154" s="770"/>
      <c r="CN154" s="770"/>
      <c r="CO154" s="770"/>
      <c r="CP154" s="770"/>
      <c r="CQ154" s="770"/>
      <c r="CR154" s="770"/>
      <c r="CS154" s="770"/>
      <c r="CT154" s="770"/>
      <c r="CU154" s="770"/>
      <c r="CV154" s="770"/>
      <c r="CW154" s="770"/>
      <c r="CX154" s="770"/>
      <c r="CY154" s="770"/>
      <c r="CZ154" s="770"/>
      <c r="DA154" s="770"/>
      <c r="DB154" s="770"/>
      <c r="DC154" s="770"/>
      <c r="DD154" s="770"/>
      <c r="DE154" s="770"/>
      <c r="DF154" s="770"/>
      <c r="DG154" s="770"/>
      <c r="DH154" s="402" t="str">
        <f>IFERROR(IF(VLOOKUP($G154,IS_39a_I!#REF!,2,FALSE)="","",VLOOKUP($G154,IS_39a_I!#REF!,2,FALSE)),"")</f>
        <v/>
      </c>
      <c r="DI154" s="402"/>
      <c r="DJ154" s="402"/>
      <c r="DK154" s="770"/>
      <c r="DL154" s="770"/>
      <c r="DM154" s="402">
        <v>2.72</v>
      </c>
      <c r="DZ154" s="421" t="s">
        <v>224</v>
      </c>
      <c r="EA154" s="399" t="s">
        <v>172</v>
      </c>
      <c r="EB154" s="421" t="s">
        <v>364</v>
      </c>
      <c r="EC154" s="402">
        <v>3.01</v>
      </c>
      <c r="ED154" s="402">
        <v>3.34</v>
      </c>
      <c r="EE154" s="402">
        <v>19.72</v>
      </c>
      <c r="EF154" s="402">
        <v>19.940000000000001</v>
      </c>
      <c r="EG154" s="402">
        <v>77.27</v>
      </c>
      <c r="EH154" s="402">
        <v>76.72</v>
      </c>
      <c r="EI154" s="398">
        <v>7.76</v>
      </c>
      <c r="EJ154" s="398">
        <v>6.98</v>
      </c>
      <c r="EK154" s="398">
        <v>20.239999999999998</v>
      </c>
      <c r="EL154" s="398">
        <v>21.02</v>
      </c>
      <c r="EQ154" s="181" t="s">
        <v>224</v>
      </c>
      <c r="ER154" s="399" t="s">
        <v>172</v>
      </c>
      <c r="ES154" s="181" t="s">
        <v>229</v>
      </c>
      <c r="ET154" s="68">
        <v>7301</v>
      </c>
      <c r="EU154" s="402">
        <v>23.46</v>
      </c>
      <c r="EV154" s="402">
        <v>4.4800000000000004</v>
      </c>
      <c r="EW154" s="402">
        <v>20.07</v>
      </c>
      <c r="EX154" s="402">
        <v>4.4800000000000004</v>
      </c>
      <c r="EY154" s="402">
        <v>0</v>
      </c>
      <c r="EZ154" s="402">
        <v>100</v>
      </c>
      <c r="FA154" s="770"/>
      <c r="FB154" s="770"/>
      <c r="FC154" s="770"/>
      <c r="FD154" s="770"/>
      <c r="FE154" s="770"/>
    </row>
    <row r="155" spans="4:161">
      <c r="D155" s="181" t="s">
        <v>224</v>
      </c>
      <c r="E155" s="399" t="s">
        <v>172</v>
      </c>
      <c r="F155" s="180" t="s">
        <v>232</v>
      </c>
      <c r="G155" s="68">
        <v>7401</v>
      </c>
      <c r="H155" s="794"/>
      <c r="I155" s="794"/>
      <c r="J155" s="794"/>
      <c r="K155" s="794"/>
      <c r="L155" s="794"/>
      <c r="M155" s="794"/>
      <c r="N155" s="795" t="str">
        <f>IFERROR(IF(VLOOKUP($G155,BPU_28a_28b_I!$F$5:$J$121,4,FALSE)="","",VLOOKUP($G155,BPU_28a_28b_I!$F$5:$J$121,4,FALSE)),"")</f>
        <v/>
      </c>
      <c r="O155" s="795"/>
      <c r="P155" s="795"/>
      <c r="Q155" s="795"/>
      <c r="R155" s="794"/>
      <c r="S155" s="794"/>
      <c r="T155" s="794"/>
      <c r="U155" s="794"/>
      <c r="V155" s="794"/>
      <c r="W155" s="794"/>
      <c r="X155" s="794"/>
      <c r="Y155" s="794"/>
      <c r="Z155" s="794"/>
      <c r="AA155" s="794"/>
      <c r="AB155" s="794"/>
      <c r="AC155" s="794"/>
      <c r="AD155" s="770"/>
      <c r="AE155" s="770"/>
      <c r="AF155" s="770"/>
      <c r="AG155" s="770"/>
      <c r="AH155" s="770"/>
      <c r="AI155" s="770"/>
      <c r="AJ155" s="402" t="s">
        <v>526</v>
      </c>
      <c r="AK155" s="770"/>
      <c r="AL155" s="770"/>
      <c r="AM155" s="402"/>
      <c r="AN155" s="50" t="s">
        <v>333</v>
      </c>
      <c r="AO155" s="50"/>
      <c r="AP155" s="770"/>
      <c r="AQ155" s="770"/>
      <c r="AR155" s="770"/>
      <c r="AS155" s="770"/>
      <c r="AT155" s="770"/>
      <c r="AU155" s="770"/>
      <c r="AV155" s="770"/>
      <c r="AW155" s="770"/>
      <c r="AX155" s="770"/>
      <c r="AY155" s="770"/>
      <c r="AZ155" s="770"/>
      <c r="BA155" s="770"/>
      <c r="BB155" s="770"/>
      <c r="BC155" s="770"/>
      <c r="BD155" s="770"/>
      <c r="BE155" s="770"/>
      <c r="BF155" s="402" t="s">
        <v>605</v>
      </c>
      <c r="BG155" s="402" t="s">
        <v>605</v>
      </c>
      <c r="BH155" s="402" t="s">
        <v>604</v>
      </c>
      <c r="BI155" s="402" t="s">
        <v>526</v>
      </c>
      <c r="BJ155" s="770"/>
      <c r="BK155" s="770"/>
      <c r="BL155" s="770"/>
      <c r="BM155" s="770"/>
      <c r="BN155" s="402">
        <v>169.12</v>
      </c>
      <c r="BO155" s="402">
        <v>158.53602873705606</v>
      </c>
      <c r="BP155" s="402">
        <v>171.79186320064292</v>
      </c>
      <c r="BQ155" s="402">
        <v>53.5</v>
      </c>
      <c r="BR155" s="402">
        <v>44.66</v>
      </c>
      <c r="BS155" s="402">
        <v>44.848444428425886</v>
      </c>
      <c r="BT155" s="770"/>
      <c r="BU155" s="770"/>
      <c r="BV155" s="770"/>
      <c r="BW155" s="770"/>
      <c r="BX155" s="770"/>
      <c r="BY155" s="770"/>
      <c r="BZ155" s="770"/>
      <c r="CA155" s="770"/>
      <c r="CB155" s="770"/>
      <c r="CC155" s="770"/>
      <c r="CD155" s="770"/>
      <c r="CE155" s="770"/>
      <c r="CF155" s="770"/>
      <c r="CG155" s="402">
        <v>1658.93</v>
      </c>
      <c r="CH155" s="402">
        <v>48394.69</v>
      </c>
      <c r="CI155" s="402">
        <v>12015.52</v>
      </c>
      <c r="CJ155" s="402"/>
      <c r="CK155" s="402"/>
      <c r="CL155" s="770"/>
      <c r="CM155" s="770"/>
      <c r="CN155" s="770"/>
      <c r="CO155" s="770"/>
      <c r="CP155" s="770"/>
      <c r="CQ155" s="770"/>
      <c r="CR155" s="770"/>
      <c r="CS155" s="770"/>
      <c r="CT155" s="770"/>
      <c r="CU155" s="770"/>
      <c r="CV155" s="770"/>
      <c r="CW155" s="770"/>
      <c r="CX155" s="770"/>
      <c r="CY155" s="770"/>
      <c r="CZ155" s="770"/>
      <c r="DA155" s="770"/>
      <c r="DB155" s="770"/>
      <c r="DC155" s="770"/>
      <c r="DD155" s="770"/>
      <c r="DE155" s="770"/>
      <c r="DF155" s="770"/>
      <c r="DG155" s="770"/>
      <c r="DH155" s="402" t="str">
        <f>IFERROR(IF(VLOOKUP($G155,IS_39a_I!#REF!,2,FALSE)="","",VLOOKUP($G155,IS_39a_I!#REF!,2,FALSE)),"")</f>
        <v/>
      </c>
      <c r="DI155" s="402"/>
      <c r="DJ155" s="402"/>
      <c r="DK155" s="770"/>
      <c r="DL155" s="770"/>
      <c r="DM155" s="402">
        <v>1.95</v>
      </c>
      <c r="DZ155" s="421" t="s">
        <v>224</v>
      </c>
      <c r="EA155" s="399" t="s">
        <v>172</v>
      </c>
      <c r="EB155" s="421" t="s">
        <v>365</v>
      </c>
      <c r="EC155" s="402">
        <v>7.4</v>
      </c>
      <c r="ED155" s="402">
        <v>7.67</v>
      </c>
      <c r="EE155" s="402">
        <v>13.92</v>
      </c>
      <c r="EF155" s="402">
        <v>15.32</v>
      </c>
      <c r="EG155" s="402">
        <v>78.680000000000007</v>
      </c>
      <c r="EH155" s="402">
        <v>77.010000000000005</v>
      </c>
      <c r="EI155" s="398">
        <v>8.36</v>
      </c>
      <c r="EJ155" s="398">
        <v>7.6</v>
      </c>
      <c r="EK155" s="398">
        <v>19.41</v>
      </c>
      <c r="EL155" s="398">
        <v>18.36</v>
      </c>
      <c r="EQ155" s="181" t="s">
        <v>224</v>
      </c>
      <c r="ER155" s="399" t="s">
        <v>172</v>
      </c>
      <c r="ES155" s="180" t="s">
        <v>232</v>
      </c>
      <c r="ET155" s="68">
        <v>7401</v>
      </c>
      <c r="EU155" s="402">
        <v>21.09</v>
      </c>
      <c r="EV155" s="402">
        <v>13.86</v>
      </c>
      <c r="EW155" s="402">
        <v>17.100000000000001</v>
      </c>
      <c r="EX155" s="402">
        <v>13.86</v>
      </c>
      <c r="EY155" s="402">
        <v>67</v>
      </c>
      <c r="EZ155" s="402">
        <v>75</v>
      </c>
      <c r="FA155" s="770"/>
      <c r="FB155" s="770"/>
      <c r="FC155" s="770"/>
      <c r="FD155" s="770"/>
      <c r="FE155" s="770"/>
    </row>
    <row r="156" spans="4:161">
      <c r="D156" s="181" t="s">
        <v>233</v>
      </c>
      <c r="E156" s="399" t="s">
        <v>235</v>
      </c>
      <c r="F156" s="181" t="s">
        <v>235</v>
      </c>
      <c r="G156" s="68">
        <v>8001</v>
      </c>
      <c r="H156" s="794"/>
      <c r="I156" s="794"/>
      <c r="J156" s="794"/>
      <c r="K156" s="794"/>
      <c r="L156" s="794"/>
      <c r="M156" s="794"/>
      <c r="N156" s="795" t="str">
        <f>IFERROR(IF(VLOOKUP($G156,BPU_28a_28b_I!$F$5:$J$121,4,FALSE)="","",VLOOKUP($G156,BPU_28a_28b_I!$F$5:$J$121,4,FALSE)),"")</f>
        <v/>
      </c>
      <c r="O156" s="795"/>
      <c r="P156" s="795"/>
      <c r="Q156" s="795"/>
      <c r="R156" s="794"/>
      <c r="S156" s="794"/>
      <c r="T156" s="794"/>
      <c r="U156" s="794"/>
      <c r="V156" s="794"/>
      <c r="W156" s="794"/>
      <c r="X156" s="794"/>
      <c r="Y156" s="794"/>
      <c r="Z156" s="794"/>
      <c r="AA156" s="794"/>
      <c r="AB156" s="794"/>
      <c r="AC156" s="794"/>
      <c r="AD156" s="770"/>
      <c r="AE156" s="770"/>
      <c r="AF156" s="770"/>
      <c r="AG156" s="770"/>
      <c r="AH156" s="770"/>
      <c r="AI156" s="770"/>
      <c r="AJ156" s="402">
        <v>80.05</v>
      </c>
      <c r="AK156" s="770"/>
      <c r="AL156" s="770"/>
      <c r="AM156" s="402"/>
      <c r="AN156" s="50" t="s">
        <v>333</v>
      </c>
      <c r="AO156" s="50"/>
      <c r="AP156" s="770"/>
      <c r="AQ156" s="770"/>
      <c r="AR156" s="770"/>
      <c r="AS156" s="770"/>
      <c r="AT156" s="770"/>
      <c r="AU156" s="770"/>
      <c r="AV156" s="770"/>
      <c r="AW156" s="770"/>
      <c r="AX156" s="770"/>
      <c r="AY156" s="770"/>
      <c r="AZ156" s="770"/>
      <c r="BA156" s="770"/>
      <c r="BB156" s="770"/>
      <c r="BC156" s="770"/>
      <c r="BD156" s="770"/>
      <c r="BE156" s="770"/>
      <c r="BF156" s="402" t="s">
        <v>604</v>
      </c>
      <c r="BG156" s="402" t="s">
        <v>604</v>
      </c>
      <c r="BH156" s="402" t="s">
        <v>604</v>
      </c>
      <c r="BI156" s="402">
        <v>22</v>
      </c>
      <c r="BJ156" s="770"/>
      <c r="BK156" s="770"/>
      <c r="BL156" s="770"/>
      <c r="BM156" s="770"/>
      <c r="BN156" s="402">
        <v>149.32</v>
      </c>
      <c r="BO156" s="402">
        <v>118.7818097160178</v>
      </c>
      <c r="BP156" s="402">
        <v>157.43983725087875</v>
      </c>
      <c r="BQ156" s="402">
        <v>50.8</v>
      </c>
      <c r="BR156" s="402">
        <v>39.450000000000003</v>
      </c>
      <c r="BS156" s="402">
        <v>35.787034234221075</v>
      </c>
      <c r="BT156" s="770"/>
      <c r="BU156" s="770"/>
      <c r="BV156" s="770"/>
      <c r="BW156" s="770"/>
      <c r="BX156" s="770"/>
      <c r="BY156" s="770"/>
      <c r="BZ156" s="770"/>
      <c r="CA156" s="770"/>
      <c r="CB156" s="770"/>
      <c r="CC156" s="770"/>
      <c r="CD156" s="770"/>
      <c r="CE156" s="770"/>
      <c r="CF156" s="770"/>
      <c r="CG156" s="402">
        <v>16752.749999999996</v>
      </c>
      <c r="CH156" s="402">
        <v>19122.66</v>
      </c>
      <c r="CI156" s="402">
        <v>26748.519999999997</v>
      </c>
      <c r="CJ156" s="402"/>
      <c r="CK156" s="402"/>
      <c r="CL156" s="770"/>
      <c r="CM156" s="770"/>
      <c r="CN156" s="770"/>
      <c r="CO156" s="770"/>
      <c r="CP156" s="770"/>
      <c r="CQ156" s="770"/>
      <c r="CR156" s="770"/>
      <c r="CS156" s="770"/>
      <c r="CT156" s="770"/>
      <c r="CU156" s="770"/>
      <c r="CV156" s="770"/>
      <c r="CW156" s="770"/>
      <c r="CX156" s="770"/>
      <c r="CY156" s="770"/>
      <c r="CZ156" s="770"/>
      <c r="DA156" s="770"/>
      <c r="DB156" s="770"/>
      <c r="DC156" s="770"/>
      <c r="DD156" s="770"/>
      <c r="DE156" s="770"/>
      <c r="DF156" s="770"/>
      <c r="DG156" s="770"/>
      <c r="DH156" s="402" t="str">
        <f>IFERROR(IF(VLOOKUP($G156,IS_39a_I!#REF!,2,FALSE)="","",VLOOKUP($G156,IS_39a_I!#REF!,2,FALSE)),"")</f>
        <v/>
      </c>
      <c r="DI156" s="402"/>
      <c r="DJ156" s="402"/>
      <c r="DK156" s="770"/>
      <c r="DL156" s="770"/>
      <c r="DM156" s="402">
        <v>3.64</v>
      </c>
      <c r="DZ156" s="421" t="s">
        <v>326</v>
      </c>
      <c r="EA156" s="399" t="s">
        <v>172</v>
      </c>
      <c r="EB156" s="421" t="s">
        <v>366</v>
      </c>
      <c r="EC156" s="402">
        <v>5.66</v>
      </c>
      <c r="ED156" s="402">
        <v>7.4</v>
      </c>
      <c r="EE156" s="402">
        <v>21.75</v>
      </c>
      <c r="EF156" s="402">
        <v>16.89</v>
      </c>
      <c r="EG156" s="402">
        <v>72.59</v>
      </c>
      <c r="EH156" s="402">
        <v>75.7</v>
      </c>
      <c r="EI156" s="398">
        <v>10.27</v>
      </c>
      <c r="EJ156" s="398">
        <v>8.5299999999999994</v>
      </c>
      <c r="EK156" s="398">
        <v>23.28</v>
      </c>
      <c r="EL156" s="398">
        <v>15.69</v>
      </c>
      <c r="EQ156" s="181" t="s">
        <v>233</v>
      </c>
      <c r="ER156" s="399" t="s">
        <v>235</v>
      </c>
      <c r="ES156" s="181" t="s">
        <v>235</v>
      </c>
      <c r="ET156" s="68">
        <v>8001</v>
      </c>
      <c r="EU156" s="402">
        <v>10.38</v>
      </c>
      <c r="EV156" s="402">
        <v>8.06</v>
      </c>
      <c r="EW156" s="402">
        <v>8.3000000000000007</v>
      </c>
      <c r="EX156" s="402">
        <v>8.06</v>
      </c>
      <c r="EY156" s="402">
        <v>83</v>
      </c>
      <c r="EZ156" s="402">
        <v>100</v>
      </c>
      <c r="FA156" s="770"/>
      <c r="FB156" s="770"/>
      <c r="FC156" s="770"/>
      <c r="FD156" s="770"/>
      <c r="FE156" s="770"/>
    </row>
    <row r="157" spans="4:161">
      <c r="D157" s="181" t="s">
        <v>233</v>
      </c>
      <c r="E157" s="399" t="s">
        <v>172</v>
      </c>
      <c r="F157" s="181" t="s">
        <v>246</v>
      </c>
      <c r="G157" s="68">
        <v>8301</v>
      </c>
      <c r="H157" s="794"/>
      <c r="I157" s="794"/>
      <c r="J157" s="794"/>
      <c r="K157" s="794"/>
      <c r="L157" s="794"/>
      <c r="M157" s="794"/>
      <c r="N157" s="795" t="str">
        <f>IFERROR(IF(VLOOKUP($G157,BPU_28a_28b_I!$F$5:$J$121,4,FALSE)="","",VLOOKUP($G157,BPU_28a_28b_I!$F$5:$J$121,4,FALSE)),"")</f>
        <v/>
      </c>
      <c r="O157" s="795"/>
      <c r="P157" s="795"/>
      <c r="Q157" s="795"/>
      <c r="R157" s="794"/>
      <c r="S157" s="794"/>
      <c r="T157" s="794"/>
      <c r="U157" s="794"/>
      <c r="V157" s="794"/>
      <c r="W157" s="794"/>
      <c r="X157" s="794"/>
      <c r="Y157" s="794"/>
      <c r="Z157" s="794"/>
      <c r="AA157" s="794"/>
      <c r="AB157" s="794"/>
      <c r="AC157" s="794"/>
      <c r="AD157" s="770"/>
      <c r="AE157" s="770"/>
      <c r="AF157" s="770"/>
      <c r="AG157" s="770"/>
      <c r="AH157" s="770"/>
      <c r="AI157" s="770"/>
      <c r="AJ157" s="402">
        <v>81.77</v>
      </c>
      <c r="AK157" s="770"/>
      <c r="AL157" s="770"/>
      <c r="AM157" s="402"/>
      <c r="AN157" s="50" t="s">
        <v>333</v>
      </c>
      <c r="AO157" s="50"/>
      <c r="AP157" s="770"/>
      <c r="AQ157" s="770"/>
      <c r="AR157" s="770"/>
      <c r="AS157" s="770"/>
      <c r="AT157" s="770"/>
      <c r="AU157" s="770"/>
      <c r="AV157" s="770"/>
      <c r="AW157" s="770"/>
      <c r="AX157" s="770"/>
      <c r="AY157" s="770"/>
      <c r="AZ157" s="770"/>
      <c r="BA157" s="770"/>
      <c r="BB157" s="770"/>
      <c r="BC157" s="770"/>
      <c r="BD157" s="770"/>
      <c r="BE157" s="770"/>
      <c r="BF157" s="402" t="s">
        <v>605</v>
      </c>
      <c r="BG157" s="402" t="s">
        <v>605</v>
      </c>
      <c r="BH157" s="402" t="s">
        <v>604</v>
      </c>
      <c r="BI157" s="402">
        <v>50</v>
      </c>
      <c r="BJ157" s="770"/>
      <c r="BK157" s="770"/>
      <c r="BL157" s="770"/>
      <c r="BM157" s="770"/>
      <c r="BN157" s="402">
        <v>176.94</v>
      </c>
      <c r="BO157" s="402">
        <v>152.43</v>
      </c>
      <c r="BP157" s="402">
        <v>173.13793304802897</v>
      </c>
      <c r="BQ157" s="402">
        <v>37.270000000000003</v>
      </c>
      <c r="BR157" s="402">
        <v>27.71</v>
      </c>
      <c r="BS157" s="402">
        <v>24.865153163403768</v>
      </c>
      <c r="BT157" s="770"/>
      <c r="BU157" s="770"/>
      <c r="BV157" s="770"/>
      <c r="BW157" s="770"/>
      <c r="BX157" s="770"/>
      <c r="BY157" s="770"/>
      <c r="BZ157" s="770"/>
      <c r="CA157" s="770"/>
      <c r="CB157" s="770"/>
      <c r="CC157" s="770"/>
      <c r="CD157" s="770"/>
      <c r="CE157" s="770"/>
      <c r="CF157" s="770"/>
      <c r="CG157" s="402">
        <v>3713.04</v>
      </c>
      <c r="CH157" s="402">
        <v>83994.96</v>
      </c>
      <c r="CI157" s="402">
        <v>0</v>
      </c>
      <c r="CJ157" s="402"/>
      <c r="CK157" s="402"/>
      <c r="CL157" s="770"/>
      <c r="CM157" s="770"/>
      <c r="CN157" s="770"/>
      <c r="CO157" s="770"/>
      <c r="CP157" s="770"/>
      <c r="CQ157" s="770"/>
      <c r="CR157" s="770"/>
      <c r="CS157" s="770"/>
      <c r="CT157" s="770"/>
      <c r="CU157" s="770"/>
      <c r="CV157" s="770"/>
      <c r="CW157" s="770"/>
      <c r="CX157" s="770"/>
      <c r="CY157" s="770"/>
      <c r="CZ157" s="770"/>
      <c r="DA157" s="770"/>
      <c r="DB157" s="770"/>
      <c r="DC157" s="770"/>
      <c r="DD157" s="770"/>
      <c r="DE157" s="770"/>
      <c r="DF157" s="770"/>
      <c r="DG157" s="770"/>
      <c r="DH157" s="402" t="str">
        <f>IFERROR(IF(VLOOKUP($G157,IS_39a_I!#REF!,2,FALSE)="","",VLOOKUP($G157,IS_39a_I!#REF!,2,FALSE)),"")</f>
        <v/>
      </c>
      <c r="DI157" s="402"/>
      <c r="DJ157" s="402"/>
      <c r="DK157" s="770"/>
      <c r="DL157" s="770"/>
      <c r="DM157" s="402">
        <v>3.98</v>
      </c>
      <c r="DZ157" s="421" t="s">
        <v>233</v>
      </c>
      <c r="EA157" s="399" t="s">
        <v>235</v>
      </c>
      <c r="EB157" s="421" t="s">
        <v>368</v>
      </c>
      <c r="EC157" s="402">
        <v>3.01</v>
      </c>
      <c r="ED157" s="402">
        <v>1.75</v>
      </c>
      <c r="EE157" s="402">
        <v>20.37</v>
      </c>
      <c r="EF157" s="402">
        <v>17</v>
      </c>
      <c r="EG157" s="402">
        <v>76.62</v>
      </c>
      <c r="EH157" s="402">
        <v>81.25</v>
      </c>
      <c r="EI157" s="398">
        <v>7.5</v>
      </c>
      <c r="EJ157" s="398">
        <v>6.77</v>
      </c>
      <c r="EK157" s="398">
        <v>17.73</v>
      </c>
      <c r="EL157" s="398">
        <v>14.89</v>
      </c>
      <c r="EQ157" s="181" t="s">
        <v>233</v>
      </c>
      <c r="ER157" s="399" t="s">
        <v>172</v>
      </c>
      <c r="ES157" s="181" t="s">
        <v>246</v>
      </c>
      <c r="ET157" s="68">
        <v>8301</v>
      </c>
      <c r="EU157" s="402">
        <v>3.14</v>
      </c>
      <c r="EV157" s="402">
        <v>7.37</v>
      </c>
      <c r="EW157" s="402">
        <v>2.34</v>
      </c>
      <c r="EX157" s="402">
        <v>7.37</v>
      </c>
      <c r="EY157" s="402">
        <v>100</v>
      </c>
      <c r="EZ157" s="402">
        <v>100</v>
      </c>
      <c r="FA157" s="770"/>
      <c r="FB157" s="770"/>
      <c r="FC157" s="770"/>
      <c r="FD157" s="770"/>
      <c r="FE157" s="770"/>
    </row>
    <row r="158" spans="4:161">
      <c r="D158" s="181" t="s">
        <v>249</v>
      </c>
      <c r="E158" s="399" t="s">
        <v>172</v>
      </c>
      <c r="F158" s="181" t="s">
        <v>251</v>
      </c>
      <c r="G158" s="68">
        <v>9001</v>
      </c>
      <c r="H158" s="794"/>
      <c r="I158" s="794"/>
      <c r="J158" s="794"/>
      <c r="K158" s="794"/>
      <c r="L158" s="794"/>
      <c r="M158" s="794"/>
      <c r="N158" s="795" t="str">
        <f>IFERROR(IF(VLOOKUP($G158,BPU_28a_28b_I!$F$5:$J$121,4,FALSE)="","",VLOOKUP($G158,BPU_28a_28b_I!$F$5:$J$121,4,FALSE)),"")</f>
        <v/>
      </c>
      <c r="O158" s="795"/>
      <c r="P158" s="795"/>
      <c r="Q158" s="795"/>
      <c r="R158" s="794"/>
      <c r="S158" s="794"/>
      <c r="T158" s="794"/>
      <c r="U158" s="794"/>
      <c r="V158" s="794"/>
      <c r="W158" s="794"/>
      <c r="X158" s="794"/>
      <c r="Y158" s="794"/>
      <c r="Z158" s="794"/>
      <c r="AA158" s="794"/>
      <c r="AB158" s="794"/>
      <c r="AC158" s="794"/>
      <c r="AD158" s="770"/>
      <c r="AE158" s="770"/>
      <c r="AF158" s="770"/>
      <c r="AG158" s="770"/>
      <c r="AH158" s="770"/>
      <c r="AI158" s="770"/>
      <c r="AJ158" s="402">
        <v>90.84</v>
      </c>
      <c r="AK158" s="770"/>
      <c r="AL158" s="770"/>
      <c r="AM158" s="402"/>
      <c r="AN158" s="50" t="s">
        <v>333</v>
      </c>
      <c r="AO158" s="50"/>
      <c r="AP158" s="770"/>
      <c r="AQ158" s="770"/>
      <c r="AR158" s="770"/>
      <c r="AS158" s="770"/>
      <c r="AT158" s="770"/>
      <c r="AU158" s="770"/>
      <c r="AV158" s="770"/>
      <c r="AW158" s="770"/>
      <c r="AX158" s="770"/>
      <c r="AY158" s="770"/>
      <c r="AZ158" s="770"/>
      <c r="BA158" s="770"/>
      <c r="BB158" s="770"/>
      <c r="BC158" s="770"/>
      <c r="BD158" s="770"/>
      <c r="BE158" s="770"/>
      <c r="BF158" s="402" t="s">
        <v>605</v>
      </c>
      <c r="BG158" s="402" t="s">
        <v>526</v>
      </c>
      <c r="BH158" s="402" t="s">
        <v>604</v>
      </c>
      <c r="BI158" s="402">
        <v>67</v>
      </c>
      <c r="BJ158" s="770"/>
      <c r="BK158" s="770"/>
      <c r="BL158" s="770"/>
      <c r="BM158" s="770"/>
      <c r="BN158" s="402">
        <v>164.6</v>
      </c>
      <c r="BO158" s="402">
        <v>137.85697599656774</v>
      </c>
      <c r="BP158" s="402">
        <v>170.13539006504629</v>
      </c>
      <c r="BQ158" s="402">
        <v>52.55</v>
      </c>
      <c r="BR158" s="402">
        <v>43.01</v>
      </c>
      <c r="BS158" s="402">
        <v>40.089566731718214</v>
      </c>
      <c r="BT158" s="770"/>
      <c r="BU158" s="770"/>
      <c r="BV158" s="770"/>
      <c r="BW158" s="770"/>
      <c r="BX158" s="770"/>
      <c r="BY158" s="770"/>
      <c r="BZ158" s="770"/>
      <c r="CA158" s="770"/>
      <c r="CB158" s="770"/>
      <c r="CC158" s="770"/>
      <c r="CD158" s="770"/>
      <c r="CE158" s="770"/>
      <c r="CF158" s="770"/>
      <c r="CG158" s="402">
        <v>4757.2</v>
      </c>
      <c r="CH158" s="402">
        <v>87576.74</v>
      </c>
      <c r="CI158" s="402">
        <v>1159.17</v>
      </c>
      <c r="CJ158" s="402"/>
      <c r="CK158" s="402"/>
      <c r="CL158" s="770"/>
      <c r="CM158" s="770"/>
      <c r="CN158" s="770"/>
      <c r="CO158" s="770"/>
      <c r="CP158" s="770"/>
      <c r="CQ158" s="770"/>
      <c r="CR158" s="770"/>
      <c r="CS158" s="770"/>
      <c r="CT158" s="770"/>
      <c r="CU158" s="770"/>
      <c r="CV158" s="770"/>
      <c r="CW158" s="770"/>
      <c r="CX158" s="770"/>
      <c r="CY158" s="770"/>
      <c r="CZ158" s="770"/>
      <c r="DA158" s="770"/>
      <c r="DB158" s="770"/>
      <c r="DC158" s="770"/>
      <c r="DD158" s="770"/>
      <c r="DE158" s="770"/>
      <c r="DF158" s="770"/>
      <c r="DG158" s="770"/>
      <c r="DH158" s="402" t="str">
        <f>IFERROR(IF(VLOOKUP($G158,IS_39a_I!#REF!,2,FALSE)="","",VLOOKUP($G158,IS_39a_I!#REF!,2,FALSE)),"")</f>
        <v/>
      </c>
      <c r="DI158" s="402"/>
      <c r="DJ158" s="402"/>
      <c r="DK158" s="770"/>
      <c r="DL158" s="770"/>
      <c r="DM158" s="402">
        <v>3.5</v>
      </c>
      <c r="DZ158" s="421" t="s">
        <v>233</v>
      </c>
      <c r="EA158" s="399" t="s">
        <v>235</v>
      </c>
      <c r="EB158" s="423" t="s">
        <v>369</v>
      </c>
      <c r="EC158" s="402">
        <v>2.88</v>
      </c>
      <c r="ED158" s="402">
        <v>3.56</v>
      </c>
      <c r="EE158" s="402">
        <v>20.53</v>
      </c>
      <c r="EF158" s="402">
        <v>19.309999999999999</v>
      </c>
      <c r="EG158" s="402">
        <v>76.59</v>
      </c>
      <c r="EH158" s="402">
        <v>77.13</v>
      </c>
      <c r="EI158" s="398">
        <v>7.29</v>
      </c>
      <c r="EJ158" s="398">
        <v>6.68</v>
      </c>
      <c r="EK158" s="398">
        <v>15.17</v>
      </c>
      <c r="EL158" s="398">
        <v>15.45</v>
      </c>
      <c r="EQ158" s="181" t="s">
        <v>249</v>
      </c>
      <c r="ER158" s="399" t="s">
        <v>172</v>
      </c>
      <c r="ES158" s="181" t="s">
        <v>251</v>
      </c>
      <c r="ET158" s="68">
        <v>9001</v>
      </c>
      <c r="EU158" s="402">
        <v>27.83</v>
      </c>
      <c r="EV158" s="402">
        <v>14.39</v>
      </c>
      <c r="EW158" s="402">
        <v>24.77</v>
      </c>
      <c r="EX158" s="402">
        <v>14.39</v>
      </c>
      <c r="EY158" s="402" t="s">
        <v>333</v>
      </c>
      <c r="EZ158" s="402" t="s">
        <v>333</v>
      </c>
      <c r="FA158" s="770"/>
      <c r="FB158" s="770"/>
      <c r="FC158" s="770"/>
      <c r="FD158" s="770"/>
      <c r="FE158" s="770"/>
    </row>
    <row r="159" spans="4:161">
      <c r="D159" s="181" t="s">
        <v>249</v>
      </c>
      <c r="E159" s="399" t="s">
        <v>172</v>
      </c>
      <c r="F159" s="180" t="s">
        <v>254</v>
      </c>
      <c r="G159" s="68">
        <v>9120</v>
      </c>
      <c r="H159" s="794"/>
      <c r="I159" s="794"/>
      <c r="J159" s="794"/>
      <c r="K159" s="794"/>
      <c r="L159" s="794"/>
      <c r="M159" s="794"/>
      <c r="N159" s="795" t="str">
        <f>IFERROR(IF(VLOOKUP($G159,BPU_28a_28b_I!$F$5:$J$121,4,FALSE)="","",VLOOKUP($G159,BPU_28a_28b_I!$F$5:$J$121,4,FALSE)),"")</f>
        <v/>
      </c>
      <c r="O159" s="795"/>
      <c r="P159" s="795"/>
      <c r="Q159" s="795"/>
      <c r="R159" s="794"/>
      <c r="S159" s="794"/>
      <c r="T159" s="794"/>
      <c r="U159" s="794"/>
      <c r="V159" s="794"/>
      <c r="W159" s="794"/>
      <c r="X159" s="794"/>
      <c r="Y159" s="794"/>
      <c r="Z159" s="794"/>
      <c r="AA159" s="794"/>
      <c r="AB159" s="794"/>
      <c r="AC159" s="794"/>
      <c r="AD159" s="770"/>
      <c r="AE159" s="770"/>
      <c r="AF159" s="770"/>
      <c r="AG159" s="770"/>
      <c r="AH159" s="770"/>
      <c r="AI159" s="770"/>
      <c r="AJ159" s="402">
        <v>86.24</v>
      </c>
      <c r="AK159" s="770"/>
      <c r="AL159" s="770"/>
      <c r="AM159" s="402"/>
      <c r="AN159" s="50" t="s">
        <v>333</v>
      </c>
      <c r="AO159" s="50"/>
      <c r="AP159" s="770"/>
      <c r="AQ159" s="770"/>
      <c r="AR159" s="770"/>
      <c r="AS159" s="770"/>
      <c r="AT159" s="770"/>
      <c r="AU159" s="770"/>
      <c r="AV159" s="770"/>
      <c r="AW159" s="770"/>
      <c r="AX159" s="770"/>
      <c r="AY159" s="770"/>
      <c r="AZ159" s="770"/>
      <c r="BA159" s="770"/>
      <c r="BB159" s="770"/>
      <c r="BC159" s="770"/>
      <c r="BD159" s="770"/>
      <c r="BE159" s="770"/>
      <c r="BF159" s="402" t="s">
        <v>526</v>
      </c>
      <c r="BG159" s="402" t="s">
        <v>526</v>
      </c>
      <c r="BH159" s="402" t="s">
        <v>605</v>
      </c>
      <c r="BI159" s="402" t="s">
        <v>17</v>
      </c>
      <c r="BJ159" s="770"/>
      <c r="BK159" s="770"/>
      <c r="BL159" s="770"/>
      <c r="BM159" s="770"/>
      <c r="BN159" s="402">
        <v>188.7</v>
      </c>
      <c r="BO159" s="402">
        <v>153.91707298541371</v>
      </c>
      <c r="BP159" s="402">
        <v>202.08693655991343</v>
      </c>
      <c r="BQ159" s="402">
        <v>51.27</v>
      </c>
      <c r="BR159" s="402">
        <v>31.07</v>
      </c>
      <c r="BS159" s="402">
        <v>29.268543417926661</v>
      </c>
      <c r="BT159" s="770"/>
      <c r="BU159" s="770"/>
      <c r="BV159" s="770"/>
      <c r="BW159" s="770"/>
      <c r="BX159" s="770"/>
      <c r="BY159" s="770"/>
      <c r="BZ159" s="770"/>
      <c r="CA159" s="770"/>
      <c r="CB159" s="770"/>
      <c r="CC159" s="770"/>
      <c r="CD159" s="770"/>
      <c r="CE159" s="770"/>
      <c r="CF159" s="770"/>
      <c r="CG159" s="402">
        <v>1042.1199999999999</v>
      </c>
      <c r="CH159" s="402">
        <v>25871.29</v>
      </c>
      <c r="CI159" s="402">
        <v>0</v>
      </c>
      <c r="CJ159" s="402"/>
      <c r="CK159" s="402"/>
      <c r="CL159" s="770"/>
      <c r="CM159" s="770"/>
      <c r="CN159" s="770"/>
      <c r="CO159" s="770"/>
      <c r="CP159" s="770"/>
      <c r="CQ159" s="770"/>
      <c r="CR159" s="770"/>
      <c r="CS159" s="770"/>
      <c r="CT159" s="770"/>
      <c r="CU159" s="770"/>
      <c r="CV159" s="770"/>
      <c r="CW159" s="770"/>
      <c r="CX159" s="770"/>
      <c r="CY159" s="770"/>
      <c r="CZ159" s="770"/>
      <c r="DA159" s="770"/>
      <c r="DB159" s="770"/>
      <c r="DC159" s="770"/>
      <c r="DD159" s="770"/>
      <c r="DE159" s="770"/>
      <c r="DF159" s="770"/>
      <c r="DG159" s="770"/>
      <c r="DH159" s="402" t="str">
        <f>IFERROR(IF(VLOOKUP($G159,IS_39a_I!#REF!,2,FALSE)="","",VLOOKUP($G159,IS_39a_I!#REF!,2,FALSE)),"")</f>
        <v/>
      </c>
      <c r="DI159" s="402"/>
      <c r="DJ159" s="402"/>
      <c r="DK159" s="770"/>
      <c r="DL159" s="770"/>
      <c r="DM159" s="402">
        <v>5.43</v>
      </c>
      <c r="DZ159" s="421" t="s">
        <v>233</v>
      </c>
      <c r="EA159" s="399" t="s">
        <v>235</v>
      </c>
      <c r="EB159" s="421" t="s">
        <v>370</v>
      </c>
      <c r="EC159" s="402">
        <v>4.95</v>
      </c>
      <c r="ED159" s="402">
        <v>5.7</v>
      </c>
      <c r="EE159" s="402">
        <v>23.77</v>
      </c>
      <c r="EF159" s="402">
        <v>25.51</v>
      </c>
      <c r="EG159" s="402">
        <v>71.27</v>
      </c>
      <c r="EH159" s="402">
        <v>68.78</v>
      </c>
      <c r="EI159" s="398">
        <v>9.9600000000000009</v>
      </c>
      <c r="EJ159" s="398">
        <v>9.27</v>
      </c>
      <c r="EK159" s="398">
        <v>14.83</v>
      </c>
      <c r="EL159" s="398">
        <v>13.1</v>
      </c>
      <c r="EQ159" s="181" t="s">
        <v>249</v>
      </c>
      <c r="ER159" s="399" t="s">
        <v>172</v>
      </c>
      <c r="ES159" s="180" t="s">
        <v>254</v>
      </c>
      <c r="ET159" s="68">
        <v>9120</v>
      </c>
      <c r="EU159" s="402">
        <v>13.72</v>
      </c>
      <c r="EV159" s="402">
        <v>17.82</v>
      </c>
      <c r="EW159" s="402">
        <v>10.19</v>
      </c>
      <c r="EX159" s="402">
        <v>17.82</v>
      </c>
      <c r="EY159" s="402" t="s">
        <v>333</v>
      </c>
      <c r="EZ159" s="402" t="s">
        <v>333</v>
      </c>
      <c r="FA159" s="770"/>
      <c r="FB159" s="770"/>
      <c r="FC159" s="770"/>
      <c r="FD159" s="770"/>
      <c r="FE159" s="770"/>
    </row>
    <row r="160" spans="4:161">
      <c r="D160" s="181" t="s">
        <v>249</v>
      </c>
      <c r="E160" s="399" t="s">
        <v>172</v>
      </c>
      <c r="F160" s="180" t="s">
        <v>256</v>
      </c>
      <c r="G160" s="68">
        <v>9201</v>
      </c>
      <c r="H160" s="794"/>
      <c r="I160" s="794"/>
      <c r="J160" s="794"/>
      <c r="K160" s="794"/>
      <c r="L160" s="794"/>
      <c r="M160" s="794"/>
      <c r="N160" s="795" t="str">
        <f>IFERROR(IF(VLOOKUP($G160,BPU_28a_28b_I!$F$5:$J$121,4,FALSE)="","",VLOOKUP($G160,BPU_28a_28b_I!$F$5:$J$121,4,FALSE)),"")</f>
        <v/>
      </c>
      <c r="O160" s="795"/>
      <c r="P160" s="795"/>
      <c r="Q160" s="795"/>
      <c r="R160" s="794"/>
      <c r="S160" s="794"/>
      <c r="T160" s="794"/>
      <c r="U160" s="794"/>
      <c r="V160" s="794"/>
      <c r="W160" s="794"/>
      <c r="X160" s="794"/>
      <c r="Y160" s="794"/>
      <c r="Z160" s="794"/>
      <c r="AA160" s="794"/>
      <c r="AB160" s="794"/>
      <c r="AC160" s="794"/>
      <c r="AD160" s="770"/>
      <c r="AE160" s="770"/>
      <c r="AF160" s="770"/>
      <c r="AG160" s="770"/>
      <c r="AH160" s="770"/>
      <c r="AI160" s="770"/>
      <c r="AJ160" s="402" t="s">
        <v>526</v>
      </c>
      <c r="AK160" s="770"/>
      <c r="AL160" s="770"/>
      <c r="AM160" s="402"/>
      <c r="AN160" s="50" t="s">
        <v>333</v>
      </c>
      <c r="AO160" s="50"/>
      <c r="AP160" s="770"/>
      <c r="AQ160" s="770"/>
      <c r="AR160" s="770"/>
      <c r="AS160" s="770"/>
      <c r="AT160" s="770"/>
      <c r="AU160" s="770"/>
      <c r="AV160" s="770"/>
      <c r="AW160" s="770"/>
      <c r="AX160" s="770"/>
      <c r="AY160" s="770"/>
      <c r="AZ160" s="770"/>
      <c r="BA160" s="770"/>
      <c r="BB160" s="770"/>
      <c r="BC160" s="770"/>
      <c r="BD160" s="770"/>
      <c r="BE160" s="770"/>
      <c r="BF160" s="402" t="s">
        <v>526</v>
      </c>
      <c r="BG160" s="402" t="s">
        <v>526</v>
      </c>
      <c r="BH160" s="402" t="s">
        <v>605</v>
      </c>
      <c r="BI160" s="402" t="s">
        <v>17</v>
      </c>
      <c r="BJ160" s="770"/>
      <c r="BK160" s="770"/>
      <c r="BL160" s="770"/>
      <c r="BM160" s="770"/>
      <c r="BN160" s="402">
        <v>184.55</v>
      </c>
      <c r="BO160" s="402">
        <v>175.90574526098936</v>
      </c>
      <c r="BP160" s="402">
        <v>199.6855431778994</v>
      </c>
      <c r="BQ160" s="402">
        <v>39.340000000000003</v>
      </c>
      <c r="BR160" s="402">
        <v>25.03</v>
      </c>
      <c r="BS160" s="402">
        <v>20.101469417370421</v>
      </c>
      <c r="BT160" s="770"/>
      <c r="BU160" s="770"/>
      <c r="BV160" s="770"/>
      <c r="BW160" s="770"/>
      <c r="BX160" s="770"/>
      <c r="BY160" s="770"/>
      <c r="BZ160" s="770"/>
      <c r="CA160" s="770"/>
      <c r="CB160" s="770"/>
      <c r="CC160" s="770"/>
      <c r="CD160" s="770"/>
      <c r="CE160" s="770"/>
      <c r="CF160" s="770"/>
      <c r="CG160" s="402">
        <v>1070.8900000000001</v>
      </c>
      <c r="CH160" s="402">
        <v>11860.36</v>
      </c>
      <c r="CI160" s="402">
        <v>0</v>
      </c>
      <c r="CJ160" s="402"/>
      <c r="CK160" s="402"/>
      <c r="CL160" s="770"/>
      <c r="CM160" s="770"/>
      <c r="CN160" s="770"/>
      <c r="CO160" s="770"/>
      <c r="CP160" s="770"/>
      <c r="CQ160" s="770"/>
      <c r="CR160" s="770"/>
      <c r="CS160" s="770"/>
      <c r="CT160" s="770"/>
      <c r="CU160" s="770"/>
      <c r="CV160" s="770"/>
      <c r="CW160" s="770"/>
      <c r="CX160" s="770"/>
      <c r="CY160" s="770"/>
      <c r="CZ160" s="770"/>
      <c r="DA160" s="770"/>
      <c r="DB160" s="770"/>
      <c r="DC160" s="770"/>
      <c r="DD160" s="770"/>
      <c r="DE160" s="770"/>
      <c r="DF160" s="770"/>
      <c r="DG160" s="770"/>
      <c r="DH160" s="402" t="str">
        <f>IFERROR(IF(VLOOKUP($G160,IS_39a_I!#REF!,2,FALSE)="","",VLOOKUP($G160,IS_39a_I!#REF!,2,FALSE)),"")</f>
        <v/>
      </c>
      <c r="DI160" s="402"/>
      <c r="DJ160" s="402"/>
      <c r="DK160" s="770"/>
      <c r="DL160" s="770"/>
      <c r="DM160" s="402">
        <v>2.62</v>
      </c>
      <c r="DZ160" s="421" t="s">
        <v>233</v>
      </c>
      <c r="EA160" s="399" t="s">
        <v>235</v>
      </c>
      <c r="EB160" s="421" t="s">
        <v>371</v>
      </c>
      <c r="EC160" s="402">
        <v>5.04</v>
      </c>
      <c r="ED160" s="402">
        <v>6.26</v>
      </c>
      <c r="EE160" s="402">
        <v>30.85</v>
      </c>
      <c r="EF160" s="402">
        <v>29.24</v>
      </c>
      <c r="EG160" s="402">
        <v>64.11</v>
      </c>
      <c r="EH160" s="402">
        <v>64.5</v>
      </c>
      <c r="EI160" s="398">
        <v>9.17</v>
      </c>
      <c r="EJ160" s="398">
        <v>9.61</v>
      </c>
      <c r="EK160" s="398">
        <v>14.13</v>
      </c>
      <c r="EL160" s="398">
        <v>16.66</v>
      </c>
      <c r="EQ160" s="181" t="s">
        <v>249</v>
      </c>
      <c r="ER160" s="399" t="s">
        <v>172</v>
      </c>
      <c r="ES160" s="180" t="s">
        <v>256</v>
      </c>
      <c r="ET160" s="68">
        <v>9201</v>
      </c>
      <c r="EU160" s="402">
        <v>23.06</v>
      </c>
      <c r="EV160" s="402">
        <v>14.45</v>
      </c>
      <c r="EW160" s="402">
        <v>21.83</v>
      </c>
      <c r="EX160" s="402">
        <v>14.45</v>
      </c>
      <c r="EY160" s="402" t="s">
        <v>333</v>
      </c>
      <c r="EZ160" s="402" t="s">
        <v>333</v>
      </c>
      <c r="FA160" s="770"/>
      <c r="FB160" s="770"/>
      <c r="FC160" s="770"/>
      <c r="FD160" s="770"/>
      <c r="FE160" s="770"/>
    </row>
    <row r="161" spans="1:161">
      <c r="A161" s="574"/>
      <c r="B161" s="574"/>
      <c r="C161" s="574"/>
      <c r="D161" s="83" t="s">
        <v>257</v>
      </c>
      <c r="E161" s="95" t="s">
        <v>172</v>
      </c>
      <c r="F161" s="83" t="s">
        <v>259</v>
      </c>
      <c r="G161" s="807">
        <v>10001</v>
      </c>
      <c r="H161" s="296"/>
      <c r="I161" s="296"/>
      <c r="J161" s="296"/>
      <c r="K161" s="296"/>
      <c r="L161" s="296"/>
      <c r="M161" s="296"/>
      <c r="N161" s="797" t="str">
        <f>IFERROR(IF(VLOOKUP($G161,BPU_28a_28b_I!$F$5:$J$121,4,FALSE)="","",VLOOKUP($G161,BPU_28a_28b_I!$F$5:$J$121,4,FALSE)),"")</f>
        <v/>
      </c>
      <c r="O161" s="797"/>
      <c r="P161" s="797"/>
      <c r="Q161" s="797"/>
      <c r="R161" s="296"/>
      <c r="S161" s="296"/>
      <c r="T161" s="296"/>
      <c r="U161" s="296"/>
      <c r="V161" s="296"/>
      <c r="W161" s="296"/>
      <c r="X161" s="296"/>
      <c r="Y161" s="296"/>
      <c r="Z161" s="296"/>
      <c r="AA161" s="296"/>
      <c r="AB161" s="296"/>
      <c r="AC161" s="296"/>
      <c r="AD161" s="405"/>
      <c r="AE161" s="405"/>
      <c r="AF161" s="405"/>
      <c r="AG161" s="405"/>
      <c r="AH161" s="405"/>
      <c r="AI161" s="405"/>
      <c r="AJ161" s="408">
        <v>70.209999999999994</v>
      </c>
      <c r="AK161" s="405"/>
      <c r="AL161" s="405"/>
      <c r="AM161" s="408"/>
      <c r="AN161" s="404"/>
      <c r="AO161" s="404"/>
      <c r="AP161" s="405"/>
      <c r="AQ161" s="405"/>
      <c r="AR161" s="405"/>
      <c r="AS161" s="405"/>
      <c r="AT161" s="405"/>
      <c r="AU161" s="405"/>
      <c r="AV161" s="405"/>
      <c r="AW161" s="405"/>
      <c r="AX161" s="405"/>
      <c r="AY161" s="405"/>
      <c r="AZ161" s="405"/>
      <c r="BA161" s="405"/>
      <c r="BB161" s="405"/>
      <c r="BC161" s="405"/>
      <c r="BD161" s="405"/>
      <c r="BE161" s="405"/>
      <c r="BF161" s="408" t="s">
        <v>605</v>
      </c>
      <c r="BG161" s="408" t="s">
        <v>526</v>
      </c>
      <c r="BH161" s="408" t="s">
        <v>604</v>
      </c>
      <c r="BI161" s="408" t="s">
        <v>526</v>
      </c>
      <c r="BJ161" s="405"/>
      <c r="BK161" s="405"/>
      <c r="BL161" s="405"/>
      <c r="BM161" s="405"/>
      <c r="BN161" s="408">
        <v>138.32</v>
      </c>
      <c r="BO161" s="408">
        <v>114.73697139612997</v>
      </c>
      <c r="BP161" s="408">
        <v>147.61663521327685</v>
      </c>
      <c r="BQ161" s="408">
        <v>54.21</v>
      </c>
      <c r="BR161" s="408">
        <v>40.74</v>
      </c>
      <c r="BS161" s="408">
        <v>40.906824876976508</v>
      </c>
      <c r="BT161" s="405"/>
      <c r="BU161" s="405"/>
      <c r="BV161" s="405"/>
      <c r="BW161" s="405"/>
      <c r="BX161" s="405"/>
      <c r="BY161" s="405"/>
      <c r="BZ161" s="405"/>
      <c r="CA161" s="405"/>
      <c r="CB161" s="405"/>
      <c r="CC161" s="405"/>
      <c r="CD161" s="405"/>
      <c r="CE161" s="405"/>
      <c r="CF161" s="405"/>
      <c r="CG161" s="408">
        <v>5361.24</v>
      </c>
      <c r="CH161" s="408">
        <v>29738.65</v>
      </c>
      <c r="CI161" s="408">
        <v>13253.510000000002</v>
      </c>
      <c r="CJ161" s="408"/>
      <c r="CK161" s="408"/>
      <c r="CL161" s="405"/>
      <c r="CM161" s="405"/>
      <c r="CN161" s="405"/>
      <c r="CO161" s="405"/>
      <c r="CP161" s="405"/>
      <c r="CQ161" s="405"/>
      <c r="CR161" s="405"/>
      <c r="CS161" s="405"/>
      <c r="CT161" s="405"/>
      <c r="CU161" s="405"/>
      <c r="CV161" s="405"/>
      <c r="CW161" s="405"/>
      <c r="CX161" s="405"/>
      <c r="CY161" s="405"/>
      <c r="CZ161" s="405"/>
      <c r="DA161" s="405"/>
      <c r="DB161" s="405"/>
      <c r="DC161" s="405"/>
      <c r="DD161" s="405"/>
      <c r="DE161" s="405"/>
      <c r="DF161" s="405"/>
      <c r="DG161" s="405"/>
      <c r="DH161" s="408" t="str">
        <f>IFERROR(IF(VLOOKUP($G161,IS_39a_I!#REF!,2,FALSE)="","",VLOOKUP($G161,IS_39a_I!#REF!,2,FALSE)),"")</f>
        <v/>
      </c>
      <c r="DI161" s="408"/>
      <c r="DJ161" s="408"/>
      <c r="DK161" s="405"/>
      <c r="DL161" s="405"/>
      <c r="DM161" s="408">
        <v>4.0199999999999996</v>
      </c>
      <c r="DZ161" s="421" t="s">
        <v>233</v>
      </c>
      <c r="EA161" s="399" t="s">
        <v>172</v>
      </c>
      <c r="EB161" s="421" t="s">
        <v>372</v>
      </c>
      <c r="EC161" s="402">
        <v>4.01</v>
      </c>
      <c r="ED161" s="402">
        <v>4.6900000000000004</v>
      </c>
      <c r="EE161" s="402">
        <v>24.84</v>
      </c>
      <c r="EF161" s="402">
        <v>21.08</v>
      </c>
      <c r="EG161" s="402">
        <v>71.150000000000006</v>
      </c>
      <c r="EH161" s="402">
        <v>74.239999999999995</v>
      </c>
      <c r="EI161" s="398">
        <v>6.42</v>
      </c>
      <c r="EJ161" s="398">
        <v>8.98</v>
      </c>
      <c r="EK161" s="398">
        <v>17.29</v>
      </c>
      <c r="EL161" s="398">
        <v>17.82</v>
      </c>
      <c r="EQ161" s="407" t="s">
        <v>257</v>
      </c>
      <c r="ER161" s="134" t="s">
        <v>172</v>
      </c>
      <c r="ES161" s="407" t="s">
        <v>259</v>
      </c>
      <c r="ET161" s="406">
        <v>10001</v>
      </c>
      <c r="EU161" s="408">
        <v>19.440000000000001</v>
      </c>
      <c r="EV161" s="408">
        <v>10.78</v>
      </c>
      <c r="EW161" s="408">
        <v>16.66</v>
      </c>
      <c r="EX161" s="408">
        <v>10.77</v>
      </c>
      <c r="EY161" s="402">
        <v>100</v>
      </c>
      <c r="EZ161" s="402">
        <v>100</v>
      </c>
      <c r="FA161" s="405"/>
      <c r="FB161" s="405"/>
      <c r="FC161" s="405"/>
      <c r="FD161" s="405"/>
      <c r="FE161" s="405"/>
    </row>
    <row r="162" spans="1:161">
      <c r="A162" s="574"/>
      <c r="B162" s="574"/>
      <c r="C162" s="574"/>
      <c r="D162" s="83" t="s">
        <v>257</v>
      </c>
      <c r="E162" s="95" t="s">
        <v>172</v>
      </c>
      <c r="F162" s="84" t="s">
        <v>263</v>
      </c>
      <c r="G162" s="807">
        <v>10201</v>
      </c>
      <c r="H162" s="296"/>
      <c r="I162" s="296"/>
      <c r="J162" s="296"/>
      <c r="K162" s="296"/>
      <c r="L162" s="296"/>
      <c r="M162" s="296"/>
      <c r="N162" s="797" t="str">
        <f>IFERROR(IF(VLOOKUP($G162,BPU_28a_28b_I!$F$5:$J$121,4,FALSE)="","",VLOOKUP($G162,BPU_28a_28b_I!$F$5:$J$121,4,FALSE)),"")</f>
        <v/>
      </c>
      <c r="O162" s="797"/>
      <c r="P162" s="797"/>
      <c r="Q162" s="797"/>
      <c r="R162" s="296"/>
      <c r="S162" s="296"/>
      <c r="T162" s="296"/>
      <c r="U162" s="296"/>
      <c r="V162" s="296"/>
      <c r="W162" s="296"/>
      <c r="X162" s="296"/>
      <c r="Y162" s="296"/>
      <c r="Z162" s="296"/>
      <c r="AA162" s="296"/>
      <c r="AB162" s="296"/>
      <c r="AC162" s="296"/>
      <c r="AD162" s="405"/>
      <c r="AE162" s="405"/>
      <c r="AF162" s="405"/>
      <c r="AG162" s="405"/>
      <c r="AH162" s="405"/>
      <c r="AI162" s="405"/>
      <c r="AJ162" s="408">
        <v>75.83</v>
      </c>
      <c r="AK162" s="405"/>
      <c r="AL162" s="405"/>
      <c r="AM162" s="408"/>
      <c r="AN162" s="404" t="s">
        <v>333</v>
      </c>
      <c r="AO162" s="404"/>
      <c r="AP162" s="405"/>
      <c r="AQ162" s="405"/>
      <c r="AR162" s="405"/>
      <c r="AS162" s="405"/>
      <c r="AT162" s="405"/>
      <c r="AU162" s="405"/>
      <c r="AV162" s="405"/>
      <c r="AW162" s="405"/>
      <c r="AX162" s="405"/>
      <c r="AY162" s="405"/>
      <c r="AZ162" s="405"/>
      <c r="BA162" s="405"/>
      <c r="BB162" s="405"/>
      <c r="BC162" s="405"/>
      <c r="BD162" s="405"/>
      <c r="BE162" s="405"/>
      <c r="BF162" s="408" t="s">
        <v>526</v>
      </c>
      <c r="BG162" s="408" t="s">
        <v>526</v>
      </c>
      <c r="BH162" s="408" t="s">
        <v>605</v>
      </c>
      <c r="BI162" s="408" t="s">
        <v>17</v>
      </c>
      <c r="BJ162" s="405"/>
      <c r="BK162" s="405"/>
      <c r="BL162" s="405"/>
      <c r="BM162" s="405"/>
      <c r="BN162" s="408">
        <v>167.83</v>
      </c>
      <c r="BO162" s="408">
        <v>165.9410810489502</v>
      </c>
      <c r="BP162" s="408">
        <v>164.03176609990714</v>
      </c>
      <c r="BQ162" s="408">
        <v>39.9</v>
      </c>
      <c r="BR162" s="408">
        <v>32.57</v>
      </c>
      <c r="BS162" s="408">
        <v>33.261728598588441</v>
      </c>
      <c r="BT162" s="405"/>
      <c r="BU162" s="405"/>
      <c r="BV162" s="405"/>
      <c r="BW162" s="405"/>
      <c r="BX162" s="405"/>
      <c r="BY162" s="405"/>
      <c r="BZ162" s="405"/>
      <c r="CA162" s="405"/>
      <c r="CB162" s="405"/>
      <c r="CC162" s="405"/>
      <c r="CD162" s="405"/>
      <c r="CE162" s="405"/>
      <c r="CF162" s="405"/>
      <c r="CG162" s="408">
        <v>707.2</v>
      </c>
      <c r="CH162" s="408">
        <v>11949.33</v>
      </c>
      <c r="CI162" s="408">
        <v>1437.48</v>
      </c>
      <c r="CJ162" s="408"/>
      <c r="CK162" s="408"/>
      <c r="CL162" s="405"/>
      <c r="CM162" s="405"/>
      <c r="CN162" s="405"/>
      <c r="CO162" s="405"/>
      <c r="CP162" s="405"/>
      <c r="CQ162" s="405"/>
      <c r="CR162" s="405"/>
      <c r="CS162" s="405"/>
      <c r="CT162" s="405"/>
      <c r="CU162" s="405"/>
      <c r="CV162" s="405"/>
      <c r="CW162" s="405"/>
      <c r="CX162" s="405"/>
      <c r="CY162" s="405"/>
      <c r="CZ162" s="405"/>
      <c r="DA162" s="405"/>
      <c r="DB162" s="405"/>
      <c r="DC162" s="405"/>
      <c r="DD162" s="405"/>
      <c r="DE162" s="405"/>
      <c r="DF162" s="405"/>
      <c r="DG162" s="405"/>
      <c r="DH162" s="408" t="str">
        <f>IFERROR(IF(VLOOKUP($G162,IS_39a_I!#REF!,2,FALSE)="","",VLOOKUP($G162,IS_39a_I!#REF!,2,FALSE)),"")</f>
        <v/>
      </c>
      <c r="DI162" s="408"/>
      <c r="DJ162" s="408"/>
      <c r="DK162" s="405"/>
      <c r="DL162" s="405"/>
      <c r="DM162" s="408">
        <v>4.83</v>
      </c>
      <c r="DZ162" s="421" t="s">
        <v>373</v>
      </c>
      <c r="EA162" s="399" t="s">
        <v>172</v>
      </c>
      <c r="EB162" s="421" t="s">
        <v>374</v>
      </c>
      <c r="EC162" s="402">
        <v>11.24</v>
      </c>
      <c r="ED162" s="402">
        <v>10.84</v>
      </c>
      <c r="EE162" s="402">
        <v>19.329999999999998</v>
      </c>
      <c r="EF162" s="402">
        <v>17.66</v>
      </c>
      <c r="EG162" s="402">
        <v>69.430000000000007</v>
      </c>
      <c r="EH162" s="402">
        <v>71.510000000000005</v>
      </c>
      <c r="EI162" s="398">
        <v>8.61</v>
      </c>
      <c r="EJ162" s="398">
        <v>8.4600000000000009</v>
      </c>
      <c r="EK162" s="398">
        <v>16.920000000000002</v>
      </c>
      <c r="EL162" s="398">
        <v>18.57</v>
      </c>
      <c r="EQ162" s="407" t="s">
        <v>257</v>
      </c>
      <c r="ER162" s="134" t="s">
        <v>172</v>
      </c>
      <c r="ES162" s="403" t="s">
        <v>263</v>
      </c>
      <c r="ET162" s="406">
        <v>10201</v>
      </c>
      <c r="EU162" s="408">
        <v>2.46</v>
      </c>
      <c r="EV162" s="408">
        <v>17.11</v>
      </c>
      <c r="EW162" s="408">
        <v>1.68</v>
      </c>
      <c r="EX162" s="408">
        <v>17.11</v>
      </c>
      <c r="EY162" s="402" t="s">
        <v>333</v>
      </c>
      <c r="EZ162" s="402" t="s">
        <v>333</v>
      </c>
      <c r="FA162" s="405"/>
      <c r="FB162" s="405"/>
      <c r="FC162" s="405"/>
      <c r="FD162" s="405"/>
      <c r="FE162" s="405"/>
    </row>
    <row r="163" spans="1:161">
      <c r="A163" s="574"/>
      <c r="B163" s="574"/>
      <c r="C163" s="574"/>
      <c r="D163" s="83" t="s">
        <v>257</v>
      </c>
      <c r="E163" s="95" t="s">
        <v>172</v>
      </c>
      <c r="F163" s="83" t="s">
        <v>264</v>
      </c>
      <c r="G163" s="807">
        <v>10301</v>
      </c>
      <c r="H163" s="296"/>
      <c r="I163" s="296"/>
      <c r="J163" s="296"/>
      <c r="K163" s="296"/>
      <c r="L163" s="296"/>
      <c r="M163" s="296"/>
      <c r="N163" s="797" t="str">
        <f>IFERROR(IF(VLOOKUP($G163,BPU_28a_28b_I!$F$5:$J$121,4,FALSE)="","",VLOOKUP($G163,BPU_28a_28b_I!$F$5:$J$121,4,FALSE)),"")</f>
        <v/>
      </c>
      <c r="O163" s="797"/>
      <c r="P163" s="797"/>
      <c r="Q163" s="797"/>
      <c r="R163" s="296"/>
      <c r="S163" s="296"/>
      <c r="T163" s="296"/>
      <c r="U163" s="296"/>
      <c r="V163" s="296"/>
      <c r="W163" s="296"/>
      <c r="X163" s="296"/>
      <c r="Y163" s="296"/>
      <c r="Z163" s="296"/>
      <c r="AA163" s="296"/>
      <c r="AB163" s="296"/>
      <c r="AC163" s="296"/>
      <c r="AD163" s="405"/>
      <c r="AE163" s="405"/>
      <c r="AF163" s="405"/>
      <c r="AG163" s="405"/>
      <c r="AH163" s="405"/>
      <c r="AI163" s="405"/>
      <c r="AJ163" s="408">
        <v>88.87</v>
      </c>
      <c r="AK163" s="405"/>
      <c r="AL163" s="405"/>
      <c r="AM163" s="408"/>
      <c r="AN163" s="404" t="s">
        <v>333</v>
      </c>
      <c r="AO163" s="404"/>
      <c r="AP163" s="405"/>
      <c r="AQ163" s="405"/>
      <c r="AR163" s="405"/>
      <c r="AS163" s="405"/>
      <c r="AT163" s="405"/>
      <c r="AU163" s="405"/>
      <c r="AV163" s="405"/>
      <c r="AW163" s="405"/>
      <c r="AX163" s="405"/>
      <c r="AY163" s="405"/>
      <c r="AZ163" s="405"/>
      <c r="BA163" s="405"/>
      <c r="BB163" s="405"/>
      <c r="BC163" s="405"/>
      <c r="BD163" s="405"/>
      <c r="BE163" s="405"/>
      <c r="BF163" s="408" t="s">
        <v>605</v>
      </c>
      <c r="BG163" s="408" t="s">
        <v>526</v>
      </c>
      <c r="BH163" s="408" t="s">
        <v>604</v>
      </c>
      <c r="BI163" s="408">
        <v>60</v>
      </c>
      <c r="BJ163" s="405"/>
      <c r="BK163" s="405"/>
      <c r="BL163" s="405"/>
      <c r="BM163" s="405"/>
      <c r="BN163" s="408">
        <v>134.69999999999999</v>
      </c>
      <c r="BO163" s="408">
        <v>132.57895924408933</v>
      </c>
      <c r="BP163" s="408">
        <v>138.89183458847731</v>
      </c>
      <c r="BQ163" s="408">
        <v>37.83</v>
      </c>
      <c r="BR163" s="408">
        <v>30.9</v>
      </c>
      <c r="BS163" s="408">
        <v>26.625029174298465</v>
      </c>
      <c r="BT163" s="405"/>
      <c r="BU163" s="405"/>
      <c r="BV163" s="405"/>
      <c r="BW163" s="405"/>
      <c r="BX163" s="405"/>
      <c r="BY163" s="405"/>
      <c r="BZ163" s="405"/>
      <c r="CA163" s="405"/>
      <c r="CB163" s="405"/>
      <c r="CC163" s="405"/>
      <c r="CD163" s="405"/>
      <c r="CE163" s="405"/>
      <c r="CF163" s="405"/>
      <c r="CG163" s="408">
        <v>2662.32</v>
      </c>
      <c r="CH163" s="408">
        <v>75207.73</v>
      </c>
      <c r="CI163" s="408">
        <v>0</v>
      </c>
      <c r="CJ163" s="408"/>
      <c r="CK163" s="408"/>
      <c r="CL163" s="405"/>
      <c r="CM163" s="405"/>
      <c r="CN163" s="405"/>
      <c r="CO163" s="405"/>
      <c r="CP163" s="405"/>
      <c r="CQ163" s="405"/>
      <c r="CR163" s="405"/>
      <c r="CS163" s="405"/>
      <c r="CT163" s="405"/>
      <c r="CU163" s="405"/>
      <c r="CV163" s="405"/>
      <c r="CW163" s="405"/>
      <c r="CX163" s="405"/>
      <c r="CY163" s="405"/>
      <c r="CZ163" s="405"/>
      <c r="DA163" s="405"/>
      <c r="DB163" s="405"/>
      <c r="DC163" s="405"/>
      <c r="DD163" s="405"/>
      <c r="DE163" s="405"/>
      <c r="DF163" s="405"/>
      <c r="DG163" s="405"/>
      <c r="DH163" s="408" t="str">
        <f>IFERROR(IF(VLOOKUP($G163,IS_39a_I!#REF!,2,FALSE)="","",VLOOKUP($G163,IS_39a_I!#REF!,2,FALSE)),"")</f>
        <v/>
      </c>
      <c r="DI163" s="408"/>
      <c r="DJ163" s="408"/>
      <c r="DK163" s="405"/>
      <c r="DL163" s="405"/>
      <c r="DM163" s="408">
        <v>3.99</v>
      </c>
      <c r="DZ163" s="421" t="s">
        <v>373</v>
      </c>
      <c r="EA163" s="399" t="s">
        <v>172</v>
      </c>
      <c r="EB163" s="423" t="s">
        <v>375</v>
      </c>
      <c r="EC163" s="402">
        <v>1.8</v>
      </c>
      <c r="ED163" s="402">
        <v>1.43</v>
      </c>
      <c r="EE163" s="402">
        <v>17.48</v>
      </c>
      <c r="EF163" s="402">
        <v>21.46</v>
      </c>
      <c r="EG163" s="402">
        <v>80.72</v>
      </c>
      <c r="EH163" s="402">
        <v>77.11</v>
      </c>
      <c r="EI163" s="398">
        <v>7.27</v>
      </c>
      <c r="EJ163" s="398">
        <v>5.67</v>
      </c>
      <c r="EK163" s="398">
        <v>21.87</v>
      </c>
      <c r="EL163" s="398">
        <v>21.85</v>
      </c>
      <c r="EQ163" s="407" t="s">
        <v>257</v>
      </c>
      <c r="ER163" s="134" t="s">
        <v>172</v>
      </c>
      <c r="ES163" s="407" t="s">
        <v>264</v>
      </c>
      <c r="ET163" s="406">
        <v>10301</v>
      </c>
      <c r="EU163" s="408">
        <v>8.5500000000000007</v>
      </c>
      <c r="EV163" s="408">
        <v>12.86</v>
      </c>
      <c r="EW163" s="408">
        <v>6.1</v>
      </c>
      <c r="EX163" s="408">
        <v>12.81</v>
      </c>
      <c r="EY163" s="402">
        <v>100</v>
      </c>
      <c r="EZ163" s="402">
        <v>0</v>
      </c>
      <c r="FA163" s="405"/>
      <c r="FB163" s="405"/>
      <c r="FC163" s="405"/>
      <c r="FD163" s="405"/>
      <c r="FE163" s="405"/>
    </row>
    <row r="164" spans="1:161">
      <c r="D164" s="181" t="s">
        <v>265</v>
      </c>
      <c r="E164" s="399" t="s">
        <v>172</v>
      </c>
      <c r="F164" s="180" t="s">
        <v>266</v>
      </c>
      <c r="G164" s="68">
        <v>11101</v>
      </c>
      <c r="H164" s="794"/>
      <c r="I164" s="794"/>
      <c r="J164" s="794"/>
      <c r="K164" s="794"/>
      <c r="L164" s="794"/>
      <c r="M164" s="794"/>
      <c r="N164" s="795" t="str">
        <f>IFERROR(IF(VLOOKUP($G164,BPU_28a_28b_I!$F$5:$J$121,4,FALSE)="","",VLOOKUP($G164,BPU_28a_28b_I!$F$5:$J$121,4,FALSE)),"")</f>
        <v/>
      </c>
      <c r="O164" s="795"/>
      <c r="P164" s="795"/>
      <c r="Q164" s="795"/>
      <c r="R164" s="794"/>
      <c r="S164" s="794"/>
      <c r="T164" s="794"/>
      <c r="U164" s="794"/>
      <c r="V164" s="794"/>
      <c r="W164" s="794"/>
      <c r="X164" s="794"/>
      <c r="Y164" s="794"/>
      <c r="Z164" s="794"/>
      <c r="AA164" s="794"/>
      <c r="AB164" s="794"/>
      <c r="AC164" s="794"/>
      <c r="AD164" s="770"/>
      <c r="AE164" s="770"/>
      <c r="AF164" s="770"/>
      <c r="AG164" s="770"/>
      <c r="AH164" s="770"/>
      <c r="AI164" s="770"/>
      <c r="AJ164" s="402">
        <v>12.32</v>
      </c>
      <c r="AK164" s="770"/>
      <c r="AL164" s="770"/>
      <c r="AM164" s="402"/>
      <c r="AN164" s="50" t="s">
        <v>333</v>
      </c>
      <c r="AO164" s="50"/>
      <c r="AP164" s="770"/>
      <c r="AQ164" s="770"/>
      <c r="AR164" s="770"/>
      <c r="AS164" s="770"/>
      <c r="AT164" s="770"/>
      <c r="AU164" s="770"/>
      <c r="AV164" s="770"/>
      <c r="AW164" s="770"/>
      <c r="AX164" s="770"/>
      <c r="AY164" s="770"/>
      <c r="AZ164" s="770"/>
      <c r="BA164" s="770"/>
      <c r="BB164" s="770"/>
      <c r="BC164" s="770"/>
      <c r="BD164" s="770"/>
      <c r="BE164" s="770"/>
      <c r="BF164" s="402" t="s">
        <v>605</v>
      </c>
      <c r="BG164" s="402" t="s">
        <v>526</v>
      </c>
      <c r="BH164" s="402" t="s">
        <v>604</v>
      </c>
      <c r="BI164" s="402">
        <v>88</v>
      </c>
      <c r="BJ164" s="770"/>
      <c r="BK164" s="770"/>
      <c r="BL164" s="770"/>
      <c r="BM164" s="770"/>
      <c r="BN164" s="402">
        <v>127.57</v>
      </c>
      <c r="BO164" s="402">
        <v>117.69014561144637</v>
      </c>
      <c r="BP164" s="402">
        <v>128.8472706489012</v>
      </c>
      <c r="BQ164" s="402">
        <v>47.87</v>
      </c>
      <c r="BR164" s="402">
        <v>34.94</v>
      </c>
      <c r="BS164" s="402">
        <v>28.79433821324179</v>
      </c>
      <c r="BT164" s="770"/>
      <c r="BU164" s="770"/>
      <c r="BV164" s="770"/>
      <c r="BW164" s="770"/>
      <c r="BX164" s="770"/>
      <c r="BY164" s="770"/>
      <c r="BZ164" s="770"/>
      <c r="CA164" s="770"/>
      <c r="CB164" s="770"/>
      <c r="CC164" s="770"/>
      <c r="CD164" s="770"/>
      <c r="CE164" s="770"/>
      <c r="CF164" s="770"/>
      <c r="CG164" s="402">
        <v>1140.75</v>
      </c>
      <c r="CH164" s="402">
        <v>33533.75</v>
      </c>
      <c r="CI164" s="402">
        <v>0</v>
      </c>
      <c r="CJ164" s="402"/>
      <c r="CK164" s="402"/>
      <c r="CL164" s="770"/>
      <c r="CM164" s="770"/>
      <c r="CN164" s="770"/>
      <c r="CO164" s="770"/>
      <c r="CP164" s="770"/>
      <c r="CQ164" s="770"/>
      <c r="CR164" s="770"/>
      <c r="CS164" s="770"/>
      <c r="CT164" s="770"/>
      <c r="CU164" s="770"/>
      <c r="CV164" s="770"/>
      <c r="CW164" s="770"/>
      <c r="CX164" s="770"/>
      <c r="CY164" s="770"/>
      <c r="CZ164" s="770"/>
      <c r="DA164" s="770"/>
      <c r="DB164" s="770"/>
      <c r="DC164" s="770"/>
      <c r="DD164" s="770"/>
      <c r="DE164" s="770"/>
      <c r="DF164" s="770"/>
      <c r="DG164" s="770"/>
      <c r="DH164" s="402" t="str">
        <f>IFERROR(IF(VLOOKUP($G164,IS_39a_I!#REF!,2,FALSE)="","",VLOOKUP($G164,IS_39a_I!#REF!,2,FALSE)),"")</f>
        <v/>
      </c>
      <c r="DI164" s="402"/>
      <c r="DJ164" s="402"/>
      <c r="DK164" s="770"/>
      <c r="DL164" s="770"/>
      <c r="DM164" s="402">
        <v>5.17</v>
      </c>
      <c r="DZ164" s="421" t="s">
        <v>322</v>
      </c>
      <c r="EA164" s="399" t="s">
        <v>172</v>
      </c>
      <c r="EB164" s="421" t="s">
        <v>376</v>
      </c>
      <c r="EC164" s="402">
        <v>1.48</v>
      </c>
      <c r="ED164" s="402">
        <v>1.59</v>
      </c>
      <c r="EE164" s="402">
        <v>18.170000000000002</v>
      </c>
      <c r="EF164" s="402">
        <v>19.7</v>
      </c>
      <c r="EG164" s="402">
        <v>80.34</v>
      </c>
      <c r="EH164" s="402">
        <v>78.709999999999994</v>
      </c>
      <c r="EI164" s="398">
        <v>6.73</v>
      </c>
      <c r="EJ164" s="398">
        <v>5.92</v>
      </c>
      <c r="EK164" s="398">
        <v>18.760000000000002</v>
      </c>
      <c r="EL164" s="398">
        <v>19.39</v>
      </c>
      <c r="EQ164" s="181" t="s">
        <v>265</v>
      </c>
      <c r="ER164" s="399" t="s">
        <v>172</v>
      </c>
      <c r="ES164" s="180" t="s">
        <v>266</v>
      </c>
      <c r="ET164" s="68">
        <v>11101</v>
      </c>
      <c r="EU164" s="402">
        <v>25.37</v>
      </c>
      <c r="EV164" s="402">
        <v>17.82</v>
      </c>
      <c r="EW164" s="402">
        <v>21.6</v>
      </c>
      <c r="EX164" s="402">
        <v>17.82</v>
      </c>
      <c r="EY164" s="402" t="s">
        <v>333</v>
      </c>
      <c r="EZ164" s="402" t="s">
        <v>333</v>
      </c>
      <c r="FA164" s="770"/>
      <c r="FB164" s="770"/>
      <c r="FC164" s="770"/>
      <c r="FD164" s="770"/>
      <c r="FE164" s="770"/>
    </row>
    <row r="165" spans="1:161">
      <c r="D165" s="181" t="s">
        <v>267</v>
      </c>
      <c r="E165" s="399" t="s">
        <v>172</v>
      </c>
      <c r="F165" s="181" t="s">
        <v>268</v>
      </c>
      <c r="G165" s="68">
        <v>12101</v>
      </c>
      <c r="H165" s="794"/>
      <c r="I165" s="794"/>
      <c r="J165" s="794"/>
      <c r="K165" s="794"/>
      <c r="L165" s="794"/>
      <c r="M165" s="794"/>
      <c r="N165" s="795" t="str">
        <f>IFERROR(IF(VLOOKUP($G165,BPU_28a_28b_I!$F$5:$J$121,4,FALSE)="","",VLOOKUP($G165,BPU_28a_28b_I!$F$5:$J$121,4,FALSE)),"")</f>
        <v/>
      </c>
      <c r="O165" s="795"/>
      <c r="P165" s="795"/>
      <c r="Q165" s="795"/>
      <c r="R165" s="794"/>
      <c r="S165" s="794"/>
      <c r="T165" s="794"/>
      <c r="U165" s="794"/>
      <c r="V165" s="794"/>
      <c r="W165" s="794"/>
      <c r="X165" s="794"/>
      <c r="Y165" s="794"/>
      <c r="Z165" s="794"/>
      <c r="AA165" s="794"/>
      <c r="AB165" s="794"/>
      <c r="AC165" s="794"/>
      <c r="AD165" s="770"/>
      <c r="AE165" s="770"/>
      <c r="AF165" s="770"/>
      <c r="AG165" s="770"/>
      <c r="AH165" s="770"/>
      <c r="AI165" s="770"/>
      <c r="AJ165" s="402">
        <v>90.11</v>
      </c>
      <c r="AK165" s="770"/>
      <c r="AL165" s="770"/>
      <c r="AM165" s="402"/>
      <c r="AN165" s="50" t="s">
        <v>333</v>
      </c>
      <c r="AO165" s="50"/>
      <c r="AP165" s="770"/>
      <c r="AQ165" s="770"/>
      <c r="AR165" s="770"/>
      <c r="AS165" s="770"/>
      <c r="AT165" s="770"/>
      <c r="AU165" s="770"/>
      <c r="AV165" s="770"/>
      <c r="AW165" s="770"/>
      <c r="AX165" s="770"/>
      <c r="AY165" s="770"/>
      <c r="AZ165" s="770"/>
      <c r="BA165" s="770"/>
      <c r="BB165" s="770"/>
      <c r="BC165" s="770"/>
      <c r="BD165" s="770"/>
      <c r="BE165" s="770"/>
      <c r="BF165" s="402" t="s">
        <v>526</v>
      </c>
      <c r="BG165" s="402" t="s">
        <v>526</v>
      </c>
      <c r="BH165" s="402" t="s">
        <v>604</v>
      </c>
      <c r="BI165" s="402" t="s">
        <v>526</v>
      </c>
      <c r="BJ165" s="770"/>
      <c r="BK165" s="770"/>
      <c r="BL165" s="770"/>
      <c r="BM165" s="770"/>
      <c r="BN165" s="402">
        <v>159.77000000000001</v>
      </c>
      <c r="BO165" s="402">
        <v>146.58377265782502</v>
      </c>
      <c r="BP165" s="402">
        <v>161.25289526757962</v>
      </c>
      <c r="BQ165" s="402">
        <v>35.18</v>
      </c>
      <c r="BR165" s="402">
        <v>23.25</v>
      </c>
      <c r="BS165" s="402">
        <v>17.18915031007359</v>
      </c>
      <c r="BT165" s="770"/>
      <c r="BU165" s="770"/>
      <c r="BV165" s="770"/>
      <c r="BW165" s="770"/>
      <c r="BX165" s="770"/>
      <c r="BY165" s="770"/>
      <c r="BZ165" s="770"/>
      <c r="CA165" s="770"/>
      <c r="CB165" s="770"/>
      <c r="CC165" s="770"/>
      <c r="CD165" s="770"/>
      <c r="CE165" s="770"/>
      <c r="CF165" s="770"/>
      <c r="CG165" s="402">
        <v>2834.03</v>
      </c>
      <c r="CH165" s="402" t="s">
        <v>526</v>
      </c>
      <c r="CI165" s="402">
        <v>83.79</v>
      </c>
      <c r="CJ165" s="402"/>
      <c r="CK165" s="402"/>
      <c r="CL165" s="770"/>
      <c r="CM165" s="770"/>
      <c r="CN165" s="770"/>
      <c r="CO165" s="770"/>
      <c r="CP165" s="770"/>
      <c r="CQ165" s="770"/>
      <c r="CR165" s="770"/>
      <c r="CS165" s="770"/>
      <c r="CT165" s="770"/>
      <c r="CU165" s="770"/>
      <c r="CV165" s="770"/>
      <c r="CW165" s="770"/>
      <c r="CX165" s="770"/>
      <c r="CY165" s="770"/>
      <c r="CZ165" s="770"/>
      <c r="DA165" s="770"/>
      <c r="DB165" s="770"/>
      <c r="DC165" s="770"/>
      <c r="DD165" s="770"/>
      <c r="DE165" s="770"/>
      <c r="DF165" s="770"/>
      <c r="DG165" s="770"/>
      <c r="DH165" s="402" t="str">
        <f>IFERROR(IF(VLOOKUP($G165,IS_39a_I!#REF!,2,FALSE)="","",VLOOKUP($G165,IS_39a_I!#REF!,2,FALSE)),"")</f>
        <v/>
      </c>
      <c r="DI165" s="402"/>
      <c r="DJ165" s="402"/>
      <c r="DK165" s="770"/>
      <c r="DL165" s="770"/>
      <c r="DM165" s="402">
        <v>4.24</v>
      </c>
      <c r="DZ165" s="421" t="s">
        <v>257</v>
      </c>
      <c r="EA165" s="399" t="s">
        <v>172</v>
      </c>
      <c r="EB165" s="421" t="s">
        <v>377</v>
      </c>
      <c r="EC165" s="402">
        <v>3.7</v>
      </c>
      <c r="ED165" s="402">
        <v>4.88</v>
      </c>
      <c r="EE165" s="402">
        <v>19.829999999999998</v>
      </c>
      <c r="EF165" s="402">
        <v>20.059999999999999</v>
      </c>
      <c r="EG165" s="402">
        <v>76.47</v>
      </c>
      <c r="EH165" s="402">
        <v>75.06</v>
      </c>
      <c r="EI165" s="398">
        <v>3.77</v>
      </c>
      <c r="EJ165" s="398">
        <v>4.41</v>
      </c>
      <c r="EK165" s="398">
        <v>17.64</v>
      </c>
      <c r="EL165" s="398">
        <v>20.34</v>
      </c>
      <c r="EQ165" s="181" t="s">
        <v>267</v>
      </c>
      <c r="ER165" s="399" t="s">
        <v>172</v>
      </c>
      <c r="ES165" s="181" t="s">
        <v>268</v>
      </c>
      <c r="ET165" s="68">
        <v>12101</v>
      </c>
      <c r="EU165" s="402">
        <v>18.95</v>
      </c>
      <c r="EV165" s="402">
        <v>11.27</v>
      </c>
      <c r="EW165" s="402">
        <v>15.64</v>
      </c>
      <c r="EX165" s="402">
        <v>11.25</v>
      </c>
      <c r="EY165" s="402" t="s">
        <v>333</v>
      </c>
      <c r="EZ165" s="402" t="s">
        <v>333</v>
      </c>
      <c r="FA165" s="770"/>
      <c r="FB165" s="770"/>
      <c r="FC165" s="770"/>
      <c r="FD165" s="770"/>
      <c r="FE165" s="770"/>
    </row>
    <row r="166" spans="1:161">
      <c r="D166" s="181" t="s">
        <v>269</v>
      </c>
      <c r="E166" s="399" t="s">
        <v>271</v>
      </c>
      <c r="F166" s="181" t="s">
        <v>271</v>
      </c>
      <c r="G166" s="68">
        <v>13001</v>
      </c>
      <c r="H166" s="794"/>
      <c r="I166" s="794"/>
      <c r="J166" s="794"/>
      <c r="K166" s="794"/>
      <c r="L166" s="794"/>
      <c r="M166" s="794"/>
      <c r="N166" s="795" t="str">
        <f>IFERROR(IF(VLOOKUP($G166,BPU_28a_28b_I!$F$5:$J$121,4,FALSE)="","",VLOOKUP($G166,BPU_28a_28b_I!$F$5:$J$121,4,FALSE)),"")</f>
        <v/>
      </c>
      <c r="O166" s="795"/>
      <c r="P166" s="795"/>
      <c r="Q166" s="795"/>
      <c r="R166" s="794"/>
      <c r="S166" s="794"/>
      <c r="T166" s="794"/>
      <c r="U166" s="794"/>
      <c r="V166" s="794"/>
      <c r="W166" s="794"/>
      <c r="X166" s="794"/>
      <c r="Y166" s="794"/>
      <c r="Z166" s="794"/>
      <c r="AA166" s="794"/>
      <c r="AB166" s="794"/>
      <c r="AC166" s="794"/>
      <c r="AD166" s="770"/>
      <c r="AE166" s="770"/>
      <c r="AF166" s="770"/>
      <c r="AG166" s="770"/>
      <c r="AH166" s="770"/>
      <c r="AI166" s="770"/>
      <c r="AJ166" s="402">
        <v>93.66</v>
      </c>
      <c r="AK166" s="770"/>
      <c r="AL166" s="770"/>
      <c r="AM166" s="402"/>
      <c r="AN166" s="50" t="s">
        <v>333</v>
      </c>
      <c r="AO166" s="50"/>
      <c r="AP166" s="770"/>
      <c r="AQ166" s="770"/>
      <c r="AR166" s="770"/>
      <c r="AS166" s="770"/>
      <c r="AT166" s="770"/>
      <c r="AU166" s="770"/>
      <c r="AV166" s="770"/>
      <c r="AW166" s="770"/>
      <c r="AX166" s="770"/>
      <c r="AY166" s="770"/>
      <c r="AZ166" s="770"/>
      <c r="BA166" s="770"/>
      <c r="BB166" s="770"/>
      <c r="BC166" s="770"/>
      <c r="BD166" s="770"/>
      <c r="BE166" s="770"/>
      <c r="BF166" s="402" t="s">
        <v>605</v>
      </c>
      <c r="BG166" s="402" t="s">
        <v>605</v>
      </c>
      <c r="BH166" s="402" t="s">
        <v>604</v>
      </c>
      <c r="BI166" s="402">
        <v>34</v>
      </c>
      <c r="BJ166" s="770"/>
      <c r="BK166" s="770"/>
      <c r="BL166" s="770"/>
      <c r="BM166" s="770"/>
      <c r="BN166" s="402">
        <v>195.21</v>
      </c>
      <c r="BO166" s="402">
        <v>144.0586769445141</v>
      </c>
      <c r="BP166" s="402">
        <v>195.98761277328225</v>
      </c>
      <c r="BQ166" s="402">
        <v>50.97</v>
      </c>
      <c r="BR166" s="402">
        <v>45.05</v>
      </c>
      <c r="BS166" s="402">
        <v>33.138860704898171</v>
      </c>
      <c r="BT166" s="770"/>
      <c r="BU166" s="770"/>
      <c r="BV166" s="770"/>
      <c r="BW166" s="770"/>
      <c r="BX166" s="770"/>
      <c r="BY166" s="770"/>
      <c r="BZ166" s="770"/>
      <c r="CA166" s="770"/>
      <c r="CB166" s="770"/>
      <c r="CC166" s="770"/>
      <c r="CD166" s="770"/>
      <c r="CE166" s="770"/>
      <c r="CF166" s="770"/>
      <c r="CG166" s="402">
        <v>92716.290000000023</v>
      </c>
      <c r="CH166" s="402">
        <v>648781.02</v>
      </c>
      <c r="CI166" s="402">
        <v>745264.3899999999</v>
      </c>
      <c r="CJ166" s="402"/>
      <c r="CK166" s="402"/>
      <c r="CL166" s="770"/>
      <c r="CM166" s="770"/>
      <c r="CN166" s="770"/>
      <c r="CO166" s="770"/>
      <c r="CP166" s="770"/>
      <c r="CQ166" s="770"/>
      <c r="CR166" s="770"/>
      <c r="CS166" s="770"/>
      <c r="CT166" s="770"/>
      <c r="CU166" s="770"/>
      <c r="CV166" s="770"/>
      <c r="CW166" s="770"/>
      <c r="CX166" s="770"/>
      <c r="CY166" s="770"/>
      <c r="CZ166" s="770"/>
      <c r="DA166" s="770"/>
      <c r="DB166" s="770"/>
      <c r="DC166" s="770"/>
      <c r="DD166" s="770"/>
      <c r="DE166" s="770"/>
      <c r="DF166" s="770"/>
      <c r="DG166" s="770"/>
      <c r="DH166" s="402" t="str">
        <f>IFERROR(IF(VLOOKUP($G166,IS_39a_I!#REF!,2,FALSE)="","",VLOOKUP($G166,IS_39a_I!#REF!,2,FALSE)),"")</f>
        <v/>
      </c>
      <c r="DI166" s="402"/>
      <c r="DJ166" s="402"/>
      <c r="DK166" s="770"/>
      <c r="DL166" s="770"/>
      <c r="DM166" s="402">
        <v>3.81</v>
      </c>
      <c r="DZ166" s="421" t="s">
        <v>257</v>
      </c>
      <c r="EA166" s="399" t="s">
        <v>172</v>
      </c>
      <c r="EB166" s="421" t="s">
        <v>379</v>
      </c>
      <c r="EC166" s="402">
        <v>2.02</v>
      </c>
      <c r="ED166" s="402">
        <v>4.09</v>
      </c>
      <c r="EE166" s="402">
        <v>22.69</v>
      </c>
      <c r="EF166" s="402">
        <v>21.22</v>
      </c>
      <c r="EG166" s="402">
        <v>75.28</v>
      </c>
      <c r="EH166" s="402">
        <v>74.69</v>
      </c>
      <c r="EI166" s="398">
        <v>4.08</v>
      </c>
      <c r="EJ166" s="398">
        <v>3.83</v>
      </c>
      <c r="EK166" s="398">
        <v>17.89</v>
      </c>
      <c r="EL166" s="398">
        <v>19.170000000000002</v>
      </c>
      <c r="EQ166" s="181" t="s">
        <v>269</v>
      </c>
      <c r="ER166" s="399" t="s">
        <v>271</v>
      </c>
      <c r="ES166" s="181" t="s">
        <v>271</v>
      </c>
      <c r="ET166" s="68">
        <v>13001</v>
      </c>
      <c r="EU166" s="402">
        <v>7.73</v>
      </c>
      <c r="EV166" s="402">
        <v>4.95</v>
      </c>
      <c r="EW166" s="402">
        <v>6.15</v>
      </c>
      <c r="EX166" s="402">
        <v>4.9400000000000004</v>
      </c>
      <c r="EY166" s="402">
        <v>44</v>
      </c>
      <c r="EZ166" s="402">
        <v>60</v>
      </c>
      <c r="FA166" s="770"/>
      <c r="FB166" s="770"/>
      <c r="FC166" s="770"/>
      <c r="FD166" s="770"/>
      <c r="FE166" s="770"/>
    </row>
    <row r="167" spans="1:161">
      <c r="D167" s="181" t="s">
        <v>269</v>
      </c>
      <c r="E167" s="399" t="s">
        <v>172</v>
      </c>
      <c r="F167" s="181" t="s">
        <v>316</v>
      </c>
      <c r="G167" s="68">
        <v>13501</v>
      </c>
      <c r="H167" s="794"/>
      <c r="I167" s="794"/>
      <c r="J167" s="794"/>
      <c r="K167" s="794"/>
      <c r="L167" s="794"/>
      <c r="M167" s="794"/>
      <c r="N167" s="795" t="str">
        <f>IFERROR(IF(VLOOKUP($G167,BPU_28a_28b_I!$F$5:$J$121,4,FALSE)="","",VLOOKUP($G167,BPU_28a_28b_I!$F$5:$J$121,4,FALSE)),"")</f>
        <v/>
      </c>
      <c r="O167" s="795"/>
      <c r="P167" s="795"/>
      <c r="Q167" s="795"/>
      <c r="R167" s="794"/>
      <c r="S167" s="794"/>
      <c r="T167" s="794"/>
      <c r="U167" s="794"/>
      <c r="V167" s="794"/>
      <c r="W167" s="794"/>
      <c r="X167" s="794"/>
      <c r="Y167" s="794"/>
      <c r="Z167" s="794"/>
      <c r="AA167" s="794"/>
      <c r="AB167" s="794"/>
      <c r="AC167" s="794"/>
      <c r="AD167" s="770"/>
      <c r="AE167" s="770"/>
      <c r="AF167" s="770"/>
      <c r="AG167" s="770"/>
      <c r="AH167" s="770"/>
      <c r="AI167" s="770"/>
      <c r="AJ167" s="402" t="s">
        <v>526</v>
      </c>
      <c r="AK167" s="770"/>
      <c r="AL167" s="770"/>
      <c r="AM167" s="402"/>
      <c r="AN167" s="50" t="s">
        <v>333</v>
      </c>
      <c r="AO167" s="50"/>
      <c r="AP167" s="770"/>
      <c r="AQ167" s="770"/>
      <c r="AR167" s="770"/>
      <c r="AS167" s="770"/>
      <c r="AT167" s="770"/>
      <c r="AU167" s="770"/>
      <c r="AV167" s="770"/>
      <c r="AW167" s="770"/>
      <c r="AX167" s="770"/>
      <c r="AY167" s="770"/>
      <c r="AZ167" s="770"/>
      <c r="BA167" s="770"/>
      <c r="BB167" s="770"/>
      <c r="BC167" s="770"/>
      <c r="BD167" s="770"/>
      <c r="BE167" s="770"/>
      <c r="BF167" s="402" t="s">
        <v>526</v>
      </c>
      <c r="BG167" s="402" t="s">
        <v>526</v>
      </c>
      <c r="BH167" s="402" t="s">
        <v>605</v>
      </c>
      <c r="BI167" s="402" t="s">
        <v>17</v>
      </c>
      <c r="BJ167" s="770"/>
      <c r="BK167" s="770"/>
      <c r="BL167" s="770"/>
      <c r="BM167" s="770"/>
      <c r="BN167" s="402">
        <v>183.39</v>
      </c>
      <c r="BO167" s="402">
        <v>128.45721817328902</v>
      </c>
      <c r="BP167" s="402">
        <v>186.64242769224921</v>
      </c>
      <c r="BQ167" s="402">
        <v>47.1</v>
      </c>
      <c r="BR167" s="402">
        <v>45.64</v>
      </c>
      <c r="BS167" s="402">
        <v>37.80305339821502</v>
      </c>
      <c r="BT167" s="770"/>
      <c r="BU167" s="770"/>
      <c r="BV167" s="770"/>
      <c r="BW167" s="770"/>
      <c r="BX167" s="770"/>
      <c r="BY167" s="770"/>
      <c r="BZ167" s="770"/>
      <c r="CA167" s="770"/>
      <c r="CB167" s="770"/>
      <c r="CC167" s="770"/>
      <c r="CD167" s="770"/>
      <c r="CE167" s="770"/>
      <c r="CF167" s="770"/>
      <c r="CG167" s="402">
        <v>1617.87</v>
      </c>
      <c r="CH167" s="402">
        <v>49236.08</v>
      </c>
      <c r="CI167" s="402">
        <v>65128.42</v>
      </c>
      <c r="CJ167" s="402"/>
      <c r="CK167" s="402"/>
      <c r="CL167" s="770"/>
      <c r="CM167" s="770"/>
      <c r="CN167" s="770"/>
      <c r="CO167" s="770"/>
      <c r="CP167" s="770"/>
      <c r="CQ167" s="770"/>
      <c r="CR167" s="770"/>
      <c r="CS167" s="770"/>
      <c r="CT167" s="770"/>
      <c r="CU167" s="770"/>
      <c r="CV167" s="770"/>
      <c r="CW167" s="770"/>
      <c r="CX167" s="770"/>
      <c r="CY167" s="770"/>
      <c r="CZ167" s="770"/>
      <c r="DA167" s="770"/>
      <c r="DB167" s="770"/>
      <c r="DC167" s="770"/>
      <c r="DD167" s="770"/>
      <c r="DE167" s="770"/>
      <c r="DF167" s="770"/>
      <c r="DG167" s="770"/>
      <c r="DH167" s="402" t="str">
        <f>IFERROR(IF(VLOOKUP($G167,IS_39a_I!#REF!,2,FALSE)="","",VLOOKUP($G167,IS_39a_I!#REF!,2,FALSE)),"")</f>
        <v/>
      </c>
      <c r="DI167" s="402"/>
      <c r="DJ167" s="402"/>
      <c r="DK167" s="770"/>
      <c r="DL167" s="770"/>
      <c r="DM167" s="402">
        <v>2.17</v>
      </c>
      <c r="DZ167" s="421" t="s">
        <v>265</v>
      </c>
      <c r="EA167" s="399" t="s">
        <v>172</v>
      </c>
      <c r="EB167" s="421" t="s">
        <v>380</v>
      </c>
      <c r="EC167" s="402">
        <v>4.8</v>
      </c>
      <c r="ED167" s="402">
        <v>3.19</v>
      </c>
      <c r="EE167" s="402">
        <v>17.309999999999999</v>
      </c>
      <c r="EF167" s="402">
        <v>15.79</v>
      </c>
      <c r="EG167" s="402">
        <v>77.88</v>
      </c>
      <c r="EH167" s="402">
        <v>81.02</v>
      </c>
      <c r="EI167" s="398">
        <v>3.66</v>
      </c>
      <c r="EJ167" s="398">
        <v>4.42</v>
      </c>
      <c r="EK167" s="398">
        <v>21.28</v>
      </c>
      <c r="EL167" s="398">
        <v>21.95</v>
      </c>
      <c r="EQ167" s="181" t="s">
        <v>269</v>
      </c>
      <c r="ER167" s="399" t="s">
        <v>172</v>
      </c>
      <c r="ES167" s="181" t="s">
        <v>316</v>
      </c>
      <c r="ET167" s="68">
        <v>13501</v>
      </c>
      <c r="EU167" s="402">
        <v>18.77</v>
      </c>
      <c r="EV167" s="402">
        <v>9.3000000000000007</v>
      </c>
      <c r="EW167" s="402">
        <v>16.73</v>
      </c>
      <c r="EX167" s="402">
        <v>9.3000000000000007</v>
      </c>
      <c r="EY167" s="402">
        <v>100</v>
      </c>
      <c r="EZ167" s="402">
        <v>66.666666666666657</v>
      </c>
      <c r="FA167" s="770"/>
      <c r="FB167" s="770"/>
      <c r="FC167" s="770"/>
      <c r="FD167" s="770"/>
      <c r="FE167" s="770"/>
    </row>
    <row r="168" spans="1:161">
      <c r="D168" s="181" t="s">
        <v>322</v>
      </c>
      <c r="E168" s="399" t="s">
        <v>172</v>
      </c>
      <c r="F168" s="181" t="s">
        <v>323</v>
      </c>
      <c r="G168" s="68">
        <v>14101</v>
      </c>
      <c r="H168" s="794"/>
      <c r="I168" s="794"/>
      <c r="J168" s="794"/>
      <c r="K168" s="794"/>
      <c r="L168" s="794"/>
      <c r="M168" s="794"/>
      <c r="N168" s="795" t="str">
        <f>IFERROR(IF(VLOOKUP($G168,BPU_28a_28b_I!$F$5:$J$121,4,FALSE)="","",VLOOKUP($G168,BPU_28a_28b_I!$F$5:$J$121,4,FALSE)),"")</f>
        <v/>
      </c>
      <c r="O168" s="795"/>
      <c r="P168" s="795"/>
      <c r="Q168" s="795"/>
      <c r="R168" s="794"/>
      <c r="S168" s="794"/>
      <c r="T168" s="794"/>
      <c r="U168" s="794"/>
      <c r="V168" s="794"/>
      <c r="W168" s="794"/>
      <c r="X168" s="794"/>
      <c r="Y168" s="794"/>
      <c r="Z168" s="794"/>
      <c r="AA168" s="794"/>
      <c r="AB168" s="794"/>
      <c r="AC168" s="794"/>
      <c r="AD168" s="770"/>
      <c r="AE168" s="770"/>
      <c r="AF168" s="770"/>
      <c r="AG168" s="770"/>
      <c r="AH168" s="770"/>
      <c r="AI168" s="770"/>
      <c r="AJ168" s="402">
        <v>89.23</v>
      </c>
      <c r="AK168" s="770"/>
      <c r="AL168" s="770"/>
      <c r="AM168" s="402"/>
      <c r="AN168" s="50" t="s">
        <v>333</v>
      </c>
      <c r="AO168" s="50"/>
      <c r="AP168" s="770"/>
      <c r="AQ168" s="770"/>
      <c r="AR168" s="770"/>
      <c r="AS168" s="770"/>
      <c r="AT168" s="770"/>
      <c r="AU168" s="770"/>
      <c r="AV168" s="770"/>
      <c r="AW168" s="770"/>
      <c r="AX168" s="770"/>
      <c r="AY168" s="770"/>
      <c r="AZ168" s="770"/>
      <c r="BA168" s="770"/>
      <c r="BB168" s="770"/>
      <c r="BC168" s="770"/>
      <c r="BD168" s="770"/>
      <c r="BE168" s="770"/>
      <c r="BF168" s="402" t="s">
        <v>605</v>
      </c>
      <c r="BG168" s="402" t="s">
        <v>526</v>
      </c>
      <c r="BH168" s="402" t="s">
        <v>604</v>
      </c>
      <c r="BI168" s="402">
        <v>52</v>
      </c>
      <c r="BJ168" s="770"/>
      <c r="BK168" s="770"/>
      <c r="BL168" s="770"/>
      <c r="BM168" s="770"/>
      <c r="BN168" s="402">
        <v>156.51</v>
      </c>
      <c r="BO168" s="402">
        <v>139.16841298079117</v>
      </c>
      <c r="BP168" s="402">
        <v>152.63575812689456</v>
      </c>
      <c r="BQ168" s="402">
        <v>35.29</v>
      </c>
      <c r="BR168" s="402">
        <v>26.09</v>
      </c>
      <c r="BS168" s="402">
        <v>20.427558376311985</v>
      </c>
      <c r="BT168" s="770"/>
      <c r="BU168" s="770"/>
      <c r="BV168" s="770"/>
      <c r="BW168" s="770"/>
      <c r="BX168" s="770"/>
      <c r="BY168" s="770"/>
      <c r="BZ168" s="770"/>
      <c r="CA168" s="770"/>
      <c r="CB168" s="770"/>
      <c r="CC168" s="770"/>
      <c r="CD168" s="770"/>
      <c r="CE168" s="770"/>
      <c r="CF168" s="770"/>
      <c r="CG168" s="402">
        <v>2780.17</v>
      </c>
      <c r="CH168" s="402">
        <v>12808.72</v>
      </c>
      <c r="CI168" s="402">
        <v>20828.599999999999</v>
      </c>
      <c r="CJ168" s="402"/>
      <c r="CK168" s="402"/>
      <c r="CL168" s="770"/>
      <c r="CM168" s="770"/>
      <c r="CN168" s="770"/>
      <c r="CO168" s="770"/>
      <c r="CP168" s="770"/>
      <c r="CQ168" s="770"/>
      <c r="CR168" s="770"/>
      <c r="CS168" s="770"/>
      <c r="CT168" s="770"/>
      <c r="CU168" s="770"/>
      <c r="CV168" s="770"/>
      <c r="CW168" s="770"/>
      <c r="CX168" s="770"/>
      <c r="CY168" s="770"/>
      <c r="CZ168" s="770"/>
      <c r="DA168" s="770"/>
      <c r="DB168" s="770"/>
      <c r="DC168" s="770"/>
      <c r="DD168" s="770"/>
      <c r="DE168" s="770"/>
      <c r="DF168" s="770"/>
      <c r="DG168" s="770"/>
      <c r="DH168" s="402" t="str">
        <f>IFERROR(IF(VLOOKUP($G168,IS_39a_I!#REF!,2,FALSE)="","",VLOOKUP($G168,IS_39a_I!#REF!,2,FALSE)),"")</f>
        <v/>
      </c>
      <c r="DI168" s="402"/>
      <c r="DJ168" s="402"/>
      <c r="DK168" s="770"/>
      <c r="DL168" s="770"/>
      <c r="DM168" s="402">
        <v>2.97</v>
      </c>
      <c r="DZ168" s="421" t="s">
        <v>265</v>
      </c>
      <c r="EA168" s="399" t="s">
        <v>172</v>
      </c>
      <c r="EB168" s="421" t="s">
        <v>381</v>
      </c>
      <c r="EC168" s="402">
        <v>9.61</v>
      </c>
      <c r="ED168" s="402">
        <v>11.34</v>
      </c>
      <c r="EE168" s="402">
        <v>21.42</v>
      </c>
      <c r="EF168" s="402">
        <v>22.15</v>
      </c>
      <c r="EG168" s="402">
        <v>68.97</v>
      </c>
      <c r="EH168" s="402">
        <v>66.510000000000005</v>
      </c>
      <c r="EI168" s="398">
        <v>2.73</v>
      </c>
      <c r="EJ168" s="398">
        <v>5.8</v>
      </c>
      <c r="EK168" s="398">
        <v>20.34</v>
      </c>
      <c r="EL168" s="398">
        <v>21.52</v>
      </c>
      <c r="EQ168" s="181" t="s">
        <v>322</v>
      </c>
      <c r="ER168" s="399" t="s">
        <v>172</v>
      </c>
      <c r="ES168" s="181" t="s">
        <v>323</v>
      </c>
      <c r="ET168" s="68">
        <v>14101</v>
      </c>
      <c r="EU168" s="402">
        <v>23.32</v>
      </c>
      <c r="EV168" s="402">
        <v>14.44</v>
      </c>
      <c r="EW168" s="402">
        <v>19.34</v>
      </c>
      <c r="EX168" s="402">
        <v>14.44</v>
      </c>
      <c r="EY168" s="402">
        <v>80</v>
      </c>
      <c r="EZ168" s="402">
        <v>0</v>
      </c>
      <c r="FA168" s="770"/>
      <c r="FB168" s="770"/>
      <c r="FC168" s="770"/>
      <c r="FD168" s="770"/>
      <c r="FE168" s="770"/>
    </row>
    <row r="169" spans="1:161">
      <c r="D169" s="181" t="s">
        <v>324</v>
      </c>
      <c r="E169" s="399" t="s">
        <v>172</v>
      </c>
      <c r="F169" s="181" t="s">
        <v>325</v>
      </c>
      <c r="G169" s="68">
        <v>15101</v>
      </c>
      <c r="H169" s="794"/>
      <c r="I169" s="794"/>
      <c r="J169" s="794"/>
      <c r="K169" s="794"/>
      <c r="L169" s="794"/>
      <c r="M169" s="794"/>
      <c r="N169" s="795" t="str">
        <f>IFERROR(IF(VLOOKUP($G169,BPU_28a_28b_I!$F$5:$J$121,4,FALSE)="","",VLOOKUP($G169,BPU_28a_28b_I!$F$5:$J$121,4,FALSE)),"")</f>
        <v/>
      </c>
      <c r="O169" s="795"/>
      <c r="P169" s="795"/>
      <c r="Q169" s="795"/>
      <c r="R169" s="794"/>
      <c r="S169" s="794"/>
      <c r="T169" s="794"/>
      <c r="U169" s="794"/>
      <c r="V169" s="794"/>
      <c r="W169" s="794"/>
      <c r="X169" s="794"/>
      <c r="Y169" s="794"/>
      <c r="Z169" s="794"/>
      <c r="AA169" s="794"/>
      <c r="AB169" s="794"/>
      <c r="AC169" s="794"/>
      <c r="AD169" s="770"/>
      <c r="AE169" s="770"/>
      <c r="AF169" s="770"/>
      <c r="AG169" s="770"/>
      <c r="AH169" s="770"/>
      <c r="AI169" s="770"/>
      <c r="AJ169" s="402">
        <v>94.26</v>
      </c>
      <c r="AK169" s="770"/>
      <c r="AL169" s="770"/>
      <c r="AM169" s="402"/>
      <c r="AN169" s="50" t="s">
        <v>333</v>
      </c>
      <c r="AO169" s="50"/>
      <c r="AP169" s="770"/>
      <c r="AQ169" s="770"/>
      <c r="AR169" s="770"/>
      <c r="AS169" s="770"/>
      <c r="AT169" s="770"/>
      <c r="AU169" s="770"/>
      <c r="AV169" s="770"/>
      <c r="AW169" s="770"/>
      <c r="AX169" s="770"/>
      <c r="AY169" s="770"/>
      <c r="AZ169" s="770"/>
      <c r="BA169" s="770"/>
      <c r="BB169" s="770"/>
      <c r="BC169" s="770"/>
      <c r="BD169" s="770"/>
      <c r="BE169" s="770"/>
      <c r="BF169" s="402" t="s">
        <v>604</v>
      </c>
      <c r="BG169" s="402" t="s">
        <v>604</v>
      </c>
      <c r="BH169" s="402" t="s">
        <v>604</v>
      </c>
      <c r="BI169" s="402" t="s">
        <v>526</v>
      </c>
      <c r="BJ169" s="770"/>
      <c r="BK169" s="770"/>
      <c r="BL169" s="770"/>
      <c r="BM169" s="770"/>
      <c r="BN169" s="402">
        <v>145.5</v>
      </c>
      <c r="BO169" s="402">
        <v>139.39205147650068</v>
      </c>
      <c r="BP169" s="402">
        <v>151.80630732315896</v>
      </c>
      <c r="BQ169" s="402">
        <v>45.52</v>
      </c>
      <c r="BR169" s="402">
        <v>32.97</v>
      </c>
      <c r="BS169" s="402">
        <v>30.444376460019559</v>
      </c>
      <c r="BT169" s="770"/>
      <c r="BU169" s="770"/>
      <c r="BV169" s="770"/>
      <c r="BW169" s="770"/>
      <c r="BX169" s="770"/>
      <c r="BY169" s="770"/>
      <c r="BZ169" s="770"/>
      <c r="CA169" s="770"/>
      <c r="CB169" s="770"/>
      <c r="CC169" s="770"/>
      <c r="CD169" s="770"/>
      <c r="CE169" s="770"/>
      <c r="CF169" s="770"/>
      <c r="CG169" s="402">
        <v>3026.68</v>
      </c>
      <c r="CH169" s="402" t="s">
        <v>526</v>
      </c>
      <c r="CI169" s="402">
        <v>12353.97</v>
      </c>
      <c r="CJ169" s="402"/>
      <c r="CK169" s="402"/>
      <c r="CL169" s="770"/>
      <c r="CM169" s="770"/>
      <c r="CN169" s="770"/>
      <c r="CO169" s="770"/>
      <c r="CP169" s="770"/>
      <c r="CQ169" s="770"/>
      <c r="CR169" s="770"/>
      <c r="CS169" s="770"/>
      <c r="CT169" s="770"/>
      <c r="CU169" s="770"/>
      <c r="CV169" s="770"/>
      <c r="CW169" s="770"/>
      <c r="CX169" s="770"/>
      <c r="CY169" s="770"/>
      <c r="CZ169" s="770"/>
      <c r="DA169" s="770"/>
      <c r="DB169" s="770"/>
      <c r="DC169" s="770"/>
      <c r="DD169" s="770"/>
      <c r="DE169" s="770"/>
      <c r="DF169" s="770"/>
      <c r="DG169" s="770"/>
      <c r="DH169" s="402" t="str">
        <f>IFERROR(IF(VLOOKUP($G169,IS_39a_I!#REF!,2,FALSE)="","",VLOOKUP($G169,IS_39a_I!#REF!,2,FALSE)),"")</f>
        <v/>
      </c>
      <c r="DI169" s="402"/>
      <c r="DJ169" s="402"/>
      <c r="DK169" s="770"/>
      <c r="DL169" s="770"/>
      <c r="DM169" s="402">
        <v>3.25</v>
      </c>
      <c r="DZ169" s="399" t="s">
        <v>267</v>
      </c>
      <c r="EA169" s="399" t="s">
        <v>172</v>
      </c>
      <c r="EB169" s="399" t="s">
        <v>382</v>
      </c>
      <c r="EC169" s="402">
        <v>6.85</v>
      </c>
      <c r="ED169" s="402">
        <v>7.28</v>
      </c>
      <c r="EE169" s="402">
        <v>14.72</v>
      </c>
      <c r="EF169" s="402">
        <v>16.87</v>
      </c>
      <c r="EG169" s="402">
        <v>78.430000000000007</v>
      </c>
      <c r="EH169" s="402">
        <v>75.849999999999994</v>
      </c>
      <c r="EI169" s="398">
        <v>3.9</v>
      </c>
      <c r="EJ169" s="398">
        <v>3.87</v>
      </c>
      <c r="EK169" s="398">
        <v>14.51</v>
      </c>
      <c r="EL169" s="398">
        <v>13.75</v>
      </c>
      <c r="EQ169" s="181" t="s">
        <v>324</v>
      </c>
      <c r="ER169" s="399" t="s">
        <v>172</v>
      </c>
      <c r="ES169" s="181" t="s">
        <v>325</v>
      </c>
      <c r="ET169" s="68">
        <v>15101</v>
      </c>
      <c r="EU169" s="402">
        <v>3.68</v>
      </c>
      <c r="EV169" s="402">
        <v>3.06</v>
      </c>
      <c r="EW169" s="402">
        <v>1.51</v>
      </c>
      <c r="EX169" s="402">
        <v>3.06</v>
      </c>
      <c r="EY169" s="402">
        <v>100</v>
      </c>
      <c r="EZ169" s="402">
        <v>100</v>
      </c>
      <c r="FA169" s="770"/>
      <c r="FB169" s="770"/>
      <c r="FC169" s="770"/>
      <c r="FD169" s="770"/>
      <c r="FE169" s="770"/>
    </row>
    <row r="170" spans="1:161">
      <c r="D170" s="181" t="s">
        <v>326</v>
      </c>
      <c r="E170" s="399" t="s">
        <v>172</v>
      </c>
      <c r="F170" s="181" t="s">
        <v>328</v>
      </c>
      <c r="G170" s="68">
        <v>16101</v>
      </c>
      <c r="H170" s="794"/>
      <c r="I170" s="794"/>
      <c r="J170" s="794"/>
      <c r="K170" s="794"/>
      <c r="L170" s="794"/>
      <c r="M170" s="794"/>
      <c r="N170" s="795" t="str">
        <f>IFERROR(IF(VLOOKUP($G170,BPU_28a_28b_I!$F$5:$J$121,4,FALSE)="","",VLOOKUP($G170,BPU_28a_28b_I!$F$5:$J$121,4,FALSE)),"")</f>
        <v/>
      </c>
      <c r="O170" s="795"/>
      <c r="P170" s="795"/>
      <c r="Q170" s="795"/>
      <c r="R170" s="794"/>
      <c r="S170" s="794"/>
      <c r="T170" s="794"/>
      <c r="U170" s="794"/>
      <c r="V170" s="794"/>
      <c r="W170" s="794"/>
      <c r="X170" s="794"/>
      <c r="Y170" s="794"/>
      <c r="Z170" s="794"/>
      <c r="AA170" s="794"/>
      <c r="AB170" s="794"/>
      <c r="AC170" s="794"/>
      <c r="AD170" s="770"/>
      <c r="AE170" s="770"/>
      <c r="AF170" s="770"/>
      <c r="AG170" s="770"/>
      <c r="AH170" s="770"/>
      <c r="AI170" s="770"/>
      <c r="AJ170" s="402">
        <v>87.74</v>
      </c>
      <c r="AK170" s="770"/>
      <c r="AL170" s="770"/>
      <c r="AM170" s="402"/>
      <c r="AN170" s="50" t="s">
        <v>333</v>
      </c>
      <c r="AO170" s="50"/>
      <c r="AP170" s="770"/>
      <c r="AQ170" s="770"/>
      <c r="AR170" s="770"/>
      <c r="AS170" s="770"/>
      <c r="AT170" s="770"/>
      <c r="AU170" s="770"/>
      <c r="AV170" s="770"/>
      <c r="AW170" s="770"/>
      <c r="AX170" s="770"/>
      <c r="AY170" s="770"/>
      <c r="AZ170" s="770"/>
      <c r="BA170" s="770"/>
      <c r="BB170" s="770"/>
      <c r="BC170" s="770"/>
      <c r="BD170" s="770"/>
      <c r="BE170" s="770"/>
      <c r="BF170" s="402" t="s">
        <v>605</v>
      </c>
      <c r="BG170" s="402" t="s">
        <v>605</v>
      </c>
      <c r="BH170" s="402" t="s">
        <v>604</v>
      </c>
      <c r="BI170" s="402">
        <v>60</v>
      </c>
      <c r="BJ170" s="770"/>
      <c r="BK170" s="770"/>
      <c r="BL170" s="770"/>
      <c r="BM170" s="770"/>
      <c r="BN170" s="402">
        <v>138.78</v>
      </c>
      <c r="BO170" s="402">
        <v>128.69865744872124</v>
      </c>
      <c r="BP170" s="402">
        <v>151.18875506908384</v>
      </c>
      <c r="BQ170" s="402">
        <v>41.02</v>
      </c>
      <c r="BR170" s="402">
        <v>30.83</v>
      </c>
      <c r="BS170" s="402">
        <v>31.617039614158308</v>
      </c>
      <c r="BT170" s="770"/>
      <c r="BU170" s="770"/>
      <c r="BV170" s="770"/>
      <c r="BW170" s="770"/>
      <c r="BX170" s="770"/>
      <c r="BY170" s="770"/>
      <c r="BZ170" s="770"/>
      <c r="CA170" s="770"/>
      <c r="CB170" s="770"/>
      <c r="CC170" s="770"/>
      <c r="CD170" s="770"/>
      <c r="CE170" s="770"/>
      <c r="CF170" s="770"/>
      <c r="CG170" s="402">
        <v>3437.06</v>
      </c>
      <c r="CH170" s="402">
        <v>91949.55</v>
      </c>
      <c r="CI170" s="402">
        <v>0</v>
      </c>
      <c r="CJ170" s="402"/>
      <c r="CK170" s="402"/>
      <c r="CL170" s="770"/>
      <c r="CM170" s="770"/>
      <c r="CN170" s="770"/>
      <c r="CO170" s="770"/>
      <c r="CP170" s="770"/>
      <c r="CQ170" s="770"/>
      <c r="CR170" s="770"/>
      <c r="CS170" s="770"/>
      <c r="CT170" s="770"/>
      <c r="CU170" s="770"/>
      <c r="CV170" s="770"/>
      <c r="CW170" s="770"/>
      <c r="CX170" s="770"/>
      <c r="CY170" s="770"/>
      <c r="CZ170" s="770"/>
      <c r="DA170" s="770"/>
      <c r="DB170" s="770"/>
      <c r="DC170" s="770"/>
      <c r="DD170" s="770"/>
      <c r="DE170" s="770"/>
      <c r="DF170" s="770"/>
      <c r="DG170" s="770"/>
      <c r="DH170" s="402" t="str">
        <f>IFERROR(IF(VLOOKUP($G170,IS_39a_I!#REF!,2,FALSE)="","",VLOOKUP($G170,IS_39a_I!#REF!,2,FALSE)),"")</f>
        <v/>
      </c>
      <c r="DI170" s="402"/>
      <c r="DJ170" s="402"/>
      <c r="DK170" s="770"/>
      <c r="DL170" s="770"/>
      <c r="DM170" s="402">
        <v>3.94</v>
      </c>
      <c r="EQ170" s="181" t="s">
        <v>326</v>
      </c>
      <c r="ER170" s="399" t="s">
        <v>172</v>
      </c>
      <c r="ES170" s="181" t="s">
        <v>328</v>
      </c>
      <c r="ET170" s="68">
        <v>16101</v>
      </c>
      <c r="EU170" s="402">
        <v>15.55</v>
      </c>
      <c r="EV170" s="402">
        <v>7.69</v>
      </c>
      <c r="EW170" s="402">
        <v>14.31</v>
      </c>
      <c r="EX170" s="402">
        <v>7.68</v>
      </c>
      <c r="EY170" s="402" t="s">
        <v>333</v>
      </c>
      <c r="EZ170" s="402" t="s">
        <v>333</v>
      </c>
      <c r="FA170" s="770"/>
      <c r="FB170" s="770"/>
      <c r="FC170" s="770"/>
      <c r="FD170" s="770"/>
      <c r="FE170" s="770"/>
    </row>
    <row r="171" spans="1:161">
      <c r="D171" s="181" t="s">
        <v>326</v>
      </c>
      <c r="E171" s="399" t="s">
        <v>172</v>
      </c>
      <c r="F171" s="180" t="s">
        <v>332</v>
      </c>
      <c r="G171" s="68">
        <v>16301</v>
      </c>
      <c r="H171" s="794"/>
      <c r="I171" s="794"/>
      <c r="J171" s="794"/>
      <c r="K171" s="794"/>
      <c r="L171" s="794"/>
      <c r="M171" s="794"/>
      <c r="N171" s="795" t="str">
        <f>IFERROR(IF(VLOOKUP($G171,BPU_28a_28b_I!$F$5:$J$121,4,FALSE)="","",VLOOKUP($G171,BPU_28a_28b_I!$F$5:$J$121,4,FALSE)),"")</f>
        <v/>
      </c>
      <c r="O171" s="795"/>
      <c r="P171" s="795"/>
      <c r="Q171" s="795"/>
      <c r="R171" s="794"/>
      <c r="S171" s="794"/>
      <c r="T171" s="794"/>
      <c r="U171" s="794"/>
      <c r="V171" s="794"/>
      <c r="W171" s="794"/>
      <c r="X171" s="794"/>
      <c r="Y171" s="794"/>
      <c r="Z171" s="794"/>
      <c r="AA171" s="794"/>
      <c r="AB171" s="794"/>
      <c r="AC171" s="794"/>
      <c r="AD171" s="770"/>
      <c r="AE171" s="770"/>
      <c r="AF171" s="770"/>
      <c r="AG171" s="770"/>
      <c r="AH171" s="770"/>
      <c r="AI171" s="770"/>
      <c r="AJ171" s="402" t="s">
        <v>526</v>
      </c>
      <c r="AK171" s="770"/>
      <c r="AL171" s="770"/>
      <c r="AM171" s="402"/>
      <c r="AN171" s="50" t="s">
        <v>333</v>
      </c>
      <c r="AO171" s="50"/>
      <c r="AP171" s="770"/>
      <c r="AQ171" s="770"/>
      <c r="AR171" s="770"/>
      <c r="AS171" s="770"/>
      <c r="AT171" s="770"/>
      <c r="AU171" s="770"/>
      <c r="AV171" s="770"/>
      <c r="AW171" s="770"/>
      <c r="AX171" s="770"/>
      <c r="AY171" s="770"/>
      <c r="AZ171" s="770"/>
      <c r="BA171" s="770"/>
      <c r="BB171" s="770"/>
      <c r="BC171" s="770"/>
      <c r="BD171" s="770"/>
      <c r="BE171" s="770"/>
      <c r="BF171" s="402" t="s">
        <v>526</v>
      </c>
      <c r="BG171" s="402" t="s">
        <v>526</v>
      </c>
      <c r="BH171" s="402" t="s">
        <v>605</v>
      </c>
      <c r="BI171" s="402" t="s">
        <v>17</v>
      </c>
      <c r="BJ171" s="770"/>
      <c r="BK171" s="770"/>
      <c r="BL171" s="770"/>
      <c r="BM171" s="770"/>
      <c r="BN171" s="402">
        <v>177.59</v>
      </c>
      <c r="BO171" s="402">
        <v>165.71735023050087</v>
      </c>
      <c r="BP171" s="402">
        <v>173.70686536620025</v>
      </c>
      <c r="BQ171" s="402">
        <v>44.59</v>
      </c>
      <c r="BR171" s="402">
        <v>41.06</v>
      </c>
      <c r="BS171" s="402">
        <v>38.944320102713739</v>
      </c>
      <c r="BT171" s="770"/>
      <c r="BU171" s="770"/>
      <c r="BV171" s="770"/>
      <c r="BW171" s="770"/>
      <c r="BX171" s="770"/>
      <c r="BY171" s="770"/>
      <c r="BZ171" s="770"/>
      <c r="CA171" s="770"/>
      <c r="CB171" s="770"/>
      <c r="CC171" s="770"/>
      <c r="CD171" s="770"/>
      <c r="CE171" s="770"/>
      <c r="CF171" s="770"/>
      <c r="CG171" s="402">
        <v>785.86</v>
      </c>
      <c r="CH171" s="402">
        <v>69728.490000000005</v>
      </c>
      <c r="CI171" s="402">
        <v>0</v>
      </c>
      <c r="CJ171" s="402"/>
      <c r="CK171" s="402"/>
      <c r="CL171" s="770"/>
      <c r="CM171" s="770"/>
      <c r="CN171" s="770"/>
      <c r="CO171" s="770"/>
      <c r="CP171" s="770"/>
      <c r="CQ171" s="770"/>
      <c r="CR171" s="770"/>
      <c r="CS171" s="770"/>
      <c r="CT171" s="770"/>
      <c r="CU171" s="770"/>
      <c r="CV171" s="770"/>
      <c r="CW171" s="770"/>
      <c r="CX171" s="770"/>
      <c r="CY171" s="770"/>
      <c r="CZ171" s="770"/>
      <c r="DA171" s="770"/>
      <c r="DB171" s="770"/>
      <c r="DC171" s="770"/>
      <c r="DD171" s="770"/>
      <c r="DE171" s="770"/>
      <c r="DF171" s="770"/>
      <c r="DG171" s="770"/>
      <c r="DH171" s="402" t="str">
        <f>IFERROR(IF(VLOOKUP($G171,IS_39a_I!#REF!,2,FALSE)="","",VLOOKUP($G171,IS_39a_I!#REF!,2,FALSE)),"")</f>
        <v/>
      </c>
      <c r="DI171" s="402"/>
      <c r="DJ171" s="402"/>
      <c r="DK171" s="770"/>
      <c r="DL171" s="770"/>
      <c r="DM171" s="402">
        <v>4.17</v>
      </c>
      <c r="EQ171" s="181" t="s">
        <v>326</v>
      </c>
      <c r="ER171" s="399" t="s">
        <v>172</v>
      </c>
      <c r="ES171" s="180" t="s">
        <v>332</v>
      </c>
      <c r="ET171" s="68">
        <v>16301</v>
      </c>
      <c r="EU171" s="402">
        <v>24.6</v>
      </c>
      <c r="EV171" s="402">
        <v>15.09</v>
      </c>
      <c r="EW171" s="402">
        <v>21.38</v>
      </c>
      <c r="EX171" s="402">
        <v>15.09</v>
      </c>
      <c r="EY171" s="402" t="s">
        <v>333</v>
      </c>
      <c r="EZ171" s="402" t="s">
        <v>333</v>
      </c>
      <c r="FA171" s="770"/>
      <c r="FB171" s="770"/>
      <c r="FC171" s="770"/>
      <c r="FD171" s="770"/>
      <c r="FE171" s="770"/>
    </row>
    <row r="173" spans="1:161">
      <c r="DK173" s="400" t="s">
        <v>340</v>
      </c>
      <c r="DL173" s="400" t="s">
        <v>165</v>
      </c>
      <c r="DM173" s="400" t="s">
        <v>341</v>
      </c>
      <c r="DN173" s="41"/>
    </row>
    <row r="174" spans="1:161">
      <c r="DK174" s="74">
        <v>1031</v>
      </c>
      <c r="DL174" s="75" t="s">
        <v>170</v>
      </c>
      <c r="DM174" s="75" t="s">
        <v>343</v>
      </c>
      <c r="DN174" s="76">
        <v>1.88</v>
      </c>
    </row>
    <row r="175" spans="1:161">
      <c r="DK175" s="74">
        <v>2003</v>
      </c>
      <c r="DL175" s="75" t="s">
        <v>175</v>
      </c>
      <c r="DM175" s="75" t="s">
        <v>175</v>
      </c>
      <c r="DN175" s="76">
        <v>1.26</v>
      </c>
    </row>
    <row r="176" spans="1:161">
      <c r="DK176" s="74">
        <v>2005</v>
      </c>
      <c r="DL176" s="75" t="s">
        <v>175</v>
      </c>
      <c r="DM176" s="75" t="s">
        <v>177</v>
      </c>
      <c r="DN176" s="76">
        <v>1.82</v>
      </c>
    </row>
    <row r="177" spans="115:118">
      <c r="DK177" s="74">
        <v>3018</v>
      </c>
      <c r="DL177" s="75" t="s">
        <v>178</v>
      </c>
      <c r="DM177" s="75" t="s">
        <v>179</v>
      </c>
      <c r="DN177" s="76">
        <v>0.67</v>
      </c>
    </row>
    <row r="178" spans="115:118">
      <c r="DK178" s="74">
        <v>3064</v>
      </c>
      <c r="DL178" s="75" t="s">
        <v>178</v>
      </c>
      <c r="DM178" s="75" t="s">
        <v>181</v>
      </c>
      <c r="DN178" s="76">
        <v>1.59</v>
      </c>
    </row>
    <row r="179" spans="115:118">
      <c r="DK179" s="74">
        <v>3068</v>
      </c>
      <c r="DL179" s="75" t="s">
        <v>178</v>
      </c>
      <c r="DM179" s="75" t="s">
        <v>183</v>
      </c>
      <c r="DN179" s="76">
        <v>3.43</v>
      </c>
    </row>
    <row r="180" spans="115:118">
      <c r="DK180" s="74">
        <v>4107</v>
      </c>
      <c r="DL180" s="75" t="s">
        <v>184</v>
      </c>
      <c r="DM180" s="75" t="s">
        <v>349</v>
      </c>
      <c r="DN180" s="76">
        <v>3.29</v>
      </c>
    </row>
    <row r="181" spans="115:118">
      <c r="DK181" s="74">
        <v>4144</v>
      </c>
      <c r="DL181" s="75" t="s">
        <v>184</v>
      </c>
      <c r="DM181" s="75" t="s">
        <v>189</v>
      </c>
      <c r="DN181" s="76">
        <v>1.89</v>
      </c>
    </row>
    <row r="182" spans="115:118">
      <c r="DK182" s="74">
        <v>5006</v>
      </c>
      <c r="DL182" s="75" t="s">
        <v>190</v>
      </c>
      <c r="DM182" s="75" t="s">
        <v>192</v>
      </c>
      <c r="DN182" s="76">
        <v>2.98</v>
      </c>
    </row>
    <row r="183" spans="115:118">
      <c r="DK183" s="74">
        <v>5025</v>
      </c>
      <c r="DL183" s="75" t="s">
        <v>190</v>
      </c>
      <c r="DM183" s="75" t="s">
        <v>191</v>
      </c>
      <c r="DN183" s="76">
        <v>0.61</v>
      </c>
    </row>
    <row r="184" spans="115:118">
      <c r="DK184" s="74">
        <v>5044</v>
      </c>
      <c r="DL184" s="75" t="s">
        <v>190</v>
      </c>
      <c r="DM184" s="75" t="s">
        <v>213</v>
      </c>
      <c r="DN184" s="76">
        <v>0.86</v>
      </c>
    </row>
    <row r="185" spans="115:118">
      <c r="DK185" s="74">
        <v>5049</v>
      </c>
      <c r="DL185" s="75" t="s">
        <v>190</v>
      </c>
      <c r="DM185" s="75" t="s">
        <v>355</v>
      </c>
      <c r="DN185" s="76">
        <v>1.03</v>
      </c>
    </row>
    <row r="186" spans="115:118">
      <c r="DK186" s="74">
        <v>5059</v>
      </c>
      <c r="DL186" s="75" t="s">
        <v>190</v>
      </c>
      <c r="DM186" s="75" t="s">
        <v>214</v>
      </c>
      <c r="DN186" s="76">
        <v>0.96</v>
      </c>
    </row>
    <row r="187" spans="115:118">
      <c r="DK187" s="74">
        <v>5069</v>
      </c>
      <c r="DL187" s="75" t="s">
        <v>190</v>
      </c>
      <c r="DM187" s="75" t="s">
        <v>194</v>
      </c>
      <c r="DN187" s="76">
        <v>7.61</v>
      </c>
    </row>
    <row r="188" spans="115:118">
      <c r="DK188" s="74">
        <v>5074</v>
      </c>
      <c r="DL188" s="75" t="s">
        <v>190</v>
      </c>
      <c r="DM188" s="75" t="s">
        <v>359</v>
      </c>
      <c r="DN188" s="76">
        <v>1.73</v>
      </c>
    </row>
    <row r="189" spans="115:118">
      <c r="DK189" s="74">
        <v>5077</v>
      </c>
      <c r="DL189" s="75" t="s">
        <v>190</v>
      </c>
      <c r="DM189" s="75" t="s">
        <v>195</v>
      </c>
      <c r="DN189" s="76">
        <v>1.08</v>
      </c>
    </row>
    <row r="190" spans="115:118">
      <c r="DK190" s="74">
        <v>5080</v>
      </c>
      <c r="DL190" s="75" t="s">
        <v>190</v>
      </c>
      <c r="DM190" s="75" t="s">
        <v>362</v>
      </c>
      <c r="DN190" s="76">
        <v>1.05</v>
      </c>
    </row>
    <row r="191" spans="115:118">
      <c r="DK191" s="74">
        <v>5081</v>
      </c>
      <c r="DL191" s="75" t="s">
        <v>190</v>
      </c>
      <c r="DM191" s="75" t="s">
        <v>199</v>
      </c>
      <c r="DN191" s="76">
        <v>1.57</v>
      </c>
    </row>
    <row r="192" spans="115:118">
      <c r="DK192" s="74">
        <v>5082</v>
      </c>
      <c r="DL192" s="75" t="s">
        <v>190</v>
      </c>
      <c r="DM192" s="75" t="s">
        <v>210</v>
      </c>
      <c r="DN192" s="76">
        <v>1.44</v>
      </c>
    </row>
    <row r="193" spans="115:118">
      <c r="DK193" s="74">
        <v>5091</v>
      </c>
      <c r="DL193" s="75" t="s">
        <v>190</v>
      </c>
      <c r="DM193" s="75" t="s">
        <v>208</v>
      </c>
      <c r="DN193" s="76">
        <v>4.09</v>
      </c>
    </row>
    <row r="194" spans="115:118">
      <c r="DK194" s="74">
        <v>6089</v>
      </c>
      <c r="DL194" s="75" t="s">
        <v>216</v>
      </c>
      <c r="DM194" s="75" t="s">
        <v>367</v>
      </c>
      <c r="DN194" s="76">
        <v>3.56</v>
      </c>
    </row>
    <row r="195" spans="115:118">
      <c r="DK195" s="74">
        <v>6092</v>
      </c>
      <c r="DL195" s="75" t="s">
        <v>216</v>
      </c>
      <c r="DM195" s="75" t="s">
        <v>221</v>
      </c>
      <c r="DN195" s="76">
        <v>4.04</v>
      </c>
    </row>
    <row r="196" spans="115:118">
      <c r="DK196" s="74">
        <v>6099</v>
      </c>
      <c r="DL196" s="75" t="s">
        <v>216</v>
      </c>
      <c r="DM196" s="75" t="s">
        <v>223</v>
      </c>
      <c r="DN196" s="76">
        <v>2.2200000000000002</v>
      </c>
    </row>
    <row r="197" spans="115:118">
      <c r="DK197" s="74">
        <v>7016</v>
      </c>
      <c r="DL197" s="75" t="s">
        <v>224</v>
      </c>
      <c r="DM197" s="75" t="s">
        <v>227</v>
      </c>
      <c r="DN197" s="76">
        <v>3.29</v>
      </c>
    </row>
    <row r="198" spans="115:118">
      <c r="DK198" s="74">
        <v>7024</v>
      </c>
      <c r="DL198" s="75" t="s">
        <v>224</v>
      </c>
      <c r="DM198" s="75" t="s">
        <v>228</v>
      </c>
      <c r="DN198" s="76">
        <v>4.5599999999999996</v>
      </c>
    </row>
    <row r="199" spans="115:118">
      <c r="DK199" s="74">
        <v>7055</v>
      </c>
      <c r="DL199" s="75" t="s">
        <v>224</v>
      </c>
      <c r="DM199" s="75" t="s">
        <v>232</v>
      </c>
      <c r="DN199" s="76">
        <v>1.66</v>
      </c>
    </row>
    <row r="200" spans="115:118">
      <c r="DK200" s="74">
        <v>7066</v>
      </c>
      <c r="DL200" s="75" t="s">
        <v>224</v>
      </c>
      <c r="DM200" s="75" t="s">
        <v>224</v>
      </c>
      <c r="DN200" s="76">
        <v>2.5299999999999998</v>
      </c>
    </row>
    <row r="201" spans="115:118">
      <c r="DK201" s="74">
        <v>7089</v>
      </c>
      <c r="DL201" s="75" t="s">
        <v>224</v>
      </c>
      <c r="DM201" s="75" t="s">
        <v>230</v>
      </c>
      <c r="DN201" s="76">
        <v>4.62</v>
      </c>
    </row>
    <row r="202" spans="115:118">
      <c r="DK202" s="74">
        <v>7091</v>
      </c>
      <c r="DL202" s="75" t="s">
        <v>224</v>
      </c>
      <c r="DM202" s="75" t="s">
        <v>231</v>
      </c>
      <c r="DN202" s="76">
        <v>2.27</v>
      </c>
    </row>
    <row r="203" spans="115:118">
      <c r="DK203" s="74">
        <v>7110</v>
      </c>
      <c r="DL203" s="75" t="s">
        <v>224</v>
      </c>
      <c r="DM203" s="75" t="s">
        <v>378</v>
      </c>
      <c r="DN203" s="76">
        <v>2.89</v>
      </c>
    </row>
    <row r="204" spans="115:118">
      <c r="DK204" s="74">
        <v>8025</v>
      </c>
      <c r="DL204" s="75" t="s">
        <v>233</v>
      </c>
      <c r="DM204" s="75" t="s">
        <v>235</v>
      </c>
      <c r="DN204" s="76">
        <v>1.87</v>
      </c>
    </row>
    <row r="205" spans="115:118">
      <c r="DK205" s="74">
        <v>8026</v>
      </c>
      <c r="DL205" s="75" t="s">
        <v>233</v>
      </c>
      <c r="DM205" s="75" t="s">
        <v>238</v>
      </c>
      <c r="DN205" s="76">
        <v>4.9400000000000004</v>
      </c>
    </row>
    <row r="206" spans="115:118">
      <c r="DK206" s="74">
        <v>8036</v>
      </c>
      <c r="DL206" s="75" t="s">
        <v>233</v>
      </c>
      <c r="DM206" s="75" t="s">
        <v>247</v>
      </c>
      <c r="DN206" s="76">
        <v>6.89</v>
      </c>
    </row>
    <row r="207" spans="115:118">
      <c r="DK207" s="74">
        <v>8037</v>
      </c>
      <c r="DL207" s="75" t="s">
        <v>233</v>
      </c>
      <c r="DM207" s="75" t="s">
        <v>239</v>
      </c>
      <c r="DN207" s="76">
        <v>0.27</v>
      </c>
    </row>
    <row r="208" spans="115:118">
      <c r="DK208" s="74">
        <v>8042</v>
      </c>
      <c r="DL208" s="75" t="s">
        <v>233</v>
      </c>
      <c r="DM208" s="75" t="s">
        <v>248</v>
      </c>
      <c r="DN208" s="76">
        <v>0.74</v>
      </c>
    </row>
    <row r="209" spans="115:118">
      <c r="DK209" s="74">
        <v>8068</v>
      </c>
      <c r="DL209" s="75" t="s">
        <v>233</v>
      </c>
      <c r="DM209" s="75" t="s">
        <v>242</v>
      </c>
      <c r="DN209" s="76">
        <v>3.26</v>
      </c>
    </row>
    <row r="210" spans="115:118">
      <c r="DK210" s="74">
        <v>8072</v>
      </c>
      <c r="DL210" s="75" t="s">
        <v>233</v>
      </c>
      <c r="DM210" s="75" t="s">
        <v>244</v>
      </c>
      <c r="DN210" s="76">
        <v>0.99</v>
      </c>
    </row>
    <row r="211" spans="115:118">
      <c r="DK211" s="74">
        <v>9001</v>
      </c>
      <c r="DL211" s="75" t="s">
        <v>383</v>
      </c>
      <c r="DM211" s="75" t="s">
        <v>256</v>
      </c>
      <c r="DN211" s="76">
        <v>1.21</v>
      </c>
    </row>
    <row r="212" spans="115:118">
      <c r="DK212" s="74">
        <v>9068</v>
      </c>
      <c r="DL212" s="75" t="s">
        <v>383</v>
      </c>
      <c r="DM212" s="75" t="s">
        <v>384</v>
      </c>
      <c r="DN212" s="76">
        <v>1.76</v>
      </c>
    </row>
    <row r="213" spans="115:118">
      <c r="DK213" s="74">
        <v>9081</v>
      </c>
      <c r="DL213" s="75" t="s">
        <v>383</v>
      </c>
      <c r="DM213" s="75" t="s">
        <v>254</v>
      </c>
      <c r="DN213" s="76">
        <v>0.94</v>
      </c>
    </row>
    <row r="214" spans="115:118">
      <c r="DK214" s="74">
        <v>10010</v>
      </c>
      <c r="DL214" s="75" t="s">
        <v>257</v>
      </c>
      <c r="DM214" s="75" t="s">
        <v>263</v>
      </c>
      <c r="DN214" s="76">
        <v>3.65</v>
      </c>
    </row>
    <row r="215" spans="115:118">
      <c r="DK215" s="74">
        <v>10039</v>
      </c>
      <c r="DL215" s="75" t="s">
        <v>257</v>
      </c>
      <c r="DM215" s="75" t="s">
        <v>264</v>
      </c>
      <c r="DN215" s="76">
        <v>1.82</v>
      </c>
    </row>
    <row r="216" spans="115:118">
      <c r="DK216" s="74">
        <v>10048</v>
      </c>
      <c r="DL216" s="75" t="s">
        <v>257</v>
      </c>
      <c r="DM216" s="75" t="s">
        <v>260</v>
      </c>
      <c r="DN216" s="76">
        <v>3.35</v>
      </c>
    </row>
    <row r="217" spans="115:118">
      <c r="DK217" s="74">
        <v>10051</v>
      </c>
      <c r="DL217" s="75" t="s">
        <v>257</v>
      </c>
      <c r="DM217" s="75" t="s">
        <v>261</v>
      </c>
      <c r="DN217" s="76">
        <v>7.64</v>
      </c>
    </row>
    <row r="218" spans="115:118">
      <c r="DK218" s="74">
        <v>11007</v>
      </c>
      <c r="DL218" s="75" t="s">
        <v>265</v>
      </c>
      <c r="DM218" s="75" t="s">
        <v>266</v>
      </c>
      <c r="DN218" s="76">
        <v>2.44</v>
      </c>
    </row>
    <row r="219" spans="115:118">
      <c r="DK219" s="74">
        <v>12011</v>
      </c>
      <c r="DL219" s="75" t="s">
        <v>267</v>
      </c>
      <c r="DM219" s="75" t="s">
        <v>268</v>
      </c>
      <c r="DN219" s="76">
        <v>1.92</v>
      </c>
    </row>
    <row r="220" spans="115:118">
      <c r="DK220" s="74">
        <v>13004</v>
      </c>
      <c r="DL220" s="75" t="s">
        <v>269</v>
      </c>
      <c r="DM220" s="75" t="s">
        <v>385</v>
      </c>
      <c r="DN220" s="76">
        <v>13.03</v>
      </c>
    </row>
    <row r="221" spans="115:118">
      <c r="DK221" s="74">
        <v>13007</v>
      </c>
      <c r="DL221" s="75" t="s">
        <v>269</v>
      </c>
      <c r="DM221" s="75" t="s">
        <v>386</v>
      </c>
      <c r="DN221" s="76">
        <v>4.16</v>
      </c>
    </row>
    <row r="222" spans="115:118">
      <c r="DK222" s="74">
        <v>13016</v>
      </c>
      <c r="DL222" s="75" t="s">
        <v>269</v>
      </c>
      <c r="DM222" s="75" t="s">
        <v>308</v>
      </c>
      <c r="DN222" s="76">
        <v>2.63</v>
      </c>
    </row>
    <row r="223" spans="115:118">
      <c r="DK223" s="74">
        <v>13022</v>
      </c>
      <c r="DL223" s="75" t="s">
        <v>269</v>
      </c>
      <c r="DM223" s="75" t="s">
        <v>318</v>
      </c>
      <c r="DN223" s="76">
        <v>2.57</v>
      </c>
    </row>
    <row r="224" spans="115:118">
      <c r="DK224" s="74">
        <v>13029</v>
      </c>
      <c r="DL224" s="75" t="s">
        <v>269</v>
      </c>
      <c r="DM224" s="75" t="s">
        <v>271</v>
      </c>
      <c r="DN224" s="76">
        <v>1.31</v>
      </c>
    </row>
    <row r="225" spans="115:118">
      <c r="DK225" s="74">
        <v>13033</v>
      </c>
      <c r="DL225" s="75" t="s">
        <v>269</v>
      </c>
      <c r="DM225" s="75" t="s">
        <v>319</v>
      </c>
      <c r="DN225" s="76">
        <v>5.22</v>
      </c>
    </row>
    <row r="226" spans="115:118">
      <c r="DK226" s="74">
        <v>13038</v>
      </c>
      <c r="DL226" s="75" t="s">
        <v>269</v>
      </c>
      <c r="DM226" s="75" t="s">
        <v>309</v>
      </c>
      <c r="DN226" s="76">
        <v>3.74</v>
      </c>
    </row>
    <row r="227" spans="115:118">
      <c r="DK227" s="74">
        <v>13047</v>
      </c>
      <c r="DL227" s="75" t="s">
        <v>269</v>
      </c>
      <c r="DM227" s="75" t="s">
        <v>316</v>
      </c>
      <c r="DN227" s="76">
        <v>2.82</v>
      </c>
    </row>
    <row r="228" spans="115:118">
      <c r="DK228" s="74">
        <v>13051</v>
      </c>
      <c r="DL228" s="75" t="s">
        <v>269</v>
      </c>
      <c r="DM228" s="75" t="s">
        <v>305</v>
      </c>
      <c r="DN228" s="76">
        <v>0.22</v>
      </c>
    </row>
    <row r="229" spans="115:118">
      <c r="DK229" s="74">
        <v>13059</v>
      </c>
      <c r="DL229" s="75" t="s">
        <v>269</v>
      </c>
      <c r="DM229" s="75" t="s">
        <v>306</v>
      </c>
      <c r="DN229" s="76">
        <v>1.93</v>
      </c>
    </row>
    <row r="230" spans="115:118">
      <c r="DK230" s="74">
        <v>13072</v>
      </c>
      <c r="DL230" s="75" t="s">
        <v>269</v>
      </c>
      <c r="DM230" s="75" t="s">
        <v>310</v>
      </c>
      <c r="DN230" s="76">
        <v>1.1200000000000001</v>
      </c>
    </row>
    <row r="231" spans="115:118">
      <c r="DK231" s="74">
        <v>14039</v>
      </c>
      <c r="DL231" s="75" t="s">
        <v>322</v>
      </c>
      <c r="DM231" s="75" t="s">
        <v>323</v>
      </c>
      <c r="DN231" s="76">
        <v>2.88</v>
      </c>
    </row>
    <row r="232" spans="115:118">
      <c r="DK232" s="74">
        <v>15002</v>
      </c>
      <c r="DL232" s="75" t="s">
        <v>324</v>
      </c>
      <c r="DM232" s="75" t="s">
        <v>325</v>
      </c>
      <c r="DN232" s="76">
        <v>3.26</v>
      </c>
    </row>
    <row r="233" spans="115:118">
      <c r="DK233" s="74">
        <v>16006</v>
      </c>
      <c r="DL233" s="75" t="s">
        <v>326</v>
      </c>
      <c r="DM233" s="75" t="s">
        <v>387</v>
      </c>
      <c r="DN233" s="76">
        <v>2.5099999999999998</v>
      </c>
    </row>
    <row r="234" spans="115:118">
      <c r="DK234" s="74">
        <v>16035</v>
      </c>
      <c r="DL234" s="75" t="s">
        <v>326</v>
      </c>
      <c r="DM234" s="75" t="s">
        <v>332</v>
      </c>
      <c r="DN234" s="76">
        <v>3.28</v>
      </c>
    </row>
  </sheetData>
  <mergeCells count="327">
    <mergeCell ref="DZ5:EB5"/>
    <mergeCell ref="DZ6:EB6"/>
    <mergeCell ref="DZ7:EB7"/>
    <mergeCell ref="DZ8:EB8"/>
    <mergeCell ref="DE8:DG8"/>
    <mergeCell ref="DH3:DJ3"/>
    <mergeCell ref="DH4:DJ4"/>
    <mergeCell ref="DH5:DJ5"/>
    <mergeCell ref="DH6:DJ6"/>
    <mergeCell ref="DH7:DJ7"/>
    <mergeCell ref="DH8:DJ8"/>
    <mergeCell ref="DW4:DY4"/>
    <mergeCell ref="DW5:DY5"/>
    <mergeCell ref="DW6:DY6"/>
    <mergeCell ref="DW7:DY7"/>
    <mergeCell ref="DW8:DY8"/>
    <mergeCell ref="DK8:DL8"/>
    <mergeCell ref="BF1:CK1"/>
    <mergeCell ref="CL2:CN2"/>
    <mergeCell ref="CL3:CN3"/>
    <mergeCell ref="CL4:CN4"/>
    <mergeCell ref="CL5:CN5"/>
    <mergeCell ref="CL6:CN6"/>
    <mergeCell ref="CL7:CN7"/>
    <mergeCell ref="CL8:CN8"/>
    <mergeCell ref="CL1:DL1"/>
    <mergeCell ref="DE7:DG7"/>
    <mergeCell ref="BJ5:BK5"/>
    <mergeCell ref="BJ6:BK6"/>
    <mergeCell ref="BJ2:BM2"/>
    <mergeCell ref="BF3:BG3"/>
    <mergeCell ref="BF4:BG4"/>
    <mergeCell ref="BF5:BG5"/>
    <mergeCell ref="BF6:BG6"/>
    <mergeCell ref="BF7:BG7"/>
    <mergeCell ref="CE8:CF8"/>
    <mergeCell ref="CO8:CQ8"/>
    <mergeCell ref="BY5:CA5"/>
    <mergeCell ref="BY6:CA6"/>
    <mergeCell ref="BY7:CA7"/>
    <mergeCell ref="BY8:CA8"/>
    <mergeCell ref="H1:AE1"/>
    <mergeCell ref="AC2:AE2"/>
    <mergeCell ref="AC3:AE3"/>
    <mergeCell ref="AC4:AE4"/>
    <mergeCell ref="AC5:AE5"/>
    <mergeCell ref="AC6:AE6"/>
    <mergeCell ref="AC7:AE7"/>
    <mergeCell ref="AC8:AE8"/>
    <mergeCell ref="DU2:DV2"/>
    <mergeCell ref="DU3:DV3"/>
    <mergeCell ref="DU4:DV4"/>
    <mergeCell ref="DU5:DV5"/>
    <mergeCell ref="DU6:DV6"/>
    <mergeCell ref="DU7:DV7"/>
    <mergeCell ref="DU8:DV8"/>
    <mergeCell ref="DM1:DY1"/>
    <mergeCell ref="DW2:DY2"/>
    <mergeCell ref="DW3:DY3"/>
    <mergeCell ref="Z4:AB4"/>
    <mergeCell ref="Z5:AB5"/>
    <mergeCell ref="Z6:AB6"/>
    <mergeCell ref="Z7:AB7"/>
    <mergeCell ref="Z8:AB8"/>
    <mergeCell ref="CB8:CD8"/>
    <mergeCell ref="DP2:DR2"/>
    <mergeCell ref="DP3:DQ3"/>
    <mergeCell ref="DP4:DQ4"/>
    <mergeCell ref="DP5:DQ5"/>
    <mergeCell ref="DP6:DQ6"/>
    <mergeCell ref="DP7:DQ7"/>
    <mergeCell ref="DP8:DQ8"/>
    <mergeCell ref="CZ8:DA8"/>
    <mergeCell ref="DB3:DC3"/>
    <mergeCell ref="DB4:DC4"/>
    <mergeCell ref="DB5:DC5"/>
    <mergeCell ref="DB6:DC6"/>
    <mergeCell ref="DB7:DC7"/>
    <mergeCell ref="DB8:DC8"/>
    <mergeCell ref="DK2:DL2"/>
    <mergeCell ref="DK3:DL3"/>
    <mergeCell ref="DK4:DL4"/>
    <mergeCell ref="DK5:DL5"/>
    <mergeCell ref="DK6:DL6"/>
    <mergeCell ref="DK7:DL7"/>
    <mergeCell ref="DE4:DG4"/>
    <mergeCell ref="DE5:DG5"/>
    <mergeCell ref="DE6:DG6"/>
    <mergeCell ref="CZ3:DA3"/>
    <mergeCell ref="BT2:BX2"/>
    <mergeCell ref="CO2:CQ2"/>
    <mergeCell ref="CO3:CQ3"/>
    <mergeCell ref="CO4:CQ4"/>
    <mergeCell ref="CO5:CQ5"/>
    <mergeCell ref="CO6:CQ6"/>
    <mergeCell ref="CO7:CQ7"/>
    <mergeCell ref="BY2:CF2"/>
    <mergeCell ref="CE3:CF3"/>
    <mergeCell ref="CE4:CF4"/>
    <mergeCell ref="CE5:CF5"/>
    <mergeCell ref="CE6:CF6"/>
    <mergeCell ref="BY3:CA3"/>
    <mergeCell ref="CB3:CD3"/>
    <mergeCell ref="CB4:CD4"/>
    <mergeCell ref="CB5:CD5"/>
    <mergeCell ref="CB6:CD6"/>
    <mergeCell ref="CB7:CD7"/>
    <mergeCell ref="BY4:CA4"/>
    <mergeCell ref="BT3:BU3"/>
    <mergeCell ref="BT4:BU4"/>
    <mergeCell ref="BW3:BX3"/>
    <mergeCell ref="BW4:BX4"/>
    <mergeCell ref="BW5:BX5"/>
    <mergeCell ref="BW6:BX6"/>
    <mergeCell ref="BW7:BX7"/>
    <mergeCell ref="BW8:BX8"/>
    <mergeCell ref="BN4:BP4"/>
    <mergeCell ref="BN5:BP5"/>
    <mergeCell ref="BN6:BP6"/>
    <mergeCell ref="BN7:BP7"/>
    <mergeCell ref="CZ4:DA4"/>
    <mergeCell ref="CZ5:DA5"/>
    <mergeCell ref="BT5:BU5"/>
    <mergeCell ref="BT6:BU6"/>
    <mergeCell ref="BT7:BU7"/>
    <mergeCell ref="CE7:CF7"/>
    <mergeCell ref="CZ6:DA6"/>
    <mergeCell ref="CZ7:DA7"/>
    <mergeCell ref="BT8:BU8"/>
    <mergeCell ref="BQ3:BS3"/>
    <mergeCell ref="BQ4:BS4"/>
    <mergeCell ref="BQ5:BS5"/>
    <mergeCell ref="BQ6:BS6"/>
    <mergeCell ref="BQ7:BS7"/>
    <mergeCell ref="BF8:BG8"/>
    <mergeCell ref="BL6:BM6"/>
    <mergeCell ref="BL7:BM7"/>
    <mergeCell ref="BL8:BM8"/>
    <mergeCell ref="BN8:BP8"/>
    <mergeCell ref="BL4:BM4"/>
    <mergeCell ref="BL5:BM5"/>
    <mergeCell ref="BQ8:BS8"/>
    <mergeCell ref="BJ8:BK8"/>
    <mergeCell ref="BL3:BM3"/>
    <mergeCell ref="AW6:AY6"/>
    <mergeCell ref="AW7:AY7"/>
    <mergeCell ref="AW8:AY8"/>
    <mergeCell ref="BJ3:BK3"/>
    <mergeCell ref="BJ7:BK7"/>
    <mergeCell ref="BH6:BI6"/>
    <mergeCell ref="AR8:AS8"/>
    <mergeCell ref="AP3:AQ3"/>
    <mergeCell ref="AP4:AQ4"/>
    <mergeCell ref="AP5:AQ5"/>
    <mergeCell ref="AP6:AQ6"/>
    <mergeCell ref="AP7:AQ7"/>
    <mergeCell ref="AT5:AV5"/>
    <mergeCell ref="AT6:AV6"/>
    <mergeCell ref="AT7:AV7"/>
    <mergeCell ref="AT8:AV8"/>
    <mergeCell ref="W8:Y8"/>
    <mergeCell ref="AP8:AQ8"/>
    <mergeCell ref="AN3:AO3"/>
    <mergeCell ref="AN4:AO4"/>
    <mergeCell ref="AN5:AO5"/>
    <mergeCell ref="AN6:AO6"/>
    <mergeCell ref="AN7:AO7"/>
    <mergeCell ref="AN8:AO8"/>
    <mergeCell ref="AK8:AL8"/>
    <mergeCell ref="AK3:AL3"/>
    <mergeCell ref="AK4:AL4"/>
    <mergeCell ref="AK5:AL5"/>
    <mergeCell ref="AK6:AL6"/>
    <mergeCell ref="AK7:AL7"/>
    <mergeCell ref="S8:U8"/>
    <mergeCell ref="H4:I4"/>
    <mergeCell ref="K4:L4"/>
    <mergeCell ref="N4:O4"/>
    <mergeCell ref="P4:Q4"/>
    <mergeCell ref="H6:I6"/>
    <mergeCell ref="K6:L6"/>
    <mergeCell ref="N6:O6"/>
    <mergeCell ref="P6:Q6"/>
    <mergeCell ref="H5:I5"/>
    <mergeCell ref="K5:L5"/>
    <mergeCell ref="N5:O5"/>
    <mergeCell ref="P5:Q5"/>
    <mergeCell ref="H8:I8"/>
    <mergeCell ref="K8:L8"/>
    <mergeCell ref="N8:O8"/>
    <mergeCell ref="P8:Q8"/>
    <mergeCell ref="H7:I7"/>
    <mergeCell ref="K7:L7"/>
    <mergeCell ref="N7:O7"/>
    <mergeCell ref="P7:Q7"/>
    <mergeCell ref="S4:U4"/>
    <mergeCell ref="S5:U5"/>
    <mergeCell ref="S6:U6"/>
    <mergeCell ref="H3:I3"/>
    <mergeCell ref="K3:L3"/>
    <mergeCell ref="N3:O3"/>
    <mergeCell ref="P3:Q3"/>
    <mergeCell ref="BB2:BE2"/>
    <mergeCell ref="S3:U3"/>
    <mergeCell ref="W2:AB2"/>
    <mergeCell ref="Z3:AB3"/>
    <mergeCell ref="AT3:AV3"/>
    <mergeCell ref="AZ2:BA2"/>
    <mergeCell ref="W3:Y3"/>
    <mergeCell ref="AF2:AJ2"/>
    <mergeCell ref="AP2:AS2"/>
    <mergeCell ref="AN2:AO2"/>
    <mergeCell ref="H2:R2"/>
    <mergeCell ref="AK2:AL2"/>
    <mergeCell ref="AR3:AS3"/>
    <mergeCell ref="AW3:AY3"/>
    <mergeCell ref="DZ2:EB2"/>
    <mergeCell ref="DZ3:EB3"/>
    <mergeCell ref="DZ4:EB4"/>
    <mergeCell ref="S7:U7"/>
    <mergeCell ref="W4:Y4"/>
    <mergeCell ref="W5:Y5"/>
    <mergeCell ref="W6:Y6"/>
    <mergeCell ref="DS2:DT2"/>
    <mergeCell ref="AT2:AY2"/>
    <mergeCell ref="CG2:CK2"/>
    <mergeCell ref="DE3:DG3"/>
    <mergeCell ref="DE2:DJ2"/>
    <mergeCell ref="AT4:AV4"/>
    <mergeCell ref="S2:V2"/>
    <mergeCell ref="W7:Y7"/>
    <mergeCell ref="AR4:AS4"/>
    <mergeCell ref="AR5:AS5"/>
    <mergeCell ref="AR6:AS6"/>
    <mergeCell ref="AR7:AS7"/>
    <mergeCell ref="BF2:BI2"/>
    <mergeCell ref="BN2:BS2"/>
    <mergeCell ref="BN3:BP3"/>
    <mergeCell ref="AW4:AY4"/>
    <mergeCell ref="AW5:AY5"/>
    <mergeCell ref="AF1:BE1"/>
    <mergeCell ref="CR2:CS2"/>
    <mergeCell ref="CU2:CY2"/>
    <mergeCell ref="CZ2:DC2"/>
    <mergeCell ref="EC5:ED5"/>
    <mergeCell ref="EC6:ED6"/>
    <mergeCell ref="EC7:ED7"/>
    <mergeCell ref="EC8:ED8"/>
    <mergeCell ref="EE3:EF3"/>
    <mergeCell ref="EE4:EF4"/>
    <mergeCell ref="EE5:EF5"/>
    <mergeCell ref="EE6:EF6"/>
    <mergeCell ref="EE7:EF7"/>
    <mergeCell ref="EE8:EF8"/>
    <mergeCell ref="DN2:DO2"/>
    <mergeCell ref="EC2:EL2"/>
    <mergeCell ref="DZ1:EL1"/>
    <mergeCell ref="EC3:ED3"/>
    <mergeCell ref="EC4:ED4"/>
    <mergeCell ref="EG3:EH3"/>
    <mergeCell ref="EG4:EH4"/>
    <mergeCell ref="EK3:EL3"/>
    <mergeCell ref="EK4:EL4"/>
    <mergeCell ref="BJ4:BK4"/>
    <mergeCell ref="EG5:EH5"/>
    <mergeCell ref="EG6:EH6"/>
    <mergeCell ref="EG7:EH7"/>
    <mergeCell ref="EG8:EH8"/>
    <mergeCell ref="EI3:EJ3"/>
    <mergeCell ref="EI4:EJ4"/>
    <mergeCell ref="EI5:EJ5"/>
    <mergeCell ref="EI6:EJ6"/>
    <mergeCell ref="EI7:EJ7"/>
    <mergeCell ref="EI8:EJ8"/>
    <mergeCell ref="EK5:EL5"/>
    <mergeCell ref="EK6:EL6"/>
    <mergeCell ref="EK7:EL7"/>
    <mergeCell ref="EK8:EL8"/>
    <mergeCell ref="EQ8:ER8"/>
    <mergeCell ref="ES3:ET3"/>
    <mergeCell ref="ES4:ET4"/>
    <mergeCell ref="ES5:ET5"/>
    <mergeCell ref="ES6:ET6"/>
    <mergeCell ref="ES7:ET7"/>
    <mergeCell ref="ES8:ET8"/>
    <mergeCell ref="EQ7:ER7"/>
    <mergeCell ref="EQ2:ET2"/>
    <mergeCell ref="EM1:ET1"/>
    <mergeCell ref="EU1:FE1"/>
    <mergeCell ref="EN2:EP2"/>
    <mergeCell ref="EQ3:ER3"/>
    <mergeCell ref="EQ4:ER4"/>
    <mergeCell ref="EQ5:ER5"/>
    <mergeCell ref="EQ6:ER6"/>
    <mergeCell ref="FC6:FD6"/>
    <mergeCell ref="FA2:FD2"/>
    <mergeCell ref="EU2:EX2"/>
    <mergeCell ref="EU3:EV3"/>
    <mergeCell ref="EU4:EV4"/>
    <mergeCell ref="EU5:EV5"/>
    <mergeCell ref="EU6:EV6"/>
    <mergeCell ref="FC3:FD3"/>
    <mergeCell ref="FC4:FD4"/>
    <mergeCell ref="FC5:FD5"/>
    <mergeCell ref="FC7:FD7"/>
    <mergeCell ref="FC8:FD8"/>
    <mergeCell ref="EY7:EZ7"/>
    <mergeCell ref="EY8:EZ8"/>
    <mergeCell ref="FA3:FB3"/>
    <mergeCell ref="FA4:FB4"/>
    <mergeCell ref="FA5:FB5"/>
    <mergeCell ref="FA6:FB6"/>
    <mergeCell ref="FA7:FB7"/>
    <mergeCell ref="FA8:FB8"/>
    <mergeCell ref="EU7:EV7"/>
    <mergeCell ref="EU8:EV8"/>
    <mergeCell ref="EW3:EX3"/>
    <mergeCell ref="EW4:EX4"/>
    <mergeCell ref="EW5:EX5"/>
    <mergeCell ref="EW6:EX6"/>
    <mergeCell ref="EW7:EX7"/>
    <mergeCell ref="EW8:EX8"/>
    <mergeCell ref="EY2:EZ2"/>
    <mergeCell ref="EY3:EZ3"/>
    <mergeCell ref="EY4:EZ4"/>
    <mergeCell ref="EY5:EZ5"/>
    <mergeCell ref="EY6:EZ6"/>
  </mergeCells>
  <phoneticPr fontId="51" type="noConversion"/>
  <hyperlinks>
    <hyperlink ref="A1" location="INDICE!A1" display="INDICE"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325" t="s">
        <v>1524</v>
      </c>
      <c r="C2" s="27"/>
      <c r="D2" s="27"/>
      <c r="E2" s="27"/>
    </row>
    <row r="3" spans="1:19" ht="15" customHeight="1">
      <c r="A3" s="100" t="s">
        <v>4</v>
      </c>
      <c r="B3" s="202" t="s">
        <v>96</v>
      </c>
      <c r="C3" s="27"/>
      <c r="D3" s="27"/>
      <c r="E3" s="27"/>
      <c r="F3" s="27"/>
      <c r="G3" s="27"/>
      <c r="H3" s="27"/>
      <c r="I3" s="27"/>
      <c r="J3" s="27"/>
      <c r="K3" s="27"/>
      <c r="L3" s="27"/>
      <c r="M3" s="27"/>
      <c r="N3" s="27"/>
      <c r="O3" s="27"/>
      <c r="P3" s="27"/>
      <c r="Q3" s="27"/>
      <c r="R3" s="27"/>
      <c r="S3" s="27"/>
    </row>
    <row r="4" spans="1:19" ht="15" customHeight="1">
      <c r="A4" s="100" t="s">
        <v>388</v>
      </c>
      <c r="B4" s="202" t="s">
        <v>1262</v>
      </c>
      <c r="C4" s="27"/>
      <c r="D4" s="27"/>
      <c r="E4" s="27"/>
      <c r="F4" s="27"/>
      <c r="G4" s="27"/>
      <c r="H4" s="27"/>
      <c r="I4" s="27"/>
      <c r="J4" s="27"/>
      <c r="K4" s="27"/>
      <c r="L4" s="27"/>
      <c r="M4" s="27"/>
      <c r="N4" s="27"/>
      <c r="O4" s="27"/>
      <c r="P4" s="27"/>
      <c r="Q4" s="27"/>
      <c r="R4" s="27"/>
      <c r="S4" s="27"/>
    </row>
    <row r="5" spans="1:19" ht="15" customHeight="1">
      <c r="A5" s="100" t="s">
        <v>9</v>
      </c>
      <c r="B5" s="202" t="s">
        <v>1525</v>
      </c>
      <c r="C5" s="27"/>
      <c r="D5" s="27"/>
      <c r="E5" s="27"/>
      <c r="F5" s="27"/>
      <c r="G5" s="27"/>
      <c r="H5" s="27"/>
      <c r="I5" s="27"/>
      <c r="J5" s="27"/>
      <c r="K5" s="27"/>
      <c r="L5" s="27"/>
      <c r="M5" s="27"/>
      <c r="N5" s="27"/>
      <c r="O5" s="27"/>
      <c r="P5" s="27"/>
      <c r="Q5" s="27"/>
      <c r="R5" s="27"/>
      <c r="S5" s="27"/>
    </row>
    <row r="6" spans="1:19" ht="15" customHeight="1">
      <c r="A6" s="100" t="s">
        <v>138</v>
      </c>
      <c r="B6" s="202" t="s">
        <v>468</v>
      </c>
      <c r="C6" s="27"/>
      <c r="D6" s="27"/>
      <c r="E6" s="27"/>
      <c r="F6" s="27"/>
      <c r="G6" s="27"/>
      <c r="H6" s="27"/>
      <c r="I6" s="27"/>
      <c r="J6" s="27"/>
      <c r="K6" s="27"/>
      <c r="L6" s="27"/>
      <c r="M6" s="27"/>
      <c r="N6" s="27"/>
      <c r="O6" s="27"/>
      <c r="P6" s="27"/>
      <c r="Q6" s="27"/>
      <c r="R6" s="27"/>
      <c r="S6" s="27"/>
    </row>
    <row r="7" spans="1:19" ht="15" customHeight="1">
      <c r="A7" s="100" t="s">
        <v>7</v>
      </c>
      <c r="B7" s="202" t="s">
        <v>422</v>
      </c>
      <c r="C7" s="27"/>
      <c r="D7" s="27"/>
      <c r="E7" s="27"/>
      <c r="F7" s="27"/>
      <c r="G7" s="27"/>
      <c r="H7" s="27"/>
      <c r="I7" s="27"/>
      <c r="J7" s="27"/>
      <c r="K7" s="27"/>
      <c r="L7" s="27"/>
      <c r="M7" s="27"/>
      <c r="N7" s="27"/>
      <c r="O7" s="27"/>
      <c r="P7" s="27"/>
      <c r="Q7" s="27"/>
      <c r="R7" s="27"/>
      <c r="S7" s="27"/>
    </row>
    <row r="8" spans="1:19" ht="15" customHeight="1">
      <c r="A8" s="100" t="s">
        <v>389</v>
      </c>
      <c r="B8" s="325">
        <v>2019</v>
      </c>
      <c r="C8" s="25"/>
      <c r="D8" s="25"/>
      <c r="E8" s="25"/>
    </row>
    <row r="9" spans="1:19" ht="15" customHeight="1">
      <c r="A9" s="100" t="s">
        <v>390</v>
      </c>
      <c r="B9" s="202" t="s">
        <v>470</v>
      </c>
      <c r="C9" s="27"/>
      <c r="D9" s="27"/>
      <c r="E9" s="27"/>
    </row>
    <row r="10" spans="1:19" ht="110.4">
      <c r="A10" s="100" t="s">
        <v>391</v>
      </c>
      <c r="B10" s="657" t="s">
        <v>1748</v>
      </c>
      <c r="C10" s="27"/>
      <c r="D10" s="27"/>
      <c r="E10" s="27"/>
    </row>
    <row r="11" spans="1:19" ht="15" customHeight="1">
      <c r="A11" s="100" t="s">
        <v>392</v>
      </c>
      <c r="B11" s="202" t="s">
        <v>425</v>
      </c>
    </row>
    <row r="12" spans="1:19" ht="15" customHeight="1">
      <c r="A12" s="100" t="s">
        <v>393</v>
      </c>
      <c r="B12" s="202" t="s">
        <v>542</v>
      </c>
    </row>
    <row r="13" spans="1:19" ht="15" customHeight="1">
      <c r="A13" s="100" t="s">
        <v>394</v>
      </c>
      <c r="B13" s="202" t="s">
        <v>1321</v>
      </c>
    </row>
    <row r="14" spans="1:19" ht="15" customHeight="1">
      <c r="A14" s="100" t="s">
        <v>139</v>
      </c>
      <c r="B14" s="202" t="s">
        <v>475</v>
      </c>
    </row>
    <row r="15" spans="1:19" ht="15" customHeight="1">
      <c r="A15" s="100" t="s">
        <v>395</v>
      </c>
      <c r="B15" s="273">
        <v>43862</v>
      </c>
    </row>
    <row r="16" spans="1:19" ht="15" customHeight="1">
      <c r="A16" s="100" t="s">
        <v>396</v>
      </c>
      <c r="B16" s="273">
        <v>44217</v>
      </c>
    </row>
    <row r="17" spans="1:2" ht="15" customHeight="1">
      <c r="A17" s="100" t="s">
        <v>397</v>
      </c>
      <c r="B17" s="202" t="s">
        <v>798</v>
      </c>
    </row>
    <row r="18" spans="1:2" ht="15" customHeight="1">
      <c r="A18" s="191" t="s">
        <v>398</v>
      </c>
      <c r="B18" s="202" t="s">
        <v>1526</v>
      </c>
    </row>
    <row r="19" spans="1:2" ht="15" customHeight="1">
      <c r="A19" s="191" t="s">
        <v>399</v>
      </c>
      <c r="B19" s="202" t="s">
        <v>703</v>
      </c>
    </row>
    <row r="20" spans="1:2" ht="15" customHeight="1">
      <c r="A20" s="191" t="s">
        <v>400</v>
      </c>
      <c r="B20" s="202" t="s">
        <v>479</v>
      </c>
    </row>
    <row r="21" spans="1:2" ht="15" customHeight="1">
      <c r="A21" s="191" t="s">
        <v>403</v>
      </c>
      <c r="B21" s="325" t="s">
        <v>1939</v>
      </c>
    </row>
    <row r="22" spans="1:2" ht="15" customHeight="1">
      <c r="A22" s="191" t="s">
        <v>404</v>
      </c>
      <c r="B22" s="575" t="s">
        <v>1517</v>
      </c>
    </row>
    <row r="23" spans="1:2" ht="15" customHeight="1">
      <c r="A23" s="191" t="s">
        <v>435</v>
      </c>
      <c r="B23" s="671" t="s">
        <v>1518</v>
      </c>
    </row>
    <row r="24" spans="1:2" ht="15" customHeight="1">
      <c r="A24" s="191" t="s">
        <v>405</v>
      </c>
      <c r="B24" s="179" t="s">
        <v>1527</v>
      </c>
    </row>
    <row r="25" spans="1:2" ht="15" customHeight="1">
      <c r="A25" s="191" t="s">
        <v>406</v>
      </c>
      <c r="B25" s="575" t="s">
        <v>470</v>
      </c>
    </row>
    <row r="26" spans="1:2" ht="15" customHeight="1">
      <c r="A26" s="191" t="s">
        <v>407</v>
      </c>
      <c r="B26" s="396" t="s">
        <v>1265</v>
      </c>
    </row>
    <row r="27" spans="1:2" ht="15" customHeight="1">
      <c r="A27" s="191" t="s">
        <v>408</v>
      </c>
      <c r="B27" s="575" t="s">
        <v>434</v>
      </c>
    </row>
    <row r="28" spans="1:2" ht="15" customHeight="1">
      <c r="A28" s="191" t="s">
        <v>439</v>
      </c>
      <c r="B28" s="575" t="s">
        <v>1714</v>
      </c>
    </row>
    <row r="29" spans="1:2" ht="15" customHeight="1">
      <c r="A29" s="191" t="s">
        <v>409</v>
      </c>
      <c r="B29" s="72">
        <v>2018</v>
      </c>
    </row>
    <row r="30" spans="1:2" ht="15" customHeight="1">
      <c r="A30" s="191" t="s">
        <v>410</v>
      </c>
      <c r="B30" s="672" t="s">
        <v>470</v>
      </c>
    </row>
    <row r="31" spans="1:2" ht="15" customHeight="1">
      <c r="A31" s="191" t="s">
        <v>411</v>
      </c>
      <c r="B31" s="673"/>
    </row>
    <row r="32" spans="1:2" ht="15" customHeight="1">
      <c r="A32" s="278" t="s">
        <v>412</v>
      </c>
      <c r="B32" s="673"/>
    </row>
    <row r="33" spans="1:2" ht="15" customHeight="1">
      <c r="A33" s="278" t="s">
        <v>440</v>
      </c>
      <c r="B33" s="673"/>
    </row>
    <row r="34" spans="1:2" ht="15" customHeight="1">
      <c r="A34" s="278" t="s">
        <v>413</v>
      </c>
      <c r="B34" s="673"/>
    </row>
    <row r="35" spans="1:2" ht="15" customHeight="1">
      <c r="A35" s="278" t="s">
        <v>414</v>
      </c>
      <c r="B35" s="396"/>
    </row>
    <row r="36" spans="1:2" ht="55.2">
      <c r="A36" s="278" t="s">
        <v>401</v>
      </c>
      <c r="B36" s="670" t="s">
        <v>1528</v>
      </c>
    </row>
    <row r="37" spans="1:2" ht="27.6">
      <c r="A37" s="278" t="s">
        <v>1267</v>
      </c>
      <c r="B37" s="657" t="s">
        <v>1529</v>
      </c>
    </row>
    <row r="38" spans="1:2" ht="15" customHeight="1">
      <c r="A38" s="278" t="s">
        <v>402</v>
      </c>
      <c r="B38" s="95" t="s">
        <v>102</v>
      </c>
    </row>
  </sheetData>
  <hyperlinks>
    <hyperlink ref="C1" location="INDICE!A1" display="INDICE" xr:uid="{00000000-0004-0000-1D00-000000000000}"/>
    <hyperlink ref="A1" location="INDICE!C75" display="COMPONENTE" xr:uid="{00000000-0004-0000-1D00-000001000000}"/>
    <hyperlink ref="B23" r:id="rId1" xr:uid="{00000000-0004-0000-1D00-000002000000}"/>
  </hyperlinks>
  <pageMargins left="0.7" right="0.7" top="0.75" bottom="0.75" header="0.3" footer="0.3"/>
  <pageSetup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1"/>
  <dimension ref="A1:L120"/>
  <sheetViews>
    <sheetView workbookViewId="0"/>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44.88671875" style="218" customWidth="1"/>
    <col min="9" max="9" width="13.109375" style="527" bestFit="1" customWidth="1"/>
    <col min="10" max="10" width="16.6640625" style="218" bestFit="1" customWidth="1"/>
    <col min="11" max="16384" width="11.44140625" style="218"/>
  </cols>
  <sheetData>
    <row r="1" spans="1:12">
      <c r="A1" s="446" t="s">
        <v>1524</v>
      </c>
      <c r="B1" s="1099" t="s">
        <v>1525</v>
      </c>
      <c r="C1" s="1100"/>
      <c r="D1" s="1100"/>
      <c r="E1" s="1100"/>
      <c r="F1" s="1100"/>
      <c r="G1" s="1100"/>
      <c r="H1" s="1101"/>
      <c r="I1" s="625" t="s">
        <v>137</v>
      </c>
    </row>
    <row r="2" spans="1:12">
      <c r="A2" s="470"/>
      <c r="B2" s="471"/>
      <c r="C2" s="471"/>
      <c r="D2" s="461"/>
      <c r="E2" s="451"/>
      <c r="F2" s="451"/>
      <c r="G2" s="451"/>
      <c r="H2" s="603" t="s">
        <v>1269</v>
      </c>
      <c r="I2" s="625" t="s">
        <v>449</v>
      </c>
    </row>
    <row r="3" spans="1:12" ht="30" customHeight="1">
      <c r="A3" s="474" t="s">
        <v>165</v>
      </c>
      <c r="B3" s="474" t="s">
        <v>166</v>
      </c>
      <c r="C3" s="474" t="s">
        <v>167</v>
      </c>
      <c r="D3" s="473" t="s">
        <v>168</v>
      </c>
      <c r="E3" s="472" t="s">
        <v>169</v>
      </c>
      <c r="F3" s="472" t="s">
        <v>11</v>
      </c>
      <c r="G3" s="472" t="s">
        <v>487</v>
      </c>
      <c r="H3" s="401" t="s">
        <v>1673</v>
      </c>
    </row>
    <row r="4" spans="1:12" s="429" customFormat="1" ht="15" customHeight="1">
      <c r="A4" s="447" t="s">
        <v>170</v>
      </c>
      <c r="B4" s="614" t="s">
        <v>171</v>
      </c>
      <c r="C4" s="448" t="s">
        <v>172</v>
      </c>
      <c r="D4" s="614" t="s">
        <v>173</v>
      </c>
      <c r="E4" s="615">
        <v>1001</v>
      </c>
      <c r="F4" s="614" t="s">
        <v>171</v>
      </c>
      <c r="G4" s="615">
        <v>1101</v>
      </c>
      <c r="H4" s="614" t="s">
        <v>1523</v>
      </c>
      <c r="I4" s="626"/>
      <c r="J4" s="881"/>
      <c r="K4" s="881"/>
      <c r="L4" s="881"/>
    </row>
    <row r="5" spans="1:12" s="429" customFormat="1" ht="15" customHeight="1">
      <c r="A5" s="421" t="s">
        <v>170</v>
      </c>
      <c r="B5" s="149" t="s">
        <v>171</v>
      </c>
      <c r="C5" s="95" t="s">
        <v>172</v>
      </c>
      <c r="D5" s="149" t="s">
        <v>173</v>
      </c>
      <c r="E5" s="64">
        <v>1001</v>
      </c>
      <c r="F5" s="149" t="s">
        <v>174</v>
      </c>
      <c r="G5" s="64">
        <v>1107</v>
      </c>
      <c r="H5" s="614" t="s">
        <v>1523</v>
      </c>
      <c r="I5" s="626"/>
      <c r="J5" s="881"/>
      <c r="K5" s="881"/>
      <c r="L5" s="881"/>
    </row>
    <row r="6" spans="1:12" s="429" customFormat="1" ht="15" customHeight="1">
      <c r="A6" s="421" t="s">
        <v>175</v>
      </c>
      <c r="B6" s="149" t="s">
        <v>175</v>
      </c>
      <c r="C6" s="95" t="s">
        <v>172</v>
      </c>
      <c r="D6" s="149" t="s">
        <v>175</v>
      </c>
      <c r="E6" s="64">
        <v>2101</v>
      </c>
      <c r="F6" s="149" t="s">
        <v>175</v>
      </c>
      <c r="G6" s="64">
        <v>2101</v>
      </c>
      <c r="H6" s="614" t="s">
        <v>1523</v>
      </c>
      <c r="I6" s="626"/>
      <c r="J6" s="881"/>
      <c r="K6" s="881"/>
      <c r="L6" s="881"/>
    </row>
    <row r="7" spans="1:12" s="429" customFormat="1" ht="15" customHeight="1">
      <c r="A7" s="421" t="s">
        <v>175</v>
      </c>
      <c r="B7" s="149" t="s">
        <v>176</v>
      </c>
      <c r="C7" s="95" t="s">
        <v>172</v>
      </c>
      <c r="D7" s="149" t="s">
        <v>177</v>
      </c>
      <c r="E7" s="64">
        <v>2201</v>
      </c>
      <c r="F7" s="149" t="s">
        <v>177</v>
      </c>
      <c r="G7" s="64">
        <v>2201</v>
      </c>
      <c r="H7" s="614" t="s">
        <v>1523</v>
      </c>
      <c r="I7" s="626"/>
      <c r="J7" s="881"/>
    </row>
    <row r="8" spans="1:12" s="429" customFormat="1" ht="15" customHeight="1">
      <c r="A8" s="421" t="s">
        <v>178</v>
      </c>
      <c r="B8" s="149" t="s">
        <v>179</v>
      </c>
      <c r="C8" s="95" t="s">
        <v>172</v>
      </c>
      <c r="D8" s="149" t="s">
        <v>180</v>
      </c>
      <c r="E8" s="64">
        <v>3001</v>
      </c>
      <c r="F8" s="149" t="s">
        <v>179</v>
      </c>
      <c r="G8" s="64">
        <v>3101</v>
      </c>
      <c r="H8" s="614" t="s">
        <v>1523</v>
      </c>
      <c r="I8" s="626"/>
      <c r="J8" s="881"/>
    </row>
    <row r="9" spans="1:12" s="429" customFormat="1" ht="15" customHeight="1">
      <c r="A9" s="421" t="s">
        <v>178</v>
      </c>
      <c r="B9" s="149" t="s">
        <v>179</v>
      </c>
      <c r="C9" s="95" t="s">
        <v>172</v>
      </c>
      <c r="D9" s="149" t="s">
        <v>180</v>
      </c>
      <c r="E9" s="64">
        <v>3001</v>
      </c>
      <c r="F9" s="149" t="s">
        <v>181</v>
      </c>
      <c r="G9" s="64">
        <v>3103</v>
      </c>
      <c r="H9" s="614" t="s">
        <v>1523</v>
      </c>
      <c r="I9" s="626"/>
      <c r="J9" s="881"/>
    </row>
    <row r="10" spans="1:12" s="429" customFormat="1" ht="15" customHeight="1">
      <c r="A10" s="421" t="s">
        <v>178</v>
      </c>
      <c r="B10" s="150" t="s">
        <v>182</v>
      </c>
      <c r="C10" s="95" t="s">
        <v>172</v>
      </c>
      <c r="D10" s="150" t="s">
        <v>183</v>
      </c>
      <c r="E10" s="64">
        <v>3301</v>
      </c>
      <c r="F10" s="150" t="s">
        <v>183</v>
      </c>
      <c r="G10" s="64">
        <v>3301</v>
      </c>
      <c r="H10" s="651">
        <v>5.71</v>
      </c>
      <c r="I10" s="626"/>
      <c r="J10" s="881"/>
    </row>
    <row r="11" spans="1:12" s="429" customFormat="1" ht="15" customHeight="1">
      <c r="A11" s="421" t="s">
        <v>184</v>
      </c>
      <c r="B11" s="149" t="s">
        <v>185</v>
      </c>
      <c r="C11" s="95" t="s">
        <v>172</v>
      </c>
      <c r="D11" s="149" t="s">
        <v>186</v>
      </c>
      <c r="E11" s="64">
        <v>4001</v>
      </c>
      <c r="F11" s="149" t="s">
        <v>187</v>
      </c>
      <c r="G11" s="64">
        <v>4101</v>
      </c>
      <c r="H11" s="651">
        <v>2.96</v>
      </c>
      <c r="I11" s="626"/>
      <c r="J11" s="881"/>
    </row>
    <row r="12" spans="1:12" s="429" customFormat="1" ht="15" customHeight="1">
      <c r="A12" s="421" t="s">
        <v>184</v>
      </c>
      <c r="B12" s="149" t="s">
        <v>185</v>
      </c>
      <c r="C12" s="95" t="s">
        <v>172</v>
      </c>
      <c r="D12" s="149" t="s">
        <v>186</v>
      </c>
      <c r="E12" s="64">
        <v>4001</v>
      </c>
      <c r="F12" s="149" t="s">
        <v>184</v>
      </c>
      <c r="G12" s="64">
        <v>4102</v>
      </c>
      <c r="H12" s="651">
        <v>1.17</v>
      </c>
      <c r="I12" s="626"/>
      <c r="J12" s="881"/>
    </row>
    <row r="13" spans="1:12" s="429" customFormat="1" ht="15" customHeight="1">
      <c r="A13" s="421" t="s">
        <v>184</v>
      </c>
      <c r="B13" s="149" t="s">
        <v>188</v>
      </c>
      <c r="C13" s="95" t="s">
        <v>172</v>
      </c>
      <c r="D13" s="149" t="s">
        <v>189</v>
      </c>
      <c r="E13" s="64">
        <v>4301</v>
      </c>
      <c r="F13" s="66" t="s">
        <v>189</v>
      </c>
      <c r="G13" s="64">
        <v>4301</v>
      </c>
      <c r="H13" s="651">
        <v>1.96</v>
      </c>
      <c r="I13" s="626"/>
      <c r="J13" s="881"/>
    </row>
    <row r="14" spans="1:12" s="429" customFormat="1" ht="15" customHeight="1">
      <c r="A14" s="421" t="s">
        <v>190</v>
      </c>
      <c r="B14" s="149" t="s">
        <v>190</v>
      </c>
      <c r="C14" s="95" t="s">
        <v>191</v>
      </c>
      <c r="D14" s="149" t="s">
        <v>191</v>
      </c>
      <c r="E14" s="64">
        <v>5001</v>
      </c>
      <c r="F14" s="149" t="s">
        <v>190</v>
      </c>
      <c r="G14" s="64">
        <v>5101</v>
      </c>
      <c r="H14" s="651">
        <v>45.37</v>
      </c>
      <c r="I14" s="626"/>
      <c r="J14" s="881"/>
    </row>
    <row r="15" spans="1:12" s="429" customFormat="1" ht="15" customHeight="1">
      <c r="A15" s="421" t="s">
        <v>190</v>
      </c>
      <c r="B15" s="149" t="s">
        <v>190</v>
      </c>
      <c r="C15" s="95" t="s">
        <v>191</v>
      </c>
      <c r="D15" s="149" t="s">
        <v>191</v>
      </c>
      <c r="E15" s="64">
        <v>5001</v>
      </c>
      <c r="F15" s="149" t="s">
        <v>192</v>
      </c>
      <c r="G15" s="64">
        <v>5102</v>
      </c>
      <c r="H15" s="70">
        <v>0</v>
      </c>
      <c r="I15" s="626"/>
      <c r="J15" s="881"/>
    </row>
    <row r="16" spans="1:12" s="429" customFormat="1" ht="15" customHeight="1">
      <c r="A16" s="421" t="s">
        <v>190</v>
      </c>
      <c r="B16" s="149" t="s">
        <v>190</v>
      </c>
      <c r="C16" s="95" t="s">
        <v>191</v>
      </c>
      <c r="D16" s="149" t="s">
        <v>191</v>
      </c>
      <c r="E16" s="64">
        <v>5001</v>
      </c>
      <c r="F16" s="149" t="s">
        <v>193</v>
      </c>
      <c r="G16" s="64">
        <v>5103</v>
      </c>
      <c r="H16" s="651">
        <v>8.68</v>
      </c>
      <c r="I16" s="626"/>
      <c r="J16" s="881"/>
    </row>
    <row r="17" spans="1:10" s="429" customFormat="1" ht="15" customHeight="1">
      <c r="A17" s="421" t="s">
        <v>190</v>
      </c>
      <c r="B17" s="149" t="s">
        <v>190</v>
      </c>
      <c r="C17" s="95" t="s">
        <v>191</v>
      </c>
      <c r="D17" s="149" t="s">
        <v>191</v>
      </c>
      <c r="E17" s="64">
        <v>5001</v>
      </c>
      <c r="F17" s="149" t="s">
        <v>194</v>
      </c>
      <c r="G17" s="64">
        <v>5105</v>
      </c>
      <c r="H17" s="651">
        <v>19.41</v>
      </c>
      <c r="I17" s="626"/>
      <c r="J17" s="881"/>
    </row>
    <row r="18" spans="1:10" s="429" customFormat="1" ht="15" customHeight="1">
      <c r="A18" s="421" t="s">
        <v>190</v>
      </c>
      <c r="B18" s="149" t="s">
        <v>190</v>
      </c>
      <c r="C18" s="95" t="s">
        <v>191</v>
      </c>
      <c r="D18" s="149" t="s">
        <v>191</v>
      </c>
      <c r="E18" s="64">
        <v>5001</v>
      </c>
      <c r="F18" s="149" t="s">
        <v>195</v>
      </c>
      <c r="G18" s="64">
        <v>5107</v>
      </c>
      <c r="H18" s="651">
        <v>0.02</v>
      </c>
      <c r="I18" s="626"/>
      <c r="J18" s="881"/>
    </row>
    <row r="19" spans="1:10" s="429" customFormat="1" ht="15" customHeight="1">
      <c r="A19" s="421" t="s">
        <v>190</v>
      </c>
      <c r="B19" s="149" t="s">
        <v>190</v>
      </c>
      <c r="C19" s="95" t="s">
        <v>191</v>
      </c>
      <c r="D19" s="149" t="s">
        <v>191</v>
      </c>
      <c r="E19" s="64">
        <v>5001</v>
      </c>
      <c r="F19" s="149" t="s">
        <v>196</v>
      </c>
      <c r="G19" s="64">
        <v>5109</v>
      </c>
      <c r="H19" s="651">
        <v>31.1</v>
      </c>
      <c r="I19" s="626"/>
      <c r="J19" s="881"/>
    </row>
    <row r="20" spans="1:10" s="429" customFormat="1" ht="15" customHeight="1">
      <c r="A20" s="421" t="s">
        <v>190</v>
      </c>
      <c r="B20" s="150" t="s">
        <v>197</v>
      </c>
      <c r="C20" s="95" t="s">
        <v>172</v>
      </c>
      <c r="D20" s="150" t="s">
        <v>198</v>
      </c>
      <c r="E20" s="64">
        <v>5301</v>
      </c>
      <c r="F20" s="65" t="s">
        <v>197</v>
      </c>
      <c r="G20" s="64">
        <v>5301</v>
      </c>
      <c r="H20" s="614" t="s">
        <v>1523</v>
      </c>
      <c r="I20" s="626"/>
      <c r="J20" s="881"/>
    </row>
    <row r="21" spans="1:10" s="429" customFormat="1" ht="15" customHeight="1">
      <c r="A21" s="421" t="s">
        <v>190</v>
      </c>
      <c r="B21" s="150" t="s">
        <v>197</v>
      </c>
      <c r="C21" s="95" t="s">
        <v>172</v>
      </c>
      <c r="D21" s="150" t="s">
        <v>198</v>
      </c>
      <c r="E21" s="64">
        <v>5301</v>
      </c>
      <c r="F21" s="65" t="s">
        <v>199</v>
      </c>
      <c r="G21" s="64">
        <v>5304</v>
      </c>
      <c r="H21" s="614" t="s">
        <v>1523</v>
      </c>
      <c r="I21" s="626"/>
      <c r="J21" s="881"/>
    </row>
    <row r="22" spans="1:10" s="429" customFormat="1" ht="15" customHeight="1">
      <c r="A22" s="421" t="s">
        <v>190</v>
      </c>
      <c r="B22" s="150" t="s">
        <v>200</v>
      </c>
      <c r="C22" s="95" t="s">
        <v>172</v>
      </c>
      <c r="D22" s="150" t="s">
        <v>201</v>
      </c>
      <c r="E22" s="64">
        <v>5501</v>
      </c>
      <c r="F22" s="65" t="s">
        <v>200</v>
      </c>
      <c r="G22" s="64">
        <v>5501</v>
      </c>
      <c r="H22" s="651">
        <v>41.51</v>
      </c>
      <c r="I22" s="626"/>
      <c r="J22" s="881"/>
    </row>
    <row r="23" spans="1:10" s="429" customFormat="1" ht="15" customHeight="1">
      <c r="A23" s="421" t="s">
        <v>190</v>
      </c>
      <c r="B23" s="150" t="s">
        <v>200</v>
      </c>
      <c r="C23" s="95" t="s">
        <v>172</v>
      </c>
      <c r="D23" s="150" t="s">
        <v>201</v>
      </c>
      <c r="E23" s="64">
        <v>5501</v>
      </c>
      <c r="F23" s="65" t="s">
        <v>202</v>
      </c>
      <c r="G23" s="64">
        <v>5502</v>
      </c>
      <c r="H23" s="651">
        <v>20.72</v>
      </c>
      <c r="I23" s="626"/>
      <c r="J23" s="881"/>
    </row>
    <row r="24" spans="1:10" s="429" customFormat="1" ht="15" customHeight="1">
      <c r="A24" s="421" t="s">
        <v>190</v>
      </c>
      <c r="B24" s="150" t="s">
        <v>200</v>
      </c>
      <c r="C24" s="95" t="s">
        <v>172</v>
      </c>
      <c r="D24" s="150" t="s">
        <v>201</v>
      </c>
      <c r="E24" s="64">
        <v>5501</v>
      </c>
      <c r="F24" s="65" t="s">
        <v>203</v>
      </c>
      <c r="G24" s="64">
        <v>5503</v>
      </c>
      <c r="H24" s="651">
        <v>2.04</v>
      </c>
      <c r="I24" s="626"/>
      <c r="J24" s="881"/>
    </row>
    <row r="25" spans="1:10" s="429" customFormat="1" ht="15" customHeight="1">
      <c r="A25" s="421" t="s">
        <v>190</v>
      </c>
      <c r="B25" s="150" t="s">
        <v>200</v>
      </c>
      <c r="C25" s="95" t="s">
        <v>172</v>
      </c>
      <c r="D25" s="150" t="s">
        <v>201</v>
      </c>
      <c r="E25" s="64">
        <v>5501</v>
      </c>
      <c r="F25" s="65" t="s">
        <v>204</v>
      </c>
      <c r="G25" s="64">
        <v>5504</v>
      </c>
      <c r="H25" s="651">
        <v>28.14</v>
      </c>
      <c r="I25" s="626"/>
      <c r="J25" s="881"/>
    </row>
    <row r="26" spans="1:10" s="429" customFormat="1" ht="15" customHeight="1">
      <c r="A26" s="421" t="s">
        <v>190</v>
      </c>
      <c r="B26" s="149" t="s">
        <v>205</v>
      </c>
      <c r="C26" s="95" t="s">
        <v>172</v>
      </c>
      <c r="D26" s="149" t="s">
        <v>206</v>
      </c>
      <c r="E26" s="64">
        <v>5601</v>
      </c>
      <c r="F26" s="66" t="s">
        <v>205</v>
      </c>
      <c r="G26" s="64">
        <v>5601</v>
      </c>
      <c r="H26" s="651">
        <v>59.67</v>
      </c>
      <c r="I26" s="626"/>
      <c r="J26" s="881"/>
    </row>
    <row r="27" spans="1:10" s="429" customFormat="1" ht="15" customHeight="1">
      <c r="A27" s="421" t="s">
        <v>190</v>
      </c>
      <c r="B27" s="149" t="s">
        <v>205</v>
      </c>
      <c r="C27" s="95" t="s">
        <v>172</v>
      </c>
      <c r="D27" s="149" t="s">
        <v>206</v>
      </c>
      <c r="E27" s="64">
        <v>5601</v>
      </c>
      <c r="F27" s="66" t="s">
        <v>207</v>
      </c>
      <c r="G27" s="64">
        <v>5603</v>
      </c>
      <c r="H27" s="651">
        <v>46.09</v>
      </c>
      <c r="I27" s="626"/>
      <c r="J27" s="881"/>
    </row>
    <row r="28" spans="1:10" s="429" customFormat="1" ht="15" customHeight="1">
      <c r="A28" s="421" t="s">
        <v>190</v>
      </c>
      <c r="B28" s="149" t="s">
        <v>205</v>
      </c>
      <c r="C28" s="95" t="s">
        <v>172</v>
      </c>
      <c r="D28" s="149" t="s">
        <v>206</v>
      </c>
      <c r="E28" s="64">
        <v>5601</v>
      </c>
      <c r="F28" s="66" t="s">
        <v>208</v>
      </c>
      <c r="G28" s="64">
        <v>5606</v>
      </c>
      <c r="H28" s="614" t="s">
        <v>1523</v>
      </c>
      <c r="I28" s="626"/>
      <c r="J28" s="881"/>
    </row>
    <row r="29" spans="1:10" s="429" customFormat="1" ht="15" customHeight="1">
      <c r="A29" s="421" t="s">
        <v>190</v>
      </c>
      <c r="B29" s="150" t="s">
        <v>209</v>
      </c>
      <c r="C29" s="95" t="s">
        <v>172</v>
      </c>
      <c r="D29" s="150" t="s">
        <v>210</v>
      </c>
      <c r="E29" s="64">
        <v>5701</v>
      </c>
      <c r="F29" s="65" t="s">
        <v>210</v>
      </c>
      <c r="G29" s="64">
        <v>5701</v>
      </c>
      <c r="H29" s="651">
        <v>7.02</v>
      </c>
      <c r="I29" s="626"/>
      <c r="J29" s="881"/>
    </row>
    <row r="30" spans="1:10" s="429" customFormat="1" ht="15" customHeight="1">
      <c r="A30" s="421" t="s">
        <v>190</v>
      </c>
      <c r="B30" s="149" t="s">
        <v>211</v>
      </c>
      <c r="C30" s="95" t="s">
        <v>191</v>
      </c>
      <c r="D30" s="149" t="s">
        <v>191</v>
      </c>
      <c r="E30" s="64">
        <v>5001</v>
      </c>
      <c r="F30" s="149" t="s">
        <v>212</v>
      </c>
      <c r="G30" s="64">
        <v>5801</v>
      </c>
      <c r="H30" s="651">
        <v>54.79</v>
      </c>
      <c r="I30" s="626"/>
      <c r="J30" s="881"/>
    </row>
    <row r="31" spans="1:10" s="429" customFormat="1" ht="15" customHeight="1">
      <c r="A31" s="421" t="s">
        <v>190</v>
      </c>
      <c r="B31" s="149" t="s">
        <v>211</v>
      </c>
      <c r="C31" s="95" t="s">
        <v>191</v>
      </c>
      <c r="D31" s="149" t="s">
        <v>191</v>
      </c>
      <c r="E31" s="64">
        <v>5001</v>
      </c>
      <c r="F31" s="149" t="s">
        <v>213</v>
      </c>
      <c r="G31" s="64">
        <v>5802</v>
      </c>
      <c r="H31" s="651">
        <v>50.14</v>
      </c>
      <c r="I31" s="626"/>
      <c r="J31" s="881"/>
    </row>
    <row r="32" spans="1:10" s="429" customFormat="1" ht="15" customHeight="1">
      <c r="A32" s="421" t="s">
        <v>190</v>
      </c>
      <c r="B32" s="149" t="s">
        <v>211</v>
      </c>
      <c r="C32" s="95" t="s">
        <v>191</v>
      </c>
      <c r="D32" s="149" t="s">
        <v>191</v>
      </c>
      <c r="E32" s="64">
        <v>5001</v>
      </c>
      <c r="F32" s="149" t="s">
        <v>214</v>
      </c>
      <c r="G32" s="64">
        <v>5803</v>
      </c>
      <c r="H32" s="651">
        <v>1.79</v>
      </c>
      <c r="I32" s="626"/>
      <c r="J32" s="881"/>
    </row>
    <row r="33" spans="1:10" s="429" customFormat="1" ht="15" customHeight="1">
      <c r="A33" s="421" t="s">
        <v>190</v>
      </c>
      <c r="B33" s="149" t="s">
        <v>211</v>
      </c>
      <c r="C33" s="95" t="s">
        <v>191</v>
      </c>
      <c r="D33" s="149" t="s">
        <v>191</v>
      </c>
      <c r="E33" s="64">
        <v>5001</v>
      </c>
      <c r="F33" s="149" t="s">
        <v>215</v>
      </c>
      <c r="G33" s="64">
        <v>5804</v>
      </c>
      <c r="H33" s="651">
        <v>56.88</v>
      </c>
      <c r="I33" s="626"/>
      <c r="J33" s="881"/>
    </row>
    <row r="34" spans="1:10" s="429" customFormat="1" ht="15" customHeight="1">
      <c r="A34" s="421" t="s">
        <v>216</v>
      </c>
      <c r="B34" s="149" t="s">
        <v>217</v>
      </c>
      <c r="C34" s="95" t="s">
        <v>172</v>
      </c>
      <c r="D34" s="149" t="s">
        <v>218</v>
      </c>
      <c r="E34" s="64">
        <v>6001</v>
      </c>
      <c r="F34" s="149" t="s">
        <v>219</v>
      </c>
      <c r="G34" s="64">
        <v>6101</v>
      </c>
      <c r="H34" s="614" t="s">
        <v>1523</v>
      </c>
      <c r="I34" s="626"/>
      <c r="J34" s="881"/>
    </row>
    <row r="35" spans="1:10" s="429" customFormat="1" ht="15" customHeight="1">
      <c r="A35" s="421" t="s">
        <v>216</v>
      </c>
      <c r="B35" s="149" t="s">
        <v>217</v>
      </c>
      <c r="C35" s="95" t="s">
        <v>172</v>
      </c>
      <c r="D35" s="149" t="s">
        <v>218</v>
      </c>
      <c r="E35" s="64">
        <v>6001</v>
      </c>
      <c r="F35" s="149" t="s">
        <v>220</v>
      </c>
      <c r="G35" s="64">
        <v>6108</v>
      </c>
      <c r="H35" s="651">
        <v>3</v>
      </c>
      <c r="I35" s="626"/>
      <c r="J35" s="881"/>
    </row>
    <row r="36" spans="1:10" s="429" customFormat="1" ht="15" customHeight="1">
      <c r="A36" s="421" t="s">
        <v>216</v>
      </c>
      <c r="B36" s="150" t="s">
        <v>217</v>
      </c>
      <c r="C36" s="95" t="s">
        <v>172</v>
      </c>
      <c r="D36" s="150" t="s">
        <v>221</v>
      </c>
      <c r="E36" s="64">
        <v>6115</v>
      </c>
      <c r="F36" s="150" t="s">
        <v>221</v>
      </c>
      <c r="G36" s="64">
        <v>6115</v>
      </c>
      <c r="H36" s="614" t="s">
        <v>1523</v>
      </c>
      <c r="I36" s="626"/>
      <c r="J36" s="881"/>
    </row>
    <row r="37" spans="1:10" s="429" customFormat="1" ht="15" customHeight="1">
      <c r="A37" s="421" t="s">
        <v>216</v>
      </c>
      <c r="B37" s="150" t="s">
        <v>222</v>
      </c>
      <c r="C37" s="95" t="s">
        <v>172</v>
      </c>
      <c r="D37" s="150" t="s">
        <v>223</v>
      </c>
      <c r="E37" s="64">
        <v>6301</v>
      </c>
      <c r="F37" s="65" t="s">
        <v>223</v>
      </c>
      <c r="G37" s="64">
        <v>6301</v>
      </c>
      <c r="H37" s="651">
        <v>0.74</v>
      </c>
      <c r="I37" s="626"/>
      <c r="J37" s="881"/>
    </row>
    <row r="38" spans="1:10" s="429" customFormat="1" ht="15" customHeight="1">
      <c r="A38" s="421" t="s">
        <v>224</v>
      </c>
      <c r="B38" s="149" t="s">
        <v>225</v>
      </c>
      <c r="C38" s="95" t="s">
        <v>172</v>
      </c>
      <c r="D38" s="149" t="s">
        <v>226</v>
      </c>
      <c r="E38" s="64">
        <v>7001</v>
      </c>
      <c r="F38" s="149" t="s">
        <v>225</v>
      </c>
      <c r="G38" s="64">
        <v>7101</v>
      </c>
      <c r="H38" s="651">
        <v>43.72</v>
      </c>
      <c r="I38" s="626"/>
      <c r="J38" s="881"/>
    </row>
    <row r="39" spans="1:10" s="429" customFormat="1" ht="15" customHeight="1">
      <c r="A39" s="421" t="s">
        <v>224</v>
      </c>
      <c r="B39" s="150" t="s">
        <v>225</v>
      </c>
      <c r="C39" s="95" t="s">
        <v>172</v>
      </c>
      <c r="D39" s="150" t="s">
        <v>227</v>
      </c>
      <c r="E39" s="64">
        <v>7102</v>
      </c>
      <c r="F39" s="150" t="s">
        <v>227</v>
      </c>
      <c r="G39" s="64">
        <v>7102</v>
      </c>
      <c r="H39" s="651">
        <v>34.76</v>
      </c>
      <c r="I39" s="626"/>
      <c r="J39" s="881"/>
    </row>
    <row r="40" spans="1:10" s="429" customFormat="1" ht="15" customHeight="1">
      <c r="A40" s="421" t="s">
        <v>224</v>
      </c>
      <c r="B40" s="149" t="s">
        <v>225</v>
      </c>
      <c r="C40" s="95" t="s">
        <v>172</v>
      </c>
      <c r="D40" s="149" t="s">
        <v>226</v>
      </c>
      <c r="E40" s="64">
        <v>7001</v>
      </c>
      <c r="F40" s="149" t="s">
        <v>224</v>
      </c>
      <c r="G40" s="64">
        <v>7105</v>
      </c>
      <c r="H40" s="651">
        <v>66.569999999999993</v>
      </c>
      <c r="I40" s="626"/>
      <c r="J40" s="881"/>
    </row>
    <row r="41" spans="1:10" s="429" customFormat="1" ht="15" customHeight="1">
      <c r="A41" s="421" t="s">
        <v>224</v>
      </c>
      <c r="B41" s="149" t="s">
        <v>228</v>
      </c>
      <c r="C41" s="95" t="s">
        <v>172</v>
      </c>
      <c r="D41" s="149" t="s">
        <v>229</v>
      </c>
      <c r="E41" s="64">
        <v>7301</v>
      </c>
      <c r="F41" s="66" t="s">
        <v>228</v>
      </c>
      <c r="G41" s="64">
        <v>7301</v>
      </c>
      <c r="H41" s="651">
        <v>6.82</v>
      </c>
      <c r="I41" s="626"/>
      <c r="J41" s="881"/>
    </row>
    <row r="42" spans="1:10" s="429" customFormat="1" ht="15" customHeight="1">
      <c r="A42" s="421" t="s">
        <v>224</v>
      </c>
      <c r="B42" s="149" t="s">
        <v>228</v>
      </c>
      <c r="C42" s="95" t="s">
        <v>172</v>
      </c>
      <c r="D42" s="149" t="s">
        <v>229</v>
      </c>
      <c r="E42" s="64">
        <v>7301</v>
      </c>
      <c r="F42" s="66" t="s">
        <v>230</v>
      </c>
      <c r="G42" s="64">
        <v>7305</v>
      </c>
      <c r="H42" s="614" t="s">
        <v>1523</v>
      </c>
      <c r="I42" s="626"/>
      <c r="J42" s="881"/>
    </row>
    <row r="43" spans="1:10" s="429" customFormat="1" ht="15" customHeight="1">
      <c r="A43" s="421" t="s">
        <v>224</v>
      </c>
      <c r="B43" s="149" t="s">
        <v>228</v>
      </c>
      <c r="C43" s="95" t="s">
        <v>172</v>
      </c>
      <c r="D43" s="149" t="s">
        <v>229</v>
      </c>
      <c r="E43" s="64">
        <v>7301</v>
      </c>
      <c r="F43" s="66" t="s">
        <v>231</v>
      </c>
      <c r="G43" s="64">
        <v>7306</v>
      </c>
      <c r="H43" s="651">
        <v>0.62</v>
      </c>
      <c r="I43" s="626"/>
      <c r="J43" s="881"/>
    </row>
    <row r="44" spans="1:10" s="429" customFormat="1" ht="15" customHeight="1">
      <c r="A44" s="421" t="s">
        <v>224</v>
      </c>
      <c r="B44" s="150" t="s">
        <v>232</v>
      </c>
      <c r="C44" s="95" t="s">
        <v>172</v>
      </c>
      <c r="D44" s="150" t="s">
        <v>232</v>
      </c>
      <c r="E44" s="64">
        <v>7401</v>
      </c>
      <c r="F44" s="65" t="s">
        <v>232</v>
      </c>
      <c r="G44" s="64">
        <v>7401</v>
      </c>
      <c r="H44" s="651">
        <v>10.74</v>
      </c>
      <c r="I44" s="626"/>
      <c r="J44" s="881"/>
    </row>
    <row r="45" spans="1:10" s="429" customFormat="1" ht="15" customHeight="1">
      <c r="A45" s="421" t="s">
        <v>233</v>
      </c>
      <c r="B45" s="149" t="s">
        <v>234</v>
      </c>
      <c r="C45" s="95" t="s">
        <v>235</v>
      </c>
      <c r="D45" s="149" t="s">
        <v>235</v>
      </c>
      <c r="E45" s="64">
        <v>8001</v>
      </c>
      <c r="F45" s="149" t="s">
        <v>234</v>
      </c>
      <c r="G45" s="64">
        <v>8101</v>
      </c>
      <c r="H45" s="651">
        <v>16.489999999999998</v>
      </c>
      <c r="I45" s="626"/>
      <c r="J45" s="881"/>
    </row>
    <row r="46" spans="1:10" s="429" customFormat="1" ht="15" customHeight="1">
      <c r="A46" s="421" t="s">
        <v>233</v>
      </c>
      <c r="B46" s="149" t="s">
        <v>234</v>
      </c>
      <c r="C46" s="95" t="s">
        <v>235</v>
      </c>
      <c r="D46" s="149" t="s">
        <v>235</v>
      </c>
      <c r="E46" s="64">
        <v>8001</v>
      </c>
      <c r="F46" s="149" t="s">
        <v>236</v>
      </c>
      <c r="G46" s="64">
        <v>8102</v>
      </c>
      <c r="H46" s="651">
        <v>49.27</v>
      </c>
      <c r="I46" s="626"/>
      <c r="J46" s="881"/>
    </row>
    <row r="47" spans="1:10" s="429" customFormat="1" ht="15" customHeight="1">
      <c r="A47" s="421" t="s">
        <v>233</v>
      </c>
      <c r="B47" s="149" t="s">
        <v>234</v>
      </c>
      <c r="C47" s="95" t="s">
        <v>235</v>
      </c>
      <c r="D47" s="149" t="s">
        <v>235</v>
      </c>
      <c r="E47" s="64">
        <v>8001</v>
      </c>
      <c r="F47" s="149" t="s">
        <v>237</v>
      </c>
      <c r="G47" s="64">
        <v>8103</v>
      </c>
      <c r="H47" s="651">
        <v>20.84</v>
      </c>
      <c r="I47" s="626"/>
      <c r="J47" s="881"/>
    </row>
    <row r="48" spans="1:10" s="429" customFormat="1" ht="15" customHeight="1">
      <c r="A48" s="421" t="s">
        <v>233</v>
      </c>
      <c r="B48" s="149" t="s">
        <v>234</v>
      </c>
      <c r="C48" s="95" t="s">
        <v>235</v>
      </c>
      <c r="D48" s="149" t="s">
        <v>235</v>
      </c>
      <c r="E48" s="64">
        <v>8001</v>
      </c>
      <c r="F48" s="149" t="s">
        <v>238</v>
      </c>
      <c r="G48" s="64">
        <v>8105</v>
      </c>
      <c r="H48" s="651">
        <v>49.86</v>
      </c>
      <c r="I48" s="626"/>
      <c r="J48" s="881"/>
    </row>
    <row r="49" spans="1:10" s="429" customFormat="1" ht="15" customHeight="1">
      <c r="A49" s="421" t="s">
        <v>233</v>
      </c>
      <c r="B49" s="149" t="s">
        <v>234</v>
      </c>
      <c r="C49" s="95" t="s">
        <v>235</v>
      </c>
      <c r="D49" s="149" t="s">
        <v>235</v>
      </c>
      <c r="E49" s="64">
        <v>8001</v>
      </c>
      <c r="F49" s="149" t="s">
        <v>239</v>
      </c>
      <c r="G49" s="64">
        <v>8106</v>
      </c>
      <c r="H49" s="651">
        <v>51.9</v>
      </c>
      <c r="I49" s="626"/>
      <c r="J49" s="881"/>
    </row>
    <row r="50" spans="1:10" s="429" customFormat="1" ht="15" customHeight="1">
      <c r="A50" s="421" t="s">
        <v>233</v>
      </c>
      <c r="B50" s="149" t="s">
        <v>234</v>
      </c>
      <c r="C50" s="95" t="s">
        <v>235</v>
      </c>
      <c r="D50" s="149" t="s">
        <v>235</v>
      </c>
      <c r="E50" s="64">
        <v>8001</v>
      </c>
      <c r="F50" s="149" t="s">
        <v>240</v>
      </c>
      <c r="G50" s="64">
        <v>8107</v>
      </c>
      <c r="H50" s="651">
        <v>91.93</v>
      </c>
      <c r="I50" s="626"/>
      <c r="J50" s="881"/>
    </row>
    <row r="51" spans="1:10" s="429" customFormat="1" ht="15" customHeight="1">
      <c r="A51" s="421" t="s">
        <v>233</v>
      </c>
      <c r="B51" s="149" t="s">
        <v>234</v>
      </c>
      <c r="C51" s="95" t="s">
        <v>235</v>
      </c>
      <c r="D51" s="149" t="s">
        <v>235</v>
      </c>
      <c r="E51" s="64">
        <v>8001</v>
      </c>
      <c r="F51" s="149" t="s">
        <v>241</v>
      </c>
      <c r="G51" s="64">
        <v>8108</v>
      </c>
      <c r="H51" s="651">
        <v>54.47</v>
      </c>
      <c r="I51" s="626"/>
      <c r="J51" s="881"/>
    </row>
    <row r="52" spans="1:10" s="429" customFormat="1" ht="15" customHeight="1">
      <c r="A52" s="421" t="s">
        <v>233</v>
      </c>
      <c r="B52" s="149" t="s">
        <v>234</v>
      </c>
      <c r="C52" s="95" t="s">
        <v>235</v>
      </c>
      <c r="D52" s="149" t="s">
        <v>235</v>
      </c>
      <c r="E52" s="64">
        <v>8001</v>
      </c>
      <c r="F52" s="149" t="s">
        <v>242</v>
      </c>
      <c r="G52" s="64">
        <v>8109</v>
      </c>
      <c r="H52" s="651">
        <v>0.19</v>
      </c>
      <c r="I52" s="626"/>
      <c r="J52" s="881"/>
    </row>
    <row r="53" spans="1:10" s="429" customFormat="1" ht="15" customHeight="1">
      <c r="A53" s="421" t="s">
        <v>233</v>
      </c>
      <c r="B53" s="149" t="s">
        <v>234</v>
      </c>
      <c r="C53" s="95" t="s">
        <v>235</v>
      </c>
      <c r="D53" s="149" t="s">
        <v>235</v>
      </c>
      <c r="E53" s="64">
        <v>8001</v>
      </c>
      <c r="F53" s="149" t="s">
        <v>243</v>
      </c>
      <c r="G53" s="64">
        <v>8110</v>
      </c>
      <c r="H53" s="651">
        <v>40.47</v>
      </c>
      <c r="I53" s="626"/>
      <c r="J53" s="881"/>
    </row>
    <row r="54" spans="1:10" s="429" customFormat="1" ht="15" customHeight="1">
      <c r="A54" s="421" t="s">
        <v>233</v>
      </c>
      <c r="B54" s="149" t="s">
        <v>234</v>
      </c>
      <c r="C54" s="95" t="s">
        <v>235</v>
      </c>
      <c r="D54" s="149" t="s">
        <v>235</v>
      </c>
      <c r="E54" s="64">
        <v>8001</v>
      </c>
      <c r="F54" s="149" t="s">
        <v>244</v>
      </c>
      <c r="G54" s="64">
        <v>8111</v>
      </c>
      <c r="H54" s="651">
        <v>75.31</v>
      </c>
      <c r="I54" s="626"/>
      <c r="J54" s="881"/>
    </row>
    <row r="55" spans="1:10" s="429" customFormat="1" ht="15" customHeight="1">
      <c r="A55" s="421" t="s">
        <v>233</v>
      </c>
      <c r="B55" s="149" t="s">
        <v>234</v>
      </c>
      <c r="C55" s="95" t="s">
        <v>235</v>
      </c>
      <c r="D55" s="149" t="s">
        <v>235</v>
      </c>
      <c r="E55" s="64">
        <v>8001</v>
      </c>
      <c r="F55" s="149" t="s">
        <v>245</v>
      </c>
      <c r="G55" s="64">
        <v>8112</v>
      </c>
      <c r="H55" s="651">
        <v>10.59</v>
      </c>
      <c r="I55" s="626"/>
      <c r="J55" s="881"/>
    </row>
    <row r="56" spans="1:10" s="429" customFormat="1" ht="15" customHeight="1">
      <c r="A56" s="421" t="s">
        <v>233</v>
      </c>
      <c r="B56" s="149" t="s">
        <v>233</v>
      </c>
      <c r="C56" s="95" t="s">
        <v>172</v>
      </c>
      <c r="D56" s="149" t="s">
        <v>246</v>
      </c>
      <c r="E56" s="64">
        <v>8301</v>
      </c>
      <c r="F56" s="149" t="s">
        <v>247</v>
      </c>
      <c r="G56" s="64">
        <v>8301</v>
      </c>
      <c r="H56" s="651">
        <v>26.41</v>
      </c>
      <c r="I56" s="626"/>
      <c r="J56" s="881"/>
    </row>
    <row r="57" spans="1:10" s="429" customFormat="1" ht="15" customHeight="1">
      <c r="A57" s="421" t="s">
        <v>233</v>
      </c>
      <c r="B57" s="149" t="s">
        <v>233</v>
      </c>
      <c r="C57" s="95" t="s">
        <v>172</v>
      </c>
      <c r="D57" s="149" t="s">
        <v>246</v>
      </c>
      <c r="E57" s="64">
        <v>8301</v>
      </c>
      <c r="F57" s="66" t="s">
        <v>248</v>
      </c>
      <c r="G57" s="64">
        <v>8306</v>
      </c>
      <c r="H57" s="651">
        <v>2.39</v>
      </c>
      <c r="I57" s="626"/>
      <c r="J57" s="881"/>
    </row>
    <row r="58" spans="1:10" s="429" customFormat="1" ht="15" customHeight="1">
      <c r="A58" s="421" t="s">
        <v>249</v>
      </c>
      <c r="B58" s="149" t="s">
        <v>250</v>
      </c>
      <c r="C58" s="95" t="s">
        <v>172</v>
      </c>
      <c r="D58" s="149" t="s">
        <v>251</v>
      </c>
      <c r="E58" s="64">
        <v>9001</v>
      </c>
      <c r="F58" s="149" t="s">
        <v>252</v>
      </c>
      <c r="G58" s="64">
        <v>9101</v>
      </c>
      <c r="H58" s="651">
        <v>8.73</v>
      </c>
      <c r="I58" s="626"/>
      <c r="J58" s="881"/>
    </row>
    <row r="59" spans="1:10" s="429" customFormat="1" ht="15" customHeight="1">
      <c r="A59" s="421" t="s">
        <v>249</v>
      </c>
      <c r="B59" s="149" t="s">
        <v>250</v>
      </c>
      <c r="C59" s="95" t="s">
        <v>172</v>
      </c>
      <c r="D59" s="149" t="s">
        <v>251</v>
      </c>
      <c r="E59" s="64">
        <v>9001</v>
      </c>
      <c r="F59" s="149" t="s">
        <v>253</v>
      </c>
      <c r="G59" s="64">
        <v>9112</v>
      </c>
      <c r="H59" s="651">
        <v>8.66</v>
      </c>
      <c r="I59" s="626"/>
      <c r="J59" s="881"/>
    </row>
    <row r="60" spans="1:10" s="429" customFormat="1" ht="15" customHeight="1">
      <c r="A60" s="421" t="s">
        <v>249</v>
      </c>
      <c r="B60" s="150" t="s">
        <v>250</v>
      </c>
      <c r="C60" s="95" t="s">
        <v>172</v>
      </c>
      <c r="D60" s="150" t="s">
        <v>254</v>
      </c>
      <c r="E60" s="64">
        <v>9120</v>
      </c>
      <c r="F60" s="150" t="s">
        <v>254</v>
      </c>
      <c r="G60" s="64">
        <v>9120</v>
      </c>
      <c r="H60" s="651">
        <v>14.52</v>
      </c>
      <c r="I60" s="626"/>
      <c r="J60" s="881"/>
    </row>
    <row r="61" spans="1:10" s="429" customFormat="1" ht="15" customHeight="1">
      <c r="A61" s="421" t="s">
        <v>249</v>
      </c>
      <c r="B61" s="150" t="s">
        <v>255</v>
      </c>
      <c r="C61" s="95" t="s">
        <v>172</v>
      </c>
      <c r="D61" s="150" t="s">
        <v>256</v>
      </c>
      <c r="E61" s="64">
        <v>9201</v>
      </c>
      <c r="F61" s="150" t="s">
        <v>256</v>
      </c>
      <c r="G61" s="64">
        <v>9201</v>
      </c>
      <c r="H61" s="651">
        <v>15.49</v>
      </c>
      <c r="I61" s="626"/>
      <c r="J61" s="881"/>
    </row>
    <row r="62" spans="1:10" s="429" customFormat="1" ht="15" customHeight="1">
      <c r="A62" s="421" t="s">
        <v>257</v>
      </c>
      <c r="B62" s="149" t="s">
        <v>258</v>
      </c>
      <c r="C62" s="95" t="s">
        <v>172</v>
      </c>
      <c r="D62" s="149" t="s">
        <v>259</v>
      </c>
      <c r="E62" s="64">
        <v>10001</v>
      </c>
      <c r="F62" s="149" t="s">
        <v>260</v>
      </c>
      <c r="G62" s="64">
        <v>10101</v>
      </c>
      <c r="H62" s="651">
        <v>40.26</v>
      </c>
      <c r="I62" s="626"/>
      <c r="J62" s="881"/>
    </row>
    <row r="63" spans="1:10" s="429" customFormat="1" ht="15" customHeight="1">
      <c r="A63" s="421" t="s">
        <v>257</v>
      </c>
      <c r="B63" s="149" t="s">
        <v>258</v>
      </c>
      <c r="C63" s="95" t="s">
        <v>172</v>
      </c>
      <c r="D63" s="149" t="s">
        <v>259</v>
      </c>
      <c r="E63" s="64">
        <v>10001</v>
      </c>
      <c r="F63" s="149" t="s">
        <v>261</v>
      </c>
      <c r="G63" s="64">
        <v>10109</v>
      </c>
      <c r="H63" s="614" t="s">
        <v>1523</v>
      </c>
      <c r="I63" s="626"/>
      <c r="J63" s="881"/>
    </row>
    <row r="64" spans="1:10" s="429" customFormat="1" ht="15" customHeight="1">
      <c r="A64" s="421" t="s">
        <v>257</v>
      </c>
      <c r="B64" s="150" t="s">
        <v>262</v>
      </c>
      <c r="C64" s="95" t="s">
        <v>172</v>
      </c>
      <c r="D64" s="150" t="s">
        <v>263</v>
      </c>
      <c r="E64" s="64">
        <v>10201</v>
      </c>
      <c r="F64" s="150" t="s">
        <v>263</v>
      </c>
      <c r="G64" s="64">
        <v>10201</v>
      </c>
      <c r="H64" s="651">
        <v>21.8</v>
      </c>
      <c r="I64" s="626"/>
      <c r="J64" s="881"/>
    </row>
    <row r="65" spans="1:10" s="429" customFormat="1" ht="15" customHeight="1">
      <c r="A65" s="421" t="s">
        <v>257</v>
      </c>
      <c r="B65" s="149" t="s">
        <v>264</v>
      </c>
      <c r="C65" s="95" t="s">
        <v>172</v>
      </c>
      <c r="D65" s="149" t="s">
        <v>264</v>
      </c>
      <c r="E65" s="64">
        <v>10301</v>
      </c>
      <c r="F65" s="149" t="s">
        <v>264</v>
      </c>
      <c r="G65" s="64">
        <v>10301</v>
      </c>
      <c r="H65" s="651">
        <v>0.42</v>
      </c>
      <c r="I65" s="626"/>
      <c r="J65" s="881"/>
    </row>
    <row r="66" spans="1:10" s="429" customFormat="1" ht="15" customHeight="1">
      <c r="A66" s="421" t="s">
        <v>265</v>
      </c>
      <c r="B66" s="150" t="s">
        <v>266</v>
      </c>
      <c r="C66" s="95" t="s">
        <v>172</v>
      </c>
      <c r="D66" s="150" t="s">
        <v>266</v>
      </c>
      <c r="E66" s="64">
        <v>11101</v>
      </c>
      <c r="F66" s="150" t="s">
        <v>266</v>
      </c>
      <c r="G66" s="64">
        <v>11101</v>
      </c>
      <c r="H66" s="651">
        <v>19.62</v>
      </c>
      <c r="I66" s="626"/>
      <c r="J66" s="881"/>
    </row>
    <row r="67" spans="1:10" s="429" customFormat="1" ht="15" customHeight="1">
      <c r="A67" s="421" t="s">
        <v>267</v>
      </c>
      <c r="B67" s="149" t="s">
        <v>267</v>
      </c>
      <c r="C67" s="95" t="s">
        <v>172</v>
      </c>
      <c r="D67" s="149" t="s">
        <v>268</v>
      </c>
      <c r="E67" s="64">
        <v>12101</v>
      </c>
      <c r="F67" s="66" t="s">
        <v>268</v>
      </c>
      <c r="G67" s="64">
        <v>12101</v>
      </c>
      <c r="H67" s="651">
        <v>4.54</v>
      </c>
      <c r="I67" s="626"/>
      <c r="J67" s="881"/>
    </row>
    <row r="68" spans="1:10" s="429" customFormat="1" ht="15" customHeight="1">
      <c r="A68" s="421" t="s">
        <v>269</v>
      </c>
      <c r="B68" s="149" t="s">
        <v>270</v>
      </c>
      <c r="C68" s="95" t="s">
        <v>271</v>
      </c>
      <c r="D68" s="149" t="s">
        <v>271</v>
      </c>
      <c r="E68" s="64">
        <v>13001</v>
      </c>
      <c r="F68" s="149" t="s">
        <v>270</v>
      </c>
      <c r="G68" s="64">
        <v>13101</v>
      </c>
      <c r="H68" s="614" t="s">
        <v>1523</v>
      </c>
      <c r="I68" s="626"/>
      <c r="J68" s="881"/>
    </row>
    <row r="69" spans="1:10" s="429" customFormat="1" ht="15" customHeight="1">
      <c r="A69" s="421" t="s">
        <v>269</v>
      </c>
      <c r="B69" s="149" t="s">
        <v>270</v>
      </c>
      <c r="C69" s="95" t="s">
        <v>271</v>
      </c>
      <c r="D69" s="149" t="s">
        <v>271</v>
      </c>
      <c r="E69" s="64">
        <v>13001</v>
      </c>
      <c r="F69" s="149" t="s">
        <v>272</v>
      </c>
      <c r="G69" s="64">
        <v>13102</v>
      </c>
      <c r="H69" s="70">
        <v>0</v>
      </c>
      <c r="I69" s="626"/>
      <c r="J69" s="881"/>
    </row>
    <row r="70" spans="1:10" s="429" customFormat="1" ht="15" customHeight="1">
      <c r="A70" s="421" t="s">
        <v>269</v>
      </c>
      <c r="B70" s="149" t="s">
        <v>270</v>
      </c>
      <c r="C70" s="95" t="s">
        <v>271</v>
      </c>
      <c r="D70" s="149" t="s">
        <v>271</v>
      </c>
      <c r="E70" s="64">
        <v>13001</v>
      </c>
      <c r="F70" s="149" t="s">
        <v>273</v>
      </c>
      <c r="G70" s="64">
        <v>13103</v>
      </c>
      <c r="H70" s="614" t="s">
        <v>1523</v>
      </c>
      <c r="I70" s="626"/>
      <c r="J70" s="881"/>
    </row>
    <row r="71" spans="1:10" s="429" customFormat="1" ht="15" customHeight="1">
      <c r="A71" s="421" t="s">
        <v>269</v>
      </c>
      <c r="B71" s="149" t="s">
        <v>270</v>
      </c>
      <c r="C71" s="95" t="s">
        <v>271</v>
      </c>
      <c r="D71" s="149" t="s">
        <v>271</v>
      </c>
      <c r="E71" s="64">
        <v>13001</v>
      </c>
      <c r="F71" s="149" t="s">
        <v>274</v>
      </c>
      <c r="G71" s="64">
        <v>13104</v>
      </c>
      <c r="H71" s="651">
        <v>0.04</v>
      </c>
      <c r="I71" s="626"/>
      <c r="J71" s="881"/>
    </row>
    <row r="72" spans="1:10" s="429" customFormat="1" ht="15" customHeight="1">
      <c r="A72" s="421" t="s">
        <v>269</v>
      </c>
      <c r="B72" s="149" t="s">
        <v>270</v>
      </c>
      <c r="C72" s="95" t="s">
        <v>271</v>
      </c>
      <c r="D72" s="149" t="s">
        <v>271</v>
      </c>
      <c r="E72" s="64">
        <v>13001</v>
      </c>
      <c r="F72" s="149" t="s">
        <v>275</v>
      </c>
      <c r="G72" s="64">
        <v>13105</v>
      </c>
      <c r="H72" s="614" t="s">
        <v>1523</v>
      </c>
      <c r="I72" s="626"/>
      <c r="J72" s="881"/>
    </row>
    <row r="73" spans="1:10" s="429" customFormat="1" ht="15" customHeight="1">
      <c r="A73" s="421" t="s">
        <v>269</v>
      </c>
      <c r="B73" s="149" t="s">
        <v>270</v>
      </c>
      <c r="C73" s="95" t="s">
        <v>271</v>
      </c>
      <c r="D73" s="149" t="s">
        <v>271</v>
      </c>
      <c r="E73" s="64">
        <v>13001</v>
      </c>
      <c r="F73" s="149" t="s">
        <v>276</v>
      </c>
      <c r="G73" s="64">
        <v>13106</v>
      </c>
      <c r="H73" s="614" t="s">
        <v>1523</v>
      </c>
      <c r="I73" s="626"/>
      <c r="J73" s="881"/>
    </row>
    <row r="74" spans="1:10" s="429" customFormat="1" ht="15" customHeight="1">
      <c r="A74" s="421" t="s">
        <v>269</v>
      </c>
      <c r="B74" s="149" t="s">
        <v>270</v>
      </c>
      <c r="C74" s="95" t="s">
        <v>271</v>
      </c>
      <c r="D74" s="149" t="s">
        <v>271</v>
      </c>
      <c r="E74" s="64">
        <v>13001</v>
      </c>
      <c r="F74" s="149" t="s">
        <v>277</v>
      </c>
      <c r="G74" s="64">
        <v>13107</v>
      </c>
      <c r="H74" s="651">
        <v>10.18</v>
      </c>
      <c r="I74" s="626"/>
      <c r="J74" s="881"/>
    </row>
    <row r="75" spans="1:10" s="429" customFormat="1" ht="15" customHeight="1">
      <c r="A75" s="421" t="s">
        <v>269</v>
      </c>
      <c r="B75" s="149" t="s">
        <v>270</v>
      </c>
      <c r="C75" s="95" t="s">
        <v>271</v>
      </c>
      <c r="D75" s="149" t="s">
        <v>271</v>
      </c>
      <c r="E75" s="64">
        <v>13001</v>
      </c>
      <c r="F75" s="149" t="s">
        <v>278</v>
      </c>
      <c r="G75" s="64">
        <v>13108</v>
      </c>
      <c r="H75" s="614" t="s">
        <v>1523</v>
      </c>
      <c r="I75" s="626"/>
      <c r="J75" s="881"/>
    </row>
    <row r="76" spans="1:10" s="429" customFormat="1" ht="15" customHeight="1">
      <c r="A76" s="421" t="s">
        <v>269</v>
      </c>
      <c r="B76" s="149" t="s">
        <v>270</v>
      </c>
      <c r="C76" s="95" t="s">
        <v>271</v>
      </c>
      <c r="D76" s="149" t="s">
        <v>271</v>
      </c>
      <c r="E76" s="64">
        <v>13001</v>
      </c>
      <c r="F76" s="149" t="s">
        <v>279</v>
      </c>
      <c r="G76" s="64">
        <v>13109</v>
      </c>
      <c r="H76" s="614" t="s">
        <v>1523</v>
      </c>
      <c r="I76" s="626"/>
      <c r="J76" s="881"/>
    </row>
    <row r="77" spans="1:10" s="429" customFormat="1" ht="15" customHeight="1">
      <c r="A77" s="421" t="s">
        <v>269</v>
      </c>
      <c r="B77" s="149" t="s">
        <v>270</v>
      </c>
      <c r="C77" s="95" t="s">
        <v>271</v>
      </c>
      <c r="D77" s="149" t="s">
        <v>271</v>
      </c>
      <c r="E77" s="64">
        <v>13001</v>
      </c>
      <c r="F77" s="149" t="s">
        <v>280</v>
      </c>
      <c r="G77" s="64">
        <v>13110</v>
      </c>
      <c r="H77" s="651">
        <v>1.21</v>
      </c>
      <c r="I77" s="626"/>
      <c r="J77" s="881"/>
    </row>
    <row r="78" spans="1:10" s="429" customFormat="1" ht="15" customHeight="1">
      <c r="A78" s="421" t="s">
        <v>269</v>
      </c>
      <c r="B78" s="149" t="s">
        <v>270</v>
      </c>
      <c r="C78" s="95" t="s">
        <v>271</v>
      </c>
      <c r="D78" s="149" t="s">
        <v>271</v>
      </c>
      <c r="E78" s="64">
        <v>13001</v>
      </c>
      <c r="F78" s="149" t="s">
        <v>281</v>
      </c>
      <c r="G78" s="64">
        <v>13111</v>
      </c>
      <c r="H78" s="614" t="s">
        <v>1523</v>
      </c>
      <c r="I78" s="626"/>
      <c r="J78" s="881"/>
    </row>
    <row r="79" spans="1:10" s="429" customFormat="1" ht="15" customHeight="1">
      <c r="A79" s="421" t="s">
        <v>269</v>
      </c>
      <c r="B79" s="149" t="s">
        <v>270</v>
      </c>
      <c r="C79" s="95" t="s">
        <v>271</v>
      </c>
      <c r="D79" s="149" t="s">
        <v>271</v>
      </c>
      <c r="E79" s="64">
        <v>13001</v>
      </c>
      <c r="F79" s="149" t="s">
        <v>282</v>
      </c>
      <c r="G79" s="64">
        <v>13112</v>
      </c>
      <c r="H79" s="614" t="s">
        <v>1523</v>
      </c>
      <c r="I79" s="626"/>
      <c r="J79" s="881"/>
    </row>
    <row r="80" spans="1:10" s="429" customFormat="1" ht="15" customHeight="1">
      <c r="A80" s="421" t="s">
        <v>269</v>
      </c>
      <c r="B80" s="149" t="s">
        <v>270</v>
      </c>
      <c r="C80" s="95" t="s">
        <v>271</v>
      </c>
      <c r="D80" s="149" t="s">
        <v>271</v>
      </c>
      <c r="E80" s="64">
        <v>13001</v>
      </c>
      <c r="F80" s="149" t="s">
        <v>283</v>
      </c>
      <c r="G80" s="64">
        <v>13113</v>
      </c>
      <c r="H80" s="614" t="s">
        <v>1523</v>
      </c>
      <c r="I80" s="626"/>
      <c r="J80" s="881"/>
    </row>
    <row r="81" spans="1:10" s="429" customFormat="1" ht="15" customHeight="1">
      <c r="A81" s="421" t="s">
        <v>269</v>
      </c>
      <c r="B81" s="149" t="s">
        <v>270</v>
      </c>
      <c r="C81" s="95" t="s">
        <v>271</v>
      </c>
      <c r="D81" s="149" t="s">
        <v>271</v>
      </c>
      <c r="E81" s="64">
        <v>13001</v>
      </c>
      <c r="F81" s="149" t="s">
        <v>284</v>
      </c>
      <c r="G81" s="64">
        <v>13114</v>
      </c>
      <c r="H81" s="651">
        <v>0.65</v>
      </c>
      <c r="I81" s="626"/>
      <c r="J81" s="881"/>
    </row>
    <row r="82" spans="1:10" s="429" customFormat="1" ht="15" customHeight="1">
      <c r="A82" s="421" t="s">
        <v>269</v>
      </c>
      <c r="B82" s="149" t="s">
        <v>270</v>
      </c>
      <c r="C82" s="95" t="s">
        <v>271</v>
      </c>
      <c r="D82" s="149" t="s">
        <v>271</v>
      </c>
      <c r="E82" s="64">
        <v>13001</v>
      </c>
      <c r="F82" s="149" t="s">
        <v>285</v>
      </c>
      <c r="G82" s="64">
        <v>13115</v>
      </c>
      <c r="H82" s="70">
        <v>0</v>
      </c>
      <c r="I82" s="626"/>
      <c r="J82" s="881"/>
    </row>
    <row r="83" spans="1:10" s="429" customFormat="1" ht="15" customHeight="1">
      <c r="A83" s="421" t="s">
        <v>269</v>
      </c>
      <c r="B83" s="149" t="s">
        <v>270</v>
      </c>
      <c r="C83" s="95" t="s">
        <v>271</v>
      </c>
      <c r="D83" s="149" t="s">
        <v>271</v>
      </c>
      <c r="E83" s="64">
        <v>13001</v>
      </c>
      <c r="F83" s="149" t="s">
        <v>286</v>
      </c>
      <c r="G83" s="64">
        <v>13116</v>
      </c>
      <c r="H83" s="614" t="s">
        <v>1523</v>
      </c>
      <c r="I83" s="626"/>
      <c r="J83" s="881"/>
    </row>
    <row r="84" spans="1:10" s="429" customFormat="1" ht="15" customHeight="1">
      <c r="A84" s="421" t="s">
        <v>269</v>
      </c>
      <c r="B84" s="149" t="s">
        <v>270</v>
      </c>
      <c r="C84" s="95" t="s">
        <v>271</v>
      </c>
      <c r="D84" s="149" t="s">
        <v>271</v>
      </c>
      <c r="E84" s="64">
        <v>13001</v>
      </c>
      <c r="F84" s="149" t="s">
        <v>287</v>
      </c>
      <c r="G84" s="64">
        <v>13117</v>
      </c>
      <c r="H84" s="614" t="s">
        <v>1523</v>
      </c>
      <c r="I84" s="626"/>
      <c r="J84" s="881"/>
    </row>
    <row r="85" spans="1:10" s="429" customFormat="1" ht="15" customHeight="1">
      <c r="A85" s="421" t="s">
        <v>269</v>
      </c>
      <c r="B85" s="149" t="s">
        <v>270</v>
      </c>
      <c r="C85" s="95" t="s">
        <v>271</v>
      </c>
      <c r="D85" s="149" t="s">
        <v>271</v>
      </c>
      <c r="E85" s="64">
        <v>13001</v>
      </c>
      <c r="F85" s="149" t="s">
        <v>288</v>
      </c>
      <c r="G85" s="64">
        <v>13118</v>
      </c>
      <c r="H85" s="614" t="s">
        <v>1523</v>
      </c>
      <c r="I85" s="626"/>
      <c r="J85" s="881"/>
    </row>
    <row r="86" spans="1:10" s="429" customFormat="1" ht="15" customHeight="1">
      <c r="A86" s="421" t="s">
        <v>269</v>
      </c>
      <c r="B86" s="149" t="s">
        <v>270</v>
      </c>
      <c r="C86" s="95" t="s">
        <v>271</v>
      </c>
      <c r="D86" s="149" t="s">
        <v>271</v>
      </c>
      <c r="E86" s="64">
        <v>13001</v>
      </c>
      <c r="F86" s="149" t="s">
        <v>289</v>
      </c>
      <c r="G86" s="64">
        <v>13119</v>
      </c>
      <c r="H86" s="70">
        <v>0</v>
      </c>
      <c r="I86" s="626"/>
      <c r="J86" s="881"/>
    </row>
    <row r="87" spans="1:10" s="429" customFormat="1" ht="15" customHeight="1">
      <c r="A87" s="421" t="s">
        <v>269</v>
      </c>
      <c r="B87" s="149" t="s">
        <v>270</v>
      </c>
      <c r="C87" s="95" t="s">
        <v>271</v>
      </c>
      <c r="D87" s="149" t="s">
        <v>271</v>
      </c>
      <c r="E87" s="64">
        <v>13001</v>
      </c>
      <c r="F87" s="149" t="s">
        <v>290</v>
      </c>
      <c r="G87" s="64">
        <v>13120</v>
      </c>
      <c r="H87" s="614" t="s">
        <v>1523</v>
      </c>
      <c r="I87" s="626"/>
      <c r="J87" s="881"/>
    </row>
    <row r="88" spans="1:10" s="429" customFormat="1" ht="15" customHeight="1">
      <c r="A88" s="421" t="s">
        <v>269</v>
      </c>
      <c r="B88" s="149" t="s">
        <v>270</v>
      </c>
      <c r="C88" s="95" t="s">
        <v>271</v>
      </c>
      <c r="D88" s="149" t="s">
        <v>271</v>
      </c>
      <c r="E88" s="64">
        <v>13001</v>
      </c>
      <c r="F88" s="149" t="s">
        <v>291</v>
      </c>
      <c r="G88" s="64">
        <v>13121</v>
      </c>
      <c r="H88" s="614" t="s">
        <v>1523</v>
      </c>
      <c r="I88" s="626"/>
      <c r="J88" s="881"/>
    </row>
    <row r="89" spans="1:10" s="429" customFormat="1" ht="15" customHeight="1">
      <c r="A89" s="421" t="s">
        <v>269</v>
      </c>
      <c r="B89" s="149" t="s">
        <v>270</v>
      </c>
      <c r="C89" s="95" t="s">
        <v>271</v>
      </c>
      <c r="D89" s="149" t="s">
        <v>271</v>
      </c>
      <c r="E89" s="64">
        <v>13001</v>
      </c>
      <c r="F89" s="149" t="s">
        <v>292</v>
      </c>
      <c r="G89" s="64">
        <v>13122</v>
      </c>
      <c r="H89" s="651">
        <v>1.27</v>
      </c>
      <c r="I89" s="626"/>
      <c r="J89" s="881"/>
    </row>
    <row r="90" spans="1:10" s="429" customFormat="1" ht="15" customHeight="1">
      <c r="A90" s="421" t="s">
        <v>269</v>
      </c>
      <c r="B90" s="149" t="s">
        <v>270</v>
      </c>
      <c r="C90" s="95" t="s">
        <v>271</v>
      </c>
      <c r="D90" s="149" t="s">
        <v>271</v>
      </c>
      <c r="E90" s="64">
        <v>13001</v>
      </c>
      <c r="F90" s="149" t="s">
        <v>293</v>
      </c>
      <c r="G90" s="64">
        <v>13123</v>
      </c>
      <c r="H90" s="651">
        <v>0.47</v>
      </c>
      <c r="I90" s="626"/>
      <c r="J90" s="881"/>
    </row>
    <row r="91" spans="1:10" s="429" customFormat="1" ht="15" customHeight="1">
      <c r="A91" s="421" t="s">
        <v>269</v>
      </c>
      <c r="B91" s="149" t="s">
        <v>270</v>
      </c>
      <c r="C91" s="95" t="s">
        <v>271</v>
      </c>
      <c r="D91" s="149" t="s">
        <v>271</v>
      </c>
      <c r="E91" s="64">
        <v>13001</v>
      </c>
      <c r="F91" s="149" t="s">
        <v>294</v>
      </c>
      <c r="G91" s="64">
        <v>13124</v>
      </c>
      <c r="H91" s="614" t="s">
        <v>1523</v>
      </c>
      <c r="I91" s="626"/>
      <c r="J91" s="881"/>
    </row>
    <row r="92" spans="1:10" s="429" customFormat="1" ht="15" customHeight="1">
      <c r="A92" s="421" t="s">
        <v>269</v>
      </c>
      <c r="B92" s="149" t="s">
        <v>270</v>
      </c>
      <c r="C92" s="95" t="s">
        <v>271</v>
      </c>
      <c r="D92" s="149" t="s">
        <v>271</v>
      </c>
      <c r="E92" s="64">
        <v>13001</v>
      </c>
      <c r="F92" s="149" t="s">
        <v>295</v>
      </c>
      <c r="G92" s="64">
        <v>13125</v>
      </c>
      <c r="H92" s="651">
        <v>0.97</v>
      </c>
      <c r="I92" s="626"/>
      <c r="J92" s="881"/>
    </row>
    <row r="93" spans="1:10" s="429" customFormat="1" ht="15" customHeight="1">
      <c r="A93" s="421" t="s">
        <v>269</v>
      </c>
      <c r="B93" s="149" t="s">
        <v>270</v>
      </c>
      <c r="C93" s="95" t="s">
        <v>271</v>
      </c>
      <c r="D93" s="149" t="s">
        <v>271</v>
      </c>
      <c r="E93" s="64">
        <v>13001</v>
      </c>
      <c r="F93" s="149" t="s">
        <v>296</v>
      </c>
      <c r="G93" s="64">
        <v>13126</v>
      </c>
      <c r="H93" s="614" t="s">
        <v>1523</v>
      </c>
      <c r="I93" s="626"/>
      <c r="J93" s="881"/>
    </row>
    <row r="94" spans="1:10" s="429" customFormat="1" ht="15" customHeight="1">
      <c r="A94" s="421" t="s">
        <v>269</v>
      </c>
      <c r="B94" s="149" t="s">
        <v>270</v>
      </c>
      <c r="C94" s="95" t="s">
        <v>271</v>
      </c>
      <c r="D94" s="149" t="s">
        <v>271</v>
      </c>
      <c r="E94" s="64">
        <v>13001</v>
      </c>
      <c r="F94" s="149" t="s">
        <v>297</v>
      </c>
      <c r="G94" s="64">
        <v>13127</v>
      </c>
      <c r="H94" s="651">
        <v>6.26</v>
      </c>
      <c r="I94" s="626"/>
      <c r="J94" s="881"/>
    </row>
    <row r="95" spans="1:10" s="429" customFormat="1" ht="15" customHeight="1">
      <c r="A95" s="421" t="s">
        <v>269</v>
      </c>
      <c r="B95" s="149" t="s">
        <v>270</v>
      </c>
      <c r="C95" s="95" t="s">
        <v>271</v>
      </c>
      <c r="D95" s="149" t="s">
        <v>271</v>
      </c>
      <c r="E95" s="64">
        <v>13001</v>
      </c>
      <c r="F95" s="149" t="s">
        <v>298</v>
      </c>
      <c r="G95" s="64">
        <v>13128</v>
      </c>
      <c r="H95" s="651">
        <v>17.47</v>
      </c>
      <c r="I95" s="626"/>
      <c r="J95" s="881"/>
    </row>
    <row r="96" spans="1:10" s="429" customFormat="1" ht="15" customHeight="1">
      <c r="A96" s="421" t="s">
        <v>269</v>
      </c>
      <c r="B96" s="149" t="s">
        <v>270</v>
      </c>
      <c r="C96" s="95" t="s">
        <v>271</v>
      </c>
      <c r="D96" s="149" t="s">
        <v>271</v>
      </c>
      <c r="E96" s="64">
        <v>13001</v>
      </c>
      <c r="F96" s="149" t="s">
        <v>299</v>
      </c>
      <c r="G96" s="64">
        <v>13129</v>
      </c>
      <c r="H96" s="614" t="s">
        <v>1523</v>
      </c>
      <c r="I96" s="626"/>
      <c r="J96" s="881"/>
    </row>
    <row r="97" spans="1:10" s="429" customFormat="1" ht="15" customHeight="1">
      <c r="A97" s="421" t="s">
        <v>269</v>
      </c>
      <c r="B97" s="149" t="s">
        <v>270</v>
      </c>
      <c r="C97" s="95" t="s">
        <v>271</v>
      </c>
      <c r="D97" s="149" t="s">
        <v>271</v>
      </c>
      <c r="E97" s="64">
        <v>13001</v>
      </c>
      <c r="F97" s="149" t="s">
        <v>300</v>
      </c>
      <c r="G97" s="64">
        <v>13130</v>
      </c>
      <c r="H97" s="614" t="s">
        <v>1523</v>
      </c>
      <c r="I97" s="626"/>
      <c r="J97" s="881"/>
    </row>
    <row r="98" spans="1:10" s="429" customFormat="1" ht="15" customHeight="1">
      <c r="A98" s="421" t="s">
        <v>269</v>
      </c>
      <c r="B98" s="149" t="s">
        <v>270</v>
      </c>
      <c r="C98" s="95" t="s">
        <v>271</v>
      </c>
      <c r="D98" s="149" t="s">
        <v>271</v>
      </c>
      <c r="E98" s="64">
        <v>13001</v>
      </c>
      <c r="F98" s="149" t="s">
        <v>301</v>
      </c>
      <c r="G98" s="64">
        <v>13131</v>
      </c>
      <c r="H98" s="614" t="s">
        <v>1523</v>
      </c>
      <c r="I98" s="626"/>
      <c r="J98" s="881"/>
    </row>
    <row r="99" spans="1:10" s="429" customFormat="1" ht="15" customHeight="1">
      <c r="A99" s="421" t="s">
        <v>269</v>
      </c>
      <c r="B99" s="149" t="s">
        <v>270</v>
      </c>
      <c r="C99" s="95" t="s">
        <v>271</v>
      </c>
      <c r="D99" s="149" t="s">
        <v>271</v>
      </c>
      <c r="E99" s="64">
        <v>13001</v>
      </c>
      <c r="F99" s="149" t="s">
        <v>302</v>
      </c>
      <c r="G99" s="64">
        <v>13132</v>
      </c>
      <c r="H99" s="651">
        <v>1.24</v>
      </c>
      <c r="I99" s="626"/>
      <c r="J99" s="881"/>
    </row>
    <row r="100" spans="1:10" s="429" customFormat="1" ht="15" customHeight="1">
      <c r="A100" s="421" t="s">
        <v>269</v>
      </c>
      <c r="B100" s="149" t="s">
        <v>303</v>
      </c>
      <c r="C100" s="95" t="s">
        <v>271</v>
      </c>
      <c r="D100" s="149" t="s">
        <v>271</v>
      </c>
      <c r="E100" s="64">
        <v>13001</v>
      </c>
      <c r="F100" s="149" t="s">
        <v>304</v>
      </c>
      <c r="G100" s="64">
        <v>13201</v>
      </c>
      <c r="H100" s="651">
        <v>9.0399999999999991</v>
      </c>
      <c r="I100" s="626"/>
      <c r="J100" s="881"/>
    </row>
    <row r="101" spans="1:10" s="429" customFormat="1" ht="15" customHeight="1">
      <c r="A101" s="421" t="s">
        <v>269</v>
      </c>
      <c r="B101" s="149" t="s">
        <v>303</v>
      </c>
      <c r="C101" s="95" t="s">
        <v>271</v>
      </c>
      <c r="D101" s="149" t="s">
        <v>271</v>
      </c>
      <c r="E101" s="64">
        <v>13001</v>
      </c>
      <c r="F101" s="149" t="s">
        <v>305</v>
      </c>
      <c r="G101" s="64">
        <v>13202</v>
      </c>
      <c r="H101" s="651">
        <v>0.51</v>
      </c>
      <c r="I101" s="626"/>
      <c r="J101" s="881"/>
    </row>
    <row r="102" spans="1:10" s="429" customFormat="1" ht="15" customHeight="1">
      <c r="A102" s="421" t="s">
        <v>269</v>
      </c>
      <c r="B102" s="149" t="s">
        <v>303</v>
      </c>
      <c r="C102" s="95" t="s">
        <v>271</v>
      </c>
      <c r="D102" s="149" t="s">
        <v>271</v>
      </c>
      <c r="E102" s="64">
        <v>13001</v>
      </c>
      <c r="F102" s="149" t="s">
        <v>306</v>
      </c>
      <c r="G102" s="64">
        <v>13203</v>
      </c>
      <c r="H102" s="651">
        <v>12.54</v>
      </c>
      <c r="I102" s="626"/>
      <c r="J102" s="881"/>
    </row>
    <row r="103" spans="1:10" s="429" customFormat="1" ht="15" customHeight="1">
      <c r="A103" s="421" t="s">
        <v>269</v>
      </c>
      <c r="B103" s="149" t="s">
        <v>307</v>
      </c>
      <c r="C103" s="95" t="s">
        <v>271</v>
      </c>
      <c r="D103" s="149" t="s">
        <v>271</v>
      </c>
      <c r="E103" s="64">
        <v>13001</v>
      </c>
      <c r="F103" s="149" t="s">
        <v>308</v>
      </c>
      <c r="G103" s="64">
        <v>13301</v>
      </c>
      <c r="H103" s="70">
        <v>0</v>
      </c>
      <c r="I103" s="626"/>
      <c r="J103" s="881"/>
    </row>
    <row r="104" spans="1:10" s="429" customFormat="1" ht="15" customHeight="1">
      <c r="A104" s="421" t="s">
        <v>269</v>
      </c>
      <c r="B104" s="149" t="s">
        <v>307</v>
      </c>
      <c r="C104" s="95" t="s">
        <v>271</v>
      </c>
      <c r="D104" s="149" t="s">
        <v>271</v>
      </c>
      <c r="E104" s="64">
        <v>13001</v>
      </c>
      <c r="F104" s="149" t="s">
        <v>309</v>
      </c>
      <c r="G104" s="64">
        <v>13302</v>
      </c>
      <c r="H104" s="651">
        <v>12.36</v>
      </c>
      <c r="I104" s="626"/>
      <c r="J104" s="881"/>
    </row>
    <row r="105" spans="1:10" s="429" customFormat="1" ht="15" customHeight="1">
      <c r="A105" s="421" t="s">
        <v>269</v>
      </c>
      <c r="B105" s="149" t="s">
        <v>307</v>
      </c>
      <c r="C105" s="95" t="s">
        <v>271</v>
      </c>
      <c r="D105" s="149" t="s">
        <v>271</v>
      </c>
      <c r="E105" s="64">
        <v>13001</v>
      </c>
      <c r="F105" s="149" t="s">
        <v>310</v>
      </c>
      <c r="G105" s="64">
        <v>13303</v>
      </c>
      <c r="H105" s="70">
        <v>0</v>
      </c>
      <c r="I105" s="626"/>
      <c r="J105" s="881"/>
    </row>
    <row r="106" spans="1:10" s="429" customFormat="1" ht="15" customHeight="1">
      <c r="A106" s="421" t="s">
        <v>269</v>
      </c>
      <c r="B106" s="149" t="s">
        <v>311</v>
      </c>
      <c r="C106" s="95" t="s">
        <v>271</v>
      </c>
      <c r="D106" s="149" t="s">
        <v>271</v>
      </c>
      <c r="E106" s="64">
        <v>13001</v>
      </c>
      <c r="F106" s="149" t="s">
        <v>312</v>
      </c>
      <c r="G106" s="64">
        <v>13401</v>
      </c>
      <c r="H106" s="651">
        <v>1.67</v>
      </c>
      <c r="I106" s="626"/>
      <c r="J106" s="881"/>
    </row>
    <row r="107" spans="1:10" s="429" customFormat="1" ht="15" customHeight="1">
      <c r="A107" s="421" t="s">
        <v>269</v>
      </c>
      <c r="B107" s="149" t="s">
        <v>311</v>
      </c>
      <c r="C107" s="95" t="s">
        <v>271</v>
      </c>
      <c r="D107" s="149" t="s">
        <v>271</v>
      </c>
      <c r="E107" s="64">
        <v>13001</v>
      </c>
      <c r="F107" s="149" t="s">
        <v>313</v>
      </c>
      <c r="G107" s="64">
        <v>13402</v>
      </c>
      <c r="H107" s="70">
        <v>0</v>
      </c>
      <c r="I107" s="626"/>
      <c r="J107" s="881"/>
    </row>
    <row r="108" spans="1:10" s="429" customFormat="1" ht="15" customHeight="1">
      <c r="A108" s="421" t="s">
        <v>269</v>
      </c>
      <c r="B108" s="149" t="s">
        <v>311</v>
      </c>
      <c r="C108" s="95" t="s">
        <v>271</v>
      </c>
      <c r="D108" s="149" t="s">
        <v>271</v>
      </c>
      <c r="E108" s="64">
        <v>13001</v>
      </c>
      <c r="F108" s="149" t="s">
        <v>314</v>
      </c>
      <c r="G108" s="64">
        <v>13403</v>
      </c>
      <c r="H108" s="614" t="s">
        <v>1523</v>
      </c>
      <c r="I108" s="626"/>
      <c r="J108" s="881"/>
    </row>
    <row r="109" spans="1:10" s="429" customFormat="1" ht="15" customHeight="1">
      <c r="A109" s="421" t="s">
        <v>269</v>
      </c>
      <c r="B109" s="149" t="s">
        <v>311</v>
      </c>
      <c r="C109" s="95" t="s">
        <v>271</v>
      </c>
      <c r="D109" s="149" t="s">
        <v>271</v>
      </c>
      <c r="E109" s="64">
        <v>13001</v>
      </c>
      <c r="F109" s="149" t="s">
        <v>315</v>
      </c>
      <c r="G109" s="64">
        <v>13404</v>
      </c>
      <c r="H109" s="651">
        <v>0.39</v>
      </c>
      <c r="I109" s="626"/>
      <c r="J109" s="881"/>
    </row>
    <row r="110" spans="1:10" s="429" customFormat="1" ht="15" customHeight="1">
      <c r="A110" s="421" t="s">
        <v>269</v>
      </c>
      <c r="B110" s="149" t="s">
        <v>316</v>
      </c>
      <c r="C110" s="95" t="s">
        <v>172</v>
      </c>
      <c r="D110" s="149" t="s">
        <v>316</v>
      </c>
      <c r="E110" s="64">
        <v>13501</v>
      </c>
      <c r="F110" s="66" t="s">
        <v>316</v>
      </c>
      <c r="G110" s="64">
        <v>13501</v>
      </c>
      <c r="H110" s="651">
        <v>36.64</v>
      </c>
      <c r="I110" s="626"/>
      <c r="J110" s="881"/>
    </row>
    <row r="111" spans="1:10" s="429" customFormat="1" ht="15" customHeight="1">
      <c r="A111" s="421" t="s">
        <v>269</v>
      </c>
      <c r="B111" s="149" t="s">
        <v>317</v>
      </c>
      <c r="C111" s="95" t="s">
        <v>271</v>
      </c>
      <c r="D111" s="149" t="s">
        <v>271</v>
      </c>
      <c r="E111" s="64">
        <v>13001</v>
      </c>
      <c r="F111" s="149" t="s">
        <v>317</v>
      </c>
      <c r="G111" s="64">
        <v>13601</v>
      </c>
      <c r="H111" s="651">
        <v>0.56000000000000005</v>
      </c>
      <c r="I111" s="626"/>
      <c r="J111" s="881"/>
    </row>
    <row r="112" spans="1:10" s="429" customFormat="1" ht="15" customHeight="1">
      <c r="A112" s="421" t="s">
        <v>269</v>
      </c>
      <c r="B112" s="149" t="s">
        <v>317</v>
      </c>
      <c r="C112" s="95" t="s">
        <v>271</v>
      </c>
      <c r="D112" s="149" t="s">
        <v>271</v>
      </c>
      <c r="E112" s="64">
        <v>13001</v>
      </c>
      <c r="F112" s="149" t="s">
        <v>318</v>
      </c>
      <c r="G112" s="64">
        <v>13602</v>
      </c>
      <c r="H112" s="651">
        <v>0.15</v>
      </c>
      <c r="I112" s="626"/>
      <c r="J112" s="881"/>
    </row>
    <row r="113" spans="1:10" s="429" customFormat="1" ht="15" customHeight="1">
      <c r="A113" s="421" t="s">
        <v>269</v>
      </c>
      <c r="B113" s="149" t="s">
        <v>317</v>
      </c>
      <c r="C113" s="95" t="s">
        <v>271</v>
      </c>
      <c r="D113" s="149" t="s">
        <v>271</v>
      </c>
      <c r="E113" s="64">
        <v>13001</v>
      </c>
      <c r="F113" s="149" t="s">
        <v>319</v>
      </c>
      <c r="G113" s="64">
        <v>13603</v>
      </c>
      <c r="H113" s="614" t="s">
        <v>1523</v>
      </c>
      <c r="I113" s="626"/>
      <c r="J113" s="881"/>
    </row>
    <row r="114" spans="1:10" s="429" customFormat="1" ht="15" customHeight="1">
      <c r="A114" s="421" t="s">
        <v>269</v>
      </c>
      <c r="B114" s="149" t="s">
        <v>317</v>
      </c>
      <c r="C114" s="95" t="s">
        <v>271</v>
      </c>
      <c r="D114" s="149" t="s">
        <v>271</v>
      </c>
      <c r="E114" s="64">
        <v>13001</v>
      </c>
      <c r="F114" s="149" t="s">
        <v>320</v>
      </c>
      <c r="G114" s="64">
        <v>13604</v>
      </c>
      <c r="H114" s="70">
        <v>0</v>
      </c>
      <c r="I114" s="626"/>
      <c r="J114" s="881"/>
    </row>
    <row r="115" spans="1:10" s="429" customFormat="1" ht="15" customHeight="1">
      <c r="A115" s="421" t="s">
        <v>269</v>
      </c>
      <c r="B115" s="149" t="s">
        <v>317</v>
      </c>
      <c r="C115" s="95" t="s">
        <v>271</v>
      </c>
      <c r="D115" s="149" t="s">
        <v>271</v>
      </c>
      <c r="E115" s="64">
        <v>13001</v>
      </c>
      <c r="F115" s="149" t="s">
        <v>321</v>
      </c>
      <c r="G115" s="64">
        <v>13605</v>
      </c>
      <c r="H115" s="651">
        <v>1.28</v>
      </c>
      <c r="I115" s="626"/>
      <c r="J115" s="881"/>
    </row>
    <row r="116" spans="1:10" s="429" customFormat="1" ht="15" customHeight="1">
      <c r="A116" s="421" t="s">
        <v>322</v>
      </c>
      <c r="B116" s="149" t="s">
        <v>323</v>
      </c>
      <c r="C116" s="95" t="s">
        <v>172</v>
      </c>
      <c r="D116" s="149" t="s">
        <v>323</v>
      </c>
      <c r="E116" s="64">
        <v>14101</v>
      </c>
      <c r="F116" s="149" t="s">
        <v>323</v>
      </c>
      <c r="G116" s="64">
        <v>14101</v>
      </c>
      <c r="H116" s="651">
        <v>1.1499999999999999</v>
      </c>
      <c r="I116" s="626"/>
      <c r="J116" s="881"/>
    </row>
    <row r="117" spans="1:10" s="429" customFormat="1" ht="15" customHeight="1">
      <c r="A117" s="421" t="s">
        <v>324</v>
      </c>
      <c r="B117" s="149" t="s">
        <v>325</v>
      </c>
      <c r="C117" s="95" t="s">
        <v>172</v>
      </c>
      <c r="D117" s="149" t="s">
        <v>325</v>
      </c>
      <c r="E117" s="64">
        <v>15101</v>
      </c>
      <c r="F117" s="149" t="s">
        <v>325</v>
      </c>
      <c r="G117" s="64">
        <v>15101</v>
      </c>
      <c r="H117" s="614" t="s">
        <v>1523</v>
      </c>
      <c r="I117" s="626"/>
      <c r="J117" s="881"/>
    </row>
    <row r="118" spans="1:10" s="429" customFormat="1" ht="15" customHeight="1">
      <c r="A118" s="421" t="s">
        <v>326</v>
      </c>
      <c r="B118" s="219" t="s">
        <v>327</v>
      </c>
      <c r="C118" s="95" t="s">
        <v>172</v>
      </c>
      <c r="D118" s="149" t="s">
        <v>328</v>
      </c>
      <c r="E118" s="64">
        <v>16101</v>
      </c>
      <c r="F118" s="149" t="s">
        <v>329</v>
      </c>
      <c r="G118" s="64">
        <v>16101</v>
      </c>
      <c r="H118" s="651">
        <v>40.03</v>
      </c>
      <c r="I118" s="626"/>
      <c r="J118" s="881"/>
    </row>
    <row r="119" spans="1:10" s="429" customFormat="1" ht="15" customHeight="1">
      <c r="A119" s="421" t="s">
        <v>326</v>
      </c>
      <c r="B119" s="219" t="s">
        <v>327</v>
      </c>
      <c r="C119" s="95" t="s">
        <v>172</v>
      </c>
      <c r="D119" s="149" t="s">
        <v>328</v>
      </c>
      <c r="E119" s="64">
        <v>16101</v>
      </c>
      <c r="F119" s="149" t="s">
        <v>330</v>
      </c>
      <c r="G119" s="64">
        <v>16103</v>
      </c>
      <c r="H119" s="651">
        <v>25.48</v>
      </c>
      <c r="I119" s="626"/>
      <c r="J119" s="881"/>
    </row>
    <row r="120" spans="1:10" s="429" customFormat="1" ht="15" customHeight="1">
      <c r="A120" s="421" t="s">
        <v>326</v>
      </c>
      <c r="B120" s="219" t="s">
        <v>331</v>
      </c>
      <c r="C120" s="95" t="s">
        <v>172</v>
      </c>
      <c r="D120" s="150" t="s">
        <v>332</v>
      </c>
      <c r="E120" s="64">
        <v>16301</v>
      </c>
      <c r="F120" s="150" t="s">
        <v>332</v>
      </c>
      <c r="G120" s="64">
        <v>16301</v>
      </c>
      <c r="H120" s="651">
        <v>12.39</v>
      </c>
      <c r="I120" s="626"/>
      <c r="J120" s="881"/>
    </row>
  </sheetData>
  <mergeCells count="1">
    <mergeCell ref="B1:H1"/>
  </mergeCells>
  <hyperlinks>
    <hyperlink ref="A1" location="INDICE!C77" display="EA_201" xr:uid="{00000000-0004-0000-1E00-000000000000}"/>
    <hyperlink ref="I2" location="Matriz_Estadisticas!A1" display="ESTADÍSTICAS" xr:uid="{00000000-0004-0000-1E00-000001000000}"/>
    <hyperlink ref="I1" location="INDICE!A1" display="INDICE" xr:uid="{00000000-0004-0000-1E00-000002000000}"/>
  </hyperlinks>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2"/>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02" t="s">
        <v>1493</v>
      </c>
      <c r="C2" s="27"/>
      <c r="D2" s="27"/>
      <c r="E2" s="27"/>
    </row>
    <row r="3" spans="1:19" ht="15" customHeight="1">
      <c r="A3" s="100" t="s">
        <v>4</v>
      </c>
      <c r="B3" s="185" t="s">
        <v>96</v>
      </c>
      <c r="C3" s="27"/>
      <c r="D3" s="27"/>
      <c r="E3" s="27"/>
      <c r="F3" s="27"/>
      <c r="G3" s="27"/>
      <c r="H3" s="27"/>
      <c r="I3" s="27"/>
      <c r="J3" s="27"/>
      <c r="K3" s="27"/>
      <c r="L3" s="27"/>
      <c r="M3" s="27"/>
      <c r="N3" s="27"/>
      <c r="O3" s="27"/>
      <c r="P3" s="27"/>
      <c r="Q3" s="27"/>
      <c r="R3" s="27"/>
      <c r="S3" s="27"/>
    </row>
    <row r="4" spans="1:19" ht="15" customHeight="1">
      <c r="A4" s="100" t="s">
        <v>388</v>
      </c>
      <c r="B4" s="185" t="s">
        <v>1486</v>
      </c>
      <c r="C4" s="27"/>
      <c r="D4" s="27"/>
      <c r="E4" s="27"/>
      <c r="F4" s="27"/>
      <c r="G4" s="27"/>
      <c r="H4" s="27"/>
      <c r="I4" s="27"/>
      <c r="J4" s="27"/>
      <c r="K4" s="27"/>
      <c r="L4" s="27"/>
      <c r="M4" s="27"/>
      <c r="N4" s="27"/>
      <c r="O4" s="27"/>
      <c r="P4" s="27"/>
      <c r="Q4" s="27"/>
      <c r="R4" s="27"/>
      <c r="S4" s="27"/>
    </row>
    <row r="5" spans="1:19" ht="15" customHeight="1">
      <c r="A5" s="100" t="s">
        <v>9</v>
      </c>
      <c r="B5" s="202" t="s">
        <v>1512</v>
      </c>
      <c r="C5" s="27"/>
      <c r="D5" s="27"/>
      <c r="E5" s="27"/>
      <c r="F5" s="27"/>
      <c r="G5" s="27"/>
      <c r="H5" s="27"/>
      <c r="I5" s="27"/>
      <c r="J5" s="27"/>
      <c r="K5" s="27"/>
      <c r="L5" s="27"/>
      <c r="M5" s="27"/>
      <c r="N5" s="27"/>
      <c r="O5" s="27"/>
      <c r="P5" s="27"/>
      <c r="Q5" s="27"/>
      <c r="R5" s="27"/>
      <c r="S5" s="27"/>
    </row>
    <row r="6" spans="1:19" ht="15" customHeight="1">
      <c r="A6" s="100" t="s">
        <v>138</v>
      </c>
      <c r="B6" s="202" t="s">
        <v>468</v>
      </c>
      <c r="C6" s="27"/>
      <c r="D6" s="27"/>
      <c r="E6" s="27"/>
      <c r="F6" s="27"/>
      <c r="G6" s="27"/>
      <c r="H6" s="27"/>
      <c r="I6" s="27"/>
      <c r="J6" s="27"/>
      <c r="K6" s="27"/>
      <c r="L6" s="27"/>
      <c r="M6" s="27"/>
      <c r="N6" s="27"/>
      <c r="O6" s="27"/>
      <c r="P6" s="27"/>
      <c r="Q6" s="27"/>
      <c r="R6" s="27"/>
      <c r="S6" s="27"/>
    </row>
    <row r="7" spans="1:19" ht="15" customHeight="1">
      <c r="A7" s="100" t="s">
        <v>7</v>
      </c>
      <c r="B7" s="202" t="s">
        <v>422</v>
      </c>
      <c r="C7" s="27"/>
      <c r="D7" s="27"/>
      <c r="E7" s="27"/>
      <c r="F7" s="27"/>
      <c r="G7" s="27"/>
      <c r="H7" s="27"/>
      <c r="I7" s="27"/>
      <c r="J7" s="27"/>
      <c r="K7" s="27"/>
      <c r="L7" s="27"/>
      <c r="M7" s="27"/>
      <c r="N7" s="27"/>
      <c r="O7" s="27"/>
      <c r="P7" s="27"/>
      <c r="Q7" s="27"/>
      <c r="R7" s="27"/>
      <c r="S7" s="27"/>
    </row>
    <row r="8" spans="1:19" ht="15" customHeight="1">
      <c r="A8" s="100" t="s">
        <v>389</v>
      </c>
      <c r="B8" s="325">
        <v>2019</v>
      </c>
      <c r="C8" s="25"/>
      <c r="D8" s="25"/>
      <c r="E8" s="25"/>
    </row>
    <row r="9" spans="1:19" ht="15" customHeight="1">
      <c r="A9" s="100" t="s">
        <v>390</v>
      </c>
      <c r="B9" s="202" t="s">
        <v>470</v>
      </c>
      <c r="C9" s="27"/>
      <c r="D9" s="27"/>
      <c r="E9" s="27"/>
    </row>
    <row r="10" spans="1:19" ht="124.2">
      <c r="A10" s="100" t="s">
        <v>391</v>
      </c>
      <c r="B10" s="663" t="s">
        <v>1513</v>
      </c>
      <c r="C10" s="27"/>
      <c r="D10" s="27"/>
      <c r="E10" s="27"/>
    </row>
    <row r="11" spans="1:19" ht="15" customHeight="1">
      <c r="A11" s="100" t="s">
        <v>392</v>
      </c>
      <c r="B11" s="202" t="s">
        <v>425</v>
      </c>
    </row>
    <row r="12" spans="1:19" ht="15" customHeight="1">
      <c r="A12" s="100" t="s">
        <v>393</v>
      </c>
      <c r="B12" s="202" t="s">
        <v>542</v>
      </c>
    </row>
    <row r="13" spans="1:19" ht="15" customHeight="1">
      <c r="A13" s="100" t="s">
        <v>394</v>
      </c>
      <c r="B13" s="202" t="s">
        <v>1514</v>
      </c>
    </row>
    <row r="14" spans="1:19" ht="15" customHeight="1">
      <c r="A14" s="100" t="s">
        <v>139</v>
      </c>
      <c r="B14" s="202" t="s">
        <v>1489</v>
      </c>
    </row>
    <row r="15" spans="1:19" ht="15" customHeight="1">
      <c r="A15" s="100" t="s">
        <v>395</v>
      </c>
      <c r="B15" s="273">
        <v>43855</v>
      </c>
    </row>
    <row r="16" spans="1:19" ht="15" customHeight="1">
      <c r="A16" s="100" t="s">
        <v>396</v>
      </c>
      <c r="B16" s="273">
        <v>43862</v>
      </c>
    </row>
    <row r="17" spans="1:2" ht="15" customHeight="1">
      <c r="A17" s="100" t="s">
        <v>397</v>
      </c>
      <c r="B17" s="202" t="s">
        <v>798</v>
      </c>
    </row>
    <row r="18" spans="1:2" ht="15" customHeight="1">
      <c r="A18" s="191" t="s">
        <v>398</v>
      </c>
      <c r="B18" s="202" t="s">
        <v>1515</v>
      </c>
    </row>
    <row r="19" spans="1:2" ht="15" customHeight="1">
      <c r="A19" s="191" t="s">
        <v>399</v>
      </c>
      <c r="B19" s="202" t="s">
        <v>703</v>
      </c>
    </row>
    <row r="20" spans="1:2" ht="15" customHeight="1">
      <c r="A20" s="191" t="s">
        <v>400</v>
      </c>
      <c r="B20" s="202" t="s">
        <v>479</v>
      </c>
    </row>
    <row r="21" spans="1:2" ht="27.6">
      <c r="A21" s="191" t="s">
        <v>403</v>
      </c>
      <c r="B21" s="664" t="s">
        <v>1516</v>
      </c>
    </row>
    <row r="22" spans="1:2" ht="15" customHeight="1">
      <c r="A22" s="191" t="s">
        <v>404</v>
      </c>
      <c r="B22" s="665" t="s">
        <v>1517</v>
      </c>
    </row>
    <row r="23" spans="1:2" ht="15" customHeight="1">
      <c r="A23" s="191" t="s">
        <v>435</v>
      </c>
      <c r="B23" s="666" t="s">
        <v>1518</v>
      </c>
    </row>
    <row r="24" spans="1:2" ht="15" customHeight="1">
      <c r="A24" s="191" t="s">
        <v>405</v>
      </c>
      <c r="B24" s="667">
        <v>2019</v>
      </c>
    </row>
    <row r="25" spans="1:2" ht="15" customHeight="1">
      <c r="A25" s="191" t="s">
        <v>406</v>
      </c>
      <c r="B25" s="665" t="s">
        <v>470</v>
      </c>
    </row>
    <row r="26" spans="1:2" ht="15" customHeight="1">
      <c r="A26" s="191" t="s">
        <v>407</v>
      </c>
      <c r="B26" s="269" t="s">
        <v>1492</v>
      </c>
    </row>
    <row r="27" spans="1:2" ht="15" customHeight="1">
      <c r="A27" s="191" t="s">
        <v>408</v>
      </c>
      <c r="B27" s="275" t="s">
        <v>1705</v>
      </c>
    </row>
    <row r="28" spans="1:2" ht="15" customHeight="1">
      <c r="A28" s="191" t="s">
        <v>439</v>
      </c>
      <c r="B28" s="275" t="s">
        <v>1715</v>
      </c>
    </row>
    <row r="29" spans="1:2" ht="15" customHeight="1">
      <c r="A29" s="191" t="s">
        <v>409</v>
      </c>
      <c r="B29" s="655">
        <v>2019</v>
      </c>
    </row>
    <row r="30" spans="1:2" ht="15" customHeight="1">
      <c r="A30" s="191" t="s">
        <v>410</v>
      </c>
      <c r="B30" s="656" t="s">
        <v>470</v>
      </c>
    </row>
    <row r="31" spans="1:2" ht="15" customHeight="1">
      <c r="A31" s="191" t="s">
        <v>411</v>
      </c>
      <c r="B31" s="668"/>
    </row>
    <row r="32" spans="1:2" ht="15" customHeight="1">
      <c r="A32" s="278" t="s">
        <v>412</v>
      </c>
      <c r="B32" s="166"/>
    </row>
    <row r="33" spans="1:2" ht="15" customHeight="1">
      <c r="A33" s="278" t="s">
        <v>440</v>
      </c>
      <c r="B33" s="666"/>
    </row>
    <row r="34" spans="1:2" ht="15" customHeight="1">
      <c r="A34" s="278" t="s">
        <v>413</v>
      </c>
      <c r="B34" s="669"/>
    </row>
    <row r="35" spans="1:2" ht="15" customHeight="1">
      <c r="A35" s="278" t="s">
        <v>414</v>
      </c>
      <c r="B35" s="668"/>
    </row>
    <row r="36" spans="1:2" ht="27.6">
      <c r="A36" s="278" t="s">
        <v>401</v>
      </c>
      <c r="B36" s="670" t="s">
        <v>1727</v>
      </c>
    </row>
    <row r="37" spans="1:2" ht="15" customHeight="1">
      <c r="A37" s="278" t="s">
        <v>1267</v>
      </c>
      <c r="B37" s="256" t="s">
        <v>485</v>
      </c>
    </row>
    <row r="38" spans="1:2" ht="15" customHeight="1">
      <c r="A38" s="278" t="s">
        <v>402</v>
      </c>
      <c r="B38" s="284" t="s">
        <v>1494</v>
      </c>
    </row>
  </sheetData>
  <hyperlinks>
    <hyperlink ref="C1" location="INDICE!A1" display="INDICE" xr:uid="{00000000-0004-0000-1F00-000000000000}"/>
    <hyperlink ref="A1" location="INDICE!C76" display="COMPONENTE" xr:uid="{00000000-0004-0000-1F00-000001000000}"/>
    <hyperlink ref="B23" r:id="rId1" xr:uid="{00000000-0004-0000-1F00-000002000000}"/>
  </hyperlinks>
  <pageMargins left="0.7" right="0.7" top="0.75" bottom="0.75" header="0.3" footer="0.3"/>
  <pageSetup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3"/>
  <dimension ref="A1:W120"/>
  <sheetViews>
    <sheetView workbookViewId="0"/>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13" width="27.109375" style="218" bestFit="1" customWidth="1"/>
    <col min="14" max="14" width="32.33203125" style="218" bestFit="1" customWidth="1"/>
    <col min="15" max="15" width="33.5546875" style="218" customWidth="1"/>
    <col min="16" max="16" width="37.5546875" style="218" customWidth="1"/>
    <col min="17" max="17" width="51" style="218" customWidth="1"/>
    <col min="18" max="18" width="53.6640625" style="218" customWidth="1"/>
    <col min="19" max="19" width="49.5546875" style="823" customWidth="1"/>
    <col min="20" max="20" width="13.109375" style="527" bestFit="1" customWidth="1"/>
    <col min="21" max="16384" width="11.44140625" style="218"/>
  </cols>
  <sheetData>
    <row r="1" spans="1:23">
      <c r="A1" s="446" t="s">
        <v>1493</v>
      </c>
      <c r="B1" s="1099" t="s">
        <v>1512</v>
      </c>
      <c r="C1" s="1100"/>
      <c r="D1" s="1100"/>
      <c r="E1" s="1100"/>
      <c r="F1" s="1100"/>
      <c r="G1" s="1100"/>
      <c r="H1" s="1100"/>
      <c r="I1" s="1100"/>
      <c r="J1" s="1100"/>
      <c r="K1" s="1100"/>
      <c r="L1" s="1100"/>
      <c r="M1" s="1100"/>
      <c r="N1" s="1100"/>
      <c r="O1" s="1100"/>
      <c r="P1" s="1100"/>
      <c r="Q1" s="1100"/>
      <c r="R1" s="1100"/>
      <c r="S1" s="1101"/>
      <c r="T1" s="625" t="s">
        <v>137</v>
      </c>
    </row>
    <row r="2" spans="1:23">
      <c r="A2" s="470"/>
      <c r="B2" s="471"/>
      <c r="C2" s="471"/>
      <c r="D2" s="461"/>
      <c r="E2" s="451"/>
      <c r="F2" s="451"/>
      <c r="G2" s="451"/>
      <c r="H2" s="1091" t="s">
        <v>1269</v>
      </c>
      <c r="I2" s="1091"/>
      <c r="J2" s="1091"/>
      <c r="K2" s="1091"/>
      <c r="L2" s="1091"/>
      <c r="M2" s="1091"/>
      <c r="N2" s="1091"/>
      <c r="O2" s="1091"/>
      <c r="P2" s="1091"/>
      <c r="Q2" s="1091"/>
      <c r="R2" s="1091"/>
      <c r="S2" s="1092"/>
      <c r="T2" s="625" t="s">
        <v>449</v>
      </c>
    </row>
    <row r="3" spans="1:23" ht="30" customHeight="1">
      <c r="A3" s="474" t="s">
        <v>165</v>
      </c>
      <c r="B3" s="474" t="s">
        <v>166</v>
      </c>
      <c r="C3" s="474" t="s">
        <v>167</v>
      </c>
      <c r="D3" s="473" t="s">
        <v>168</v>
      </c>
      <c r="E3" s="472" t="s">
        <v>169</v>
      </c>
      <c r="F3" s="472" t="s">
        <v>11</v>
      </c>
      <c r="G3" s="472" t="s">
        <v>487</v>
      </c>
      <c r="H3" s="401" t="s">
        <v>1495</v>
      </c>
      <c r="I3" s="401" t="s">
        <v>1496</v>
      </c>
      <c r="J3" s="401" t="s">
        <v>1497</v>
      </c>
      <c r="K3" s="401" t="s">
        <v>1519</v>
      </c>
      <c r="L3" s="401" t="s">
        <v>1499</v>
      </c>
      <c r="M3" s="401" t="s">
        <v>1500</v>
      </c>
      <c r="N3" s="401" t="s">
        <v>1501</v>
      </c>
      <c r="O3" s="401" t="s">
        <v>1502</v>
      </c>
      <c r="P3" s="401" t="s">
        <v>1503</v>
      </c>
      <c r="Q3" s="401" t="s">
        <v>1520</v>
      </c>
      <c r="R3" s="401" t="s">
        <v>1521</v>
      </c>
      <c r="S3" s="328" t="s">
        <v>1522</v>
      </c>
    </row>
    <row r="4" spans="1:23" s="429" customFormat="1" ht="15" customHeight="1">
      <c r="A4" s="447" t="s">
        <v>170</v>
      </c>
      <c r="B4" s="614" t="s">
        <v>171</v>
      </c>
      <c r="C4" s="448" t="s">
        <v>172</v>
      </c>
      <c r="D4" s="614" t="s">
        <v>173</v>
      </c>
      <c r="E4" s="615">
        <v>1001</v>
      </c>
      <c r="F4" s="614" t="s">
        <v>171</v>
      </c>
      <c r="G4" s="615">
        <v>1101</v>
      </c>
      <c r="H4" s="312">
        <v>190</v>
      </c>
      <c r="I4" s="73" t="s">
        <v>1523</v>
      </c>
      <c r="J4" s="73" t="s">
        <v>1523</v>
      </c>
      <c r="K4" s="95">
        <v>13</v>
      </c>
      <c r="L4" s="73" t="s">
        <v>1523</v>
      </c>
      <c r="M4" s="73" t="s">
        <v>1523</v>
      </c>
      <c r="N4" s="95">
        <v>14</v>
      </c>
      <c r="O4" s="73" t="s">
        <v>1523</v>
      </c>
      <c r="P4" s="73" t="s">
        <v>1523</v>
      </c>
      <c r="Q4" s="73" t="s">
        <v>1523</v>
      </c>
      <c r="R4" s="73" t="s">
        <v>1523</v>
      </c>
      <c r="S4" s="661" t="s">
        <v>1523</v>
      </c>
      <c r="T4" s="626"/>
      <c r="U4" s="1110"/>
      <c r="V4" s="1110"/>
      <c r="W4" s="1110"/>
    </row>
    <row r="5" spans="1:23" s="429" customFormat="1" ht="15" customHeight="1">
      <c r="A5" s="421" t="s">
        <v>170</v>
      </c>
      <c r="B5" s="149" t="s">
        <v>171</v>
      </c>
      <c r="C5" s="95" t="s">
        <v>172</v>
      </c>
      <c r="D5" s="149" t="s">
        <v>173</v>
      </c>
      <c r="E5" s="64">
        <v>1001</v>
      </c>
      <c r="F5" s="149" t="s">
        <v>174</v>
      </c>
      <c r="G5" s="64">
        <v>1107</v>
      </c>
      <c r="H5" s="312">
        <v>75</v>
      </c>
      <c r="I5" s="73" t="s">
        <v>1523</v>
      </c>
      <c r="J5" s="73" t="s">
        <v>1523</v>
      </c>
      <c r="K5" s="95">
        <v>8</v>
      </c>
      <c r="L5" s="73" t="s">
        <v>1523</v>
      </c>
      <c r="M5" s="73" t="s">
        <v>1523</v>
      </c>
      <c r="N5" s="95">
        <v>8</v>
      </c>
      <c r="O5" s="73" t="s">
        <v>1523</v>
      </c>
      <c r="P5" s="73" t="s">
        <v>1523</v>
      </c>
      <c r="Q5" s="73" t="s">
        <v>1523</v>
      </c>
      <c r="R5" s="73" t="s">
        <v>1523</v>
      </c>
      <c r="S5" s="661" t="s">
        <v>1523</v>
      </c>
      <c r="T5" s="626"/>
      <c r="U5" s="1110"/>
      <c r="V5" s="1110"/>
      <c r="W5" s="1110"/>
    </row>
    <row r="6" spans="1:23" s="429" customFormat="1" ht="15" customHeight="1">
      <c r="A6" s="421" t="s">
        <v>175</v>
      </c>
      <c r="B6" s="149" t="s">
        <v>175</v>
      </c>
      <c r="C6" s="95" t="s">
        <v>172</v>
      </c>
      <c r="D6" s="149" t="s">
        <v>175</v>
      </c>
      <c r="E6" s="64">
        <v>2101</v>
      </c>
      <c r="F6" s="149" t="s">
        <v>175</v>
      </c>
      <c r="G6" s="64">
        <v>2101</v>
      </c>
      <c r="H6" s="312">
        <v>204</v>
      </c>
      <c r="I6" s="73" t="s">
        <v>1523</v>
      </c>
      <c r="J6" s="73" t="s">
        <v>1523</v>
      </c>
      <c r="K6" s="95">
        <v>23</v>
      </c>
      <c r="L6" s="73" t="s">
        <v>1523</v>
      </c>
      <c r="M6" s="73" t="s">
        <v>1523</v>
      </c>
      <c r="N6" s="95">
        <v>14</v>
      </c>
      <c r="O6" s="73" t="s">
        <v>1523</v>
      </c>
      <c r="P6" s="73" t="s">
        <v>1523</v>
      </c>
      <c r="Q6" s="73" t="s">
        <v>1523</v>
      </c>
      <c r="R6" s="73" t="s">
        <v>1523</v>
      </c>
      <c r="S6" s="661" t="s">
        <v>1523</v>
      </c>
      <c r="T6" s="626"/>
      <c r="U6" s="1110"/>
      <c r="V6" s="1110"/>
      <c r="W6" s="1110"/>
    </row>
    <row r="7" spans="1:23" s="429" customFormat="1" ht="15" customHeight="1">
      <c r="A7" s="421" t="s">
        <v>175</v>
      </c>
      <c r="B7" s="149" t="s">
        <v>176</v>
      </c>
      <c r="C7" s="95" t="s">
        <v>172</v>
      </c>
      <c r="D7" s="149" t="s">
        <v>177</v>
      </c>
      <c r="E7" s="64">
        <v>2201</v>
      </c>
      <c r="F7" s="149" t="s">
        <v>177</v>
      </c>
      <c r="G7" s="64">
        <v>2201</v>
      </c>
      <c r="H7" s="312">
        <v>108</v>
      </c>
      <c r="I7" s="73" t="s">
        <v>1523</v>
      </c>
      <c r="J7" s="73" t="s">
        <v>1523</v>
      </c>
      <c r="K7" s="95">
        <v>13</v>
      </c>
      <c r="L7" s="73" t="s">
        <v>1523</v>
      </c>
      <c r="M7" s="73" t="s">
        <v>1523</v>
      </c>
      <c r="N7" s="95">
        <v>8</v>
      </c>
      <c r="O7" s="73" t="s">
        <v>1523</v>
      </c>
      <c r="P7" s="73" t="s">
        <v>1523</v>
      </c>
      <c r="Q7" s="73" t="s">
        <v>1523</v>
      </c>
      <c r="R7" s="73" t="s">
        <v>1523</v>
      </c>
      <c r="S7" s="661" t="s">
        <v>1523</v>
      </c>
      <c r="T7" s="626"/>
    </row>
    <row r="8" spans="1:23" s="429" customFormat="1" ht="15" customHeight="1">
      <c r="A8" s="421" t="s">
        <v>178</v>
      </c>
      <c r="B8" s="149" t="s">
        <v>179</v>
      </c>
      <c r="C8" s="95" t="s">
        <v>172</v>
      </c>
      <c r="D8" s="149" t="s">
        <v>180</v>
      </c>
      <c r="E8" s="64">
        <v>3001</v>
      </c>
      <c r="F8" s="149" t="s">
        <v>179</v>
      </c>
      <c r="G8" s="64">
        <v>3101</v>
      </c>
      <c r="H8" s="312">
        <v>121</v>
      </c>
      <c r="I8" s="73" t="s">
        <v>1523</v>
      </c>
      <c r="J8" s="73" t="s">
        <v>1523</v>
      </c>
      <c r="K8" s="95">
        <v>12</v>
      </c>
      <c r="L8" s="73" t="s">
        <v>1523</v>
      </c>
      <c r="M8" s="73" t="s">
        <v>1523</v>
      </c>
      <c r="N8" s="95">
        <v>12</v>
      </c>
      <c r="O8" s="73" t="s">
        <v>1523</v>
      </c>
      <c r="P8" s="73" t="s">
        <v>1523</v>
      </c>
      <c r="Q8" s="73" t="s">
        <v>1523</v>
      </c>
      <c r="R8" s="73" t="s">
        <v>1523</v>
      </c>
      <c r="S8" s="661" t="s">
        <v>1523</v>
      </c>
      <c r="T8" s="626"/>
    </row>
    <row r="9" spans="1:23" s="429" customFormat="1" ht="15" customHeight="1">
      <c r="A9" s="421" t="s">
        <v>178</v>
      </c>
      <c r="B9" s="149" t="s">
        <v>179</v>
      </c>
      <c r="C9" s="95" t="s">
        <v>172</v>
      </c>
      <c r="D9" s="149" t="s">
        <v>180</v>
      </c>
      <c r="E9" s="64">
        <v>3001</v>
      </c>
      <c r="F9" s="149" t="s">
        <v>181</v>
      </c>
      <c r="G9" s="64">
        <v>3103</v>
      </c>
      <c r="H9" s="312">
        <v>10</v>
      </c>
      <c r="I9" s="73" t="s">
        <v>1523</v>
      </c>
      <c r="J9" s="73" t="s">
        <v>1523</v>
      </c>
      <c r="K9" s="95">
        <v>1</v>
      </c>
      <c r="L9" s="73" t="s">
        <v>1523</v>
      </c>
      <c r="M9" s="73" t="s">
        <v>1523</v>
      </c>
      <c r="N9" s="95">
        <v>3</v>
      </c>
      <c r="O9" s="73" t="s">
        <v>1523</v>
      </c>
      <c r="P9" s="73" t="s">
        <v>1523</v>
      </c>
      <c r="Q9" s="73" t="s">
        <v>1523</v>
      </c>
      <c r="R9" s="73" t="s">
        <v>1523</v>
      </c>
      <c r="S9" s="661" t="s">
        <v>1523</v>
      </c>
      <c r="T9" s="626"/>
    </row>
    <row r="10" spans="1:23" s="429" customFormat="1" ht="15" customHeight="1">
      <c r="A10" s="421" t="s">
        <v>178</v>
      </c>
      <c r="B10" s="150" t="s">
        <v>182</v>
      </c>
      <c r="C10" s="95" t="s">
        <v>172</v>
      </c>
      <c r="D10" s="150" t="s">
        <v>183</v>
      </c>
      <c r="E10" s="64">
        <v>3301</v>
      </c>
      <c r="F10" s="150" t="s">
        <v>183</v>
      </c>
      <c r="G10" s="64">
        <v>3301</v>
      </c>
      <c r="H10" s="312">
        <v>46</v>
      </c>
      <c r="I10" s="134">
        <v>3</v>
      </c>
      <c r="J10" s="134">
        <f>H10-I10</f>
        <v>43</v>
      </c>
      <c r="K10" s="95">
        <v>7</v>
      </c>
      <c r="L10" s="134">
        <v>0</v>
      </c>
      <c r="M10" s="134">
        <f>K10-L10</f>
        <v>7</v>
      </c>
      <c r="N10" s="95">
        <v>9</v>
      </c>
      <c r="O10" s="134">
        <v>0</v>
      </c>
      <c r="P10" s="134">
        <f>N10-O10</f>
        <v>9</v>
      </c>
      <c r="Q10" s="134">
        <f>I10+L10+O10</f>
        <v>3</v>
      </c>
      <c r="R10" s="134">
        <f>J10+M10+P10</f>
        <v>59</v>
      </c>
      <c r="S10" s="512">
        <v>4.84</v>
      </c>
      <c r="T10" s="626"/>
    </row>
    <row r="11" spans="1:23" s="429" customFormat="1" ht="15" customHeight="1">
      <c r="A11" s="421" t="s">
        <v>184</v>
      </c>
      <c r="B11" s="149" t="s">
        <v>185</v>
      </c>
      <c r="C11" s="95" t="s">
        <v>172</v>
      </c>
      <c r="D11" s="149" t="s">
        <v>186</v>
      </c>
      <c r="E11" s="64">
        <v>4001</v>
      </c>
      <c r="F11" s="149" t="s">
        <v>187</v>
      </c>
      <c r="G11" s="64">
        <v>4101</v>
      </c>
      <c r="H11" s="312">
        <v>246</v>
      </c>
      <c r="I11" s="134">
        <v>15</v>
      </c>
      <c r="J11" s="134">
        <f t="shared" ref="J11:J19" si="0">H11-I11</f>
        <v>231</v>
      </c>
      <c r="K11" s="95">
        <v>18</v>
      </c>
      <c r="L11" s="134">
        <v>0</v>
      </c>
      <c r="M11" s="134">
        <f t="shared" ref="M11:M19" si="1">K11-L11</f>
        <v>18</v>
      </c>
      <c r="N11" s="95">
        <v>14</v>
      </c>
      <c r="O11" s="134">
        <v>2</v>
      </c>
      <c r="P11" s="134">
        <f t="shared" ref="P11:P19" si="2">N11-O11</f>
        <v>12</v>
      </c>
      <c r="Q11" s="134">
        <f t="shared" ref="Q11:Q19" si="3">I11+L11+O11</f>
        <v>17</v>
      </c>
      <c r="R11" s="134">
        <f t="shared" ref="R11:R19" si="4">J11+M11+P11</f>
        <v>261</v>
      </c>
      <c r="S11" s="512">
        <v>6.12</v>
      </c>
      <c r="T11" s="626"/>
    </row>
    <row r="12" spans="1:23" s="429" customFormat="1" ht="15" customHeight="1">
      <c r="A12" s="421" t="s">
        <v>184</v>
      </c>
      <c r="B12" s="149" t="s">
        <v>185</v>
      </c>
      <c r="C12" s="95" t="s">
        <v>172</v>
      </c>
      <c r="D12" s="149" t="s">
        <v>186</v>
      </c>
      <c r="E12" s="64">
        <v>4001</v>
      </c>
      <c r="F12" s="149" t="s">
        <v>184</v>
      </c>
      <c r="G12" s="64">
        <v>4102</v>
      </c>
      <c r="H12" s="312">
        <v>187</v>
      </c>
      <c r="I12" s="134">
        <v>2</v>
      </c>
      <c r="J12" s="134">
        <f t="shared" si="0"/>
        <v>185</v>
      </c>
      <c r="K12" s="95">
        <v>16</v>
      </c>
      <c r="L12" s="134">
        <v>0</v>
      </c>
      <c r="M12" s="134">
        <f t="shared" si="1"/>
        <v>16</v>
      </c>
      <c r="N12" s="95">
        <v>21</v>
      </c>
      <c r="O12" s="134">
        <v>1</v>
      </c>
      <c r="P12" s="134">
        <f t="shared" si="2"/>
        <v>20</v>
      </c>
      <c r="Q12" s="134">
        <f t="shared" si="3"/>
        <v>3</v>
      </c>
      <c r="R12" s="134">
        <f t="shared" si="4"/>
        <v>221</v>
      </c>
      <c r="S12" s="512">
        <v>1.34</v>
      </c>
      <c r="T12" s="626"/>
    </row>
    <row r="13" spans="1:23" s="429" customFormat="1" ht="15" customHeight="1">
      <c r="A13" s="421" t="s">
        <v>184</v>
      </c>
      <c r="B13" s="149" t="s">
        <v>188</v>
      </c>
      <c r="C13" s="95" t="s">
        <v>172</v>
      </c>
      <c r="D13" s="149" t="s">
        <v>189</v>
      </c>
      <c r="E13" s="64">
        <v>4301</v>
      </c>
      <c r="F13" s="66" t="s">
        <v>189</v>
      </c>
      <c r="G13" s="64">
        <v>4301</v>
      </c>
      <c r="H13" s="312">
        <v>99</v>
      </c>
      <c r="I13" s="134">
        <v>2</v>
      </c>
      <c r="J13" s="134">
        <f t="shared" si="0"/>
        <v>97</v>
      </c>
      <c r="K13" s="95">
        <v>12</v>
      </c>
      <c r="L13" s="134">
        <v>0</v>
      </c>
      <c r="M13" s="134">
        <f t="shared" si="1"/>
        <v>12</v>
      </c>
      <c r="N13" s="95">
        <v>11</v>
      </c>
      <c r="O13" s="134">
        <v>0</v>
      </c>
      <c r="P13" s="134">
        <f t="shared" si="2"/>
        <v>11</v>
      </c>
      <c r="Q13" s="134">
        <f t="shared" si="3"/>
        <v>2</v>
      </c>
      <c r="R13" s="134">
        <f t="shared" si="4"/>
        <v>120</v>
      </c>
      <c r="S13" s="512">
        <v>1.64</v>
      </c>
      <c r="T13" s="626"/>
    </row>
    <row r="14" spans="1:23" s="429" customFormat="1" ht="15" customHeight="1">
      <c r="A14" s="421" t="s">
        <v>190</v>
      </c>
      <c r="B14" s="149" t="s">
        <v>190</v>
      </c>
      <c r="C14" s="95" t="s">
        <v>191</v>
      </c>
      <c r="D14" s="149" t="s">
        <v>191</v>
      </c>
      <c r="E14" s="64">
        <v>5001</v>
      </c>
      <c r="F14" s="149" t="s">
        <v>190</v>
      </c>
      <c r="G14" s="64">
        <v>5101</v>
      </c>
      <c r="H14" s="312">
        <v>271</v>
      </c>
      <c r="I14" s="134">
        <v>56</v>
      </c>
      <c r="J14" s="134">
        <f t="shared" si="0"/>
        <v>215</v>
      </c>
      <c r="K14" s="95">
        <v>34</v>
      </c>
      <c r="L14" s="134">
        <v>9</v>
      </c>
      <c r="M14" s="134">
        <f t="shared" si="1"/>
        <v>25</v>
      </c>
      <c r="N14" s="95">
        <v>31</v>
      </c>
      <c r="O14" s="134">
        <v>9</v>
      </c>
      <c r="P14" s="134">
        <f t="shared" si="2"/>
        <v>22</v>
      </c>
      <c r="Q14" s="134">
        <f t="shared" si="3"/>
        <v>74</v>
      </c>
      <c r="R14" s="134">
        <f t="shared" si="4"/>
        <v>262</v>
      </c>
      <c r="S14" s="512">
        <v>22.02</v>
      </c>
      <c r="T14" s="626"/>
    </row>
    <row r="15" spans="1:23" s="429" customFormat="1" ht="15" customHeight="1">
      <c r="A15" s="421" t="s">
        <v>190</v>
      </c>
      <c r="B15" s="149" t="s">
        <v>190</v>
      </c>
      <c r="C15" s="95" t="s">
        <v>191</v>
      </c>
      <c r="D15" s="149" t="s">
        <v>191</v>
      </c>
      <c r="E15" s="64">
        <v>5001</v>
      </c>
      <c r="F15" s="149" t="s">
        <v>192</v>
      </c>
      <c r="G15" s="64">
        <v>5102</v>
      </c>
      <c r="H15" s="312">
        <v>22</v>
      </c>
      <c r="I15" s="134">
        <v>0</v>
      </c>
      <c r="J15" s="134">
        <f t="shared" si="0"/>
        <v>22</v>
      </c>
      <c r="K15" s="95">
        <v>1</v>
      </c>
      <c r="L15" s="134">
        <v>0</v>
      </c>
      <c r="M15" s="134">
        <f t="shared" si="1"/>
        <v>1</v>
      </c>
      <c r="N15" s="95">
        <v>6</v>
      </c>
      <c r="O15" s="134">
        <v>0</v>
      </c>
      <c r="P15" s="134">
        <f t="shared" si="2"/>
        <v>6</v>
      </c>
      <c r="Q15" s="134">
        <f t="shared" si="3"/>
        <v>0</v>
      </c>
      <c r="R15" s="134">
        <f t="shared" si="4"/>
        <v>29</v>
      </c>
      <c r="S15" s="512">
        <v>0</v>
      </c>
      <c r="T15" s="626"/>
    </row>
    <row r="16" spans="1:23" s="429" customFormat="1" ht="15" customHeight="1">
      <c r="A16" s="421" t="s">
        <v>190</v>
      </c>
      <c r="B16" s="149" t="s">
        <v>190</v>
      </c>
      <c r="C16" s="95" t="s">
        <v>191</v>
      </c>
      <c r="D16" s="149" t="s">
        <v>191</v>
      </c>
      <c r="E16" s="64">
        <v>5001</v>
      </c>
      <c r="F16" s="149" t="s">
        <v>193</v>
      </c>
      <c r="G16" s="64">
        <v>5103</v>
      </c>
      <c r="H16" s="312">
        <v>25</v>
      </c>
      <c r="I16" s="134">
        <v>3</v>
      </c>
      <c r="J16" s="134">
        <f t="shared" si="0"/>
        <v>22</v>
      </c>
      <c r="K16" s="95">
        <v>3</v>
      </c>
      <c r="L16" s="134">
        <v>0</v>
      </c>
      <c r="M16" s="134">
        <f t="shared" si="1"/>
        <v>3</v>
      </c>
      <c r="N16" s="95">
        <v>4</v>
      </c>
      <c r="O16" s="134">
        <v>0</v>
      </c>
      <c r="P16" s="134">
        <f t="shared" si="2"/>
        <v>4</v>
      </c>
      <c r="Q16" s="134">
        <f t="shared" si="3"/>
        <v>3</v>
      </c>
      <c r="R16" s="134">
        <f t="shared" si="4"/>
        <v>29</v>
      </c>
      <c r="S16" s="512">
        <v>9.3800000000000008</v>
      </c>
      <c r="T16" s="626"/>
    </row>
    <row r="17" spans="1:20" s="429" customFormat="1" ht="15" customHeight="1">
      <c r="A17" s="421" t="s">
        <v>190</v>
      </c>
      <c r="B17" s="149" t="s">
        <v>190</v>
      </c>
      <c r="C17" s="95" t="s">
        <v>191</v>
      </c>
      <c r="D17" s="149" t="s">
        <v>191</v>
      </c>
      <c r="E17" s="64">
        <v>5001</v>
      </c>
      <c r="F17" s="149" t="s">
        <v>194</v>
      </c>
      <c r="G17" s="64">
        <v>5105</v>
      </c>
      <c r="H17" s="312">
        <v>19</v>
      </c>
      <c r="I17" s="134">
        <v>5</v>
      </c>
      <c r="J17" s="134">
        <f t="shared" si="0"/>
        <v>14</v>
      </c>
      <c r="K17" s="95">
        <v>5</v>
      </c>
      <c r="L17" s="134">
        <v>0</v>
      </c>
      <c r="M17" s="134">
        <f t="shared" si="1"/>
        <v>5</v>
      </c>
      <c r="N17" s="95">
        <v>7</v>
      </c>
      <c r="O17" s="134">
        <v>0</v>
      </c>
      <c r="P17" s="134">
        <f t="shared" si="2"/>
        <v>7</v>
      </c>
      <c r="Q17" s="134">
        <f t="shared" si="3"/>
        <v>5</v>
      </c>
      <c r="R17" s="134">
        <f t="shared" si="4"/>
        <v>26</v>
      </c>
      <c r="S17" s="512">
        <v>16.13</v>
      </c>
      <c r="T17" s="626"/>
    </row>
    <row r="18" spans="1:20" s="429" customFormat="1" ht="15" customHeight="1">
      <c r="A18" s="421" t="s">
        <v>190</v>
      </c>
      <c r="B18" s="149" t="s">
        <v>190</v>
      </c>
      <c r="C18" s="95" t="s">
        <v>191</v>
      </c>
      <c r="D18" s="149" t="s">
        <v>191</v>
      </c>
      <c r="E18" s="64">
        <v>5001</v>
      </c>
      <c r="F18" s="149" t="s">
        <v>195</v>
      </c>
      <c r="G18" s="64">
        <v>5107</v>
      </c>
      <c r="H18" s="312">
        <v>19</v>
      </c>
      <c r="I18" s="134">
        <v>0</v>
      </c>
      <c r="J18" s="134">
        <f t="shared" si="0"/>
        <v>19</v>
      </c>
      <c r="K18" s="95">
        <v>2</v>
      </c>
      <c r="L18" s="134">
        <v>0</v>
      </c>
      <c r="M18" s="134">
        <f t="shared" si="1"/>
        <v>2</v>
      </c>
      <c r="N18" s="95">
        <v>5</v>
      </c>
      <c r="O18" s="134">
        <v>0</v>
      </c>
      <c r="P18" s="134">
        <f t="shared" si="2"/>
        <v>5</v>
      </c>
      <c r="Q18" s="134">
        <f t="shared" si="3"/>
        <v>0</v>
      </c>
      <c r="R18" s="134">
        <f t="shared" si="4"/>
        <v>26</v>
      </c>
      <c r="S18" s="512">
        <v>0</v>
      </c>
      <c r="T18" s="626"/>
    </row>
    <row r="19" spans="1:20" s="429" customFormat="1" ht="15" customHeight="1">
      <c r="A19" s="421" t="s">
        <v>190</v>
      </c>
      <c r="B19" s="149" t="s">
        <v>190</v>
      </c>
      <c r="C19" s="95" t="s">
        <v>191</v>
      </c>
      <c r="D19" s="149" t="s">
        <v>191</v>
      </c>
      <c r="E19" s="64">
        <v>5001</v>
      </c>
      <c r="F19" s="149" t="s">
        <v>196</v>
      </c>
      <c r="G19" s="64">
        <v>5109</v>
      </c>
      <c r="H19" s="312">
        <v>271</v>
      </c>
      <c r="I19" s="134">
        <v>63</v>
      </c>
      <c r="J19" s="134">
        <f t="shared" si="0"/>
        <v>208</v>
      </c>
      <c r="K19" s="95">
        <v>23</v>
      </c>
      <c r="L19" s="134">
        <v>7</v>
      </c>
      <c r="M19" s="134">
        <f t="shared" si="1"/>
        <v>16</v>
      </c>
      <c r="N19" s="95">
        <v>20</v>
      </c>
      <c r="O19" s="134">
        <v>2</v>
      </c>
      <c r="P19" s="134">
        <f t="shared" si="2"/>
        <v>18</v>
      </c>
      <c r="Q19" s="134">
        <f t="shared" si="3"/>
        <v>72</v>
      </c>
      <c r="R19" s="134">
        <f t="shared" si="4"/>
        <v>242</v>
      </c>
      <c r="S19" s="512">
        <v>22.93</v>
      </c>
      <c r="T19" s="626"/>
    </row>
    <row r="20" spans="1:20" s="429" customFormat="1" ht="15" customHeight="1">
      <c r="A20" s="421" t="s">
        <v>190</v>
      </c>
      <c r="B20" s="150" t="s">
        <v>197</v>
      </c>
      <c r="C20" s="95" t="s">
        <v>172</v>
      </c>
      <c r="D20" s="150" t="s">
        <v>198</v>
      </c>
      <c r="E20" s="64">
        <v>5301</v>
      </c>
      <c r="F20" s="65" t="s">
        <v>197</v>
      </c>
      <c r="G20" s="64">
        <v>5301</v>
      </c>
      <c r="H20" s="312">
        <v>44</v>
      </c>
      <c r="I20" s="73" t="s">
        <v>1523</v>
      </c>
      <c r="J20" s="73" t="s">
        <v>1523</v>
      </c>
      <c r="K20" s="95">
        <v>6</v>
      </c>
      <c r="L20" s="73" t="s">
        <v>1523</v>
      </c>
      <c r="M20" s="73" t="s">
        <v>1523</v>
      </c>
      <c r="N20" s="95">
        <v>7</v>
      </c>
      <c r="O20" s="73" t="s">
        <v>1523</v>
      </c>
      <c r="P20" s="73" t="s">
        <v>1523</v>
      </c>
      <c r="Q20" s="73" t="s">
        <v>1523</v>
      </c>
      <c r="R20" s="73" t="s">
        <v>1523</v>
      </c>
      <c r="S20" s="661" t="s">
        <v>1523</v>
      </c>
      <c r="T20" s="626"/>
    </row>
    <row r="21" spans="1:20" s="429" customFormat="1" ht="15" customHeight="1">
      <c r="A21" s="421" t="s">
        <v>190</v>
      </c>
      <c r="B21" s="150" t="s">
        <v>197</v>
      </c>
      <c r="C21" s="95" t="s">
        <v>172</v>
      </c>
      <c r="D21" s="150" t="s">
        <v>198</v>
      </c>
      <c r="E21" s="64">
        <v>5301</v>
      </c>
      <c r="F21" s="65" t="s">
        <v>199</v>
      </c>
      <c r="G21" s="64">
        <v>5304</v>
      </c>
      <c r="H21" s="312">
        <v>7</v>
      </c>
      <c r="I21" s="73" t="s">
        <v>1523</v>
      </c>
      <c r="J21" s="73" t="s">
        <v>1523</v>
      </c>
      <c r="K21" s="95">
        <v>1</v>
      </c>
      <c r="L21" s="73" t="s">
        <v>1523</v>
      </c>
      <c r="M21" s="73" t="s">
        <v>1523</v>
      </c>
      <c r="N21" s="95">
        <v>3</v>
      </c>
      <c r="O21" s="73" t="s">
        <v>1523</v>
      </c>
      <c r="P21" s="73" t="s">
        <v>1523</v>
      </c>
      <c r="Q21" s="73" t="s">
        <v>1523</v>
      </c>
      <c r="R21" s="73" t="s">
        <v>1523</v>
      </c>
      <c r="S21" s="661" t="s">
        <v>1523</v>
      </c>
      <c r="T21" s="626"/>
    </row>
    <row r="22" spans="1:20" s="429" customFormat="1" ht="15" customHeight="1">
      <c r="A22" s="421" t="s">
        <v>190</v>
      </c>
      <c r="B22" s="150" t="s">
        <v>200</v>
      </c>
      <c r="C22" s="95" t="s">
        <v>172</v>
      </c>
      <c r="D22" s="150" t="s">
        <v>201</v>
      </c>
      <c r="E22" s="64">
        <v>5501</v>
      </c>
      <c r="F22" s="65" t="s">
        <v>200</v>
      </c>
      <c r="G22" s="64">
        <v>5501</v>
      </c>
      <c r="H22" s="312">
        <v>60</v>
      </c>
      <c r="I22" s="134">
        <v>26</v>
      </c>
      <c r="J22" s="134">
        <f t="shared" ref="J22:J27" si="5">H22-I22</f>
        <v>34</v>
      </c>
      <c r="K22" s="95">
        <v>9</v>
      </c>
      <c r="L22" s="134">
        <v>5</v>
      </c>
      <c r="M22" s="134">
        <f t="shared" ref="M22:M27" si="6">K22-L22</f>
        <v>4</v>
      </c>
      <c r="N22" s="95">
        <v>8</v>
      </c>
      <c r="O22" s="134">
        <v>1</v>
      </c>
      <c r="P22" s="134">
        <f t="shared" ref="P22:P27" si="7">N22-O22</f>
        <v>7</v>
      </c>
      <c r="Q22" s="134">
        <f t="shared" ref="Q22:Q27" si="8">I22+L22+O22</f>
        <v>32</v>
      </c>
      <c r="R22" s="134">
        <f t="shared" ref="R22:R27" si="9">J22+M22+P22</f>
        <v>45</v>
      </c>
      <c r="S22" s="512">
        <v>41.56</v>
      </c>
      <c r="T22" s="626"/>
    </row>
    <row r="23" spans="1:20" s="429" customFormat="1" ht="15" customHeight="1">
      <c r="A23" s="421" t="s">
        <v>190</v>
      </c>
      <c r="B23" s="150" t="s">
        <v>200</v>
      </c>
      <c r="C23" s="95" t="s">
        <v>172</v>
      </c>
      <c r="D23" s="150" t="s">
        <v>201</v>
      </c>
      <c r="E23" s="64">
        <v>5501</v>
      </c>
      <c r="F23" s="65" t="s">
        <v>202</v>
      </c>
      <c r="G23" s="64">
        <v>5502</v>
      </c>
      <c r="H23" s="312">
        <v>46</v>
      </c>
      <c r="I23" s="134">
        <v>7</v>
      </c>
      <c r="J23" s="134">
        <f t="shared" si="5"/>
        <v>39</v>
      </c>
      <c r="K23" s="95">
        <v>8</v>
      </c>
      <c r="L23" s="134">
        <v>0</v>
      </c>
      <c r="M23" s="134">
        <f t="shared" si="6"/>
        <v>8</v>
      </c>
      <c r="N23" s="95">
        <v>3</v>
      </c>
      <c r="O23" s="134">
        <v>2</v>
      </c>
      <c r="P23" s="134">
        <f t="shared" si="7"/>
        <v>1</v>
      </c>
      <c r="Q23" s="134">
        <f t="shared" si="8"/>
        <v>9</v>
      </c>
      <c r="R23" s="134">
        <f t="shared" si="9"/>
        <v>48</v>
      </c>
      <c r="S23" s="512">
        <v>15.79</v>
      </c>
      <c r="T23" s="626"/>
    </row>
    <row r="24" spans="1:20" s="429" customFormat="1" ht="15" customHeight="1">
      <c r="A24" s="421" t="s">
        <v>190</v>
      </c>
      <c r="B24" s="150" t="s">
        <v>200</v>
      </c>
      <c r="C24" s="95" t="s">
        <v>172</v>
      </c>
      <c r="D24" s="150" t="s">
        <v>201</v>
      </c>
      <c r="E24" s="64">
        <v>5501</v>
      </c>
      <c r="F24" s="65" t="s">
        <v>203</v>
      </c>
      <c r="G24" s="64">
        <v>5503</v>
      </c>
      <c r="H24" s="312">
        <v>11</v>
      </c>
      <c r="I24" s="134">
        <v>0</v>
      </c>
      <c r="J24" s="134">
        <f t="shared" si="5"/>
        <v>11</v>
      </c>
      <c r="K24" s="95">
        <v>2</v>
      </c>
      <c r="L24" s="134">
        <v>0</v>
      </c>
      <c r="M24" s="134">
        <f t="shared" si="6"/>
        <v>2</v>
      </c>
      <c r="N24" s="95">
        <v>4</v>
      </c>
      <c r="O24" s="134">
        <v>0</v>
      </c>
      <c r="P24" s="134">
        <f t="shared" si="7"/>
        <v>4</v>
      </c>
      <c r="Q24" s="134">
        <f t="shared" si="8"/>
        <v>0</v>
      </c>
      <c r="R24" s="134">
        <f t="shared" si="9"/>
        <v>17</v>
      </c>
      <c r="S24" s="512">
        <v>0</v>
      </c>
      <c r="T24" s="626"/>
    </row>
    <row r="25" spans="1:20" s="429" customFormat="1" ht="15" customHeight="1">
      <c r="A25" s="421" t="s">
        <v>190</v>
      </c>
      <c r="B25" s="150" t="s">
        <v>200</v>
      </c>
      <c r="C25" s="95" t="s">
        <v>172</v>
      </c>
      <c r="D25" s="150" t="s">
        <v>201</v>
      </c>
      <c r="E25" s="64">
        <v>5501</v>
      </c>
      <c r="F25" s="65" t="s">
        <v>204</v>
      </c>
      <c r="G25" s="64">
        <v>5504</v>
      </c>
      <c r="H25" s="312">
        <v>12</v>
      </c>
      <c r="I25" s="134">
        <v>4</v>
      </c>
      <c r="J25" s="134">
        <f t="shared" si="5"/>
        <v>8</v>
      </c>
      <c r="K25" s="95">
        <v>1</v>
      </c>
      <c r="L25" s="134">
        <v>0</v>
      </c>
      <c r="M25" s="134">
        <f t="shared" si="6"/>
        <v>1</v>
      </c>
      <c r="N25" s="95">
        <v>3</v>
      </c>
      <c r="O25" s="134">
        <v>1</v>
      </c>
      <c r="P25" s="134">
        <f t="shared" si="7"/>
        <v>2</v>
      </c>
      <c r="Q25" s="134">
        <f t="shared" si="8"/>
        <v>5</v>
      </c>
      <c r="R25" s="134">
        <f t="shared" si="9"/>
        <v>11</v>
      </c>
      <c r="S25" s="512">
        <v>31.25</v>
      </c>
      <c r="T25" s="626"/>
    </row>
    <row r="26" spans="1:20" s="429" customFormat="1" ht="15" customHeight="1">
      <c r="A26" s="421" t="s">
        <v>190</v>
      </c>
      <c r="B26" s="149" t="s">
        <v>205</v>
      </c>
      <c r="C26" s="95" t="s">
        <v>172</v>
      </c>
      <c r="D26" s="149" t="s">
        <v>206</v>
      </c>
      <c r="E26" s="64">
        <v>5601</v>
      </c>
      <c r="F26" s="66" t="s">
        <v>205</v>
      </c>
      <c r="G26" s="64">
        <v>5601</v>
      </c>
      <c r="H26" s="312">
        <v>93</v>
      </c>
      <c r="I26" s="134">
        <v>33</v>
      </c>
      <c r="J26" s="134">
        <f t="shared" si="5"/>
        <v>60</v>
      </c>
      <c r="K26" s="95">
        <v>12</v>
      </c>
      <c r="L26" s="134">
        <v>6</v>
      </c>
      <c r="M26" s="134">
        <f t="shared" si="6"/>
        <v>6</v>
      </c>
      <c r="N26" s="95">
        <v>8</v>
      </c>
      <c r="O26" s="134">
        <v>0</v>
      </c>
      <c r="P26" s="134">
        <f t="shared" si="7"/>
        <v>8</v>
      </c>
      <c r="Q26" s="134">
        <f t="shared" si="8"/>
        <v>39</v>
      </c>
      <c r="R26" s="134">
        <f t="shared" si="9"/>
        <v>74</v>
      </c>
      <c r="S26" s="512">
        <v>34.51</v>
      </c>
      <c r="T26" s="626"/>
    </row>
    <row r="27" spans="1:20" s="429" customFormat="1" ht="15" customHeight="1">
      <c r="A27" s="421" t="s">
        <v>190</v>
      </c>
      <c r="B27" s="149" t="s">
        <v>205</v>
      </c>
      <c r="C27" s="95" t="s">
        <v>172</v>
      </c>
      <c r="D27" s="149" t="s">
        <v>206</v>
      </c>
      <c r="E27" s="64">
        <v>5601</v>
      </c>
      <c r="F27" s="66" t="s">
        <v>207</v>
      </c>
      <c r="G27" s="64">
        <v>5603</v>
      </c>
      <c r="H27" s="312">
        <v>17</v>
      </c>
      <c r="I27" s="134">
        <v>4</v>
      </c>
      <c r="J27" s="134">
        <f t="shared" si="5"/>
        <v>13</v>
      </c>
      <c r="K27" s="95">
        <v>2</v>
      </c>
      <c r="L27" s="134">
        <v>0</v>
      </c>
      <c r="M27" s="134">
        <f t="shared" si="6"/>
        <v>2</v>
      </c>
      <c r="N27" s="95">
        <v>4</v>
      </c>
      <c r="O27" s="134">
        <v>0</v>
      </c>
      <c r="P27" s="134">
        <f t="shared" si="7"/>
        <v>4</v>
      </c>
      <c r="Q27" s="134">
        <f t="shared" si="8"/>
        <v>4</v>
      </c>
      <c r="R27" s="134">
        <f t="shared" si="9"/>
        <v>19</v>
      </c>
      <c r="S27" s="512">
        <v>17.39</v>
      </c>
      <c r="T27" s="626"/>
    </row>
    <row r="28" spans="1:20" s="429" customFormat="1" ht="15" customHeight="1">
      <c r="A28" s="421" t="s">
        <v>190</v>
      </c>
      <c r="B28" s="149" t="s">
        <v>205</v>
      </c>
      <c r="C28" s="95" t="s">
        <v>172</v>
      </c>
      <c r="D28" s="149" t="s">
        <v>206</v>
      </c>
      <c r="E28" s="64">
        <v>5601</v>
      </c>
      <c r="F28" s="66" t="s">
        <v>208</v>
      </c>
      <c r="G28" s="64">
        <v>5606</v>
      </c>
      <c r="H28" s="312">
        <v>5</v>
      </c>
      <c r="I28" s="73" t="s">
        <v>1523</v>
      </c>
      <c r="J28" s="73" t="s">
        <v>1523</v>
      </c>
      <c r="K28" s="95">
        <v>1</v>
      </c>
      <c r="L28" s="73" t="s">
        <v>1523</v>
      </c>
      <c r="M28" s="73" t="s">
        <v>1523</v>
      </c>
      <c r="N28" s="95">
        <v>3</v>
      </c>
      <c r="O28" s="73" t="s">
        <v>1523</v>
      </c>
      <c r="P28" s="73" t="s">
        <v>1523</v>
      </c>
      <c r="Q28" s="73" t="s">
        <v>1523</v>
      </c>
      <c r="R28" s="73" t="s">
        <v>1523</v>
      </c>
      <c r="S28" s="661" t="s">
        <v>1523</v>
      </c>
      <c r="T28" s="626"/>
    </row>
    <row r="29" spans="1:20" s="429" customFormat="1" ht="15" customHeight="1">
      <c r="A29" s="421" t="s">
        <v>190</v>
      </c>
      <c r="B29" s="150" t="s">
        <v>209</v>
      </c>
      <c r="C29" s="95" t="s">
        <v>172</v>
      </c>
      <c r="D29" s="150" t="s">
        <v>210</v>
      </c>
      <c r="E29" s="64">
        <v>5701</v>
      </c>
      <c r="F29" s="65" t="s">
        <v>210</v>
      </c>
      <c r="G29" s="64">
        <v>5701</v>
      </c>
      <c r="H29" s="312">
        <v>51</v>
      </c>
      <c r="I29" s="134">
        <v>0</v>
      </c>
      <c r="J29" s="134">
        <f t="shared" ref="J29:J33" si="10">H29-I29</f>
        <v>51</v>
      </c>
      <c r="K29" s="95">
        <v>6</v>
      </c>
      <c r="L29" s="134">
        <v>0</v>
      </c>
      <c r="M29" s="134">
        <f t="shared" ref="M29:M33" si="11">K29-L29</f>
        <v>6</v>
      </c>
      <c r="N29" s="95">
        <v>9</v>
      </c>
      <c r="O29" s="134">
        <v>0</v>
      </c>
      <c r="P29" s="134">
        <f t="shared" ref="P29:P33" si="12">N29-O29</f>
        <v>9</v>
      </c>
      <c r="Q29" s="134">
        <f t="shared" ref="Q29:Q33" si="13">I29+L29+O29</f>
        <v>0</v>
      </c>
      <c r="R29" s="134">
        <f t="shared" ref="R29:R33" si="14">J29+M29+P29</f>
        <v>66</v>
      </c>
      <c r="S29" s="512">
        <v>0</v>
      </c>
      <c r="T29" s="626"/>
    </row>
    <row r="30" spans="1:20" s="429" customFormat="1" ht="15" customHeight="1">
      <c r="A30" s="421" t="s">
        <v>190</v>
      </c>
      <c r="B30" s="149" t="s">
        <v>211</v>
      </c>
      <c r="C30" s="95" t="s">
        <v>191</v>
      </c>
      <c r="D30" s="149" t="s">
        <v>191</v>
      </c>
      <c r="E30" s="64">
        <v>5001</v>
      </c>
      <c r="F30" s="149" t="s">
        <v>212</v>
      </c>
      <c r="G30" s="64">
        <v>5801</v>
      </c>
      <c r="H30" s="312">
        <v>133</v>
      </c>
      <c r="I30" s="134">
        <v>49</v>
      </c>
      <c r="J30" s="134">
        <f t="shared" si="10"/>
        <v>84</v>
      </c>
      <c r="K30" s="95">
        <v>9</v>
      </c>
      <c r="L30" s="134">
        <v>5</v>
      </c>
      <c r="M30" s="134">
        <f t="shared" si="11"/>
        <v>4</v>
      </c>
      <c r="N30" s="95">
        <v>9</v>
      </c>
      <c r="O30" s="134">
        <v>2</v>
      </c>
      <c r="P30" s="134">
        <f t="shared" si="12"/>
        <v>7</v>
      </c>
      <c r="Q30" s="134">
        <f t="shared" si="13"/>
        <v>56</v>
      </c>
      <c r="R30" s="134">
        <f t="shared" si="14"/>
        <v>95</v>
      </c>
      <c r="S30" s="512">
        <v>37.090000000000003</v>
      </c>
      <c r="T30" s="626"/>
    </row>
    <row r="31" spans="1:20" s="429" customFormat="1" ht="15" customHeight="1">
      <c r="A31" s="421" t="s">
        <v>190</v>
      </c>
      <c r="B31" s="149" t="s">
        <v>211</v>
      </c>
      <c r="C31" s="95" t="s">
        <v>191</v>
      </c>
      <c r="D31" s="149" t="s">
        <v>191</v>
      </c>
      <c r="E31" s="64">
        <v>5001</v>
      </c>
      <c r="F31" s="149" t="s">
        <v>213</v>
      </c>
      <c r="G31" s="64">
        <v>5802</v>
      </c>
      <c r="H31" s="312">
        <v>48</v>
      </c>
      <c r="I31" s="134">
        <v>16</v>
      </c>
      <c r="J31" s="134">
        <f t="shared" si="10"/>
        <v>32</v>
      </c>
      <c r="K31" s="95">
        <v>4</v>
      </c>
      <c r="L31" s="134">
        <v>4</v>
      </c>
      <c r="M31" s="134">
        <f t="shared" si="11"/>
        <v>0</v>
      </c>
      <c r="N31" s="95">
        <v>6</v>
      </c>
      <c r="O31" s="134">
        <v>5</v>
      </c>
      <c r="P31" s="134">
        <f t="shared" si="12"/>
        <v>1</v>
      </c>
      <c r="Q31" s="134">
        <f t="shared" si="13"/>
        <v>25</v>
      </c>
      <c r="R31" s="134">
        <f t="shared" si="14"/>
        <v>33</v>
      </c>
      <c r="S31" s="512">
        <v>43.1</v>
      </c>
      <c r="T31" s="626"/>
    </row>
    <row r="32" spans="1:20" s="429" customFormat="1" ht="15" customHeight="1">
      <c r="A32" s="421" t="s">
        <v>190</v>
      </c>
      <c r="B32" s="149" t="s">
        <v>211</v>
      </c>
      <c r="C32" s="95" t="s">
        <v>191</v>
      </c>
      <c r="D32" s="149" t="s">
        <v>191</v>
      </c>
      <c r="E32" s="64">
        <v>5001</v>
      </c>
      <c r="F32" s="149" t="s">
        <v>214</v>
      </c>
      <c r="G32" s="64">
        <v>5803</v>
      </c>
      <c r="H32" s="312">
        <v>8</v>
      </c>
      <c r="I32" s="134">
        <v>0</v>
      </c>
      <c r="J32" s="134">
        <f t="shared" si="10"/>
        <v>8</v>
      </c>
      <c r="K32" s="95">
        <v>1</v>
      </c>
      <c r="L32" s="134">
        <v>0</v>
      </c>
      <c r="M32" s="134">
        <f t="shared" si="11"/>
        <v>1</v>
      </c>
      <c r="N32" s="95">
        <v>3</v>
      </c>
      <c r="O32" s="134">
        <v>0</v>
      </c>
      <c r="P32" s="134">
        <f t="shared" si="12"/>
        <v>3</v>
      </c>
      <c r="Q32" s="134">
        <f t="shared" si="13"/>
        <v>0</v>
      </c>
      <c r="R32" s="134">
        <f t="shared" si="14"/>
        <v>12</v>
      </c>
      <c r="S32" s="512">
        <v>0</v>
      </c>
      <c r="T32" s="626"/>
    </row>
    <row r="33" spans="1:20" s="429" customFormat="1" ht="15" customHeight="1">
      <c r="A33" s="421" t="s">
        <v>190</v>
      </c>
      <c r="B33" s="149" t="s">
        <v>211</v>
      </c>
      <c r="C33" s="95" t="s">
        <v>191</v>
      </c>
      <c r="D33" s="149" t="s">
        <v>191</v>
      </c>
      <c r="E33" s="64">
        <v>5001</v>
      </c>
      <c r="F33" s="149" t="s">
        <v>215</v>
      </c>
      <c r="G33" s="64">
        <v>5804</v>
      </c>
      <c r="H33" s="312">
        <v>92</v>
      </c>
      <c r="I33" s="134">
        <v>21</v>
      </c>
      <c r="J33" s="134">
        <f t="shared" si="10"/>
        <v>71</v>
      </c>
      <c r="K33" s="95">
        <v>5</v>
      </c>
      <c r="L33" s="134">
        <v>3</v>
      </c>
      <c r="M33" s="134">
        <f t="shared" si="11"/>
        <v>2</v>
      </c>
      <c r="N33" s="95">
        <v>7</v>
      </c>
      <c r="O33" s="134">
        <v>0</v>
      </c>
      <c r="P33" s="134">
        <f t="shared" si="12"/>
        <v>7</v>
      </c>
      <c r="Q33" s="134">
        <f t="shared" si="13"/>
        <v>24</v>
      </c>
      <c r="R33" s="134">
        <f t="shared" si="14"/>
        <v>80</v>
      </c>
      <c r="S33" s="512">
        <v>23.08</v>
      </c>
      <c r="T33" s="626"/>
    </row>
    <row r="34" spans="1:20" s="429" customFormat="1" ht="15" customHeight="1">
      <c r="A34" s="421" t="s">
        <v>216</v>
      </c>
      <c r="B34" s="149" t="s">
        <v>217</v>
      </c>
      <c r="C34" s="95" t="s">
        <v>172</v>
      </c>
      <c r="D34" s="149" t="s">
        <v>218</v>
      </c>
      <c r="E34" s="64">
        <v>6001</v>
      </c>
      <c r="F34" s="149" t="s">
        <v>219</v>
      </c>
      <c r="G34" s="64">
        <v>6101</v>
      </c>
      <c r="H34" s="312">
        <v>209</v>
      </c>
      <c r="I34" s="73" t="s">
        <v>1523</v>
      </c>
      <c r="J34" s="73" t="s">
        <v>1523</v>
      </c>
      <c r="K34" s="95">
        <v>20</v>
      </c>
      <c r="L34" s="73" t="s">
        <v>1523</v>
      </c>
      <c r="M34" s="73" t="s">
        <v>1523</v>
      </c>
      <c r="N34" s="95">
        <v>12</v>
      </c>
      <c r="O34" s="73" t="s">
        <v>1523</v>
      </c>
      <c r="P34" s="73" t="s">
        <v>1523</v>
      </c>
      <c r="Q34" s="73" t="s">
        <v>1523</v>
      </c>
      <c r="R34" s="73" t="s">
        <v>1523</v>
      </c>
      <c r="S34" s="661" t="s">
        <v>1523</v>
      </c>
      <c r="T34" s="626"/>
    </row>
    <row r="35" spans="1:20" s="429" customFormat="1" ht="15" customHeight="1">
      <c r="A35" s="421" t="s">
        <v>216</v>
      </c>
      <c r="B35" s="149" t="s">
        <v>217</v>
      </c>
      <c r="C35" s="95" t="s">
        <v>172</v>
      </c>
      <c r="D35" s="149" t="s">
        <v>218</v>
      </c>
      <c r="E35" s="64">
        <v>6001</v>
      </c>
      <c r="F35" s="149" t="s">
        <v>220</v>
      </c>
      <c r="G35" s="64">
        <v>6108</v>
      </c>
      <c r="H35" s="312">
        <v>37</v>
      </c>
      <c r="I35" s="134">
        <v>2</v>
      </c>
      <c r="J35" s="134">
        <f t="shared" ref="J35:J41" si="15">H35-I35</f>
        <v>35</v>
      </c>
      <c r="K35" s="95">
        <v>4</v>
      </c>
      <c r="L35" s="134">
        <v>0</v>
      </c>
      <c r="M35" s="134">
        <f t="shared" ref="M35:M41" si="16">K35-L35</f>
        <v>4</v>
      </c>
      <c r="N35" s="95">
        <v>5</v>
      </c>
      <c r="O35" s="134">
        <v>0</v>
      </c>
      <c r="P35" s="134">
        <f t="shared" ref="P35:P41" si="17">N35-O35</f>
        <v>5</v>
      </c>
      <c r="Q35" s="134">
        <f t="shared" ref="Q35:Q41" si="18">I35+L35+O35</f>
        <v>2</v>
      </c>
      <c r="R35" s="134">
        <f t="shared" ref="R35:R41" si="19">J35+M35+P35</f>
        <v>44</v>
      </c>
      <c r="S35" s="512">
        <v>4.3499999999999996</v>
      </c>
      <c r="T35" s="626"/>
    </row>
    <row r="36" spans="1:20" s="429" customFormat="1" ht="15" customHeight="1">
      <c r="A36" s="421" t="s">
        <v>216</v>
      </c>
      <c r="B36" s="150" t="s">
        <v>217</v>
      </c>
      <c r="C36" s="95" t="s">
        <v>172</v>
      </c>
      <c r="D36" s="150" t="s">
        <v>221</v>
      </c>
      <c r="E36" s="64">
        <v>6115</v>
      </c>
      <c r="F36" s="150" t="s">
        <v>221</v>
      </c>
      <c r="G36" s="64">
        <v>6115</v>
      </c>
      <c r="H36" s="312">
        <v>42</v>
      </c>
      <c r="I36" s="835">
        <v>0</v>
      </c>
      <c r="J36" s="835">
        <f t="shared" si="15"/>
        <v>42</v>
      </c>
      <c r="K36" s="95">
        <v>6</v>
      </c>
      <c r="L36" s="835">
        <v>0</v>
      </c>
      <c r="M36" s="835">
        <f t="shared" si="16"/>
        <v>6</v>
      </c>
      <c r="N36" s="95">
        <v>7</v>
      </c>
      <c r="O36" s="835">
        <v>0</v>
      </c>
      <c r="P36" s="835">
        <f t="shared" si="17"/>
        <v>7</v>
      </c>
      <c r="Q36" s="835">
        <f t="shared" si="18"/>
        <v>0</v>
      </c>
      <c r="R36" s="835">
        <f t="shared" si="19"/>
        <v>55</v>
      </c>
      <c r="S36" s="877">
        <v>0</v>
      </c>
      <c r="T36" s="626"/>
    </row>
    <row r="37" spans="1:20" s="429" customFormat="1" ht="15" customHeight="1">
      <c r="A37" s="421" t="s">
        <v>216</v>
      </c>
      <c r="B37" s="150" t="s">
        <v>222</v>
      </c>
      <c r="C37" s="95" t="s">
        <v>172</v>
      </c>
      <c r="D37" s="150" t="s">
        <v>223</v>
      </c>
      <c r="E37" s="64">
        <v>6301</v>
      </c>
      <c r="F37" s="65" t="s">
        <v>223</v>
      </c>
      <c r="G37" s="64">
        <v>6301</v>
      </c>
      <c r="H37" s="312">
        <v>76</v>
      </c>
      <c r="I37" s="134">
        <v>2</v>
      </c>
      <c r="J37" s="134">
        <f t="shared" si="15"/>
        <v>74</v>
      </c>
      <c r="K37" s="95">
        <v>9</v>
      </c>
      <c r="L37" s="134">
        <v>0</v>
      </c>
      <c r="M37" s="134">
        <f t="shared" si="16"/>
        <v>9</v>
      </c>
      <c r="N37" s="95">
        <v>10</v>
      </c>
      <c r="O37" s="134">
        <v>0</v>
      </c>
      <c r="P37" s="134">
        <f t="shared" si="17"/>
        <v>10</v>
      </c>
      <c r="Q37" s="134">
        <f t="shared" si="18"/>
        <v>2</v>
      </c>
      <c r="R37" s="134">
        <f t="shared" si="19"/>
        <v>93</v>
      </c>
      <c r="S37" s="512">
        <v>2.11</v>
      </c>
      <c r="T37" s="626"/>
    </row>
    <row r="38" spans="1:20" s="429" customFormat="1" ht="15" customHeight="1">
      <c r="A38" s="421" t="s">
        <v>224</v>
      </c>
      <c r="B38" s="149" t="s">
        <v>225</v>
      </c>
      <c r="C38" s="95" t="s">
        <v>172</v>
      </c>
      <c r="D38" s="149" t="s">
        <v>226</v>
      </c>
      <c r="E38" s="64">
        <v>7001</v>
      </c>
      <c r="F38" s="149" t="s">
        <v>225</v>
      </c>
      <c r="G38" s="64">
        <v>7101</v>
      </c>
      <c r="H38" s="312">
        <v>217</v>
      </c>
      <c r="I38" s="134">
        <v>59</v>
      </c>
      <c r="J38" s="134">
        <f t="shared" si="15"/>
        <v>158</v>
      </c>
      <c r="K38" s="95">
        <v>25</v>
      </c>
      <c r="L38" s="134">
        <v>10</v>
      </c>
      <c r="M38" s="134">
        <f t="shared" si="16"/>
        <v>15</v>
      </c>
      <c r="N38" s="95">
        <v>18</v>
      </c>
      <c r="O38" s="134">
        <v>4</v>
      </c>
      <c r="P38" s="134">
        <f t="shared" si="17"/>
        <v>14</v>
      </c>
      <c r="Q38" s="134">
        <f t="shared" si="18"/>
        <v>73</v>
      </c>
      <c r="R38" s="134">
        <f t="shared" si="19"/>
        <v>187</v>
      </c>
      <c r="S38" s="512">
        <v>28.08</v>
      </c>
      <c r="T38" s="626"/>
    </row>
    <row r="39" spans="1:20" s="429" customFormat="1" ht="15" customHeight="1">
      <c r="A39" s="421" t="s">
        <v>224</v>
      </c>
      <c r="B39" s="150" t="s">
        <v>225</v>
      </c>
      <c r="C39" s="95" t="s">
        <v>172</v>
      </c>
      <c r="D39" s="150" t="s">
        <v>227</v>
      </c>
      <c r="E39" s="64">
        <v>7102</v>
      </c>
      <c r="F39" s="150" t="s">
        <v>227</v>
      </c>
      <c r="G39" s="64">
        <v>7102</v>
      </c>
      <c r="H39" s="312">
        <v>31</v>
      </c>
      <c r="I39" s="134">
        <v>6</v>
      </c>
      <c r="J39" s="134">
        <f t="shared" si="15"/>
        <v>25</v>
      </c>
      <c r="K39" s="95">
        <v>6</v>
      </c>
      <c r="L39" s="134">
        <v>3</v>
      </c>
      <c r="M39" s="134">
        <f t="shared" si="16"/>
        <v>3</v>
      </c>
      <c r="N39" s="95">
        <v>8</v>
      </c>
      <c r="O39" s="134">
        <v>0</v>
      </c>
      <c r="P39" s="134">
        <f t="shared" si="17"/>
        <v>8</v>
      </c>
      <c r="Q39" s="134">
        <f t="shared" si="18"/>
        <v>9</v>
      </c>
      <c r="R39" s="134">
        <f t="shared" si="19"/>
        <v>36</v>
      </c>
      <c r="S39" s="512">
        <v>20</v>
      </c>
      <c r="T39" s="626"/>
    </row>
    <row r="40" spans="1:20" s="429" customFormat="1" ht="15" customHeight="1">
      <c r="A40" s="421" t="s">
        <v>224</v>
      </c>
      <c r="B40" s="149" t="s">
        <v>225</v>
      </c>
      <c r="C40" s="95" t="s">
        <v>172</v>
      </c>
      <c r="D40" s="149" t="s">
        <v>226</v>
      </c>
      <c r="E40" s="64">
        <v>7001</v>
      </c>
      <c r="F40" s="149" t="s">
        <v>224</v>
      </c>
      <c r="G40" s="64">
        <v>7105</v>
      </c>
      <c r="H40" s="312">
        <v>26</v>
      </c>
      <c r="I40" s="134">
        <v>15</v>
      </c>
      <c r="J40" s="134">
        <f t="shared" si="15"/>
        <v>11</v>
      </c>
      <c r="K40" s="95">
        <v>2</v>
      </c>
      <c r="L40" s="134">
        <v>2</v>
      </c>
      <c r="M40" s="134">
        <f t="shared" si="16"/>
        <v>0</v>
      </c>
      <c r="N40" s="95">
        <v>3</v>
      </c>
      <c r="O40" s="134">
        <v>2</v>
      </c>
      <c r="P40" s="134">
        <f t="shared" si="17"/>
        <v>1</v>
      </c>
      <c r="Q40" s="134">
        <f t="shared" si="18"/>
        <v>19</v>
      </c>
      <c r="R40" s="134">
        <f t="shared" si="19"/>
        <v>12</v>
      </c>
      <c r="S40" s="512">
        <v>61.29</v>
      </c>
      <c r="T40" s="626"/>
    </row>
    <row r="41" spans="1:20" s="429" customFormat="1" ht="15" customHeight="1">
      <c r="A41" s="421" t="s">
        <v>224</v>
      </c>
      <c r="B41" s="149" t="s">
        <v>228</v>
      </c>
      <c r="C41" s="95" t="s">
        <v>172</v>
      </c>
      <c r="D41" s="149" t="s">
        <v>229</v>
      </c>
      <c r="E41" s="64">
        <v>7301</v>
      </c>
      <c r="F41" s="66" t="s">
        <v>228</v>
      </c>
      <c r="G41" s="64">
        <v>7301</v>
      </c>
      <c r="H41" s="312">
        <v>127</v>
      </c>
      <c r="I41" s="134">
        <v>8</v>
      </c>
      <c r="J41" s="134">
        <f t="shared" si="15"/>
        <v>119</v>
      </c>
      <c r="K41" s="95">
        <v>11</v>
      </c>
      <c r="L41" s="134">
        <v>0</v>
      </c>
      <c r="M41" s="134">
        <f t="shared" si="16"/>
        <v>11</v>
      </c>
      <c r="N41" s="95">
        <v>17</v>
      </c>
      <c r="O41" s="134">
        <v>0</v>
      </c>
      <c r="P41" s="134">
        <f t="shared" si="17"/>
        <v>17</v>
      </c>
      <c r="Q41" s="134">
        <f t="shared" si="18"/>
        <v>8</v>
      </c>
      <c r="R41" s="134">
        <f t="shared" si="19"/>
        <v>147</v>
      </c>
      <c r="S41" s="512">
        <v>5.16</v>
      </c>
      <c r="T41" s="626"/>
    </row>
    <row r="42" spans="1:20" s="429" customFormat="1" ht="15" customHeight="1">
      <c r="A42" s="421" t="s">
        <v>224</v>
      </c>
      <c r="B42" s="149" t="s">
        <v>228</v>
      </c>
      <c r="C42" s="95" t="s">
        <v>172</v>
      </c>
      <c r="D42" s="149" t="s">
        <v>229</v>
      </c>
      <c r="E42" s="64">
        <v>7301</v>
      </c>
      <c r="F42" s="66" t="s">
        <v>230</v>
      </c>
      <c r="G42" s="64">
        <v>7305</v>
      </c>
      <c r="H42" s="312">
        <v>6</v>
      </c>
      <c r="I42" s="73" t="s">
        <v>1523</v>
      </c>
      <c r="J42" s="73" t="s">
        <v>1523</v>
      </c>
      <c r="K42" s="95">
        <v>1</v>
      </c>
      <c r="L42" s="73" t="s">
        <v>1523</v>
      </c>
      <c r="M42" s="73" t="s">
        <v>1523</v>
      </c>
      <c r="N42" s="95">
        <v>3</v>
      </c>
      <c r="O42" s="73" t="s">
        <v>1523</v>
      </c>
      <c r="P42" s="73" t="s">
        <v>1523</v>
      </c>
      <c r="Q42" s="73" t="s">
        <v>1523</v>
      </c>
      <c r="R42" s="73" t="s">
        <v>1523</v>
      </c>
      <c r="S42" s="661" t="s">
        <v>1523</v>
      </c>
      <c r="T42" s="626"/>
    </row>
    <row r="43" spans="1:20" s="429" customFormat="1" ht="15" customHeight="1">
      <c r="A43" s="421" t="s">
        <v>224</v>
      </c>
      <c r="B43" s="149" t="s">
        <v>228</v>
      </c>
      <c r="C43" s="95" t="s">
        <v>172</v>
      </c>
      <c r="D43" s="149" t="s">
        <v>229</v>
      </c>
      <c r="E43" s="64">
        <v>7301</v>
      </c>
      <c r="F43" s="66" t="s">
        <v>231</v>
      </c>
      <c r="G43" s="64">
        <v>7306</v>
      </c>
      <c r="H43" s="312">
        <v>11</v>
      </c>
      <c r="I43" s="134">
        <v>0</v>
      </c>
      <c r="J43" s="134">
        <f t="shared" ref="J43:J62" si="20">H43-I43</f>
        <v>11</v>
      </c>
      <c r="K43" s="95">
        <v>1</v>
      </c>
      <c r="L43" s="134">
        <v>0</v>
      </c>
      <c r="M43" s="134">
        <f t="shared" ref="M43:M62" si="21">K43-L43</f>
        <v>1</v>
      </c>
      <c r="N43" s="95">
        <v>3</v>
      </c>
      <c r="O43" s="134">
        <v>0</v>
      </c>
      <c r="P43" s="134">
        <f t="shared" ref="P43:P62" si="22">N43-O43</f>
        <v>3</v>
      </c>
      <c r="Q43" s="134">
        <f t="shared" ref="Q43:Q62" si="23">I43+L43+O43</f>
        <v>0</v>
      </c>
      <c r="R43" s="134">
        <f t="shared" ref="R43:R62" si="24">J43+M43+P43</f>
        <v>15</v>
      </c>
      <c r="S43" s="512">
        <v>0</v>
      </c>
      <c r="T43" s="626"/>
    </row>
    <row r="44" spans="1:20" s="429" customFormat="1" ht="15" customHeight="1">
      <c r="A44" s="421" t="s">
        <v>224</v>
      </c>
      <c r="B44" s="150" t="s">
        <v>232</v>
      </c>
      <c r="C44" s="95" t="s">
        <v>172</v>
      </c>
      <c r="D44" s="150" t="s">
        <v>232</v>
      </c>
      <c r="E44" s="64">
        <v>7401</v>
      </c>
      <c r="F44" s="65" t="s">
        <v>232</v>
      </c>
      <c r="G44" s="64">
        <v>7401</v>
      </c>
      <c r="H44" s="312">
        <v>85</v>
      </c>
      <c r="I44" s="134">
        <v>6</v>
      </c>
      <c r="J44" s="134">
        <f t="shared" si="20"/>
        <v>79</v>
      </c>
      <c r="K44" s="95">
        <v>11</v>
      </c>
      <c r="L44" s="134">
        <v>0</v>
      </c>
      <c r="M44" s="134">
        <f t="shared" si="21"/>
        <v>11</v>
      </c>
      <c r="N44" s="95">
        <v>11</v>
      </c>
      <c r="O44" s="134">
        <v>1</v>
      </c>
      <c r="P44" s="134">
        <f t="shared" si="22"/>
        <v>10</v>
      </c>
      <c r="Q44" s="134">
        <f t="shared" si="23"/>
        <v>7</v>
      </c>
      <c r="R44" s="134">
        <f t="shared" si="24"/>
        <v>100</v>
      </c>
      <c r="S44" s="512">
        <v>6.54</v>
      </c>
      <c r="T44" s="626"/>
    </row>
    <row r="45" spans="1:20" s="429" customFormat="1" ht="15" customHeight="1">
      <c r="A45" s="421" t="s">
        <v>233</v>
      </c>
      <c r="B45" s="149" t="s">
        <v>234</v>
      </c>
      <c r="C45" s="95" t="s">
        <v>235</v>
      </c>
      <c r="D45" s="149" t="s">
        <v>235</v>
      </c>
      <c r="E45" s="64">
        <v>8001</v>
      </c>
      <c r="F45" s="149" t="s">
        <v>234</v>
      </c>
      <c r="G45" s="64">
        <v>8101</v>
      </c>
      <c r="H45" s="312">
        <v>226</v>
      </c>
      <c r="I45" s="134">
        <v>45</v>
      </c>
      <c r="J45" s="134">
        <f t="shared" si="20"/>
        <v>181</v>
      </c>
      <c r="K45" s="95">
        <v>17</v>
      </c>
      <c r="L45" s="134">
        <v>2</v>
      </c>
      <c r="M45" s="134">
        <f t="shared" si="21"/>
        <v>15</v>
      </c>
      <c r="N45" s="95">
        <v>18</v>
      </c>
      <c r="O45" s="134">
        <v>2</v>
      </c>
      <c r="P45" s="134">
        <f t="shared" si="22"/>
        <v>16</v>
      </c>
      <c r="Q45" s="134">
        <f t="shared" si="23"/>
        <v>49</v>
      </c>
      <c r="R45" s="134">
        <f t="shared" si="24"/>
        <v>212</v>
      </c>
      <c r="S45" s="512">
        <v>18.77</v>
      </c>
      <c r="T45" s="626"/>
    </row>
    <row r="46" spans="1:20" s="429" customFormat="1" ht="15" customHeight="1">
      <c r="A46" s="421" t="s">
        <v>233</v>
      </c>
      <c r="B46" s="149" t="s">
        <v>234</v>
      </c>
      <c r="C46" s="95" t="s">
        <v>235</v>
      </c>
      <c r="D46" s="149" t="s">
        <v>235</v>
      </c>
      <c r="E46" s="64">
        <v>8001</v>
      </c>
      <c r="F46" s="149" t="s">
        <v>236</v>
      </c>
      <c r="G46" s="64">
        <v>8102</v>
      </c>
      <c r="H46" s="312">
        <v>105</v>
      </c>
      <c r="I46" s="134">
        <v>48</v>
      </c>
      <c r="J46" s="134">
        <f t="shared" si="20"/>
        <v>57</v>
      </c>
      <c r="K46" s="95">
        <v>9</v>
      </c>
      <c r="L46" s="134">
        <v>5</v>
      </c>
      <c r="M46" s="134">
        <f t="shared" si="21"/>
        <v>4</v>
      </c>
      <c r="N46" s="95">
        <v>13</v>
      </c>
      <c r="O46" s="134">
        <v>4</v>
      </c>
      <c r="P46" s="134">
        <f t="shared" si="22"/>
        <v>9</v>
      </c>
      <c r="Q46" s="134">
        <f t="shared" si="23"/>
        <v>57</v>
      </c>
      <c r="R46" s="134">
        <f t="shared" si="24"/>
        <v>70</v>
      </c>
      <c r="S46" s="512">
        <v>44.88</v>
      </c>
      <c r="T46" s="626"/>
    </row>
    <row r="47" spans="1:20" s="429" customFormat="1" ht="15" customHeight="1">
      <c r="A47" s="421" t="s">
        <v>233</v>
      </c>
      <c r="B47" s="149" t="s">
        <v>234</v>
      </c>
      <c r="C47" s="95" t="s">
        <v>235</v>
      </c>
      <c r="D47" s="149" t="s">
        <v>235</v>
      </c>
      <c r="E47" s="64">
        <v>8001</v>
      </c>
      <c r="F47" s="149" t="s">
        <v>237</v>
      </c>
      <c r="G47" s="64">
        <v>8103</v>
      </c>
      <c r="H47" s="312">
        <v>60</v>
      </c>
      <c r="I47" s="134">
        <v>6</v>
      </c>
      <c r="J47" s="134">
        <f t="shared" si="20"/>
        <v>54</v>
      </c>
      <c r="K47" s="95">
        <v>6</v>
      </c>
      <c r="L47" s="134">
        <v>2</v>
      </c>
      <c r="M47" s="134">
        <f t="shared" si="21"/>
        <v>4</v>
      </c>
      <c r="N47" s="95">
        <v>6</v>
      </c>
      <c r="O47" s="134">
        <v>2</v>
      </c>
      <c r="P47" s="134">
        <f t="shared" si="22"/>
        <v>4</v>
      </c>
      <c r="Q47" s="134">
        <f t="shared" si="23"/>
        <v>10</v>
      </c>
      <c r="R47" s="134">
        <f t="shared" si="24"/>
        <v>62</v>
      </c>
      <c r="S47" s="512">
        <v>13.89</v>
      </c>
      <c r="T47" s="626"/>
    </row>
    <row r="48" spans="1:20" s="429" customFormat="1" ht="15" customHeight="1">
      <c r="A48" s="421" t="s">
        <v>233</v>
      </c>
      <c r="B48" s="149" t="s">
        <v>234</v>
      </c>
      <c r="C48" s="95" t="s">
        <v>235</v>
      </c>
      <c r="D48" s="149" t="s">
        <v>235</v>
      </c>
      <c r="E48" s="64">
        <v>8001</v>
      </c>
      <c r="F48" s="149" t="s">
        <v>238</v>
      </c>
      <c r="G48" s="64">
        <v>8105</v>
      </c>
      <c r="H48" s="312">
        <v>10</v>
      </c>
      <c r="I48" s="134">
        <v>3</v>
      </c>
      <c r="J48" s="134">
        <f t="shared" si="20"/>
        <v>7</v>
      </c>
      <c r="K48" s="95">
        <v>4</v>
      </c>
      <c r="L48" s="134">
        <v>2</v>
      </c>
      <c r="M48" s="134">
        <f t="shared" si="21"/>
        <v>2</v>
      </c>
      <c r="N48" s="95">
        <v>5</v>
      </c>
      <c r="O48" s="134">
        <v>2</v>
      </c>
      <c r="P48" s="134">
        <f t="shared" si="22"/>
        <v>3</v>
      </c>
      <c r="Q48" s="134">
        <f t="shared" si="23"/>
        <v>7</v>
      </c>
      <c r="R48" s="134">
        <f t="shared" si="24"/>
        <v>12</v>
      </c>
      <c r="S48" s="512">
        <v>36.840000000000003</v>
      </c>
      <c r="T48" s="626"/>
    </row>
    <row r="49" spans="1:20" s="429" customFormat="1" ht="15" customHeight="1">
      <c r="A49" s="421" t="s">
        <v>233</v>
      </c>
      <c r="B49" s="149" t="s">
        <v>234</v>
      </c>
      <c r="C49" s="95" t="s">
        <v>235</v>
      </c>
      <c r="D49" s="149" t="s">
        <v>235</v>
      </c>
      <c r="E49" s="64">
        <v>8001</v>
      </c>
      <c r="F49" s="149" t="s">
        <v>239</v>
      </c>
      <c r="G49" s="64">
        <v>8106</v>
      </c>
      <c r="H49" s="312">
        <v>43</v>
      </c>
      <c r="I49" s="134">
        <v>11</v>
      </c>
      <c r="J49" s="134">
        <f t="shared" si="20"/>
        <v>32</v>
      </c>
      <c r="K49" s="95">
        <v>6</v>
      </c>
      <c r="L49" s="134">
        <v>1</v>
      </c>
      <c r="M49" s="134">
        <f t="shared" si="21"/>
        <v>5</v>
      </c>
      <c r="N49" s="95">
        <v>7</v>
      </c>
      <c r="O49" s="134">
        <v>1</v>
      </c>
      <c r="P49" s="134">
        <f t="shared" si="22"/>
        <v>6</v>
      </c>
      <c r="Q49" s="134">
        <f t="shared" si="23"/>
        <v>13</v>
      </c>
      <c r="R49" s="134">
        <f t="shared" si="24"/>
        <v>43</v>
      </c>
      <c r="S49" s="512">
        <v>23.21</v>
      </c>
      <c r="T49" s="626"/>
    </row>
    <row r="50" spans="1:20" s="429" customFormat="1" ht="15" customHeight="1">
      <c r="A50" s="421" t="s">
        <v>233</v>
      </c>
      <c r="B50" s="149" t="s">
        <v>234</v>
      </c>
      <c r="C50" s="95" t="s">
        <v>235</v>
      </c>
      <c r="D50" s="149" t="s">
        <v>235</v>
      </c>
      <c r="E50" s="64">
        <v>8001</v>
      </c>
      <c r="F50" s="149" t="s">
        <v>240</v>
      </c>
      <c r="G50" s="64">
        <v>8107</v>
      </c>
      <c r="H50" s="312">
        <v>43</v>
      </c>
      <c r="I50" s="134">
        <v>36</v>
      </c>
      <c r="J50" s="134">
        <f t="shared" si="20"/>
        <v>7</v>
      </c>
      <c r="K50" s="95">
        <v>7</v>
      </c>
      <c r="L50" s="134">
        <v>7</v>
      </c>
      <c r="M50" s="134">
        <f t="shared" si="21"/>
        <v>0</v>
      </c>
      <c r="N50" s="95">
        <v>7</v>
      </c>
      <c r="O50" s="134">
        <v>5</v>
      </c>
      <c r="P50" s="134">
        <f t="shared" si="22"/>
        <v>2</v>
      </c>
      <c r="Q50" s="134">
        <f t="shared" si="23"/>
        <v>48</v>
      </c>
      <c r="R50" s="134">
        <f t="shared" si="24"/>
        <v>9</v>
      </c>
      <c r="S50" s="512">
        <v>84.21</v>
      </c>
      <c r="T50" s="626"/>
    </row>
    <row r="51" spans="1:20" s="429" customFormat="1" ht="15" customHeight="1">
      <c r="A51" s="421" t="s">
        <v>233</v>
      </c>
      <c r="B51" s="149" t="s">
        <v>234</v>
      </c>
      <c r="C51" s="95" t="s">
        <v>235</v>
      </c>
      <c r="D51" s="149" t="s">
        <v>235</v>
      </c>
      <c r="E51" s="64">
        <v>8001</v>
      </c>
      <c r="F51" s="149" t="s">
        <v>241</v>
      </c>
      <c r="G51" s="64">
        <v>8108</v>
      </c>
      <c r="H51" s="312">
        <v>88</v>
      </c>
      <c r="I51" s="134">
        <v>57</v>
      </c>
      <c r="J51" s="134">
        <f t="shared" si="20"/>
        <v>31</v>
      </c>
      <c r="K51" s="95">
        <v>10</v>
      </c>
      <c r="L51" s="134">
        <v>4</v>
      </c>
      <c r="M51" s="134">
        <f t="shared" si="21"/>
        <v>6</v>
      </c>
      <c r="N51" s="95">
        <v>8</v>
      </c>
      <c r="O51" s="134">
        <v>5</v>
      </c>
      <c r="P51" s="134">
        <f t="shared" si="22"/>
        <v>3</v>
      </c>
      <c r="Q51" s="134">
        <f t="shared" si="23"/>
        <v>66</v>
      </c>
      <c r="R51" s="134">
        <f t="shared" si="24"/>
        <v>40</v>
      </c>
      <c r="S51" s="512">
        <v>62.26</v>
      </c>
      <c r="T51" s="626"/>
    </row>
    <row r="52" spans="1:20" s="429" customFormat="1" ht="15" customHeight="1">
      <c r="A52" s="421" t="s">
        <v>233</v>
      </c>
      <c r="B52" s="149" t="s">
        <v>234</v>
      </c>
      <c r="C52" s="95" t="s">
        <v>235</v>
      </c>
      <c r="D52" s="149" t="s">
        <v>235</v>
      </c>
      <c r="E52" s="64">
        <v>8001</v>
      </c>
      <c r="F52" s="149" t="s">
        <v>242</v>
      </c>
      <c r="G52" s="64">
        <v>8109</v>
      </c>
      <c r="H52" s="312">
        <v>8</v>
      </c>
      <c r="I52" s="134">
        <v>0</v>
      </c>
      <c r="J52" s="134">
        <f t="shared" si="20"/>
        <v>8</v>
      </c>
      <c r="K52" s="95">
        <v>1</v>
      </c>
      <c r="L52" s="134">
        <v>0</v>
      </c>
      <c r="M52" s="134">
        <f t="shared" si="21"/>
        <v>1</v>
      </c>
      <c r="N52" s="95">
        <v>4</v>
      </c>
      <c r="O52" s="134">
        <v>0</v>
      </c>
      <c r="P52" s="134">
        <f t="shared" si="22"/>
        <v>4</v>
      </c>
      <c r="Q52" s="134">
        <f t="shared" si="23"/>
        <v>0</v>
      </c>
      <c r="R52" s="134">
        <f t="shared" si="24"/>
        <v>13</v>
      </c>
      <c r="S52" s="512">
        <v>0</v>
      </c>
      <c r="T52" s="626"/>
    </row>
    <row r="53" spans="1:20" s="429" customFormat="1" ht="15" customHeight="1">
      <c r="A53" s="421" t="s">
        <v>233</v>
      </c>
      <c r="B53" s="149" t="s">
        <v>234</v>
      </c>
      <c r="C53" s="95" t="s">
        <v>235</v>
      </c>
      <c r="D53" s="149" t="s">
        <v>235</v>
      </c>
      <c r="E53" s="64">
        <v>8001</v>
      </c>
      <c r="F53" s="149" t="s">
        <v>243</v>
      </c>
      <c r="G53" s="64">
        <v>8110</v>
      </c>
      <c r="H53" s="312">
        <v>112</v>
      </c>
      <c r="I53" s="134">
        <v>37</v>
      </c>
      <c r="J53" s="134">
        <f t="shared" si="20"/>
        <v>75</v>
      </c>
      <c r="K53" s="95">
        <v>15</v>
      </c>
      <c r="L53" s="134">
        <v>9</v>
      </c>
      <c r="M53" s="134">
        <f t="shared" si="21"/>
        <v>6</v>
      </c>
      <c r="N53" s="95">
        <v>15</v>
      </c>
      <c r="O53" s="134">
        <v>5</v>
      </c>
      <c r="P53" s="134">
        <f t="shared" si="22"/>
        <v>10</v>
      </c>
      <c r="Q53" s="134">
        <f t="shared" si="23"/>
        <v>51</v>
      </c>
      <c r="R53" s="134">
        <f t="shared" si="24"/>
        <v>91</v>
      </c>
      <c r="S53" s="512">
        <v>35.92</v>
      </c>
      <c r="T53" s="626"/>
    </row>
    <row r="54" spans="1:20" s="429" customFormat="1" ht="15" customHeight="1">
      <c r="A54" s="421" t="s">
        <v>233</v>
      </c>
      <c r="B54" s="149" t="s">
        <v>234</v>
      </c>
      <c r="C54" s="95" t="s">
        <v>235</v>
      </c>
      <c r="D54" s="149" t="s">
        <v>235</v>
      </c>
      <c r="E54" s="64">
        <v>8001</v>
      </c>
      <c r="F54" s="149" t="s">
        <v>244</v>
      </c>
      <c r="G54" s="64">
        <v>8111</v>
      </c>
      <c r="H54" s="312">
        <v>38</v>
      </c>
      <c r="I54" s="134">
        <v>27</v>
      </c>
      <c r="J54" s="134">
        <f t="shared" si="20"/>
        <v>11</v>
      </c>
      <c r="K54" s="95">
        <v>10</v>
      </c>
      <c r="L54" s="134">
        <v>7</v>
      </c>
      <c r="M54" s="134">
        <f t="shared" si="21"/>
        <v>3</v>
      </c>
      <c r="N54" s="95">
        <v>11</v>
      </c>
      <c r="O54" s="134">
        <v>2</v>
      </c>
      <c r="P54" s="134">
        <f t="shared" si="22"/>
        <v>9</v>
      </c>
      <c r="Q54" s="134">
        <f t="shared" si="23"/>
        <v>36</v>
      </c>
      <c r="R54" s="134">
        <f t="shared" si="24"/>
        <v>23</v>
      </c>
      <c r="S54" s="512">
        <v>61.02</v>
      </c>
      <c r="T54" s="626"/>
    </row>
    <row r="55" spans="1:20" s="429" customFormat="1" ht="15" customHeight="1">
      <c r="A55" s="421" t="s">
        <v>233</v>
      </c>
      <c r="B55" s="149" t="s">
        <v>234</v>
      </c>
      <c r="C55" s="95" t="s">
        <v>235</v>
      </c>
      <c r="D55" s="149" t="s">
        <v>235</v>
      </c>
      <c r="E55" s="64">
        <v>8001</v>
      </c>
      <c r="F55" s="149" t="s">
        <v>245</v>
      </c>
      <c r="G55" s="64">
        <v>8112</v>
      </c>
      <c r="H55" s="312">
        <v>55</v>
      </c>
      <c r="I55" s="134">
        <v>4</v>
      </c>
      <c r="J55" s="134">
        <f t="shared" si="20"/>
        <v>51</v>
      </c>
      <c r="K55" s="95">
        <v>13</v>
      </c>
      <c r="L55" s="134">
        <v>0</v>
      </c>
      <c r="M55" s="134">
        <f t="shared" si="21"/>
        <v>13</v>
      </c>
      <c r="N55" s="95">
        <v>4</v>
      </c>
      <c r="O55" s="134">
        <v>0</v>
      </c>
      <c r="P55" s="134">
        <f t="shared" si="22"/>
        <v>4</v>
      </c>
      <c r="Q55" s="134">
        <f t="shared" si="23"/>
        <v>4</v>
      </c>
      <c r="R55" s="134">
        <f t="shared" si="24"/>
        <v>68</v>
      </c>
      <c r="S55" s="512">
        <v>5.56</v>
      </c>
      <c r="T55" s="626"/>
    </row>
    <row r="56" spans="1:20" s="429" customFormat="1" ht="15" customHeight="1">
      <c r="A56" s="421" t="s">
        <v>233</v>
      </c>
      <c r="B56" s="149" t="s">
        <v>233</v>
      </c>
      <c r="C56" s="95" t="s">
        <v>172</v>
      </c>
      <c r="D56" s="149" t="s">
        <v>246</v>
      </c>
      <c r="E56" s="64">
        <v>8301</v>
      </c>
      <c r="F56" s="149" t="s">
        <v>247</v>
      </c>
      <c r="G56" s="64">
        <v>8301</v>
      </c>
      <c r="H56" s="312">
        <v>127</v>
      </c>
      <c r="I56" s="134">
        <v>6</v>
      </c>
      <c r="J56" s="134">
        <f t="shared" si="20"/>
        <v>121</v>
      </c>
      <c r="K56" s="95">
        <v>24</v>
      </c>
      <c r="L56" s="134">
        <v>6</v>
      </c>
      <c r="M56" s="134">
        <f t="shared" si="21"/>
        <v>18</v>
      </c>
      <c r="N56" s="95">
        <v>16</v>
      </c>
      <c r="O56" s="134">
        <v>1</v>
      </c>
      <c r="P56" s="134">
        <f t="shared" si="22"/>
        <v>15</v>
      </c>
      <c r="Q56" s="134">
        <f t="shared" si="23"/>
        <v>13</v>
      </c>
      <c r="R56" s="134">
        <f t="shared" si="24"/>
        <v>154</v>
      </c>
      <c r="S56" s="512">
        <v>7.78</v>
      </c>
      <c r="T56" s="626"/>
    </row>
    <row r="57" spans="1:20" s="429" customFormat="1" ht="15" customHeight="1">
      <c r="A57" s="421" t="s">
        <v>233</v>
      </c>
      <c r="B57" s="149" t="s">
        <v>233</v>
      </c>
      <c r="C57" s="95" t="s">
        <v>172</v>
      </c>
      <c r="D57" s="149" t="s">
        <v>246</v>
      </c>
      <c r="E57" s="64">
        <v>8301</v>
      </c>
      <c r="F57" s="66" t="s">
        <v>248</v>
      </c>
      <c r="G57" s="64">
        <v>8306</v>
      </c>
      <c r="H57" s="312">
        <v>12</v>
      </c>
      <c r="I57" s="134">
        <v>0</v>
      </c>
      <c r="J57" s="134">
        <f t="shared" si="20"/>
        <v>12</v>
      </c>
      <c r="K57" s="95">
        <v>3</v>
      </c>
      <c r="L57" s="134">
        <v>0</v>
      </c>
      <c r="M57" s="134">
        <f t="shared" si="21"/>
        <v>3</v>
      </c>
      <c r="N57" s="95">
        <v>6</v>
      </c>
      <c r="O57" s="134">
        <v>0</v>
      </c>
      <c r="P57" s="134">
        <f t="shared" si="22"/>
        <v>6</v>
      </c>
      <c r="Q57" s="134">
        <f t="shared" si="23"/>
        <v>0</v>
      </c>
      <c r="R57" s="134">
        <f t="shared" si="24"/>
        <v>21</v>
      </c>
      <c r="S57" s="512">
        <v>0</v>
      </c>
      <c r="T57" s="626"/>
    </row>
    <row r="58" spans="1:20" s="429" customFormat="1" ht="15" customHeight="1">
      <c r="A58" s="421" t="s">
        <v>249</v>
      </c>
      <c r="B58" s="149" t="s">
        <v>250</v>
      </c>
      <c r="C58" s="95" t="s">
        <v>172</v>
      </c>
      <c r="D58" s="149" t="s">
        <v>251</v>
      </c>
      <c r="E58" s="64">
        <v>9001</v>
      </c>
      <c r="F58" s="149" t="s">
        <v>252</v>
      </c>
      <c r="G58" s="64">
        <v>9101</v>
      </c>
      <c r="H58" s="312">
        <v>270</v>
      </c>
      <c r="I58" s="134">
        <v>17</v>
      </c>
      <c r="J58" s="134">
        <f t="shared" si="20"/>
        <v>253</v>
      </c>
      <c r="K58" s="95">
        <v>30</v>
      </c>
      <c r="L58" s="134">
        <v>0</v>
      </c>
      <c r="M58" s="134">
        <f t="shared" si="21"/>
        <v>30</v>
      </c>
      <c r="N58" s="95">
        <v>20</v>
      </c>
      <c r="O58" s="134">
        <v>1</v>
      </c>
      <c r="P58" s="134">
        <f t="shared" si="22"/>
        <v>19</v>
      </c>
      <c r="Q58" s="134">
        <f t="shared" si="23"/>
        <v>18</v>
      </c>
      <c r="R58" s="134">
        <f t="shared" si="24"/>
        <v>302</v>
      </c>
      <c r="S58" s="512">
        <v>5.63</v>
      </c>
      <c r="T58" s="626"/>
    </row>
    <row r="59" spans="1:20" s="429" customFormat="1" ht="15" customHeight="1">
      <c r="A59" s="421" t="s">
        <v>249</v>
      </c>
      <c r="B59" s="149" t="s">
        <v>250</v>
      </c>
      <c r="C59" s="95" t="s">
        <v>172</v>
      </c>
      <c r="D59" s="149" t="s">
        <v>251</v>
      </c>
      <c r="E59" s="64">
        <v>9001</v>
      </c>
      <c r="F59" s="149" t="s">
        <v>253</v>
      </c>
      <c r="G59" s="64">
        <v>9112</v>
      </c>
      <c r="H59" s="312">
        <v>27</v>
      </c>
      <c r="I59" s="134">
        <v>10</v>
      </c>
      <c r="J59" s="134">
        <f t="shared" si="20"/>
        <v>17</v>
      </c>
      <c r="K59" s="95">
        <v>8</v>
      </c>
      <c r="L59" s="134">
        <v>0</v>
      </c>
      <c r="M59" s="134">
        <f t="shared" si="21"/>
        <v>8</v>
      </c>
      <c r="N59" s="95">
        <v>3</v>
      </c>
      <c r="O59" s="134">
        <v>2</v>
      </c>
      <c r="P59" s="134">
        <f t="shared" si="22"/>
        <v>1</v>
      </c>
      <c r="Q59" s="134">
        <f t="shared" si="23"/>
        <v>12</v>
      </c>
      <c r="R59" s="134">
        <f t="shared" si="24"/>
        <v>26</v>
      </c>
      <c r="S59" s="512">
        <v>31.58</v>
      </c>
      <c r="T59" s="626"/>
    </row>
    <row r="60" spans="1:20" s="429" customFormat="1" ht="15" customHeight="1">
      <c r="A60" s="421" t="s">
        <v>249</v>
      </c>
      <c r="B60" s="150" t="s">
        <v>250</v>
      </c>
      <c r="C60" s="95" t="s">
        <v>172</v>
      </c>
      <c r="D60" s="150" t="s">
        <v>254</v>
      </c>
      <c r="E60" s="64">
        <v>9120</v>
      </c>
      <c r="F60" s="150" t="s">
        <v>254</v>
      </c>
      <c r="G60" s="64">
        <v>9120</v>
      </c>
      <c r="H60" s="312">
        <v>33</v>
      </c>
      <c r="I60" s="134">
        <v>1</v>
      </c>
      <c r="J60" s="134">
        <f t="shared" si="20"/>
        <v>32</v>
      </c>
      <c r="K60" s="95">
        <v>9</v>
      </c>
      <c r="L60" s="134">
        <v>2</v>
      </c>
      <c r="M60" s="134">
        <f t="shared" si="21"/>
        <v>7</v>
      </c>
      <c r="N60" s="95">
        <v>9</v>
      </c>
      <c r="O60" s="134">
        <v>0</v>
      </c>
      <c r="P60" s="134">
        <f t="shared" si="22"/>
        <v>9</v>
      </c>
      <c r="Q60" s="134">
        <f t="shared" si="23"/>
        <v>3</v>
      </c>
      <c r="R60" s="134">
        <f t="shared" si="24"/>
        <v>48</v>
      </c>
      <c r="S60" s="512">
        <v>5.88</v>
      </c>
      <c r="T60" s="626"/>
    </row>
    <row r="61" spans="1:20" s="429" customFormat="1" ht="15" customHeight="1">
      <c r="A61" s="421" t="s">
        <v>249</v>
      </c>
      <c r="B61" s="150" t="s">
        <v>255</v>
      </c>
      <c r="C61" s="95" t="s">
        <v>172</v>
      </c>
      <c r="D61" s="150" t="s">
        <v>256</v>
      </c>
      <c r="E61" s="64">
        <v>9201</v>
      </c>
      <c r="F61" s="150" t="s">
        <v>256</v>
      </c>
      <c r="G61" s="64">
        <v>9201</v>
      </c>
      <c r="H61" s="312">
        <v>52</v>
      </c>
      <c r="I61" s="134">
        <v>7</v>
      </c>
      <c r="J61" s="134">
        <f t="shared" si="20"/>
        <v>45</v>
      </c>
      <c r="K61" s="95">
        <v>9</v>
      </c>
      <c r="L61" s="134">
        <v>3</v>
      </c>
      <c r="M61" s="134">
        <f t="shared" si="21"/>
        <v>6</v>
      </c>
      <c r="N61" s="95">
        <v>8</v>
      </c>
      <c r="O61" s="134">
        <v>1</v>
      </c>
      <c r="P61" s="134">
        <f t="shared" si="22"/>
        <v>7</v>
      </c>
      <c r="Q61" s="134">
        <f t="shared" si="23"/>
        <v>11</v>
      </c>
      <c r="R61" s="134">
        <f t="shared" si="24"/>
        <v>58</v>
      </c>
      <c r="S61" s="512">
        <v>15.94</v>
      </c>
      <c r="T61" s="626"/>
    </row>
    <row r="62" spans="1:20" s="429" customFormat="1" ht="15" customHeight="1">
      <c r="A62" s="421" t="s">
        <v>257</v>
      </c>
      <c r="B62" s="149" t="s">
        <v>258</v>
      </c>
      <c r="C62" s="95" t="s">
        <v>172</v>
      </c>
      <c r="D62" s="149" t="s">
        <v>259</v>
      </c>
      <c r="E62" s="64">
        <v>10001</v>
      </c>
      <c r="F62" s="149" t="s">
        <v>260</v>
      </c>
      <c r="G62" s="64">
        <v>10101</v>
      </c>
      <c r="H62" s="312">
        <v>242</v>
      </c>
      <c r="I62" s="134">
        <v>76</v>
      </c>
      <c r="J62" s="134">
        <f t="shared" si="20"/>
        <v>166</v>
      </c>
      <c r="K62" s="95">
        <v>26</v>
      </c>
      <c r="L62" s="134">
        <v>8</v>
      </c>
      <c r="M62" s="134">
        <f t="shared" si="21"/>
        <v>18</v>
      </c>
      <c r="N62" s="95">
        <v>19</v>
      </c>
      <c r="O62" s="134">
        <v>6</v>
      </c>
      <c r="P62" s="134">
        <f t="shared" si="22"/>
        <v>13</v>
      </c>
      <c r="Q62" s="134">
        <f t="shared" si="23"/>
        <v>90</v>
      </c>
      <c r="R62" s="134">
        <f t="shared" si="24"/>
        <v>197</v>
      </c>
      <c r="S62" s="512">
        <v>31.36</v>
      </c>
      <c r="T62" s="626"/>
    </row>
    <row r="63" spans="1:20" s="429" customFormat="1" ht="15" customHeight="1">
      <c r="A63" s="421" t="s">
        <v>257</v>
      </c>
      <c r="B63" s="149" t="s">
        <v>258</v>
      </c>
      <c r="C63" s="95" t="s">
        <v>172</v>
      </c>
      <c r="D63" s="149" t="s">
        <v>259</v>
      </c>
      <c r="E63" s="64">
        <v>10001</v>
      </c>
      <c r="F63" s="149" t="s">
        <v>261</v>
      </c>
      <c r="G63" s="64">
        <v>10109</v>
      </c>
      <c r="H63" s="312">
        <v>29</v>
      </c>
      <c r="I63" s="73" t="s">
        <v>1523</v>
      </c>
      <c r="J63" s="73" t="s">
        <v>1523</v>
      </c>
      <c r="K63" s="95">
        <v>4</v>
      </c>
      <c r="L63" s="73" t="s">
        <v>1523</v>
      </c>
      <c r="M63" s="73" t="s">
        <v>1523</v>
      </c>
      <c r="N63" s="95">
        <v>8</v>
      </c>
      <c r="O63" s="73" t="s">
        <v>1523</v>
      </c>
      <c r="P63" s="73" t="s">
        <v>1523</v>
      </c>
      <c r="Q63" s="73" t="s">
        <v>1523</v>
      </c>
      <c r="R63" s="73" t="s">
        <v>1523</v>
      </c>
      <c r="S63" s="661" t="s">
        <v>1523</v>
      </c>
      <c r="T63" s="626"/>
    </row>
    <row r="64" spans="1:20" s="429" customFormat="1" ht="15" customHeight="1">
      <c r="A64" s="421" t="s">
        <v>257</v>
      </c>
      <c r="B64" s="150" t="s">
        <v>262</v>
      </c>
      <c r="C64" s="95" t="s">
        <v>172</v>
      </c>
      <c r="D64" s="150" t="s">
        <v>263</v>
      </c>
      <c r="E64" s="64">
        <v>10201</v>
      </c>
      <c r="F64" s="150" t="s">
        <v>263</v>
      </c>
      <c r="G64" s="64">
        <v>10201</v>
      </c>
      <c r="H64" s="312">
        <v>51</v>
      </c>
      <c r="I64" s="134">
        <v>13</v>
      </c>
      <c r="J64" s="134">
        <f t="shared" ref="J64:J67" si="25">H64-I64</f>
        <v>38</v>
      </c>
      <c r="K64" s="95">
        <v>8</v>
      </c>
      <c r="L64" s="134">
        <v>3</v>
      </c>
      <c r="M64" s="134">
        <f t="shared" ref="M64:M67" si="26">K64-L64</f>
        <v>5</v>
      </c>
      <c r="N64" s="95">
        <v>9</v>
      </c>
      <c r="O64" s="134">
        <v>1</v>
      </c>
      <c r="P64" s="134">
        <f t="shared" ref="P64:P67" si="27">N64-O64</f>
        <v>8</v>
      </c>
      <c r="Q64" s="134">
        <f t="shared" ref="Q64:Q67" si="28">I64+L64+O64</f>
        <v>17</v>
      </c>
      <c r="R64" s="134">
        <f t="shared" ref="R64:R67" si="29">J64+M64+P64</f>
        <v>51</v>
      </c>
      <c r="S64" s="512">
        <v>25</v>
      </c>
      <c r="T64" s="626"/>
    </row>
    <row r="65" spans="1:20" s="429" customFormat="1" ht="15" customHeight="1">
      <c r="A65" s="421" t="s">
        <v>257</v>
      </c>
      <c r="B65" s="149" t="s">
        <v>264</v>
      </c>
      <c r="C65" s="95" t="s">
        <v>172</v>
      </c>
      <c r="D65" s="149" t="s">
        <v>264</v>
      </c>
      <c r="E65" s="64">
        <v>10301</v>
      </c>
      <c r="F65" s="149" t="s">
        <v>264</v>
      </c>
      <c r="G65" s="64">
        <v>10301</v>
      </c>
      <c r="H65" s="312">
        <v>164</v>
      </c>
      <c r="I65" s="134">
        <v>0</v>
      </c>
      <c r="J65" s="134">
        <f t="shared" si="25"/>
        <v>164</v>
      </c>
      <c r="K65" s="95">
        <v>17</v>
      </c>
      <c r="L65" s="134">
        <v>0</v>
      </c>
      <c r="M65" s="134">
        <f t="shared" si="26"/>
        <v>17</v>
      </c>
      <c r="N65" s="95">
        <v>15</v>
      </c>
      <c r="O65" s="134">
        <v>0</v>
      </c>
      <c r="P65" s="134">
        <f t="shared" si="27"/>
        <v>15</v>
      </c>
      <c r="Q65" s="134">
        <f t="shared" si="28"/>
        <v>0</v>
      </c>
      <c r="R65" s="134">
        <f t="shared" si="29"/>
        <v>196</v>
      </c>
      <c r="S65" s="512">
        <v>0</v>
      </c>
      <c r="T65" s="626"/>
    </row>
    <row r="66" spans="1:20" s="429" customFormat="1" ht="15" customHeight="1">
      <c r="A66" s="421" t="s">
        <v>265</v>
      </c>
      <c r="B66" s="150" t="s">
        <v>266</v>
      </c>
      <c r="C66" s="95" t="s">
        <v>172</v>
      </c>
      <c r="D66" s="150" t="s">
        <v>266</v>
      </c>
      <c r="E66" s="64">
        <v>11101</v>
      </c>
      <c r="F66" s="150" t="s">
        <v>266</v>
      </c>
      <c r="G66" s="64">
        <v>11101</v>
      </c>
      <c r="H66" s="312">
        <v>55</v>
      </c>
      <c r="I66" s="134">
        <v>12</v>
      </c>
      <c r="J66" s="134">
        <f t="shared" si="25"/>
        <v>43</v>
      </c>
      <c r="K66" s="95">
        <v>8</v>
      </c>
      <c r="L66" s="134">
        <v>1</v>
      </c>
      <c r="M66" s="134">
        <f t="shared" si="26"/>
        <v>7</v>
      </c>
      <c r="N66" s="95">
        <v>7</v>
      </c>
      <c r="O66" s="134">
        <v>3</v>
      </c>
      <c r="P66" s="134">
        <f t="shared" si="27"/>
        <v>4</v>
      </c>
      <c r="Q66" s="134">
        <f t="shared" si="28"/>
        <v>16</v>
      </c>
      <c r="R66" s="134">
        <f t="shared" si="29"/>
        <v>54</v>
      </c>
      <c r="S66" s="512">
        <v>22.86</v>
      </c>
      <c r="T66" s="626"/>
    </row>
    <row r="67" spans="1:20" s="429" customFormat="1" ht="15" customHeight="1">
      <c r="A67" s="421" t="s">
        <v>267</v>
      </c>
      <c r="B67" s="149" t="s">
        <v>267</v>
      </c>
      <c r="C67" s="95" t="s">
        <v>172</v>
      </c>
      <c r="D67" s="149" t="s">
        <v>268</v>
      </c>
      <c r="E67" s="64">
        <v>12101</v>
      </c>
      <c r="F67" s="66" t="s">
        <v>268</v>
      </c>
      <c r="G67" s="64">
        <v>12101</v>
      </c>
      <c r="H67" s="312">
        <v>97</v>
      </c>
      <c r="I67" s="134">
        <v>1</v>
      </c>
      <c r="J67" s="134">
        <f t="shared" si="25"/>
        <v>96</v>
      </c>
      <c r="K67" s="95">
        <v>14</v>
      </c>
      <c r="L67" s="134">
        <v>1</v>
      </c>
      <c r="M67" s="134">
        <f t="shared" si="26"/>
        <v>13</v>
      </c>
      <c r="N67" s="95">
        <v>11</v>
      </c>
      <c r="O67" s="134">
        <v>0</v>
      </c>
      <c r="P67" s="134">
        <f t="shared" si="27"/>
        <v>11</v>
      </c>
      <c r="Q67" s="134">
        <f t="shared" si="28"/>
        <v>2</v>
      </c>
      <c r="R67" s="134">
        <f t="shared" si="29"/>
        <v>120</v>
      </c>
      <c r="S67" s="512">
        <v>1.64</v>
      </c>
      <c r="T67" s="626"/>
    </row>
    <row r="68" spans="1:20" s="429" customFormat="1" ht="15" customHeight="1">
      <c r="A68" s="421" t="s">
        <v>269</v>
      </c>
      <c r="B68" s="149" t="s">
        <v>270</v>
      </c>
      <c r="C68" s="95" t="s">
        <v>271</v>
      </c>
      <c r="D68" s="149" t="s">
        <v>271</v>
      </c>
      <c r="E68" s="64">
        <v>13001</v>
      </c>
      <c r="F68" s="149" t="s">
        <v>270</v>
      </c>
      <c r="G68" s="64">
        <v>13101</v>
      </c>
      <c r="H68" s="312">
        <v>414</v>
      </c>
      <c r="I68" s="73" t="s">
        <v>1523</v>
      </c>
      <c r="J68" s="73" t="s">
        <v>1523</v>
      </c>
      <c r="K68" s="95">
        <v>13</v>
      </c>
      <c r="L68" s="73" t="s">
        <v>1523</v>
      </c>
      <c r="M68" s="73" t="s">
        <v>1523</v>
      </c>
      <c r="N68" s="95">
        <v>22</v>
      </c>
      <c r="O68" s="73" t="s">
        <v>1523</v>
      </c>
      <c r="P68" s="73" t="s">
        <v>1523</v>
      </c>
      <c r="Q68" s="73" t="s">
        <v>1523</v>
      </c>
      <c r="R68" s="73" t="s">
        <v>1523</v>
      </c>
      <c r="S68" s="661" t="s">
        <v>1523</v>
      </c>
      <c r="T68" s="626"/>
    </row>
    <row r="69" spans="1:20" s="429" customFormat="1" ht="15" customHeight="1">
      <c r="A69" s="421" t="s">
        <v>269</v>
      </c>
      <c r="B69" s="149" t="s">
        <v>270</v>
      </c>
      <c r="C69" s="95" t="s">
        <v>271</v>
      </c>
      <c r="D69" s="149" t="s">
        <v>271</v>
      </c>
      <c r="E69" s="64">
        <v>13001</v>
      </c>
      <c r="F69" s="149" t="s">
        <v>272</v>
      </c>
      <c r="G69" s="64">
        <v>13102</v>
      </c>
      <c r="H69" s="312">
        <v>52</v>
      </c>
      <c r="I69" s="836">
        <v>0</v>
      </c>
      <c r="J69" s="836">
        <f>H69-I69</f>
        <v>52</v>
      </c>
      <c r="K69" s="95">
        <v>6</v>
      </c>
      <c r="L69" s="836">
        <v>0</v>
      </c>
      <c r="M69" s="836">
        <f t="shared" ref="M69" si="30">K69-L69</f>
        <v>6</v>
      </c>
      <c r="N69" s="95">
        <v>6</v>
      </c>
      <c r="O69" s="836">
        <v>0</v>
      </c>
      <c r="P69" s="836">
        <f>N69-O69</f>
        <v>6</v>
      </c>
      <c r="Q69" s="836">
        <f>I69+L69+O69</f>
        <v>0</v>
      </c>
      <c r="R69" s="836">
        <f>J69+M69+P69</f>
        <v>64</v>
      </c>
      <c r="S69" s="878">
        <v>0</v>
      </c>
      <c r="T69" s="626"/>
    </row>
    <row r="70" spans="1:20" s="429" customFormat="1" ht="15" customHeight="1">
      <c r="A70" s="421" t="s">
        <v>269</v>
      </c>
      <c r="B70" s="149" t="s">
        <v>270</v>
      </c>
      <c r="C70" s="95" t="s">
        <v>271</v>
      </c>
      <c r="D70" s="149" t="s">
        <v>271</v>
      </c>
      <c r="E70" s="64">
        <v>13001</v>
      </c>
      <c r="F70" s="149" t="s">
        <v>273</v>
      </c>
      <c r="G70" s="64">
        <v>13103</v>
      </c>
      <c r="H70" s="312">
        <v>71</v>
      </c>
      <c r="I70" s="73" t="s">
        <v>1523</v>
      </c>
      <c r="J70" s="73" t="s">
        <v>1523</v>
      </c>
      <c r="K70" s="95">
        <v>9</v>
      </c>
      <c r="L70" s="73" t="s">
        <v>1523</v>
      </c>
      <c r="M70" s="73" t="s">
        <v>1523</v>
      </c>
      <c r="N70" s="95">
        <v>4</v>
      </c>
      <c r="O70" s="73" t="s">
        <v>1523</v>
      </c>
      <c r="P70" s="73" t="s">
        <v>1523</v>
      </c>
      <c r="Q70" s="73" t="s">
        <v>1523</v>
      </c>
      <c r="R70" s="73" t="s">
        <v>1523</v>
      </c>
      <c r="S70" s="661" t="s">
        <v>1523</v>
      </c>
      <c r="T70" s="626"/>
    </row>
    <row r="71" spans="1:20" s="429" customFormat="1" ht="15" customHeight="1">
      <c r="A71" s="421" t="s">
        <v>269</v>
      </c>
      <c r="B71" s="149" t="s">
        <v>270</v>
      </c>
      <c r="C71" s="95" t="s">
        <v>271</v>
      </c>
      <c r="D71" s="149" t="s">
        <v>271</v>
      </c>
      <c r="E71" s="64">
        <v>13001</v>
      </c>
      <c r="F71" s="149" t="s">
        <v>274</v>
      </c>
      <c r="G71" s="64">
        <v>13104</v>
      </c>
      <c r="H71" s="312">
        <v>80</v>
      </c>
      <c r="I71" s="836">
        <v>0</v>
      </c>
      <c r="J71" s="836">
        <f>H71-I71</f>
        <v>80</v>
      </c>
      <c r="K71" s="95">
        <v>11</v>
      </c>
      <c r="L71" s="836">
        <v>0</v>
      </c>
      <c r="M71" s="836">
        <f t="shared" ref="M71" si="31">K71-L71</f>
        <v>11</v>
      </c>
      <c r="N71" s="95">
        <v>9</v>
      </c>
      <c r="O71" s="836">
        <v>0</v>
      </c>
      <c r="P71" s="836">
        <f>N71-O71</f>
        <v>9</v>
      </c>
      <c r="Q71" s="836">
        <f>I71+L71+O71</f>
        <v>0</v>
      </c>
      <c r="R71" s="836">
        <f>J71+M71+P71</f>
        <v>100</v>
      </c>
      <c r="S71" s="878">
        <v>0</v>
      </c>
      <c r="T71" s="626"/>
    </row>
    <row r="72" spans="1:20" s="429" customFormat="1" ht="15" customHeight="1">
      <c r="A72" s="421" t="s">
        <v>269</v>
      </c>
      <c r="B72" s="149" t="s">
        <v>270</v>
      </c>
      <c r="C72" s="95" t="s">
        <v>271</v>
      </c>
      <c r="D72" s="149" t="s">
        <v>271</v>
      </c>
      <c r="E72" s="64">
        <v>13001</v>
      </c>
      <c r="F72" s="149" t="s">
        <v>275</v>
      </c>
      <c r="G72" s="64">
        <v>13105</v>
      </c>
      <c r="H72" s="312">
        <v>122</v>
      </c>
      <c r="I72" s="73" t="s">
        <v>1523</v>
      </c>
      <c r="J72" s="73" t="s">
        <v>1523</v>
      </c>
      <c r="K72" s="95">
        <v>12</v>
      </c>
      <c r="L72" s="73" t="s">
        <v>1523</v>
      </c>
      <c r="M72" s="73" t="s">
        <v>1523</v>
      </c>
      <c r="N72" s="95">
        <v>5</v>
      </c>
      <c r="O72" s="73" t="s">
        <v>1523</v>
      </c>
      <c r="P72" s="73" t="s">
        <v>1523</v>
      </c>
      <c r="Q72" s="73" t="s">
        <v>1523</v>
      </c>
      <c r="R72" s="73" t="s">
        <v>1523</v>
      </c>
      <c r="S72" s="661" t="s">
        <v>1523</v>
      </c>
      <c r="T72" s="626"/>
    </row>
    <row r="73" spans="1:20" s="429" customFormat="1" ht="15" customHeight="1">
      <c r="A73" s="421" t="s">
        <v>269</v>
      </c>
      <c r="B73" s="149" t="s">
        <v>270</v>
      </c>
      <c r="C73" s="95" t="s">
        <v>271</v>
      </c>
      <c r="D73" s="149" t="s">
        <v>271</v>
      </c>
      <c r="E73" s="64">
        <v>13001</v>
      </c>
      <c r="F73" s="149" t="s">
        <v>276</v>
      </c>
      <c r="G73" s="64">
        <v>13106</v>
      </c>
      <c r="H73" s="312">
        <v>93</v>
      </c>
      <c r="I73" s="73" t="s">
        <v>1523</v>
      </c>
      <c r="J73" s="73" t="s">
        <v>1523</v>
      </c>
      <c r="K73" s="95">
        <v>7</v>
      </c>
      <c r="L73" s="73" t="s">
        <v>1523</v>
      </c>
      <c r="M73" s="73" t="s">
        <v>1523</v>
      </c>
      <c r="N73" s="95">
        <v>7</v>
      </c>
      <c r="O73" s="73" t="s">
        <v>1523</v>
      </c>
      <c r="P73" s="73" t="s">
        <v>1523</v>
      </c>
      <c r="Q73" s="73" t="s">
        <v>1523</v>
      </c>
      <c r="R73" s="73" t="s">
        <v>1523</v>
      </c>
      <c r="S73" s="661" t="s">
        <v>1523</v>
      </c>
      <c r="T73" s="626"/>
    </row>
    <row r="74" spans="1:20" s="429" customFormat="1" ht="15" customHeight="1">
      <c r="A74" s="421" t="s">
        <v>269</v>
      </c>
      <c r="B74" s="149" t="s">
        <v>270</v>
      </c>
      <c r="C74" s="95" t="s">
        <v>271</v>
      </c>
      <c r="D74" s="149" t="s">
        <v>271</v>
      </c>
      <c r="E74" s="64">
        <v>13001</v>
      </c>
      <c r="F74" s="149" t="s">
        <v>277</v>
      </c>
      <c r="G74" s="64">
        <v>13107</v>
      </c>
      <c r="H74" s="312">
        <v>47</v>
      </c>
      <c r="I74" s="836">
        <v>4</v>
      </c>
      <c r="J74" s="836">
        <f>H74-I74</f>
        <v>43</v>
      </c>
      <c r="K74" s="95">
        <v>7</v>
      </c>
      <c r="L74" s="836">
        <v>1</v>
      </c>
      <c r="M74" s="836">
        <f t="shared" ref="M74" si="32">K74-L74</f>
        <v>6</v>
      </c>
      <c r="N74" s="95">
        <v>4</v>
      </c>
      <c r="O74" s="836">
        <v>0</v>
      </c>
      <c r="P74" s="836">
        <f>N74-O74</f>
        <v>4</v>
      </c>
      <c r="Q74" s="836">
        <f>I74+L74+O74</f>
        <v>5</v>
      </c>
      <c r="R74" s="836">
        <f>J74+M74+P74</f>
        <v>53</v>
      </c>
      <c r="S74" s="878">
        <v>8.6199999999999992</v>
      </c>
      <c r="T74" s="626"/>
    </row>
    <row r="75" spans="1:20" s="429" customFormat="1" ht="15" customHeight="1">
      <c r="A75" s="421" t="s">
        <v>269</v>
      </c>
      <c r="B75" s="149" t="s">
        <v>270</v>
      </c>
      <c r="C75" s="95" t="s">
        <v>271</v>
      </c>
      <c r="D75" s="149" t="s">
        <v>271</v>
      </c>
      <c r="E75" s="64">
        <v>13001</v>
      </c>
      <c r="F75" s="149" t="s">
        <v>278</v>
      </c>
      <c r="G75" s="64">
        <v>13108</v>
      </c>
      <c r="H75" s="312">
        <v>54</v>
      </c>
      <c r="I75" s="73" t="s">
        <v>1523</v>
      </c>
      <c r="J75" s="73" t="s">
        <v>1523</v>
      </c>
      <c r="K75" s="95">
        <v>8</v>
      </c>
      <c r="L75" s="73" t="s">
        <v>1523</v>
      </c>
      <c r="M75" s="73" t="s">
        <v>1523</v>
      </c>
      <c r="N75" s="95">
        <v>8</v>
      </c>
      <c r="O75" s="73" t="s">
        <v>1523</v>
      </c>
      <c r="P75" s="73" t="s">
        <v>1523</v>
      </c>
      <c r="Q75" s="73" t="s">
        <v>1523</v>
      </c>
      <c r="R75" s="73" t="s">
        <v>1523</v>
      </c>
      <c r="S75" s="661" t="s">
        <v>1523</v>
      </c>
      <c r="T75" s="626"/>
    </row>
    <row r="76" spans="1:20" s="429" customFormat="1" ht="15" customHeight="1">
      <c r="A76" s="421" t="s">
        <v>269</v>
      </c>
      <c r="B76" s="149" t="s">
        <v>270</v>
      </c>
      <c r="C76" s="95" t="s">
        <v>271</v>
      </c>
      <c r="D76" s="149" t="s">
        <v>271</v>
      </c>
      <c r="E76" s="64">
        <v>13001</v>
      </c>
      <c r="F76" s="149" t="s">
        <v>279</v>
      </c>
      <c r="G76" s="64">
        <v>13109</v>
      </c>
      <c r="H76" s="312">
        <v>75</v>
      </c>
      <c r="I76" s="73" t="s">
        <v>1523</v>
      </c>
      <c r="J76" s="73" t="s">
        <v>1523</v>
      </c>
      <c r="K76" s="95">
        <v>4</v>
      </c>
      <c r="L76" s="73" t="s">
        <v>1523</v>
      </c>
      <c r="M76" s="73" t="s">
        <v>1523</v>
      </c>
      <c r="N76" s="95">
        <v>7</v>
      </c>
      <c r="O76" s="73" t="s">
        <v>1523</v>
      </c>
      <c r="P76" s="73" t="s">
        <v>1523</v>
      </c>
      <c r="Q76" s="73" t="s">
        <v>1523</v>
      </c>
      <c r="R76" s="73" t="s">
        <v>1523</v>
      </c>
      <c r="S76" s="661" t="s">
        <v>1523</v>
      </c>
      <c r="T76" s="626"/>
    </row>
    <row r="77" spans="1:20" s="429" customFormat="1" ht="15" customHeight="1">
      <c r="A77" s="421" t="s">
        <v>269</v>
      </c>
      <c r="B77" s="149" t="s">
        <v>270</v>
      </c>
      <c r="C77" s="95" t="s">
        <v>271</v>
      </c>
      <c r="D77" s="149" t="s">
        <v>271</v>
      </c>
      <c r="E77" s="64">
        <v>13001</v>
      </c>
      <c r="F77" s="149" t="s">
        <v>280</v>
      </c>
      <c r="G77" s="64">
        <v>13110</v>
      </c>
      <c r="H77" s="312">
        <v>251</v>
      </c>
      <c r="I77" s="607">
        <v>5</v>
      </c>
      <c r="J77" s="607">
        <f>H77-I77</f>
        <v>246</v>
      </c>
      <c r="K77" s="95">
        <v>22</v>
      </c>
      <c r="L77" s="607">
        <v>0</v>
      </c>
      <c r="M77" s="607">
        <f t="shared" ref="M77" si="33">K77-L77</f>
        <v>22</v>
      </c>
      <c r="N77" s="95">
        <v>9</v>
      </c>
      <c r="O77" s="607">
        <v>0</v>
      </c>
      <c r="P77" s="607">
        <f>N77-O77</f>
        <v>9</v>
      </c>
      <c r="Q77" s="607">
        <f>I77+L77+O77</f>
        <v>5</v>
      </c>
      <c r="R77" s="607">
        <f>J77+M77+P77</f>
        <v>277</v>
      </c>
      <c r="S77" s="513">
        <v>1.77</v>
      </c>
      <c r="T77" s="626"/>
    </row>
    <row r="78" spans="1:20" s="429" customFormat="1" ht="15" customHeight="1">
      <c r="A78" s="421" t="s">
        <v>269</v>
      </c>
      <c r="B78" s="149" t="s">
        <v>270</v>
      </c>
      <c r="C78" s="95" t="s">
        <v>271</v>
      </c>
      <c r="D78" s="149" t="s">
        <v>271</v>
      </c>
      <c r="E78" s="64">
        <v>13001</v>
      </c>
      <c r="F78" s="149" t="s">
        <v>281</v>
      </c>
      <c r="G78" s="64">
        <v>13111</v>
      </c>
      <c r="H78" s="312">
        <v>76</v>
      </c>
      <c r="I78" s="73" t="s">
        <v>1523</v>
      </c>
      <c r="J78" s="73" t="s">
        <v>1523</v>
      </c>
      <c r="K78" s="95">
        <v>10</v>
      </c>
      <c r="L78" s="73" t="s">
        <v>1523</v>
      </c>
      <c r="M78" s="73" t="s">
        <v>1523</v>
      </c>
      <c r="N78" s="95">
        <v>6</v>
      </c>
      <c r="O78" s="73" t="s">
        <v>1523</v>
      </c>
      <c r="P78" s="73" t="s">
        <v>1523</v>
      </c>
      <c r="Q78" s="73" t="s">
        <v>1523</v>
      </c>
      <c r="R78" s="73" t="s">
        <v>1523</v>
      </c>
      <c r="S78" s="661" t="s">
        <v>1523</v>
      </c>
      <c r="T78" s="626"/>
    </row>
    <row r="79" spans="1:20" s="429" customFormat="1" ht="15" customHeight="1">
      <c r="A79" s="421" t="s">
        <v>269</v>
      </c>
      <c r="B79" s="149" t="s">
        <v>270</v>
      </c>
      <c r="C79" s="95" t="s">
        <v>271</v>
      </c>
      <c r="D79" s="149" t="s">
        <v>271</v>
      </c>
      <c r="E79" s="64">
        <v>13001</v>
      </c>
      <c r="F79" s="149" t="s">
        <v>282</v>
      </c>
      <c r="G79" s="64">
        <v>13112</v>
      </c>
      <c r="H79" s="312">
        <v>111</v>
      </c>
      <c r="I79" s="73" t="s">
        <v>1523</v>
      </c>
      <c r="J79" s="73" t="s">
        <v>1523</v>
      </c>
      <c r="K79" s="95">
        <v>13</v>
      </c>
      <c r="L79" s="73" t="s">
        <v>1523</v>
      </c>
      <c r="M79" s="73" t="s">
        <v>1523</v>
      </c>
      <c r="N79" s="95">
        <v>5</v>
      </c>
      <c r="O79" s="73" t="s">
        <v>1523</v>
      </c>
      <c r="P79" s="73" t="s">
        <v>1523</v>
      </c>
      <c r="Q79" s="73" t="s">
        <v>1523</v>
      </c>
      <c r="R79" s="73" t="s">
        <v>1523</v>
      </c>
      <c r="S79" s="661" t="s">
        <v>1523</v>
      </c>
      <c r="T79" s="626"/>
    </row>
    <row r="80" spans="1:20" s="429" customFormat="1" ht="15" customHeight="1">
      <c r="A80" s="421" t="s">
        <v>269</v>
      </c>
      <c r="B80" s="149" t="s">
        <v>270</v>
      </c>
      <c r="C80" s="95" t="s">
        <v>271</v>
      </c>
      <c r="D80" s="149" t="s">
        <v>271</v>
      </c>
      <c r="E80" s="64">
        <v>13001</v>
      </c>
      <c r="F80" s="149" t="s">
        <v>283</v>
      </c>
      <c r="G80" s="64">
        <v>13113</v>
      </c>
      <c r="H80" s="312">
        <v>60</v>
      </c>
      <c r="I80" s="73" t="s">
        <v>1523</v>
      </c>
      <c r="J80" s="73" t="s">
        <v>1523</v>
      </c>
      <c r="K80" s="95">
        <v>6</v>
      </c>
      <c r="L80" s="73" t="s">
        <v>1523</v>
      </c>
      <c r="M80" s="73" t="s">
        <v>1523</v>
      </c>
      <c r="N80" s="95">
        <v>6</v>
      </c>
      <c r="O80" s="73" t="s">
        <v>1523</v>
      </c>
      <c r="P80" s="73" t="s">
        <v>1523</v>
      </c>
      <c r="Q80" s="73" t="s">
        <v>1523</v>
      </c>
      <c r="R80" s="73" t="s">
        <v>1523</v>
      </c>
      <c r="S80" s="661" t="s">
        <v>1523</v>
      </c>
      <c r="T80" s="626"/>
    </row>
    <row r="81" spans="1:20" s="429" customFormat="1" ht="15" customHeight="1">
      <c r="A81" s="421" t="s">
        <v>269</v>
      </c>
      <c r="B81" s="149" t="s">
        <v>270</v>
      </c>
      <c r="C81" s="95" t="s">
        <v>271</v>
      </c>
      <c r="D81" s="149" t="s">
        <v>271</v>
      </c>
      <c r="E81" s="64">
        <v>13001</v>
      </c>
      <c r="F81" s="149" t="s">
        <v>284</v>
      </c>
      <c r="G81" s="64">
        <v>13114</v>
      </c>
      <c r="H81" s="312">
        <v>107</v>
      </c>
      <c r="I81" s="607">
        <v>2</v>
      </c>
      <c r="J81" s="607">
        <f t="shared" ref="J81:J82" si="34">H81-I81</f>
        <v>105</v>
      </c>
      <c r="K81" s="95">
        <v>4</v>
      </c>
      <c r="L81" s="607">
        <v>0</v>
      </c>
      <c r="M81" s="607">
        <f t="shared" ref="M81:M82" si="35">K81-L81</f>
        <v>4</v>
      </c>
      <c r="N81" s="95">
        <v>7</v>
      </c>
      <c r="O81" s="607">
        <v>1</v>
      </c>
      <c r="P81" s="607">
        <f t="shared" ref="P81:P82" si="36">N81-O81</f>
        <v>6</v>
      </c>
      <c r="Q81" s="607">
        <f t="shared" ref="Q81:Q82" si="37">I81+L81+O81</f>
        <v>3</v>
      </c>
      <c r="R81" s="607">
        <f t="shared" ref="R81:R82" si="38">J81+M81+P81</f>
        <v>115</v>
      </c>
      <c r="S81" s="513">
        <v>2.54</v>
      </c>
      <c r="T81" s="626"/>
    </row>
    <row r="82" spans="1:20" s="429" customFormat="1" ht="15" customHeight="1">
      <c r="A82" s="421" t="s">
        <v>269</v>
      </c>
      <c r="B82" s="149" t="s">
        <v>270</v>
      </c>
      <c r="C82" s="95" t="s">
        <v>271</v>
      </c>
      <c r="D82" s="149" t="s">
        <v>271</v>
      </c>
      <c r="E82" s="64">
        <v>13001</v>
      </c>
      <c r="F82" s="149" t="s">
        <v>285</v>
      </c>
      <c r="G82" s="64">
        <v>13115</v>
      </c>
      <c r="H82" s="312">
        <v>42</v>
      </c>
      <c r="I82" s="836">
        <v>0</v>
      </c>
      <c r="J82" s="836">
        <f t="shared" si="34"/>
        <v>42</v>
      </c>
      <c r="K82" s="95">
        <v>5</v>
      </c>
      <c r="L82" s="836">
        <v>0</v>
      </c>
      <c r="M82" s="836">
        <f t="shared" si="35"/>
        <v>5</v>
      </c>
      <c r="N82" s="95">
        <v>5</v>
      </c>
      <c r="O82" s="836">
        <v>0</v>
      </c>
      <c r="P82" s="836">
        <f t="shared" si="36"/>
        <v>5</v>
      </c>
      <c r="Q82" s="836">
        <f t="shared" si="37"/>
        <v>0</v>
      </c>
      <c r="R82" s="836">
        <f t="shared" si="38"/>
        <v>52</v>
      </c>
      <c r="S82" s="878">
        <v>0</v>
      </c>
      <c r="T82" s="626"/>
    </row>
    <row r="83" spans="1:20" s="429" customFormat="1" ht="15" customHeight="1">
      <c r="A83" s="421" t="s">
        <v>269</v>
      </c>
      <c r="B83" s="149" t="s">
        <v>270</v>
      </c>
      <c r="C83" s="95" t="s">
        <v>271</v>
      </c>
      <c r="D83" s="149" t="s">
        <v>271</v>
      </c>
      <c r="E83" s="64">
        <v>13001</v>
      </c>
      <c r="F83" s="149" t="s">
        <v>286</v>
      </c>
      <c r="G83" s="64">
        <v>13116</v>
      </c>
      <c r="H83" s="312">
        <v>60</v>
      </c>
      <c r="I83" s="73" t="s">
        <v>1523</v>
      </c>
      <c r="J83" s="73" t="s">
        <v>1523</v>
      </c>
      <c r="K83" s="95">
        <v>9</v>
      </c>
      <c r="L83" s="73" t="s">
        <v>1523</v>
      </c>
      <c r="M83" s="73" t="s">
        <v>1523</v>
      </c>
      <c r="N83" s="95">
        <v>7</v>
      </c>
      <c r="O83" s="73" t="s">
        <v>1523</v>
      </c>
      <c r="P83" s="73" t="s">
        <v>1523</v>
      </c>
      <c r="Q83" s="73" t="s">
        <v>1523</v>
      </c>
      <c r="R83" s="73" t="s">
        <v>1523</v>
      </c>
      <c r="S83" s="661" t="s">
        <v>1523</v>
      </c>
      <c r="T83" s="626"/>
    </row>
    <row r="84" spans="1:20" s="429" customFormat="1" ht="15" customHeight="1">
      <c r="A84" s="421" t="s">
        <v>269</v>
      </c>
      <c r="B84" s="149" t="s">
        <v>270</v>
      </c>
      <c r="C84" s="95" t="s">
        <v>271</v>
      </c>
      <c r="D84" s="149" t="s">
        <v>271</v>
      </c>
      <c r="E84" s="64">
        <v>13001</v>
      </c>
      <c r="F84" s="149" t="s">
        <v>287</v>
      </c>
      <c r="G84" s="64">
        <v>13117</v>
      </c>
      <c r="H84" s="312">
        <v>46</v>
      </c>
      <c r="I84" s="73" t="s">
        <v>1523</v>
      </c>
      <c r="J84" s="73" t="s">
        <v>1523</v>
      </c>
      <c r="K84" s="95">
        <v>9</v>
      </c>
      <c r="L84" s="73" t="s">
        <v>1523</v>
      </c>
      <c r="M84" s="73" t="s">
        <v>1523</v>
      </c>
      <c r="N84" s="95">
        <v>4</v>
      </c>
      <c r="O84" s="73" t="s">
        <v>1523</v>
      </c>
      <c r="P84" s="73" t="s">
        <v>1523</v>
      </c>
      <c r="Q84" s="73" t="s">
        <v>1523</v>
      </c>
      <c r="R84" s="73" t="s">
        <v>1523</v>
      </c>
      <c r="S84" s="661" t="s">
        <v>1523</v>
      </c>
      <c r="T84" s="626"/>
    </row>
    <row r="85" spans="1:20" s="429" customFormat="1" ht="15" customHeight="1">
      <c r="A85" s="421" t="s">
        <v>269</v>
      </c>
      <c r="B85" s="149" t="s">
        <v>270</v>
      </c>
      <c r="C85" s="95" t="s">
        <v>271</v>
      </c>
      <c r="D85" s="149" t="s">
        <v>271</v>
      </c>
      <c r="E85" s="64">
        <v>13001</v>
      </c>
      <c r="F85" s="149" t="s">
        <v>288</v>
      </c>
      <c r="G85" s="64">
        <v>13118</v>
      </c>
      <c r="H85" s="312">
        <v>66</v>
      </c>
      <c r="I85" s="73" t="s">
        <v>1523</v>
      </c>
      <c r="J85" s="73" t="s">
        <v>1523</v>
      </c>
      <c r="K85" s="95">
        <v>6</v>
      </c>
      <c r="L85" s="73" t="s">
        <v>1523</v>
      </c>
      <c r="M85" s="73" t="s">
        <v>1523</v>
      </c>
      <c r="N85" s="95">
        <v>4</v>
      </c>
      <c r="O85" s="73" t="s">
        <v>1523</v>
      </c>
      <c r="P85" s="73" t="s">
        <v>1523</v>
      </c>
      <c r="Q85" s="73" t="s">
        <v>1523</v>
      </c>
      <c r="R85" s="73" t="s">
        <v>1523</v>
      </c>
      <c r="S85" s="661" t="s">
        <v>1523</v>
      </c>
      <c r="T85" s="626"/>
    </row>
    <row r="86" spans="1:20" s="429" customFormat="1" ht="15" customHeight="1">
      <c r="A86" s="421" t="s">
        <v>269</v>
      </c>
      <c r="B86" s="149" t="s">
        <v>270</v>
      </c>
      <c r="C86" s="95" t="s">
        <v>271</v>
      </c>
      <c r="D86" s="149" t="s">
        <v>271</v>
      </c>
      <c r="E86" s="64">
        <v>13001</v>
      </c>
      <c r="F86" s="149" t="s">
        <v>289</v>
      </c>
      <c r="G86" s="64">
        <v>13119</v>
      </c>
      <c r="H86" s="312">
        <v>257</v>
      </c>
      <c r="I86" s="836">
        <v>0</v>
      </c>
      <c r="J86" s="836">
        <f>H86-I86</f>
        <v>257</v>
      </c>
      <c r="K86" s="95">
        <v>19</v>
      </c>
      <c r="L86" s="836">
        <v>0</v>
      </c>
      <c r="M86" s="836">
        <f t="shared" ref="M86" si="39">K86-L86</f>
        <v>19</v>
      </c>
      <c r="N86" s="95">
        <v>12</v>
      </c>
      <c r="O86" s="836">
        <v>0</v>
      </c>
      <c r="P86" s="836">
        <f>N86-O86</f>
        <v>12</v>
      </c>
      <c r="Q86" s="836">
        <f>I86+L86+O86</f>
        <v>0</v>
      </c>
      <c r="R86" s="836">
        <f>J86+M86+P86</f>
        <v>288</v>
      </c>
      <c r="S86" s="878">
        <v>0</v>
      </c>
      <c r="T86" s="626"/>
    </row>
    <row r="87" spans="1:20" s="429" customFormat="1" ht="15" customHeight="1">
      <c r="A87" s="421" t="s">
        <v>269</v>
      </c>
      <c r="B87" s="149" t="s">
        <v>270</v>
      </c>
      <c r="C87" s="95" t="s">
        <v>271</v>
      </c>
      <c r="D87" s="149" t="s">
        <v>271</v>
      </c>
      <c r="E87" s="64">
        <v>13001</v>
      </c>
      <c r="F87" s="149" t="s">
        <v>290</v>
      </c>
      <c r="G87" s="64">
        <v>13120</v>
      </c>
      <c r="H87" s="312">
        <v>134</v>
      </c>
      <c r="I87" s="73" t="s">
        <v>1523</v>
      </c>
      <c r="J87" s="73" t="s">
        <v>1523</v>
      </c>
      <c r="K87" s="95">
        <v>7</v>
      </c>
      <c r="L87" s="73" t="s">
        <v>1523</v>
      </c>
      <c r="M87" s="73" t="s">
        <v>1523</v>
      </c>
      <c r="N87" s="95">
        <v>13</v>
      </c>
      <c r="O87" s="73" t="s">
        <v>1523</v>
      </c>
      <c r="P87" s="73" t="s">
        <v>1523</v>
      </c>
      <c r="Q87" s="73" t="s">
        <v>1523</v>
      </c>
      <c r="R87" s="73" t="s">
        <v>1523</v>
      </c>
      <c r="S87" s="661" t="s">
        <v>1523</v>
      </c>
      <c r="T87" s="626"/>
    </row>
    <row r="88" spans="1:20" s="429" customFormat="1" ht="15" customHeight="1">
      <c r="A88" s="421" t="s">
        <v>269</v>
      </c>
      <c r="B88" s="149" t="s">
        <v>270</v>
      </c>
      <c r="C88" s="95" t="s">
        <v>271</v>
      </c>
      <c r="D88" s="149" t="s">
        <v>271</v>
      </c>
      <c r="E88" s="64">
        <v>13001</v>
      </c>
      <c r="F88" s="149" t="s">
        <v>291</v>
      </c>
      <c r="G88" s="64">
        <v>13121</v>
      </c>
      <c r="H88" s="312">
        <v>75</v>
      </c>
      <c r="I88" s="73" t="s">
        <v>1523</v>
      </c>
      <c r="J88" s="73" t="s">
        <v>1523</v>
      </c>
      <c r="K88" s="95">
        <v>10</v>
      </c>
      <c r="L88" s="73" t="s">
        <v>1523</v>
      </c>
      <c r="M88" s="73" t="s">
        <v>1523</v>
      </c>
      <c r="N88" s="95">
        <v>8</v>
      </c>
      <c r="O88" s="73" t="s">
        <v>1523</v>
      </c>
      <c r="P88" s="73" t="s">
        <v>1523</v>
      </c>
      <c r="Q88" s="73" t="s">
        <v>1523</v>
      </c>
      <c r="R88" s="73" t="s">
        <v>1523</v>
      </c>
      <c r="S88" s="661" t="s">
        <v>1523</v>
      </c>
      <c r="T88" s="626"/>
    </row>
    <row r="89" spans="1:20" s="429" customFormat="1" ht="15" customHeight="1">
      <c r="A89" s="421" t="s">
        <v>269</v>
      </c>
      <c r="B89" s="149" t="s">
        <v>270</v>
      </c>
      <c r="C89" s="95" t="s">
        <v>271</v>
      </c>
      <c r="D89" s="149" t="s">
        <v>271</v>
      </c>
      <c r="E89" s="64">
        <v>13001</v>
      </c>
      <c r="F89" s="149" t="s">
        <v>292</v>
      </c>
      <c r="G89" s="64">
        <v>13122</v>
      </c>
      <c r="H89" s="312">
        <v>112</v>
      </c>
      <c r="I89" s="607">
        <v>1</v>
      </c>
      <c r="J89" s="607">
        <f t="shared" ref="J89:J90" si="40">H89-I89</f>
        <v>111</v>
      </c>
      <c r="K89" s="95">
        <v>15</v>
      </c>
      <c r="L89" s="607">
        <v>0</v>
      </c>
      <c r="M89" s="607">
        <f t="shared" ref="M89:M90" si="41">K89-L89</f>
        <v>15</v>
      </c>
      <c r="N89" s="95">
        <v>6</v>
      </c>
      <c r="O89" s="607">
        <v>0</v>
      </c>
      <c r="P89" s="607">
        <f t="shared" ref="P89:P90" si="42">N89-O89</f>
        <v>6</v>
      </c>
      <c r="Q89" s="607">
        <f t="shared" ref="Q89:Q90" si="43">I89+L89+O89</f>
        <v>1</v>
      </c>
      <c r="R89" s="607">
        <f t="shared" ref="R89:R90" si="44">J89+M89+P89</f>
        <v>132</v>
      </c>
      <c r="S89" s="513">
        <v>0.75</v>
      </c>
      <c r="T89" s="626"/>
    </row>
    <row r="90" spans="1:20" s="429" customFormat="1" ht="15" customHeight="1">
      <c r="A90" s="421" t="s">
        <v>269</v>
      </c>
      <c r="B90" s="149" t="s">
        <v>270</v>
      </c>
      <c r="C90" s="95" t="s">
        <v>271</v>
      </c>
      <c r="D90" s="149" t="s">
        <v>271</v>
      </c>
      <c r="E90" s="64">
        <v>13001</v>
      </c>
      <c r="F90" s="149" t="s">
        <v>293</v>
      </c>
      <c r="G90" s="64">
        <v>13123</v>
      </c>
      <c r="H90" s="312">
        <v>126</v>
      </c>
      <c r="I90" s="607">
        <v>0</v>
      </c>
      <c r="J90" s="607">
        <f t="shared" si="40"/>
        <v>126</v>
      </c>
      <c r="K90" s="95">
        <v>16</v>
      </c>
      <c r="L90" s="607">
        <v>0</v>
      </c>
      <c r="M90" s="607">
        <f t="shared" si="41"/>
        <v>16</v>
      </c>
      <c r="N90" s="95">
        <v>7</v>
      </c>
      <c r="O90" s="607">
        <v>0</v>
      </c>
      <c r="P90" s="607">
        <f t="shared" si="42"/>
        <v>7</v>
      </c>
      <c r="Q90" s="607">
        <f t="shared" si="43"/>
        <v>0</v>
      </c>
      <c r="R90" s="607">
        <f t="shared" si="44"/>
        <v>149</v>
      </c>
      <c r="S90" s="513">
        <v>0</v>
      </c>
      <c r="T90" s="626"/>
    </row>
    <row r="91" spans="1:20" s="429" customFormat="1" ht="15" customHeight="1">
      <c r="A91" s="421" t="s">
        <v>269</v>
      </c>
      <c r="B91" s="149" t="s">
        <v>270</v>
      </c>
      <c r="C91" s="95" t="s">
        <v>271</v>
      </c>
      <c r="D91" s="149" t="s">
        <v>271</v>
      </c>
      <c r="E91" s="64">
        <v>13001</v>
      </c>
      <c r="F91" s="149" t="s">
        <v>294</v>
      </c>
      <c r="G91" s="64">
        <v>13124</v>
      </c>
      <c r="H91" s="312">
        <v>81</v>
      </c>
      <c r="I91" s="73" t="s">
        <v>1523</v>
      </c>
      <c r="J91" s="73" t="s">
        <v>1523</v>
      </c>
      <c r="K91" s="95">
        <v>19</v>
      </c>
      <c r="L91" s="73" t="s">
        <v>1523</v>
      </c>
      <c r="M91" s="73" t="s">
        <v>1523</v>
      </c>
      <c r="N91" s="95">
        <v>7</v>
      </c>
      <c r="O91" s="73" t="s">
        <v>1523</v>
      </c>
      <c r="P91" s="73" t="s">
        <v>1523</v>
      </c>
      <c r="Q91" s="73" t="s">
        <v>1523</v>
      </c>
      <c r="R91" s="73" t="s">
        <v>1523</v>
      </c>
      <c r="S91" s="661" t="s">
        <v>1523</v>
      </c>
      <c r="T91" s="626"/>
    </row>
    <row r="92" spans="1:20" s="429" customFormat="1" ht="15" customHeight="1">
      <c r="A92" s="421" t="s">
        <v>269</v>
      </c>
      <c r="B92" s="149" t="s">
        <v>270</v>
      </c>
      <c r="C92" s="95" t="s">
        <v>271</v>
      </c>
      <c r="D92" s="149" t="s">
        <v>271</v>
      </c>
      <c r="E92" s="64">
        <v>13001</v>
      </c>
      <c r="F92" s="149" t="s">
        <v>295</v>
      </c>
      <c r="G92" s="64">
        <v>13125</v>
      </c>
      <c r="H92" s="312">
        <v>80</v>
      </c>
      <c r="I92" s="607">
        <v>1</v>
      </c>
      <c r="J92" s="607">
        <f>H92-I92</f>
        <v>79</v>
      </c>
      <c r="K92" s="95">
        <v>10</v>
      </c>
      <c r="L92" s="607">
        <v>0</v>
      </c>
      <c r="M92" s="607">
        <f t="shared" ref="M92" si="45">K92-L92</f>
        <v>10</v>
      </c>
      <c r="N92" s="95">
        <v>6</v>
      </c>
      <c r="O92" s="607">
        <v>0</v>
      </c>
      <c r="P92" s="607">
        <f>N92-O92</f>
        <v>6</v>
      </c>
      <c r="Q92" s="607">
        <f>I92+L92+O92</f>
        <v>1</v>
      </c>
      <c r="R92" s="607">
        <f>J92+M92+P92</f>
        <v>95</v>
      </c>
      <c r="S92" s="513">
        <v>1.04</v>
      </c>
      <c r="T92" s="626"/>
    </row>
    <row r="93" spans="1:20" s="429" customFormat="1" ht="15" customHeight="1">
      <c r="A93" s="421" t="s">
        <v>269</v>
      </c>
      <c r="B93" s="149" t="s">
        <v>270</v>
      </c>
      <c r="C93" s="95" t="s">
        <v>271</v>
      </c>
      <c r="D93" s="149" t="s">
        <v>271</v>
      </c>
      <c r="E93" s="64">
        <v>13001</v>
      </c>
      <c r="F93" s="149" t="s">
        <v>296</v>
      </c>
      <c r="G93" s="64">
        <v>13126</v>
      </c>
      <c r="H93" s="312">
        <v>82</v>
      </c>
      <c r="I93" s="73" t="s">
        <v>1523</v>
      </c>
      <c r="J93" s="73" t="s">
        <v>1523</v>
      </c>
      <c r="K93" s="95">
        <v>10</v>
      </c>
      <c r="L93" s="73" t="s">
        <v>1523</v>
      </c>
      <c r="M93" s="73" t="s">
        <v>1523</v>
      </c>
      <c r="N93" s="95">
        <v>7</v>
      </c>
      <c r="O93" s="73" t="s">
        <v>1523</v>
      </c>
      <c r="P93" s="73" t="s">
        <v>1523</v>
      </c>
      <c r="Q93" s="73" t="s">
        <v>1523</v>
      </c>
      <c r="R93" s="73" t="s">
        <v>1523</v>
      </c>
      <c r="S93" s="661" t="s">
        <v>1523</v>
      </c>
      <c r="T93" s="626"/>
    </row>
    <row r="94" spans="1:20" s="429" customFormat="1" ht="15" customHeight="1">
      <c r="A94" s="421" t="s">
        <v>269</v>
      </c>
      <c r="B94" s="149" t="s">
        <v>270</v>
      </c>
      <c r="C94" s="95" t="s">
        <v>271</v>
      </c>
      <c r="D94" s="149" t="s">
        <v>271</v>
      </c>
      <c r="E94" s="64">
        <v>13001</v>
      </c>
      <c r="F94" s="149" t="s">
        <v>297</v>
      </c>
      <c r="G94" s="64">
        <v>13127</v>
      </c>
      <c r="H94" s="312">
        <v>100</v>
      </c>
      <c r="I94" s="134">
        <v>3</v>
      </c>
      <c r="J94" s="134">
        <f t="shared" ref="J94:J95" si="46">H94-I94</f>
        <v>97</v>
      </c>
      <c r="K94" s="95">
        <v>10</v>
      </c>
      <c r="L94" s="134">
        <v>0</v>
      </c>
      <c r="M94" s="134">
        <f t="shared" ref="M94:M95" si="47">K94-L94</f>
        <v>10</v>
      </c>
      <c r="N94" s="95">
        <v>9</v>
      </c>
      <c r="O94" s="134">
        <v>1</v>
      </c>
      <c r="P94" s="134">
        <f t="shared" ref="P94:P95" si="48">N94-O94</f>
        <v>8</v>
      </c>
      <c r="Q94" s="134">
        <f t="shared" ref="Q94:Q95" si="49">I94+L94+O94</f>
        <v>4</v>
      </c>
      <c r="R94" s="134">
        <f t="shared" ref="R94:R95" si="50">J94+M94+P94</f>
        <v>115</v>
      </c>
      <c r="S94" s="512">
        <v>3.36</v>
      </c>
      <c r="T94" s="626"/>
    </row>
    <row r="95" spans="1:20" s="429" customFormat="1" ht="15" customHeight="1">
      <c r="A95" s="421" t="s">
        <v>269</v>
      </c>
      <c r="B95" s="149" t="s">
        <v>270</v>
      </c>
      <c r="C95" s="95" t="s">
        <v>271</v>
      </c>
      <c r="D95" s="149" t="s">
        <v>271</v>
      </c>
      <c r="E95" s="64">
        <v>13001</v>
      </c>
      <c r="F95" s="149" t="s">
        <v>298</v>
      </c>
      <c r="G95" s="64">
        <v>13128</v>
      </c>
      <c r="H95" s="312">
        <v>94</v>
      </c>
      <c r="I95" s="134">
        <v>12</v>
      </c>
      <c r="J95" s="134">
        <f t="shared" si="46"/>
        <v>82</v>
      </c>
      <c r="K95" s="95">
        <v>8</v>
      </c>
      <c r="L95" s="134">
        <v>2</v>
      </c>
      <c r="M95" s="134">
        <f t="shared" si="47"/>
        <v>6</v>
      </c>
      <c r="N95" s="95">
        <v>5</v>
      </c>
      <c r="O95" s="134">
        <v>0</v>
      </c>
      <c r="P95" s="134">
        <f t="shared" si="48"/>
        <v>5</v>
      </c>
      <c r="Q95" s="134">
        <f t="shared" si="49"/>
        <v>14</v>
      </c>
      <c r="R95" s="134">
        <f t="shared" si="50"/>
        <v>93</v>
      </c>
      <c r="S95" s="512">
        <v>13.08</v>
      </c>
      <c r="T95" s="626"/>
    </row>
    <row r="96" spans="1:20" s="429" customFormat="1" ht="15" customHeight="1">
      <c r="A96" s="421" t="s">
        <v>269</v>
      </c>
      <c r="B96" s="149" t="s">
        <v>270</v>
      </c>
      <c r="C96" s="95" t="s">
        <v>271</v>
      </c>
      <c r="D96" s="149" t="s">
        <v>271</v>
      </c>
      <c r="E96" s="64">
        <v>13001</v>
      </c>
      <c r="F96" s="149" t="s">
        <v>299</v>
      </c>
      <c r="G96" s="64">
        <v>13129</v>
      </c>
      <c r="H96" s="312">
        <v>65</v>
      </c>
      <c r="I96" s="73" t="s">
        <v>1523</v>
      </c>
      <c r="J96" s="73" t="s">
        <v>1523</v>
      </c>
      <c r="K96" s="167">
        <v>12</v>
      </c>
      <c r="L96" s="73" t="s">
        <v>1523</v>
      </c>
      <c r="M96" s="73" t="s">
        <v>1523</v>
      </c>
      <c r="N96" s="167">
        <v>4</v>
      </c>
      <c r="O96" s="73" t="s">
        <v>1523</v>
      </c>
      <c r="P96" s="73" t="s">
        <v>1523</v>
      </c>
      <c r="Q96" s="73" t="s">
        <v>1523</v>
      </c>
      <c r="R96" s="73" t="s">
        <v>1523</v>
      </c>
      <c r="S96" s="661" t="s">
        <v>1523</v>
      </c>
      <c r="T96" s="626"/>
    </row>
    <row r="97" spans="1:20" s="429" customFormat="1" ht="15" customHeight="1">
      <c r="A97" s="421" t="s">
        <v>269</v>
      </c>
      <c r="B97" s="149" t="s">
        <v>270</v>
      </c>
      <c r="C97" s="95" t="s">
        <v>271</v>
      </c>
      <c r="D97" s="149" t="s">
        <v>271</v>
      </c>
      <c r="E97" s="64">
        <v>13001</v>
      </c>
      <c r="F97" s="149" t="s">
        <v>300</v>
      </c>
      <c r="G97" s="64">
        <v>13130</v>
      </c>
      <c r="H97" s="312">
        <v>85</v>
      </c>
      <c r="I97" s="73" t="s">
        <v>1523</v>
      </c>
      <c r="J97" s="73" t="s">
        <v>1523</v>
      </c>
      <c r="K97" s="167">
        <v>8</v>
      </c>
      <c r="L97" s="73" t="s">
        <v>1523</v>
      </c>
      <c r="M97" s="73" t="s">
        <v>1523</v>
      </c>
      <c r="N97" s="167">
        <v>4</v>
      </c>
      <c r="O97" s="73" t="s">
        <v>1523</v>
      </c>
      <c r="P97" s="73" t="s">
        <v>1523</v>
      </c>
      <c r="Q97" s="73" t="s">
        <v>1523</v>
      </c>
      <c r="R97" s="73" t="s">
        <v>1523</v>
      </c>
      <c r="S97" s="661" t="s">
        <v>1523</v>
      </c>
      <c r="T97" s="626"/>
    </row>
    <row r="98" spans="1:20" s="429" customFormat="1" ht="15" customHeight="1">
      <c r="A98" s="421" t="s">
        <v>269</v>
      </c>
      <c r="B98" s="149" t="s">
        <v>270</v>
      </c>
      <c r="C98" s="95" t="s">
        <v>271</v>
      </c>
      <c r="D98" s="149" t="s">
        <v>271</v>
      </c>
      <c r="E98" s="64">
        <v>13001</v>
      </c>
      <c r="F98" s="149" t="s">
        <v>301</v>
      </c>
      <c r="G98" s="64">
        <v>13131</v>
      </c>
      <c r="H98" s="312">
        <v>52</v>
      </c>
      <c r="I98" s="73" t="s">
        <v>1523</v>
      </c>
      <c r="J98" s="73" t="s">
        <v>1523</v>
      </c>
      <c r="K98" s="167">
        <v>9</v>
      </c>
      <c r="L98" s="73" t="s">
        <v>1523</v>
      </c>
      <c r="M98" s="73" t="s">
        <v>1523</v>
      </c>
      <c r="N98" s="167">
        <v>4</v>
      </c>
      <c r="O98" s="73" t="s">
        <v>1523</v>
      </c>
      <c r="P98" s="73" t="s">
        <v>1523</v>
      </c>
      <c r="Q98" s="73" t="s">
        <v>1523</v>
      </c>
      <c r="R98" s="73" t="s">
        <v>1523</v>
      </c>
      <c r="S98" s="661" t="s">
        <v>1523</v>
      </c>
      <c r="T98" s="626"/>
    </row>
    <row r="99" spans="1:20" s="429" customFormat="1" ht="15" customHeight="1">
      <c r="A99" s="421" t="s">
        <v>269</v>
      </c>
      <c r="B99" s="149" t="s">
        <v>270</v>
      </c>
      <c r="C99" s="95" t="s">
        <v>271</v>
      </c>
      <c r="D99" s="149" t="s">
        <v>271</v>
      </c>
      <c r="E99" s="64">
        <v>13001</v>
      </c>
      <c r="F99" s="149" t="s">
        <v>302</v>
      </c>
      <c r="G99" s="64">
        <v>13132</v>
      </c>
      <c r="H99" s="312">
        <v>34</v>
      </c>
      <c r="I99" s="607">
        <v>0</v>
      </c>
      <c r="J99" s="607">
        <f t="shared" ref="J99:J100" si="51">H99-I99</f>
        <v>34</v>
      </c>
      <c r="K99" s="95">
        <v>2</v>
      </c>
      <c r="L99" s="607">
        <v>0</v>
      </c>
      <c r="M99" s="607">
        <f t="shared" ref="M99:M100" si="52">K99-L99</f>
        <v>2</v>
      </c>
      <c r="N99" s="95">
        <v>5</v>
      </c>
      <c r="O99" s="607">
        <v>0</v>
      </c>
      <c r="P99" s="607">
        <f t="shared" ref="P99:P100" si="53">N99-O99</f>
        <v>5</v>
      </c>
      <c r="Q99" s="607">
        <f t="shared" ref="Q99:Q100" si="54">I99+L99+O99</f>
        <v>0</v>
      </c>
      <c r="R99" s="607">
        <f t="shared" ref="R99:R100" si="55">J99+M99+P99</f>
        <v>41</v>
      </c>
      <c r="S99" s="513">
        <v>0</v>
      </c>
      <c r="T99" s="626"/>
    </row>
    <row r="100" spans="1:20" s="429" customFormat="1" ht="15" customHeight="1">
      <c r="A100" s="421" t="s">
        <v>269</v>
      </c>
      <c r="B100" s="149" t="s">
        <v>303</v>
      </c>
      <c r="C100" s="95" t="s">
        <v>271</v>
      </c>
      <c r="D100" s="149" t="s">
        <v>271</v>
      </c>
      <c r="E100" s="64">
        <v>13001</v>
      </c>
      <c r="F100" s="149" t="s">
        <v>304</v>
      </c>
      <c r="G100" s="64">
        <v>13201</v>
      </c>
      <c r="H100" s="312">
        <v>268</v>
      </c>
      <c r="I100" s="607">
        <v>23</v>
      </c>
      <c r="J100" s="607">
        <f t="shared" si="51"/>
        <v>245</v>
      </c>
      <c r="K100" s="95">
        <v>24</v>
      </c>
      <c r="L100" s="607">
        <v>3</v>
      </c>
      <c r="M100" s="607">
        <f t="shared" si="52"/>
        <v>21</v>
      </c>
      <c r="N100" s="95">
        <v>14</v>
      </c>
      <c r="O100" s="607">
        <v>0</v>
      </c>
      <c r="P100" s="607">
        <f t="shared" si="53"/>
        <v>14</v>
      </c>
      <c r="Q100" s="607">
        <f t="shared" si="54"/>
        <v>26</v>
      </c>
      <c r="R100" s="607">
        <f t="shared" si="55"/>
        <v>280</v>
      </c>
      <c r="S100" s="513">
        <v>8.5</v>
      </c>
      <c r="T100" s="626"/>
    </row>
    <row r="101" spans="1:20" s="429" customFormat="1" ht="15" customHeight="1">
      <c r="A101" s="421" t="s">
        <v>269</v>
      </c>
      <c r="B101" s="149" t="s">
        <v>303</v>
      </c>
      <c r="C101" s="95" t="s">
        <v>271</v>
      </c>
      <c r="D101" s="149" t="s">
        <v>271</v>
      </c>
      <c r="E101" s="64">
        <v>13001</v>
      </c>
      <c r="F101" s="149" t="s">
        <v>305</v>
      </c>
      <c r="G101" s="64">
        <v>13202</v>
      </c>
      <c r="H101" s="312">
        <v>4</v>
      </c>
      <c r="I101" s="167">
        <v>0</v>
      </c>
      <c r="J101" s="167">
        <v>0</v>
      </c>
      <c r="K101" s="167">
        <v>3</v>
      </c>
      <c r="L101" s="167">
        <v>0</v>
      </c>
      <c r="M101" s="167">
        <v>0</v>
      </c>
      <c r="N101" s="167">
        <v>3</v>
      </c>
      <c r="O101" s="167">
        <v>0</v>
      </c>
      <c r="P101" s="167">
        <v>0</v>
      </c>
      <c r="Q101" s="167">
        <v>0</v>
      </c>
      <c r="R101" s="167">
        <v>0</v>
      </c>
      <c r="S101" s="456">
        <v>0</v>
      </c>
      <c r="T101" s="626"/>
    </row>
    <row r="102" spans="1:20" s="429" customFormat="1" ht="15" customHeight="1">
      <c r="A102" s="421" t="s">
        <v>269</v>
      </c>
      <c r="B102" s="149" t="s">
        <v>303</v>
      </c>
      <c r="C102" s="95" t="s">
        <v>271</v>
      </c>
      <c r="D102" s="149" t="s">
        <v>271</v>
      </c>
      <c r="E102" s="64">
        <v>13001</v>
      </c>
      <c r="F102" s="149" t="s">
        <v>306</v>
      </c>
      <c r="G102" s="64">
        <v>13203</v>
      </c>
      <c r="H102" s="312">
        <v>10</v>
      </c>
      <c r="I102" s="607">
        <v>1</v>
      </c>
      <c r="J102" s="607">
        <f t="shared" ref="J102:J107" si="56">H102-I102</f>
        <v>9</v>
      </c>
      <c r="K102" s="95">
        <v>3</v>
      </c>
      <c r="L102" s="607">
        <v>2</v>
      </c>
      <c r="M102" s="607">
        <f t="shared" ref="M102:M107" si="57">K102-L102</f>
        <v>1</v>
      </c>
      <c r="N102" s="95">
        <v>6</v>
      </c>
      <c r="O102" s="607">
        <v>0</v>
      </c>
      <c r="P102" s="607">
        <f t="shared" ref="P102:P107" si="58">N102-O102</f>
        <v>6</v>
      </c>
      <c r="Q102" s="607">
        <f t="shared" ref="Q102:Q107" si="59">I102+L102+O102</f>
        <v>3</v>
      </c>
      <c r="R102" s="607">
        <f t="shared" ref="R102:R107" si="60">J102+M102+P102</f>
        <v>16</v>
      </c>
      <c r="S102" s="513">
        <v>15.79</v>
      </c>
      <c r="T102" s="626"/>
    </row>
    <row r="103" spans="1:20" s="429" customFormat="1" ht="15" customHeight="1">
      <c r="A103" s="421" t="s">
        <v>269</v>
      </c>
      <c r="B103" s="149" t="s">
        <v>307</v>
      </c>
      <c r="C103" s="95" t="s">
        <v>271</v>
      </c>
      <c r="D103" s="149" t="s">
        <v>271</v>
      </c>
      <c r="E103" s="64">
        <v>13001</v>
      </c>
      <c r="F103" s="149" t="s">
        <v>308</v>
      </c>
      <c r="G103" s="64">
        <v>13301</v>
      </c>
      <c r="H103" s="312">
        <v>85</v>
      </c>
      <c r="I103" s="836">
        <v>0</v>
      </c>
      <c r="J103" s="836">
        <f t="shared" si="56"/>
        <v>85</v>
      </c>
      <c r="K103" s="95">
        <v>9</v>
      </c>
      <c r="L103" s="836">
        <v>0</v>
      </c>
      <c r="M103" s="836">
        <f t="shared" si="57"/>
        <v>9</v>
      </c>
      <c r="N103" s="95">
        <v>6</v>
      </c>
      <c r="O103" s="836">
        <v>0</v>
      </c>
      <c r="P103" s="836">
        <f t="shared" si="58"/>
        <v>6</v>
      </c>
      <c r="Q103" s="836">
        <f t="shared" si="59"/>
        <v>0</v>
      </c>
      <c r="R103" s="836">
        <f t="shared" si="60"/>
        <v>100</v>
      </c>
      <c r="S103" s="878">
        <v>0</v>
      </c>
      <c r="T103" s="626"/>
    </row>
    <row r="104" spans="1:20" s="429" customFormat="1" ht="15" customHeight="1">
      <c r="A104" s="421" t="s">
        <v>269</v>
      </c>
      <c r="B104" s="149" t="s">
        <v>307</v>
      </c>
      <c r="C104" s="95" t="s">
        <v>271</v>
      </c>
      <c r="D104" s="149" t="s">
        <v>271</v>
      </c>
      <c r="E104" s="64">
        <v>13001</v>
      </c>
      <c r="F104" s="149" t="s">
        <v>309</v>
      </c>
      <c r="G104" s="64">
        <v>13302</v>
      </c>
      <c r="H104" s="312">
        <v>54</v>
      </c>
      <c r="I104" s="607">
        <v>12</v>
      </c>
      <c r="J104" s="607">
        <f t="shared" si="56"/>
        <v>42</v>
      </c>
      <c r="K104" s="95">
        <v>7</v>
      </c>
      <c r="L104" s="607">
        <v>0</v>
      </c>
      <c r="M104" s="607">
        <f t="shared" si="57"/>
        <v>7</v>
      </c>
      <c r="N104" s="95">
        <v>7</v>
      </c>
      <c r="O104" s="607">
        <v>2</v>
      </c>
      <c r="P104" s="607">
        <f t="shared" si="58"/>
        <v>5</v>
      </c>
      <c r="Q104" s="607">
        <f t="shared" si="59"/>
        <v>14</v>
      </c>
      <c r="R104" s="607">
        <f t="shared" si="60"/>
        <v>54</v>
      </c>
      <c r="S104" s="513">
        <v>20.59</v>
      </c>
      <c r="T104" s="626"/>
    </row>
    <row r="105" spans="1:20" s="429" customFormat="1" ht="15" customHeight="1">
      <c r="A105" s="421" t="s">
        <v>269</v>
      </c>
      <c r="B105" s="149" t="s">
        <v>307</v>
      </c>
      <c r="C105" s="95" t="s">
        <v>271</v>
      </c>
      <c r="D105" s="149" t="s">
        <v>271</v>
      </c>
      <c r="E105" s="64">
        <v>13001</v>
      </c>
      <c r="F105" s="149" t="s">
        <v>310</v>
      </c>
      <c r="G105" s="64">
        <v>13303</v>
      </c>
      <c r="H105" s="312">
        <v>16</v>
      </c>
      <c r="I105" s="836">
        <v>0</v>
      </c>
      <c r="J105" s="836">
        <f t="shared" si="56"/>
        <v>16</v>
      </c>
      <c r="K105" s="95">
        <v>4</v>
      </c>
      <c r="L105" s="836">
        <v>0</v>
      </c>
      <c r="M105" s="836">
        <f t="shared" si="57"/>
        <v>4</v>
      </c>
      <c r="N105" s="95">
        <v>5</v>
      </c>
      <c r="O105" s="836">
        <v>0</v>
      </c>
      <c r="P105" s="836">
        <f t="shared" si="58"/>
        <v>5</v>
      </c>
      <c r="Q105" s="836">
        <f t="shared" si="59"/>
        <v>0</v>
      </c>
      <c r="R105" s="836">
        <f t="shared" si="60"/>
        <v>25</v>
      </c>
      <c r="S105" s="878">
        <v>0</v>
      </c>
      <c r="T105" s="626"/>
    </row>
    <row r="106" spans="1:20" s="429" customFormat="1" ht="15" customHeight="1">
      <c r="A106" s="421" t="s">
        <v>269</v>
      </c>
      <c r="B106" s="149" t="s">
        <v>311</v>
      </c>
      <c r="C106" s="95" t="s">
        <v>271</v>
      </c>
      <c r="D106" s="149" t="s">
        <v>271</v>
      </c>
      <c r="E106" s="64">
        <v>13001</v>
      </c>
      <c r="F106" s="149" t="s">
        <v>312</v>
      </c>
      <c r="G106" s="64">
        <v>13401</v>
      </c>
      <c r="H106" s="312">
        <v>163</v>
      </c>
      <c r="I106" s="607">
        <v>1</v>
      </c>
      <c r="J106" s="607">
        <f t="shared" si="56"/>
        <v>162</v>
      </c>
      <c r="K106" s="95">
        <v>22</v>
      </c>
      <c r="L106" s="607">
        <v>3</v>
      </c>
      <c r="M106" s="607">
        <f t="shared" si="57"/>
        <v>19</v>
      </c>
      <c r="N106" s="95">
        <v>10</v>
      </c>
      <c r="O106" s="607">
        <v>0</v>
      </c>
      <c r="P106" s="607">
        <f t="shared" si="58"/>
        <v>10</v>
      </c>
      <c r="Q106" s="607">
        <f t="shared" si="59"/>
        <v>4</v>
      </c>
      <c r="R106" s="607">
        <f t="shared" si="60"/>
        <v>191</v>
      </c>
      <c r="S106" s="513">
        <v>2.0499999999999998</v>
      </c>
      <c r="T106" s="626"/>
    </row>
    <row r="107" spans="1:20" s="429" customFormat="1" ht="15" customHeight="1">
      <c r="A107" s="421" t="s">
        <v>269</v>
      </c>
      <c r="B107" s="149" t="s">
        <v>311</v>
      </c>
      <c r="C107" s="95" t="s">
        <v>271</v>
      </c>
      <c r="D107" s="149" t="s">
        <v>271</v>
      </c>
      <c r="E107" s="64">
        <v>13001</v>
      </c>
      <c r="F107" s="149" t="s">
        <v>313</v>
      </c>
      <c r="G107" s="64">
        <v>13402</v>
      </c>
      <c r="H107" s="312">
        <v>49</v>
      </c>
      <c r="I107" s="836">
        <v>0</v>
      </c>
      <c r="J107" s="836">
        <f t="shared" si="56"/>
        <v>49</v>
      </c>
      <c r="K107" s="95">
        <v>11</v>
      </c>
      <c r="L107" s="836">
        <v>0</v>
      </c>
      <c r="M107" s="836">
        <f t="shared" si="57"/>
        <v>11</v>
      </c>
      <c r="N107" s="95">
        <v>12</v>
      </c>
      <c r="O107" s="836">
        <v>0</v>
      </c>
      <c r="P107" s="836">
        <f t="shared" si="58"/>
        <v>12</v>
      </c>
      <c r="Q107" s="836">
        <f t="shared" si="59"/>
        <v>0</v>
      </c>
      <c r="R107" s="836">
        <f t="shared" si="60"/>
        <v>72</v>
      </c>
      <c r="S107" s="878">
        <v>0</v>
      </c>
      <c r="T107" s="626"/>
    </row>
    <row r="108" spans="1:20" s="429" customFormat="1" ht="15" customHeight="1">
      <c r="A108" s="421" t="s">
        <v>269</v>
      </c>
      <c r="B108" s="149" t="s">
        <v>311</v>
      </c>
      <c r="C108" s="95" t="s">
        <v>271</v>
      </c>
      <c r="D108" s="149" t="s">
        <v>271</v>
      </c>
      <c r="E108" s="64">
        <v>13001</v>
      </c>
      <c r="F108" s="149" t="s">
        <v>314</v>
      </c>
      <c r="G108" s="64">
        <v>13403</v>
      </c>
      <c r="H108" s="312">
        <v>8</v>
      </c>
      <c r="I108" s="73" t="s">
        <v>1523</v>
      </c>
      <c r="J108" s="73" t="s">
        <v>1523</v>
      </c>
      <c r="K108" s="95">
        <v>1</v>
      </c>
      <c r="L108" s="73" t="s">
        <v>1523</v>
      </c>
      <c r="M108" s="73" t="s">
        <v>1523</v>
      </c>
      <c r="N108" s="95">
        <v>3</v>
      </c>
      <c r="O108" s="73" t="s">
        <v>1523</v>
      </c>
      <c r="P108" s="73" t="s">
        <v>1523</v>
      </c>
      <c r="Q108" s="73" t="s">
        <v>1523</v>
      </c>
      <c r="R108" s="73" t="s">
        <v>1523</v>
      </c>
      <c r="S108" s="661" t="s">
        <v>1523</v>
      </c>
      <c r="T108" s="626"/>
    </row>
    <row r="109" spans="1:20" s="429" customFormat="1" ht="15" customHeight="1">
      <c r="A109" s="421" t="s">
        <v>269</v>
      </c>
      <c r="B109" s="149" t="s">
        <v>311</v>
      </c>
      <c r="C109" s="95" t="s">
        <v>271</v>
      </c>
      <c r="D109" s="149" t="s">
        <v>271</v>
      </c>
      <c r="E109" s="64">
        <v>13001</v>
      </c>
      <c r="F109" s="149" t="s">
        <v>315</v>
      </c>
      <c r="G109" s="64">
        <v>13404</v>
      </c>
      <c r="H109" s="312">
        <v>33</v>
      </c>
      <c r="I109" s="836">
        <v>0</v>
      </c>
      <c r="J109" s="836">
        <f t="shared" ref="J109:J112" si="61">H109-I109</f>
        <v>33</v>
      </c>
      <c r="K109" s="95">
        <v>6</v>
      </c>
      <c r="L109" s="836">
        <v>0</v>
      </c>
      <c r="M109" s="836">
        <f t="shared" ref="M109:M112" si="62">K109-L109</f>
        <v>6</v>
      </c>
      <c r="N109" s="95">
        <v>10</v>
      </c>
      <c r="O109" s="836">
        <v>0</v>
      </c>
      <c r="P109" s="836">
        <f t="shared" ref="P109:P112" si="63">N109-O109</f>
        <v>10</v>
      </c>
      <c r="Q109" s="836">
        <f t="shared" ref="Q109:Q112" si="64">I109+L109+O109</f>
        <v>0</v>
      </c>
      <c r="R109" s="836">
        <f t="shared" ref="R109:R112" si="65">J109+M109+P109</f>
        <v>49</v>
      </c>
      <c r="S109" s="878">
        <v>0</v>
      </c>
      <c r="T109" s="626"/>
    </row>
    <row r="110" spans="1:20" s="429" customFormat="1" ht="15" customHeight="1">
      <c r="A110" s="421" t="s">
        <v>269</v>
      </c>
      <c r="B110" s="149" t="s">
        <v>316</v>
      </c>
      <c r="C110" s="95" t="s">
        <v>172</v>
      </c>
      <c r="D110" s="149" t="s">
        <v>316</v>
      </c>
      <c r="E110" s="64">
        <v>13501</v>
      </c>
      <c r="F110" s="66" t="s">
        <v>316</v>
      </c>
      <c r="G110" s="64">
        <v>13501</v>
      </c>
      <c r="H110" s="312">
        <v>61</v>
      </c>
      <c r="I110" s="607">
        <v>11</v>
      </c>
      <c r="J110" s="607">
        <f t="shared" si="61"/>
        <v>50</v>
      </c>
      <c r="K110" s="95">
        <v>12</v>
      </c>
      <c r="L110" s="607">
        <v>5</v>
      </c>
      <c r="M110" s="607">
        <f t="shared" si="62"/>
        <v>7</v>
      </c>
      <c r="N110" s="95">
        <v>10</v>
      </c>
      <c r="O110" s="607">
        <v>0</v>
      </c>
      <c r="P110" s="607">
        <f t="shared" si="63"/>
        <v>10</v>
      </c>
      <c r="Q110" s="607">
        <f t="shared" si="64"/>
        <v>16</v>
      </c>
      <c r="R110" s="607">
        <f t="shared" si="65"/>
        <v>67</v>
      </c>
      <c r="S110" s="513">
        <v>19.28</v>
      </c>
      <c r="T110" s="626"/>
    </row>
    <row r="111" spans="1:20" s="429" customFormat="1" ht="15" customHeight="1">
      <c r="A111" s="421" t="s">
        <v>269</v>
      </c>
      <c r="B111" s="149" t="s">
        <v>317</v>
      </c>
      <c r="C111" s="95" t="s">
        <v>271</v>
      </c>
      <c r="D111" s="149" t="s">
        <v>271</v>
      </c>
      <c r="E111" s="64">
        <v>13001</v>
      </c>
      <c r="F111" s="149" t="s">
        <v>317</v>
      </c>
      <c r="G111" s="64">
        <v>13601</v>
      </c>
      <c r="H111" s="312">
        <v>48</v>
      </c>
      <c r="I111" s="836">
        <v>0</v>
      </c>
      <c r="J111" s="836">
        <f t="shared" si="61"/>
        <v>48</v>
      </c>
      <c r="K111" s="95">
        <v>8</v>
      </c>
      <c r="L111" s="836">
        <v>0</v>
      </c>
      <c r="M111" s="836">
        <f t="shared" si="62"/>
        <v>8</v>
      </c>
      <c r="N111" s="95">
        <v>5</v>
      </c>
      <c r="O111" s="836">
        <v>0</v>
      </c>
      <c r="P111" s="836">
        <f t="shared" si="63"/>
        <v>5</v>
      </c>
      <c r="Q111" s="836">
        <f t="shared" si="64"/>
        <v>0</v>
      </c>
      <c r="R111" s="836">
        <f t="shared" si="65"/>
        <v>61</v>
      </c>
      <c r="S111" s="878">
        <v>0</v>
      </c>
      <c r="T111" s="626"/>
    </row>
    <row r="112" spans="1:20" s="429" customFormat="1" ht="15" customHeight="1">
      <c r="A112" s="421" t="s">
        <v>269</v>
      </c>
      <c r="B112" s="149" t="s">
        <v>317</v>
      </c>
      <c r="C112" s="95" t="s">
        <v>271</v>
      </c>
      <c r="D112" s="149" t="s">
        <v>271</v>
      </c>
      <c r="E112" s="64">
        <v>13001</v>
      </c>
      <c r="F112" s="149" t="s">
        <v>318</v>
      </c>
      <c r="G112" s="64">
        <v>13602</v>
      </c>
      <c r="H112" s="312">
        <v>27</v>
      </c>
      <c r="I112" s="836">
        <v>0</v>
      </c>
      <c r="J112" s="836">
        <f t="shared" si="61"/>
        <v>27</v>
      </c>
      <c r="K112" s="95">
        <v>3</v>
      </c>
      <c r="L112" s="836">
        <v>0</v>
      </c>
      <c r="M112" s="836">
        <f t="shared" si="62"/>
        <v>3</v>
      </c>
      <c r="N112" s="95">
        <v>6</v>
      </c>
      <c r="O112" s="836">
        <v>0</v>
      </c>
      <c r="P112" s="836">
        <f t="shared" si="63"/>
        <v>6</v>
      </c>
      <c r="Q112" s="836">
        <f t="shared" si="64"/>
        <v>0</v>
      </c>
      <c r="R112" s="836">
        <f t="shared" si="65"/>
        <v>36</v>
      </c>
      <c r="S112" s="878">
        <v>0</v>
      </c>
      <c r="T112" s="626"/>
    </row>
    <row r="113" spans="1:20" s="429" customFormat="1" ht="15" customHeight="1">
      <c r="A113" s="421" t="s">
        <v>269</v>
      </c>
      <c r="B113" s="149" t="s">
        <v>317</v>
      </c>
      <c r="C113" s="95" t="s">
        <v>271</v>
      </c>
      <c r="D113" s="149" t="s">
        <v>271</v>
      </c>
      <c r="E113" s="64">
        <v>13001</v>
      </c>
      <c r="F113" s="149" t="s">
        <v>319</v>
      </c>
      <c r="G113" s="64">
        <v>13603</v>
      </c>
      <c r="H113" s="312">
        <v>17</v>
      </c>
      <c r="I113" s="73" t="s">
        <v>1523</v>
      </c>
      <c r="J113" s="73" t="s">
        <v>1523</v>
      </c>
      <c r="K113" s="95">
        <v>6</v>
      </c>
      <c r="L113" s="73" t="s">
        <v>1523</v>
      </c>
      <c r="M113" s="73" t="s">
        <v>1523</v>
      </c>
      <c r="N113" s="95">
        <v>6</v>
      </c>
      <c r="O113" s="73" t="s">
        <v>1523</v>
      </c>
      <c r="P113" s="73" t="s">
        <v>1523</v>
      </c>
      <c r="Q113" s="73" t="s">
        <v>1523</v>
      </c>
      <c r="R113" s="73" t="s">
        <v>1523</v>
      </c>
      <c r="S113" s="661" t="s">
        <v>1523</v>
      </c>
      <c r="T113" s="626"/>
    </row>
    <row r="114" spans="1:20" s="429" customFormat="1" ht="15" customHeight="1">
      <c r="A114" s="421" t="s">
        <v>269</v>
      </c>
      <c r="B114" s="149" t="s">
        <v>317</v>
      </c>
      <c r="C114" s="95" t="s">
        <v>271</v>
      </c>
      <c r="D114" s="149" t="s">
        <v>271</v>
      </c>
      <c r="E114" s="64">
        <v>13001</v>
      </c>
      <c r="F114" s="149" t="s">
        <v>320</v>
      </c>
      <c r="G114" s="64">
        <v>13604</v>
      </c>
      <c r="H114" s="312">
        <v>35</v>
      </c>
      <c r="I114" s="836">
        <v>0</v>
      </c>
      <c r="J114" s="836">
        <f t="shared" ref="J114:J116" si="66">H114-I114</f>
        <v>35</v>
      </c>
      <c r="K114" s="95">
        <v>2</v>
      </c>
      <c r="L114" s="836">
        <v>0</v>
      </c>
      <c r="M114" s="836">
        <f t="shared" ref="M114:M116" si="67">K114-L114</f>
        <v>2</v>
      </c>
      <c r="N114" s="95">
        <v>5</v>
      </c>
      <c r="O114" s="836">
        <v>0</v>
      </c>
      <c r="P114" s="836">
        <f t="shared" ref="P114:P116" si="68">N114-O114</f>
        <v>5</v>
      </c>
      <c r="Q114" s="836">
        <f t="shared" ref="Q114:Q116" si="69">I114+L114+O114</f>
        <v>0</v>
      </c>
      <c r="R114" s="836">
        <f t="shared" ref="R114:R116" si="70">J114+M114+P114</f>
        <v>42</v>
      </c>
      <c r="S114" s="878">
        <v>0</v>
      </c>
      <c r="T114" s="626"/>
    </row>
    <row r="115" spans="1:20" s="429" customFormat="1" ht="15" customHeight="1">
      <c r="A115" s="421" t="s">
        <v>269</v>
      </c>
      <c r="B115" s="149" t="s">
        <v>317</v>
      </c>
      <c r="C115" s="95" t="s">
        <v>271</v>
      </c>
      <c r="D115" s="149" t="s">
        <v>271</v>
      </c>
      <c r="E115" s="64">
        <v>13001</v>
      </c>
      <c r="F115" s="149" t="s">
        <v>321</v>
      </c>
      <c r="G115" s="64">
        <v>13605</v>
      </c>
      <c r="H115" s="312">
        <v>62</v>
      </c>
      <c r="I115" s="836">
        <v>0</v>
      </c>
      <c r="J115" s="836">
        <f t="shared" si="66"/>
        <v>62</v>
      </c>
      <c r="K115" s="95">
        <v>6</v>
      </c>
      <c r="L115" s="836">
        <v>0</v>
      </c>
      <c r="M115" s="836">
        <f t="shared" si="67"/>
        <v>6</v>
      </c>
      <c r="N115" s="95">
        <v>7</v>
      </c>
      <c r="O115" s="836">
        <v>0</v>
      </c>
      <c r="P115" s="836">
        <f t="shared" si="68"/>
        <v>7</v>
      </c>
      <c r="Q115" s="836">
        <f t="shared" si="69"/>
        <v>0</v>
      </c>
      <c r="R115" s="836">
        <f t="shared" si="70"/>
        <v>75</v>
      </c>
      <c r="S115" s="878">
        <v>0</v>
      </c>
      <c r="T115" s="626"/>
    </row>
    <row r="116" spans="1:20" s="429" customFormat="1" ht="15" customHeight="1">
      <c r="A116" s="421" t="s">
        <v>322</v>
      </c>
      <c r="B116" s="149" t="s">
        <v>323</v>
      </c>
      <c r="C116" s="95" t="s">
        <v>172</v>
      </c>
      <c r="D116" s="149" t="s">
        <v>323</v>
      </c>
      <c r="E116" s="64">
        <v>14101</v>
      </c>
      <c r="F116" s="149" t="s">
        <v>323</v>
      </c>
      <c r="G116" s="64">
        <v>14101</v>
      </c>
      <c r="H116" s="312">
        <v>138</v>
      </c>
      <c r="I116" s="836">
        <v>0</v>
      </c>
      <c r="J116" s="836">
        <f t="shared" si="66"/>
        <v>138</v>
      </c>
      <c r="K116" s="95">
        <v>21</v>
      </c>
      <c r="L116" s="836">
        <v>0</v>
      </c>
      <c r="M116" s="836">
        <f t="shared" si="67"/>
        <v>21</v>
      </c>
      <c r="N116" s="95">
        <v>19</v>
      </c>
      <c r="O116" s="836">
        <v>0</v>
      </c>
      <c r="P116" s="836">
        <f t="shared" si="68"/>
        <v>19</v>
      </c>
      <c r="Q116" s="836">
        <f t="shared" si="69"/>
        <v>0</v>
      </c>
      <c r="R116" s="836">
        <f t="shared" si="70"/>
        <v>178</v>
      </c>
      <c r="S116" s="878">
        <v>0</v>
      </c>
      <c r="T116" s="626"/>
    </row>
    <row r="117" spans="1:20" s="429" customFormat="1" ht="15" customHeight="1">
      <c r="A117" s="421" t="s">
        <v>324</v>
      </c>
      <c r="B117" s="149" t="s">
        <v>325</v>
      </c>
      <c r="C117" s="95" t="s">
        <v>172</v>
      </c>
      <c r="D117" s="149" t="s">
        <v>325</v>
      </c>
      <c r="E117" s="64">
        <v>15101</v>
      </c>
      <c r="F117" s="149" t="s">
        <v>325</v>
      </c>
      <c r="G117" s="64">
        <v>15101</v>
      </c>
      <c r="H117" s="312">
        <v>185</v>
      </c>
      <c r="I117" s="73" t="s">
        <v>1523</v>
      </c>
      <c r="J117" s="73" t="s">
        <v>1523</v>
      </c>
      <c r="K117" s="95">
        <v>17</v>
      </c>
      <c r="L117" s="73" t="s">
        <v>1523</v>
      </c>
      <c r="M117" s="73" t="s">
        <v>1523</v>
      </c>
      <c r="N117" s="95">
        <v>14</v>
      </c>
      <c r="O117" s="73" t="s">
        <v>1523</v>
      </c>
      <c r="P117" s="73" t="s">
        <v>1523</v>
      </c>
      <c r="Q117" s="73" t="s">
        <v>1523</v>
      </c>
      <c r="R117" s="73" t="s">
        <v>1523</v>
      </c>
      <c r="S117" s="661" t="s">
        <v>1523</v>
      </c>
      <c r="T117" s="626"/>
    </row>
    <row r="118" spans="1:20" s="429" customFormat="1" ht="15" customHeight="1">
      <c r="A118" s="421" t="s">
        <v>326</v>
      </c>
      <c r="B118" s="219" t="s">
        <v>327</v>
      </c>
      <c r="C118" s="95" t="s">
        <v>172</v>
      </c>
      <c r="D118" s="149" t="s">
        <v>328</v>
      </c>
      <c r="E118" s="64">
        <v>16101</v>
      </c>
      <c r="F118" s="149" t="s">
        <v>329</v>
      </c>
      <c r="G118" s="64">
        <v>16101</v>
      </c>
      <c r="H118" s="312">
        <v>125</v>
      </c>
      <c r="I118" s="607">
        <v>31</v>
      </c>
      <c r="J118" s="607">
        <f t="shared" ref="J118:J120" si="71">H118-I118</f>
        <v>94</v>
      </c>
      <c r="K118" s="95">
        <v>20</v>
      </c>
      <c r="L118" s="607">
        <v>2</v>
      </c>
      <c r="M118" s="607">
        <f t="shared" ref="M118:M120" si="72">K118-L118</f>
        <v>18</v>
      </c>
      <c r="N118" s="95">
        <v>14</v>
      </c>
      <c r="O118" s="607">
        <v>2</v>
      </c>
      <c r="P118" s="607">
        <f t="shared" ref="P118:P120" si="73">N118-O118</f>
        <v>12</v>
      </c>
      <c r="Q118" s="607">
        <f t="shared" ref="Q118:Q120" si="74">I118+L118+O118</f>
        <v>35</v>
      </c>
      <c r="R118" s="607">
        <f t="shared" ref="R118:R120" si="75">J118+M118+P118</f>
        <v>124</v>
      </c>
      <c r="S118" s="513">
        <v>22.01</v>
      </c>
      <c r="T118" s="626"/>
    </row>
    <row r="119" spans="1:20" s="429" customFormat="1" ht="15" customHeight="1">
      <c r="A119" s="421" t="s">
        <v>326</v>
      </c>
      <c r="B119" s="219" t="s">
        <v>327</v>
      </c>
      <c r="C119" s="95" t="s">
        <v>172</v>
      </c>
      <c r="D119" s="149" t="s">
        <v>328</v>
      </c>
      <c r="E119" s="64">
        <v>16101</v>
      </c>
      <c r="F119" s="149" t="s">
        <v>330</v>
      </c>
      <c r="G119" s="64">
        <v>16103</v>
      </c>
      <c r="H119" s="312">
        <v>11</v>
      </c>
      <c r="I119" s="607">
        <v>3</v>
      </c>
      <c r="J119" s="607">
        <f t="shared" si="71"/>
        <v>8</v>
      </c>
      <c r="K119" s="95">
        <v>3</v>
      </c>
      <c r="L119" s="607">
        <v>0</v>
      </c>
      <c r="M119" s="607">
        <f t="shared" si="72"/>
        <v>3</v>
      </c>
      <c r="N119" s="95">
        <v>3</v>
      </c>
      <c r="O119" s="607">
        <v>2</v>
      </c>
      <c r="P119" s="607">
        <f t="shared" si="73"/>
        <v>1</v>
      </c>
      <c r="Q119" s="607">
        <f t="shared" si="74"/>
        <v>5</v>
      </c>
      <c r="R119" s="607">
        <f t="shared" si="75"/>
        <v>12</v>
      </c>
      <c r="S119" s="513">
        <v>29.41</v>
      </c>
      <c r="T119" s="626"/>
    </row>
    <row r="120" spans="1:20" s="429" customFormat="1" ht="15" customHeight="1">
      <c r="A120" s="421" t="s">
        <v>326</v>
      </c>
      <c r="B120" s="219" t="s">
        <v>331</v>
      </c>
      <c r="C120" s="95" t="s">
        <v>172</v>
      </c>
      <c r="D120" s="150" t="s">
        <v>332</v>
      </c>
      <c r="E120" s="64">
        <v>16301</v>
      </c>
      <c r="F120" s="150" t="s">
        <v>332</v>
      </c>
      <c r="G120" s="64">
        <v>16301</v>
      </c>
      <c r="H120" s="312">
        <v>20</v>
      </c>
      <c r="I120" s="607">
        <v>1</v>
      </c>
      <c r="J120" s="607">
        <f t="shared" si="71"/>
        <v>19</v>
      </c>
      <c r="K120" s="95">
        <v>6</v>
      </c>
      <c r="L120" s="607">
        <v>1</v>
      </c>
      <c r="M120" s="607">
        <f t="shared" si="72"/>
        <v>5</v>
      </c>
      <c r="N120" s="95">
        <v>5</v>
      </c>
      <c r="O120" s="607">
        <v>0</v>
      </c>
      <c r="P120" s="607">
        <f t="shared" si="73"/>
        <v>5</v>
      </c>
      <c r="Q120" s="607">
        <f t="shared" si="74"/>
        <v>2</v>
      </c>
      <c r="R120" s="607">
        <f t="shared" si="75"/>
        <v>29</v>
      </c>
      <c r="S120" s="513">
        <v>6.45</v>
      </c>
      <c r="T120" s="626"/>
    </row>
  </sheetData>
  <mergeCells count="3">
    <mergeCell ref="B1:S1"/>
    <mergeCell ref="H2:S2"/>
    <mergeCell ref="U4:W6"/>
  </mergeCells>
  <hyperlinks>
    <hyperlink ref="T1" location="INDICE!A1" display="INDICE" xr:uid="{00000000-0004-0000-2000-000000000000}"/>
    <hyperlink ref="T2" location="Matriz_Estadisticas!A1" display="ESTADÍSTICAS" xr:uid="{00000000-0004-0000-2000-000001000000}"/>
    <hyperlink ref="A1" location="INDICE!C79" display="EA_200" xr:uid="{00000000-0004-0000-2000-000002000000}"/>
  </hyperlinks>
  <pageMargins left="0.7" right="0.7" top="0.75" bottom="0.75" header="0.3" footer="0.3"/>
  <pageSetup paperSize="9"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4"/>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02" t="s">
        <v>1494</v>
      </c>
      <c r="C2" s="27"/>
      <c r="D2" s="27"/>
      <c r="E2" s="27"/>
    </row>
    <row r="3" spans="1:19" ht="15" customHeight="1">
      <c r="A3" s="100" t="s">
        <v>4</v>
      </c>
      <c r="B3" s="185" t="s">
        <v>96</v>
      </c>
      <c r="C3" s="27"/>
      <c r="D3" s="27"/>
      <c r="E3" s="27"/>
      <c r="F3" s="27"/>
      <c r="G3" s="27"/>
      <c r="H3" s="27"/>
      <c r="I3" s="27"/>
      <c r="J3" s="27"/>
      <c r="K3" s="27"/>
      <c r="L3" s="27"/>
      <c r="M3" s="27"/>
      <c r="N3" s="27"/>
      <c r="O3" s="27"/>
      <c r="P3" s="27"/>
      <c r="Q3" s="27"/>
      <c r="R3" s="27"/>
      <c r="S3" s="27"/>
    </row>
    <row r="4" spans="1:19" ht="15" customHeight="1">
      <c r="A4" s="100" t="s">
        <v>388</v>
      </c>
      <c r="B4" s="185" t="s">
        <v>1486</v>
      </c>
      <c r="C4" s="27"/>
      <c r="D4" s="27"/>
      <c r="E4" s="27"/>
      <c r="F4" s="27"/>
      <c r="G4" s="27"/>
      <c r="H4" s="27"/>
      <c r="I4" s="27"/>
      <c r="J4" s="27"/>
      <c r="K4" s="27"/>
      <c r="L4" s="27"/>
      <c r="M4" s="27"/>
      <c r="N4" s="27"/>
      <c r="O4" s="27"/>
      <c r="P4" s="27"/>
      <c r="Q4" s="27"/>
      <c r="R4" s="27"/>
      <c r="S4" s="27"/>
    </row>
    <row r="5" spans="1:19" ht="15" customHeight="1">
      <c r="A5" s="100" t="s">
        <v>9</v>
      </c>
      <c r="B5" s="202" t="s">
        <v>1487</v>
      </c>
      <c r="C5" s="27"/>
      <c r="D5" s="27"/>
      <c r="E5" s="27"/>
      <c r="F5" s="27"/>
      <c r="G5" s="27"/>
      <c r="H5" s="27"/>
      <c r="I5" s="27"/>
      <c r="J5" s="27"/>
      <c r="K5" s="27"/>
      <c r="L5" s="27"/>
      <c r="M5" s="27"/>
      <c r="N5" s="27"/>
      <c r="O5" s="27"/>
      <c r="P5" s="27"/>
      <c r="Q5" s="27"/>
      <c r="R5" s="27"/>
      <c r="S5" s="27"/>
    </row>
    <row r="6" spans="1:19" ht="15" customHeight="1">
      <c r="A6" s="100" t="s">
        <v>138</v>
      </c>
      <c r="B6" s="202" t="s">
        <v>421</v>
      </c>
      <c r="C6" s="27"/>
      <c r="D6" s="27"/>
      <c r="E6" s="27"/>
      <c r="F6" s="27"/>
      <c r="G6" s="27"/>
      <c r="H6" s="27"/>
      <c r="I6" s="27"/>
      <c r="J6" s="27"/>
      <c r="K6" s="27"/>
      <c r="L6" s="27"/>
      <c r="M6" s="27"/>
      <c r="N6" s="27"/>
      <c r="O6" s="27"/>
      <c r="P6" s="27"/>
      <c r="Q6" s="27"/>
      <c r="R6" s="27"/>
      <c r="S6" s="27"/>
    </row>
    <row r="7" spans="1:19" ht="15" customHeight="1">
      <c r="A7" s="100" t="s">
        <v>7</v>
      </c>
      <c r="B7" s="202" t="s">
        <v>422</v>
      </c>
      <c r="C7" s="27"/>
      <c r="D7" s="27"/>
      <c r="E7" s="27"/>
      <c r="F7" s="27"/>
      <c r="G7" s="27"/>
      <c r="H7" s="27"/>
      <c r="I7" s="27"/>
      <c r="J7" s="27"/>
      <c r="K7" s="27"/>
      <c r="L7" s="27"/>
      <c r="M7" s="27"/>
      <c r="N7" s="27"/>
      <c r="O7" s="27"/>
      <c r="P7" s="27"/>
      <c r="Q7" s="27"/>
      <c r="R7" s="27"/>
      <c r="S7" s="27"/>
    </row>
    <row r="8" spans="1:19" ht="15" customHeight="1">
      <c r="A8" s="100" t="s">
        <v>389</v>
      </c>
      <c r="B8" s="325">
        <v>2019</v>
      </c>
      <c r="C8" s="25"/>
      <c r="D8" s="25"/>
      <c r="E8" s="25"/>
    </row>
    <row r="9" spans="1:19" ht="15" customHeight="1">
      <c r="A9" s="100" t="s">
        <v>390</v>
      </c>
      <c r="B9" s="202" t="s">
        <v>470</v>
      </c>
      <c r="C9" s="27"/>
      <c r="D9" s="27"/>
      <c r="E9" s="27"/>
    </row>
    <row r="10" spans="1:19" ht="124.2">
      <c r="A10" s="100" t="s">
        <v>391</v>
      </c>
      <c r="B10" s="653" t="s">
        <v>1709</v>
      </c>
      <c r="C10" s="27"/>
      <c r="D10" s="27"/>
      <c r="E10" s="27"/>
    </row>
    <row r="11" spans="1:19" ht="15" customHeight="1">
      <c r="A11" s="100" t="s">
        <v>392</v>
      </c>
      <c r="B11" s="202" t="s">
        <v>425</v>
      </c>
    </row>
    <row r="12" spans="1:19" ht="15" customHeight="1">
      <c r="A12" s="100" t="s">
        <v>393</v>
      </c>
      <c r="B12" s="202" t="s">
        <v>542</v>
      </c>
    </row>
    <row r="13" spans="1:19" ht="15" customHeight="1">
      <c r="A13" s="100" t="s">
        <v>394</v>
      </c>
      <c r="B13" s="202" t="s">
        <v>1488</v>
      </c>
    </row>
    <row r="14" spans="1:19" ht="15" customHeight="1">
      <c r="A14" s="100" t="s">
        <v>139</v>
      </c>
      <c r="B14" s="202" t="s">
        <v>1489</v>
      </c>
    </row>
    <row r="15" spans="1:19" ht="15" customHeight="1">
      <c r="A15" s="100" t="s">
        <v>395</v>
      </c>
      <c r="B15" s="273">
        <v>43855</v>
      </c>
    </row>
    <row r="16" spans="1:19" ht="15" customHeight="1">
      <c r="A16" s="100" t="s">
        <v>396</v>
      </c>
      <c r="B16" s="273">
        <v>43862</v>
      </c>
    </row>
    <row r="17" spans="1:2" ht="15" customHeight="1">
      <c r="A17" s="100" t="s">
        <v>397</v>
      </c>
      <c r="B17" s="202" t="s">
        <v>798</v>
      </c>
    </row>
    <row r="18" spans="1:2" ht="15" customHeight="1">
      <c r="A18" s="191" t="s">
        <v>398</v>
      </c>
      <c r="B18" s="202" t="s">
        <v>1490</v>
      </c>
    </row>
    <row r="19" spans="1:2" ht="15" customHeight="1">
      <c r="A19" s="191" t="s">
        <v>399</v>
      </c>
      <c r="B19" s="202" t="s">
        <v>703</v>
      </c>
    </row>
    <row r="20" spans="1:2" ht="15" customHeight="1">
      <c r="A20" s="191" t="s">
        <v>400</v>
      </c>
      <c r="B20" s="202" t="s">
        <v>479</v>
      </c>
    </row>
    <row r="21" spans="1:2" ht="15" customHeight="1">
      <c r="A21" s="191" t="s">
        <v>403</v>
      </c>
      <c r="B21" s="654" t="s">
        <v>978</v>
      </c>
    </row>
    <row r="22" spans="1:2" ht="15" customHeight="1">
      <c r="A22" s="191" t="s">
        <v>404</v>
      </c>
      <c r="B22" s="133" t="s">
        <v>979</v>
      </c>
    </row>
    <row r="23" spans="1:2" ht="15" customHeight="1">
      <c r="A23" s="191" t="s">
        <v>435</v>
      </c>
      <c r="B23" s="266" t="s">
        <v>980</v>
      </c>
    </row>
    <row r="24" spans="1:2" ht="41.4">
      <c r="A24" s="191" t="s">
        <v>405</v>
      </c>
      <c r="B24" s="257" t="s">
        <v>1491</v>
      </c>
    </row>
    <row r="25" spans="1:2" ht="15" customHeight="1">
      <c r="A25" s="191" t="s">
        <v>406</v>
      </c>
      <c r="B25" s="133" t="s">
        <v>470</v>
      </c>
    </row>
    <row r="26" spans="1:2" ht="15" customHeight="1">
      <c r="A26" s="191" t="s">
        <v>407</v>
      </c>
      <c r="B26" s="269" t="s">
        <v>1492</v>
      </c>
    </row>
    <row r="27" spans="1:2" ht="15" customHeight="1">
      <c r="A27" s="191" t="s">
        <v>408</v>
      </c>
      <c r="B27" s="275" t="s">
        <v>1705</v>
      </c>
    </row>
    <row r="28" spans="1:2" ht="15" customHeight="1">
      <c r="A28" s="191" t="s">
        <v>439</v>
      </c>
      <c r="B28" s="275" t="s">
        <v>1715</v>
      </c>
    </row>
    <row r="29" spans="1:2" ht="15" customHeight="1">
      <c r="A29" s="191" t="s">
        <v>409</v>
      </c>
      <c r="B29" s="655">
        <v>2019</v>
      </c>
    </row>
    <row r="30" spans="1:2" ht="15" customHeight="1">
      <c r="A30" s="191" t="s">
        <v>410</v>
      </c>
      <c r="B30" s="656" t="s">
        <v>470</v>
      </c>
    </row>
    <row r="31" spans="1:2" ht="15" customHeight="1">
      <c r="A31" s="191" t="s">
        <v>411</v>
      </c>
      <c r="B31" s="656"/>
    </row>
    <row r="32" spans="1:2" ht="15" customHeight="1">
      <c r="A32" s="278" t="s">
        <v>412</v>
      </c>
      <c r="B32" s="269"/>
    </row>
    <row r="33" spans="1:2" ht="15" customHeight="1">
      <c r="A33" s="278" t="s">
        <v>440</v>
      </c>
      <c r="B33" s="268"/>
    </row>
    <row r="34" spans="1:2" ht="15" customHeight="1">
      <c r="A34" s="278" t="s">
        <v>413</v>
      </c>
      <c r="B34" s="655"/>
    </row>
    <row r="35" spans="1:2" ht="15" customHeight="1">
      <c r="A35" s="278" t="s">
        <v>414</v>
      </c>
      <c r="B35" s="656"/>
    </row>
    <row r="36" spans="1:2" ht="41.4">
      <c r="A36" s="278" t="s">
        <v>401</v>
      </c>
      <c r="B36" s="882" t="s">
        <v>1940</v>
      </c>
    </row>
    <row r="37" spans="1:2" ht="15" customHeight="1">
      <c r="A37" s="278" t="s">
        <v>1267</v>
      </c>
      <c r="B37" s="256" t="s">
        <v>485</v>
      </c>
    </row>
    <row r="38" spans="1:2" ht="15" customHeight="1">
      <c r="A38" s="278" t="s">
        <v>402</v>
      </c>
      <c r="B38" s="95" t="s">
        <v>1493</v>
      </c>
    </row>
  </sheetData>
  <hyperlinks>
    <hyperlink ref="C1" location="INDICE!A1" display="INDICE" xr:uid="{00000000-0004-0000-2100-000000000000}"/>
    <hyperlink ref="A1" location="INDICE!C75" display="COMPONENTE" xr:uid="{00000000-0004-0000-2100-000001000000}"/>
    <hyperlink ref="B23" r:id="rId1" xr:uid="{00000000-0004-0000-2100-000002000000}"/>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5"/>
  <dimension ref="A1:W120"/>
  <sheetViews>
    <sheetView workbookViewId="0"/>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13" width="27.109375" style="218" bestFit="1" customWidth="1"/>
    <col min="14" max="14" width="32.33203125" style="218" bestFit="1" customWidth="1"/>
    <col min="15" max="15" width="34.33203125" style="218" bestFit="1" customWidth="1"/>
    <col min="16" max="16" width="37.5546875" style="218" customWidth="1"/>
    <col min="17" max="17" width="39.6640625" style="218" customWidth="1"/>
    <col min="18" max="18" width="42.88671875" style="218" customWidth="1"/>
    <col min="19" max="19" width="40.109375" style="823" bestFit="1" customWidth="1"/>
    <col min="20" max="20" width="13.109375" style="527" bestFit="1" customWidth="1"/>
    <col min="21" max="16384" width="11.44140625" style="218"/>
  </cols>
  <sheetData>
    <row r="1" spans="1:23">
      <c r="A1" s="446" t="s">
        <v>1494</v>
      </c>
      <c r="B1" s="1099" t="s">
        <v>1487</v>
      </c>
      <c r="C1" s="1100"/>
      <c r="D1" s="1100"/>
      <c r="E1" s="1100"/>
      <c r="F1" s="1100"/>
      <c r="G1" s="1100"/>
      <c r="H1" s="1100"/>
      <c r="I1" s="1100"/>
      <c r="J1" s="1100"/>
      <c r="K1" s="1100"/>
      <c r="L1" s="1100"/>
      <c r="M1" s="1100"/>
      <c r="N1" s="1100"/>
      <c r="O1" s="1100"/>
      <c r="P1" s="1100"/>
      <c r="Q1" s="1100"/>
      <c r="R1" s="1100"/>
      <c r="S1" s="1101"/>
      <c r="T1" s="625" t="s">
        <v>137</v>
      </c>
    </row>
    <row r="2" spans="1:23">
      <c r="A2" s="470"/>
      <c r="B2" s="471"/>
      <c r="C2" s="471"/>
      <c r="D2" s="461"/>
      <c r="E2" s="451"/>
      <c r="F2" s="451"/>
      <c r="G2" s="451"/>
      <c r="H2" s="1091" t="s">
        <v>1269</v>
      </c>
      <c r="I2" s="1091"/>
      <c r="J2" s="1091"/>
      <c r="K2" s="1091"/>
      <c r="L2" s="1091"/>
      <c r="M2" s="1091"/>
      <c r="N2" s="1091"/>
      <c r="O2" s="1091"/>
      <c r="P2" s="1091"/>
      <c r="Q2" s="1091"/>
      <c r="R2" s="1091"/>
      <c r="S2" s="1092"/>
      <c r="T2" s="625" t="s">
        <v>449</v>
      </c>
    </row>
    <row r="3" spans="1:23" ht="30" customHeight="1">
      <c r="A3" s="474" t="s">
        <v>165</v>
      </c>
      <c r="B3" s="474" t="s">
        <v>166</v>
      </c>
      <c r="C3" s="474" t="s">
        <v>167</v>
      </c>
      <c r="D3" s="473" t="s">
        <v>168</v>
      </c>
      <c r="E3" s="472" t="s">
        <v>169</v>
      </c>
      <c r="F3" s="472" t="s">
        <v>11</v>
      </c>
      <c r="G3" s="472" t="s">
        <v>487</v>
      </c>
      <c r="H3" s="401" t="s">
        <v>1495</v>
      </c>
      <c r="I3" s="401" t="s">
        <v>1496</v>
      </c>
      <c r="J3" s="401" t="s">
        <v>1497</v>
      </c>
      <c r="K3" s="401" t="s">
        <v>1498</v>
      </c>
      <c r="L3" s="401" t="s">
        <v>1499</v>
      </c>
      <c r="M3" s="401" t="s">
        <v>1500</v>
      </c>
      <c r="N3" s="401" t="s">
        <v>1501</v>
      </c>
      <c r="O3" s="401" t="s">
        <v>1502</v>
      </c>
      <c r="P3" s="401" t="s">
        <v>1503</v>
      </c>
      <c r="Q3" s="401" t="s">
        <v>1504</v>
      </c>
      <c r="R3" s="401" t="s">
        <v>1505</v>
      </c>
      <c r="S3" s="328" t="s">
        <v>1506</v>
      </c>
    </row>
    <row r="4" spans="1:23" s="429" customFormat="1" ht="15" customHeight="1">
      <c r="A4" s="447" t="s">
        <v>170</v>
      </c>
      <c r="B4" s="614" t="s">
        <v>171</v>
      </c>
      <c r="C4" s="448" t="s">
        <v>172</v>
      </c>
      <c r="D4" s="614" t="s">
        <v>173</v>
      </c>
      <c r="E4" s="615">
        <v>1001</v>
      </c>
      <c r="F4" s="614" t="s">
        <v>171</v>
      </c>
      <c r="G4" s="615">
        <v>1101</v>
      </c>
      <c r="H4" s="312">
        <v>190</v>
      </c>
      <c r="I4" s="95">
        <v>90</v>
      </c>
      <c r="J4" s="95">
        <f>H4-I4</f>
        <v>100</v>
      </c>
      <c r="K4" s="95">
        <v>13</v>
      </c>
      <c r="L4" s="95">
        <v>2</v>
      </c>
      <c r="M4" s="95">
        <f>K4-L4</f>
        <v>11</v>
      </c>
      <c r="N4" s="95">
        <v>14</v>
      </c>
      <c r="O4" s="95">
        <v>11</v>
      </c>
      <c r="P4" s="95">
        <f>N4-O4</f>
        <v>3</v>
      </c>
      <c r="Q4" s="95">
        <f>I4+L4+O4</f>
        <v>103</v>
      </c>
      <c r="R4" s="95">
        <f>J4+M4+P4</f>
        <v>114</v>
      </c>
      <c r="S4" s="651">
        <v>47.47</v>
      </c>
      <c r="T4" s="626"/>
      <c r="U4" s="881"/>
      <c r="V4" s="881"/>
      <c r="W4" s="881"/>
    </row>
    <row r="5" spans="1:23" s="429" customFormat="1" ht="15" customHeight="1">
      <c r="A5" s="421" t="s">
        <v>170</v>
      </c>
      <c r="B5" s="149" t="s">
        <v>171</v>
      </c>
      <c r="C5" s="95" t="s">
        <v>172</v>
      </c>
      <c r="D5" s="149" t="s">
        <v>173</v>
      </c>
      <c r="E5" s="64">
        <v>1001</v>
      </c>
      <c r="F5" s="149" t="s">
        <v>174</v>
      </c>
      <c r="G5" s="64">
        <v>1107</v>
      </c>
      <c r="H5" s="312">
        <v>75</v>
      </c>
      <c r="I5" s="73" t="s">
        <v>987</v>
      </c>
      <c r="J5" s="73" t="s">
        <v>987</v>
      </c>
      <c r="K5" s="95">
        <v>8</v>
      </c>
      <c r="L5" s="73" t="s">
        <v>987</v>
      </c>
      <c r="M5" s="73" t="s">
        <v>987</v>
      </c>
      <c r="N5" s="95">
        <v>8</v>
      </c>
      <c r="O5" s="73" t="s">
        <v>987</v>
      </c>
      <c r="P5" s="73" t="s">
        <v>987</v>
      </c>
      <c r="Q5" s="73" t="s">
        <v>987</v>
      </c>
      <c r="R5" s="73" t="s">
        <v>987</v>
      </c>
      <c r="S5" s="661" t="s">
        <v>987</v>
      </c>
      <c r="T5" s="626"/>
      <c r="U5" s="881"/>
      <c r="V5" s="881"/>
      <c r="W5" s="881"/>
    </row>
    <row r="6" spans="1:23" s="429" customFormat="1" ht="15" customHeight="1">
      <c r="A6" s="421" t="s">
        <v>175</v>
      </c>
      <c r="B6" s="149" t="s">
        <v>175</v>
      </c>
      <c r="C6" s="95" t="s">
        <v>172</v>
      </c>
      <c r="D6" s="149" t="s">
        <v>175</v>
      </c>
      <c r="E6" s="64">
        <v>2101</v>
      </c>
      <c r="F6" s="149" t="s">
        <v>175</v>
      </c>
      <c r="G6" s="64">
        <v>2101</v>
      </c>
      <c r="H6" s="312">
        <v>204</v>
      </c>
      <c r="I6" s="95">
        <v>13</v>
      </c>
      <c r="J6" s="95">
        <f>H6-I6</f>
        <v>191</v>
      </c>
      <c r="K6" s="95">
        <v>23</v>
      </c>
      <c r="L6" s="95">
        <v>0</v>
      </c>
      <c r="M6" s="95">
        <f>K6-L6</f>
        <v>23</v>
      </c>
      <c r="N6" s="95">
        <v>14</v>
      </c>
      <c r="O6" s="95">
        <v>6</v>
      </c>
      <c r="P6" s="95">
        <f>N6-O6</f>
        <v>8</v>
      </c>
      <c r="Q6" s="95">
        <f>I6+L6+O6</f>
        <v>19</v>
      </c>
      <c r="R6" s="95">
        <f>J6+M6+P6</f>
        <v>222</v>
      </c>
      <c r="S6" s="651">
        <v>7.88</v>
      </c>
      <c r="T6" s="626"/>
      <c r="U6" s="881"/>
      <c r="V6" s="881"/>
      <c r="W6" s="881"/>
    </row>
    <row r="7" spans="1:23" s="429" customFormat="1" ht="15" customHeight="1">
      <c r="A7" s="421" t="s">
        <v>175</v>
      </c>
      <c r="B7" s="149" t="s">
        <v>176</v>
      </c>
      <c r="C7" s="95" t="s">
        <v>172</v>
      </c>
      <c r="D7" s="149" t="s">
        <v>177</v>
      </c>
      <c r="E7" s="64">
        <v>2201</v>
      </c>
      <c r="F7" s="149" t="s">
        <v>177</v>
      </c>
      <c r="G7" s="64">
        <v>2201</v>
      </c>
      <c r="H7" s="312">
        <v>108</v>
      </c>
      <c r="I7" s="73" t="s">
        <v>987</v>
      </c>
      <c r="J7" s="73" t="s">
        <v>987</v>
      </c>
      <c r="K7" s="95">
        <v>13</v>
      </c>
      <c r="L7" s="73" t="s">
        <v>987</v>
      </c>
      <c r="M7" s="73" t="s">
        <v>987</v>
      </c>
      <c r="N7" s="95">
        <v>8</v>
      </c>
      <c r="O7" s="73" t="s">
        <v>987</v>
      </c>
      <c r="P7" s="73" t="s">
        <v>987</v>
      </c>
      <c r="Q7" s="73" t="s">
        <v>987</v>
      </c>
      <c r="R7" s="73" t="s">
        <v>987</v>
      </c>
      <c r="S7" s="661" t="s">
        <v>987</v>
      </c>
      <c r="T7" s="626"/>
      <c r="U7" s="881"/>
      <c r="V7" s="881"/>
    </row>
    <row r="8" spans="1:23" s="429" customFormat="1" ht="15" customHeight="1">
      <c r="A8" s="421" t="s">
        <v>178</v>
      </c>
      <c r="B8" s="149" t="s">
        <v>179</v>
      </c>
      <c r="C8" s="95" t="s">
        <v>172</v>
      </c>
      <c r="D8" s="149" t="s">
        <v>180</v>
      </c>
      <c r="E8" s="64">
        <v>3001</v>
      </c>
      <c r="F8" s="149" t="s">
        <v>179</v>
      </c>
      <c r="G8" s="64">
        <v>3101</v>
      </c>
      <c r="H8" s="312">
        <v>121</v>
      </c>
      <c r="I8" s="73" t="s">
        <v>987</v>
      </c>
      <c r="J8" s="73" t="s">
        <v>987</v>
      </c>
      <c r="K8" s="95">
        <v>12</v>
      </c>
      <c r="L8" s="73" t="s">
        <v>987</v>
      </c>
      <c r="M8" s="73" t="s">
        <v>987</v>
      </c>
      <c r="N8" s="95">
        <v>12</v>
      </c>
      <c r="O8" s="73" t="s">
        <v>987</v>
      </c>
      <c r="P8" s="73" t="s">
        <v>987</v>
      </c>
      <c r="Q8" s="73" t="s">
        <v>987</v>
      </c>
      <c r="R8" s="73" t="s">
        <v>987</v>
      </c>
      <c r="S8" s="661" t="s">
        <v>987</v>
      </c>
      <c r="T8" s="626"/>
      <c r="U8" s="881"/>
      <c r="V8" s="881"/>
    </row>
    <row r="9" spans="1:23" s="429" customFormat="1" ht="15" customHeight="1">
      <c r="A9" s="421" t="s">
        <v>178</v>
      </c>
      <c r="B9" s="149" t="s">
        <v>179</v>
      </c>
      <c r="C9" s="95" t="s">
        <v>172</v>
      </c>
      <c r="D9" s="149" t="s">
        <v>180</v>
      </c>
      <c r="E9" s="64">
        <v>3001</v>
      </c>
      <c r="F9" s="149" t="s">
        <v>181</v>
      </c>
      <c r="G9" s="64">
        <v>3103</v>
      </c>
      <c r="H9" s="312">
        <v>10</v>
      </c>
      <c r="I9" s="73" t="s">
        <v>987</v>
      </c>
      <c r="J9" s="73" t="s">
        <v>987</v>
      </c>
      <c r="K9" s="95">
        <v>1</v>
      </c>
      <c r="L9" s="73" t="s">
        <v>987</v>
      </c>
      <c r="M9" s="73" t="s">
        <v>987</v>
      </c>
      <c r="N9" s="95">
        <v>3</v>
      </c>
      <c r="O9" s="73" t="s">
        <v>987</v>
      </c>
      <c r="P9" s="73" t="s">
        <v>987</v>
      </c>
      <c r="Q9" s="73" t="s">
        <v>987</v>
      </c>
      <c r="R9" s="73" t="s">
        <v>987</v>
      </c>
      <c r="S9" s="661" t="s">
        <v>987</v>
      </c>
      <c r="T9" s="626"/>
      <c r="U9" s="881"/>
      <c r="V9" s="881"/>
    </row>
    <row r="10" spans="1:23" s="429" customFormat="1" ht="15" customHeight="1">
      <c r="A10" s="421" t="s">
        <v>178</v>
      </c>
      <c r="B10" s="150" t="s">
        <v>182</v>
      </c>
      <c r="C10" s="95" t="s">
        <v>172</v>
      </c>
      <c r="D10" s="150" t="s">
        <v>183</v>
      </c>
      <c r="E10" s="64">
        <v>3301</v>
      </c>
      <c r="F10" s="150" t="s">
        <v>183</v>
      </c>
      <c r="G10" s="64">
        <v>3301</v>
      </c>
      <c r="H10" s="312">
        <v>46</v>
      </c>
      <c r="I10" s="73" t="s">
        <v>987</v>
      </c>
      <c r="J10" s="73" t="s">
        <v>987</v>
      </c>
      <c r="K10" s="95">
        <v>7</v>
      </c>
      <c r="L10" s="73" t="s">
        <v>987</v>
      </c>
      <c r="M10" s="73" t="s">
        <v>987</v>
      </c>
      <c r="N10" s="95">
        <v>9</v>
      </c>
      <c r="O10" s="73" t="s">
        <v>987</v>
      </c>
      <c r="P10" s="73" t="s">
        <v>987</v>
      </c>
      <c r="Q10" s="73" t="s">
        <v>987</v>
      </c>
      <c r="R10" s="73" t="s">
        <v>987</v>
      </c>
      <c r="S10" s="661" t="s">
        <v>987</v>
      </c>
      <c r="T10" s="626"/>
      <c r="U10" s="881"/>
      <c r="V10" s="881"/>
    </row>
    <row r="11" spans="1:23" s="429" customFormat="1" ht="15" customHeight="1">
      <c r="A11" s="421" t="s">
        <v>184</v>
      </c>
      <c r="B11" s="149" t="s">
        <v>185</v>
      </c>
      <c r="C11" s="95" t="s">
        <v>172</v>
      </c>
      <c r="D11" s="149" t="s">
        <v>186</v>
      </c>
      <c r="E11" s="64">
        <v>4001</v>
      </c>
      <c r="F11" s="149" t="s">
        <v>187</v>
      </c>
      <c r="G11" s="64">
        <v>4101</v>
      </c>
      <c r="H11" s="312">
        <v>246</v>
      </c>
      <c r="I11" s="95">
        <v>22</v>
      </c>
      <c r="J11" s="95">
        <f t="shared" ref="J11:J12" si="0">H11-I11</f>
        <v>224</v>
      </c>
      <c r="K11" s="95">
        <v>18</v>
      </c>
      <c r="L11" s="95">
        <v>0</v>
      </c>
      <c r="M11" s="95">
        <f t="shared" ref="M11:M12" si="1">K11-L11</f>
        <v>18</v>
      </c>
      <c r="N11" s="95">
        <v>14</v>
      </c>
      <c r="O11" s="95">
        <v>1</v>
      </c>
      <c r="P11" s="95">
        <f t="shared" ref="P11:P12" si="2">N11-O11</f>
        <v>13</v>
      </c>
      <c r="Q11" s="95">
        <f t="shared" ref="Q11:Q12" si="3">I11+L11+O11</f>
        <v>23</v>
      </c>
      <c r="R11" s="95">
        <f t="shared" ref="R11:R12" si="4">J11+M11+P11</f>
        <v>255</v>
      </c>
      <c r="S11" s="651">
        <v>8.27</v>
      </c>
      <c r="T11" s="626"/>
      <c r="U11" s="881"/>
      <c r="V11" s="881"/>
    </row>
    <row r="12" spans="1:23" s="429" customFormat="1" ht="15" customHeight="1">
      <c r="A12" s="421" t="s">
        <v>184</v>
      </c>
      <c r="B12" s="149" t="s">
        <v>185</v>
      </c>
      <c r="C12" s="95" t="s">
        <v>172</v>
      </c>
      <c r="D12" s="149" t="s">
        <v>186</v>
      </c>
      <c r="E12" s="64">
        <v>4001</v>
      </c>
      <c r="F12" s="149" t="s">
        <v>184</v>
      </c>
      <c r="G12" s="64">
        <v>4102</v>
      </c>
      <c r="H12" s="312">
        <v>187</v>
      </c>
      <c r="I12" s="95">
        <v>4</v>
      </c>
      <c r="J12" s="95">
        <f t="shared" si="0"/>
        <v>183</v>
      </c>
      <c r="K12" s="95">
        <v>16</v>
      </c>
      <c r="L12" s="95">
        <v>0</v>
      </c>
      <c r="M12" s="95">
        <f t="shared" si="1"/>
        <v>16</v>
      </c>
      <c r="N12" s="95">
        <v>21</v>
      </c>
      <c r="O12" s="95">
        <v>1</v>
      </c>
      <c r="P12" s="95">
        <f t="shared" si="2"/>
        <v>20</v>
      </c>
      <c r="Q12" s="95">
        <f t="shared" si="3"/>
        <v>5</v>
      </c>
      <c r="R12" s="95">
        <f t="shared" si="4"/>
        <v>219</v>
      </c>
      <c r="S12" s="651">
        <v>2.23</v>
      </c>
      <c r="T12" s="626"/>
      <c r="U12" s="881"/>
      <c r="V12" s="881"/>
    </row>
    <row r="13" spans="1:23" s="429" customFormat="1" ht="15" customHeight="1">
      <c r="A13" s="421" t="s">
        <v>184</v>
      </c>
      <c r="B13" s="149" t="s">
        <v>188</v>
      </c>
      <c r="C13" s="95" t="s">
        <v>172</v>
      </c>
      <c r="D13" s="149" t="s">
        <v>189</v>
      </c>
      <c r="E13" s="64">
        <v>4301</v>
      </c>
      <c r="F13" s="66" t="s">
        <v>189</v>
      </c>
      <c r="G13" s="64">
        <v>4301</v>
      </c>
      <c r="H13" s="312">
        <v>99</v>
      </c>
      <c r="I13" s="73" t="s">
        <v>987</v>
      </c>
      <c r="J13" s="73" t="s">
        <v>987</v>
      </c>
      <c r="K13" s="95">
        <v>12</v>
      </c>
      <c r="L13" s="73" t="s">
        <v>987</v>
      </c>
      <c r="M13" s="73" t="s">
        <v>987</v>
      </c>
      <c r="N13" s="95">
        <v>11</v>
      </c>
      <c r="O13" s="73" t="s">
        <v>987</v>
      </c>
      <c r="P13" s="73" t="s">
        <v>987</v>
      </c>
      <c r="Q13" s="73" t="s">
        <v>987</v>
      </c>
      <c r="R13" s="73" t="s">
        <v>987</v>
      </c>
      <c r="S13" s="661" t="s">
        <v>987</v>
      </c>
      <c r="T13" s="626"/>
      <c r="U13" s="881"/>
      <c r="V13" s="881"/>
    </row>
    <row r="14" spans="1:23" s="429" customFormat="1" ht="15" customHeight="1">
      <c r="A14" s="421" t="s">
        <v>190</v>
      </c>
      <c r="B14" s="149" t="s">
        <v>190</v>
      </c>
      <c r="C14" s="95" t="s">
        <v>191</v>
      </c>
      <c r="D14" s="149" t="s">
        <v>191</v>
      </c>
      <c r="E14" s="64">
        <v>5001</v>
      </c>
      <c r="F14" s="149" t="s">
        <v>190</v>
      </c>
      <c r="G14" s="64">
        <v>5101</v>
      </c>
      <c r="H14" s="312">
        <v>271</v>
      </c>
      <c r="I14" s="134">
        <v>45</v>
      </c>
      <c r="J14" s="134">
        <f>H14-I14</f>
        <v>226</v>
      </c>
      <c r="K14" s="134">
        <v>34</v>
      </c>
      <c r="L14" s="134">
        <v>7</v>
      </c>
      <c r="M14" s="134">
        <f>K14-L14</f>
        <v>27</v>
      </c>
      <c r="N14" s="134">
        <v>31</v>
      </c>
      <c r="O14" s="134">
        <v>9</v>
      </c>
      <c r="P14" s="134">
        <f>N14-O14</f>
        <v>22</v>
      </c>
      <c r="Q14" s="134">
        <f>I14+L14+O14</f>
        <v>61</v>
      </c>
      <c r="R14" s="134">
        <f>J14+M14+P14</f>
        <v>275</v>
      </c>
      <c r="S14" s="512">
        <v>18.149999999999999</v>
      </c>
      <c r="T14" s="626"/>
      <c r="U14" s="881"/>
      <c r="V14" s="881"/>
    </row>
    <row r="15" spans="1:23" s="429" customFormat="1" ht="15" customHeight="1">
      <c r="A15" s="421" t="s">
        <v>190</v>
      </c>
      <c r="B15" s="149" t="s">
        <v>190</v>
      </c>
      <c r="C15" s="95" t="s">
        <v>191</v>
      </c>
      <c r="D15" s="149" t="s">
        <v>191</v>
      </c>
      <c r="E15" s="64">
        <v>5001</v>
      </c>
      <c r="F15" s="149" t="s">
        <v>192</v>
      </c>
      <c r="G15" s="64">
        <v>5102</v>
      </c>
      <c r="H15" s="312">
        <v>22</v>
      </c>
      <c r="I15" s="168" t="s">
        <v>1507</v>
      </c>
      <c r="J15" s="168" t="s">
        <v>1507</v>
      </c>
      <c r="K15" s="134">
        <v>1</v>
      </c>
      <c r="L15" s="168" t="s">
        <v>1507</v>
      </c>
      <c r="M15" s="168" t="s">
        <v>1507</v>
      </c>
      <c r="N15" s="134">
        <v>6</v>
      </c>
      <c r="O15" s="168" t="s">
        <v>1507</v>
      </c>
      <c r="P15" s="168" t="s">
        <v>1507</v>
      </c>
      <c r="Q15" s="168" t="s">
        <v>1507</v>
      </c>
      <c r="R15" s="168" t="s">
        <v>1507</v>
      </c>
      <c r="S15" s="868" t="s">
        <v>1507</v>
      </c>
      <c r="T15" s="626"/>
      <c r="U15" s="881"/>
      <c r="V15" s="881"/>
    </row>
    <row r="16" spans="1:23" s="429" customFormat="1" ht="15" customHeight="1">
      <c r="A16" s="421" t="s">
        <v>190</v>
      </c>
      <c r="B16" s="149" t="s">
        <v>190</v>
      </c>
      <c r="C16" s="95" t="s">
        <v>191</v>
      </c>
      <c r="D16" s="149" t="s">
        <v>191</v>
      </c>
      <c r="E16" s="64">
        <v>5001</v>
      </c>
      <c r="F16" s="149" t="s">
        <v>193</v>
      </c>
      <c r="G16" s="64">
        <v>5103</v>
      </c>
      <c r="H16" s="312">
        <v>25</v>
      </c>
      <c r="I16" s="607">
        <v>0</v>
      </c>
      <c r="J16" s="607">
        <v>0</v>
      </c>
      <c r="K16" s="134">
        <v>3</v>
      </c>
      <c r="L16" s="607">
        <v>0</v>
      </c>
      <c r="M16" s="607">
        <f t="shared" ref="M16:M19" si="5">K16-L16</f>
        <v>3</v>
      </c>
      <c r="N16" s="134">
        <v>4</v>
      </c>
      <c r="O16" s="607">
        <v>0</v>
      </c>
      <c r="P16" s="607">
        <v>0</v>
      </c>
      <c r="Q16" s="607">
        <f t="shared" ref="Q16:Q19" si="6">I16+L16+O16</f>
        <v>0</v>
      </c>
      <c r="R16" s="607">
        <f t="shared" ref="R16:R19" si="7">J16+M16+P16</f>
        <v>3</v>
      </c>
      <c r="S16" s="513">
        <v>0</v>
      </c>
      <c r="T16" s="626"/>
      <c r="U16" s="881"/>
      <c r="V16" s="881"/>
    </row>
    <row r="17" spans="1:22" s="429" customFormat="1" ht="15" customHeight="1">
      <c r="A17" s="421" t="s">
        <v>190</v>
      </c>
      <c r="B17" s="149" t="s">
        <v>190</v>
      </c>
      <c r="C17" s="95" t="s">
        <v>191</v>
      </c>
      <c r="D17" s="149" t="s">
        <v>191</v>
      </c>
      <c r="E17" s="64">
        <v>5001</v>
      </c>
      <c r="F17" s="149" t="s">
        <v>194</v>
      </c>
      <c r="G17" s="64">
        <v>5105</v>
      </c>
      <c r="H17" s="312">
        <v>19</v>
      </c>
      <c r="I17" s="607">
        <v>0</v>
      </c>
      <c r="J17" s="607">
        <v>0</v>
      </c>
      <c r="K17" s="134">
        <v>5</v>
      </c>
      <c r="L17" s="607">
        <v>0</v>
      </c>
      <c r="M17" s="607">
        <f t="shared" si="5"/>
        <v>5</v>
      </c>
      <c r="N17" s="134">
        <v>7</v>
      </c>
      <c r="O17" s="607">
        <v>0</v>
      </c>
      <c r="P17" s="607">
        <v>0</v>
      </c>
      <c r="Q17" s="607">
        <f t="shared" si="6"/>
        <v>0</v>
      </c>
      <c r="R17" s="607">
        <f t="shared" si="7"/>
        <v>5</v>
      </c>
      <c r="S17" s="513">
        <v>0</v>
      </c>
      <c r="T17" s="626"/>
      <c r="U17" s="881"/>
      <c r="V17" s="881"/>
    </row>
    <row r="18" spans="1:22" s="429" customFormat="1" ht="15" customHeight="1">
      <c r="A18" s="421" t="s">
        <v>190</v>
      </c>
      <c r="B18" s="149" t="s">
        <v>190</v>
      </c>
      <c r="C18" s="95" t="s">
        <v>191</v>
      </c>
      <c r="D18" s="149" t="s">
        <v>191</v>
      </c>
      <c r="E18" s="64">
        <v>5001</v>
      </c>
      <c r="F18" s="149" t="s">
        <v>195</v>
      </c>
      <c r="G18" s="64">
        <v>5107</v>
      </c>
      <c r="H18" s="312">
        <v>19</v>
      </c>
      <c r="I18" s="134">
        <v>1</v>
      </c>
      <c r="J18" s="134">
        <f t="shared" ref="J18:J19" si="8">H18-I18</f>
        <v>18</v>
      </c>
      <c r="K18" s="134">
        <v>2</v>
      </c>
      <c r="L18" s="134">
        <v>0</v>
      </c>
      <c r="M18" s="134">
        <f t="shared" si="5"/>
        <v>2</v>
      </c>
      <c r="N18" s="134">
        <v>5</v>
      </c>
      <c r="O18" s="134">
        <v>3</v>
      </c>
      <c r="P18" s="134">
        <f t="shared" ref="P18" si="9">N18-O18</f>
        <v>2</v>
      </c>
      <c r="Q18" s="134">
        <f t="shared" si="6"/>
        <v>4</v>
      </c>
      <c r="R18" s="134">
        <f t="shared" si="7"/>
        <v>22</v>
      </c>
      <c r="S18" s="512">
        <v>15.38</v>
      </c>
      <c r="T18" s="626"/>
      <c r="U18" s="881"/>
      <c r="V18" s="881"/>
    </row>
    <row r="19" spans="1:22" s="429" customFormat="1" ht="15" customHeight="1">
      <c r="A19" s="421" t="s">
        <v>190</v>
      </c>
      <c r="B19" s="149" t="s">
        <v>190</v>
      </c>
      <c r="C19" s="95" t="s">
        <v>191</v>
      </c>
      <c r="D19" s="149" t="s">
        <v>191</v>
      </c>
      <c r="E19" s="64">
        <v>5001</v>
      </c>
      <c r="F19" s="149" t="s">
        <v>196</v>
      </c>
      <c r="G19" s="64">
        <v>5109</v>
      </c>
      <c r="H19" s="312">
        <v>271</v>
      </c>
      <c r="I19" s="134">
        <v>62</v>
      </c>
      <c r="J19" s="134">
        <f t="shared" si="8"/>
        <v>209</v>
      </c>
      <c r="K19" s="134">
        <v>23</v>
      </c>
      <c r="L19" s="134">
        <v>1</v>
      </c>
      <c r="M19" s="134">
        <f t="shared" si="5"/>
        <v>22</v>
      </c>
      <c r="N19" s="134">
        <v>20</v>
      </c>
      <c r="O19" s="134">
        <v>9</v>
      </c>
      <c r="P19" s="134">
        <f>N19-O19</f>
        <v>11</v>
      </c>
      <c r="Q19" s="134">
        <f t="shared" si="6"/>
        <v>72</v>
      </c>
      <c r="R19" s="134">
        <f t="shared" si="7"/>
        <v>242</v>
      </c>
      <c r="S19" s="512">
        <v>22.93</v>
      </c>
      <c r="T19" s="626"/>
      <c r="U19" s="881"/>
      <c r="V19" s="881"/>
    </row>
    <row r="20" spans="1:22" s="429" customFormat="1" ht="15" customHeight="1">
      <c r="A20" s="421" t="s">
        <v>190</v>
      </c>
      <c r="B20" s="150" t="s">
        <v>197</v>
      </c>
      <c r="C20" s="95" t="s">
        <v>172</v>
      </c>
      <c r="D20" s="150" t="s">
        <v>198</v>
      </c>
      <c r="E20" s="64">
        <v>5301</v>
      </c>
      <c r="F20" s="65" t="s">
        <v>197</v>
      </c>
      <c r="G20" s="64">
        <v>5301</v>
      </c>
      <c r="H20" s="312">
        <v>44</v>
      </c>
      <c r="I20" s="168" t="s">
        <v>987</v>
      </c>
      <c r="J20" s="168" t="s">
        <v>987</v>
      </c>
      <c r="K20" s="134">
        <v>6</v>
      </c>
      <c r="L20" s="168" t="s">
        <v>987</v>
      </c>
      <c r="M20" s="168" t="s">
        <v>987</v>
      </c>
      <c r="N20" s="134">
        <v>7</v>
      </c>
      <c r="O20" s="168" t="s">
        <v>987</v>
      </c>
      <c r="P20" s="168" t="s">
        <v>987</v>
      </c>
      <c r="Q20" s="168" t="s">
        <v>987</v>
      </c>
      <c r="R20" s="168" t="s">
        <v>987</v>
      </c>
      <c r="S20" s="868" t="s">
        <v>987</v>
      </c>
      <c r="T20" s="626"/>
      <c r="U20" s="881"/>
      <c r="V20" s="881"/>
    </row>
    <row r="21" spans="1:22" s="429" customFormat="1" ht="15" customHeight="1">
      <c r="A21" s="421" t="s">
        <v>190</v>
      </c>
      <c r="B21" s="150" t="s">
        <v>197</v>
      </c>
      <c r="C21" s="95" t="s">
        <v>172</v>
      </c>
      <c r="D21" s="150" t="s">
        <v>198</v>
      </c>
      <c r="E21" s="64">
        <v>5301</v>
      </c>
      <c r="F21" s="65" t="s">
        <v>199</v>
      </c>
      <c r="G21" s="64">
        <v>5304</v>
      </c>
      <c r="H21" s="312">
        <v>7</v>
      </c>
      <c r="I21" s="168" t="s">
        <v>987</v>
      </c>
      <c r="J21" s="168" t="s">
        <v>987</v>
      </c>
      <c r="K21" s="134">
        <v>1</v>
      </c>
      <c r="L21" s="168" t="s">
        <v>987</v>
      </c>
      <c r="M21" s="168" t="s">
        <v>987</v>
      </c>
      <c r="N21" s="134">
        <v>3</v>
      </c>
      <c r="O21" s="168" t="s">
        <v>987</v>
      </c>
      <c r="P21" s="168" t="s">
        <v>987</v>
      </c>
      <c r="Q21" s="168" t="s">
        <v>987</v>
      </c>
      <c r="R21" s="168" t="s">
        <v>987</v>
      </c>
      <c r="S21" s="868" t="s">
        <v>987</v>
      </c>
      <c r="T21" s="626"/>
      <c r="U21" s="881"/>
      <c r="V21" s="881"/>
    </row>
    <row r="22" spans="1:22" s="429" customFormat="1" ht="15" customHeight="1">
      <c r="A22" s="421" t="s">
        <v>190</v>
      </c>
      <c r="B22" s="150" t="s">
        <v>200</v>
      </c>
      <c r="C22" s="95" t="s">
        <v>172</v>
      </c>
      <c r="D22" s="150" t="s">
        <v>201</v>
      </c>
      <c r="E22" s="64">
        <v>5501</v>
      </c>
      <c r="F22" s="65" t="s">
        <v>200</v>
      </c>
      <c r="G22" s="64">
        <v>5501</v>
      </c>
      <c r="H22" s="312">
        <v>60</v>
      </c>
      <c r="I22" s="168" t="s">
        <v>987</v>
      </c>
      <c r="J22" s="168" t="s">
        <v>987</v>
      </c>
      <c r="K22" s="134">
        <v>9</v>
      </c>
      <c r="L22" s="168" t="s">
        <v>987</v>
      </c>
      <c r="M22" s="168" t="s">
        <v>987</v>
      </c>
      <c r="N22" s="134">
        <v>8</v>
      </c>
      <c r="O22" s="168" t="s">
        <v>987</v>
      </c>
      <c r="P22" s="168" t="s">
        <v>987</v>
      </c>
      <c r="Q22" s="168" t="s">
        <v>987</v>
      </c>
      <c r="R22" s="168" t="s">
        <v>987</v>
      </c>
      <c r="S22" s="868" t="s">
        <v>987</v>
      </c>
      <c r="T22" s="626"/>
      <c r="U22" s="881"/>
      <c r="V22" s="881"/>
    </row>
    <row r="23" spans="1:22" s="429" customFormat="1" ht="15" customHeight="1">
      <c r="A23" s="421" t="s">
        <v>190</v>
      </c>
      <c r="B23" s="150" t="s">
        <v>200</v>
      </c>
      <c r="C23" s="95" t="s">
        <v>172</v>
      </c>
      <c r="D23" s="150" t="s">
        <v>201</v>
      </c>
      <c r="E23" s="64">
        <v>5501</v>
      </c>
      <c r="F23" s="65" t="s">
        <v>202</v>
      </c>
      <c r="G23" s="64">
        <v>5502</v>
      </c>
      <c r="H23" s="312">
        <v>46</v>
      </c>
      <c r="I23" s="168" t="s">
        <v>987</v>
      </c>
      <c r="J23" s="168" t="s">
        <v>987</v>
      </c>
      <c r="K23" s="134">
        <v>8</v>
      </c>
      <c r="L23" s="168" t="s">
        <v>987</v>
      </c>
      <c r="M23" s="168" t="s">
        <v>987</v>
      </c>
      <c r="N23" s="134">
        <v>3</v>
      </c>
      <c r="O23" s="168" t="s">
        <v>987</v>
      </c>
      <c r="P23" s="168" t="s">
        <v>987</v>
      </c>
      <c r="Q23" s="168" t="s">
        <v>987</v>
      </c>
      <c r="R23" s="168" t="s">
        <v>987</v>
      </c>
      <c r="S23" s="868" t="s">
        <v>987</v>
      </c>
      <c r="T23" s="626"/>
      <c r="U23" s="881"/>
      <c r="V23" s="881"/>
    </row>
    <row r="24" spans="1:22" s="429" customFormat="1" ht="15" customHeight="1">
      <c r="A24" s="421" t="s">
        <v>190</v>
      </c>
      <c r="B24" s="150" t="s">
        <v>200</v>
      </c>
      <c r="C24" s="95" t="s">
        <v>172</v>
      </c>
      <c r="D24" s="150" t="s">
        <v>201</v>
      </c>
      <c r="E24" s="64">
        <v>5501</v>
      </c>
      <c r="F24" s="65" t="s">
        <v>203</v>
      </c>
      <c r="G24" s="64">
        <v>5503</v>
      </c>
      <c r="H24" s="312">
        <v>11</v>
      </c>
      <c r="I24" s="168" t="s">
        <v>987</v>
      </c>
      <c r="J24" s="168" t="s">
        <v>987</v>
      </c>
      <c r="K24" s="134">
        <v>2</v>
      </c>
      <c r="L24" s="168" t="s">
        <v>987</v>
      </c>
      <c r="M24" s="168" t="s">
        <v>987</v>
      </c>
      <c r="N24" s="134">
        <v>4</v>
      </c>
      <c r="O24" s="168" t="s">
        <v>987</v>
      </c>
      <c r="P24" s="168" t="s">
        <v>987</v>
      </c>
      <c r="Q24" s="168" t="s">
        <v>987</v>
      </c>
      <c r="R24" s="168" t="s">
        <v>987</v>
      </c>
      <c r="S24" s="868" t="s">
        <v>987</v>
      </c>
      <c r="T24" s="626"/>
      <c r="U24" s="881"/>
      <c r="V24" s="881"/>
    </row>
    <row r="25" spans="1:22" s="429" customFormat="1" ht="15" customHeight="1">
      <c r="A25" s="421" t="s">
        <v>190</v>
      </c>
      <c r="B25" s="150" t="s">
        <v>200</v>
      </c>
      <c r="C25" s="95" t="s">
        <v>172</v>
      </c>
      <c r="D25" s="150" t="s">
        <v>201</v>
      </c>
      <c r="E25" s="64">
        <v>5501</v>
      </c>
      <c r="F25" s="65" t="s">
        <v>204</v>
      </c>
      <c r="G25" s="64">
        <v>5504</v>
      </c>
      <c r="H25" s="312">
        <v>12</v>
      </c>
      <c r="I25" s="168" t="s">
        <v>987</v>
      </c>
      <c r="J25" s="168" t="s">
        <v>987</v>
      </c>
      <c r="K25" s="134">
        <v>1</v>
      </c>
      <c r="L25" s="168" t="s">
        <v>987</v>
      </c>
      <c r="M25" s="168" t="s">
        <v>987</v>
      </c>
      <c r="N25" s="134">
        <v>3</v>
      </c>
      <c r="O25" s="168" t="s">
        <v>987</v>
      </c>
      <c r="P25" s="168" t="s">
        <v>987</v>
      </c>
      <c r="Q25" s="168" t="s">
        <v>987</v>
      </c>
      <c r="R25" s="168" t="s">
        <v>987</v>
      </c>
      <c r="S25" s="868" t="s">
        <v>987</v>
      </c>
      <c r="T25" s="626"/>
      <c r="U25" s="881"/>
      <c r="V25" s="881"/>
    </row>
    <row r="26" spans="1:22" s="429" customFormat="1" ht="15" customHeight="1">
      <c r="A26" s="421" t="s">
        <v>190</v>
      </c>
      <c r="B26" s="149" t="s">
        <v>205</v>
      </c>
      <c r="C26" s="95" t="s">
        <v>172</v>
      </c>
      <c r="D26" s="149" t="s">
        <v>206</v>
      </c>
      <c r="E26" s="64">
        <v>5601</v>
      </c>
      <c r="F26" s="66" t="s">
        <v>205</v>
      </c>
      <c r="G26" s="64">
        <v>5601</v>
      </c>
      <c r="H26" s="312">
        <v>93</v>
      </c>
      <c r="I26" s="134">
        <v>10</v>
      </c>
      <c r="J26" s="134">
        <f t="shared" ref="J26:J27" si="10">H26-I26</f>
        <v>83</v>
      </c>
      <c r="K26" s="134">
        <v>12</v>
      </c>
      <c r="L26" s="134">
        <v>2</v>
      </c>
      <c r="M26" s="134">
        <f t="shared" ref="M26:M27" si="11">K26-L26</f>
        <v>10</v>
      </c>
      <c r="N26" s="134">
        <v>8</v>
      </c>
      <c r="O26" s="134">
        <v>4</v>
      </c>
      <c r="P26" s="134">
        <f t="shared" ref="P26:P27" si="12">N26-O26</f>
        <v>4</v>
      </c>
      <c r="Q26" s="134">
        <f t="shared" ref="Q26:Q27" si="13">I26+L26+O26</f>
        <v>16</v>
      </c>
      <c r="R26" s="134">
        <f t="shared" ref="R26:R27" si="14">J26+M26+P26</f>
        <v>97</v>
      </c>
      <c r="S26" s="512">
        <v>14.16</v>
      </c>
      <c r="T26" s="626"/>
      <c r="U26" s="881"/>
      <c r="V26" s="881"/>
    </row>
    <row r="27" spans="1:22" s="429" customFormat="1" ht="15" customHeight="1">
      <c r="A27" s="421" t="s">
        <v>190</v>
      </c>
      <c r="B27" s="149" t="s">
        <v>205</v>
      </c>
      <c r="C27" s="95" t="s">
        <v>172</v>
      </c>
      <c r="D27" s="149" t="s">
        <v>206</v>
      </c>
      <c r="E27" s="64">
        <v>5601</v>
      </c>
      <c r="F27" s="66" t="s">
        <v>207</v>
      </c>
      <c r="G27" s="64">
        <v>5603</v>
      </c>
      <c r="H27" s="312">
        <v>17</v>
      </c>
      <c r="I27" s="134">
        <v>3</v>
      </c>
      <c r="J27" s="134">
        <f t="shared" si="10"/>
        <v>14</v>
      </c>
      <c r="K27" s="134">
        <v>2</v>
      </c>
      <c r="L27" s="134">
        <v>0</v>
      </c>
      <c r="M27" s="134">
        <f t="shared" si="11"/>
        <v>2</v>
      </c>
      <c r="N27" s="134">
        <v>4</v>
      </c>
      <c r="O27" s="134">
        <v>1</v>
      </c>
      <c r="P27" s="134">
        <f t="shared" si="12"/>
        <v>3</v>
      </c>
      <c r="Q27" s="134">
        <f t="shared" si="13"/>
        <v>4</v>
      </c>
      <c r="R27" s="134">
        <f t="shared" si="14"/>
        <v>19</v>
      </c>
      <c r="S27" s="512">
        <v>17.39</v>
      </c>
      <c r="T27" s="626"/>
      <c r="U27" s="881"/>
      <c r="V27" s="881"/>
    </row>
    <row r="28" spans="1:22" s="429" customFormat="1" ht="15" customHeight="1">
      <c r="A28" s="421" t="s">
        <v>190</v>
      </c>
      <c r="B28" s="149" t="s">
        <v>205</v>
      </c>
      <c r="C28" s="95" t="s">
        <v>172</v>
      </c>
      <c r="D28" s="149" t="s">
        <v>206</v>
      </c>
      <c r="E28" s="64">
        <v>5601</v>
      </c>
      <c r="F28" s="66" t="s">
        <v>208</v>
      </c>
      <c r="G28" s="64">
        <v>5606</v>
      </c>
      <c r="H28" s="312">
        <v>5</v>
      </c>
      <c r="I28" s="168" t="s">
        <v>1507</v>
      </c>
      <c r="J28" s="168" t="s">
        <v>1507</v>
      </c>
      <c r="K28" s="607">
        <v>1</v>
      </c>
      <c r="L28" s="168" t="s">
        <v>1507</v>
      </c>
      <c r="M28" s="168" t="s">
        <v>1507</v>
      </c>
      <c r="N28" s="134">
        <v>3</v>
      </c>
      <c r="O28" s="168" t="s">
        <v>1507</v>
      </c>
      <c r="P28" s="168" t="s">
        <v>1507</v>
      </c>
      <c r="Q28" s="168" t="s">
        <v>1507</v>
      </c>
      <c r="R28" s="168" t="s">
        <v>1507</v>
      </c>
      <c r="S28" s="868" t="s">
        <v>1507</v>
      </c>
      <c r="T28" s="626"/>
      <c r="U28" s="881"/>
      <c r="V28" s="881"/>
    </row>
    <row r="29" spans="1:22" s="429" customFormat="1" ht="15" customHeight="1">
      <c r="A29" s="421" t="s">
        <v>190</v>
      </c>
      <c r="B29" s="150" t="s">
        <v>209</v>
      </c>
      <c r="C29" s="95" t="s">
        <v>172</v>
      </c>
      <c r="D29" s="150" t="s">
        <v>210</v>
      </c>
      <c r="E29" s="64">
        <v>5701</v>
      </c>
      <c r="F29" s="65" t="s">
        <v>210</v>
      </c>
      <c r="G29" s="64">
        <v>5701</v>
      </c>
      <c r="H29" s="312">
        <v>51</v>
      </c>
      <c r="I29" s="168" t="s">
        <v>987</v>
      </c>
      <c r="J29" s="168" t="s">
        <v>987</v>
      </c>
      <c r="K29" s="134">
        <v>6</v>
      </c>
      <c r="L29" s="168" t="s">
        <v>987</v>
      </c>
      <c r="M29" s="168" t="s">
        <v>987</v>
      </c>
      <c r="N29" s="134">
        <v>9</v>
      </c>
      <c r="O29" s="168" t="s">
        <v>987</v>
      </c>
      <c r="P29" s="168" t="s">
        <v>987</v>
      </c>
      <c r="Q29" s="168" t="s">
        <v>987</v>
      </c>
      <c r="R29" s="168" t="s">
        <v>987</v>
      </c>
      <c r="S29" s="868" t="s">
        <v>987</v>
      </c>
      <c r="T29" s="626"/>
      <c r="U29" s="881"/>
      <c r="V29" s="881"/>
    </row>
    <row r="30" spans="1:22" s="429" customFormat="1" ht="15" customHeight="1">
      <c r="A30" s="421" t="s">
        <v>190</v>
      </c>
      <c r="B30" s="149" t="s">
        <v>211</v>
      </c>
      <c r="C30" s="95" t="s">
        <v>191</v>
      </c>
      <c r="D30" s="149" t="s">
        <v>191</v>
      </c>
      <c r="E30" s="64">
        <v>5001</v>
      </c>
      <c r="F30" s="149" t="s">
        <v>212</v>
      </c>
      <c r="G30" s="64">
        <v>5801</v>
      </c>
      <c r="H30" s="312">
        <v>133</v>
      </c>
      <c r="I30" s="168" t="s">
        <v>987</v>
      </c>
      <c r="J30" s="168" t="s">
        <v>987</v>
      </c>
      <c r="K30" s="134">
        <v>9</v>
      </c>
      <c r="L30" s="168" t="s">
        <v>987</v>
      </c>
      <c r="M30" s="168" t="s">
        <v>987</v>
      </c>
      <c r="N30" s="134">
        <v>9</v>
      </c>
      <c r="O30" s="168" t="s">
        <v>987</v>
      </c>
      <c r="P30" s="168" t="s">
        <v>987</v>
      </c>
      <c r="Q30" s="168" t="s">
        <v>987</v>
      </c>
      <c r="R30" s="168" t="s">
        <v>987</v>
      </c>
      <c r="S30" s="868" t="s">
        <v>987</v>
      </c>
      <c r="T30" s="626"/>
      <c r="U30" s="881"/>
      <c r="V30" s="881"/>
    </row>
    <row r="31" spans="1:22" s="429" customFormat="1" ht="15" customHeight="1">
      <c r="A31" s="421" t="s">
        <v>190</v>
      </c>
      <c r="B31" s="149" t="s">
        <v>211</v>
      </c>
      <c r="C31" s="95" t="s">
        <v>191</v>
      </c>
      <c r="D31" s="149" t="s">
        <v>191</v>
      </c>
      <c r="E31" s="64">
        <v>5001</v>
      </c>
      <c r="F31" s="149" t="s">
        <v>213</v>
      </c>
      <c r="G31" s="64">
        <v>5802</v>
      </c>
      <c r="H31" s="312">
        <v>48</v>
      </c>
      <c r="I31" s="168" t="s">
        <v>987</v>
      </c>
      <c r="J31" s="168" t="s">
        <v>987</v>
      </c>
      <c r="K31" s="134">
        <v>4</v>
      </c>
      <c r="L31" s="168" t="s">
        <v>987</v>
      </c>
      <c r="M31" s="168" t="s">
        <v>987</v>
      </c>
      <c r="N31" s="134">
        <v>6</v>
      </c>
      <c r="O31" s="168" t="s">
        <v>987</v>
      </c>
      <c r="P31" s="168" t="s">
        <v>987</v>
      </c>
      <c r="Q31" s="168" t="s">
        <v>987</v>
      </c>
      <c r="R31" s="168" t="s">
        <v>987</v>
      </c>
      <c r="S31" s="868" t="s">
        <v>987</v>
      </c>
      <c r="T31" s="626"/>
      <c r="U31" s="881"/>
      <c r="V31" s="881"/>
    </row>
    <row r="32" spans="1:22" s="429" customFormat="1" ht="15" customHeight="1">
      <c r="A32" s="421" t="s">
        <v>190</v>
      </c>
      <c r="B32" s="149" t="s">
        <v>211</v>
      </c>
      <c r="C32" s="95" t="s">
        <v>191</v>
      </c>
      <c r="D32" s="149" t="s">
        <v>191</v>
      </c>
      <c r="E32" s="64">
        <v>5001</v>
      </c>
      <c r="F32" s="149" t="s">
        <v>214</v>
      </c>
      <c r="G32" s="64">
        <v>5803</v>
      </c>
      <c r="H32" s="312">
        <v>8</v>
      </c>
      <c r="I32" s="168" t="s">
        <v>987</v>
      </c>
      <c r="J32" s="168" t="s">
        <v>987</v>
      </c>
      <c r="K32" s="134">
        <v>1</v>
      </c>
      <c r="L32" s="168" t="s">
        <v>987</v>
      </c>
      <c r="M32" s="168" t="s">
        <v>987</v>
      </c>
      <c r="N32" s="134">
        <v>3</v>
      </c>
      <c r="O32" s="168" t="s">
        <v>987</v>
      </c>
      <c r="P32" s="168" t="s">
        <v>987</v>
      </c>
      <c r="Q32" s="168" t="s">
        <v>987</v>
      </c>
      <c r="R32" s="168" t="s">
        <v>987</v>
      </c>
      <c r="S32" s="868" t="s">
        <v>987</v>
      </c>
      <c r="T32" s="626"/>
      <c r="U32" s="881"/>
      <c r="V32" s="881"/>
    </row>
    <row r="33" spans="1:22" s="429" customFormat="1" ht="15" customHeight="1">
      <c r="A33" s="421" t="s">
        <v>190</v>
      </c>
      <c r="B33" s="149" t="s">
        <v>211</v>
      </c>
      <c r="C33" s="95" t="s">
        <v>191</v>
      </c>
      <c r="D33" s="149" t="s">
        <v>191</v>
      </c>
      <c r="E33" s="64">
        <v>5001</v>
      </c>
      <c r="F33" s="149" t="s">
        <v>215</v>
      </c>
      <c r="G33" s="64">
        <v>5804</v>
      </c>
      <c r="H33" s="312">
        <v>92</v>
      </c>
      <c r="I33" s="168" t="s">
        <v>987</v>
      </c>
      <c r="J33" s="168" t="s">
        <v>987</v>
      </c>
      <c r="K33" s="134">
        <v>5</v>
      </c>
      <c r="L33" s="168" t="s">
        <v>987</v>
      </c>
      <c r="M33" s="168" t="s">
        <v>987</v>
      </c>
      <c r="N33" s="134">
        <v>7</v>
      </c>
      <c r="O33" s="168" t="s">
        <v>987</v>
      </c>
      <c r="P33" s="168" t="s">
        <v>987</v>
      </c>
      <c r="Q33" s="168" t="s">
        <v>987</v>
      </c>
      <c r="R33" s="168" t="s">
        <v>987</v>
      </c>
      <c r="S33" s="868" t="s">
        <v>987</v>
      </c>
      <c r="T33" s="626"/>
      <c r="U33" s="881"/>
      <c r="V33" s="881"/>
    </row>
    <row r="34" spans="1:22" s="429" customFormat="1" ht="15" customHeight="1">
      <c r="A34" s="421" t="s">
        <v>216</v>
      </c>
      <c r="B34" s="149" t="s">
        <v>217</v>
      </c>
      <c r="C34" s="95" t="s">
        <v>172</v>
      </c>
      <c r="D34" s="149" t="s">
        <v>218</v>
      </c>
      <c r="E34" s="64">
        <v>6001</v>
      </c>
      <c r="F34" s="149" t="s">
        <v>219</v>
      </c>
      <c r="G34" s="64">
        <v>6101</v>
      </c>
      <c r="H34" s="312">
        <v>209</v>
      </c>
      <c r="I34" s="168" t="s">
        <v>987</v>
      </c>
      <c r="J34" s="168" t="s">
        <v>987</v>
      </c>
      <c r="K34" s="134">
        <v>20</v>
      </c>
      <c r="L34" s="168" t="s">
        <v>987</v>
      </c>
      <c r="M34" s="168" t="s">
        <v>987</v>
      </c>
      <c r="N34" s="134">
        <v>12</v>
      </c>
      <c r="O34" s="168" t="s">
        <v>987</v>
      </c>
      <c r="P34" s="168" t="s">
        <v>987</v>
      </c>
      <c r="Q34" s="168" t="s">
        <v>987</v>
      </c>
      <c r="R34" s="168" t="s">
        <v>987</v>
      </c>
      <c r="S34" s="868" t="s">
        <v>987</v>
      </c>
      <c r="T34" s="626"/>
      <c r="U34" s="881"/>
      <c r="V34" s="881"/>
    </row>
    <row r="35" spans="1:22" s="429" customFormat="1" ht="15" customHeight="1">
      <c r="A35" s="421" t="s">
        <v>216</v>
      </c>
      <c r="B35" s="149" t="s">
        <v>217</v>
      </c>
      <c r="C35" s="95" t="s">
        <v>172</v>
      </c>
      <c r="D35" s="149" t="s">
        <v>218</v>
      </c>
      <c r="E35" s="64">
        <v>6001</v>
      </c>
      <c r="F35" s="149" t="s">
        <v>220</v>
      </c>
      <c r="G35" s="64">
        <v>6108</v>
      </c>
      <c r="H35" s="312">
        <v>37</v>
      </c>
      <c r="I35" s="168" t="s">
        <v>987</v>
      </c>
      <c r="J35" s="168" t="s">
        <v>987</v>
      </c>
      <c r="K35" s="134">
        <v>4</v>
      </c>
      <c r="L35" s="168" t="s">
        <v>987</v>
      </c>
      <c r="M35" s="168" t="s">
        <v>987</v>
      </c>
      <c r="N35" s="134">
        <v>5</v>
      </c>
      <c r="O35" s="168" t="s">
        <v>987</v>
      </c>
      <c r="P35" s="168" t="s">
        <v>987</v>
      </c>
      <c r="Q35" s="168" t="s">
        <v>987</v>
      </c>
      <c r="R35" s="168" t="s">
        <v>987</v>
      </c>
      <c r="S35" s="868" t="s">
        <v>987</v>
      </c>
      <c r="T35" s="626"/>
      <c r="U35" s="881"/>
      <c r="V35" s="881"/>
    </row>
    <row r="36" spans="1:22" s="429" customFormat="1" ht="15" customHeight="1">
      <c r="A36" s="421" t="s">
        <v>216</v>
      </c>
      <c r="B36" s="150" t="s">
        <v>217</v>
      </c>
      <c r="C36" s="95" t="s">
        <v>172</v>
      </c>
      <c r="D36" s="150" t="s">
        <v>221</v>
      </c>
      <c r="E36" s="64">
        <v>6115</v>
      </c>
      <c r="F36" s="150" t="s">
        <v>221</v>
      </c>
      <c r="G36" s="64">
        <v>6115</v>
      </c>
      <c r="H36" s="312">
        <v>42</v>
      </c>
      <c r="I36" s="168" t="s">
        <v>987</v>
      </c>
      <c r="J36" s="168" t="s">
        <v>987</v>
      </c>
      <c r="K36" s="134">
        <v>6</v>
      </c>
      <c r="L36" s="168" t="s">
        <v>987</v>
      </c>
      <c r="M36" s="168" t="s">
        <v>987</v>
      </c>
      <c r="N36" s="134">
        <v>7</v>
      </c>
      <c r="O36" s="168" t="s">
        <v>987</v>
      </c>
      <c r="P36" s="168" t="s">
        <v>987</v>
      </c>
      <c r="Q36" s="168" t="s">
        <v>987</v>
      </c>
      <c r="R36" s="168" t="s">
        <v>987</v>
      </c>
      <c r="S36" s="868" t="s">
        <v>987</v>
      </c>
      <c r="T36" s="626"/>
      <c r="U36" s="881"/>
      <c r="V36" s="881"/>
    </row>
    <row r="37" spans="1:22" s="429" customFormat="1" ht="15" customHeight="1">
      <c r="A37" s="421" t="s">
        <v>216</v>
      </c>
      <c r="B37" s="150" t="s">
        <v>222</v>
      </c>
      <c r="C37" s="95" t="s">
        <v>172</v>
      </c>
      <c r="D37" s="150" t="s">
        <v>223</v>
      </c>
      <c r="E37" s="64">
        <v>6301</v>
      </c>
      <c r="F37" s="65" t="s">
        <v>223</v>
      </c>
      <c r="G37" s="64">
        <v>6301</v>
      </c>
      <c r="H37" s="312">
        <v>76</v>
      </c>
      <c r="I37" s="168" t="s">
        <v>987</v>
      </c>
      <c r="J37" s="168" t="s">
        <v>987</v>
      </c>
      <c r="K37" s="134">
        <v>9</v>
      </c>
      <c r="L37" s="168" t="s">
        <v>987</v>
      </c>
      <c r="M37" s="168" t="s">
        <v>987</v>
      </c>
      <c r="N37" s="134">
        <v>10</v>
      </c>
      <c r="O37" s="168" t="s">
        <v>987</v>
      </c>
      <c r="P37" s="168" t="s">
        <v>987</v>
      </c>
      <c r="Q37" s="168" t="s">
        <v>987</v>
      </c>
      <c r="R37" s="168" t="s">
        <v>987</v>
      </c>
      <c r="S37" s="868" t="s">
        <v>987</v>
      </c>
      <c r="T37" s="626"/>
      <c r="U37" s="881"/>
      <c r="V37" s="881"/>
    </row>
    <row r="38" spans="1:22" s="429" customFormat="1" ht="15" customHeight="1">
      <c r="A38" s="421" t="s">
        <v>224</v>
      </c>
      <c r="B38" s="149" t="s">
        <v>225</v>
      </c>
      <c r="C38" s="95" t="s">
        <v>172</v>
      </c>
      <c r="D38" s="149" t="s">
        <v>226</v>
      </c>
      <c r="E38" s="64">
        <v>7001</v>
      </c>
      <c r="F38" s="149" t="s">
        <v>225</v>
      </c>
      <c r="G38" s="64">
        <v>7101</v>
      </c>
      <c r="H38" s="312">
        <v>217</v>
      </c>
      <c r="I38" s="168" t="s">
        <v>987</v>
      </c>
      <c r="J38" s="168" t="s">
        <v>987</v>
      </c>
      <c r="K38" s="134">
        <v>25</v>
      </c>
      <c r="L38" s="168" t="s">
        <v>987</v>
      </c>
      <c r="M38" s="168" t="s">
        <v>987</v>
      </c>
      <c r="N38" s="134">
        <v>18</v>
      </c>
      <c r="O38" s="168" t="s">
        <v>987</v>
      </c>
      <c r="P38" s="168" t="s">
        <v>987</v>
      </c>
      <c r="Q38" s="168" t="s">
        <v>987</v>
      </c>
      <c r="R38" s="168" t="s">
        <v>987</v>
      </c>
      <c r="S38" s="868" t="s">
        <v>987</v>
      </c>
      <c r="T38" s="626"/>
      <c r="U38" s="881"/>
      <c r="V38" s="881"/>
    </row>
    <row r="39" spans="1:22" s="429" customFormat="1" ht="15" customHeight="1">
      <c r="A39" s="421" t="s">
        <v>224</v>
      </c>
      <c r="B39" s="150" t="s">
        <v>225</v>
      </c>
      <c r="C39" s="95" t="s">
        <v>172</v>
      </c>
      <c r="D39" s="150" t="s">
        <v>227</v>
      </c>
      <c r="E39" s="64">
        <v>7102</v>
      </c>
      <c r="F39" s="150" t="s">
        <v>227</v>
      </c>
      <c r="G39" s="64">
        <v>7102</v>
      </c>
      <c r="H39" s="312">
        <v>31</v>
      </c>
      <c r="I39" s="134">
        <v>15</v>
      </c>
      <c r="J39" s="134">
        <f>H39-I39</f>
        <v>16</v>
      </c>
      <c r="K39" s="134">
        <v>6</v>
      </c>
      <c r="L39" s="134">
        <v>1</v>
      </c>
      <c r="M39" s="134">
        <f>K39-L39</f>
        <v>5</v>
      </c>
      <c r="N39" s="134">
        <v>8</v>
      </c>
      <c r="O39" s="134">
        <v>7</v>
      </c>
      <c r="P39" s="134">
        <f>N39-O39</f>
        <v>1</v>
      </c>
      <c r="Q39" s="134">
        <f>I39+L39+O39</f>
        <v>23</v>
      </c>
      <c r="R39" s="134">
        <f>J39+M39+P39</f>
        <v>22</v>
      </c>
      <c r="S39" s="512">
        <v>51.11</v>
      </c>
      <c r="T39" s="626"/>
      <c r="U39" s="881"/>
      <c r="V39" s="881"/>
    </row>
    <row r="40" spans="1:22" s="429" customFormat="1" ht="15" customHeight="1">
      <c r="A40" s="421" t="s">
        <v>224</v>
      </c>
      <c r="B40" s="149" t="s">
        <v>225</v>
      </c>
      <c r="C40" s="95" t="s">
        <v>172</v>
      </c>
      <c r="D40" s="149" t="s">
        <v>226</v>
      </c>
      <c r="E40" s="64">
        <v>7001</v>
      </c>
      <c r="F40" s="149" t="s">
        <v>224</v>
      </c>
      <c r="G40" s="64">
        <v>7105</v>
      </c>
      <c r="H40" s="312">
        <v>26</v>
      </c>
      <c r="I40" s="168" t="s">
        <v>987</v>
      </c>
      <c r="J40" s="168" t="s">
        <v>987</v>
      </c>
      <c r="K40" s="134">
        <v>2</v>
      </c>
      <c r="L40" s="168" t="s">
        <v>987</v>
      </c>
      <c r="M40" s="168" t="s">
        <v>987</v>
      </c>
      <c r="N40" s="134">
        <v>3</v>
      </c>
      <c r="O40" s="168" t="s">
        <v>987</v>
      </c>
      <c r="P40" s="168" t="s">
        <v>987</v>
      </c>
      <c r="Q40" s="168" t="s">
        <v>987</v>
      </c>
      <c r="R40" s="168" t="s">
        <v>987</v>
      </c>
      <c r="S40" s="868" t="s">
        <v>987</v>
      </c>
      <c r="T40" s="626"/>
      <c r="U40" s="881"/>
      <c r="V40" s="881"/>
    </row>
    <row r="41" spans="1:22" s="429" customFormat="1" ht="15" customHeight="1">
      <c r="A41" s="421" t="s">
        <v>224</v>
      </c>
      <c r="B41" s="149" t="s">
        <v>228</v>
      </c>
      <c r="C41" s="95" t="s">
        <v>172</v>
      </c>
      <c r="D41" s="149" t="s">
        <v>229</v>
      </c>
      <c r="E41" s="64">
        <v>7301</v>
      </c>
      <c r="F41" s="66" t="s">
        <v>228</v>
      </c>
      <c r="G41" s="64">
        <v>7301</v>
      </c>
      <c r="H41" s="312">
        <v>127</v>
      </c>
      <c r="I41" s="168" t="s">
        <v>987</v>
      </c>
      <c r="J41" s="168" t="s">
        <v>987</v>
      </c>
      <c r="K41" s="134">
        <v>11</v>
      </c>
      <c r="L41" s="168" t="s">
        <v>987</v>
      </c>
      <c r="M41" s="168" t="s">
        <v>987</v>
      </c>
      <c r="N41" s="134">
        <v>17</v>
      </c>
      <c r="O41" s="168" t="s">
        <v>987</v>
      </c>
      <c r="P41" s="168" t="s">
        <v>987</v>
      </c>
      <c r="Q41" s="168" t="s">
        <v>987</v>
      </c>
      <c r="R41" s="168" t="s">
        <v>987</v>
      </c>
      <c r="S41" s="868" t="s">
        <v>987</v>
      </c>
      <c r="T41" s="626"/>
      <c r="U41" s="881"/>
      <c r="V41" s="881"/>
    </row>
    <row r="42" spans="1:22" s="429" customFormat="1" ht="15" customHeight="1">
      <c r="A42" s="421" t="s">
        <v>224</v>
      </c>
      <c r="B42" s="149" t="s">
        <v>228</v>
      </c>
      <c r="C42" s="95" t="s">
        <v>172</v>
      </c>
      <c r="D42" s="149" t="s">
        <v>229</v>
      </c>
      <c r="E42" s="64">
        <v>7301</v>
      </c>
      <c r="F42" s="66" t="s">
        <v>230</v>
      </c>
      <c r="G42" s="64">
        <v>7305</v>
      </c>
      <c r="H42" s="312">
        <v>6</v>
      </c>
      <c r="I42" s="168" t="s">
        <v>987</v>
      </c>
      <c r="J42" s="168" t="s">
        <v>987</v>
      </c>
      <c r="K42" s="134">
        <v>1</v>
      </c>
      <c r="L42" s="168" t="s">
        <v>987</v>
      </c>
      <c r="M42" s="168" t="s">
        <v>987</v>
      </c>
      <c r="N42" s="134">
        <v>3</v>
      </c>
      <c r="O42" s="168" t="s">
        <v>987</v>
      </c>
      <c r="P42" s="168" t="s">
        <v>987</v>
      </c>
      <c r="Q42" s="168" t="s">
        <v>987</v>
      </c>
      <c r="R42" s="168" t="s">
        <v>987</v>
      </c>
      <c r="S42" s="868" t="s">
        <v>987</v>
      </c>
      <c r="T42" s="626"/>
      <c r="U42" s="881"/>
      <c r="V42" s="881"/>
    </row>
    <row r="43" spans="1:22" s="429" customFormat="1" ht="15" customHeight="1">
      <c r="A43" s="421" t="s">
        <v>224</v>
      </c>
      <c r="B43" s="149" t="s">
        <v>228</v>
      </c>
      <c r="C43" s="95" t="s">
        <v>172</v>
      </c>
      <c r="D43" s="149" t="s">
        <v>229</v>
      </c>
      <c r="E43" s="64">
        <v>7301</v>
      </c>
      <c r="F43" s="66" t="s">
        <v>231</v>
      </c>
      <c r="G43" s="64">
        <v>7306</v>
      </c>
      <c r="H43" s="312">
        <v>11</v>
      </c>
      <c r="I43" s="168" t="s">
        <v>987</v>
      </c>
      <c r="J43" s="168" t="s">
        <v>987</v>
      </c>
      <c r="K43" s="134">
        <v>1</v>
      </c>
      <c r="L43" s="168" t="s">
        <v>987</v>
      </c>
      <c r="M43" s="168" t="s">
        <v>987</v>
      </c>
      <c r="N43" s="134">
        <v>3</v>
      </c>
      <c r="O43" s="168" t="s">
        <v>987</v>
      </c>
      <c r="P43" s="168" t="s">
        <v>987</v>
      </c>
      <c r="Q43" s="168" t="s">
        <v>987</v>
      </c>
      <c r="R43" s="168" t="s">
        <v>987</v>
      </c>
      <c r="S43" s="868" t="s">
        <v>987</v>
      </c>
      <c r="T43" s="626"/>
      <c r="U43" s="881"/>
      <c r="V43" s="881"/>
    </row>
    <row r="44" spans="1:22" s="429" customFormat="1" ht="15" customHeight="1">
      <c r="A44" s="421" t="s">
        <v>224</v>
      </c>
      <c r="B44" s="150" t="s">
        <v>232</v>
      </c>
      <c r="C44" s="95" t="s">
        <v>172</v>
      </c>
      <c r="D44" s="150" t="s">
        <v>232</v>
      </c>
      <c r="E44" s="64">
        <v>7401</v>
      </c>
      <c r="F44" s="65" t="s">
        <v>232</v>
      </c>
      <c r="G44" s="64">
        <v>7401</v>
      </c>
      <c r="H44" s="312">
        <v>85</v>
      </c>
      <c r="I44" s="168" t="s">
        <v>987</v>
      </c>
      <c r="J44" s="168" t="s">
        <v>987</v>
      </c>
      <c r="K44" s="134">
        <v>11</v>
      </c>
      <c r="L44" s="168" t="s">
        <v>987</v>
      </c>
      <c r="M44" s="168" t="s">
        <v>987</v>
      </c>
      <c r="N44" s="134">
        <v>11</v>
      </c>
      <c r="O44" s="168" t="s">
        <v>987</v>
      </c>
      <c r="P44" s="168" t="s">
        <v>987</v>
      </c>
      <c r="Q44" s="168" t="s">
        <v>987</v>
      </c>
      <c r="R44" s="168" t="s">
        <v>987</v>
      </c>
      <c r="S44" s="868" t="s">
        <v>987</v>
      </c>
      <c r="T44" s="626"/>
      <c r="U44" s="881"/>
      <c r="V44" s="881"/>
    </row>
    <row r="45" spans="1:22" s="429" customFormat="1" ht="15" customHeight="1">
      <c r="A45" s="421" t="s">
        <v>233</v>
      </c>
      <c r="B45" s="149" t="s">
        <v>234</v>
      </c>
      <c r="C45" s="95" t="s">
        <v>235</v>
      </c>
      <c r="D45" s="149" t="s">
        <v>235</v>
      </c>
      <c r="E45" s="64">
        <v>8001</v>
      </c>
      <c r="F45" s="149" t="s">
        <v>234</v>
      </c>
      <c r="G45" s="64">
        <v>8101</v>
      </c>
      <c r="H45" s="312">
        <v>226</v>
      </c>
      <c r="I45" s="168" t="s">
        <v>987</v>
      </c>
      <c r="J45" s="168" t="s">
        <v>987</v>
      </c>
      <c r="K45" s="134">
        <v>17</v>
      </c>
      <c r="L45" s="168" t="s">
        <v>987</v>
      </c>
      <c r="M45" s="168" t="s">
        <v>987</v>
      </c>
      <c r="N45" s="134">
        <v>18</v>
      </c>
      <c r="O45" s="168" t="s">
        <v>987</v>
      </c>
      <c r="P45" s="168" t="s">
        <v>987</v>
      </c>
      <c r="Q45" s="168" t="s">
        <v>987</v>
      </c>
      <c r="R45" s="168" t="s">
        <v>987</v>
      </c>
      <c r="S45" s="868" t="s">
        <v>987</v>
      </c>
      <c r="T45" s="626"/>
      <c r="U45" s="881"/>
      <c r="V45" s="881"/>
    </row>
    <row r="46" spans="1:22" s="429" customFormat="1" ht="15" customHeight="1">
      <c r="A46" s="421" t="s">
        <v>233</v>
      </c>
      <c r="B46" s="149" t="s">
        <v>234</v>
      </c>
      <c r="C46" s="95" t="s">
        <v>235</v>
      </c>
      <c r="D46" s="149" t="s">
        <v>235</v>
      </c>
      <c r="E46" s="64">
        <v>8001</v>
      </c>
      <c r="F46" s="149" t="s">
        <v>236</v>
      </c>
      <c r="G46" s="64">
        <v>8102</v>
      </c>
      <c r="H46" s="312">
        <v>105</v>
      </c>
      <c r="I46" s="134">
        <v>21</v>
      </c>
      <c r="J46" s="134">
        <f>H46-I46</f>
        <v>84</v>
      </c>
      <c r="K46" s="134">
        <v>9</v>
      </c>
      <c r="L46" s="134">
        <v>2</v>
      </c>
      <c r="M46" s="134">
        <f>K46-L46</f>
        <v>7</v>
      </c>
      <c r="N46" s="134">
        <v>13</v>
      </c>
      <c r="O46" s="134">
        <v>5</v>
      </c>
      <c r="P46" s="134">
        <f>N46-O46</f>
        <v>8</v>
      </c>
      <c r="Q46" s="134">
        <f>I46+L46+O46</f>
        <v>28</v>
      </c>
      <c r="R46" s="134">
        <f>J46+M46+P46</f>
        <v>99</v>
      </c>
      <c r="S46" s="512">
        <v>22.05</v>
      </c>
      <c r="T46" s="626"/>
      <c r="U46" s="881"/>
      <c r="V46" s="881"/>
    </row>
    <row r="47" spans="1:22" s="429" customFormat="1" ht="15" customHeight="1">
      <c r="A47" s="421" t="s">
        <v>233</v>
      </c>
      <c r="B47" s="149" t="s">
        <v>234</v>
      </c>
      <c r="C47" s="95" t="s">
        <v>235</v>
      </c>
      <c r="D47" s="149" t="s">
        <v>235</v>
      </c>
      <c r="E47" s="64">
        <v>8001</v>
      </c>
      <c r="F47" s="149" t="s">
        <v>237</v>
      </c>
      <c r="G47" s="64">
        <v>8103</v>
      </c>
      <c r="H47" s="312">
        <v>60</v>
      </c>
      <c r="I47" s="168" t="s">
        <v>987</v>
      </c>
      <c r="J47" s="168" t="s">
        <v>987</v>
      </c>
      <c r="K47" s="134">
        <v>6</v>
      </c>
      <c r="L47" s="168" t="s">
        <v>987</v>
      </c>
      <c r="M47" s="168" t="s">
        <v>987</v>
      </c>
      <c r="N47" s="134">
        <v>6</v>
      </c>
      <c r="O47" s="168" t="s">
        <v>987</v>
      </c>
      <c r="P47" s="168" t="s">
        <v>987</v>
      </c>
      <c r="Q47" s="168" t="s">
        <v>987</v>
      </c>
      <c r="R47" s="168" t="s">
        <v>987</v>
      </c>
      <c r="S47" s="868" t="s">
        <v>987</v>
      </c>
      <c r="T47" s="626"/>
      <c r="U47" s="881"/>
      <c r="V47" s="881"/>
    </row>
    <row r="48" spans="1:22" s="429" customFormat="1" ht="15" customHeight="1">
      <c r="A48" s="421" t="s">
        <v>233</v>
      </c>
      <c r="B48" s="149" t="s">
        <v>234</v>
      </c>
      <c r="C48" s="95" t="s">
        <v>235</v>
      </c>
      <c r="D48" s="149" t="s">
        <v>235</v>
      </c>
      <c r="E48" s="64">
        <v>8001</v>
      </c>
      <c r="F48" s="149" t="s">
        <v>238</v>
      </c>
      <c r="G48" s="64">
        <v>8105</v>
      </c>
      <c r="H48" s="312">
        <v>10</v>
      </c>
      <c r="I48" s="168" t="s">
        <v>987</v>
      </c>
      <c r="J48" s="168" t="s">
        <v>987</v>
      </c>
      <c r="K48" s="134">
        <v>4</v>
      </c>
      <c r="L48" s="168" t="s">
        <v>987</v>
      </c>
      <c r="M48" s="168" t="s">
        <v>987</v>
      </c>
      <c r="N48" s="134">
        <v>5</v>
      </c>
      <c r="O48" s="168" t="s">
        <v>987</v>
      </c>
      <c r="P48" s="168" t="s">
        <v>987</v>
      </c>
      <c r="Q48" s="168" t="s">
        <v>987</v>
      </c>
      <c r="R48" s="168" t="s">
        <v>987</v>
      </c>
      <c r="S48" s="868" t="s">
        <v>987</v>
      </c>
      <c r="T48" s="626"/>
      <c r="U48" s="881"/>
      <c r="V48" s="881"/>
    </row>
    <row r="49" spans="1:22" s="429" customFormat="1" ht="15" customHeight="1">
      <c r="A49" s="421" t="s">
        <v>233</v>
      </c>
      <c r="B49" s="149" t="s">
        <v>234</v>
      </c>
      <c r="C49" s="95" t="s">
        <v>235</v>
      </c>
      <c r="D49" s="149" t="s">
        <v>235</v>
      </c>
      <c r="E49" s="64">
        <v>8001</v>
      </c>
      <c r="F49" s="149" t="s">
        <v>239</v>
      </c>
      <c r="G49" s="64">
        <v>8106</v>
      </c>
      <c r="H49" s="312">
        <v>43</v>
      </c>
      <c r="I49" s="134">
        <v>11</v>
      </c>
      <c r="J49" s="134">
        <f t="shared" ref="J49:J50" si="15">H49-I49</f>
        <v>32</v>
      </c>
      <c r="K49" s="134">
        <v>6</v>
      </c>
      <c r="L49" s="134">
        <v>3</v>
      </c>
      <c r="M49" s="134">
        <f t="shared" ref="M49:M50" si="16">K49-L49</f>
        <v>3</v>
      </c>
      <c r="N49" s="134">
        <v>7</v>
      </c>
      <c r="O49" s="134">
        <v>4</v>
      </c>
      <c r="P49" s="134">
        <f t="shared" ref="P49:P50" si="17">N49-O49</f>
        <v>3</v>
      </c>
      <c r="Q49" s="134">
        <f t="shared" ref="Q49:Q50" si="18">I49+L49+O49</f>
        <v>18</v>
      </c>
      <c r="R49" s="134">
        <f t="shared" ref="R49:R50" si="19">J49+M49+P49</f>
        <v>38</v>
      </c>
      <c r="S49" s="512">
        <v>32.14</v>
      </c>
      <c r="T49" s="626"/>
      <c r="U49" s="881"/>
      <c r="V49" s="881"/>
    </row>
    <row r="50" spans="1:22" s="429" customFormat="1" ht="15" customHeight="1">
      <c r="A50" s="421" t="s">
        <v>233</v>
      </c>
      <c r="B50" s="149" t="s">
        <v>234</v>
      </c>
      <c r="C50" s="95" t="s">
        <v>235</v>
      </c>
      <c r="D50" s="149" t="s">
        <v>235</v>
      </c>
      <c r="E50" s="64">
        <v>8001</v>
      </c>
      <c r="F50" s="149" t="s">
        <v>240</v>
      </c>
      <c r="G50" s="64">
        <v>8107</v>
      </c>
      <c r="H50" s="312">
        <v>43</v>
      </c>
      <c r="I50" s="134">
        <v>18</v>
      </c>
      <c r="J50" s="134">
        <f t="shared" si="15"/>
        <v>25</v>
      </c>
      <c r="K50" s="134">
        <v>7</v>
      </c>
      <c r="L50" s="134">
        <v>1</v>
      </c>
      <c r="M50" s="134">
        <f t="shared" si="16"/>
        <v>6</v>
      </c>
      <c r="N50" s="134">
        <v>7</v>
      </c>
      <c r="O50" s="134">
        <v>5</v>
      </c>
      <c r="P50" s="134">
        <f t="shared" si="17"/>
        <v>2</v>
      </c>
      <c r="Q50" s="134">
        <f t="shared" si="18"/>
        <v>24</v>
      </c>
      <c r="R50" s="134">
        <f t="shared" si="19"/>
        <v>33</v>
      </c>
      <c r="S50" s="512">
        <v>42.11</v>
      </c>
      <c r="T50" s="626"/>
      <c r="U50" s="881"/>
      <c r="V50" s="881"/>
    </row>
    <row r="51" spans="1:22" s="429" customFormat="1" ht="15" customHeight="1">
      <c r="A51" s="421" t="s">
        <v>233</v>
      </c>
      <c r="B51" s="149" t="s">
        <v>234</v>
      </c>
      <c r="C51" s="95" t="s">
        <v>235</v>
      </c>
      <c r="D51" s="149" t="s">
        <v>235</v>
      </c>
      <c r="E51" s="64">
        <v>8001</v>
      </c>
      <c r="F51" s="149" t="s">
        <v>241</v>
      </c>
      <c r="G51" s="64">
        <v>8108</v>
      </c>
      <c r="H51" s="312">
        <v>88</v>
      </c>
      <c r="I51" s="168" t="s">
        <v>1507</v>
      </c>
      <c r="J51" s="168" t="s">
        <v>1507</v>
      </c>
      <c r="K51" s="607">
        <v>10</v>
      </c>
      <c r="L51" s="168" t="s">
        <v>1507</v>
      </c>
      <c r="M51" s="168" t="s">
        <v>1507</v>
      </c>
      <c r="N51" s="134">
        <v>8</v>
      </c>
      <c r="O51" s="168" t="s">
        <v>1507</v>
      </c>
      <c r="P51" s="168" t="s">
        <v>1507</v>
      </c>
      <c r="Q51" s="168" t="s">
        <v>1507</v>
      </c>
      <c r="R51" s="168" t="s">
        <v>1507</v>
      </c>
      <c r="S51" s="868" t="s">
        <v>1507</v>
      </c>
      <c r="T51" s="626"/>
      <c r="U51" s="881"/>
      <c r="V51" s="881"/>
    </row>
    <row r="52" spans="1:22" s="429" customFormat="1" ht="15" customHeight="1">
      <c r="A52" s="421" t="s">
        <v>233</v>
      </c>
      <c r="B52" s="149" t="s">
        <v>234</v>
      </c>
      <c r="C52" s="95" t="s">
        <v>235</v>
      </c>
      <c r="D52" s="149" t="s">
        <v>235</v>
      </c>
      <c r="E52" s="64">
        <v>8001</v>
      </c>
      <c r="F52" s="149" t="s">
        <v>242</v>
      </c>
      <c r="G52" s="64">
        <v>8109</v>
      </c>
      <c r="H52" s="312">
        <v>8</v>
      </c>
      <c r="I52" s="168" t="s">
        <v>987</v>
      </c>
      <c r="J52" s="168" t="s">
        <v>987</v>
      </c>
      <c r="K52" s="134">
        <v>1</v>
      </c>
      <c r="L52" s="168" t="s">
        <v>987</v>
      </c>
      <c r="M52" s="168" t="s">
        <v>987</v>
      </c>
      <c r="N52" s="134">
        <v>4</v>
      </c>
      <c r="O52" s="168" t="s">
        <v>987</v>
      </c>
      <c r="P52" s="168" t="s">
        <v>987</v>
      </c>
      <c r="Q52" s="168" t="s">
        <v>987</v>
      </c>
      <c r="R52" s="168" t="s">
        <v>987</v>
      </c>
      <c r="S52" s="868" t="s">
        <v>987</v>
      </c>
      <c r="T52" s="626"/>
      <c r="U52" s="881"/>
      <c r="V52" s="881"/>
    </row>
    <row r="53" spans="1:22" s="429" customFormat="1" ht="15" customHeight="1">
      <c r="A53" s="421" t="s">
        <v>233</v>
      </c>
      <c r="B53" s="149" t="s">
        <v>234</v>
      </c>
      <c r="C53" s="95" t="s">
        <v>235</v>
      </c>
      <c r="D53" s="149" t="s">
        <v>235</v>
      </c>
      <c r="E53" s="64">
        <v>8001</v>
      </c>
      <c r="F53" s="149" t="s">
        <v>243</v>
      </c>
      <c r="G53" s="64">
        <v>8110</v>
      </c>
      <c r="H53" s="312">
        <v>112</v>
      </c>
      <c r="I53" s="134">
        <v>59</v>
      </c>
      <c r="J53" s="134">
        <f t="shared" ref="J53:J55" si="20">H53-I53</f>
        <v>53</v>
      </c>
      <c r="K53" s="134">
        <v>15</v>
      </c>
      <c r="L53" s="134">
        <v>8</v>
      </c>
      <c r="M53" s="134">
        <f t="shared" ref="M53:M55" si="21">K53-L53</f>
        <v>7</v>
      </c>
      <c r="N53" s="134">
        <v>15</v>
      </c>
      <c r="O53" s="134">
        <v>8</v>
      </c>
      <c r="P53" s="134">
        <f t="shared" ref="P53:P55" si="22">N53-O53</f>
        <v>7</v>
      </c>
      <c r="Q53" s="134">
        <f t="shared" ref="Q53:Q55" si="23">I53+L53+O53</f>
        <v>75</v>
      </c>
      <c r="R53" s="134">
        <f t="shared" ref="R53:R55" si="24">J53+M53+P53</f>
        <v>67</v>
      </c>
      <c r="S53" s="512">
        <v>52.82</v>
      </c>
      <c r="T53" s="626"/>
      <c r="U53" s="881"/>
      <c r="V53" s="881"/>
    </row>
    <row r="54" spans="1:22" s="429" customFormat="1" ht="15" customHeight="1">
      <c r="A54" s="421" t="s">
        <v>233</v>
      </c>
      <c r="B54" s="149" t="s">
        <v>234</v>
      </c>
      <c r="C54" s="95" t="s">
        <v>235</v>
      </c>
      <c r="D54" s="149" t="s">
        <v>235</v>
      </c>
      <c r="E54" s="64">
        <v>8001</v>
      </c>
      <c r="F54" s="149" t="s">
        <v>244</v>
      </c>
      <c r="G54" s="64">
        <v>8111</v>
      </c>
      <c r="H54" s="312">
        <v>38</v>
      </c>
      <c r="I54" s="134">
        <v>7</v>
      </c>
      <c r="J54" s="134">
        <f t="shared" si="20"/>
        <v>31</v>
      </c>
      <c r="K54" s="134">
        <v>10</v>
      </c>
      <c r="L54" s="134">
        <v>2</v>
      </c>
      <c r="M54" s="134">
        <f t="shared" si="21"/>
        <v>8</v>
      </c>
      <c r="N54" s="134">
        <v>11</v>
      </c>
      <c r="O54" s="134">
        <v>2</v>
      </c>
      <c r="P54" s="134">
        <f t="shared" si="22"/>
        <v>9</v>
      </c>
      <c r="Q54" s="134">
        <f t="shared" si="23"/>
        <v>11</v>
      </c>
      <c r="R54" s="134">
        <f t="shared" si="24"/>
        <v>48</v>
      </c>
      <c r="S54" s="512">
        <v>18.64</v>
      </c>
      <c r="T54" s="626"/>
      <c r="U54" s="881"/>
      <c r="V54" s="881"/>
    </row>
    <row r="55" spans="1:22" s="429" customFormat="1" ht="15" customHeight="1">
      <c r="A55" s="421" t="s">
        <v>233</v>
      </c>
      <c r="B55" s="149" t="s">
        <v>234</v>
      </c>
      <c r="C55" s="95" t="s">
        <v>235</v>
      </c>
      <c r="D55" s="149" t="s">
        <v>235</v>
      </c>
      <c r="E55" s="64">
        <v>8001</v>
      </c>
      <c r="F55" s="149" t="s">
        <v>245</v>
      </c>
      <c r="G55" s="64">
        <v>8112</v>
      </c>
      <c r="H55" s="312">
        <v>55</v>
      </c>
      <c r="I55" s="134">
        <v>9</v>
      </c>
      <c r="J55" s="134">
        <f t="shared" si="20"/>
        <v>46</v>
      </c>
      <c r="K55" s="134">
        <v>13</v>
      </c>
      <c r="L55" s="134">
        <v>1</v>
      </c>
      <c r="M55" s="134">
        <f t="shared" si="21"/>
        <v>12</v>
      </c>
      <c r="N55" s="134">
        <v>4</v>
      </c>
      <c r="O55" s="134">
        <v>0</v>
      </c>
      <c r="P55" s="134">
        <f t="shared" si="22"/>
        <v>4</v>
      </c>
      <c r="Q55" s="134">
        <f t="shared" si="23"/>
        <v>10</v>
      </c>
      <c r="R55" s="134">
        <f t="shared" si="24"/>
        <v>62</v>
      </c>
      <c r="S55" s="512">
        <v>13.89</v>
      </c>
      <c r="T55" s="626"/>
      <c r="U55" s="881"/>
      <c r="V55" s="881"/>
    </row>
    <row r="56" spans="1:22" s="429" customFormat="1" ht="15" customHeight="1">
      <c r="A56" s="421" t="s">
        <v>233</v>
      </c>
      <c r="B56" s="149" t="s">
        <v>233</v>
      </c>
      <c r="C56" s="95" t="s">
        <v>172</v>
      </c>
      <c r="D56" s="149" t="s">
        <v>246</v>
      </c>
      <c r="E56" s="64">
        <v>8301</v>
      </c>
      <c r="F56" s="149" t="s">
        <v>247</v>
      </c>
      <c r="G56" s="64">
        <v>8301</v>
      </c>
      <c r="H56" s="312">
        <v>127</v>
      </c>
      <c r="I56" s="168" t="s">
        <v>987</v>
      </c>
      <c r="J56" s="168" t="s">
        <v>987</v>
      </c>
      <c r="K56" s="134">
        <v>24</v>
      </c>
      <c r="L56" s="168" t="s">
        <v>987</v>
      </c>
      <c r="M56" s="168" t="s">
        <v>987</v>
      </c>
      <c r="N56" s="134">
        <v>16</v>
      </c>
      <c r="O56" s="168" t="s">
        <v>987</v>
      </c>
      <c r="P56" s="168" t="s">
        <v>987</v>
      </c>
      <c r="Q56" s="168" t="s">
        <v>987</v>
      </c>
      <c r="R56" s="168" t="s">
        <v>987</v>
      </c>
      <c r="S56" s="868" t="s">
        <v>987</v>
      </c>
      <c r="T56" s="626"/>
      <c r="U56" s="881"/>
      <c r="V56" s="881"/>
    </row>
    <row r="57" spans="1:22" s="429" customFormat="1" ht="15" customHeight="1">
      <c r="A57" s="421" t="s">
        <v>233</v>
      </c>
      <c r="B57" s="149" t="s">
        <v>233</v>
      </c>
      <c r="C57" s="95" t="s">
        <v>172</v>
      </c>
      <c r="D57" s="149" t="s">
        <v>246</v>
      </c>
      <c r="E57" s="64">
        <v>8301</v>
      </c>
      <c r="F57" s="66" t="s">
        <v>248</v>
      </c>
      <c r="G57" s="64">
        <v>8306</v>
      </c>
      <c r="H57" s="312">
        <v>12</v>
      </c>
      <c r="I57" s="168" t="s">
        <v>987</v>
      </c>
      <c r="J57" s="168" t="s">
        <v>987</v>
      </c>
      <c r="K57" s="134">
        <v>3</v>
      </c>
      <c r="L57" s="168" t="s">
        <v>987</v>
      </c>
      <c r="M57" s="168" t="s">
        <v>987</v>
      </c>
      <c r="N57" s="134">
        <v>6</v>
      </c>
      <c r="O57" s="168" t="s">
        <v>987</v>
      </c>
      <c r="P57" s="168" t="s">
        <v>987</v>
      </c>
      <c r="Q57" s="168" t="s">
        <v>987</v>
      </c>
      <c r="R57" s="168" t="s">
        <v>987</v>
      </c>
      <c r="S57" s="868" t="s">
        <v>987</v>
      </c>
      <c r="T57" s="626"/>
      <c r="U57" s="881"/>
      <c r="V57" s="881"/>
    </row>
    <row r="58" spans="1:22" s="429" customFormat="1" ht="15" customHeight="1">
      <c r="A58" s="421" t="s">
        <v>249</v>
      </c>
      <c r="B58" s="149" t="s">
        <v>250</v>
      </c>
      <c r="C58" s="95" t="s">
        <v>172</v>
      </c>
      <c r="D58" s="149" t="s">
        <v>251</v>
      </c>
      <c r="E58" s="64">
        <v>9001</v>
      </c>
      <c r="F58" s="149" t="s">
        <v>252</v>
      </c>
      <c r="G58" s="64">
        <v>9101</v>
      </c>
      <c r="H58" s="312">
        <v>270</v>
      </c>
      <c r="I58" s="168" t="s">
        <v>987</v>
      </c>
      <c r="J58" s="168" t="s">
        <v>987</v>
      </c>
      <c r="K58" s="134">
        <v>30</v>
      </c>
      <c r="L58" s="168" t="s">
        <v>987</v>
      </c>
      <c r="M58" s="168" t="s">
        <v>987</v>
      </c>
      <c r="N58" s="134">
        <v>20</v>
      </c>
      <c r="O58" s="168" t="s">
        <v>987</v>
      </c>
      <c r="P58" s="168" t="s">
        <v>987</v>
      </c>
      <c r="Q58" s="168" t="s">
        <v>987</v>
      </c>
      <c r="R58" s="168" t="s">
        <v>987</v>
      </c>
      <c r="S58" s="868" t="s">
        <v>987</v>
      </c>
      <c r="T58" s="626"/>
      <c r="U58" s="881"/>
      <c r="V58" s="881"/>
    </row>
    <row r="59" spans="1:22" s="429" customFormat="1" ht="15" customHeight="1">
      <c r="A59" s="421" t="s">
        <v>249</v>
      </c>
      <c r="B59" s="149" t="s">
        <v>250</v>
      </c>
      <c r="C59" s="95" t="s">
        <v>172</v>
      </c>
      <c r="D59" s="149" t="s">
        <v>251</v>
      </c>
      <c r="E59" s="64">
        <v>9001</v>
      </c>
      <c r="F59" s="149" t="s">
        <v>253</v>
      </c>
      <c r="G59" s="64">
        <v>9112</v>
      </c>
      <c r="H59" s="312">
        <v>27</v>
      </c>
      <c r="I59" s="168" t="s">
        <v>987</v>
      </c>
      <c r="J59" s="168" t="s">
        <v>987</v>
      </c>
      <c r="K59" s="134">
        <v>8</v>
      </c>
      <c r="L59" s="168" t="s">
        <v>987</v>
      </c>
      <c r="M59" s="168" t="s">
        <v>987</v>
      </c>
      <c r="N59" s="134">
        <v>3</v>
      </c>
      <c r="O59" s="168" t="s">
        <v>987</v>
      </c>
      <c r="P59" s="168" t="s">
        <v>987</v>
      </c>
      <c r="Q59" s="168" t="s">
        <v>987</v>
      </c>
      <c r="R59" s="168" t="s">
        <v>987</v>
      </c>
      <c r="S59" s="868" t="s">
        <v>987</v>
      </c>
      <c r="T59" s="626"/>
      <c r="U59" s="881"/>
      <c r="V59" s="881"/>
    </row>
    <row r="60" spans="1:22" s="429" customFormat="1" ht="15" customHeight="1">
      <c r="A60" s="421" t="s">
        <v>249</v>
      </c>
      <c r="B60" s="150" t="s">
        <v>250</v>
      </c>
      <c r="C60" s="95" t="s">
        <v>172</v>
      </c>
      <c r="D60" s="150" t="s">
        <v>254</v>
      </c>
      <c r="E60" s="64">
        <v>9120</v>
      </c>
      <c r="F60" s="150" t="s">
        <v>254</v>
      </c>
      <c r="G60" s="64">
        <v>9120</v>
      </c>
      <c r="H60" s="312">
        <v>33</v>
      </c>
      <c r="I60" s="168" t="s">
        <v>987</v>
      </c>
      <c r="J60" s="168" t="s">
        <v>987</v>
      </c>
      <c r="K60" s="134">
        <v>9</v>
      </c>
      <c r="L60" s="168" t="s">
        <v>987</v>
      </c>
      <c r="M60" s="168" t="s">
        <v>987</v>
      </c>
      <c r="N60" s="134">
        <v>9</v>
      </c>
      <c r="O60" s="168" t="s">
        <v>987</v>
      </c>
      <c r="P60" s="168" t="s">
        <v>987</v>
      </c>
      <c r="Q60" s="168" t="s">
        <v>987</v>
      </c>
      <c r="R60" s="168" t="s">
        <v>987</v>
      </c>
      <c r="S60" s="868" t="s">
        <v>987</v>
      </c>
      <c r="T60" s="626"/>
      <c r="U60" s="881"/>
      <c r="V60" s="881"/>
    </row>
    <row r="61" spans="1:22" s="429" customFormat="1" ht="15" customHeight="1">
      <c r="A61" s="421" t="s">
        <v>249</v>
      </c>
      <c r="B61" s="150" t="s">
        <v>255</v>
      </c>
      <c r="C61" s="95" t="s">
        <v>172</v>
      </c>
      <c r="D61" s="150" t="s">
        <v>256</v>
      </c>
      <c r="E61" s="64">
        <v>9201</v>
      </c>
      <c r="F61" s="150" t="s">
        <v>256</v>
      </c>
      <c r="G61" s="64">
        <v>9201</v>
      </c>
      <c r="H61" s="312">
        <v>52</v>
      </c>
      <c r="I61" s="168" t="s">
        <v>987</v>
      </c>
      <c r="J61" s="168" t="s">
        <v>987</v>
      </c>
      <c r="K61" s="134">
        <v>9</v>
      </c>
      <c r="L61" s="168" t="s">
        <v>987</v>
      </c>
      <c r="M61" s="168" t="s">
        <v>987</v>
      </c>
      <c r="N61" s="134">
        <v>8</v>
      </c>
      <c r="O61" s="168" t="s">
        <v>987</v>
      </c>
      <c r="P61" s="168" t="s">
        <v>987</v>
      </c>
      <c r="Q61" s="168" t="s">
        <v>987</v>
      </c>
      <c r="R61" s="168" t="s">
        <v>987</v>
      </c>
      <c r="S61" s="868" t="s">
        <v>987</v>
      </c>
      <c r="T61" s="626"/>
      <c r="U61" s="881"/>
      <c r="V61" s="881"/>
    </row>
    <row r="62" spans="1:22" s="429" customFormat="1" ht="15" customHeight="1">
      <c r="A62" s="421" t="s">
        <v>257</v>
      </c>
      <c r="B62" s="149" t="s">
        <v>258</v>
      </c>
      <c r="C62" s="95" t="s">
        <v>172</v>
      </c>
      <c r="D62" s="149" t="s">
        <v>259</v>
      </c>
      <c r="E62" s="64">
        <v>10001</v>
      </c>
      <c r="F62" s="149" t="s">
        <v>260</v>
      </c>
      <c r="G62" s="64">
        <v>10101</v>
      </c>
      <c r="H62" s="312">
        <v>242</v>
      </c>
      <c r="I62" s="168" t="s">
        <v>1507</v>
      </c>
      <c r="J62" s="168" t="s">
        <v>1507</v>
      </c>
      <c r="K62" s="607">
        <v>26</v>
      </c>
      <c r="L62" s="168" t="s">
        <v>1507</v>
      </c>
      <c r="M62" s="168" t="s">
        <v>1507</v>
      </c>
      <c r="N62" s="134">
        <v>19</v>
      </c>
      <c r="O62" s="168" t="s">
        <v>1507</v>
      </c>
      <c r="P62" s="168" t="s">
        <v>1507</v>
      </c>
      <c r="Q62" s="168" t="s">
        <v>1507</v>
      </c>
      <c r="R62" s="168" t="s">
        <v>1507</v>
      </c>
      <c r="S62" s="868" t="s">
        <v>1507</v>
      </c>
      <c r="T62" s="626"/>
      <c r="U62" s="881"/>
      <c r="V62" s="881"/>
    </row>
    <row r="63" spans="1:22" s="429" customFormat="1" ht="15" customHeight="1">
      <c r="A63" s="421" t="s">
        <v>257</v>
      </c>
      <c r="B63" s="149" t="s">
        <v>258</v>
      </c>
      <c r="C63" s="95" t="s">
        <v>172</v>
      </c>
      <c r="D63" s="149" t="s">
        <v>259</v>
      </c>
      <c r="E63" s="64">
        <v>10001</v>
      </c>
      <c r="F63" s="149" t="s">
        <v>261</v>
      </c>
      <c r="G63" s="64">
        <v>10109</v>
      </c>
      <c r="H63" s="312">
        <v>29</v>
      </c>
      <c r="I63" s="168" t="s">
        <v>987</v>
      </c>
      <c r="J63" s="168" t="s">
        <v>987</v>
      </c>
      <c r="K63" s="607">
        <v>4</v>
      </c>
      <c r="L63" s="168" t="s">
        <v>987</v>
      </c>
      <c r="M63" s="168" t="s">
        <v>987</v>
      </c>
      <c r="N63" s="134">
        <v>8</v>
      </c>
      <c r="O63" s="168" t="s">
        <v>987</v>
      </c>
      <c r="P63" s="168" t="s">
        <v>987</v>
      </c>
      <c r="Q63" s="168" t="s">
        <v>987</v>
      </c>
      <c r="R63" s="168" t="s">
        <v>987</v>
      </c>
      <c r="S63" s="868" t="s">
        <v>987</v>
      </c>
      <c r="T63" s="626"/>
      <c r="U63" s="881"/>
      <c r="V63" s="881"/>
    </row>
    <row r="64" spans="1:22" s="429" customFormat="1" ht="15" customHeight="1">
      <c r="A64" s="421" t="s">
        <v>257</v>
      </c>
      <c r="B64" s="150" t="s">
        <v>262</v>
      </c>
      <c r="C64" s="95" t="s">
        <v>172</v>
      </c>
      <c r="D64" s="150" t="s">
        <v>263</v>
      </c>
      <c r="E64" s="64">
        <v>10201</v>
      </c>
      <c r="F64" s="150" t="s">
        <v>263</v>
      </c>
      <c r="G64" s="64">
        <v>10201</v>
      </c>
      <c r="H64" s="312">
        <v>51</v>
      </c>
      <c r="I64" s="168" t="s">
        <v>1507</v>
      </c>
      <c r="J64" s="168" t="s">
        <v>1507</v>
      </c>
      <c r="K64" s="607">
        <v>8</v>
      </c>
      <c r="L64" s="168" t="s">
        <v>1507</v>
      </c>
      <c r="M64" s="168" t="s">
        <v>1507</v>
      </c>
      <c r="N64" s="134">
        <v>9</v>
      </c>
      <c r="O64" s="168" t="s">
        <v>1507</v>
      </c>
      <c r="P64" s="168" t="s">
        <v>1507</v>
      </c>
      <c r="Q64" s="168" t="s">
        <v>1507</v>
      </c>
      <c r="R64" s="168" t="s">
        <v>1507</v>
      </c>
      <c r="S64" s="868" t="s">
        <v>1507</v>
      </c>
      <c r="T64" s="626"/>
      <c r="U64" s="881"/>
      <c r="V64" s="881"/>
    </row>
    <row r="65" spans="1:22" s="429" customFormat="1" ht="15" customHeight="1">
      <c r="A65" s="421" t="s">
        <v>257</v>
      </c>
      <c r="B65" s="149" t="s">
        <v>264</v>
      </c>
      <c r="C65" s="95" t="s">
        <v>172</v>
      </c>
      <c r="D65" s="149" t="s">
        <v>264</v>
      </c>
      <c r="E65" s="64">
        <v>10301</v>
      </c>
      <c r="F65" s="149" t="s">
        <v>264</v>
      </c>
      <c r="G65" s="64">
        <v>10301</v>
      </c>
      <c r="H65" s="312">
        <v>164</v>
      </c>
      <c r="I65" s="168" t="s">
        <v>987</v>
      </c>
      <c r="J65" s="168" t="s">
        <v>987</v>
      </c>
      <c r="K65" s="607">
        <v>17</v>
      </c>
      <c r="L65" s="168" t="s">
        <v>987</v>
      </c>
      <c r="M65" s="168" t="s">
        <v>987</v>
      </c>
      <c r="N65" s="134">
        <v>15</v>
      </c>
      <c r="O65" s="168" t="s">
        <v>987</v>
      </c>
      <c r="P65" s="168" t="s">
        <v>987</v>
      </c>
      <c r="Q65" s="168" t="s">
        <v>987</v>
      </c>
      <c r="R65" s="168" t="s">
        <v>987</v>
      </c>
      <c r="S65" s="868" t="s">
        <v>987</v>
      </c>
      <c r="T65" s="626"/>
      <c r="U65" s="881"/>
      <c r="V65" s="881"/>
    </row>
    <row r="66" spans="1:22" s="429" customFormat="1" ht="15" customHeight="1">
      <c r="A66" s="421" t="s">
        <v>265</v>
      </c>
      <c r="B66" s="150" t="s">
        <v>266</v>
      </c>
      <c r="C66" s="95" t="s">
        <v>172</v>
      </c>
      <c r="D66" s="150" t="s">
        <v>266</v>
      </c>
      <c r="E66" s="64">
        <v>11101</v>
      </c>
      <c r="F66" s="150" t="s">
        <v>266</v>
      </c>
      <c r="G66" s="64">
        <v>11101</v>
      </c>
      <c r="H66" s="312">
        <v>55</v>
      </c>
      <c r="I66" s="168" t="s">
        <v>987</v>
      </c>
      <c r="J66" s="168" t="s">
        <v>987</v>
      </c>
      <c r="K66" s="134">
        <v>8</v>
      </c>
      <c r="L66" s="168" t="s">
        <v>987</v>
      </c>
      <c r="M66" s="168" t="s">
        <v>987</v>
      </c>
      <c r="N66" s="134">
        <v>7</v>
      </c>
      <c r="O66" s="168" t="s">
        <v>987</v>
      </c>
      <c r="P66" s="168" t="s">
        <v>987</v>
      </c>
      <c r="Q66" s="168" t="s">
        <v>987</v>
      </c>
      <c r="R66" s="168" t="s">
        <v>987</v>
      </c>
      <c r="S66" s="868" t="s">
        <v>987</v>
      </c>
      <c r="T66" s="626"/>
      <c r="U66" s="881"/>
      <c r="V66" s="881"/>
    </row>
    <row r="67" spans="1:22" s="429" customFormat="1" ht="15" customHeight="1">
      <c r="A67" s="421" t="s">
        <v>267</v>
      </c>
      <c r="B67" s="149" t="s">
        <v>267</v>
      </c>
      <c r="C67" s="95" t="s">
        <v>172</v>
      </c>
      <c r="D67" s="149" t="s">
        <v>268</v>
      </c>
      <c r="E67" s="64">
        <v>12101</v>
      </c>
      <c r="F67" s="66" t="s">
        <v>268</v>
      </c>
      <c r="G67" s="64">
        <v>12101</v>
      </c>
      <c r="H67" s="312">
        <v>97</v>
      </c>
      <c r="I67" s="134">
        <v>1</v>
      </c>
      <c r="J67" s="134">
        <f>H67-I67</f>
        <v>96</v>
      </c>
      <c r="K67" s="134">
        <v>14</v>
      </c>
      <c r="L67" s="134">
        <v>0</v>
      </c>
      <c r="M67" s="134">
        <f>K67-L67</f>
        <v>14</v>
      </c>
      <c r="N67" s="134">
        <v>11</v>
      </c>
      <c r="O67" s="134">
        <v>0</v>
      </c>
      <c r="P67" s="134">
        <f t="shared" ref="P67" si="25">N67-O67</f>
        <v>11</v>
      </c>
      <c r="Q67" s="134">
        <f>I67+L67+O67</f>
        <v>1</v>
      </c>
      <c r="R67" s="134">
        <f>J67+M67+P67</f>
        <v>121</v>
      </c>
      <c r="S67" s="512">
        <v>0.82</v>
      </c>
      <c r="T67" s="626"/>
      <c r="U67" s="881"/>
      <c r="V67" s="881"/>
    </row>
    <row r="68" spans="1:22" s="429" customFormat="1" ht="15" customHeight="1">
      <c r="A68" s="421" t="s">
        <v>269</v>
      </c>
      <c r="B68" s="149" t="s">
        <v>270</v>
      </c>
      <c r="C68" s="95" t="s">
        <v>271</v>
      </c>
      <c r="D68" s="149" t="s">
        <v>271</v>
      </c>
      <c r="E68" s="64">
        <v>13001</v>
      </c>
      <c r="F68" s="149" t="s">
        <v>270</v>
      </c>
      <c r="G68" s="64">
        <v>13101</v>
      </c>
      <c r="H68" s="312">
        <v>414</v>
      </c>
      <c r="I68" s="168" t="s">
        <v>987</v>
      </c>
      <c r="J68" s="168" t="s">
        <v>987</v>
      </c>
      <c r="K68" s="134">
        <v>13</v>
      </c>
      <c r="L68" s="168" t="s">
        <v>987</v>
      </c>
      <c r="M68" s="168" t="s">
        <v>987</v>
      </c>
      <c r="N68" s="134">
        <v>22</v>
      </c>
      <c r="O68" s="168" t="s">
        <v>987</v>
      </c>
      <c r="P68" s="168" t="s">
        <v>987</v>
      </c>
      <c r="Q68" s="168" t="s">
        <v>987</v>
      </c>
      <c r="R68" s="168" t="s">
        <v>987</v>
      </c>
      <c r="S68" s="868" t="s">
        <v>987</v>
      </c>
      <c r="T68" s="626"/>
      <c r="U68" s="881"/>
      <c r="V68" s="881"/>
    </row>
    <row r="69" spans="1:22" s="429" customFormat="1" ht="15" customHeight="1">
      <c r="A69" s="421" t="s">
        <v>269</v>
      </c>
      <c r="B69" s="149" t="s">
        <v>270</v>
      </c>
      <c r="C69" s="95" t="s">
        <v>271</v>
      </c>
      <c r="D69" s="149" t="s">
        <v>271</v>
      </c>
      <c r="E69" s="64">
        <v>13001</v>
      </c>
      <c r="F69" s="149" t="s">
        <v>272</v>
      </c>
      <c r="G69" s="64">
        <v>13102</v>
      </c>
      <c r="H69" s="312">
        <v>52</v>
      </c>
      <c r="I69" s="168" t="s">
        <v>987</v>
      </c>
      <c r="J69" s="168" t="s">
        <v>987</v>
      </c>
      <c r="K69" s="134">
        <v>6</v>
      </c>
      <c r="L69" s="168" t="s">
        <v>987</v>
      </c>
      <c r="M69" s="168" t="s">
        <v>987</v>
      </c>
      <c r="N69" s="134">
        <v>6</v>
      </c>
      <c r="O69" s="168" t="s">
        <v>987</v>
      </c>
      <c r="P69" s="168" t="s">
        <v>987</v>
      </c>
      <c r="Q69" s="168" t="s">
        <v>987</v>
      </c>
      <c r="R69" s="168" t="s">
        <v>987</v>
      </c>
      <c r="S69" s="868" t="s">
        <v>987</v>
      </c>
      <c r="T69" s="626"/>
      <c r="U69" s="881"/>
      <c r="V69" s="881"/>
    </row>
    <row r="70" spans="1:22" s="429" customFormat="1" ht="15" customHeight="1">
      <c r="A70" s="421" t="s">
        <v>269</v>
      </c>
      <c r="B70" s="149" t="s">
        <v>270</v>
      </c>
      <c r="C70" s="95" t="s">
        <v>271</v>
      </c>
      <c r="D70" s="149" t="s">
        <v>271</v>
      </c>
      <c r="E70" s="64">
        <v>13001</v>
      </c>
      <c r="F70" s="149" t="s">
        <v>273</v>
      </c>
      <c r="G70" s="64">
        <v>13103</v>
      </c>
      <c r="H70" s="312">
        <v>71</v>
      </c>
      <c r="I70" s="168" t="s">
        <v>987</v>
      </c>
      <c r="J70" s="168" t="s">
        <v>987</v>
      </c>
      <c r="K70" s="134">
        <v>9</v>
      </c>
      <c r="L70" s="168" t="s">
        <v>987</v>
      </c>
      <c r="M70" s="168" t="s">
        <v>987</v>
      </c>
      <c r="N70" s="134">
        <v>4</v>
      </c>
      <c r="O70" s="168" t="s">
        <v>987</v>
      </c>
      <c r="P70" s="168" t="s">
        <v>987</v>
      </c>
      <c r="Q70" s="168" t="s">
        <v>987</v>
      </c>
      <c r="R70" s="168" t="s">
        <v>987</v>
      </c>
      <c r="S70" s="868" t="s">
        <v>987</v>
      </c>
      <c r="T70" s="626"/>
      <c r="U70" s="881"/>
      <c r="V70" s="881"/>
    </row>
    <row r="71" spans="1:22" s="429" customFormat="1" ht="15" customHeight="1">
      <c r="A71" s="421" t="s">
        <v>269</v>
      </c>
      <c r="B71" s="149" t="s">
        <v>270</v>
      </c>
      <c r="C71" s="95" t="s">
        <v>271</v>
      </c>
      <c r="D71" s="149" t="s">
        <v>271</v>
      </c>
      <c r="E71" s="64">
        <v>13001</v>
      </c>
      <c r="F71" s="149" t="s">
        <v>274</v>
      </c>
      <c r="G71" s="64">
        <v>13104</v>
      </c>
      <c r="H71" s="312">
        <v>80</v>
      </c>
      <c r="I71" s="168" t="s">
        <v>987</v>
      </c>
      <c r="J71" s="168" t="s">
        <v>987</v>
      </c>
      <c r="K71" s="134">
        <v>11</v>
      </c>
      <c r="L71" s="168" t="s">
        <v>987</v>
      </c>
      <c r="M71" s="168" t="s">
        <v>987</v>
      </c>
      <c r="N71" s="134">
        <v>9</v>
      </c>
      <c r="O71" s="168" t="s">
        <v>987</v>
      </c>
      <c r="P71" s="168" t="s">
        <v>987</v>
      </c>
      <c r="Q71" s="168" t="s">
        <v>987</v>
      </c>
      <c r="R71" s="168" t="s">
        <v>987</v>
      </c>
      <c r="S71" s="868" t="s">
        <v>987</v>
      </c>
      <c r="T71" s="626"/>
      <c r="U71" s="881"/>
      <c r="V71" s="881"/>
    </row>
    <row r="72" spans="1:22" s="429" customFormat="1" ht="15" customHeight="1">
      <c r="A72" s="421" t="s">
        <v>269</v>
      </c>
      <c r="B72" s="149" t="s">
        <v>270</v>
      </c>
      <c r="C72" s="95" t="s">
        <v>271</v>
      </c>
      <c r="D72" s="149" t="s">
        <v>271</v>
      </c>
      <c r="E72" s="64">
        <v>13001</v>
      </c>
      <c r="F72" s="149" t="s">
        <v>275</v>
      </c>
      <c r="G72" s="64">
        <v>13105</v>
      </c>
      <c r="H72" s="312">
        <v>122</v>
      </c>
      <c r="I72" s="168" t="s">
        <v>987</v>
      </c>
      <c r="J72" s="168" t="s">
        <v>987</v>
      </c>
      <c r="K72" s="134">
        <v>12</v>
      </c>
      <c r="L72" s="168" t="s">
        <v>987</v>
      </c>
      <c r="M72" s="168" t="s">
        <v>987</v>
      </c>
      <c r="N72" s="134">
        <v>5</v>
      </c>
      <c r="O72" s="168" t="s">
        <v>987</v>
      </c>
      <c r="P72" s="168" t="s">
        <v>987</v>
      </c>
      <c r="Q72" s="168" t="s">
        <v>987</v>
      </c>
      <c r="R72" s="168" t="s">
        <v>987</v>
      </c>
      <c r="S72" s="868" t="s">
        <v>987</v>
      </c>
      <c r="T72" s="626"/>
      <c r="U72" s="881"/>
      <c r="V72" s="881"/>
    </row>
    <row r="73" spans="1:22" s="429" customFormat="1" ht="15" customHeight="1">
      <c r="A73" s="421" t="s">
        <v>269</v>
      </c>
      <c r="B73" s="149" t="s">
        <v>270</v>
      </c>
      <c r="C73" s="95" t="s">
        <v>271</v>
      </c>
      <c r="D73" s="149" t="s">
        <v>271</v>
      </c>
      <c r="E73" s="64">
        <v>13001</v>
      </c>
      <c r="F73" s="149" t="s">
        <v>276</v>
      </c>
      <c r="G73" s="64">
        <v>13106</v>
      </c>
      <c r="H73" s="312">
        <v>93</v>
      </c>
      <c r="I73" s="168" t="s">
        <v>987</v>
      </c>
      <c r="J73" s="168" t="s">
        <v>987</v>
      </c>
      <c r="K73" s="134">
        <v>7</v>
      </c>
      <c r="L73" s="168" t="s">
        <v>987</v>
      </c>
      <c r="M73" s="168" t="s">
        <v>987</v>
      </c>
      <c r="N73" s="134">
        <v>7</v>
      </c>
      <c r="O73" s="168" t="s">
        <v>987</v>
      </c>
      <c r="P73" s="168" t="s">
        <v>987</v>
      </c>
      <c r="Q73" s="168" t="s">
        <v>987</v>
      </c>
      <c r="R73" s="168" t="s">
        <v>987</v>
      </c>
      <c r="S73" s="868" t="s">
        <v>987</v>
      </c>
      <c r="T73" s="626"/>
      <c r="U73" s="881"/>
      <c r="V73" s="881"/>
    </row>
    <row r="74" spans="1:22" s="429" customFormat="1" ht="15" customHeight="1">
      <c r="A74" s="421" t="s">
        <v>269</v>
      </c>
      <c r="B74" s="149" t="s">
        <v>270</v>
      </c>
      <c r="C74" s="95" t="s">
        <v>271</v>
      </c>
      <c r="D74" s="149" t="s">
        <v>271</v>
      </c>
      <c r="E74" s="64">
        <v>13001</v>
      </c>
      <c r="F74" s="149" t="s">
        <v>277</v>
      </c>
      <c r="G74" s="64">
        <v>13107</v>
      </c>
      <c r="H74" s="312">
        <v>47</v>
      </c>
      <c r="I74" s="168" t="s">
        <v>987</v>
      </c>
      <c r="J74" s="168" t="s">
        <v>987</v>
      </c>
      <c r="K74" s="134">
        <v>7</v>
      </c>
      <c r="L74" s="168" t="s">
        <v>987</v>
      </c>
      <c r="M74" s="168" t="s">
        <v>987</v>
      </c>
      <c r="N74" s="134">
        <v>4</v>
      </c>
      <c r="O74" s="168" t="s">
        <v>987</v>
      </c>
      <c r="P74" s="168" t="s">
        <v>987</v>
      </c>
      <c r="Q74" s="168" t="s">
        <v>987</v>
      </c>
      <c r="R74" s="168" t="s">
        <v>987</v>
      </c>
      <c r="S74" s="868" t="s">
        <v>987</v>
      </c>
      <c r="T74" s="626"/>
      <c r="U74" s="881"/>
      <c r="V74" s="881"/>
    </row>
    <row r="75" spans="1:22" s="429" customFormat="1" ht="15" customHeight="1">
      <c r="A75" s="421" t="s">
        <v>269</v>
      </c>
      <c r="B75" s="149" t="s">
        <v>270</v>
      </c>
      <c r="C75" s="95" t="s">
        <v>271</v>
      </c>
      <c r="D75" s="149" t="s">
        <v>271</v>
      </c>
      <c r="E75" s="64">
        <v>13001</v>
      </c>
      <c r="F75" s="149" t="s">
        <v>278</v>
      </c>
      <c r="G75" s="64">
        <v>13108</v>
      </c>
      <c r="H75" s="312">
        <v>54</v>
      </c>
      <c r="I75" s="168" t="s">
        <v>987</v>
      </c>
      <c r="J75" s="168" t="s">
        <v>987</v>
      </c>
      <c r="K75" s="134">
        <v>8</v>
      </c>
      <c r="L75" s="168" t="s">
        <v>987</v>
      </c>
      <c r="M75" s="168" t="s">
        <v>987</v>
      </c>
      <c r="N75" s="134">
        <v>8</v>
      </c>
      <c r="O75" s="168" t="s">
        <v>987</v>
      </c>
      <c r="P75" s="168" t="s">
        <v>987</v>
      </c>
      <c r="Q75" s="168" t="s">
        <v>987</v>
      </c>
      <c r="R75" s="168" t="s">
        <v>987</v>
      </c>
      <c r="S75" s="868" t="s">
        <v>987</v>
      </c>
      <c r="T75" s="626"/>
      <c r="U75" s="881"/>
      <c r="V75" s="881"/>
    </row>
    <row r="76" spans="1:22" s="429" customFormat="1" ht="15" customHeight="1">
      <c r="A76" s="421" t="s">
        <v>269</v>
      </c>
      <c r="B76" s="149" t="s">
        <v>270</v>
      </c>
      <c r="C76" s="95" t="s">
        <v>271</v>
      </c>
      <c r="D76" s="149" t="s">
        <v>271</v>
      </c>
      <c r="E76" s="64">
        <v>13001</v>
      </c>
      <c r="F76" s="149" t="s">
        <v>279</v>
      </c>
      <c r="G76" s="64">
        <v>13109</v>
      </c>
      <c r="H76" s="312">
        <v>75</v>
      </c>
      <c r="I76" s="168" t="s">
        <v>987</v>
      </c>
      <c r="J76" s="168" t="s">
        <v>987</v>
      </c>
      <c r="K76" s="134">
        <v>4</v>
      </c>
      <c r="L76" s="168" t="s">
        <v>987</v>
      </c>
      <c r="M76" s="168" t="s">
        <v>987</v>
      </c>
      <c r="N76" s="134">
        <v>7</v>
      </c>
      <c r="O76" s="168" t="s">
        <v>987</v>
      </c>
      <c r="P76" s="168" t="s">
        <v>987</v>
      </c>
      <c r="Q76" s="168" t="s">
        <v>987</v>
      </c>
      <c r="R76" s="168" t="s">
        <v>987</v>
      </c>
      <c r="S76" s="868" t="s">
        <v>987</v>
      </c>
      <c r="T76" s="626"/>
      <c r="U76" s="881"/>
      <c r="V76" s="881"/>
    </row>
    <row r="77" spans="1:22" s="429" customFormat="1" ht="15" customHeight="1">
      <c r="A77" s="421" t="s">
        <v>269</v>
      </c>
      <c r="B77" s="149" t="s">
        <v>270</v>
      </c>
      <c r="C77" s="95" t="s">
        <v>271</v>
      </c>
      <c r="D77" s="149" t="s">
        <v>271</v>
      </c>
      <c r="E77" s="64">
        <v>13001</v>
      </c>
      <c r="F77" s="149" t="s">
        <v>280</v>
      </c>
      <c r="G77" s="64">
        <v>13110</v>
      </c>
      <c r="H77" s="312">
        <v>251</v>
      </c>
      <c r="I77" s="168" t="s">
        <v>987</v>
      </c>
      <c r="J77" s="168" t="s">
        <v>987</v>
      </c>
      <c r="K77" s="134">
        <v>22</v>
      </c>
      <c r="L77" s="168" t="s">
        <v>987</v>
      </c>
      <c r="M77" s="168" t="s">
        <v>987</v>
      </c>
      <c r="N77" s="134">
        <v>9</v>
      </c>
      <c r="O77" s="168" t="s">
        <v>987</v>
      </c>
      <c r="P77" s="168" t="s">
        <v>987</v>
      </c>
      <c r="Q77" s="168" t="s">
        <v>987</v>
      </c>
      <c r="R77" s="168" t="s">
        <v>987</v>
      </c>
      <c r="S77" s="868" t="s">
        <v>987</v>
      </c>
      <c r="T77" s="626"/>
      <c r="U77" s="881"/>
      <c r="V77" s="881"/>
    </row>
    <row r="78" spans="1:22" s="429" customFormat="1" ht="15" customHeight="1">
      <c r="A78" s="421" t="s">
        <v>269</v>
      </c>
      <c r="B78" s="149" t="s">
        <v>270</v>
      </c>
      <c r="C78" s="95" t="s">
        <v>271</v>
      </c>
      <c r="D78" s="149" t="s">
        <v>271</v>
      </c>
      <c r="E78" s="64">
        <v>13001</v>
      </c>
      <c r="F78" s="149" t="s">
        <v>281</v>
      </c>
      <c r="G78" s="64">
        <v>13111</v>
      </c>
      <c r="H78" s="312">
        <v>76</v>
      </c>
      <c r="I78" s="168" t="s">
        <v>987</v>
      </c>
      <c r="J78" s="168" t="s">
        <v>987</v>
      </c>
      <c r="K78" s="134">
        <v>10</v>
      </c>
      <c r="L78" s="168" t="s">
        <v>987</v>
      </c>
      <c r="M78" s="168" t="s">
        <v>987</v>
      </c>
      <c r="N78" s="134">
        <v>6</v>
      </c>
      <c r="O78" s="168" t="s">
        <v>987</v>
      </c>
      <c r="P78" s="168" t="s">
        <v>987</v>
      </c>
      <c r="Q78" s="168" t="s">
        <v>987</v>
      </c>
      <c r="R78" s="168" t="s">
        <v>987</v>
      </c>
      <c r="S78" s="868" t="s">
        <v>987</v>
      </c>
      <c r="T78" s="626"/>
      <c r="U78" s="881"/>
      <c r="V78" s="881"/>
    </row>
    <row r="79" spans="1:22" s="429" customFormat="1" ht="15" customHeight="1">
      <c r="A79" s="421" t="s">
        <v>269</v>
      </c>
      <c r="B79" s="149" t="s">
        <v>270</v>
      </c>
      <c r="C79" s="95" t="s">
        <v>271</v>
      </c>
      <c r="D79" s="149" t="s">
        <v>271</v>
      </c>
      <c r="E79" s="64">
        <v>13001</v>
      </c>
      <c r="F79" s="149" t="s">
        <v>282</v>
      </c>
      <c r="G79" s="64">
        <v>13112</v>
      </c>
      <c r="H79" s="312">
        <v>111</v>
      </c>
      <c r="I79" s="168" t="s">
        <v>987</v>
      </c>
      <c r="J79" s="168" t="s">
        <v>987</v>
      </c>
      <c r="K79" s="134">
        <v>13</v>
      </c>
      <c r="L79" s="168" t="s">
        <v>987</v>
      </c>
      <c r="M79" s="168" t="s">
        <v>987</v>
      </c>
      <c r="N79" s="134">
        <v>5</v>
      </c>
      <c r="O79" s="168" t="s">
        <v>987</v>
      </c>
      <c r="P79" s="168" t="s">
        <v>987</v>
      </c>
      <c r="Q79" s="168" t="s">
        <v>987</v>
      </c>
      <c r="R79" s="168" t="s">
        <v>987</v>
      </c>
      <c r="S79" s="868" t="s">
        <v>987</v>
      </c>
      <c r="T79" s="626"/>
      <c r="U79" s="881"/>
      <c r="V79" s="881"/>
    </row>
    <row r="80" spans="1:22" s="429" customFormat="1" ht="15" customHeight="1">
      <c r="A80" s="421" t="s">
        <v>269</v>
      </c>
      <c r="B80" s="149" t="s">
        <v>270</v>
      </c>
      <c r="C80" s="95" t="s">
        <v>271</v>
      </c>
      <c r="D80" s="149" t="s">
        <v>271</v>
      </c>
      <c r="E80" s="64">
        <v>13001</v>
      </c>
      <c r="F80" s="149" t="s">
        <v>283</v>
      </c>
      <c r="G80" s="64">
        <v>13113</v>
      </c>
      <c r="H80" s="312">
        <v>60</v>
      </c>
      <c r="I80" s="168" t="s">
        <v>987</v>
      </c>
      <c r="J80" s="168" t="s">
        <v>987</v>
      </c>
      <c r="K80" s="134">
        <v>6</v>
      </c>
      <c r="L80" s="168" t="s">
        <v>987</v>
      </c>
      <c r="M80" s="168" t="s">
        <v>987</v>
      </c>
      <c r="N80" s="134">
        <v>6</v>
      </c>
      <c r="O80" s="168" t="s">
        <v>987</v>
      </c>
      <c r="P80" s="168" t="s">
        <v>987</v>
      </c>
      <c r="Q80" s="168" t="s">
        <v>987</v>
      </c>
      <c r="R80" s="168" t="s">
        <v>987</v>
      </c>
      <c r="S80" s="868" t="s">
        <v>987</v>
      </c>
      <c r="T80" s="626"/>
      <c r="U80" s="881"/>
      <c r="V80" s="881"/>
    </row>
    <row r="81" spans="1:22" s="429" customFormat="1" ht="15" customHeight="1">
      <c r="A81" s="421" t="s">
        <v>269</v>
      </c>
      <c r="B81" s="149" t="s">
        <v>270</v>
      </c>
      <c r="C81" s="95" t="s">
        <v>271</v>
      </c>
      <c r="D81" s="149" t="s">
        <v>271</v>
      </c>
      <c r="E81" s="64">
        <v>13001</v>
      </c>
      <c r="F81" s="149" t="s">
        <v>284</v>
      </c>
      <c r="G81" s="64">
        <v>13114</v>
      </c>
      <c r="H81" s="312">
        <v>107</v>
      </c>
      <c r="I81" s="168" t="s">
        <v>987</v>
      </c>
      <c r="J81" s="168" t="s">
        <v>987</v>
      </c>
      <c r="K81" s="134">
        <v>4</v>
      </c>
      <c r="L81" s="168" t="s">
        <v>987</v>
      </c>
      <c r="M81" s="168" t="s">
        <v>987</v>
      </c>
      <c r="N81" s="134">
        <v>7</v>
      </c>
      <c r="O81" s="168" t="s">
        <v>987</v>
      </c>
      <c r="P81" s="168" t="s">
        <v>987</v>
      </c>
      <c r="Q81" s="168" t="s">
        <v>987</v>
      </c>
      <c r="R81" s="168" t="s">
        <v>987</v>
      </c>
      <c r="S81" s="868" t="s">
        <v>987</v>
      </c>
      <c r="T81" s="626"/>
      <c r="U81" s="881"/>
      <c r="V81" s="881"/>
    </row>
    <row r="82" spans="1:22" s="429" customFormat="1" ht="15" customHeight="1">
      <c r="A82" s="421" t="s">
        <v>269</v>
      </c>
      <c r="B82" s="149" t="s">
        <v>270</v>
      </c>
      <c r="C82" s="95" t="s">
        <v>271</v>
      </c>
      <c r="D82" s="149" t="s">
        <v>271</v>
      </c>
      <c r="E82" s="64">
        <v>13001</v>
      </c>
      <c r="F82" s="149" t="s">
        <v>285</v>
      </c>
      <c r="G82" s="64">
        <v>13115</v>
      </c>
      <c r="H82" s="312">
        <v>42</v>
      </c>
      <c r="I82" s="168" t="s">
        <v>987</v>
      </c>
      <c r="J82" s="168" t="s">
        <v>987</v>
      </c>
      <c r="K82" s="134">
        <v>5</v>
      </c>
      <c r="L82" s="168" t="s">
        <v>987</v>
      </c>
      <c r="M82" s="168" t="s">
        <v>987</v>
      </c>
      <c r="N82" s="134">
        <v>5</v>
      </c>
      <c r="O82" s="168" t="s">
        <v>987</v>
      </c>
      <c r="P82" s="168" t="s">
        <v>987</v>
      </c>
      <c r="Q82" s="168" t="s">
        <v>987</v>
      </c>
      <c r="R82" s="168" t="s">
        <v>987</v>
      </c>
      <c r="S82" s="868" t="s">
        <v>987</v>
      </c>
      <c r="T82" s="626"/>
      <c r="U82" s="881"/>
      <c r="V82" s="881"/>
    </row>
    <row r="83" spans="1:22" s="429" customFormat="1" ht="15" customHeight="1">
      <c r="A83" s="421" t="s">
        <v>269</v>
      </c>
      <c r="B83" s="149" t="s">
        <v>270</v>
      </c>
      <c r="C83" s="95" t="s">
        <v>271</v>
      </c>
      <c r="D83" s="149" t="s">
        <v>271</v>
      </c>
      <c r="E83" s="64">
        <v>13001</v>
      </c>
      <c r="F83" s="149" t="s">
        <v>286</v>
      </c>
      <c r="G83" s="64">
        <v>13116</v>
      </c>
      <c r="H83" s="312">
        <v>60</v>
      </c>
      <c r="I83" s="168" t="s">
        <v>987</v>
      </c>
      <c r="J83" s="168" t="s">
        <v>987</v>
      </c>
      <c r="K83" s="134">
        <v>9</v>
      </c>
      <c r="L83" s="168" t="s">
        <v>987</v>
      </c>
      <c r="M83" s="168" t="s">
        <v>987</v>
      </c>
      <c r="N83" s="134">
        <v>7</v>
      </c>
      <c r="O83" s="168" t="s">
        <v>987</v>
      </c>
      <c r="P83" s="168" t="s">
        <v>987</v>
      </c>
      <c r="Q83" s="168" t="s">
        <v>987</v>
      </c>
      <c r="R83" s="168" t="s">
        <v>987</v>
      </c>
      <c r="S83" s="868" t="s">
        <v>987</v>
      </c>
      <c r="T83" s="626"/>
      <c r="U83" s="881"/>
      <c r="V83" s="881"/>
    </row>
    <row r="84" spans="1:22" s="429" customFormat="1" ht="15" customHeight="1">
      <c r="A84" s="421" t="s">
        <v>269</v>
      </c>
      <c r="B84" s="149" t="s">
        <v>270</v>
      </c>
      <c r="C84" s="95" t="s">
        <v>271</v>
      </c>
      <c r="D84" s="149" t="s">
        <v>271</v>
      </c>
      <c r="E84" s="64">
        <v>13001</v>
      </c>
      <c r="F84" s="149" t="s">
        <v>287</v>
      </c>
      <c r="G84" s="64">
        <v>13117</v>
      </c>
      <c r="H84" s="312">
        <v>46</v>
      </c>
      <c r="I84" s="168" t="s">
        <v>987</v>
      </c>
      <c r="J84" s="168" t="s">
        <v>987</v>
      </c>
      <c r="K84" s="134">
        <v>9</v>
      </c>
      <c r="L84" s="168" t="s">
        <v>987</v>
      </c>
      <c r="M84" s="168" t="s">
        <v>987</v>
      </c>
      <c r="N84" s="134">
        <v>4</v>
      </c>
      <c r="O84" s="168" t="s">
        <v>987</v>
      </c>
      <c r="P84" s="168" t="s">
        <v>987</v>
      </c>
      <c r="Q84" s="168" t="s">
        <v>987</v>
      </c>
      <c r="R84" s="168" t="s">
        <v>987</v>
      </c>
      <c r="S84" s="868" t="s">
        <v>987</v>
      </c>
      <c r="T84" s="626"/>
      <c r="U84" s="881"/>
      <c r="V84" s="881"/>
    </row>
    <row r="85" spans="1:22" s="429" customFormat="1" ht="15" customHeight="1">
      <c r="A85" s="421" t="s">
        <v>269</v>
      </c>
      <c r="B85" s="149" t="s">
        <v>270</v>
      </c>
      <c r="C85" s="95" t="s">
        <v>271</v>
      </c>
      <c r="D85" s="149" t="s">
        <v>271</v>
      </c>
      <c r="E85" s="64">
        <v>13001</v>
      </c>
      <c r="F85" s="149" t="s">
        <v>288</v>
      </c>
      <c r="G85" s="64">
        <v>13118</v>
      </c>
      <c r="H85" s="312">
        <v>66</v>
      </c>
      <c r="I85" s="168" t="s">
        <v>987</v>
      </c>
      <c r="J85" s="168" t="s">
        <v>987</v>
      </c>
      <c r="K85" s="134">
        <v>6</v>
      </c>
      <c r="L85" s="168" t="s">
        <v>987</v>
      </c>
      <c r="M85" s="168" t="s">
        <v>987</v>
      </c>
      <c r="N85" s="134">
        <v>4</v>
      </c>
      <c r="O85" s="168" t="s">
        <v>987</v>
      </c>
      <c r="P85" s="168" t="s">
        <v>987</v>
      </c>
      <c r="Q85" s="168" t="s">
        <v>987</v>
      </c>
      <c r="R85" s="168" t="s">
        <v>987</v>
      </c>
      <c r="S85" s="868" t="s">
        <v>987</v>
      </c>
      <c r="T85" s="626"/>
      <c r="U85" s="881"/>
      <c r="V85" s="881"/>
    </row>
    <row r="86" spans="1:22" s="429" customFormat="1" ht="15" customHeight="1">
      <c r="A86" s="421" t="s">
        <v>269</v>
      </c>
      <c r="B86" s="149" t="s">
        <v>270</v>
      </c>
      <c r="C86" s="95" t="s">
        <v>271</v>
      </c>
      <c r="D86" s="149" t="s">
        <v>271</v>
      </c>
      <c r="E86" s="64">
        <v>13001</v>
      </c>
      <c r="F86" s="149" t="s">
        <v>289</v>
      </c>
      <c r="G86" s="64">
        <v>13119</v>
      </c>
      <c r="H86" s="312">
        <v>257</v>
      </c>
      <c r="I86" s="168" t="s">
        <v>987</v>
      </c>
      <c r="J86" s="168" t="s">
        <v>987</v>
      </c>
      <c r="K86" s="134">
        <v>19</v>
      </c>
      <c r="L86" s="168" t="s">
        <v>987</v>
      </c>
      <c r="M86" s="168" t="s">
        <v>987</v>
      </c>
      <c r="N86" s="134">
        <v>12</v>
      </c>
      <c r="O86" s="168" t="s">
        <v>987</v>
      </c>
      <c r="P86" s="168" t="s">
        <v>987</v>
      </c>
      <c r="Q86" s="168" t="s">
        <v>987</v>
      </c>
      <c r="R86" s="168" t="s">
        <v>987</v>
      </c>
      <c r="S86" s="868" t="s">
        <v>987</v>
      </c>
      <c r="T86" s="626"/>
      <c r="U86" s="881"/>
      <c r="V86" s="881"/>
    </row>
    <row r="87" spans="1:22" s="429" customFormat="1" ht="15" customHeight="1">
      <c r="A87" s="421" t="s">
        <v>269</v>
      </c>
      <c r="B87" s="149" t="s">
        <v>270</v>
      </c>
      <c r="C87" s="95" t="s">
        <v>271</v>
      </c>
      <c r="D87" s="149" t="s">
        <v>271</v>
      </c>
      <c r="E87" s="64">
        <v>13001</v>
      </c>
      <c r="F87" s="149" t="s">
        <v>290</v>
      </c>
      <c r="G87" s="64">
        <v>13120</v>
      </c>
      <c r="H87" s="312">
        <v>134</v>
      </c>
      <c r="I87" s="168" t="s">
        <v>987</v>
      </c>
      <c r="J87" s="168" t="s">
        <v>987</v>
      </c>
      <c r="K87" s="134">
        <v>7</v>
      </c>
      <c r="L87" s="168" t="s">
        <v>987</v>
      </c>
      <c r="M87" s="168" t="s">
        <v>987</v>
      </c>
      <c r="N87" s="134">
        <v>13</v>
      </c>
      <c r="O87" s="168" t="s">
        <v>987</v>
      </c>
      <c r="P87" s="168" t="s">
        <v>987</v>
      </c>
      <c r="Q87" s="168" t="s">
        <v>987</v>
      </c>
      <c r="R87" s="168" t="s">
        <v>987</v>
      </c>
      <c r="S87" s="868" t="s">
        <v>987</v>
      </c>
      <c r="T87" s="626"/>
      <c r="U87" s="881"/>
      <c r="V87" s="881"/>
    </row>
    <row r="88" spans="1:22" s="429" customFormat="1" ht="15" customHeight="1">
      <c r="A88" s="421" t="s">
        <v>269</v>
      </c>
      <c r="B88" s="149" t="s">
        <v>270</v>
      </c>
      <c r="C88" s="95" t="s">
        <v>271</v>
      </c>
      <c r="D88" s="149" t="s">
        <v>271</v>
      </c>
      <c r="E88" s="64">
        <v>13001</v>
      </c>
      <c r="F88" s="149" t="s">
        <v>291</v>
      </c>
      <c r="G88" s="64">
        <v>13121</v>
      </c>
      <c r="H88" s="312">
        <v>75</v>
      </c>
      <c r="I88" s="168" t="s">
        <v>987</v>
      </c>
      <c r="J88" s="168" t="s">
        <v>987</v>
      </c>
      <c r="K88" s="134">
        <v>10</v>
      </c>
      <c r="L88" s="168" t="s">
        <v>987</v>
      </c>
      <c r="M88" s="168" t="s">
        <v>987</v>
      </c>
      <c r="N88" s="134">
        <v>8</v>
      </c>
      <c r="O88" s="168" t="s">
        <v>987</v>
      </c>
      <c r="P88" s="168" t="s">
        <v>987</v>
      </c>
      <c r="Q88" s="168" t="s">
        <v>987</v>
      </c>
      <c r="R88" s="168" t="s">
        <v>987</v>
      </c>
      <c r="S88" s="868" t="s">
        <v>987</v>
      </c>
      <c r="T88" s="626"/>
      <c r="U88" s="881"/>
      <c r="V88" s="881"/>
    </row>
    <row r="89" spans="1:22" s="429" customFormat="1" ht="15" customHeight="1">
      <c r="A89" s="421" t="s">
        <v>269</v>
      </c>
      <c r="B89" s="149" t="s">
        <v>270</v>
      </c>
      <c r="C89" s="95" t="s">
        <v>271</v>
      </c>
      <c r="D89" s="149" t="s">
        <v>271</v>
      </c>
      <c r="E89" s="64">
        <v>13001</v>
      </c>
      <c r="F89" s="149" t="s">
        <v>292</v>
      </c>
      <c r="G89" s="64">
        <v>13122</v>
      </c>
      <c r="H89" s="312">
        <v>112</v>
      </c>
      <c r="I89" s="168" t="s">
        <v>987</v>
      </c>
      <c r="J89" s="168" t="s">
        <v>987</v>
      </c>
      <c r="K89" s="134">
        <v>15</v>
      </c>
      <c r="L89" s="168" t="s">
        <v>987</v>
      </c>
      <c r="M89" s="168" t="s">
        <v>987</v>
      </c>
      <c r="N89" s="134">
        <v>6</v>
      </c>
      <c r="O89" s="168" t="s">
        <v>987</v>
      </c>
      <c r="P89" s="168" t="s">
        <v>987</v>
      </c>
      <c r="Q89" s="168" t="s">
        <v>987</v>
      </c>
      <c r="R89" s="168" t="s">
        <v>987</v>
      </c>
      <c r="S89" s="868" t="s">
        <v>987</v>
      </c>
      <c r="T89" s="626"/>
      <c r="U89" s="881"/>
      <c r="V89" s="881"/>
    </row>
    <row r="90" spans="1:22" s="429" customFormat="1" ht="15" customHeight="1">
      <c r="A90" s="421" t="s">
        <v>269</v>
      </c>
      <c r="B90" s="149" t="s">
        <v>270</v>
      </c>
      <c r="C90" s="95" t="s">
        <v>271</v>
      </c>
      <c r="D90" s="149" t="s">
        <v>271</v>
      </c>
      <c r="E90" s="64">
        <v>13001</v>
      </c>
      <c r="F90" s="149" t="s">
        <v>293</v>
      </c>
      <c r="G90" s="64">
        <v>13123</v>
      </c>
      <c r="H90" s="312">
        <v>126</v>
      </c>
      <c r="I90" s="168" t="s">
        <v>987</v>
      </c>
      <c r="J90" s="168" t="s">
        <v>987</v>
      </c>
      <c r="K90" s="134">
        <v>16</v>
      </c>
      <c r="L90" s="168" t="s">
        <v>987</v>
      </c>
      <c r="M90" s="168" t="s">
        <v>987</v>
      </c>
      <c r="N90" s="134">
        <v>7</v>
      </c>
      <c r="O90" s="168" t="s">
        <v>987</v>
      </c>
      <c r="P90" s="168" t="s">
        <v>987</v>
      </c>
      <c r="Q90" s="168" t="s">
        <v>987</v>
      </c>
      <c r="R90" s="168" t="s">
        <v>987</v>
      </c>
      <c r="S90" s="868" t="s">
        <v>987</v>
      </c>
      <c r="T90" s="626"/>
      <c r="U90" s="881"/>
      <c r="V90" s="881"/>
    </row>
    <row r="91" spans="1:22" s="429" customFormat="1" ht="15" customHeight="1">
      <c r="A91" s="421" t="s">
        <v>269</v>
      </c>
      <c r="B91" s="149" t="s">
        <v>270</v>
      </c>
      <c r="C91" s="95" t="s">
        <v>271</v>
      </c>
      <c r="D91" s="149" t="s">
        <v>271</v>
      </c>
      <c r="E91" s="64">
        <v>13001</v>
      </c>
      <c r="F91" s="149" t="s">
        <v>294</v>
      </c>
      <c r="G91" s="64">
        <v>13124</v>
      </c>
      <c r="H91" s="312">
        <v>81</v>
      </c>
      <c r="I91" s="168" t="s">
        <v>987</v>
      </c>
      <c r="J91" s="168" t="s">
        <v>987</v>
      </c>
      <c r="K91" s="134">
        <v>19</v>
      </c>
      <c r="L91" s="168" t="s">
        <v>987</v>
      </c>
      <c r="M91" s="168" t="s">
        <v>987</v>
      </c>
      <c r="N91" s="134">
        <v>7</v>
      </c>
      <c r="O91" s="168" t="s">
        <v>987</v>
      </c>
      <c r="P91" s="168" t="s">
        <v>987</v>
      </c>
      <c r="Q91" s="168" t="s">
        <v>987</v>
      </c>
      <c r="R91" s="168" t="s">
        <v>987</v>
      </c>
      <c r="S91" s="868" t="s">
        <v>987</v>
      </c>
      <c r="T91" s="626"/>
      <c r="U91" s="881"/>
      <c r="V91" s="881"/>
    </row>
    <row r="92" spans="1:22" s="429" customFormat="1" ht="15" customHeight="1">
      <c r="A92" s="421" t="s">
        <v>269</v>
      </c>
      <c r="B92" s="149" t="s">
        <v>270</v>
      </c>
      <c r="C92" s="95" t="s">
        <v>271</v>
      </c>
      <c r="D92" s="149" t="s">
        <v>271</v>
      </c>
      <c r="E92" s="64">
        <v>13001</v>
      </c>
      <c r="F92" s="149" t="s">
        <v>295</v>
      </c>
      <c r="G92" s="64">
        <v>13125</v>
      </c>
      <c r="H92" s="312">
        <v>80</v>
      </c>
      <c r="I92" s="168" t="s">
        <v>987</v>
      </c>
      <c r="J92" s="168" t="s">
        <v>987</v>
      </c>
      <c r="K92" s="134">
        <v>10</v>
      </c>
      <c r="L92" s="168" t="s">
        <v>987</v>
      </c>
      <c r="M92" s="168" t="s">
        <v>987</v>
      </c>
      <c r="N92" s="134">
        <v>6</v>
      </c>
      <c r="O92" s="168" t="s">
        <v>987</v>
      </c>
      <c r="P92" s="168" t="s">
        <v>987</v>
      </c>
      <c r="Q92" s="168" t="s">
        <v>987</v>
      </c>
      <c r="R92" s="168" t="s">
        <v>987</v>
      </c>
      <c r="S92" s="868" t="s">
        <v>987</v>
      </c>
      <c r="T92" s="626"/>
      <c r="U92" s="881"/>
      <c r="V92" s="881"/>
    </row>
    <row r="93" spans="1:22" s="429" customFormat="1" ht="15" customHeight="1">
      <c r="A93" s="421" t="s">
        <v>269</v>
      </c>
      <c r="B93" s="149" t="s">
        <v>270</v>
      </c>
      <c r="C93" s="95" t="s">
        <v>271</v>
      </c>
      <c r="D93" s="149" t="s">
        <v>271</v>
      </c>
      <c r="E93" s="64">
        <v>13001</v>
      </c>
      <c r="F93" s="149" t="s">
        <v>296</v>
      </c>
      <c r="G93" s="64">
        <v>13126</v>
      </c>
      <c r="H93" s="312">
        <v>82</v>
      </c>
      <c r="I93" s="168" t="s">
        <v>987</v>
      </c>
      <c r="J93" s="168" t="s">
        <v>987</v>
      </c>
      <c r="K93" s="134">
        <v>10</v>
      </c>
      <c r="L93" s="168" t="s">
        <v>987</v>
      </c>
      <c r="M93" s="168" t="s">
        <v>987</v>
      </c>
      <c r="N93" s="134">
        <v>7</v>
      </c>
      <c r="O93" s="168" t="s">
        <v>987</v>
      </c>
      <c r="P93" s="168" t="s">
        <v>987</v>
      </c>
      <c r="Q93" s="168" t="s">
        <v>987</v>
      </c>
      <c r="R93" s="168" t="s">
        <v>987</v>
      </c>
      <c r="S93" s="868" t="s">
        <v>987</v>
      </c>
      <c r="T93" s="626"/>
      <c r="U93" s="881"/>
      <c r="V93" s="881"/>
    </row>
    <row r="94" spans="1:22" s="429" customFormat="1" ht="15" customHeight="1">
      <c r="A94" s="421" t="s">
        <v>269</v>
      </c>
      <c r="B94" s="149" t="s">
        <v>270</v>
      </c>
      <c r="C94" s="95" t="s">
        <v>271</v>
      </c>
      <c r="D94" s="149" t="s">
        <v>271</v>
      </c>
      <c r="E94" s="64">
        <v>13001</v>
      </c>
      <c r="F94" s="149" t="s">
        <v>297</v>
      </c>
      <c r="G94" s="64">
        <v>13127</v>
      </c>
      <c r="H94" s="312">
        <v>100</v>
      </c>
      <c r="I94" s="168" t="s">
        <v>987</v>
      </c>
      <c r="J94" s="168" t="s">
        <v>987</v>
      </c>
      <c r="K94" s="134">
        <v>10</v>
      </c>
      <c r="L94" s="168" t="s">
        <v>987</v>
      </c>
      <c r="M94" s="168" t="s">
        <v>987</v>
      </c>
      <c r="N94" s="134">
        <v>9</v>
      </c>
      <c r="O94" s="168" t="s">
        <v>987</v>
      </c>
      <c r="P94" s="168" t="s">
        <v>987</v>
      </c>
      <c r="Q94" s="168" t="s">
        <v>987</v>
      </c>
      <c r="R94" s="168" t="s">
        <v>987</v>
      </c>
      <c r="S94" s="868" t="s">
        <v>987</v>
      </c>
      <c r="T94" s="626"/>
      <c r="U94" s="881"/>
      <c r="V94" s="881"/>
    </row>
    <row r="95" spans="1:22" s="429" customFormat="1" ht="15" customHeight="1">
      <c r="A95" s="421" t="s">
        <v>269</v>
      </c>
      <c r="B95" s="149" t="s">
        <v>270</v>
      </c>
      <c r="C95" s="95" t="s">
        <v>271</v>
      </c>
      <c r="D95" s="149" t="s">
        <v>271</v>
      </c>
      <c r="E95" s="64">
        <v>13001</v>
      </c>
      <c r="F95" s="149" t="s">
        <v>298</v>
      </c>
      <c r="G95" s="64">
        <v>13128</v>
      </c>
      <c r="H95" s="312">
        <v>94</v>
      </c>
      <c r="I95" s="168" t="s">
        <v>987</v>
      </c>
      <c r="J95" s="168" t="s">
        <v>987</v>
      </c>
      <c r="K95" s="134">
        <v>8</v>
      </c>
      <c r="L95" s="168" t="s">
        <v>987</v>
      </c>
      <c r="M95" s="168" t="s">
        <v>987</v>
      </c>
      <c r="N95" s="134">
        <v>5</v>
      </c>
      <c r="O95" s="168" t="s">
        <v>987</v>
      </c>
      <c r="P95" s="168" t="s">
        <v>987</v>
      </c>
      <c r="Q95" s="168" t="s">
        <v>987</v>
      </c>
      <c r="R95" s="168" t="s">
        <v>987</v>
      </c>
      <c r="S95" s="868" t="s">
        <v>987</v>
      </c>
      <c r="T95" s="626"/>
      <c r="U95" s="881"/>
      <c r="V95" s="881"/>
    </row>
    <row r="96" spans="1:22" s="429" customFormat="1" ht="15" customHeight="1">
      <c r="A96" s="421" t="s">
        <v>269</v>
      </c>
      <c r="B96" s="149" t="s">
        <v>270</v>
      </c>
      <c r="C96" s="95" t="s">
        <v>271</v>
      </c>
      <c r="D96" s="149" t="s">
        <v>271</v>
      </c>
      <c r="E96" s="64">
        <v>13001</v>
      </c>
      <c r="F96" s="149" t="s">
        <v>299</v>
      </c>
      <c r="G96" s="64">
        <v>13129</v>
      </c>
      <c r="H96" s="312">
        <v>65</v>
      </c>
      <c r="I96" s="168" t="s">
        <v>987</v>
      </c>
      <c r="J96" s="168" t="s">
        <v>987</v>
      </c>
      <c r="K96" s="134">
        <v>12</v>
      </c>
      <c r="L96" s="168" t="s">
        <v>987</v>
      </c>
      <c r="M96" s="168" t="s">
        <v>987</v>
      </c>
      <c r="N96" s="134">
        <v>4</v>
      </c>
      <c r="O96" s="168" t="s">
        <v>987</v>
      </c>
      <c r="P96" s="168" t="s">
        <v>987</v>
      </c>
      <c r="Q96" s="168" t="s">
        <v>987</v>
      </c>
      <c r="R96" s="168" t="s">
        <v>987</v>
      </c>
      <c r="S96" s="868" t="s">
        <v>987</v>
      </c>
      <c r="T96" s="626"/>
      <c r="U96" s="881"/>
      <c r="V96" s="881"/>
    </row>
    <row r="97" spans="1:22" s="429" customFormat="1" ht="15" customHeight="1">
      <c r="A97" s="421" t="s">
        <v>269</v>
      </c>
      <c r="B97" s="149" t="s">
        <v>270</v>
      </c>
      <c r="C97" s="95" t="s">
        <v>271</v>
      </c>
      <c r="D97" s="149" t="s">
        <v>271</v>
      </c>
      <c r="E97" s="64">
        <v>13001</v>
      </c>
      <c r="F97" s="149" t="s">
        <v>300</v>
      </c>
      <c r="G97" s="64">
        <v>13130</v>
      </c>
      <c r="H97" s="312">
        <v>85</v>
      </c>
      <c r="I97" s="168" t="s">
        <v>987</v>
      </c>
      <c r="J97" s="168" t="s">
        <v>987</v>
      </c>
      <c r="K97" s="134">
        <v>8</v>
      </c>
      <c r="L97" s="168" t="s">
        <v>987</v>
      </c>
      <c r="M97" s="168" t="s">
        <v>987</v>
      </c>
      <c r="N97" s="134">
        <v>4</v>
      </c>
      <c r="O97" s="168" t="s">
        <v>987</v>
      </c>
      <c r="P97" s="168" t="s">
        <v>987</v>
      </c>
      <c r="Q97" s="168" t="s">
        <v>987</v>
      </c>
      <c r="R97" s="168" t="s">
        <v>987</v>
      </c>
      <c r="S97" s="868" t="s">
        <v>987</v>
      </c>
      <c r="T97" s="626"/>
      <c r="U97" s="881"/>
      <c r="V97" s="881"/>
    </row>
    <row r="98" spans="1:22" s="429" customFormat="1" ht="15" customHeight="1">
      <c r="A98" s="421" t="s">
        <v>269</v>
      </c>
      <c r="B98" s="149" t="s">
        <v>270</v>
      </c>
      <c r="C98" s="95" t="s">
        <v>271</v>
      </c>
      <c r="D98" s="149" t="s">
        <v>271</v>
      </c>
      <c r="E98" s="64">
        <v>13001</v>
      </c>
      <c r="F98" s="149" t="s">
        <v>301</v>
      </c>
      <c r="G98" s="64">
        <v>13131</v>
      </c>
      <c r="H98" s="312">
        <v>52</v>
      </c>
      <c r="I98" s="168" t="s">
        <v>987</v>
      </c>
      <c r="J98" s="168" t="s">
        <v>987</v>
      </c>
      <c r="K98" s="134">
        <v>9</v>
      </c>
      <c r="L98" s="168" t="s">
        <v>987</v>
      </c>
      <c r="M98" s="168" t="s">
        <v>987</v>
      </c>
      <c r="N98" s="134">
        <v>4</v>
      </c>
      <c r="O98" s="168" t="s">
        <v>987</v>
      </c>
      <c r="P98" s="168" t="s">
        <v>987</v>
      </c>
      <c r="Q98" s="168" t="s">
        <v>987</v>
      </c>
      <c r="R98" s="168" t="s">
        <v>987</v>
      </c>
      <c r="S98" s="868" t="s">
        <v>987</v>
      </c>
      <c r="T98" s="626"/>
      <c r="U98" s="881"/>
      <c r="V98" s="881"/>
    </row>
    <row r="99" spans="1:22" s="429" customFormat="1" ht="15" customHeight="1">
      <c r="A99" s="421" t="s">
        <v>269</v>
      </c>
      <c r="B99" s="149" t="s">
        <v>270</v>
      </c>
      <c r="C99" s="95" t="s">
        <v>271</v>
      </c>
      <c r="D99" s="149" t="s">
        <v>271</v>
      </c>
      <c r="E99" s="64">
        <v>13001</v>
      </c>
      <c r="F99" s="149" t="s">
        <v>302</v>
      </c>
      <c r="G99" s="64">
        <v>13132</v>
      </c>
      <c r="H99" s="312">
        <v>34</v>
      </c>
      <c r="I99" s="168" t="s">
        <v>987</v>
      </c>
      <c r="J99" s="168" t="s">
        <v>987</v>
      </c>
      <c r="K99" s="134">
        <v>2</v>
      </c>
      <c r="L99" s="168" t="s">
        <v>987</v>
      </c>
      <c r="M99" s="168" t="s">
        <v>987</v>
      </c>
      <c r="N99" s="134">
        <v>5</v>
      </c>
      <c r="O99" s="168" t="s">
        <v>987</v>
      </c>
      <c r="P99" s="168" t="s">
        <v>987</v>
      </c>
      <c r="Q99" s="168" t="s">
        <v>987</v>
      </c>
      <c r="R99" s="168" t="s">
        <v>987</v>
      </c>
      <c r="S99" s="868" t="s">
        <v>987</v>
      </c>
      <c r="T99" s="626"/>
      <c r="U99" s="881"/>
      <c r="V99" s="881"/>
    </row>
    <row r="100" spans="1:22" s="429" customFormat="1" ht="15" customHeight="1">
      <c r="A100" s="421" t="s">
        <v>269</v>
      </c>
      <c r="B100" s="149" t="s">
        <v>303</v>
      </c>
      <c r="C100" s="95" t="s">
        <v>271</v>
      </c>
      <c r="D100" s="149" t="s">
        <v>271</v>
      </c>
      <c r="E100" s="64">
        <v>13001</v>
      </c>
      <c r="F100" s="149" t="s">
        <v>304</v>
      </c>
      <c r="G100" s="64">
        <v>13201</v>
      </c>
      <c r="H100" s="312">
        <v>268</v>
      </c>
      <c r="I100" s="168" t="s">
        <v>987</v>
      </c>
      <c r="J100" s="168" t="s">
        <v>987</v>
      </c>
      <c r="K100" s="134">
        <v>24</v>
      </c>
      <c r="L100" s="168" t="s">
        <v>987</v>
      </c>
      <c r="M100" s="168" t="s">
        <v>987</v>
      </c>
      <c r="N100" s="134">
        <v>14</v>
      </c>
      <c r="O100" s="168" t="s">
        <v>987</v>
      </c>
      <c r="P100" s="168" t="s">
        <v>987</v>
      </c>
      <c r="Q100" s="168" t="s">
        <v>987</v>
      </c>
      <c r="R100" s="168" t="s">
        <v>987</v>
      </c>
      <c r="S100" s="868" t="s">
        <v>987</v>
      </c>
      <c r="T100" s="626"/>
      <c r="U100" s="881"/>
      <c r="V100" s="881"/>
    </row>
    <row r="101" spans="1:22" s="429" customFormat="1" ht="15" customHeight="1">
      <c r="A101" s="421" t="s">
        <v>269</v>
      </c>
      <c r="B101" s="149" t="s">
        <v>303</v>
      </c>
      <c r="C101" s="95" t="s">
        <v>271</v>
      </c>
      <c r="D101" s="149" t="s">
        <v>271</v>
      </c>
      <c r="E101" s="64">
        <v>13001</v>
      </c>
      <c r="F101" s="149" t="s">
        <v>305</v>
      </c>
      <c r="G101" s="64">
        <v>13202</v>
      </c>
      <c r="H101" s="312">
        <v>4</v>
      </c>
      <c r="I101" s="168" t="s">
        <v>987</v>
      </c>
      <c r="J101" s="168" t="s">
        <v>987</v>
      </c>
      <c r="K101" s="134">
        <v>3</v>
      </c>
      <c r="L101" s="168" t="s">
        <v>987</v>
      </c>
      <c r="M101" s="168" t="s">
        <v>987</v>
      </c>
      <c r="N101" s="134">
        <v>3</v>
      </c>
      <c r="O101" s="168" t="s">
        <v>987</v>
      </c>
      <c r="P101" s="168" t="s">
        <v>987</v>
      </c>
      <c r="Q101" s="168" t="s">
        <v>987</v>
      </c>
      <c r="R101" s="168" t="s">
        <v>987</v>
      </c>
      <c r="S101" s="868" t="s">
        <v>987</v>
      </c>
      <c r="T101" s="626"/>
      <c r="U101" s="881"/>
      <c r="V101" s="881"/>
    </row>
    <row r="102" spans="1:22" s="429" customFormat="1" ht="15" customHeight="1">
      <c r="A102" s="421" t="s">
        <v>269</v>
      </c>
      <c r="B102" s="149" t="s">
        <v>303</v>
      </c>
      <c r="C102" s="95" t="s">
        <v>271</v>
      </c>
      <c r="D102" s="149" t="s">
        <v>271</v>
      </c>
      <c r="E102" s="64">
        <v>13001</v>
      </c>
      <c r="F102" s="149" t="s">
        <v>306</v>
      </c>
      <c r="G102" s="64">
        <v>13203</v>
      </c>
      <c r="H102" s="312">
        <v>10</v>
      </c>
      <c r="I102" s="168" t="s">
        <v>987</v>
      </c>
      <c r="J102" s="168" t="s">
        <v>987</v>
      </c>
      <c r="K102" s="134">
        <v>3</v>
      </c>
      <c r="L102" s="168" t="s">
        <v>987</v>
      </c>
      <c r="M102" s="168" t="s">
        <v>987</v>
      </c>
      <c r="N102" s="134">
        <v>6</v>
      </c>
      <c r="O102" s="168" t="s">
        <v>987</v>
      </c>
      <c r="P102" s="168" t="s">
        <v>987</v>
      </c>
      <c r="Q102" s="168" t="s">
        <v>987</v>
      </c>
      <c r="R102" s="168" t="s">
        <v>987</v>
      </c>
      <c r="S102" s="868" t="s">
        <v>987</v>
      </c>
      <c r="T102" s="626"/>
      <c r="U102" s="881"/>
      <c r="V102" s="881"/>
    </row>
    <row r="103" spans="1:22" s="429" customFormat="1" ht="15" customHeight="1">
      <c r="A103" s="421" t="s">
        <v>269</v>
      </c>
      <c r="B103" s="149" t="s">
        <v>307</v>
      </c>
      <c r="C103" s="95" t="s">
        <v>271</v>
      </c>
      <c r="D103" s="149" t="s">
        <v>271</v>
      </c>
      <c r="E103" s="64">
        <v>13001</v>
      </c>
      <c r="F103" s="149" t="s">
        <v>308</v>
      </c>
      <c r="G103" s="64">
        <v>13301</v>
      </c>
      <c r="H103" s="312">
        <v>85</v>
      </c>
      <c r="I103" s="168" t="s">
        <v>987</v>
      </c>
      <c r="J103" s="168" t="s">
        <v>987</v>
      </c>
      <c r="K103" s="134">
        <v>9</v>
      </c>
      <c r="L103" s="168" t="s">
        <v>987</v>
      </c>
      <c r="M103" s="168" t="s">
        <v>987</v>
      </c>
      <c r="N103" s="134">
        <v>6</v>
      </c>
      <c r="O103" s="168" t="s">
        <v>987</v>
      </c>
      <c r="P103" s="168" t="s">
        <v>987</v>
      </c>
      <c r="Q103" s="168" t="s">
        <v>987</v>
      </c>
      <c r="R103" s="168" t="s">
        <v>987</v>
      </c>
      <c r="S103" s="868" t="s">
        <v>987</v>
      </c>
      <c r="T103" s="626"/>
      <c r="U103" s="881"/>
      <c r="V103" s="881"/>
    </row>
    <row r="104" spans="1:22" s="429" customFormat="1" ht="15" customHeight="1">
      <c r="A104" s="421" t="s">
        <v>269</v>
      </c>
      <c r="B104" s="149" t="s">
        <v>307</v>
      </c>
      <c r="C104" s="95" t="s">
        <v>271</v>
      </c>
      <c r="D104" s="149" t="s">
        <v>271</v>
      </c>
      <c r="E104" s="64">
        <v>13001</v>
      </c>
      <c r="F104" s="149" t="s">
        <v>309</v>
      </c>
      <c r="G104" s="64">
        <v>13302</v>
      </c>
      <c r="H104" s="312">
        <v>54</v>
      </c>
      <c r="I104" s="168" t="s">
        <v>987</v>
      </c>
      <c r="J104" s="168" t="s">
        <v>987</v>
      </c>
      <c r="K104" s="134">
        <v>7</v>
      </c>
      <c r="L104" s="168" t="s">
        <v>987</v>
      </c>
      <c r="M104" s="168" t="s">
        <v>987</v>
      </c>
      <c r="N104" s="134">
        <v>7</v>
      </c>
      <c r="O104" s="168" t="s">
        <v>987</v>
      </c>
      <c r="P104" s="168" t="s">
        <v>987</v>
      </c>
      <c r="Q104" s="168" t="s">
        <v>987</v>
      </c>
      <c r="R104" s="168" t="s">
        <v>987</v>
      </c>
      <c r="S104" s="868" t="s">
        <v>987</v>
      </c>
      <c r="T104" s="626"/>
      <c r="U104" s="881"/>
      <c r="V104" s="881"/>
    </row>
    <row r="105" spans="1:22" s="429" customFormat="1" ht="15" customHeight="1">
      <c r="A105" s="421" t="s">
        <v>269</v>
      </c>
      <c r="B105" s="149" t="s">
        <v>307</v>
      </c>
      <c r="C105" s="95" t="s">
        <v>271</v>
      </c>
      <c r="D105" s="149" t="s">
        <v>271</v>
      </c>
      <c r="E105" s="64">
        <v>13001</v>
      </c>
      <c r="F105" s="149" t="s">
        <v>310</v>
      </c>
      <c r="G105" s="64">
        <v>13303</v>
      </c>
      <c r="H105" s="312">
        <v>16</v>
      </c>
      <c r="I105" s="168" t="s">
        <v>987</v>
      </c>
      <c r="J105" s="168" t="s">
        <v>987</v>
      </c>
      <c r="K105" s="134">
        <v>4</v>
      </c>
      <c r="L105" s="168" t="s">
        <v>987</v>
      </c>
      <c r="M105" s="168" t="s">
        <v>987</v>
      </c>
      <c r="N105" s="134">
        <v>5</v>
      </c>
      <c r="O105" s="168" t="s">
        <v>987</v>
      </c>
      <c r="P105" s="168" t="s">
        <v>987</v>
      </c>
      <c r="Q105" s="168" t="s">
        <v>987</v>
      </c>
      <c r="R105" s="168" t="s">
        <v>987</v>
      </c>
      <c r="S105" s="868" t="s">
        <v>987</v>
      </c>
      <c r="T105" s="626"/>
      <c r="U105" s="881"/>
      <c r="V105" s="881"/>
    </row>
    <row r="106" spans="1:22" s="429" customFormat="1" ht="15" customHeight="1">
      <c r="A106" s="421" t="s">
        <v>269</v>
      </c>
      <c r="B106" s="149" t="s">
        <v>311</v>
      </c>
      <c r="C106" s="95" t="s">
        <v>271</v>
      </c>
      <c r="D106" s="149" t="s">
        <v>271</v>
      </c>
      <c r="E106" s="64">
        <v>13001</v>
      </c>
      <c r="F106" s="149" t="s">
        <v>312</v>
      </c>
      <c r="G106" s="64">
        <v>13401</v>
      </c>
      <c r="H106" s="312">
        <v>163</v>
      </c>
      <c r="I106" s="168" t="s">
        <v>987</v>
      </c>
      <c r="J106" s="168" t="s">
        <v>987</v>
      </c>
      <c r="K106" s="134">
        <v>22</v>
      </c>
      <c r="L106" s="168" t="s">
        <v>987</v>
      </c>
      <c r="M106" s="168" t="s">
        <v>987</v>
      </c>
      <c r="N106" s="134">
        <v>10</v>
      </c>
      <c r="O106" s="168" t="s">
        <v>987</v>
      </c>
      <c r="P106" s="168" t="s">
        <v>987</v>
      </c>
      <c r="Q106" s="168" t="s">
        <v>987</v>
      </c>
      <c r="R106" s="168" t="s">
        <v>987</v>
      </c>
      <c r="S106" s="868" t="s">
        <v>987</v>
      </c>
      <c r="T106" s="626"/>
      <c r="U106" s="881"/>
      <c r="V106" s="881"/>
    </row>
    <row r="107" spans="1:22" s="429" customFormat="1" ht="15" customHeight="1">
      <c r="A107" s="421" t="s">
        <v>269</v>
      </c>
      <c r="B107" s="149" t="s">
        <v>311</v>
      </c>
      <c r="C107" s="95" t="s">
        <v>271</v>
      </c>
      <c r="D107" s="149" t="s">
        <v>271</v>
      </c>
      <c r="E107" s="64">
        <v>13001</v>
      </c>
      <c r="F107" s="149" t="s">
        <v>313</v>
      </c>
      <c r="G107" s="64">
        <v>13402</v>
      </c>
      <c r="H107" s="312">
        <v>49</v>
      </c>
      <c r="I107" s="168" t="s">
        <v>987</v>
      </c>
      <c r="J107" s="168" t="s">
        <v>987</v>
      </c>
      <c r="K107" s="134">
        <v>11</v>
      </c>
      <c r="L107" s="168" t="s">
        <v>987</v>
      </c>
      <c r="M107" s="168" t="s">
        <v>987</v>
      </c>
      <c r="N107" s="134">
        <v>12</v>
      </c>
      <c r="O107" s="168" t="s">
        <v>987</v>
      </c>
      <c r="P107" s="168" t="s">
        <v>987</v>
      </c>
      <c r="Q107" s="168" t="s">
        <v>987</v>
      </c>
      <c r="R107" s="168" t="s">
        <v>987</v>
      </c>
      <c r="S107" s="868" t="s">
        <v>987</v>
      </c>
      <c r="T107" s="626"/>
      <c r="U107" s="881"/>
      <c r="V107" s="881"/>
    </row>
    <row r="108" spans="1:22" s="429" customFormat="1" ht="15" customHeight="1">
      <c r="A108" s="421" t="s">
        <v>269</v>
      </c>
      <c r="B108" s="149" t="s">
        <v>311</v>
      </c>
      <c r="C108" s="95" t="s">
        <v>271</v>
      </c>
      <c r="D108" s="149" t="s">
        <v>271</v>
      </c>
      <c r="E108" s="64">
        <v>13001</v>
      </c>
      <c r="F108" s="149" t="s">
        <v>314</v>
      </c>
      <c r="G108" s="64">
        <v>13403</v>
      </c>
      <c r="H108" s="312">
        <v>8</v>
      </c>
      <c r="I108" s="168" t="s">
        <v>987</v>
      </c>
      <c r="J108" s="168" t="s">
        <v>987</v>
      </c>
      <c r="K108" s="134">
        <v>1</v>
      </c>
      <c r="L108" s="168" t="s">
        <v>987</v>
      </c>
      <c r="M108" s="168" t="s">
        <v>987</v>
      </c>
      <c r="N108" s="134">
        <v>3</v>
      </c>
      <c r="O108" s="168" t="s">
        <v>987</v>
      </c>
      <c r="P108" s="168" t="s">
        <v>987</v>
      </c>
      <c r="Q108" s="168" t="s">
        <v>987</v>
      </c>
      <c r="R108" s="168" t="s">
        <v>987</v>
      </c>
      <c r="S108" s="868" t="s">
        <v>987</v>
      </c>
      <c r="T108" s="626"/>
      <c r="U108" s="881"/>
      <c r="V108" s="881"/>
    </row>
    <row r="109" spans="1:22" s="429" customFormat="1" ht="15" customHeight="1">
      <c r="A109" s="421" t="s">
        <v>269</v>
      </c>
      <c r="B109" s="149" t="s">
        <v>311</v>
      </c>
      <c r="C109" s="95" t="s">
        <v>271</v>
      </c>
      <c r="D109" s="149" t="s">
        <v>271</v>
      </c>
      <c r="E109" s="64">
        <v>13001</v>
      </c>
      <c r="F109" s="149" t="s">
        <v>315</v>
      </c>
      <c r="G109" s="64">
        <v>13404</v>
      </c>
      <c r="H109" s="312">
        <v>33</v>
      </c>
      <c r="I109" s="168" t="s">
        <v>987</v>
      </c>
      <c r="J109" s="168" t="s">
        <v>987</v>
      </c>
      <c r="K109" s="134">
        <v>6</v>
      </c>
      <c r="L109" s="168" t="s">
        <v>987</v>
      </c>
      <c r="M109" s="168" t="s">
        <v>987</v>
      </c>
      <c r="N109" s="134">
        <v>10</v>
      </c>
      <c r="O109" s="168" t="s">
        <v>987</v>
      </c>
      <c r="P109" s="168" t="s">
        <v>987</v>
      </c>
      <c r="Q109" s="168" t="s">
        <v>987</v>
      </c>
      <c r="R109" s="168" t="s">
        <v>987</v>
      </c>
      <c r="S109" s="868" t="s">
        <v>987</v>
      </c>
      <c r="T109" s="626"/>
      <c r="U109" s="881"/>
      <c r="V109" s="881"/>
    </row>
    <row r="110" spans="1:22" s="429" customFormat="1" ht="15" customHeight="1">
      <c r="A110" s="421" t="s">
        <v>269</v>
      </c>
      <c r="B110" s="149" t="s">
        <v>316</v>
      </c>
      <c r="C110" s="95" t="s">
        <v>172</v>
      </c>
      <c r="D110" s="149" t="s">
        <v>316</v>
      </c>
      <c r="E110" s="64">
        <v>13501</v>
      </c>
      <c r="F110" s="66" t="s">
        <v>316</v>
      </c>
      <c r="G110" s="64">
        <v>13501</v>
      </c>
      <c r="H110" s="312">
        <v>61</v>
      </c>
      <c r="I110" s="168" t="s">
        <v>987</v>
      </c>
      <c r="J110" s="168" t="s">
        <v>987</v>
      </c>
      <c r="K110" s="134">
        <v>12</v>
      </c>
      <c r="L110" s="168" t="s">
        <v>987</v>
      </c>
      <c r="M110" s="168" t="s">
        <v>987</v>
      </c>
      <c r="N110" s="134">
        <v>10</v>
      </c>
      <c r="O110" s="168" t="s">
        <v>987</v>
      </c>
      <c r="P110" s="168" t="s">
        <v>987</v>
      </c>
      <c r="Q110" s="168" t="s">
        <v>987</v>
      </c>
      <c r="R110" s="168" t="s">
        <v>987</v>
      </c>
      <c r="S110" s="868" t="s">
        <v>987</v>
      </c>
      <c r="T110" s="626"/>
      <c r="U110" s="881"/>
      <c r="V110" s="881"/>
    </row>
    <row r="111" spans="1:22" s="429" customFormat="1" ht="15" customHeight="1">
      <c r="A111" s="421" t="s">
        <v>269</v>
      </c>
      <c r="B111" s="149" t="s">
        <v>317</v>
      </c>
      <c r="C111" s="95" t="s">
        <v>271</v>
      </c>
      <c r="D111" s="149" t="s">
        <v>271</v>
      </c>
      <c r="E111" s="64">
        <v>13001</v>
      </c>
      <c r="F111" s="149" t="s">
        <v>317</v>
      </c>
      <c r="G111" s="64">
        <v>13601</v>
      </c>
      <c r="H111" s="312">
        <v>48</v>
      </c>
      <c r="I111" s="168" t="s">
        <v>987</v>
      </c>
      <c r="J111" s="168" t="s">
        <v>987</v>
      </c>
      <c r="K111" s="134">
        <v>8</v>
      </c>
      <c r="L111" s="168" t="s">
        <v>987</v>
      </c>
      <c r="M111" s="168" t="s">
        <v>987</v>
      </c>
      <c r="N111" s="134">
        <v>5</v>
      </c>
      <c r="O111" s="168" t="s">
        <v>987</v>
      </c>
      <c r="P111" s="168" t="s">
        <v>987</v>
      </c>
      <c r="Q111" s="168" t="s">
        <v>987</v>
      </c>
      <c r="R111" s="168" t="s">
        <v>987</v>
      </c>
      <c r="S111" s="868" t="s">
        <v>987</v>
      </c>
      <c r="T111" s="626"/>
      <c r="U111" s="881"/>
      <c r="V111" s="881"/>
    </row>
    <row r="112" spans="1:22" s="429" customFormat="1" ht="15" customHeight="1">
      <c r="A112" s="421" t="s">
        <v>269</v>
      </c>
      <c r="B112" s="149" t="s">
        <v>317</v>
      </c>
      <c r="C112" s="95" t="s">
        <v>271</v>
      </c>
      <c r="D112" s="149" t="s">
        <v>271</v>
      </c>
      <c r="E112" s="64">
        <v>13001</v>
      </c>
      <c r="F112" s="149" t="s">
        <v>318</v>
      </c>
      <c r="G112" s="64">
        <v>13602</v>
      </c>
      <c r="H112" s="312">
        <v>27</v>
      </c>
      <c r="I112" s="168" t="s">
        <v>987</v>
      </c>
      <c r="J112" s="168" t="s">
        <v>987</v>
      </c>
      <c r="K112" s="134">
        <v>3</v>
      </c>
      <c r="L112" s="168" t="s">
        <v>987</v>
      </c>
      <c r="M112" s="168" t="s">
        <v>987</v>
      </c>
      <c r="N112" s="134">
        <v>6</v>
      </c>
      <c r="O112" s="168" t="s">
        <v>987</v>
      </c>
      <c r="P112" s="168" t="s">
        <v>987</v>
      </c>
      <c r="Q112" s="168" t="s">
        <v>987</v>
      </c>
      <c r="R112" s="168" t="s">
        <v>987</v>
      </c>
      <c r="S112" s="868" t="s">
        <v>987</v>
      </c>
      <c r="T112" s="626"/>
      <c r="U112" s="881"/>
      <c r="V112" s="881"/>
    </row>
    <row r="113" spans="1:22" s="429" customFormat="1" ht="15" customHeight="1">
      <c r="A113" s="421" t="s">
        <v>269</v>
      </c>
      <c r="B113" s="149" t="s">
        <v>317</v>
      </c>
      <c r="C113" s="95" t="s">
        <v>271</v>
      </c>
      <c r="D113" s="149" t="s">
        <v>271</v>
      </c>
      <c r="E113" s="64">
        <v>13001</v>
      </c>
      <c r="F113" s="149" t="s">
        <v>319</v>
      </c>
      <c r="G113" s="64">
        <v>13603</v>
      </c>
      <c r="H113" s="312">
        <v>17</v>
      </c>
      <c r="I113" s="168" t="s">
        <v>987</v>
      </c>
      <c r="J113" s="168" t="s">
        <v>987</v>
      </c>
      <c r="K113" s="134">
        <v>6</v>
      </c>
      <c r="L113" s="168" t="s">
        <v>987</v>
      </c>
      <c r="M113" s="168" t="s">
        <v>987</v>
      </c>
      <c r="N113" s="134">
        <v>6</v>
      </c>
      <c r="O113" s="168" t="s">
        <v>987</v>
      </c>
      <c r="P113" s="168" t="s">
        <v>987</v>
      </c>
      <c r="Q113" s="168" t="s">
        <v>987</v>
      </c>
      <c r="R113" s="168" t="s">
        <v>987</v>
      </c>
      <c r="S113" s="868" t="s">
        <v>987</v>
      </c>
      <c r="T113" s="626"/>
      <c r="U113" s="881"/>
      <c r="V113" s="881"/>
    </row>
    <row r="114" spans="1:22" s="429" customFormat="1" ht="15" customHeight="1">
      <c r="A114" s="421" t="s">
        <v>269</v>
      </c>
      <c r="B114" s="149" t="s">
        <v>317</v>
      </c>
      <c r="C114" s="95" t="s">
        <v>271</v>
      </c>
      <c r="D114" s="149" t="s">
        <v>271</v>
      </c>
      <c r="E114" s="64">
        <v>13001</v>
      </c>
      <c r="F114" s="149" t="s">
        <v>320</v>
      </c>
      <c r="G114" s="64">
        <v>13604</v>
      </c>
      <c r="H114" s="312">
        <v>35</v>
      </c>
      <c r="I114" s="168" t="s">
        <v>987</v>
      </c>
      <c r="J114" s="168" t="s">
        <v>987</v>
      </c>
      <c r="K114" s="134">
        <v>2</v>
      </c>
      <c r="L114" s="168" t="s">
        <v>987</v>
      </c>
      <c r="M114" s="168" t="s">
        <v>987</v>
      </c>
      <c r="N114" s="134">
        <v>5</v>
      </c>
      <c r="O114" s="168" t="s">
        <v>987</v>
      </c>
      <c r="P114" s="168" t="s">
        <v>987</v>
      </c>
      <c r="Q114" s="168" t="s">
        <v>987</v>
      </c>
      <c r="R114" s="168" t="s">
        <v>987</v>
      </c>
      <c r="S114" s="868" t="s">
        <v>987</v>
      </c>
      <c r="T114" s="626"/>
      <c r="U114" s="881"/>
      <c r="V114" s="881"/>
    </row>
    <row r="115" spans="1:22" s="429" customFormat="1" ht="15" customHeight="1">
      <c r="A115" s="421" t="s">
        <v>269</v>
      </c>
      <c r="B115" s="149" t="s">
        <v>317</v>
      </c>
      <c r="C115" s="95" t="s">
        <v>271</v>
      </c>
      <c r="D115" s="149" t="s">
        <v>271</v>
      </c>
      <c r="E115" s="64">
        <v>13001</v>
      </c>
      <c r="F115" s="149" t="s">
        <v>321</v>
      </c>
      <c r="G115" s="64">
        <v>13605</v>
      </c>
      <c r="H115" s="312">
        <v>62</v>
      </c>
      <c r="I115" s="168" t="s">
        <v>987</v>
      </c>
      <c r="J115" s="168" t="s">
        <v>987</v>
      </c>
      <c r="K115" s="134">
        <v>6</v>
      </c>
      <c r="L115" s="168" t="s">
        <v>987</v>
      </c>
      <c r="M115" s="168" t="s">
        <v>987</v>
      </c>
      <c r="N115" s="134">
        <v>7</v>
      </c>
      <c r="O115" s="168" t="s">
        <v>987</v>
      </c>
      <c r="P115" s="168" t="s">
        <v>987</v>
      </c>
      <c r="Q115" s="168" t="s">
        <v>987</v>
      </c>
      <c r="R115" s="168" t="s">
        <v>987</v>
      </c>
      <c r="S115" s="868" t="s">
        <v>987</v>
      </c>
      <c r="T115" s="626"/>
      <c r="U115" s="881"/>
      <c r="V115" s="881"/>
    </row>
    <row r="116" spans="1:22" s="429" customFormat="1" ht="15" customHeight="1">
      <c r="A116" s="421" t="s">
        <v>322</v>
      </c>
      <c r="B116" s="149" t="s">
        <v>323</v>
      </c>
      <c r="C116" s="95" t="s">
        <v>172</v>
      </c>
      <c r="D116" s="149" t="s">
        <v>323</v>
      </c>
      <c r="E116" s="64">
        <v>14101</v>
      </c>
      <c r="F116" s="149" t="s">
        <v>323</v>
      </c>
      <c r="G116" s="64">
        <v>14101</v>
      </c>
      <c r="H116" s="312">
        <v>138</v>
      </c>
      <c r="I116" s="134">
        <v>0</v>
      </c>
      <c r="J116" s="134">
        <v>0</v>
      </c>
      <c r="K116" s="134">
        <v>21</v>
      </c>
      <c r="L116" s="134">
        <v>0</v>
      </c>
      <c r="M116" s="134">
        <f t="shared" ref="M116:M117" si="26">K116-L116</f>
        <v>21</v>
      </c>
      <c r="N116" s="134">
        <v>19</v>
      </c>
      <c r="O116" s="134">
        <v>0</v>
      </c>
      <c r="P116" s="134">
        <f t="shared" ref="P116" si="27">N116-O116</f>
        <v>19</v>
      </c>
      <c r="Q116" s="134">
        <f t="shared" ref="Q116:Q117" si="28">I116+L116+O116</f>
        <v>0</v>
      </c>
      <c r="R116" s="134">
        <f t="shared" ref="R116:R117" si="29">J116+M116+P116</f>
        <v>40</v>
      </c>
      <c r="S116" s="512">
        <v>0</v>
      </c>
      <c r="T116" s="626"/>
      <c r="U116" s="881"/>
      <c r="V116" s="881"/>
    </row>
    <row r="117" spans="1:22" s="429" customFormat="1" ht="15" customHeight="1">
      <c r="A117" s="421" t="s">
        <v>324</v>
      </c>
      <c r="B117" s="149" t="s">
        <v>325</v>
      </c>
      <c r="C117" s="95" t="s">
        <v>172</v>
      </c>
      <c r="D117" s="149" t="s">
        <v>325</v>
      </c>
      <c r="E117" s="64">
        <v>15101</v>
      </c>
      <c r="F117" s="149" t="s">
        <v>325</v>
      </c>
      <c r="G117" s="64">
        <v>15101</v>
      </c>
      <c r="H117" s="312">
        <v>185</v>
      </c>
      <c r="I117" s="134">
        <v>32</v>
      </c>
      <c r="J117" s="134">
        <f>H117-I117</f>
        <v>153</v>
      </c>
      <c r="K117" s="134">
        <v>17</v>
      </c>
      <c r="L117" s="134">
        <v>6</v>
      </c>
      <c r="M117" s="134">
        <f t="shared" si="26"/>
        <v>11</v>
      </c>
      <c r="N117" s="134">
        <v>14</v>
      </c>
      <c r="O117" s="134">
        <v>3</v>
      </c>
      <c r="P117" s="134">
        <f>N117-O117</f>
        <v>11</v>
      </c>
      <c r="Q117" s="134">
        <f t="shared" si="28"/>
        <v>41</v>
      </c>
      <c r="R117" s="134">
        <f t="shared" si="29"/>
        <v>175</v>
      </c>
      <c r="S117" s="512">
        <v>18.98</v>
      </c>
      <c r="T117" s="626"/>
      <c r="U117" s="881"/>
      <c r="V117" s="881"/>
    </row>
    <row r="118" spans="1:22" s="429" customFormat="1" ht="15" customHeight="1">
      <c r="A118" s="421" t="s">
        <v>326</v>
      </c>
      <c r="B118" s="219" t="s">
        <v>327</v>
      </c>
      <c r="C118" s="95" t="s">
        <v>172</v>
      </c>
      <c r="D118" s="149" t="s">
        <v>328</v>
      </c>
      <c r="E118" s="64">
        <v>16101</v>
      </c>
      <c r="F118" s="149" t="s">
        <v>329</v>
      </c>
      <c r="G118" s="64">
        <v>16101</v>
      </c>
      <c r="H118" s="312">
        <v>125</v>
      </c>
      <c r="I118" s="168" t="s">
        <v>987</v>
      </c>
      <c r="J118" s="168" t="s">
        <v>987</v>
      </c>
      <c r="K118" s="134">
        <v>20</v>
      </c>
      <c r="L118" s="168" t="s">
        <v>987</v>
      </c>
      <c r="M118" s="168" t="s">
        <v>987</v>
      </c>
      <c r="N118" s="134">
        <v>14</v>
      </c>
      <c r="O118" s="168" t="s">
        <v>987</v>
      </c>
      <c r="P118" s="168" t="s">
        <v>987</v>
      </c>
      <c r="Q118" s="168" t="s">
        <v>987</v>
      </c>
      <c r="R118" s="168" t="s">
        <v>987</v>
      </c>
      <c r="S118" s="868" t="s">
        <v>987</v>
      </c>
      <c r="T118" s="626"/>
      <c r="U118" s="881"/>
      <c r="V118" s="881"/>
    </row>
    <row r="119" spans="1:22" s="429" customFormat="1" ht="15" customHeight="1">
      <c r="A119" s="421" t="s">
        <v>326</v>
      </c>
      <c r="B119" s="219" t="s">
        <v>327</v>
      </c>
      <c r="C119" s="95" t="s">
        <v>172</v>
      </c>
      <c r="D119" s="149" t="s">
        <v>328</v>
      </c>
      <c r="E119" s="64">
        <v>16101</v>
      </c>
      <c r="F119" s="149" t="s">
        <v>330</v>
      </c>
      <c r="G119" s="64">
        <v>16103</v>
      </c>
      <c r="H119" s="312">
        <v>11</v>
      </c>
      <c r="I119" s="168" t="s">
        <v>987</v>
      </c>
      <c r="J119" s="168" t="s">
        <v>987</v>
      </c>
      <c r="K119" s="134">
        <v>3</v>
      </c>
      <c r="L119" s="168" t="s">
        <v>987</v>
      </c>
      <c r="M119" s="168" t="s">
        <v>987</v>
      </c>
      <c r="N119" s="134">
        <v>3</v>
      </c>
      <c r="O119" s="168" t="s">
        <v>987</v>
      </c>
      <c r="P119" s="168" t="s">
        <v>987</v>
      </c>
      <c r="Q119" s="168" t="s">
        <v>987</v>
      </c>
      <c r="R119" s="168" t="s">
        <v>987</v>
      </c>
      <c r="S119" s="868" t="s">
        <v>987</v>
      </c>
      <c r="T119" s="626"/>
      <c r="U119" s="881"/>
      <c r="V119" s="881"/>
    </row>
    <row r="120" spans="1:22" s="429" customFormat="1" ht="15" customHeight="1">
      <c r="A120" s="421" t="s">
        <v>326</v>
      </c>
      <c r="B120" s="219" t="s">
        <v>331</v>
      </c>
      <c r="C120" s="95" t="s">
        <v>172</v>
      </c>
      <c r="D120" s="150" t="s">
        <v>332</v>
      </c>
      <c r="E120" s="64">
        <v>16301</v>
      </c>
      <c r="F120" s="150" t="s">
        <v>332</v>
      </c>
      <c r="G120" s="64">
        <v>16301</v>
      </c>
      <c r="H120" s="312">
        <v>20</v>
      </c>
      <c r="I120" s="168" t="s">
        <v>987</v>
      </c>
      <c r="J120" s="168" t="s">
        <v>987</v>
      </c>
      <c r="K120" s="134">
        <v>6</v>
      </c>
      <c r="L120" s="168" t="s">
        <v>987</v>
      </c>
      <c r="M120" s="168" t="s">
        <v>987</v>
      </c>
      <c r="N120" s="134">
        <v>5</v>
      </c>
      <c r="O120" s="168" t="s">
        <v>987</v>
      </c>
      <c r="P120" s="168" t="s">
        <v>987</v>
      </c>
      <c r="Q120" s="168" t="s">
        <v>987</v>
      </c>
      <c r="R120" s="168" t="s">
        <v>987</v>
      </c>
      <c r="S120" s="868" t="s">
        <v>987</v>
      </c>
      <c r="T120" s="626"/>
      <c r="U120" s="881"/>
      <c r="V120" s="881"/>
    </row>
  </sheetData>
  <mergeCells count="2">
    <mergeCell ref="B1:S1"/>
    <mergeCell ref="H2:S2"/>
  </mergeCells>
  <hyperlinks>
    <hyperlink ref="T1" location="INDICE!A1" display="INDICE" xr:uid="{00000000-0004-0000-2200-000000000000}"/>
    <hyperlink ref="T2" location="Matriz_Estadisticas!A1" display="ESTADÍSTICAS" xr:uid="{00000000-0004-0000-2200-000001000000}"/>
    <hyperlink ref="A1" location="INDICE!C78" display="EA_41" xr:uid="{00000000-0004-0000-2200-000002000000}"/>
  </hyperlinks>
  <pageMargins left="0.7" right="0.7" top="0.75" bottom="0.75" header="0.3" footer="0.3"/>
  <pageSetup paperSize="9"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6"/>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59" t="s">
        <v>1464</v>
      </c>
      <c r="C2" s="27"/>
      <c r="D2" s="27"/>
      <c r="E2" s="27"/>
    </row>
    <row r="3" spans="1:19" ht="15" customHeight="1">
      <c r="A3" s="100" t="s">
        <v>4</v>
      </c>
      <c r="B3" s="259" t="s">
        <v>75</v>
      </c>
      <c r="C3" s="27"/>
      <c r="D3" s="27"/>
      <c r="E3" s="27"/>
      <c r="F3" s="27"/>
      <c r="G3" s="27"/>
      <c r="H3" s="27"/>
      <c r="I3" s="27"/>
      <c r="J3" s="27"/>
      <c r="K3" s="27"/>
      <c r="L3" s="27"/>
      <c r="M3" s="27"/>
      <c r="N3" s="27"/>
      <c r="O3" s="27"/>
      <c r="P3" s="27"/>
      <c r="Q3" s="27"/>
      <c r="R3" s="27"/>
      <c r="S3" s="27"/>
    </row>
    <row r="4" spans="1:19" ht="15" customHeight="1">
      <c r="A4" s="100" t="s">
        <v>388</v>
      </c>
      <c r="B4" s="259" t="s">
        <v>84</v>
      </c>
      <c r="C4" s="27"/>
      <c r="D4" s="27"/>
      <c r="E4" s="27"/>
      <c r="F4" s="27"/>
      <c r="G4" s="27"/>
      <c r="H4" s="27"/>
      <c r="I4" s="27"/>
      <c r="J4" s="27"/>
      <c r="K4" s="27"/>
      <c r="L4" s="27"/>
      <c r="M4" s="27"/>
      <c r="N4" s="27"/>
      <c r="O4" s="27"/>
      <c r="P4" s="27"/>
      <c r="Q4" s="27"/>
      <c r="R4" s="27"/>
      <c r="S4" s="27"/>
    </row>
    <row r="5" spans="1:19" ht="15" customHeight="1">
      <c r="A5" s="100" t="s">
        <v>9</v>
      </c>
      <c r="B5" s="259" t="s">
        <v>1465</v>
      </c>
      <c r="C5" s="27"/>
      <c r="D5" s="27"/>
      <c r="E5" s="27"/>
      <c r="F5" s="27"/>
      <c r="G5" s="27"/>
      <c r="H5" s="27"/>
      <c r="I5" s="27"/>
      <c r="J5" s="27"/>
      <c r="K5" s="27"/>
      <c r="L5" s="27"/>
      <c r="M5" s="27"/>
      <c r="N5" s="27"/>
      <c r="O5" s="27"/>
      <c r="P5" s="27"/>
      <c r="Q5" s="27"/>
      <c r="R5" s="27"/>
      <c r="S5" s="27"/>
    </row>
    <row r="6" spans="1:19" ht="15" customHeight="1">
      <c r="A6" s="100" t="s">
        <v>138</v>
      </c>
      <c r="B6" s="259" t="s">
        <v>421</v>
      </c>
      <c r="C6" s="27"/>
      <c r="D6" s="27"/>
      <c r="E6" s="27"/>
      <c r="F6" s="27"/>
      <c r="G6" s="27"/>
      <c r="H6" s="27"/>
      <c r="I6" s="27"/>
      <c r="J6" s="27"/>
      <c r="K6" s="27"/>
      <c r="L6" s="27"/>
      <c r="M6" s="27"/>
      <c r="N6" s="27"/>
      <c r="O6" s="27"/>
      <c r="P6" s="27"/>
      <c r="Q6" s="27"/>
      <c r="R6" s="27"/>
      <c r="S6" s="27"/>
    </row>
    <row r="7" spans="1:19" ht="15" customHeight="1">
      <c r="A7" s="100" t="s">
        <v>7</v>
      </c>
      <c r="B7" s="217" t="s">
        <v>422</v>
      </c>
      <c r="C7" s="27"/>
      <c r="D7" s="27"/>
      <c r="E7" s="27"/>
      <c r="F7" s="27"/>
      <c r="G7" s="27"/>
      <c r="H7" s="27"/>
      <c r="I7" s="27"/>
      <c r="J7" s="27"/>
      <c r="K7" s="27"/>
      <c r="L7" s="27"/>
      <c r="M7" s="27"/>
      <c r="N7" s="27"/>
      <c r="O7" s="27"/>
      <c r="P7" s="27"/>
      <c r="Q7" s="27"/>
      <c r="R7" s="27"/>
      <c r="S7" s="27"/>
    </row>
    <row r="8" spans="1:19" ht="15" customHeight="1">
      <c r="A8" s="100" t="s">
        <v>389</v>
      </c>
      <c r="B8" s="257">
        <v>2019</v>
      </c>
      <c r="C8" s="25"/>
      <c r="D8" s="25"/>
      <c r="E8" s="25"/>
    </row>
    <row r="9" spans="1:19" ht="15" customHeight="1">
      <c r="A9" s="100" t="s">
        <v>390</v>
      </c>
      <c r="B9" s="259" t="s">
        <v>470</v>
      </c>
      <c r="C9" s="27"/>
      <c r="D9" s="27"/>
      <c r="E9" s="27"/>
    </row>
    <row r="10" spans="1:19" ht="52.8">
      <c r="A10" s="263" t="s">
        <v>391</v>
      </c>
      <c r="B10" s="1026" t="s">
        <v>1961</v>
      </c>
      <c r="C10" s="27"/>
      <c r="D10" s="27"/>
      <c r="E10" s="27"/>
    </row>
    <row r="11" spans="1:19" ht="15" customHeight="1">
      <c r="A11" s="100" t="s">
        <v>392</v>
      </c>
      <c r="B11" s="259" t="s">
        <v>425</v>
      </c>
    </row>
    <row r="12" spans="1:19" ht="15" customHeight="1">
      <c r="A12" s="100" t="s">
        <v>393</v>
      </c>
      <c r="B12" s="259" t="s">
        <v>1693</v>
      </c>
    </row>
    <row r="13" spans="1:19" ht="15" customHeight="1">
      <c r="A13" s="100" t="s">
        <v>394</v>
      </c>
      <c r="B13" s="259" t="s">
        <v>1694</v>
      </c>
    </row>
    <row r="14" spans="1:19" ht="15" customHeight="1">
      <c r="A14" s="100" t="s">
        <v>139</v>
      </c>
      <c r="B14" s="259" t="s">
        <v>1950</v>
      </c>
    </row>
    <row r="15" spans="1:19" ht="15" customHeight="1">
      <c r="A15" s="100" t="s">
        <v>395</v>
      </c>
      <c r="B15" s="131">
        <v>44161</v>
      </c>
    </row>
    <row r="16" spans="1:19" ht="15" customHeight="1">
      <c r="A16" s="100" t="s">
        <v>396</v>
      </c>
      <c r="B16" s="131">
        <v>44161</v>
      </c>
    </row>
    <row r="17" spans="1:2" ht="15" customHeight="1">
      <c r="A17" s="100" t="s">
        <v>397</v>
      </c>
      <c r="B17" s="259" t="s">
        <v>1314</v>
      </c>
    </row>
    <row r="18" spans="1:2" ht="15" customHeight="1">
      <c r="A18" s="191" t="s">
        <v>398</v>
      </c>
      <c r="B18" s="259" t="s">
        <v>1466</v>
      </c>
    </row>
    <row r="19" spans="1:2" ht="15" customHeight="1">
      <c r="A19" s="191" t="s">
        <v>399</v>
      </c>
      <c r="B19" s="259" t="s">
        <v>431</v>
      </c>
    </row>
    <row r="20" spans="1:2" ht="15" customHeight="1">
      <c r="A20" s="191" t="s">
        <v>400</v>
      </c>
      <c r="B20" s="259" t="s">
        <v>479</v>
      </c>
    </row>
    <row r="21" spans="1:2" ht="15" customHeight="1">
      <c r="A21" s="191" t="s">
        <v>403</v>
      </c>
      <c r="B21" s="259" t="s">
        <v>1460</v>
      </c>
    </row>
    <row r="22" spans="1:2" ht="15" customHeight="1">
      <c r="A22" s="191" t="s">
        <v>404</v>
      </c>
      <c r="B22" s="259" t="s">
        <v>814</v>
      </c>
    </row>
    <row r="23" spans="1:2" ht="15" customHeight="1">
      <c r="A23" s="191" t="s">
        <v>435</v>
      </c>
      <c r="B23" s="635" t="s">
        <v>1461</v>
      </c>
    </row>
    <row r="24" spans="1:2" ht="15" customHeight="1">
      <c r="A24" s="191" t="s">
        <v>405</v>
      </c>
      <c r="B24" s="171">
        <v>2019</v>
      </c>
    </row>
    <row r="25" spans="1:2" ht="15" customHeight="1">
      <c r="A25" s="191" t="s">
        <v>406</v>
      </c>
      <c r="B25" s="259" t="s">
        <v>470</v>
      </c>
    </row>
    <row r="26" spans="1:2" ht="15" customHeight="1">
      <c r="A26" s="191" t="s">
        <v>407</v>
      </c>
      <c r="B26" s="244"/>
    </row>
    <row r="27" spans="1:2" ht="15" customHeight="1">
      <c r="A27" s="191" t="s">
        <v>408</v>
      </c>
      <c r="B27" s="244"/>
    </row>
    <row r="28" spans="1:2" ht="15" customHeight="1">
      <c r="A28" s="191" t="s">
        <v>439</v>
      </c>
      <c r="B28" s="509"/>
    </row>
    <row r="29" spans="1:2" ht="15" customHeight="1">
      <c r="A29" s="191" t="s">
        <v>409</v>
      </c>
      <c r="B29" s="257"/>
    </row>
    <row r="30" spans="1:2" ht="15" customHeight="1">
      <c r="A30" s="191" t="s">
        <v>410</v>
      </c>
      <c r="B30" s="259"/>
    </row>
    <row r="31" spans="1:2" ht="15" customHeight="1">
      <c r="A31" s="191" t="s">
        <v>411</v>
      </c>
      <c r="B31" s="258"/>
    </row>
    <row r="32" spans="1:2" ht="15" customHeight="1">
      <c r="A32" s="278" t="s">
        <v>412</v>
      </c>
      <c r="B32" s="258"/>
    </row>
    <row r="33" spans="1:2" ht="15" customHeight="1">
      <c r="A33" s="278" t="s">
        <v>440</v>
      </c>
      <c r="B33" s="510"/>
    </row>
    <row r="34" spans="1:2" ht="15" customHeight="1">
      <c r="A34" s="278" t="s">
        <v>413</v>
      </c>
      <c r="B34" s="258"/>
    </row>
    <row r="35" spans="1:2" ht="15" customHeight="1">
      <c r="A35" s="278" t="s">
        <v>414</v>
      </c>
      <c r="B35" s="258"/>
    </row>
    <row r="36" spans="1:2" ht="27.6">
      <c r="A36" s="278" t="s">
        <v>401</v>
      </c>
      <c r="B36" s="259" t="s">
        <v>1726</v>
      </c>
    </row>
    <row r="37" spans="1:2" ht="15" customHeight="1">
      <c r="A37" s="278" t="s">
        <v>1267</v>
      </c>
      <c r="B37" s="259" t="s">
        <v>485</v>
      </c>
    </row>
    <row r="38" spans="1:2" ht="15" customHeight="1">
      <c r="A38" s="278" t="s">
        <v>402</v>
      </c>
      <c r="B38" s="259" t="s">
        <v>1455</v>
      </c>
    </row>
  </sheetData>
  <hyperlinks>
    <hyperlink ref="C1" location="INDICE!A1" display="INDICE" xr:uid="{00000000-0004-0000-2300-000000000000}"/>
    <hyperlink ref="A1" location="INDICE!C63" display="COMPONENTE" xr:uid="{00000000-0004-0000-2300-000001000000}"/>
    <hyperlink ref="B23" r:id="rId1" xr:uid="{00000000-0004-0000-2300-000002000000}"/>
  </hyperlinks>
  <pageMargins left="0.7" right="0.7" top="0.75" bottom="0.75" header="0.3" footer="0.3"/>
  <pageSetup orientation="portrait" horizontalDpi="300" verticalDpi="3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7" filterMode="1"/>
  <dimension ref="A1:Q126"/>
  <sheetViews>
    <sheetView topLeftCell="E1" workbookViewId="0">
      <selection activeCell="M71" sqref="M71"/>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26.44140625" style="218" bestFit="1" customWidth="1"/>
    <col min="9" max="9" width="25.88671875" style="218" bestFit="1" customWidth="1"/>
    <col min="10" max="10" width="23.109375" style="218" customWidth="1"/>
    <col min="11" max="11" width="27" style="218" bestFit="1" customWidth="1"/>
    <col min="12" max="12" width="17.5546875" style="218" bestFit="1" customWidth="1"/>
    <col min="13" max="13" width="36.33203125" style="218" bestFit="1" customWidth="1"/>
    <col min="14" max="14" width="13.109375" style="527" bestFit="1" customWidth="1"/>
    <col min="15" max="16384" width="11.44140625" style="218"/>
  </cols>
  <sheetData>
    <row r="1" spans="1:17">
      <c r="A1" s="446" t="s">
        <v>1464</v>
      </c>
      <c r="B1" s="1099" t="s">
        <v>1465</v>
      </c>
      <c r="C1" s="1100"/>
      <c r="D1" s="1100"/>
      <c r="E1" s="1100"/>
      <c r="F1" s="1100"/>
      <c r="G1" s="1100"/>
      <c r="H1" s="1100"/>
      <c r="I1" s="1100"/>
      <c r="J1" s="1100"/>
      <c r="K1" s="1100"/>
      <c r="L1" s="1100"/>
      <c r="M1" s="1101"/>
      <c r="N1" s="625" t="s">
        <v>137</v>
      </c>
    </row>
    <row r="2" spans="1:17">
      <c r="A2" s="470"/>
      <c r="B2" s="471"/>
      <c r="C2" s="471"/>
      <c r="D2" s="461"/>
      <c r="E2" s="451"/>
      <c r="F2" s="451"/>
      <c r="G2" s="451"/>
      <c r="H2" s="1091" t="s">
        <v>1269</v>
      </c>
      <c r="I2" s="1091"/>
      <c r="J2" s="1091"/>
      <c r="K2" s="1091"/>
      <c r="L2" s="1091"/>
      <c r="M2" s="1092"/>
      <c r="N2" s="625" t="s">
        <v>449</v>
      </c>
    </row>
    <row r="3" spans="1:17" ht="30" customHeight="1">
      <c r="A3" s="474" t="s">
        <v>165</v>
      </c>
      <c r="B3" s="474" t="s">
        <v>166</v>
      </c>
      <c r="C3" s="474" t="s">
        <v>167</v>
      </c>
      <c r="D3" s="473" t="s">
        <v>168</v>
      </c>
      <c r="E3" s="472" t="s">
        <v>169</v>
      </c>
      <c r="F3" s="472" t="s">
        <v>11</v>
      </c>
      <c r="G3" s="472" t="s">
        <v>487</v>
      </c>
      <c r="H3" s="401" t="s">
        <v>1467</v>
      </c>
      <c r="I3" s="401" t="s">
        <v>1468</v>
      </c>
      <c r="J3" s="401" t="s">
        <v>1469</v>
      </c>
      <c r="K3" s="401" t="s">
        <v>1968</v>
      </c>
      <c r="L3" s="401" t="s">
        <v>1462</v>
      </c>
      <c r="M3" s="401" t="s">
        <v>1470</v>
      </c>
    </row>
    <row r="4" spans="1:17" s="429" customFormat="1" ht="15" hidden="1" customHeight="1">
      <c r="A4" s="447" t="s">
        <v>170</v>
      </c>
      <c r="B4" s="614" t="s">
        <v>171</v>
      </c>
      <c r="C4" s="448" t="s">
        <v>172</v>
      </c>
      <c r="D4" s="614" t="s">
        <v>173</v>
      </c>
      <c r="E4" s="615">
        <v>1001</v>
      </c>
      <c r="F4" s="614" t="s">
        <v>171</v>
      </c>
      <c r="G4" s="615">
        <v>1101</v>
      </c>
      <c r="H4" s="513">
        <v>2092.1</v>
      </c>
      <c r="I4" s="512">
        <v>6.21</v>
      </c>
      <c r="J4" s="512">
        <v>7.03</v>
      </c>
      <c r="K4" s="514">
        <v>514</v>
      </c>
      <c r="L4" s="512">
        <v>13.24</v>
      </c>
      <c r="M4" s="512">
        <v>0.3</v>
      </c>
      <c r="N4" s="626"/>
      <c r="O4" s="881"/>
      <c r="P4" s="881"/>
      <c r="Q4" s="881"/>
    </row>
    <row r="5" spans="1:17" s="429" customFormat="1" ht="15" hidden="1" customHeight="1">
      <c r="A5" s="421" t="s">
        <v>170</v>
      </c>
      <c r="B5" s="149" t="s">
        <v>171</v>
      </c>
      <c r="C5" s="95" t="s">
        <v>172</v>
      </c>
      <c r="D5" s="149" t="s">
        <v>173</v>
      </c>
      <c r="E5" s="64">
        <v>1001</v>
      </c>
      <c r="F5" s="149" t="s">
        <v>174</v>
      </c>
      <c r="G5" s="64">
        <v>1107</v>
      </c>
      <c r="H5" s="513">
        <v>2538.88</v>
      </c>
      <c r="I5" s="512">
        <v>61.11</v>
      </c>
      <c r="J5" s="514">
        <v>0</v>
      </c>
      <c r="K5" s="514">
        <v>3519</v>
      </c>
      <c r="L5" s="512">
        <v>61.11</v>
      </c>
      <c r="M5" s="512">
        <v>2.41</v>
      </c>
      <c r="N5" s="626"/>
      <c r="O5" s="881"/>
      <c r="P5" s="881"/>
      <c r="Q5" s="881"/>
    </row>
    <row r="6" spans="1:17" s="429" customFormat="1" ht="15" hidden="1" customHeight="1">
      <c r="A6" s="421" t="s">
        <v>175</v>
      </c>
      <c r="B6" s="149" t="s">
        <v>175</v>
      </c>
      <c r="C6" s="95" t="s">
        <v>172</v>
      </c>
      <c r="D6" s="149" t="s">
        <v>175</v>
      </c>
      <c r="E6" s="64">
        <v>2101</v>
      </c>
      <c r="F6" s="149" t="s">
        <v>175</v>
      </c>
      <c r="G6" s="64">
        <v>2101</v>
      </c>
      <c r="H6" s="513">
        <v>6156.11</v>
      </c>
      <c r="I6" s="512">
        <v>72.23</v>
      </c>
      <c r="J6" s="512">
        <v>8.43</v>
      </c>
      <c r="K6" s="514">
        <v>5781</v>
      </c>
      <c r="L6" s="512">
        <v>80.66</v>
      </c>
      <c r="M6" s="512">
        <v>1.17</v>
      </c>
      <c r="N6" s="626"/>
      <c r="O6" s="881"/>
      <c r="P6" s="881"/>
      <c r="Q6" s="881"/>
    </row>
    <row r="7" spans="1:17" s="429" customFormat="1" ht="15" hidden="1" customHeight="1">
      <c r="A7" s="421" t="s">
        <v>175</v>
      </c>
      <c r="B7" s="149" t="s">
        <v>176</v>
      </c>
      <c r="C7" s="95" t="s">
        <v>172</v>
      </c>
      <c r="D7" s="149" t="s">
        <v>177</v>
      </c>
      <c r="E7" s="64">
        <v>2201</v>
      </c>
      <c r="F7" s="149" t="s">
        <v>177</v>
      </c>
      <c r="G7" s="64">
        <v>2201</v>
      </c>
      <c r="H7" s="513">
        <v>3437.71</v>
      </c>
      <c r="I7" s="512">
        <v>4.45</v>
      </c>
      <c r="J7" s="512">
        <v>120.88000000000001</v>
      </c>
      <c r="K7" s="514">
        <v>824</v>
      </c>
      <c r="L7" s="512">
        <v>125.33000000000001</v>
      </c>
      <c r="M7" s="512">
        <v>0.13</v>
      </c>
      <c r="N7" s="626"/>
      <c r="O7" s="881"/>
    </row>
    <row r="8" spans="1:17" s="429" customFormat="1" ht="15" hidden="1" customHeight="1">
      <c r="A8" s="421" t="s">
        <v>178</v>
      </c>
      <c r="B8" s="149" t="s">
        <v>179</v>
      </c>
      <c r="C8" s="95" t="s">
        <v>172</v>
      </c>
      <c r="D8" s="149" t="s">
        <v>180</v>
      </c>
      <c r="E8" s="64">
        <v>3001</v>
      </c>
      <c r="F8" s="149" t="s">
        <v>179</v>
      </c>
      <c r="G8" s="64">
        <v>3101</v>
      </c>
      <c r="H8" s="513">
        <v>3441.85</v>
      </c>
      <c r="I8" s="512">
        <v>94.78</v>
      </c>
      <c r="J8" s="514">
        <v>0</v>
      </c>
      <c r="K8" s="514">
        <v>3326</v>
      </c>
      <c r="L8" s="512">
        <v>94.78</v>
      </c>
      <c r="M8" s="512">
        <v>2.75</v>
      </c>
      <c r="N8" s="626"/>
      <c r="O8" s="881"/>
    </row>
    <row r="9" spans="1:17" s="429" customFormat="1" ht="15" hidden="1" customHeight="1">
      <c r="A9" s="421" t="s">
        <v>178</v>
      </c>
      <c r="B9" s="149" t="s">
        <v>179</v>
      </c>
      <c r="C9" s="95" t="s">
        <v>172</v>
      </c>
      <c r="D9" s="149" t="s">
        <v>180</v>
      </c>
      <c r="E9" s="64">
        <v>3001</v>
      </c>
      <c r="F9" s="149" t="s">
        <v>181</v>
      </c>
      <c r="G9" s="64">
        <v>3103</v>
      </c>
      <c r="H9" s="513">
        <v>392.16</v>
      </c>
      <c r="I9" s="512">
        <v>8.19</v>
      </c>
      <c r="J9" s="512">
        <v>6.75</v>
      </c>
      <c r="K9" s="514">
        <v>583</v>
      </c>
      <c r="L9" s="512">
        <v>14.94</v>
      </c>
      <c r="M9" s="512">
        <v>2.09</v>
      </c>
      <c r="N9" s="626"/>
      <c r="O9" s="881"/>
    </row>
    <row r="10" spans="1:17" s="429" customFormat="1" ht="15" hidden="1" customHeight="1">
      <c r="A10" s="421" t="s">
        <v>178</v>
      </c>
      <c r="B10" s="150" t="s">
        <v>182</v>
      </c>
      <c r="C10" s="95" t="s">
        <v>172</v>
      </c>
      <c r="D10" s="150" t="s">
        <v>183</v>
      </c>
      <c r="E10" s="64">
        <v>3301</v>
      </c>
      <c r="F10" s="150" t="s">
        <v>183</v>
      </c>
      <c r="G10" s="64">
        <v>3301</v>
      </c>
      <c r="H10" s="513">
        <v>1261.28</v>
      </c>
      <c r="I10" s="512">
        <v>2.9</v>
      </c>
      <c r="J10" s="512">
        <v>21.68</v>
      </c>
      <c r="K10" s="514">
        <v>224</v>
      </c>
      <c r="L10" s="512">
        <v>24.58</v>
      </c>
      <c r="M10" s="512">
        <v>0.23</v>
      </c>
      <c r="N10" s="626"/>
      <c r="O10" s="881"/>
    </row>
    <row r="11" spans="1:17" s="429" customFormat="1" ht="15" hidden="1" customHeight="1">
      <c r="A11" s="421" t="s">
        <v>184</v>
      </c>
      <c r="B11" s="149" t="s">
        <v>185</v>
      </c>
      <c r="C11" s="95" t="s">
        <v>172</v>
      </c>
      <c r="D11" s="149" t="s">
        <v>186</v>
      </c>
      <c r="E11" s="64">
        <v>4001</v>
      </c>
      <c r="F11" s="149" t="s">
        <v>187</v>
      </c>
      <c r="G11" s="64">
        <v>4101</v>
      </c>
      <c r="H11" s="513">
        <v>5545.74</v>
      </c>
      <c r="I11" s="512">
        <v>1.57</v>
      </c>
      <c r="J11" s="512">
        <v>29.32</v>
      </c>
      <c r="K11" s="514">
        <v>198</v>
      </c>
      <c r="L11" s="512">
        <v>30.89</v>
      </c>
      <c r="M11" s="512">
        <v>0.03</v>
      </c>
      <c r="N11" s="626"/>
      <c r="O11" s="881"/>
    </row>
    <row r="12" spans="1:17" s="429" customFormat="1" ht="15" hidden="1" customHeight="1">
      <c r="A12" s="421" t="s">
        <v>184</v>
      </c>
      <c r="B12" s="149" t="s">
        <v>185</v>
      </c>
      <c r="C12" s="95" t="s">
        <v>172</v>
      </c>
      <c r="D12" s="149" t="s">
        <v>186</v>
      </c>
      <c r="E12" s="64">
        <v>4001</v>
      </c>
      <c r="F12" s="149" t="s">
        <v>184</v>
      </c>
      <c r="G12" s="64">
        <v>4102</v>
      </c>
      <c r="H12" s="513">
        <v>6331.95</v>
      </c>
      <c r="I12" s="512">
        <v>25.11</v>
      </c>
      <c r="J12" s="512">
        <v>2.71</v>
      </c>
      <c r="K12" s="514">
        <v>376</v>
      </c>
      <c r="L12" s="512">
        <v>27.82</v>
      </c>
      <c r="M12" s="512">
        <v>0.4</v>
      </c>
      <c r="N12" s="626"/>
      <c r="O12" s="881"/>
    </row>
    <row r="13" spans="1:17" s="429" customFormat="1" ht="15" hidden="1" customHeight="1">
      <c r="A13" s="421" t="s">
        <v>184</v>
      </c>
      <c r="B13" s="149" t="s">
        <v>188</v>
      </c>
      <c r="C13" s="95" t="s">
        <v>172</v>
      </c>
      <c r="D13" s="149" t="s">
        <v>189</v>
      </c>
      <c r="E13" s="64">
        <v>4301</v>
      </c>
      <c r="F13" s="66" t="s">
        <v>189</v>
      </c>
      <c r="G13" s="64">
        <v>4301</v>
      </c>
      <c r="H13" s="513">
        <v>2162.6</v>
      </c>
      <c r="I13" s="514">
        <v>0</v>
      </c>
      <c r="J13" s="514">
        <v>0</v>
      </c>
      <c r="K13" s="514">
        <v>0</v>
      </c>
      <c r="L13" s="514">
        <v>0</v>
      </c>
      <c r="M13" s="514">
        <v>0</v>
      </c>
      <c r="N13" s="626"/>
      <c r="O13" s="881"/>
    </row>
    <row r="14" spans="1:17" s="429" customFormat="1" ht="15" hidden="1" customHeight="1">
      <c r="A14" s="421" t="s">
        <v>190</v>
      </c>
      <c r="B14" s="149" t="s">
        <v>190</v>
      </c>
      <c r="C14" s="95" t="s">
        <v>191</v>
      </c>
      <c r="D14" s="149" t="s">
        <v>191</v>
      </c>
      <c r="E14" s="64">
        <v>5001</v>
      </c>
      <c r="F14" s="149" t="s">
        <v>190</v>
      </c>
      <c r="G14" s="64">
        <v>5101</v>
      </c>
      <c r="H14" s="513">
        <v>7758.22</v>
      </c>
      <c r="I14" s="512">
        <v>104.91</v>
      </c>
      <c r="J14" s="514">
        <v>0</v>
      </c>
      <c r="K14" s="514">
        <v>2632</v>
      </c>
      <c r="L14" s="512">
        <v>104.91</v>
      </c>
      <c r="M14" s="512">
        <v>1.35</v>
      </c>
      <c r="N14" s="626"/>
      <c r="O14" s="881"/>
    </row>
    <row r="15" spans="1:17" s="429" customFormat="1" ht="15" hidden="1" customHeight="1">
      <c r="A15" s="421" t="s">
        <v>190</v>
      </c>
      <c r="B15" s="149" t="s">
        <v>190</v>
      </c>
      <c r="C15" s="95" t="s">
        <v>191</v>
      </c>
      <c r="D15" s="149" t="s">
        <v>191</v>
      </c>
      <c r="E15" s="64">
        <v>5001</v>
      </c>
      <c r="F15" s="149" t="s">
        <v>192</v>
      </c>
      <c r="G15" s="64">
        <v>5102</v>
      </c>
      <c r="H15" s="513">
        <v>848.42</v>
      </c>
      <c r="I15" s="514">
        <v>0</v>
      </c>
      <c r="J15" s="512">
        <v>1.56</v>
      </c>
      <c r="K15" s="514">
        <v>38</v>
      </c>
      <c r="L15" s="512">
        <v>1.56</v>
      </c>
      <c r="M15" s="514">
        <v>0</v>
      </c>
      <c r="N15" s="626"/>
      <c r="O15" s="881"/>
    </row>
    <row r="16" spans="1:17" s="429" customFormat="1" ht="15" hidden="1" customHeight="1">
      <c r="A16" s="421" t="s">
        <v>190</v>
      </c>
      <c r="B16" s="149" t="s">
        <v>190</v>
      </c>
      <c r="C16" s="95" t="s">
        <v>191</v>
      </c>
      <c r="D16" s="149" t="s">
        <v>191</v>
      </c>
      <c r="E16" s="64">
        <v>5001</v>
      </c>
      <c r="F16" s="149" t="s">
        <v>193</v>
      </c>
      <c r="G16" s="64">
        <v>5103</v>
      </c>
      <c r="H16" s="513">
        <v>2044.87</v>
      </c>
      <c r="I16" s="512">
        <v>6.82</v>
      </c>
      <c r="J16" s="514">
        <v>0</v>
      </c>
      <c r="K16" s="514">
        <v>76</v>
      </c>
      <c r="L16" s="512">
        <v>6.82</v>
      </c>
      <c r="M16" s="512">
        <v>0.33</v>
      </c>
      <c r="N16" s="626"/>
      <c r="O16" s="881"/>
    </row>
    <row r="17" spans="1:15" s="429" customFormat="1" ht="15" hidden="1" customHeight="1">
      <c r="A17" s="421" t="s">
        <v>190</v>
      </c>
      <c r="B17" s="149" t="s">
        <v>190</v>
      </c>
      <c r="C17" s="95" t="s">
        <v>191</v>
      </c>
      <c r="D17" s="149" t="s">
        <v>191</v>
      </c>
      <c r="E17" s="64">
        <v>5001</v>
      </c>
      <c r="F17" s="149" t="s">
        <v>194</v>
      </c>
      <c r="G17" s="64">
        <v>5105</v>
      </c>
      <c r="H17" s="513">
        <v>2757.67</v>
      </c>
      <c r="I17" s="512">
        <v>0.72</v>
      </c>
      <c r="J17" s="514">
        <v>0</v>
      </c>
      <c r="K17" s="514">
        <v>14</v>
      </c>
      <c r="L17" s="512">
        <v>0.72</v>
      </c>
      <c r="M17" s="512">
        <v>0.03</v>
      </c>
      <c r="N17" s="626"/>
      <c r="O17" s="881"/>
    </row>
    <row r="18" spans="1:15" s="429" customFormat="1" ht="15" hidden="1" customHeight="1">
      <c r="A18" s="421" t="s">
        <v>190</v>
      </c>
      <c r="B18" s="149" t="s">
        <v>190</v>
      </c>
      <c r="C18" s="95" t="s">
        <v>191</v>
      </c>
      <c r="D18" s="149" t="s">
        <v>191</v>
      </c>
      <c r="E18" s="64">
        <v>5001</v>
      </c>
      <c r="F18" s="149" t="s">
        <v>195</v>
      </c>
      <c r="G18" s="64">
        <v>5107</v>
      </c>
      <c r="H18" s="513">
        <v>1238.42</v>
      </c>
      <c r="I18" s="512">
        <v>16.989999999999998</v>
      </c>
      <c r="J18" s="512">
        <v>2.09</v>
      </c>
      <c r="K18" s="514">
        <v>204</v>
      </c>
      <c r="L18" s="512">
        <v>19.079999999999998</v>
      </c>
      <c r="M18" s="512">
        <v>1.37</v>
      </c>
      <c r="N18" s="626"/>
      <c r="O18" s="881"/>
    </row>
    <row r="19" spans="1:15" s="429" customFormat="1" ht="15" hidden="1" customHeight="1">
      <c r="A19" s="421" t="s">
        <v>190</v>
      </c>
      <c r="B19" s="149" t="s">
        <v>190</v>
      </c>
      <c r="C19" s="95" t="s">
        <v>191</v>
      </c>
      <c r="D19" s="149" t="s">
        <v>191</v>
      </c>
      <c r="E19" s="64">
        <v>5001</v>
      </c>
      <c r="F19" s="149" t="s">
        <v>196</v>
      </c>
      <c r="G19" s="64">
        <v>5109</v>
      </c>
      <c r="H19" s="513">
        <v>12057.13</v>
      </c>
      <c r="I19" s="512">
        <v>264.42</v>
      </c>
      <c r="J19" s="514">
        <v>0</v>
      </c>
      <c r="K19" s="613" t="s">
        <v>526</v>
      </c>
      <c r="L19" s="513">
        <v>264.42</v>
      </c>
      <c r="M19" s="512">
        <v>2.19</v>
      </c>
      <c r="N19" s="626"/>
      <c r="O19" s="881"/>
    </row>
    <row r="20" spans="1:15" s="429" customFormat="1" ht="15" hidden="1" customHeight="1">
      <c r="A20" s="421" t="s">
        <v>190</v>
      </c>
      <c r="B20" s="150" t="s">
        <v>197</v>
      </c>
      <c r="C20" s="95" t="s">
        <v>172</v>
      </c>
      <c r="D20" s="150" t="s">
        <v>198</v>
      </c>
      <c r="E20" s="64">
        <v>5301</v>
      </c>
      <c r="F20" s="65" t="s">
        <v>197</v>
      </c>
      <c r="G20" s="64">
        <v>5301</v>
      </c>
      <c r="H20" s="513">
        <v>1279.81</v>
      </c>
      <c r="I20" s="512">
        <v>5.49</v>
      </c>
      <c r="J20" s="512">
        <v>11.76</v>
      </c>
      <c r="K20" s="514">
        <v>101</v>
      </c>
      <c r="L20" s="512">
        <v>17.25</v>
      </c>
      <c r="M20" s="512">
        <v>0.43</v>
      </c>
      <c r="N20" s="626"/>
      <c r="O20" s="881"/>
    </row>
    <row r="21" spans="1:15" s="429" customFormat="1" ht="15" hidden="1" customHeight="1">
      <c r="A21" s="421" t="s">
        <v>190</v>
      </c>
      <c r="B21" s="150" t="s">
        <v>197</v>
      </c>
      <c r="C21" s="95" t="s">
        <v>172</v>
      </c>
      <c r="D21" s="150" t="s">
        <v>198</v>
      </c>
      <c r="E21" s="64">
        <v>5301</v>
      </c>
      <c r="F21" s="65" t="s">
        <v>199</v>
      </c>
      <c r="G21" s="64">
        <v>5304</v>
      </c>
      <c r="H21" s="513">
        <v>376.59</v>
      </c>
      <c r="I21" s="514">
        <v>0</v>
      </c>
      <c r="J21" s="514">
        <v>0</v>
      </c>
      <c r="K21" s="514">
        <v>0</v>
      </c>
      <c r="L21" s="514">
        <v>0</v>
      </c>
      <c r="M21" s="514">
        <v>0</v>
      </c>
      <c r="N21" s="626"/>
      <c r="O21" s="881"/>
    </row>
    <row r="22" spans="1:15" s="429" customFormat="1" ht="15" hidden="1" customHeight="1">
      <c r="A22" s="421" t="s">
        <v>190</v>
      </c>
      <c r="B22" s="150" t="s">
        <v>200</v>
      </c>
      <c r="C22" s="95" t="s">
        <v>172</v>
      </c>
      <c r="D22" s="150" t="s">
        <v>201</v>
      </c>
      <c r="E22" s="64">
        <v>5501</v>
      </c>
      <c r="F22" s="65" t="s">
        <v>200</v>
      </c>
      <c r="G22" s="64">
        <v>5501</v>
      </c>
      <c r="H22" s="513">
        <v>1645.4</v>
      </c>
      <c r="I22" s="512">
        <v>2.9</v>
      </c>
      <c r="J22" s="514">
        <v>0</v>
      </c>
      <c r="K22" s="514">
        <v>74</v>
      </c>
      <c r="L22" s="512">
        <v>2.9</v>
      </c>
      <c r="M22" s="512">
        <v>0.18</v>
      </c>
      <c r="N22" s="626"/>
      <c r="O22" s="881"/>
    </row>
    <row r="23" spans="1:15" s="429" customFormat="1" ht="15" hidden="1" customHeight="1">
      <c r="A23" s="421" t="s">
        <v>190</v>
      </c>
      <c r="B23" s="150" t="s">
        <v>200</v>
      </c>
      <c r="C23" s="95" t="s">
        <v>172</v>
      </c>
      <c r="D23" s="150" t="s">
        <v>201</v>
      </c>
      <c r="E23" s="64">
        <v>5501</v>
      </c>
      <c r="F23" s="65" t="s">
        <v>202</v>
      </c>
      <c r="G23" s="64">
        <v>5502</v>
      </c>
      <c r="H23" s="513">
        <v>1392.68</v>
      </c>
      <c r="I23" s="512">
        <v>1.05</v>
      </c>
      <c r="J23" s="514">
        <v>0</v>
      </c>
      <c r="K23" s="514">
        <v>38</v>
      </c>
      <c r="L23" s="512">
        <v>1.05</v>
      </c>
      <c r="M23" s="512">
        <v>0.08</v>
      </c>
      <c r="N23" s="626"/>
      <c r="O23" s="881"/>
    </row>
    <row r="24" spans="1:15" s="429" customFormat="1" ht="15" hidden="1" customHeight="1">
      <c r="A24" s="421" t="s">
        <v>190</v>
      </c>
      <c r="B24" s="150" t="s">
        <v>200</v>
      </c>
      <c r="C24" s="95" t="s">
        <v>172</v>
      </c>
      <c r="D24" s="150" t="s">
        <v>201</v>
      </c>
      <c r="E24" s="64">
        <v>5501</v>
      </c>
      <c r="F24" s="65" t="s">
        <v>203</v>
      </c>
      <c r="G24" s="64">
        <v>5503</v>
      </c>
      <c r="H24" s="513">
        <v>1041.5</v>
      </c>
      <c r="I24" s="514">
        <v>0</v>
      </c>
      <c r="J24" s="636">
        <v>2.2999999999999998</v>
      </c>
      <c r="K24" s="514">
        <v>98</v>
      </c>
      <c r="L24" s="512">
        <v>2.2999999999999998</v>
      </c>
      <c r="M24" s="514">
        <v>0</v>
      </c>
      <c r="N24" s="626"/>
      <c r="O24" s="881"/>
    </row>
    <row r="25" spans="1:15" s="429" customFormat="1" ht="15" hidden="1" customHeight="1">
      <c r="A25" s="421" t="s">
        <v>190</v>
      </c>
      <c r="B25" s="150" t="s">
        <v>200</v>
      </c>
      <c r="C25" s="95" t="s">
        <v>172</v>
      </c>
      <c r="D25" s="150" t="s">
        <v>201</v>
      </c>
      <c r="E25" s="64">
        <v>5501</v>
      </c>
      <c r="F25" s="65" t="s">
        <v>204</v>
      </c>
      <c r="G25" s="64">
        <v>5504</v>
      </c>
      <c r="H25" s="513">
        <v>934.07</v>
      </c>
      <c r="I25" s="514">
        <v>0</v>
      </c>
      <c r="J25" s="514">
        <v>0</v>
      </c>
      <c r="K25" s="514">
        <v>0</v>
      </c>
      <c r="L25" s="514">
        <v>0</v>
      </c>
      <c r="M25" s="514">
        <v>0</v>
      </c>
      <c r="N25" s="626"/>
      <c r="O25" s="881"/>
    </row>
    <row r="26" spans="1:15" s="429" customFormat="1" ht="15" hidden="1" customHeight="1">
      <c r="A26" s="421" t="s">
        <v>190</v>
      </c>
      <c r="B26" s="149" t="s">
        <v>205</v>
      </c>
      <c r="C26" s="95" t="s">
        <v>172</v>
      </c>
      <c r="D26" s="149" t="s">
        <v>206</v>
      </c>
      <c r="E26" s="64">
        <v>5601</v>
      </c>
      <c r="F26" s="66" t="s">
        <v>205</v>
      </c>
      <c r="G26" s="64">
        <v>5601</v>
      </c>
      <c r="H26" s="513">
        <v>2233.17</v>
      </c>
      <c r="I26" s="512">
        <v>2.67</v>
      </c>
      <c r="J26" s="514">
        <v>0</v>
      </c>
      <c r="K26" s="514">
        <v>69</v>
      </c>
      <c r="L26" s="512">
        <v>2.67</v>
      </c>
      <c r="M26" s="512">
        <v>0.12</v>
      </c>
      <c r="N26" s="626"/>
      <c r="O26" s="881"/>
    </row>
    <row r="27" spans="1:15" s="429" customFormat="1" ht="15" hidden="1" customHeight="1">
      <c r="A27" s="421" t="s">
        <v>190</v>
      </c>
      <c r="B27" s="149" t="s">
        <v>205</v>
      </c>
      <c r="C27" s="95" t="s">
        <v>172</v>
      </c>
      <c r="D27" s="149" t="s">
        <v>206</v>
      </c>
      <c r="E27" s="64">
        <v>5601</v>
      </c>
      <c r="F27" s="66" t="s">
        <v>207</v>
      </c>
      <c r="G27" s="64">
        <v>5603</v>
      </c>
      <c r="H27" s="513">
        <v>1169.81</v>
      </c>
      <c r="I27" s="512">
        <v>4.21</v>
      </c>
      <c r="J27" s="514">
        <v>0</v>
      </c>
      <c r="K27" s="514">
        <v>165</v>
      </c>
      <c r="L27" s="512">
        <v>4.21</v>
      </c>
      <c r="M27" s="512">
        <v>0.36</v>
      </c>
      <c r="N27" s="626"/>
      <c r="O27" s="881"/>
    </row>
    <row r="28" spans="1:15" s="429" customFormat="1" ht="15" hidden="1" customHeight="1">
      <c r="A28" s="421" t="s">
        <v>190</v>
      </c>
      <c r="B28" s="149" t="s">
        <v>205</v>
      </c>
      <c r="C28" s="95" t="s">
        <v>172</v>
      </c>
      <c r="D28" s="149" t="s">
        <v>206</v>
      </c>
      <c r="E28" s="64">
        <v>5601</v>
      </c>
      <c r="F28" s="66" t="s">
        <v>208</v>
      </c>
      <c r="G28" s="64">
        <v>5606</v>
      </c>
      <c r="H28" s="513">
        <v>868.76</v>
      </c>
      <c r="I28" s="514">
        <v>0</v>
      </c>
      <c r="J28" s="514">
        <v>0</v>
      </c>
      <c r="K28" s="514">
        <v>0</v>
      </c>
      <c r="L28" s="514">
        <v>0</v>
      </c>
      <c r="M28" s="514">
        <v>0</v>
      </c>
      <c r="N28" s="626"/>
      <c r="O28" s="881"/>
    </row>
    <row r="29" spans="1:15" s="429" customFormat="1" ht="15" hidden="1" customHeight="1">
      <c r="A29" s="421" t="s">
        <v>190</v>
      </c>
      <c r="B29" s="150" t="s">
        <v>209</v>
      </c>
      <c r="C29" s="95" t="s">
        <v>172</v>
      </c>
      <c r="D29" s="150" t="s">
        <v>210</v>
      </c>
      <c r="E29" s="64">
        <v>5701</v>
      </c>
      <c r="F29" s="65" t="s">
        <v>210</v>
      </c>
      <c r="G29" s="64">
        <v>5701</v>
      </c>
      <c r="H29" s="513">
        <v>1937.67</v>
      </c>
      <c r="I29" s="512">
        <v>1.24</v>
      </c>
      <c r="J29" s="514">
        <v>0</v>
      </c>
      <c r="K29" s="514">
        <v>68</v>
      </c>
      <c r="L29" s="512">
        <v>1.24</v>
      </c>
      <c r="M29" s="512">
        <v>0.06</v>
      </c>
      <c r="N29" s="626"/>
      <c r="O29" s="881"/>
    </row>
    <row r="30" spans="1:15" s="429" customFormat="1" ht="15" hidden="1" customHeight="1">
      <c r="A30" s="421" t="s">
        <v>190</v>
      </c>
      <c r="B30" s="149" t="s">
        <v>211</v>
      </c>
      <c r="C30" s="95" t="s">
        <v>191</v>
      </c>
      <c r="D30" s="149" t="s">
        <v>191</v>
      </c>
      <c r="E30" s="64">
        <v>5001</v>
      </c>
      <c r="F30" s="149" t="s">
        <v>212</v>
      </c>
      <c r="G30" s="64">
        <v>5801</v>
      </c>
      <c r="H30" s="513">
        <v>3953.01</v>
      </c>
      <c r="I30" s="512">
        <v>17.850000000000001</v>
      </c>
      <c r="J30" s="514">
        <v>0</v>
      </c>
      <c r="K30" s="514">
        <v>185</v>
      </c>
      <c r="L30" s="512">
        <v>17.850000000000001</v>
      </c>
      <c r="M30" s="512">
        <v>0.45</v>
      </c>
      <c r="N30" s="626"/>
      <c r="O30" s="881"/>
    </row>
    <row r="31" spans="1:15" s="429" customFormat="1" ht="15" hidden="1" customHeight="1">
      <c r="A31" s="421" t="s">
        <v>190</v>
      </c>
      <c r="B31" s="149" t="s">
        <v>211</v>
      </c>
      <c r="C31" s="95" t="s">
        <v>191</v>
      </c>
      <c r="D31" s="149" t="s">
        <v>191</v>
      </c>
      <c r="E31" s="64">
        <v>5001</v>
      </c>
      <c r="F31" s="149" t="s">
        <v>213</v>
      </c>
      <c r="G31" s="64">
        <v>5802</v>
      </c>
      <c r="H31" s="513">
        <v>1706.06</v>
      </c>
      <c r="I31" s="514">
        <v>0</v>
      </c>
      <c r="J31" s="514">
        <v>0</v>
      </c>
      <c r="K31" s="514">
        <v>0</v>
      </c>
      <c r="L31" s="514">
        <v>0</v>
      </c>
      <c r="M31" s="514">
        <v>0</v>
      </c>
      <c r="N31" s="626"/>
      <c r="O31" s="881"/>
    </row>
    <row r="32" spans="1:15" s="429" customFormat="1" ht="15" hidden="1" customHeight="1">
      <c r="A32" s="421" t="s">
        <v>190</v>
      </c>
      <c r="B32" s="149" t="s">
        <v>211</v>
      </c>
      <c r="C32" s="95" t="s">
        <v>191</v>
      </c>
      <c r="D32" s="149" t="s">
        <v>191</v>
      </c>
      <c r="E32" s="64">
        <v>5001</v>
      </c>
      <c r="F32" s="149" t="s">
        <v>214</v>
      </c>
      <c r="G32" s="64">
        <v>5803</v>
      </c>
      <c r="H32" s="513">
        <v>1438.47</v>
      </c>
      <c r="I32" s="514">
        <v>0</v>
      </c>
      <c r="J32" s="514">
        <v>0</v>
      </c>
      <c r="K32" s="514">
        <v>0</v>
      </c>
      <c r="L32" s="514">
        <v>0</v>
      </c>
      <c r="M32" s="514">
        <v>0</v>
      </c>
      <c r="N32" s="626"/>
      <c r="O32" s="881"/>
    </row>
    <row r="33" spans="1:15" s="429" customFormat="1" ht="15" hidden="1" customHeight="1">
      <c r="A33" s="421" t="s">
        <v>190</v>
      </c>
      <c r="B33" s="149" t="s">
        <v>211</v>
      </c>
      <c r="C33" s="95" t="s">
        <v>191</v>
      </c>
      <c r="D33" s="149" t="s">
        <v>191</v>
      </c>
      <c r="E33" s="64">
        <v>5001</v>
      </c>
      <c r="F33" s="149" t="s">
        <v>215</v>
      </c>
      <c r="G33" s="64">
        <v>5804</v>
      </c>
      <c r="H33" s="513">
        <v>2854.1</v>
      </c>
      <c r="I33" s="512">
        <v>14.23</v>
      </c>
      <c r="J33" s="514">
        <v>0</v>
      </c>
      <c r="K33" s="514">
        <v>304</v>
      </c>
      <c r="L33" s="512">
        <v>14.23</v>
      </c>
      <c r="M33" s="512">
        <v>0.5</v>
      </c>
      <c r="N33" s="626"/>
      <c r="O33" s="881"/>
    </row>
    <row r="34" spans="1:15" s="429" customFormat="1" ht="15" hidden="1" customHeight="1">
      <c r="A34" s="421" t="s">
        <v>216</v>
      </c>
      <c r="B34" s="149" t="s">
        <v>217</v>
      </c>
      <c r="C34" s="95" t="s">
        <v>172</v>
      </c>
      <c r="D34" s="149" t="s">
        <v>218</v>
      </c>
      <c r="E34" s="64">
        <v>6001</v>
      </c>
      <c r="F34" s="149" t="s">
        <v>219</v>
      </c>
      <c r="G34" s="64">
        <v>6101</v>
      </c>
      <c r="H34" s="513">
        <v>5361.26</v>
      </c>
      <c r="I34" s="512">
        <v>12.34</v>
      </c>
      <c r="J34" s="514">
        <v>0</v>
      </c>
      <c r="K34" s="514">
        <v>149</v>
      </c>
      <c r="L34" s="512">
        <v>12.34</v>
      </c>
      <c r="M34" s="512">
        <v>0.23</v>
      </c>
      <c r="N34" s="626"/>
      <c r="O34" s="881"/>
    </row>
    <row r="35" spans="1:15" s="429" customFormat="1" ht="15" hidden="1" customHeight="1">
      <c r="A35" s="421" t="s">
        <v>216</v>
      </c>
      <c r="B35" s="149" t="s">
        <v>217</v>
      </c>
      <c r="C35" s="95" t="s">
        <v>172</v>
      </c>
      <c r="D35" s="149" t="s">
        <v>218</v>
      </c>
      <c r="E35" s="64">
        <v>6001</v>
      </c>
      <c r="F35" s="149" t="s">
        <v>220</v>
      </c>
      <c r="G35" s="64">
        <v>6108</v>
      </c>
      <c r="H35" s="513">
        <v>3269.99</v>
      </c>
      <c r="I35" s="512">
        <v>22.14</v>
      </c>
      <c r="J35" s="514">
        <v>0</v>
      </c>
      <c r="K35" s="514">
        <v>119</v>
      </c>
      <c r="L35" s="512">
        <v>22.14</v>
      </c>
      <c r="M35" s="512">
        <v>0.68</v>
      </c>
      <c r="N35" s="626"/>
      <c r="O35" s="881"/>
    </row>
    <row r="36" spans="1:15" s="429" customFormat="1" ht="15" hidden="1" customHeight="1">
      <c r="A36" s="421" t="s">
        <v>216</v>
      </c>
      <c r="B36" s="150" t="s">
        <v>217</v>
      </c>
      <c r="C36" s="95" t="s">
        <v>172</v>
      </c>
      <c r="D36" s="150" t="s">
        <v>221</v>
      </c>
      <c r="E36" s="64">
        <v>6115</v>
      </c>
      <c r="F36" s="150" t="s">
        <v>221</v>
      </c>
      <c r="G36" s="64">
        <v>6115</v>
      </c>
      <c r="H36" s="513">
        <v>1505.41</v>
      </c>
      <c r="I36" s="512">
        <v>1.51</v>
      </c>
      <c r="J36" s="514">
        <v>0</v>
      </c>
      <c r="K36" s="514">
        <v>97</v>
      </c>
      <c r="L36" s="512">
        <v>1.51</v>
      </c>
      <c r="M36" s="512">
        <v>0.1</v>
      </c>
      <c r="N36" s="626"/>
      <c r="O36" s="881"/>
    </row>
    <row r="37" spans="1:15" s="429" customFormat="1" ht="15" hidden="1" customHeight="1">
      <c r="A37" s="421" t="s">
        <v>216</v>
      </c>
      <c r="B37" s="150" t="s">
        <v>222</v>
      </c>
      <c r="C37" s="95" t="s">
        <v>172</v>
      </c>
      <c r="D37" s="150" t="s">
        <v>223</v>
      </c>
      <c r="E37" s="64">
        <v>6301</v>
      </c>
      <c r="F37" s="65" t="s">
        <v>223</v>
      </c>
      <c r="G37" s="64">
        <v>6301</v>
      </c>
      <c r="H37" s="513">
        <v>1772.51</v>
      </c>
      <c r="I37" s="512">
        <v>7.47</v>
      </c>
      <c r="J37" s="512">
        <v>1.08</v>
      </c>
      <c r="K37" s="514">
        <v>225</v>
      </c>
      <c r="L37" s="512">
        <v>8.5500000000000007</v>
      </c>
      <c r="M37" s="512">
        <v>0.42</v>
      </c>
      <c r="N37" s="626"/>
      <c r="O37" s="881"/>
    </row>
    <row r="38" spans="1:15" s="429" customFormat="1" ht="15" hidden="1" customHeight="1">
      <c r="A38" s="421" t="s">
        <v>224</v>
      </c>
      <c r="B38" s="149" t="s">
        <v>225</v>
      </c>
      <c r="C38" s="95" t="s">
        <v>172</v>
      </c>
      <c r="D38" s="149" t="s">
        <v>226</v>
      </c>
      <c r="E38" s="64">
        <v>7001</v>
      </c>
      <c r="F38" s="149" t="s">
        <v>225</v>
      </c>
      <c r="G38" s="64">
        <v>7101</v>
      </c>
      <c r="H38" s="513">
        <v>5354.46</v>
      </c>
      <c r="I38" s="512">
        <v>0.81</v>
      </c>
      <c r="J38" s="514">
        <v>0</v>
      </c>
      <c r="K38" s="514">
        <v>23</v>
      </c>
      <c r="L38" s="512">
        <v>0.81</v>
      </c>
      <c r="M38" s="512">
        <v>0.02</v>
      </c>
      <c r="N38" s="626"/>
      <c r="O38" s="881"/>
    </row>
    <row r="39" spans="1:15" s="429" customFormat="1" ht="15" hidden="1" customHeight="1">
      <c r="A39" s="421" t="s">
        <v>224</v>
      </c>
      <c r="B39" s="150" t="s">
        <v>225</v>
      </c>
      <c r="C39" s="95" t="s">
        <v>172</v>
      </c>
      <c r="D39" s="150" t="s">
        <v>227</v>
      </c>
      <c r="E39" s="64">
        <v>7102</v>
      </c>
      <c r="F39" s="150" t="s">
        <v>227</v>
      </c>
      <c r="G39" s="64">
        <v>7102</v>
      </c>
      <c r="H39" s="513">
        <v>1376.6</v>
      </c>
      <c r="I39" s="512">
        <v>1.63</v>
      </c>
      <c r="J39" s="514">
        <v>0</v>
      </c>
      <c r="K39" s="514">
        <v>34</v>
      </c>
      <c r="L39" s="512">
        <v>1.63</v>
      </c>
      <c r="M39" s="512">
        <v>0.12</v>
      </c>
      <c r="N39" s="626"/>
      <c r="O39" s="881"/>
    </row>
    <row r="40" spans="1:15" s="429" customFormat="1" ht="15" hidden="1" customHeight="1">
      <c r="A40" s="421" t="s">
        <v>224</v>
      </c>
      <c r="B40" s="149" t="s">
        <v>225</v>
      </c>
      <c r="C40" s="95" t="s">
        <v>172</v>
      </c>
      <c r="D40" s="149" t="s">
        <v>226</v>
      </c>
      <c r="E40" s="64">
        <v>7001</v>
      </c>
      <c r="F40" s="149" t="s">
        <v>224</v>
      </c>
      <c r="G40" s="64">
        <v>7105</v>
      </c>
      <c r="H40" s="513">
        <v>1019.47</v>
      </c>
      <c r="I40" s="514">
        <v>0</v>
      </c>
      <c r="J40" s="514">
        <v>0</v>
      </c>
      <c r="K40" s="514">
        <v>0</v>
      </c>
      <c r="L40" s="514">
        <v>0</v>
      </c>
      <c r="M40" s="514">
        <v>0</v>
      </c>
      <c r="N40" s="626"/>
      <c r="O40" s="881"/>
    </row>
    <row r="41" spans="1:15" s="429" customFormat="1" ht="15" hidden="1" customHeight="1">
      <c r="A41" s="421" t="s">
        <v>224</v>
      </c>
      <c r="B41" s="149" t="s">
        <v>228</v>
      </c>
      <c r="C41" s="95" t="s">
        <v>172</v>
      </c>
      <c r="D41" s="149" t="s">
        <v>229</v>
      </c>
      <c r="E41" s="64">
        <v>7301</v>
      </c>
      <c r="F41" s="66" t="s">
        <v>228</v>
      </c>
      <c r="G41" s="64">
        <v>7301</v>
      </c>
      <c r="H41" s="513">
        <v>3912.99</v>
      </c>
      <c r="I41" s="512">
        <v>0.35</v>
      </c>
      <c r="J41" s="514">
        <v>0</v>
      </c>
      <c r="K41" s="514">
        <v>16</v>
      </c>
      <c r="L41" s="512">
        <v>0.35</v>
      </c>
      <c r="M41" s="512">
        <v>0.01</v>
      </c>
      <c r="N41" s="626"/>
      <c r="O41" s="881"/>
    </row>
    <row r="42" spans="1:15" s="429" customFormat="1" ht="15" hidden="1" customHeight="1">
      <c r="A42" s="421" t="s">
        <v>224</v>
      </c>
      <c r="B42" s="149" t="s">
        <v>228</v>
      </c>
      <c r="C42" s="95" t="s">
        <v>172</v>
      </c>
      <c r="D42" s="149" t="s">
        <v>229</v>
      </c>
      <c r="E42" s="64">
        <v>7301</v>
      </c>
      <c r="F42" s="66" t="s">
        <v>230</v>
      </c>
      <c r="G42" s="64">
        <v>7305</v>
      </c>
      <c r="H42" s="513">
        <v>350.04</v>
      </c>
      <c r="I42" s="514">
        <v>0</v>
      </c>
      <c r="J42" s="514">
        <v>0</v>
      </c>
      <c r="K42" s="514">
        <v>0</v>
      </c>
      <c r="L42" s="514">
        <v>0</v>
      </c>
      <c r="M42" s="514">
        <v>0</v>
      </c>
      <c r="N42" s="626"/>
      <c r="O42" s="881"/>
    </row>
    <row r="43" spans="1:15" s="429" customFormat="1" ht="15" hidden="1" customHeight="1">
      <c r="A43" s="421" t="s">
        <v>224</v>
      </c>
      <c r="B43" s="149" t="s">
        <v>228</v>
      </c>
      <c r="C43" s="95" t="s">
        <v>172</v>
      </c>
      <c r="D43" s="149" t="s">
        <v>229</v>
      </c>
      <c r="E43" s="64">
        <v>7301</v>
      </c>
      <c r="F43" s="66" t="s">
        <v>231</v>
      </c>
      <c r="G43" s="64">
        <v>7306</v>
      </c>
      <c r="H43" s="513">
        <v>267.11</v>
      </c>
      <c r="I43" s="514">
        <v>0</v>
      </c>
      <c r="J43" s="514">
        <v>0</v>
      </c>
      <c r="K43" s="514">
        <v>0</v>
      </c>
      <c r="L43" s="514">
        <v>0</v>
      </c>
      <c r="M43" s="514">
        <v>0</v>
      </c>
      <c r="N43" s="626"/>
      <c r="O43" s="881"/>
    </row>
    <row r="44" spans="1:15" s="429" customFormat="1" ht="15" hidden="1" customHeight="1">
      <c r="A44" s="421" t="s">
        <v>224</v>
      </c>
      <c r="B44" s="150" t="s">
        <v>232</v>
      </c>
      <c r="C44" s="95" t="s">
        <v>172</v>
      </c>
      <c r="D44" s="150" t="s">
        <v>232</v>
      </c>
      <c r="E44" s="64">
        <v>7401</v>
      </c>
      <c r="F44" s="65" t="s">
        <v>232</v>
      </c>
      <c r="G44" s="64">
        <v>7401</v>
      </c>
      <c r="H44" s="513">
        <v>2054.8200000000002</v>
      </c>
      <c r="I44" s="514">
        <v>0</v>
      </c>
      <c r="J44" s="514">
        <v>0</v>
      </c>
      <c r="K44" s="514">
        <v>0</v>
      </c>
      <c r="L44" s="514">
        <v>0</v>
      </c>
      <c r="M44" s="514">
        <v>0</v>
      </c>
      <c r="N44" s="626"/>
      <c r="O44" s="881"/>
    </row>
    <row r="45" spans="1:15" s="429" customFormat="1" ht="15" hidden="1" customHeight="1">
      <c r="A45" s="421" t="s">
        <v>233</v>
      </c>
      <c r="B45" s="149" t="s">
        <v>234</v>
      </c>
      <c r="C45" s="95" t="s">
        <v>235</v>
      </c>
      <c r="D45" s="149" t="s">
        <v>235</v>
      </c>
      <c r="E45" s="64">
        <v>8001</v>
      </c>
      <c r="F45" s="149" t="s">
        <v>234</v>
      </c>
      <c r="G45" s="64">
        <v>8101</v>
      </c>
      <c r="H45" s="513">
        <v>4257.04</v>
      </c>
      <c r="I45" s="512">
        <v>29.47</v>
      </c>
      <c r="J45" s="514">
        <v>0</v>
      </c>
      <c r="K45" s="514">
        <v>931</v>
      </c>
      <c r="L45" s="512">
        <v>29.47</v>
      </c>
      <c r="M45" s="512">
        <v>0.69</v>
      </c>
      <c r="N45" s="626"/>
      <c r="O45" s="881"/>
    </row>
    <row r="46" spans="1:15" s="429" customFormat="1" ht="15" hidden="1" customHeight="1">
      <c r="A46" s="421" t="s">
        <v>233</v>
      </c>
      <c r="B46" s="149" t="s">
        <v>234</v>
      </c>
      <c r="C46" s="95" t="s">
        <v>235</v>
      </c>
      <c r="D46" s="149" t="s">
        <v>235</v>
      </c>
      <c r="E46" s="64">
        <v>8001</v>
      </c>
      <c r="F46" s="149" t="s">
        <v>236</v>
      </c>
      <c r="G46" s="64">
        <v>8102</v>
      </c>
      <c r="H46" s="513">
        <v>4108.28</v>
      </c>
      <c r="I46" s="512">
        <v>20.13</v>
      </c>
      <c r="J46" s="512">
        <v>0.37</v>
      </c>
      <c r="K46" s="514">
        <v>784</v>
      </c>
      <c r="L46" s="512">
        <v>20.5</v>
      </c>
      <c r="M46" s="512">
        <v>0.49</v>
      </c>
      <c r="N46" s="626"/>
      <c r="O46" s="881"/>
    </row>
    <row r="47" spans="1:15" s="429" customFormat="1" ht="15" hidden="1" customHeight="1">
      <c r="A47" s="421" t="s">
        <v>233</v>
      </c>
      <c r="B47" s="149" t="s">
        <v>234</v>
      </c>
      <c r="C47" s="95" t="s">
        <v>235</v>
      </c>
      <c r="D47" s="149" t="s">
        <v>235</v>
      </c>
      <c r="E47" s="64">
        <v>8001</v>
      </c>
      <c r="F47" s="149" t="s">
        <v>237</v>
      </c>
      <c r="G47" s="64">
        <v>8103</v>
      </c>
      <c r="H47" s="513">
        <v>1836.91</v>
      </c>
      <c r="I47" s="514">
        <v>0</v>
      </c>
      <c r="J47" s="514">
        <v>0</v>
      </c>
      <c r="K47" s="514">
        <v>0</v>
      </c>
      <c r="L47" s="514">
        <v>0</v>
      </c>
      <c r="M47" s="514">
        <v>0</v>
      </c>
      <c r="N47" s="626"/>
      <c r="O47" s="881"/>
    </row>
    <row r="48" spans="1:15" s="429" customFormat="1" ht="15" hidden="1" customHeight="1">
      <c r="A48" s="421" t="s">
        <v>233</v>
      </c>
      <c r="B48" s="149" t="s">
        <v>234</v>
      </c>
      <c r="C48" s="95" t="s">
        <v>235</v>
      </c>
      <c r="D48" s="149" t="s">
        <v>235</v>
      </c>
      <c r="E48" s="64">
        <v>8001</v>
      </c>
      <c r="F48" s="149" t="s">
        <v>238</v>
      </c>
      <c r="G48" s="64">
        <v>8105</v>
      </c>
      <c r="H48" s="513">
        <v>1036.4100000000001</v>
      </c>
      <c r="I48" s="514">
        <v>0</v>
      </c>
      <c r="J48" s="514">
        <v>0</v>
      </c>
      <c r="K48" s="514">
        <v>0</v>
      </c>
      <c r="L48" s="514">
        <v>0</v>
      </c>
      <c r="M48" s="514">
        <v>0</v>
      </c>
      <c r="N48" s="626"/>
      <c r="O48" s="881"/>
    </row>
    <row r="49" spans="1:15" s="429" customFormat="1" ht="15" hidden="1" customHeight="1">
      <c r="A49" s="421" t="s">
        <v>233</v>
      </c>
      <c r="B49" s="149" t="s">
        <v>234</v>
      </c>
      <c r="C49" s="95" t="s">
        <v>235</v>
      </c>
      <c r="D49" s="149" t="s">
        <v>235</v>
      </c>
      <c r="E49" s="64">
        <v>8001</v>
      </c>
      <c r="F49" s="149" t="s">
        <v>239</v>
      </c>
      <c r="G49" s="64">
        <v>8106</v>
      </c>
      <c r="H49" s="513">
        <v>962.55</v>
      </c>
      <c r="I49" s="512">
        <v>51.9</v>
      </c>
      <c r="J49" s="514">
        <v>0</v>
      </c>
      <c r="K49" s="514">
        <v>1446</v>
      </c>
      <c r="L49" s="512">
        <v>51.9</v>
      </c>
      <c r="M49" s="512">
        <v>5.39</v>
      </c>
      <c r="N49" s="626"/>
      <c r="O49" s="881"/>
    </row>
    <row r="50" spans="1:15" s="429" customFormat="1" ht="15" hidden="1" customHeight="1">
      <c r="A50" s="421" t="s">
        <v>233</v>
      </c>
      <c r="B50" s="149" t="s">
        <v>234</v>
      </c>
      <c r="C50" s="95" t="s">
        <v>235</v>
      </c>
      <c r="D50" s="149" t="s">
        <v>235</v>
      </c>
      <c r="E50" s="64">
        <v>8001</v>
      </c>
      <c r="F50" s="149" t="s">
        <v>240</v>
      </c>
      <c r="G50" s="64">
        <v>8107</v>
      </c>
      <c r="H50" s="513">
        <v>1390.88</v>
      </c>
      <c r="I50" s="512">
        <v>2.58</v>
      </c>
      <c r="J50" s="514">
        <v>0</v>
      </c>
      <c r="K50" s="514">
        <v>177</v>
      </c>
      <c r="L50" s="512">
        <v>2.58</v>
      </c>
      <c r="M50" s="512">
        <v>0.19</v>
      </c>
      <c r="N50" s="626"/>
      <c r="O50" s="881"/>
    </row>
    <row r="51" spans="1:15" s="429" customFormat="1" ht="15" hidden="1" customHeight="1">
      <c r="A51" s="421" t="s">
        <v>233</v>
      </c>
      <c r="B51" s="149" t="s">
        <v>234</v>
      </c>
      <c r="C51" s="95" t="s">
        <v>235</v>
      </c>
      <c r="D51" s="149" t="s">
        <v>235</v>
      </c>
      <c r="E51" s="64">
        <v>8001</v>
      </c>
      <c r="F51" s="149" t="s">
        <v>241</v>
      </c>
      <c r="G51" s="64">
        <v>8108</v>
      </c>
      <c r="H51" s="513">
        <v>4024.21</v>
      </c>
      <c r="I51" s="512">
        <v>2.71</v>
      </c>
      <c r="J51" s="514">
        <v>0</v>
      </c>
      <c r="K51" s="514">
        <v>79</v>
      </c>
      <c r="L51" s="512">
        <v>2.71</v>
      </c>
      <c r="M51" s="512">
        <v>7.0000000000000007E-2</v>
      </c>
      <c r="N51" s="626"/>
      <c r="O51" s="881"/>
    </row>
    <row r="52" spans="1:15" s="429" customFormat="1" ht="15" hidden="1" customHeight="1">
      <c r="A52" s="421" t="s">
        <v>233</v>
      </c>
      <c r="B52" s="149" t="s">
        <v>234</v>
      </c>
      <c r="C52" s="95" t="s">
        <v>235</v>
      </c>
      <c r="D52" s="149" t="s">
        <v>235</v>
      </c>
      <c r="E52" s="64">
        <v>8001</v>
      </c>
      <c r="F52" s="149" t="s">
        <v>242</v>
      </c>
      <c r="G52" s="64">
        <v>8109</v>
      </c>
      <c r="H52" s="513">
        <v>518.65</v>
      </c>
      <c r="I52" s="514">
        <v>0</v>
      </c>
      <c r="J52" s="514">
        <v>0</v>
      </c>
      <c r="K52" s="514">
        <v>0</v>
      </c>
      <c r="L52" s="514">
        <v>0</v>
      </c>
      <c r="M52" s="514">
        <v>0</v>
      </c>
      <c r="N52" s="626"/>
      <c r="O52" s="881"/>
    </row>
    <row r="53" spans="1:15" s="429" customFormat="1" ht="15" hidden="1" customHeight="1">
      <c r="A53" s="421" t="s">
        <v>233</v>
      </c>
      <c r="B53" s="149" t="s">
        <v>234</v>
      </c>
      <c r="C53" s="95" t="s">
        <v>235</v>
      </c>
      <c r="D53" s="149" t="s">
        <v>235</v>
      </c>
      <c r="E53" s="64">
        <v>8001</v>
      </c>
      <c r="F53" s="149" t="s">
        <v>243</v>
      </c>
      <c r="G53" s="64">
        <v>8110</v>
      </c>
      <c r="H53" s="513">
        <v>4788.0200000000004</v>
      </c>
      <c r="I53" s="512">
        <v>37.47</v>
      </c>
      <c r="J53" s="514">
        <v>0</v>
      </c>
      <c r="K53" s="514">
        <v>1096</v>
      </c>
      <c r="L53" s="512">
        <v>37.47</v>
      </c>
      <c r="M53" s="512">
        <v>0.78</v>
      </c>
      <c r="N53" s="626"/>
      <c r="O53" s="881"/>
    </row>
    <row r="54" spans="1:15" s="429" customFormat="1" ht="15" hidden="1" customHeight="1">
      <c r="A54" s="421" t="s">
        <v>233</v>
      </c>
      <c r="B54" s="149" t="s">
        <v>234</v>
      </c>
      <c r="C54" s="95" t="s">
        <v>235</v>
      </c>
      <c r="D54" s="149" t="s">
        <v>235</v>
      </c>
      <c r="E54" s="64">
        <v>8001</v>
      </c>
      <c r="F54" s="149" t="s">
        <v>244</v>
      </c>
      <c r="G54" s="64">
        <v>8111</v>
      </c>
      <c r="H54" s="513">
        <v>1788.2</v>
      </c>
      <c r="I54" s="512">
        <v>13.82</v>
      </c>
      <c r="J54" s="512">
        <v>1.93</v>
      </c>
      <c r="K54" s="514">
        <v>334</v>
      </c>
      <c r="L54" s="512">
        <v>15.75</v>
      </c>
      <c r="M54" s="512">
        <v>0.77</v>
      </c>
      <c r="N54" s="626"/>
      <c r="O54" s="881"/>
    </row>
    <row r="55" spans="1:15" s="429" customFormat="1" ht="15" hidden="1" customHeight="1">
      <c r="A55" s="421" t="s">
        <v>233</v>
      </c>
      <c r="B55" s="149" t="s">
        <v>234</v>
      </c>
      <c r="C55" s="95" t="s">
        <v>235</v>
      </c>
      <c r="D55" s="149" t="s">
        <v>235</v>
      </c>
      <c r="E55" s="64">
        <v>8001</v>
      </c>
      <c r="F55" s="149" t="s">
        <v>245</v>
      </c>
      <c r="G55" s="64">
        <v>8112</v>
      </c>
      <c r="H55" s="513">
        <v>1658.57</v>
      </c>
      <c r="I55" s="514">
        <v>0</v>
      </c>
      <c r="J55" s="512">
        <v>0.78</v>
      </c>
      <c r="K55" s="514">
        <v>21</v>
      </c>
      <c r="L55" s="512">
        <v>0.78</v>
      </c>
      <c r="M55" s="514">
        <v>0</v>
      </c>
      <c r="N55" s="626"/>
      <c r="O55" s="881"/>
    </row>
    <row r="56" spans="1:15" s="429" customFormat="1" ht="15" hidden="1" customHeight="1">
      <c r="A56" s="421" t="s">
        <v>233</v>
      </c>
      <c r="B56" s="149" t="s">
        <v>233</v>
      </c>
      <c r="C56" s="95" t="s">
        <v>172</v>
      </c>
      <c r="D56" s="149" t="s">
        <v>246</v>
      </c>
      <c r="E56" s="64">
        <v>8301</v>
      </c>
      <c r="F56" s="149" t="s">
        <v>247</v>
      </c>
      <c r="G56" s="64">
        <v>8301</v>
      </c>
      <c r="H56" s="513">
        <v>3788.86</v>
      </c>
      <c r="I56" s="512">
        <v>0.38</v>
      </c>
      <c r="J56" s="636">
        <v>27.799999999999997</v>
      </c>
      <c r="K56" s="514">
        <v>287</v>
      </c>
      <c r="L56" s="512">
        <v>28.179999999999996</v>
      </c>
      <c r="M56" s="512">
        <v>0.01</v>
      </c>
      <c r="N56" s="626"/>
      <c r="O56" s="881"/>
    </row>
    <row r="57" spans="1:15" s="429" customFormat="1" ht="15" hidden="1" customHeight="1">
      <c r="A57" s="421" t="s">
        <v>233</v>
      </c>
      <c r="B57" s="149" t="s">
        <v>233</v>
      </c>
      <c r="C57" s="95" t="s">
        <v>172</v>
      </c>
      <c r="D57" s="149" t="s">
        <v>246</v>
      </c>
      <c r="E57" s="64">
        <v>8301</v>
      </c>
      <c r="F57" s="66" t="s">
        <v>248</v>
      </c>
      <c r="G57" s="64">
        <v>8306</v>
      </c>
      <c r="H57" s="513">
        <v>921.12</v>
      </c>
      <c r="I57" s="514">
        <v>0</v>
      </c>
      <c r="J57" s="514">
        <v>0</v>
      </c>
      <c r="K57" s="514">
        <v>0</v>
      </c>
      <c r="L57" s="514">
        <v>0</v>
      </c>
      <c r="M57" s="514">
        <v>0</v>
      </c>
      <c r="N57" s="626"/>
      <c r="O57" s="881"/>
    </row>
    <row r="58" spans="1:15" s="429" customFormat="1" ht="15" hidden="1" customHeight="1">
      <c r="A58" s="421" t="s">
        <v>249</v>
      </c>
      <c r="B58" s="149" t="s">
        <v>250</v>
      </c>
      <c r="C58" s="95" t="s">
        <v>172</v>
      </c>
      <c r="D58" s="149" t="s">
        <v>251</v>
      </c>
      <c r="E58" s="64">
        <v>9001</v>
      </c>
      <c r="F58" s="149" t="s">
        <v>252</v>
      </c>
      <c r="G58" s="64">
        <v>9101</v>
      </c>
      <c r="H58" s="513">
        <v>5532.95</v>
      </c>
      <c r="I58" s="514">
        <v>0</v>
      </c>
      <c r="J58" s="514">
        <v>0</v>
      </c>
      <c r="K58" s="514">
        <v>0</v>
      </c>
      <c r="L58" s="514">
        <v>0</v>
      </c>
      <c r="M58" s="514">
        <v>0</v>
      </c>
      <c r="N58" s="626"/>
      <c r="O58" s="881"/>
    </row>
    <row r="59" spans="1:15" s="429" customFormat="1" ht="15" hidden="1" customHeight="1">
      <c r="A59" s="421" t="s">
        <v>249</v>
      </c>
      <c r="B59" s="149" t="s">
        <v>250</v>
      </c>
      <c r="C59" s="95" t="s">
        <v>172</v>
      </c>
      <c r="D59" s="149" t="s">
        <v>251</v>
      </c>
      <c r="E59" s="64">
        <v>9001</v>
      </c>
      <c r="F59" s="149" t="s">
        <v>253</v>
      </c>
      <c r="G59" s="64">
        <v>9112</v>
      </c>
      <c r="H59" s="513">
        <v>691.1</v>
      </c>
      <c r="I59" s="514">
        <v>0</v>
      </c>
      <c r="J59" s="514">
        <v>0</v>
      </c>
      <c r="K59" s="514">
        <v>0</v>
      </c>
      <c r="L59" s="514">
        <v>0</v>
      </c>
      <c r="M59" s="514">
        <v>0</v>
      </c>
      <c r="N59" s="626"/>
      <c r="O59" s="881"/>
    </row>
    <row r="60" spans="1:15" s="429" customFormat="1" ht="15" hidden="1" customHeight="1">
      <c r="A60" s="421" t="s">
        <v>249</v>
      </c>
      <c r="B60" s="150" t="s">
        <v>250</v>
      </c>
      <c r="C60" s="95" t="s">
        <v>172</v>
      </c>
      <c r="D60" s="150" t="s">
        <v>254</v>
      </c>
      <c r="E60" s="64">
        <v>9120</v>
      </c>
      <c r="F60" s="150" t="s">
        <v>254</v>
      </c>
      <c r="G60" s="64">
        <v>9120</v>
      </c>
      <c r="H60" s="513">
        <v>1233.42</v>
      </c>
      <c r="I60" s="514">
        <v>0</v>
      </c>
      <c r="J60" s="514">
        <v>0</v>
      </c>
      <c r="K60" s="514">
        <v>0</v>
      </c>
      <c r="L60" s="514">
        <v>0</v>
      </c>
      <c r="M60" s="514">
        <v>0</v>
      </c>
      <c r="N60" s="626"/>
      <c r="O60" s="881"/>
    </row>
    <row r="61" spans="1:15" s="429" customFormat="1" ht="15" hidden="1" customHeight="1">
      <c r="A61" s="421" t="s">
        <v>249</v>
      </c>
      <c r="B61" s="150" t="s">
        <v>255</v>
      </c>
      <c r="C61" s="95" t="s">
        <v>172</v>
      </c>
      <c r="D61" s="150" t="s">
        <v>256</v>
      </c>
      <c r="E61" s="64">
        <v>9201</v>
      </c>
      <c r="F61" s="150" t="s">
        <v>256</v>
      </c>
      <c r="G61" s="64">
        <v>9201</v>
      </c>
      <c r="H61" s="513">
        <v>1551.95</v>
      </c>
      <c r="I61" s="512">
        <v>2.23</v>
      </c>
      <c r="J61" s="514">
        <v>0</v>
      </c>
      <c r="K61" s="514">
        <v>47</v>
      </c>
      <c r="L61" s="512">
        <v>2.23</v>
      </c>
      <c r="M61" s="512">
        <v>0.14000000000000001</v>
      </c>
      <c r="N61" s="626"/>
      <c r="O61" s="881"/>
    </row>
    <row r="62" spans="1:15" s="429" customFormat="1" ht="15" hidden="1" customHeight="1">
      <c r="A62" s="421" t="s">
        <v>257</v>
      </c>
      <c r="B62" s="149" t="s">
        <v>258</v>
      </c>
      <c r="C62" s="95" t="s">
        <v>172</v>
      </c>
      <c r="D62" s="149" t="s">
        <v>259</v>
      </c>
      <c r="E62" s="64">
        <v>10001</v>
      </c>
      <c r="F62" s="149" t="s">
        <v>260</v>
      </c>
      <c r="G62" s="64">
        <v>10101</v>
      </c>
      <c r="H62" s="513">
        <v>6767.73</v>
      </c>
      <c r="I62" s="512">
        <v>28.79</v>
      </c>
      <c r="J62" s="512">
        <v>10.75</v>
      </c>
      <c r="K62" s="514">
        <v>815</v>
      </c>
      <c r="L62" s="512">
        <v>39.54</v>
      </c>
      <c r="M62" s="512">
        <v>0.43</v>
      </c>
      <c r="N62" s="626"/>
      <c r="O62" s="881"/>
    </row>
    <row r="63" spans="1:15" s="429" customFormat="1" ht="15" hidden="1" customHeight="1">
      <c r="A63" s="421" t="s">
        <v>257</v>
      </c>
      <c r="B63" s="149" t="s">
        <v>258</v>
      </c>
      <c r="C63" s="95" t="s">
        <v>172</v>
      </c>
      <c r="D63" s="149" t="s">
        <v>259</v>
      </c>
      <c r="E63" s="64">
        <v>10001</v>
      </c>
      <c r="F63" s="149" t="s">
        <v>261</v>
      </c>
      <c r="G63" s="64">
        <v>10109</v>
      </c>
      <c r="H63" s="513">
        <v>754.45</v>
      </c>
      <c r="I63" s="512">
        <v>1.87</v>
      </c>
      <c r="J63" s="514">
        <v>0</v>
      </c>
      <c r="K63" s="514">
        <v>54</v>
      </c>
      <c r="L63" s="512">
        <v>1.87</v>
      </c>
      <c r="M63" s="512">
        <v>0.25</v>
      </c>
      <c r="N63" s="626"/>
      <c r="O63" s="881"/>
    </row>
    <row r="64" spans="1:15" s="429" customFormat="1" ht="15" hidden="1" customHeight="1">
      <c r="A64" s="421" t="s">
        <v>257</v>
      </c>
      <c r="B64" s="150" t="s">
        <v>262</v>
      </c>
      <c r="C64" s="95" t="s">
        <v>172</v>
      </c>
      <c r="D64" s="150" t="s">
        <v>263</v>
      </c>
      <c r="E64" s="64">
        <v>10201</v>
      </c>
      <c r="F64" s="150" t="s">
        <v>263</v>
      </c>
      <c r="G64" s="64">
        <v>10201</v>
      </c>
      <c r="H64" s="513">
        <v>1424.4</v>
      </c>
      <c r="I64" s="512">
        <v>4.32</v>
      </c>
      <c r="J64" s="514">
        <v>0</v>
      </c>
      <c r="K64" s="514">
        <v>65</v>
      </c>
      <c r="L64" s="512">
        <v>4.32</v>
      </c>
      <c r="M64" s="512">
        <v>0.3</v>
      </c>
      <c r="N64" s="626"/>
      <c r="O64" s="881"/>
    </row>
    <row r="65" spans="1:15" s="429" customFormat="1" ht="15" hidden="1" customHeight="1">
      <c r="A65" s="421" t="s">
        <v>257</v>
      </c>
      <c r="B65" s="149" t="s">
        <v>264</v>
      </c>
      <c r="C65" s="95" t="s">
        <v>172</v>
      </c>
      <c r="D65" s="149" t="s">
        <v>264</v>
      </c>
      <c r="E65" s="64">
        <v>10301</v>
      </c>
      <c r="F65" s="149" t="s">
        <v>264</v>
      </c>
      <c r="G65" s="64">
        <v>10301</v>
      </c>
      <c r="H65" s="513">
        <v>3256.66</v>
      </c>
      <c r="I65" s="512">
        <v>13.28</v>
      </c>
      <c r="J65" s="514">
        <v>0</v>
      </c>
      <c r="K65" s="514">
        <v>594</v>
      </c>
      <c r="L65" s="512">
        <v>13.28</v>
      </c>
      <c r="M65" s="512">
        <v>0.41</v>
      </c>
      <c r="N65" s="626"/>
      <c r="O65" s="881"/>
    </row>
    <row r="66" spans="1:15" s="429" customFormat="1" ht="15" hidden="1" customHeight="1">
      <c r="A66" s="421" t="s">
        <v>265</v>
      </c>
      <c r="B66" s="150" t="s">
        <v>266</v>
      </c>
      <c r="C66" s="95" t="s">
        <v>172</v>
      </c>
      <c r="D66" s="150" t="s">
        <v>266</v>
      </c>
      <c r="E66" s="64">
        <v>11101</v>
      </c>
      <c r="F66" s="150" t="s">
        <v>266</v>
      </c>
      <c r="G66" s="64">
        <v>11101</v>
      </c>
      <c r="H66" s="513">
        <v>1328.5</v>
      </c>
      <c r="I66" s="512">
        <v>2.97</v>
      </c>
      <c r="J66" s="514">
        <v>0</v>
      </c>
      <c r="K66" s="514">
        <v>104</v>
      </c>
      <c r="L66" s="512">
        <v>2.97</v>
      </c>
      <c r="M66" s="512">
        <v>0.22</v>
      </c>
      <c r="N66" s="626"/>
      <c r="O66" s="881"/>
    </row>
    <row r="67" spans="1:15" s="429" customFormat="1" ht="15" hidden="1" customHeight="1">
      <c r="A67" s="421" t="s">
        <v>267</v>
      </c>
      <c r="B67" s="149" t="s">
        <v>267</v>
      </c>
      <c r="C67" s="95" t="s">
        <v>172</v>
      </c>
      <c r="D67" s="149" t="s">
        <v>268</v>
      </c>
      <c r="E67" s="64">
        <v>12101</v>
      </c>
      <c r="F67" s="66" t="s">
        <v>268</v>
      </c>
      <c r="G67" s="64">
        <v>12101</v>
      </c>
      <c r="H67" s="513">
        <v>3761.51</v>
      </c>
      <c r="I67" s="512">
        <v>2.52</v>
      </c>
      <c r="J67" s="514">
        <v>0</v>
      </c>
      <c r="K67" s="514">
        <v>53</v>
      </c>
      <c r="L67" s="512">
        <v>2.52</v>
      </c>
      <c r="M67" s="512">
        <v>7.0000000000000007E-2</v>
      </c>
      <c r="N67" s="626"/>
      <c r="O67" s="881"/>
    </row>
    <row r="68" spans="1:15" s="429" customFormat="1" ht="15" customHeight="1">
      <c r="A68" s="421" t="s">
        <v>269</v>
      </c>
      <c r="B68" s="149" t="s">
        <v>270</v>
      </c>
      <c r="C68" s="95" t="s">
        <v>271</v>
      </c>
      <c r="D68" s="149" t="s">
        <v>271</v>
      </c>
      <c r="E68" s="64">
        <v>13001</v>
      </c>
      <c r="F68" s="149" t="s">
        <v>270</v>
      </c>
      <c r="G68" s="64">
        <v>13101</v>
      </c>
      <c r="H68" s="513">
        <v>2313.52</v>
      </c>
      <c r="I68" s="514">
        <v>0</v>
      </c>
      <c r="J68" s="514">
        <v>0</v>
      </c>
      <c r="K68" s="514">
        <v>0</v>
      </c>
      <c r="L68" s="514">
        <v>0</v>
      </c>
      <c r="M68" s="514">
        <v>0</v>
      </c>
      <c r="N68" s="626"/>
      <c r="O68" s="881"/>
    </row>
    <row r="69" spans="1:15" s="429" customFormat="1" ht="15" customHeight="1">
      <c r="A69" s="421" t="s">
        <v>269</v>
      </c>
      <c r="B69" s="149" t="s">
        <v>270</v>
      </c>
      <c r="C69" s="95" t="s">
        <v>271</v>
      </c>
      <c r="D69" s="149" t="s">
        <v>271</v>
      </c>
      <c r="E69" s="64">
        <v>13001</v>
      </c>
      <c r="F69" s="149" t="s">
        <v>272</v>
      </c>
      <c r="G69" s="64">
        <v>13102</v>
      </c>
      <c r="H69" s="513">
        <v>1677.96</v>
      </c>
      <c r="I69" s="514">
        <v>0</v>
      </c>
      <c r="J69" s="514">
        <v>0</v>
      </c>
      <c r="K69" s="514">
        <v>0</v>
      </c>
      <c r="L69" s="514">
        <v>0</v>
      </c>
      <c r="M69" s="514">
        <v>0</v>
      </c>
      <c r="N69" s="626"/>
      <c r="O69" s="881"/>
    </row>
    <row r="70" spans="1:15" s="429" customFormat="1" ht="15" customHeight="1">
      <c r="A70" s="421" t="s">
        <v>269</v>
      </c>
      <c r="B70" s="149" t="s">
        <v>270</v>
      </c>
      <c r="C70" s="95" t="s">
        <v>271</v>
      </c>
      <c r="D70" s="149" t="s">
        <v>271</v>
      </c>
      <c r="E70" s="64">
        <v>13001</v>
      </c>
      <c r="F70" s="149" t="s">
        <v>273</v>
      </c>
      <c r="G70" s="64">
        <v>13103</v>
      </c>
      <c r="H70" s="513">
        <v>1109.74</v>
      </c>
      <c r="I70" s="512">
        <v>0.87</v>
      </c>
      <c r="J70" s="514">
        <v>0</v>
      </c>
      <c r="K70" s="514">
        <v>22</v>
      </c>
      <c r="L70" s="512">
        <v>0.87</v>
      </c>
      <c r="M70" s="512">
        <v>0.08</v>
      </c>
      <c r="N70" s="626"/>
      <c r="O70" s="881"/>
    </row>
    <row r="71" spans="1:15" s="429" customFormat="1" ht="15" customHeight="1">
      <c r="A71" s="421" t="s">
        <v>269</v>
      </c>
      <c r="B71" s="149" t="s">
        <v>270</v>
      </c>
      <c r="C71" s="95" t="s">
        <v>271</v>
      </c>
      <c r="D71" s="149" t="s">
        <v>271</v>
      </c>
      <c r="E71" s="64">
        <v>13001</v>
      </c>
      <c r="F71" s="149" t="s">
        <v>274</v>
      </c>
      <c r="G71" s="64">
        <v>13104</v>
      </c>
      <c r="H71" s="513">
        <v>1110.98</v>
      </c>
      <c r="I71" s="512">
        <v>0.51</v>
      </c>
      <c r="J71" s="514">
        <v>0</v>
      </c>
      <c r="K71" s="514">
        <v>31</v>
      </c>
      <c r="L71" s="512">
        <v>0.51</v>
      </c>
      <c r="M71" s="512">
        <v>0.05</v>
      </c>
      <c r="N71" s="626"/>
      <c r="O71" s="881"/>
    </row>
    <row r="72" spans="1:15" s="429" customFormat="1" ht="15" customHeight="1">
      <c r="A72" s="421" t="s">
        <v>269</v>
      </c>
      <c r="B72" s="149" t="s">
        <v>270</v>
      </c>
      <c r="C72" s="95" t="s">
        <v>271</v>
      </c>
      <c r="D72" s="149" t="s">
        <v>271</v>
      </c>
      <c r="E72" s="64">
        <v>13001</v>
      </c>
      <c r="F72" s="149" t="s">
        <v>275</v>
      </c>
      <c r="G72" s="64">
        <v>13105</v>
      </c>
      <c r="H72" s="513">
        <v>1430.51</v>
      </c>
      <c r="I72" s="514">
        <v>0</v>
      </c>
      <c r="J72" s="514">
        <v>0</v>
      </c>
      <c r="K72" s="514">
        <v>0</v>
      </c>
      <c r="L72" s="514">
        <v>0</v>
      </c>
      <c r="M72" s="514">
        <v>0</v>
      </c>
      <c r="N72" s="626"/>
      <c r="O72" s="881"/>
    </row>
    <row r="73" spans="1:15" s="429" customFormat="1" ht="15" customHeight="1">
      <c r="A73" s="421" t="s">
        <v>269</v>
      </c>
      <c r="B73" s="149" t="s">
        <v>270</v>
      </c>
      <c r="C73" s="95" t="s">
        <v>271</v>
      </c>
      <c r="D73" s="149" t="s">
        <v>271</v>
      </c>
      <c r="E73" s="64">
        <v>13001</v>
      </c>
      <c r="F73" s="149" t="s">
        <v>276</v>
      </c>
      <c r="G73" s="64">
        <v>13106</v>
      </c>
      <c r="H73" s="513">
        <v>1435.33</v>
      </c>
      <c r="I73" s="512">
        <v>1.41</v>
      </c>
      <c r="J73" s="514">
        <v>0</v>
      </c>
      <c r="K73" s="514">
        <v>106</v>
      </c>
      <c r="L73" s="512">
        <v>1.41</v>
      </c>
      <c r="M73" s="512">
        <v>0.1</v>
      </c>
      <c r="N73" s="626"/>
      <c r="O73" s="881"/>
    </row>
    <row r="74" spans="1:15" s="429" customFormat="1" ht="15" customHeight="1">
      <c r="A74" s="421" t="s">
        <v>269</v>
      </c>
      <c r="B74" s="149" t="s">
        <v>270</v>
      </c>
      <c r="C74" s="95" t="s">
        <v>271</v>
      </c>
      <c r="D74" s="149" t="s">
        <v>271</v>
      </c>
      <c r="E74" s="64">
        <v>13001</v>
      </c>
      <c r="F74" s="149" t="s">
        <v>277</v>
      </c>
      <c r="G74" s="64">
        <v>13107</v>
      </c>
      <c r="H74" s="513">
        <v>2196.54</v>
      </c>
      <c r="I74" s="512">
        <v>2.0299999999999998</v>
      </c>
      <c r="J74" s="514">
        <v>0</v>
      </c>
      <c r="K74" s="514">
        <v>112</v>
      </c>
      <c r="L74" s="512">
        <v>2.0299999999999998</v>
      </c>
      <c r="M74" s="512">
        <v>0.09</v>
      </c>
      <c r="N74" s="626"/>
      <c r="O74" s="881"/>
    </row>
    <row r="75" spans="1:15" s="429" customFormat="1" ht="15" customHeight="1">
      <c r="A75" s="421" t="s">
        <v>269</v>
      </c>
      <c r="B75" s="149" t="s">
        <v>270</v>
      </c>
      <c r="C75" s="95" t="s">
        <v>271</v>
      </c>
      <c r="D75" s="149" t="s">
        <v>271</v>
      </c>
      <c r="E75" s="64">
        <v>13001</v>
      </c>
      <c r="F75" s="149" t="s">
        <v>278</v>
      </c>
      <c r="G75" s="64">
        <v>13108</v>
      </c>
      <c r="H75" s="513">
        <v>735.55</v>
      </c>
      <c r="I75" s="514">
        <v>0</v>
      </c>
      <c r="J75" s="514">
        <v>0</v>
      </c>
      <c r="K75" s="514">
        <v>0</v>
      </c>
      <c r="L75" s="514">
        <v>0</v>
      </c>
      <c r="M75" s="514">
        <v>0</v>
      </c>
      <c r="N75" s="626"/>
      <c r="O75" s="881"/>
    </row>
    <row r="76" spans="1:15" s="429" customFormat="1" ht="15" customHeight="1">
      <c r="A76" s="421" t="s">
        <v>269</v>
      </c>
      <c r="B76" s="149" t="s">
        <v>270</v>
      </c>
      <c r="C76" s="95" t="s">
        <v>271</v>
      </c>
      <c r="D76" s="149" t="s">
        <v>271</v>
      </c>
      <c r="E76" s="64">
        <v>13001</v>
      </c>
      <c r="F76" s="149" t="s">
        <v>279</v>
      </c>
      <c r="G76" s="64">
        <v>13109</v>
      </c>
      <c r="H76" s="513">
        <v>997.91</v>
      </c>
      <c r="I76" s="514">
        <v>0</v>
      </c>
      <c r="J76" s="514">
        <v>0</v>
      </c>
      <c r="K76" s="514">
        <v>0</v>
      </c>
      <c r="L76" s="514">
        <v>0</v>
      </c>
      <c r="M76" s="514">
        <v>0</v>
      </c>
      <c r="N76" s="626"/>
      <c r="O76" s="881"/>
    </row>
    <row r="77" spans="1:15" s="429" customFormat="1" ht="15" customHeight="1">
      <c r="A77" s="421" t="s">
        <v>269</v>
      </c>
      <c r="B77" s="149" t="s">
        <v>270</v>
      </c>
      <c r="C77" s="95" t="s">
        <v>271</v>
      </c>
      <c r="D77" s="149" t="s">
        <v>271</v>
      </c>
      <c r="E77" s="64">
        <v>13001</v>
      </c>
      <c r="F77" s="149" t="s">
        <v>280</v>
      </c>
      <c r="G77" s="64">
        <v>13110</v>
      </c>
      <c r="H77" s="513">
        <v>4237.82</v>
      </c>
      <c r="I77" s="512">
        <v>1.91</v>
      </c>
      <c r="J77" s="514">
        <v>0</v>
      </c>
      <c r="K77" s="514">
        <v>105</v>
      </c>
      <c r="L77" s="512">
        <v>1.91</v>
      </c>
      <c r="M77" s="512">
        <v>0.05</v>
      </c>
      <c r="N77" s="626"/>
      <c r="O77" s="881"/>
    </row>
    <row r="78" spans="1:15" s="429" customFormat="1" ht="15" customHeight="1">
      <c r="A78" s="421" t="s">
        <v>269</v>
      </c>
      <c r="B78" s="149" t="s">
        <v>270</v>
      </c>
      <c r="C78" s="95" t="s">
        <v>271</v>
      </c>
      <c r="D78" s="149" t="s">
        <v>271</v>
      </c>
      <c r="E78" s="64">
        <v>13001</v>
      </c>
      <c r="F78" s="149" t="s">
        <v>281</v>
      </c>
      <c r="G78" s="64">
        <v>13111</v>
      </c>
      <c r="H78" s="513">
        <v>1008.92</v>
      </c>
      <c r="I78" s="514">
        <v>0</v>
      </c>
      <c r="J78" s="514">
        <v>0</v>
      </c>
      <c r="K78" s="514">
        <v>0</v>
      </c>
      <c r="L78" s="514">
        <v>0</v>
      </c>
      <c r="M78" s="514">
        <v>0</v>
      </c>
      <c r="N78" s="626"/>
      <c r="O78" s="881"/>
    </row>
    <row r="79" spans="1:15" s="429" customFormat="1" ht="15" customHeight="1">
      <c r="A79" s="421" t="s">
        <v>269</v>
      </c>
      <c r="B79" s="149" t="s">
        <v>270</v>
      </c>
      <c r="C79" s="95" t="s">
        <v>271</v>
      </c>
      <c r="D79" s="149" t="s">
        <v>271</v>
      </c>
      <c r="E79" s="64">
        <v>13001</v>
      </c>
      <c r="F79" s="149" t="s">
        <v>282</v>
      </c>
      <c r="G79" s="64">
        <v>13112</v>
      </c>
      <c r="H79" s="513">
        <v>3046.79</v>
      </c>
      <c r="I79" s="514">
        <v>0</v>
      </c>
      <c r="J79" s="514">
        <v>0</v>
      </c>
      <c r="K79" s="514">
        <v>0</v>
      </c>
      <c r="L79" s="514">
        <v>0</v>
      </c>
      <c r="M79" s="514">
        <v>0</v>
      </c>
      <c r="N79" s="626"/>
      <c r="O79" s="881"/>
    </row>
    <row r="80" spans="1:15" s="429" customFormat="1" ht="15" customHeight="1">
      <c r="A80" s="421" t="s">
        <v>269</v>
      </c>
      <c r="B80" s="149" t="s">
        <v>270</v>
      </c>
      <c r="C80" s="95" t="s">
        <v>271</v>
      </c>
      <c r="D80" s="149" t="s">
        <v>271</v>
      </c>
      <c r="E80" s="64">
        <v>13001</v>
      </c>
      <c r="F80" s="149" t="s">
        <v>283</v>
      </c>
      <c r="G80" s="64">
        <v>13113</v>
      </c>
      <c r="H80" s="513">
        <v>2043.37</v>
      </c>
      <c r="I80" s="514">
        <v>0</v>
      </c>
      <c r="J80" s="514">
        <v>0</v>
      </c>
      <c r="K80" s="514">
        <v>0</v>
      </c>
      <c r="L80" s="514">
        <v>0</v>
      </c>
      <c r="M80" s="514">
        <v>0</v>
      </c>
      <c r="N80" s="626"/>
      <c r="O80" s="881"/>
    </row>
    <row r="81" spans="1:15" s="429" customFormat="1" ht="15" customHeight="1">
      <c r="A81" s="421" t="s">
        <v>269</v>
      </c>
      <c r="B81" s="149" t="s">
        <v>270</v>
      </c>
      <c r="C81" s="95" t="s">
        <v>271</v>
      </c>
      <c r="D81" s="149" t="s">
        <v>271</v>
      </c>
      <c r="E81" s="64">
        <v>13001</v>
      </c>
      <c r="F81" s="149" t="s">
        <v>284</v>
      </c>
      <c r="G81" s="64">
        <v>13114</v>
      </c>
      <c r="H81" s="513">
        <v>4523.21</v>
      </c>
      <c r="I81" s="514">
        <v>0</v>
      </c>
      <c r="J81" s="514">
        <v>0</v>
      </c>
      <c r="K81" s="514">
        <v>0</v>
      </c>
      <c r="L81" s="514">
        <v>0</v>
      </c>
      <c r="M81" s="514">
        <v>0</v>
      </c>
      <c r="N81" s="626"/>
      <c r="O81" s="881"/>
    </row>
    <row r="82" spans="1:15" s="429" customFormat="1" ht="15" customHeight="1">
      <c r="A82" s="421" t="s">
        <v>269</v>
      </c>
      <c r="B82" s="149" t="s">
        <v>270</v>
      </c>
      <c r="C82" s="95" t="s">
        <v>271</v>
      </c>
      <c r="D82" s="149" t="s">
        <v>271</v>
      </c>
      <c r="E82" s="64">
        <v>13001</v>
      </c>
      <c r="F82" s="149" t="s">
        <v>285</v>
      </c>
      <c r="G82" s="64">
        <v>13115</v>
      </c>
      <c r="H82" s="513">
        <v>4952.88</v>
      </c>
      <c r="I82" s="512">
        <v>5.54</v>
      </c>
      <c r="J82" s="514">
        <v>0</v>
      </c>
      <c r="K82" s="514">
        <v>534</v>
      </c>
      <c r="L82" s="512">
        <v>5.54</v>
      </c>
      <c r="M82" s="512">
        <v>0.11</v>
      </c>
      <c r="N82" s="626"/>
      <c r="O82" s="881"/>
    </row>
    <row r="83" spans="1:15" s="429" customFormat="1" ht="15" customHeight="1">
      <c r="A83" s="421" t="s">
        <v>269</v>
      </c>
      <c r="B83" s="149" t="s">
        <v>270</v>
      </c>
      <c r="C83" s="95" t="s">
        <v>271</v>
      </c>
      <c r="D83" s="149" t="s">
        <v>271</v>
      </c>
      <c r="E83" s="64">
        <v>13001</v>
      </c>
      <c r="F83" s="149" t="s">
        <v>286</v>
      </c>
      <c r="G83" s="64">
        <v>13116</v>
      </c>
      <c r="H83" s="513">
        <v>823.84</v>
      </c>
      <c r="I83" s="512">
        <v>0.48</v>
      </c>
      <c r="J83" s="514">
        <v>0</v>
      </c>
      <c r="K83" s="514">
        <v>21</v>
      </c>
      <c r="L83" s="512">
        <v>0.48</v>
      </c>
      <c r="M83" s="512">
        <v>0.06</v>
      </c>
      <c r="N83" s="626"/>
      <c r="O83" s="881"/>
    </row>
    <row r="84" spans="1:15" s="429" customFormat="1" ht="15" customHeight="1">
      <c r="A84" s="421" t="s">
        <v>269</v>
      </c>
      <c r="B84" s="149" t="s">
        <v>270</v>
      </c>
      <c r="C84" s="95" t="s">
        <v>271</v>
      </c>
      <c r="D84" s="149" t="s">
        <v>271</v>
      </c>
      <c r="E84" s="64">
        <v>13001</v>
      </c>
      <c r="F84" s="149" t="s">
        <v>287</v>
      </c>
      <c r="G84" s="64">
        <v>13117</v>
      </c>
      <c r="H84" s="513">
        <v>656</v>
      </c>
      <c r="I84" s="514">
        <v>0</v>
      </c>
      <c r="J84" s="514">
        <v>0</v>
      </c>
      <c r="K84" s="514">
        <v>0</v>
      </c>
      <c r="L84" s="514">
        <v>0</v>
      </c>
      <c r="M84" s="514">
        <v>0</v>
      </c>
      <c r="N84" s="626"/>
      <c r="O84" s="881"/>
    </row>
    <row r="85" spans="1:15" s="429" customFormat="1" ht="15" customHeight="1">
      <c r="A85" s="421" t="s">
        <v>269</v>
      </c>
      <c r="B85" s="149" t="s">
        <v>270</v>
      </c>
      <c r="C85" s="95" t="s">
        <v>271</v>
      </c>
      <c r="D85" s="149" t="s">
        <v>271</v>
      </c>
      <c r="E85" s="64">
        <v>13001</v>
      </c>
      <c r="F85" s="149" t="s">
        <v>288</v>
      </c>
      <c r="G85" s="64">
        <v>13118</v>
      </c>
      <c r="H85" s="513">
        <v>1284.23</v>
      </c>
      <c r="I85" s="514">
        <v>0</v>
      </c>
      <c r="J85" s="514">
        <v>0</v>
      </c>
      <c r="K85" s="514">
        <v>0</v>
      </c>
      <c r="L85" s="514">
        <v>0</v>
      </c>
      <c r="M85" s="514">
        <v>0</v>
      </c>
      <c r="N85" s="626"/>
      <c r="O85" s="881"/>
    </row>
    <row r="86" spans="1:15" s="429" customFormat="1" ht="15" customHeight="1">
      <c r="A86" s="421" t="s">
        <v>269</v>
      </c>
      <c r="B86" s="149" t="s">
        <v>270</v>
      </c>
      <c r="C86" s="95" t="s">
        <v>271</v>
      </c>
      <c r="D86" s="149" t="s">
        <v>271</v>
      </c>
      <c r="E86" s="64">
        <v>13001</v>
      </c>
      <c r="F86" s="149" t="s">
        <v>289</v>
      </c>
      <c r="G86" s="64">
        <v>13119</v>
      </c>
      <c r="H86" s="513">
        <v>5757.98</v>
      </c>
      <c r="I86" s="512">
        <v>8.4499999999999993</v>
      </c>
      <c r="J86" s="512">
        <v>4.6100000000000003</v>
      </c>
      <c r="K86" s="514">
        <v>460</v>
      </c>
      <c r="L86" s="512">
        <v>13.059999999999999</v>
      </c>
      <c r="M86" s="512">
        <v>0.15</v>
      </c>
      <c r="N86" s="626"/>
      <c r="O86" s="881"/>
    </row>
    <row r="87" spans="1:15" s="429" customFormat="1" ht="15" customHeight="1">
      <c r="A87" s="421" t="s">
        <v>269</v>
      </c>
      <c r="B87" s="149" t="s">
        <v>270</v>
      </c>
      <c r="C87" s="95" t="s">
        <v>271</v>
      </c>
      <c r="D87" s="149" t="s">
        <v>271</v>
      </c>
      <c r="E87" s="64">
        <v>13001</v>
      </c>
      <c r="F87" s="149" t="s">
        <v>290</v>
      </c>
      <c r="G87" s="64">
        <v>13120</v>
      </c>
      <c r="H87" s="513">
        <v>1685.68</v>
      </c>
      <c r="I87" s="514">
        <v>0</v>
      </c>
      <c r="J87" s="514">
        <v>0</v>
      </c>
      <c r="K87" s="514">
        <v>0</v>
      </c>
      <c r="L87" s="514">
        <v>0</v>
      </c>
      <c r="M87" s="514">
        <v>0</v>
      </c>
      <c r="N87" s="626"/>
      <c r="O87" s="881"/>
    </row>
    <row r="88" spans="1:15" s="429" customFormat="1" ht="15" customHeight="1">
      <c r="A88" s="421" t="s">
        <v>269</v>
      </c>
      <c r="B88" s="149" t="s">
        <v>270</v>
      </c>
      <c r="C88" s="95" t="s">
        <v>271</v>
      </c>
      <c r="D88" s="149" t="s">
        <v>271</v>
      </c>
      <c r="E88" s="64">
        <v>13001</v>
      </c>
      <c r="F88" s="149" t="s">
        <v>291</v>
      </c>
      <c r="G88" s="64">
        <v>13121</v>
      </c>
      <c r="H88" s="513">
        <v>875.59</v>
      </c>
      <c r="I88" s="512">
        <v>0.25</v>
      </c>
      <c r="J88" s="514">
        <v>0</v>
      </c>
      <c r="K88" s="514">
        <v>11</v>
      </c>
      <c r="L88" s="512">
        <v>0.25</v>
      </c>
      <c r="M88" s="512">
        <v>0.03</v>
      </c>
      <c r="N88" s="626"/>
      <c r="O88" s="881"/>
    </row>
    <row r="89" spans="1:15" s="429" customFormat="1" ht="15" customHeight="1">
      <c r="A89" s="421" t="s">
        <v>269</v>
      </c>
      <c r="B89" s="149" t="s">
        <v>270</v>
      </c>
      <c r="C89" s="95" t="s">
        <v>271</v>
      </c>
      <c r="D89" s="149" t="s">
        <v>271</v>
      </c>
      <c r="E89" s="64">
        <v>13001</v>
      </c>
      <c r="F89" s="149" t="s">
        <v>292</v>
      </c>
      <c r="G89" s="64">
        <v>13122</v>
      </c>
      <c r="H89" s="513">
        <v>3511.64</v>
      </c>
      <c r="I89" s="512">
        <v>3.22</v>
      </c>
      <c r="J89" s="514">
        <v>0</v>
      </c>
      <c r="K89" s="514">
        <v>423</v>
      </c>
      <c r="L89" s="512">
        <v>3.22</v>
      </c>
      <c r="M89" s="512">
        <v>0.09</v>
      </c>
      <c r="N89" s="626"/>
      <c r="O89" s="881"/>
    </row>
    <row r="90" spans="1:15" s="429" customFormat="1" ht="15" customHeight="1">
      <c r="A90" s="421" t="s">
        <v>269</v>
      </c>
      <c r="B90" s="149" t="s">
        <v>270</v>
      </c>
      <c r="C90" s="95" t="s">
        <v>271</v>
      </c>
      <c r="D90" s="149" t="s">
        <v>271</v>
      </c>
      <c r="E90" s="64">
        <v>13001</v>
      </c>
      <c r="F90" s="149" t="s">
        <v>293</v>
      </c>
      <c r="G90" s="64">
        <v>13123</v>
      </c>
      <c r="H90" s="513">
        <v>1439.41</v>
      </c>
      <c r="I90" s="514">
        <v>0</v>
      </c>
      <c r="J90" s="514">
        <v>0</v>
      </c>
      <c r="K90" s="514">
        <v>0</v>
      </c>
      <c r="L90" s="514">
        <v>0</v>
      </c>
      <c r="M90" s="514">
        <v>0</v>
      </c>
      <c r="N90" s="626"/>
      <c r="O90" s="881"/>
    </row>
    <row r="91" spans="1:15" s="429" customFormat="1" ht="15" customHeight="1">
      <c r="A91" s="421" t="s">
        <v>269</v>
      </c>
      <c r="B91" s="149" t="s">
        <v>270</v>
      </c>
      <c r="C91" s="95" t="s">
        <v>271</v>
      </c>
      <c r="D91" s="149" t="s">
        <v>271</v>
      </c>
      <c r="E91" s="64">
        <v>13001</v>
      </c>
      <c r="F91" s="149" t="s">
        <v>294</v>
      </c>
      <c r="G91" s="64">
        <v>13124</v>
      </c>
      <c r="H91" s="513">
        <v>2146.2600000000002</v>
      </c>
      <c r="I91" s="514">
        <v>0</v>
      </c>
      <c r="J91" s="514">
        <v>0</v>
      </c>
      <c r="K91" s="514">
        <v>0</v>
      </c>
      <c r="L91" s="514">
        <v>0</v>
      </c>
      <c r="M91" s="514">
        <v>0</v>
      </c>
      <c r="N91" s="626"/>
      <c r="O91" s="881"/>
    </row>
    <row r="92" spans="1:15" s="429" customFormat="1" ht="15" customHeight="1">
      <c r="A92" s="421" t="s">
        <v>269</v>
      </c>
      <c r="B92" s="149" t="s">
        <v>270</v>
      </c>
      <c r="C92" s="95" t="s">
        <v>271</v>
      </c>
      <c r="D92" s="149" t="s">
        <v>271</v>
      </c>
      <c r="E92" s="64">
        <v>13001</v>
      </c>
      <c r="F92" s="149" t="s">
        <v>295</v>
      </c>
      <c r="G92" s="64">
        <v>13125</v>
      </c>
      <c r="H92" s="513">
        <v>4149.26</v>
      </c>
      <c r="I92" s="512">
        <v>10.29</v>
      </c>
      <c r="J92" s="514">
        <v>0</v>
      </c>
      <c r="K92" s="514">
        <v>131</v>
      </c>
      <c r="L92" s="512">
        <v>10.29</v>
      </c>
      <c r="M92" s="512">
        <v>0.25</v>
      </c>
      <c r="N92" s="626"/>
      <c r="O92" s="881"/>
    </row>
    <row r="93" spans="1:15" s="429" customFormat="1" ht="15" customHeight="1">
      <c r="A93" s="421" t="s">
        <v>269</v>
      </c>
      <c r="B93" s="149" t="s">
        <v>270</v>
      </c>
      <c r="C93" s="95" t="s">
        <v>271</v>
      </c>
      <c r="D93" s="149" t="s">
        <v>271</v>
      </c>
      <c r="E93" s="64">
        <v>13001</v>
      </c>
      <c r="F93" s="149" t="s">
        <v>296</v>
      </c>
      <c r="G93" s="64">
        <v>13126</v>
      </c>
      <c r="H93" s="513">
        <v>1181.73</v>
      </c>
      <c r="I93" s="512">
        <v>0.86</v>
      </c>
      <c r="J93" s="514">
        <v>0</v>
      </c>
      <c r="K93" s="514">
        <v>89</v>
      </c>
      <c r="L93" s="512">
        <v>0.86</v>
      </c>
      <c r="M93" s="512">
        <v>7.0000000000000007E-2</v>
      </c>
      <c r="N93" s="626"/>
      <c r="O93" s="881"/>
    </row>
    <row r="94" spans="1:15" s="429" customFormat="1" ht="15" customHeight="1">
      <c r="A94" s="421" t="s">
        <v>269</v>
      </c>
      <c r="B94" s="149" t="s">
        <v>270</v>
      </c>
      <c r="C94" s="95" t="s">
        <v>271</v>
      </c>
      <c r="D94" s="149" t="s">
        <v>271</v>
      </c>
      <c r="E94" s="64">
        <v>13001</v>
      </c>
      <c r="F94" s="149" t="s">
        <v>297</v>
      </c>
      <c r="G94" s="64">
        <v>13127</v>
      </c>
      <c r="H94" s="513">
        <v>1578.47</v>
      </c>
      <c r="I94" s="514">
        <v>0</v>
      </c>
      <c r="J94" s="514">
        <v>0</v>
      </c>
      <c r="K94" s="514">
        <v>0</v>
      </c>
      <c r="L94" s="514">
        <v>0</v>
      </c>
      <c r="M94" s="514">
        <v>0</v>
      </c>
      <c r="N94" s="626"/>
      <c r="O94" s="881"/>
    </row>
    <row r="95" spans="1:15" s="429" customFormat="1" ht="15" customHeight="1">
      <c r="A95" s="421" t="s">
        <v>269</v>
      </c>
      <c r="B95" s="149" t="s">
        <v>270</v>
      </c>
      <c r="C95" s="95" t="s">
        <v>271</v>
      </c>
      <c r="D95" s="149" t="s">
        <v>271</v>
      </c>
      <c r="E95" s="64">
        <v>13001</v>
      </c>
      <c r="F95" s="149" t="s">
        <v>298</v>
      </c>
      <c r="G95" s="64">
        <v>13128</v>
      </c>
      <c r="H95" s="513">
        <v>2375.54</v>
      </c>
      <c r="I95" s="512">
        <v>2.64</v>
      </c>
      <c r="J95" s="514">
        <v>0</v>
      </c>
      <c r="K95" s="613">
        <v>113</v>
      </c>
      <c r="L95" s="513">
        <v>2.64</v>
      </c>
      <c r="M95" s="512">
        <v>0.11</v>
      </c>
      <c r="N95" s="626"/>
      <c r="O95" s="881"/>
    </row>
    <row r="96" spans="1:15" s="429" customFormat="1" ht="15" customHeight="1">
      <c r="A96" s="421" t="s">
        <v>269</v>
      </c>
      <c r="B96" s="149" t="s">
        <v>270</v>
      </c>
      <c r="C96" s="95" t="s">
        <v>271</v>
      </c>
      <c r="D96" s="149" t="s">
        <v>271</v>
      </c>
      <c r="E96" s="64">
        <v>13001</v>
      </c>
      <c r="F96" s="149" t="s">
        <v>299</v>
      </c>
      <c r="G96" s="64">
        <v>13129</v>
      </c>
      <c r="H96" s="513">
        <v>994.23</v>
      </c>
      <c r="I96" s="514">
        <v>0</v>
      </c>
      <c r="J96" s="514">
        <v>0</v>
      </c>
      <c r="K96" s="514">
        <v>0</v>
      </c>
      <c r="L96" s="514">
        <v>0</v>
      </c>
      <c r="M96" s="514">
        <v>0</v>
      </c>
      <c r="N96" s="626"/>
      <c r="O96" s="881"/>
    </row>
    <row r="97" spans="1:15" s="429" customFormat="1" ht="15" customHeight="1">
      <c r="A97" s="421" t="s">
        <v>269</v>
      </c>
      <c r="B97" s="149" t="s">
        <v>270</v>
      </c>
      <c r="C97" s="95" t="s">
        <v>271</v>
      </c>
      <c r="D97" s="149" t="s">
        <v>271</v>
      </c>
      <c r="E97" s="64">
        <v>13001</v>
      </c>
      <c r="F97" s="149" t="s">
        <v>300</v>
      </c>
      <c r="G97" s="64">
        <v>13130</v>
      </c>
      <c r="H97" s="513">
        <v>961.32</v>
      </c>
      <c r="I97" s="514">
        <v>0</v>
      </c>
      <c r="J97" s="514">
        <v>0</v>
      </c>
      <c r="K97" s="514">
        <v>0</v>
      </c>
      <c r="L97" s="514">
        <v>0</v>
      </c>
      <c r="M97" s="514">
        <v>0</v>
      </c>
      <c r="N97" s="626"/>
      <c r="O97" s="881"/>
    </row>
    <row r="98" spans="1:15" s="429" customFormat="1" ht="15" customHeight="1">
      <c r="A98" s="421" t="s">
        <v>269</v>
      </c>
      <c r="B98" s="149" t="s">
        <v>270</v>
      </c>
      <c r="C98" s="95" t="s">
        <v>271</v>
      </c>
      <c r="D98" s="149" t="s">
        <v>271</v>
      </c>
      <c r="E98" s="64">
        <v>13001</v>
      </c>
      <c r="F98" s="149" t="s">
        <v>301</v>
      </c>
      <c r="G98" s="64">
        <v>13131</v>
      </c>
      <c r="H98" s="513">
        <v>627.71</v>
      </c>
      <c r="I98" s="514">
        <v>0</v>
      </c>
      <c r="J98" s="514">
        <v>0</v>
      </c>
      <c r="K98" s="514">
        <v>0</v>
      </c>
      <c r="L98" s="514">
        <v>0</v>
      </c>
      <c r="M98" s="514">
        <v>0</v>
      </c>
      <c r="N98" s="626"/>
      <c r="O98" s="881"/>
    </row>
    <row r="99" spans="1:15" s="429" customFormat="1" ht="15" customHeight="1">
      <c r="A99" s="421" t="s">
        <v>269</v>
      </c>
      <c r="B99" s="149" t="s">
        <v>270</v>
      </c>
      <c r="C99" s="95" t="s">
        <v>271</v>
      </c>
      <c r="D99" s="149" t="s">
        <v>271</v>
      </c>
      <c r="E99" s="64">
        <v>13001</v>
      </c>
      <c r="F99" s="149" t="s">
        <v>302</v>
      </c>
      <c r="G99" s="64">
        <v>13132</v>
      </c>
      <c r="H99" s="513">
        <v>2843.29</v>
      </c>
      <c r="I99" s="514">
        <v>0</v>
      </c>
      <c r="J99" s="514">
        <v>0</v>
      </c>
      <c r="K99" s="514">
        <v>0</v>
      </c>
      <c r="L99" s="514">
        <v>0</v>
      </c>
      <c r="M99" s="514">
        <v>0</v>
      </c>
      <c r="N99" s="626"/>
      <c r="O99" s="881"/>
    </row>
    <row r="100" spans="1:15" s="429" customFormat="1" ht="15" customHeight="1">
      <c r="A100" s="421" t="s">
        <v>269</v>
      </c>
      <c r="B100" s="149" t="s">
        <v>303</v>
      </c>
      <c r="C100" s="95" t="s">
        <v>271</v>
      </c>
      <c r="D100" s="149" t="s">
        <v>271</v>
      </c>
      <c r="E100" s="64">
        <v>13001</v>
      </c>
      <c r="F100" s="149" t="s">
        <v>304</v>
      </c>
      <c r="G100" s="64">
        <v>13201</v>
      </c>
      <c r="H100" s="513">
        <v>7585.46</v>
      </c>
      <c r="I100" s="512">
        <v>21.85</v>
      </c>
      <c r="J100" s="514">
        <v>0</v>
      </c>
      <c r="K100" s="514">
        <v>616</v>
      </c>
      <c r="L100" s="512">
        <v>21.85</v>
      </c>
      <c r="M100" s="512">
        <v>0.28999999999999998</v>
      </c>
      <c r="N100" s="626"/>
      <c r="O100" s="881"/>
    </row>
    <row r="101" spans="1:15" s="429" customFormat="1" ht="15" customHeight="1">
      <c r="A101" s="421" t="s">
        <v>269</v>
      </c>
      <c r="B101" s="149" t="s">
        <v>303</v>
      </c>
      <c r="C101" s="95" t="s">
        <v>271</v>
      </c>
      <c r="D101" s="149" t="s">
        <v>271</v>
      </c>
      <c r="E101" s="64">
        <v>13001</v>
      </c>
      <c r="F101" s="149" t="s">
        <v>305</v>
      </c>
      <c r="G101" s="64">
        <v>13202</v>
      </c>
      <c r="H101" s="513">
        <v>894.79</v>
      </c>
      <c r="I101" s="514">
        <v>0</v>
      </c>
      <c r="J101" s="512">
        <v>0.83</v>
      </c>
      <c r="K101" s="514">
        <v>30</v>
      </c>
      <c r="L101" s="512">
        <v>0.83</v>
      </c>
      <c r="M101" s="514">
        <v>0</v>
      </c>
      <c r="N101" s="626"/>
      <c r="O101" s="881"/>
    </row>
    <row r="102" spans="1:15" s="429" customFormat="1" ht="15" customHeight="1">
      <c r="A102" s="421" t="s">
        <v>269</v>
      </c>
      <c r="B102" s="149" t="s">
        <v>303</v>
      </c>
      <c r="C102" s="95" t="s">
        <v>271</v>
      </c>
      <c r="D102" s="149" t="s">
        <v>271</v>
      </c>
      <c r="E102" s="64">
        <v>13001</v>
      </c>
      <c r="F102" s="149" t="s">
        <v>306</v>
      </c>
      <c r="G102" s="64">
        <v>13203</v>
      </c>
      <c r="H102" s="513">
        <v>969.08</v>
      </c>
      <c r="I102" s="512">
        <v>3.14</v>
      </c>
      <c r="J102" s="636">
        <v>6.3</v>
      </c>
      <c r="K102" s="514">
        <v>249</v>
      </c>
      <c r="L102" s="512">
        <v>9.44</v>
      </c>
      <c r="M102" s="512">
        <v>0.32</v>
      </c>
      <c r="N102" s="626"/>
      <c r="O102" s="881"/>
    </row>
    <row r="103" spans="1:15" s="429" customFormat="1" ht="15" customHeight="1">
      <c r="A103" s="421" t="s">
        <v>269</v>
      </c>
      <c r="B103" s="149" t="s">
        <v>307</v>
      </c>
      <c r="C103" s="95" t="s">
        <v>271</v>
      </c>
      <c r="D103" s="149" t="s">
        <v>271</v>
      </c>
      <c r="E103" s="64">
        <v>13001</v>
      </c>
      <c r="F103" s="149" t="s">
        <v>308</v>
      </c>
      <c r="G103" s="64">
        <v>13301</v>
      </c>
      <c r="H103" s="513">
        <v>3308.35</v>
      </c>
      <c r="I103" s="512">
        <v>16.45</v>
      </c>
      <c r="J103" s="514">
        <v>0</v>
      </c>
      <c r="K103" s="514">
        <v>747</v>
      </c>
      <c r="L103" s="512">
        <v>16.45</v>
      </c>
      <c r="M103" s="512">
        <v>0.5</v>
      </c>
      <c r="N103" s="626"/>
      <c r="O103" s="881"/>
    </row>
    <row r="104" spans="1:15" s="429" customFormat="1" ht="15" customHeight="1">
      <c r="A104" s="421" t="s">
        <v>269</v>
      </c>
      <c r="B104" s="149" t="s">
        <v>307</v>
      </c>
      <c r="C104" s="95" t="s">
        <v>271</v>
      </c>
      <c r="D104" s="149" t="s">
        <v>271</v>
      </c>
      <c r="E104" s="64">
        <v>13001</v>
      </c>
      <c r="F104" s="149" t="s">
        <v>309</v>
      </c>
      <c r="G104" s="64">
        <v>13302</v>
      </c>
      <c r="H104" s="513">
        <v>2940.83</v>
      </c>
      <c r="I104" s="512">
        <v>15.84</v>
      </c>
      <c r="J104" s="512">
        <v>7.92</v>
      </c>
      <c r="K104" s="613">
        <v>113</v>
      </c>
      <c r="L104" s="513">
        <v>23.759999999999998</v>
      </c>
      <c r="M104" s="512">
        <v>0.54</v>
      </c>
      <c r="N104" s="626"/>
      <c r="O104" s="881"/>
    </row>
    <row r="105" spans="1:15" s="429" customFormat="1" ht="15" customHeight="1">
      <c r="A105" s="421" t="s">
        <v>269</v>
      </c>
      <c r="B105" s="149" t="s">
        <v>307</v>
      </c>
      <c r="C105" s="95" t="s">
        <v>271</v>
      </c>
      <c r="D105" s="149" t="s">
        <v>271</v>
      </c>
      <c r="E105" s="64">
        <v>13001</v>
      </c>
      <c r="F105" s="149" t="s">
        <v>310</v>
      </c>
      <c r="G105" s="64">
        <v>13303</v>
      </c>
      <c r="H105" s="513">
        <v>675.92</v>
      </c>
      <c r="I105" s="512">
        <v>4.43</v>
      </c>
      <c r="J105" s="636">
        <v>18.8</v>
      </c>
      <c r="K105" s="514">
        <v>185</v>
      </c>
      <c r="L105" s="512">
        <v>23.23</v>
      </c>
      <c r="M105" s="512">
        <v>0.66</v>
      </c>
      <c r="N105" s="626"/>
      <c r="O105" s="881"/>
    </row>
    <row r="106" spans="1:15" s="429" customFormat="1" ht="15" customHeight="1">
      <c r="A106" s="421" t="s">
        <v>269</v>
      </c>
      <c r="B106" s="149" t="s">
        <v>311</v>
      </c>
      <c r="C106" s="95" t="s">
        <v>271</v>
      </c>
      <c r="D106" s="149" t="s">
        <v>271</v>
      </c>
      <c r="E106" s="64">
        <v>13001</v>
      </c>
      <c r="F106" s="149" t="s">
        <v>312</v>
      </c>
      <c r="G106" s="64">
        <v>13401</v>
      </c>
      <c r="H106" s="513">
        <v>5630.43</v>
      </c>
      <c r="I106" s="512">
        <v>6.58</v>
      </c>
      <c r="J106" s="512">
        <v>1.39</v>
      </c>
      <c r="K106" s="514">
        <v>698</v>
      </c>
      <c r="L106" s="512">
        <v>7.97</v>
      </c>
      <c r="M106" s="512">
        <v>0.12</v>
      </c>
      <c r="N106" s="626"/>
      <c r="O106" s="881"/>
    </row>
    <row r="107" spans="1:15" s="429" customFormat="1" ht="15" customHeight="1">
      <c r="A107" s="421" t="s">
        <v>269</v>
      </c>
      <c r="B107" s="149" t="s">
        <v>311</v>
      </c>
      <c r="C107" s="95" t="s">
        <v>271</v>
      </c>
      <c r="D107" s="149" t="s">
        <v>271</v>
      </c>
      <c r="E107" s="64">
        <v>13001</v>
      </c>
      <c r="F107" s="149" t="s">
        <v>313</v>
      </c>
      <c r="G107" s="64">
        <v>13402</v>
      </c>
      <c r="H107" s="513">
        <v>2508.91</v>
      </c>
      <c r="I107" s="512">
        <v>2.72</v>
      </c>
      <c r="J107" s="512">
        <v>2.36</v>
      </c>
      <c r="K107" s="514">
        <v>130</v>
      </c>
      <c r="L107" s="512">
        <v>5.08</v>
      </c>
      <c r="M107" s="512">
        <v>0.11</v>
      </c>
      <c r="N107" s="626"/>
      <c r="O107" s="881"/>
    </row>
    <row r="108" spans="1:15" s="429" customFormat="1" ht="15" customHeight="1">
      <c r="A108" s="421" t="s">
        <v>269</v>
      </c>
      <c r="B108" s="149" t="s">
        <v>311</v>
      </c>
      <c r="C108" s="95" t="s">
        <v>271</v>
      </c>
      <c r="D108" s="149" t="s">
        <v>271</v>
      </c>
      <c r="E108" s="64">
        <v>13001</v>
      </c>
      <c r="F108" s="149" t="s">
        <v>314</v>
      </c>
      <c r="G108" s="64">
        <v>13403</v>
      </c>
      <c r="H108" s="513">
        <v>335.06</v>
      </c>
      <c r="I108" s="514">
        <v>0</v>
      </c>
      <c r="J108" s="514">
        <v>0</v>
      </c>
      <c r="K108" s="514">
        <v>0</v>
      </c>
      <c r="L108" s="514">
        <v>0</v>
      </c>
      <c r="M108" s="514">
        <v>0</v>
      </c>
      <c r="N108" s="626"/>
      <c r="O108" s="881"/>
    </row>
    <row r="109" spans="1:15" s="429" customFormat="1" ht="15" customHeight="1">
      <c r="A109" s="421" t="s">
        <v>269</v>
      </c>
      <c r="B109" s="149" t="s">
        <v>311</v>
      </c>
      <c r="C109" s="95" t="s">
        <v>271</v>
      </c>
      <c r="D109" s="149" t="s">
        <v>271</v>
      </c>
      <c r="E109" s="64">
        <v>13001</v>
      </c>
      <c r="F109" s="149" t="s">
        <v>315</v>
      </c>
      <c r="G109" s="64">
        <v>13404</v>
      </c>
      <c r="H109" s="513">
        <v>1634.65</v>
      </c>
      <c r="I109" s="512">
        <v>0.76</v>
      </c>
      <c r="J109" s="514">
        <v>0</v>
      </c>
      <c r="K109" s="514">
        <v>34</v>
      </c>
      <c r="L109" s="512">
        <v>0.76</v>
      </c>
      <c r="M109" s="512">
        <v>0.05</v>
      </c>
      <c r="N109" s="626"/>
      <c r="O109" s="881"/>
    </row>
    <row r="110" spans="1:15" s="429" customFormat="1" ht="15" customHeight="1">
      <c r="A110" s="421" t="s">
        <v>269</v>
      </c>
      <c r="B110" s="149" t="s">
        <v>316</v>
      </c>
      <c r="C110" s="95" t="s">
        <v>172</v>
      </c>
      <c r="D110" s="149" t="s">
        <v>316</v>
      </c>
      <c r="E110" s="64">
        <v>13501</v>
      </c>
      <c r="F110" s="66" t="s">
        <v>316</v>
      </c>
      <c r="G110" s="64">
        <v>13501</v>
      </c>
      <c r="H110" s="513">
        <v>2119.0300000000002</v>
      </c>
      <c r="I110" s="514">
        <v>0</v>
      </c>
      <c r="J110" s="514">
        <v>0</v>
      </c>
      <c r="K110" s="514">
        <v>0</v>
      </c>
      <c r="L110" s="514">
        <v>0</v>
      </c>
      <c r="M110" s="514">
        <v>0</v>
      </c>
      <c r="N110" s="626"/>
      <c r="O110" s="881"/>
    </row>
    <row r="111" spans="1:15" s="429" customFormat="1" ht="15" customHeight="1">
      <c r="A111" s="421" t="s">
        <v>269</v>
      </c>
      <c r="B111" s="149" t="s">
        <v>317</v>
      </c>
      <c r="C111" s="95" t="s">
        <v>271</v>
      </c>
      <c r="D111" s="149" t="s">
        <v>271</v>
      </c>
      <c r="E111" s="64">
        <v>13001</v>
      </c>
      <c r="F111" s="149" t="s">
        <v>317</v>
      </c>
      <c r="G111" s="64">
        <v>13601</v>
      </c>
      <c r="H111" s="513">
        <v>1079.0999999999999</v>
      </c>
      <c r="I111" s="512">
        <v>17.350000000000001</v>
      </c>
      <c r="J111" s="514">
        <v>0</v>
      </c>
      <c r="K111" s="514">
        <v>191</v>
      </c>
      <c r="L111" s="512">
        <v>17.350000000000001</v>
      </c>
      <c r="M111" s="512">
        <v>1.61</v>
      </c>
      <c r="N111" s="626"/>
      <c r="O111" s="881"/>
    </row>
    <row r="112" spans="1:15" s="429" customFormat="1" ht="15" customHeight="1">
      <c r="A112" s="421" t="s">
        <v>269</v>
      </c>
      <c r="B112" s="149" t="s">
        <v>317</v>
      </c>
      <c r="C112" s="95" t="s">
        <v>271</v>
      </c>
      <c r="D112" s="149" t="s">
        <v>271</v>
      </c>
      <c r="E112" s="64">
        <v>13001</v>
      </c>
      <c r="F112" s="149" t="s">
        <v>318</v>
      </c>
      <c r="G112" s="64">
        <v>13602</v>
      </c>
      <c r="H112" s="513">
        <v>1298.75</v>
      </c>
      <c r="I112" s="512">
        <v>3.53</v>
      </c>
      <c r="J112" s="514">
        <v>0</v>
      </c>
      <c r="K112" s="514">
        <v>56</v>
      </c>
      <c r="L112" s="512">
        <v>3.53</v>
      </c>
      <c r="M112" s="512">
        <v>0.27</v>
      </c>
      <c r="N112" s="626"/>
      <c r="O112" s="881"/>
    </row>
    <row r="113" spans="1:15" s="429" customFormat="1" ht="15" customHeight="1">
      <c r="A113" s="421" t="s">
        <v>269</v>
      </c>
      <c r="B113" s="149" t="s">
        <v>317</v>
      </c>
      <c r="C113" s="95" t="s">
        <v>271</v>
      </c>
      <c r="D113" s="149" t="s">
        <v>271</v>
      </c>
      <c r="E113" s="64">
        <v>13001</v>
      </c>
      <c r="F113" s="149" t="s">
        <v>319</v>
      </c>
      <c r="G113" s="64">
        <v>13603</v>
      </c>
      <c r="H113" s="513">
        <v>1106.67</v>
      </c>
      <c r="I113" s="512">
        <v>4.58</v>
      </c>
      <c r="J113" s="514">
        <v>0</v>
      </c>
      <c r="K113" s="514">
        <v>36</v>
      </c>
      <c r="L113" s="512">
        <v>4.58</v>
      </c>
      <c r="M113" s="512">
        <v>0.41</v>
      </c>
      <c r="N113" s="626"/>
      <c r="O113" s="881"/>
    </row>
    <row r="114" spans="1:15" s="429" customFormat="1" ht="15" customHeight="1">
      <c r="A114" s="421" t="s">
        <v>269</v>
      </c>
      <c r="B114" s="149" t="s">
        <v>317</v>
      </c>
      <c r="C114" s="95" t="s">
        <v>271</v>
      </c>
      <c r="D114" s="149" t="s">
        <v>271</v>
      </c>
      <c r="E114" s="64">
        <v>13001</v>
      </c>
      <c r="F114" s="149" t="s">
        <v>320</v>
      </c>
      <c r="G114" s="64">
        <v>13604</v>
      </c>
      <c r="H114" s="513">
        <v>1297.08</v>
      </c>
      <c r="I114" s="514">
        <v>0</v>
      </c>
      <c r="J114" s="514">
        <v>0</v>
      </c>
      <c r="K114" s="514">
        <v>0</v>
      </c>
      <c r="L114" s="514">
        <v>0</v>
      </c>
      <c r="M114" s="514">
        <v>0</v>
      </c>
      <c r="N114" s="626"/>
      <c r="O114" s="881"/>
    </row>
    <row r="115" spans="1:15" s="429" customFormat="1" ht="15" customHeight="1">
      <c r="A115" s="421" t="s">
        <v>269</v>
      </c>
      <c r="B115" s="149" t="s">
        <v>317</v>
      </c>
      <c r="C115" s="95" t="s">
        <v>271</v>
      </c>
      <c r="D115" s="149" t="s">
        <v>271</v>
      </c>
      <c r="E115" s="64">
        <v>13001</v>
      </c>
      <c r="F115" s="149" t="s">
        <v>321</v>
      </c>
      <c r="G115" s="64">
        <v>13605</v>
      </c>
      <c r="H115" s="513">
        <v>1300.42</v>
      </c>
      <c r="I115" s="512">
        <v>0.73</v>
      </c>
      <c r="J115" s="512">
        <v>0.64</v>
      </c>
      <c r="K115" s="514">
        <v>171</v>
      </c>
      <c r="L115" s="512">
        <v>1.37</v>
      </c>
      <c r="M115" s="512">
        <v>0.06</v>
      </c>
      <c r="N115" s="626"/>
      <c r="O115" s="881"/>
    </row>
    <row r="116" spans="1:15" s="429" customFormat="1" ht="15" hidden="1" customHeight="1">
      <c r="A116" s="421" t="s">
        <v>322</v>
      </c>
      <c r="B116" s="149" t="s">
        <v>323</v>
      </c>
      <c r="C116" s="95" t="s">
        <v>172</v>
      </c>
      <c r="D116" s="149" t="s">
        <v>323</v>
      </c>
      <c r="E116" s="64">
        <v>14101</v>
      </c>
      <c r="F116" s="149" t="s">
        <v>323</v>
      </c>
      <c r="G116" s="64">
        <v>14101</v>
      </c>
      <c r="H116" s="513">
        <v>5018.28</v>
      </c>
      <c r="I116" s="512">
        <v>15.87</v>
      </c>
      <c r="J116" s="514">
        <v>0</v>
      </c>
      <c r="K116" s="514">
        <v>636</v>
      </c>
      <c r="L116" s="512">
        <v>15.87</v>
      </c>
      <c r="M116" s="512">
        <v>0.32</v>
      </c>
      <c r="N116" s="626"/>
      <c r="O116" s="881"/>
    </row>
    <row r="117" spans="1:15" s="429" customFormat="1" ht="15" hidden="1" customHeight="1">
      <c r="A117" s="421" t="s">
        <v>324</v>
      </c>
      <c r="B117" s="149" t="s">
        <v>325</v>
      </c>
      <c r="C117" s="95" t="s">
        <v>172</v>
      </c>
      <c r="D117" s="149" t="s">
        <v>325</v>
      </c>
      <c r="E117" s="64">
        <v>15101</v>
      </c>
      <c r="F117" s="149" t="s">
        <v>325</v>
      </c>
      <c r="G117" s="64">
        <v>15101</v>
      </c>
      <c r="H117" s="513">
        <v>4398.67</v>
      </c>
      <c r="I117" s="512">
        <v>23.02</v>
      </c>
      <c r="J117" s="514">
        <v>0</v>
      </c>
      <c r="K117" s="613" t="s">
        <v>526</v>
      </c>
      <c r="L117" s="513">
        <v>23.02</v>
      </c>
      <c r="M117" s="512">
        <v>0.52</v>
      </c>
      <c r="N117" s="626"/>
      <c r="O117" s="881"/>
    </row>
    <row r="118" spans="1:15" s="429" customFormat="1" ht="15" hidden="1" customHeight="1">
      <c r="A118" s="421" t="s">
        <v>326</v>
      </c>
      <c r="B118" s="219" t="s">
        <v>327</v>
      </c>
      <c r="C118" s="95" t="s">
        <v>172</v>
      </c>
      <c r="D118" s="149" t="s">
        <v>328</v>
      </c>
      <c r="E118" s="64">
        <v>16101</v>
      </c>
      <c r="F118" s="149" t="s">
        <v>329</v>
      </c>
      <c r="G118" s="64">
        <v>16101</v>
      </c>
      <c r="H118" s="513">
        <v>4468.2700000000004</v>
      </c>
      <c r="I118" s="512">
        <v>1.69</v>
      </c>
      <c r="J118" s="512">
        <v>10.870000000000001</v>
      </c>
      <c r="K118" s="514">
        <v>189</v>
      </c>
      <c r="L118" s="512">
        <v>12.56</v>
      </c>
      <c r="M118" s="512">
        <v>0.04</v>
      </c>
      <c r="N118" s="626"/>
      <c r="O118" s="881"/>
    </row>
    <row r="119" spans="1:15" s="429" customFormat="1" ht="15" hidden="1" customHeight="1">
      <c r="A119" s="421" t="s">
        <v>326</v>
      </c>
      <c r="B119" s="219" t="s">
        <v>327</v>
      </c>
      <c r="C119" s="95" t="s">
        <v>172</v>
      </c>
      <c r="D119" s="149" t="s">
        <v>328</v>
      </c>
      <c r="E119" s="64">
        <v>16101</v>
      </c>
      <c r="F119" s="149" t="s">
        <v>330</v>
      </c>
      <c r="G119" s="64">
        <v>16103</v>
      </c>
      <c r="H119" s="513">
        <v>910.21</v>
      </c>
      <c r="I119" s="512">
        <v>0.14000000000000001</v>
      </c>
      <c r="J119" s="512">
        <v>0.85</v>
      </c>
      <c r="K119" s="514">
        <v>21</v>
      </c>
      <c r="L119" s="512">
        <v>0.99</v>
      </c>
      <c r="M119" s="512">
        <v>0.02</v>
      </c>
      <c r="N119" s="626"/>
      <c r="O119" s="881"/>
    </row>
    <row r="120" spans="1:15" s="429" customFormat="1" ht="15" hidden="1" customHeight="1">
      <c r="A120" s="421" t="s">
        <v>326</v>
      </c>
      <c r="B120" s="219" t="s">
        <v>331</v>
      </c>
      <c r="C120" s="95" t="s">
        <v>172</v>
      </c>
      <c r="D120" s="150" t="s">
        <v>332</v>
      </c>
      <c r="E120" s="64">
        <v>16301</v>
      </c>
      <c r="F120" s="150" t="s">
        <v>332</v>
      </c>
      <c r="G120" s="64">
        <v>16301</v>
      </c>
      <c r="H120" s="513">
        <v>1046.05</v>
      </c>
      <c r="I120" s="512">
        <v>2.44</v>
      </c>
      <c r="J120" s="514">
        <v>0</v>
      </c>
      <c r="K120" s="514">
        <v>12</v>
      </c>
      <c r="L120" s="512">
        <v>2.44</v>
      </c>
      <c r="M120" s="512">
        <v>0.23</v>
      </c>
      <c r="N120" s="626"/>
      <c r="O120" s="881"/>
    </row>
    <row r="123" spans="1:15">
      <c r="K123" s="850"/>
    </row>
    <row r="125" spans="1:15">
      <c r="I125" s="218" t="s">
        <v>1981</v>
      </c>
      <c r="J125" s="218" t="s">
        <v>1979</v>
      </c>
      <c r="K125" s="850">
        <f>AVERAGE(K68:K115)</f>
        <v>112.79166666666667</v>
      </c>
    </row>
    <row r="126" spans="1:15">
      <c r="J126" s="218" t="s">
        <v>1980</v>
      </c>
    </row>
  </sheetData>
  <autoFilter ref="A3:Q120" xr:uid="{00000000-0001-0000-2400-000000000000}">
    <filterColumn colId="0">
      <filters>
        <filter val="METROPOLITANA"/>
      </filters>
    </filterColumn>
  </autoFilter>
  <mergeCells count="2">
    <mergeCell ref="B1:M1"/>
    <mergeCell ref="H2:M2"/>
  </mergeCells>
  <hyperlinks>
    <hyperlink ref="N1" location="INDICE!A1" display="INDICE" xr:uid="{00000000-0004-0000-2400-000000000000}"/>
    <hyperlink ref="N2" location="Matriz_Estadisticas!A1" display="ESTADÍSTICAS" xr:uid="{00000000-0004-0000-2400-000001000000}"/>
    <hyperlink ref="A1" location="INDICE!C64" display="EA_33" xr:uid="{00000000-0004-0000-2400-000002000000}"/>
  </hyperlinks>
  <pageMargins left="0.7" right="0.7" top="0.75" bottom="0.75" header="0.3" footer="0.3"/>
  <pageSetup paperSize="9"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8"/>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59" t="s">
        <v>1455</v>
      </c>
      <c r="C2" s="27"/>
      <c r="D2" s="27"/>
      <c r="E2" s="27"/>
    </row>
    <row r="3" spans="1:19" ht="15" customHeight="1">
      <c r="A3" s="100" t="s">
        <v>4</v>
      </c>
      <c r="B3" s="259" t="s">
        <v>75</v>
      </c>
      <c r="C3" s="27"/>
      <c r="D3" s="27"/>
      <c r="E3" s="27"/>
      <c r="F3" s="27"/>
      <c r="G3" s="27"/>
      <c r="H3" s="27"/>
      <c r="I3" s="27"/>
      <c r="J3" s="27"/>
      <c r="K3" s="27"/>
      <c r="L3" s="27"/>
      <c r="M3" s="27"/>
      <c r="N3" s="27"/>
      <c r="O3" s="27"/>
      <c r="P3" s="27"/>
      <c r="Q3" s="27"/>
      <c r="R3" s="27"/>
      <c r="S3" s="27"/>
    </row>
    <row r="4" spans="1:19" ht="15" customHeight="1">
      <c r="A4" s="100" t="s">
        <v>388</v>
      </c>
      <c r="B4" s="259" t="s">
        <v>84</v>
      </c>
      <c r="C4" s="27"/>
      <c r="D4" s="27"/>
      <c r="E4" s="27"/>
      <c r="F4" s="27"/>
      <c r="G4" s="27"/>
      <c r="H4" s="27"/>
      <c r="I4" s="27"/>
      <c r="J4" s="27"/>
      <c r="K4" s="27"/>
      <c r="L4" s="27"/>
      <c r="M4" s="27"/>
      <c r="N4" s="27"/>
      <c r="O4" s="27"/>
      <c r="P4" s="27"/>
      <c r="Q4" s="27"/>
      <c r="R4" s="27"/>
      <c r="S4" s="27"/>
    </row>
    <row r="5" spans="1:19" ht="15" customHeight="1">
      <c r="A5" s="100" t="s">
        <v>9</v>
      </c>
      <c r="B5" s="259" t="s">
        <v>1456</v>
      </c>
      <c r="C5" s="27"/>
      <c r="D5" s="27"/>
      <c r="E5" s="27"/>
      <c r="F5" s="27"/>
      <c r="G5" s="27"/>
      <c r="H5" s="27"/>
      <c r="I5" s="27"/>
      <c r="J5" s="27"/>
      <c r="K5" s="27"/>
      <c r="L5" s="27"/>
      <c r="M5" s="27"/>
      <c r="N5" s="27"/>
      <c r="O5" s="27"/>
      <c r="P5" s="27"/>
      <c r="Q5" s="27"/>
      <c r="R5" s="27"/>
      <c r="S5" s="27"/>
    </row>
    <row r="6" spans="1:19" ht="15" customHeight="1">
      <c r="A6" s="100" t="s">
        <v>138</v>
      </c>
      <c r="B6" s="259" t="s">
        <v>421</v>
      </c>
      <c r="C6" s="27"/>
      <c r="D6" s="27"/>
      <c r="E6" s="27"/>
      <c r="F6" s="27"/>
      <c r="G6" s="27"/>
      <c r="H6" s="27"/>
      <c r="I6" s="27"/>
      <c r="J6" s="27"/>
      <c r="K6" s="27"/>
      <c r="L6" s="27"/>
      <c r="M6" s="27"/>
      <c r="N6" s="27"/>
      <c r="O6" s="27"/>
      <c r="P6" s="27"/>
      <c r="Q6" s="27"/>
      <c r="R6" s="27"/>
      <c r="S6" s="27"/>
    </row>
    <row r="7" spans="1:19" ht="15" customHeight="1">
      <c r="A7" s="100" t="s">
        <v>7</v>
      </c>
      <c r="B7" s="217" t="s">
        <v>422</v>
      </c>
      <c r="C7" s="27"/>
      <c r="D7" s="27"/>
      <c r="E7" s="27"/>
      <c r="F7" s="27"/>
      <c r="G7" s="27"/>
      <c r="H7" s="27"/>
      <c r="I7" s="27"/>
      <c r="J7" s="27"/>
      <c r="K7" s="27"/>
      <c r="L7" s="27"/>
      <c r="M7" s="27"/>
      <c r="N7" s="27"/>
      <c r="O7" s="27"/>
      <c r="P7" s="27"/>
      <c r="Q7" s="27"/>
      <c r="R7" s="27"/>
      <c r="S7" s="27"/>
    </row>
    <row r="8" spans="1:19" ht="15" customHeight="1">
      <c r="A8" s="100" t="s">
        <v>389</v>
      </c>
      <c r="B8" s="257">
        <v>2019</v>
      </c>
      <c r="C8" s="25"/>
      <c r="D8" s="25"/>
      <c r="E8" s="25"/>
    </row>
    <row r="9" spans="1:19" ht="15" customHeight="1">
      <c r="A9" s="100" t="s">
        <v>390</v>
      </c>
      <c r="B9" s="259" t="s">
        <v>470</v>
      </c>
      <c r="C9" s="27"/>
      <c r="D9" s="27"/>
      <c r="E9" s="27"/>
    </row>
    <row r="10" spans="1:19" ht="82.8">
      <c r="A10" s="100" t="s">
        <v>391</v>
      </c>
      <c r="B10" s="137" t="s">
        <v>1457</v>
      </c>
      <c r="C10" s="27"/>
      <c r="D10" s="27"/>
      <c r="E10" s="27"/>
    </row>
    <row r="11" spans="1:19" ht="15" customHeight="1">
      <c r="A11" s="100" t="s">
        <v>392</v>
      </c>
      <c r="B11" s="259" t="s">
        <v>425</v>
      </c>
    </row>
    <row r="12" spans="1:19" ht="15" customHeight="1">
      <c r="A12" s="100" t="s">
        <v>393</v>
      </c>
      <c r="B12" s="259" t="s">
        <v>1693</v>
      </c>
    </row>
    <row r="13" spans="1:19" ht="15" customHeight="1">
      <c r="A13" s="100" t="s">
        <v>394</v>
      </c>
      <c r="B13" s="259" t="s">
        <v>1889</v>
      </c>
    </row>
    <row r="14" spans="1:19" ht="15" customHeight="1">
      <c r="A14" s="100" t="s">
        <v>139</v>
      </c>
      <c r="B14" s="259" t="s">
        <v>1458</v>
      </c>
    </row>
    <row r="15" spans="1:19" ht="15" customHeight="1">
      <c r="A15" s="100" t="s">
        <v>395</v>
      </c>
      <c r="B15" s="131">
        <v>44161</v>
      </c>
    </row>
    <row r="16" spans="1:19" ht="15" customHeight="1">
      <c r="A16" s="100" t="s">
        <v>396</v>
      </c>
      <c r="B16" s="131">
        <v>44161</v>
      </c>
    </row>
    <row r="17" spans="1:2" ht="15" customHeight="1">
      <c r="A17" s="100" t="s">
        <v>397</v>
      </c>
      <c r="B17" s="259" t="s">
        <v>1314</v>
      </c>
    </row>
    <row r="18" spans="1:2" ht="15" customHeight="1">
      <c r="A18" s="191" t="s">
        <v>398</v>
      </c>
      <c r="B18" s="259" t="s">
        <v>1459</v>
      </c>
    </row>
    <row r="19" spans="1:2" ht="15" customHeight="1">
      <c r="A19" s="191" t="s">
        <v>399</v>
      </c>
      <c r="B19" s="259" t="s">
        <v>431</v>
      </c>
    </row>
    <row r="20" spans="1:2" ht="15" customHeight="1">
      <c r="A20" s="191" t="s">
        <v>400</v>
      </c>
      <c r="B20" s="259" t="s">
        <v>479</v>
      </c>
    </row>
    <row r="21" spans="1:2" ht="15" customHeight="1">
      <c r="A21" s="191" t="s">
        <v>403</v>
      </c>
      <c r="B21" s="259" t="s">
        <v>1460</v>
      </c>
    </row>
    <row r="22" spans="1:2" ht="15" customHeight="1">
      <c r="A22" s="191" t="s">
        <v>404</v>
      </c>
      <c r="B22" s="259" t="s">
        <v>811</v>
      </c>
    </row>
    <row r="23" spans="1:2" ht="15" customHeight="1">
      <c r="A23" s="191" t="s">
        <v>435</v>
      </c>
      <c r="B23" s="635" t="s">
        <v>1461</v>
      </c>
    </row>
    <row r="24" spans="1:2" ht="15" customHeight="1">
      <c r="A24" s="191" t="s">
        <v>405</v>
      </c>
      <c r="B24" s="171">
        <v>2019</v>
      </c>
    </row>
    <row r="25" spans="1:2" ht="15" customHeight="1">
      <c r="A25" s="191" t="s">
        <v>406</v>
      </c>
      <c r="B25" s="259" t="s">
        <v>470</v>
      </c>
    </row>
    <row r="26" spans="1:2" ht="15" customHeight="1">
      <c r="A26" s="191" t="s">
        <v>407</v>
      </c>
      <c r="B26" s="244"/>
    </row>
    <row r="27" spans="1:2" ht="15" customHeight="1">
      <c r="A27" s="191" t="s">
        <v>408</v>
      </c>
      <c r="B27" s="244"/>
    </row>
    <row r="28" spans="1:2" ht="15" customHeight="1">
      <c r="A28" s="191" t="s">
        <v>439</v>
      </c>
      <c r="B28" s="509"/>
    </row>
    <row r="29" spans="1:2" ht="15" customHeight="1">
      <c r="A29" s="191" t="s">
        <v>409</v>
      </c>
      <c r="B29" s="257"/>
    </row>
    <row r="30" spans="1:2" ht="15" customHeight="1">
      <c r="A30" s="191" t="s">
        <v>410</v>
      </c>
      <c r="B30" s="259"/>
    </row>
    <row r="31" spans="1:2" ht="15" customHeight="1">
      <c r="A31" s="191" t="s">
        <v>411</v>
      </c>
      <c r="B31" s="258"/>
    </row>
    <row r="32" spans="1:2" ht="15" customHeight="1">
      <c r="A32" s="278" t="s">
        <v>412</v>
      </c>
      <c r="B32" s="258"/>
    </row>
    <row r="33" spans="1:2" ht="15" customHeight="1">
      <c r="A33" s="278" t="s">
        <v>440</v>
      </c>
      <c r="B33" s="510"/>
    </row>
    <row r="34" spans="1:2" ht="15" customHeight="1">
      <c r="A34" s="278" t="s">
        <v>413</v>
      </c>
      <c r="B34" s="258"/>
    </row>
    <row r="35" spans="1:2" ht="15" customHeight="1">
      <c r="A35" s="278" t="s">
        <v>414</v>
      </c>
      <c r="B35" s="258"/>
    </row>
    <row r="36" spans="1:2" ht="69">
      <c r="A36" s="278" t="s">
        <v>401</v>
      </c>
      <c r="B36" s="259" t="s">
        <v>1744</v>
      </c>
    </row>
    <row r="37" spans="1:2" ht="15" customHeight="1">
      <c r="A37" s="278" t="s">
        <v>1267</v>
      </c>
      <c r="B37" s="259" t="s">
        <v>485</v>
      </c>
    </row>
    <row r="38" spans="1:2" ht="15" customHeight="1">
      <c r="A38" s="278" t="s">
        <v>402</v>
      </c>
      <c r="B38" s="259" t="s">
        <v>1464</v>
      </c>
    </row>
  </sheetData>
  <hyperlinks>
    <hyperlink ref="C1" location="INDICE!A1" display="INDICE" xr:uid="{00000000-0004-0000-2500-000000000000}"/>
    <hyperlink ref="A1" location="INDICE!C64" display="COMPONENTE" xr:uid="{00000000-0004-0000-2500-000001000000}"/>
    <hyperlink ref="B23" r:id="rId1" xr:uid="{00000000-0004-0000-2500-000002000000}"/>
  </hyperlinks>
  <pageMargins left="0.7" right="0.7" top="0.75" bottom="0.75" header="0.3" footer="0.3"/>
  <pageSetup orientation="portrait" horizontalDpi="300" verticalDpi="300"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9" filterMode="1">
    <tabColor rgb="FFFFFF00"/>
  </sheetPr>
  <dimension ref="A1:N121"/>
  <sheetViews>
    <sheetView topLeftCell="A72" workbookViewId="0">
      <selection activeCell="J3" sqref="A3:J115"/>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27" style="218" bestFit="1" customWidth="1"/>
    <col min="9" max="9" width="17.5546875" style="218" bestFit="1" customWidth="1"/>
    <col min="10" max="10" width="28.5546875" style="218" customWidth="1"/>
    <col min="11" max="11" width="13.109375" style="527" bestFit="1" customWidth="1"/>
    <col min="12" max="16384" width="11.44140625" style="218"/>
  </cols>
  <sheetData>
    <row r="1" spans="1:14">
      <c r="A1" s="446" t="s">
        <v>1455</v>
      </c>
      <c r="B1" s="1099" t="s">
        <v>1456</v>
      </c>
      <c r="C1" s="1100"/>
      <c r="D1" s="1100"/>
      <c r="E1" s="1100"/>
      <c r="F1" s="1100"/>
      <c r="G1" s="1100"/>
      <c r="H1" s="1100"/>
      <c r="I1" s="1100"/>
      <c r="J1" s="1101"/>
      <c r="K1" s="625" t="s">
        <v>137</v>
      </c>
    </row>
    <row r="2" spans="1:14">
      <c r="A2" s="470"/>
      <c r="B2" s="471"/>
      <c r="C2" s="471"/>
      <c r="D2" s="461"/>
      <c r="E2" s="451"/>
      <c r="F2" s="451"/>
      <c r="G2" s="451"/>
      <c r="H2" s="1091" t="s">
        <v>1269</v>
      </c>
      <c r="I2" s="1091"/>
      <c r="J2" s="1092"/>
      <c r="K2" s="625" t="s">
        <v>449</v>
      </c>
    </row>
    <row r="3" spans="1:14" ht="30" customHeight="1">
      <c r="A3" s="474" t="s">
        <v>165</v>
      </c>
      <c r="B3" s="474" t="s">
        <v>166</v>
      </c>
      <c r="C3" s="474" t="s">
        <v>167</v>
      </c>
      <c r="D3" s="473" t="s">
        <v>168</v>
      </c>
      <c r="E3" s="472" t="s">
        <v>169</v>
      </c>
      <c r="F3" s="472" t="s">
        <v>11</v>
      </c>
      <c r="G3" s="472" t="s">
        <v>487</v>
      </c>
      <c r="H3" s="401" t="s">
        <v>1969</v>
      </c>
      <c r="I3" s="401" t="s">
        <v>1462</v>
      </c>
      <c r="J3" s="401" t="s">
        <v>1463</v>
      </c>
    </row>
    <row r="4" spans="1:14" s="429" customFormat="1" ht="15" hidden="1" customHeight="1">
      <c r="A4" s="447" t="s">
        <v>170</v>
      </c>
      <c r="B4" s="614" t="s">
        <v>171</v>
      </c>
      <c r="C4" s="448" t="s">
        <v>172</v>
      </c>
      <c r="D4" s="614" t="s">
        <v>173</v>
      </c>
      <c r="E4" s="615">
        <v>1001</v>
      </c>
      <c r="F4" s="614" t="s">
        <v>171</v>
      </c>
      <c r="G4" s="615">
        <v>1101</v>
      </c>
      <c r="H4" s="613">
        <v>514</v>
      </c>
      <c r="I4" s="513">
        <v>13.24</v>
      </c>
      <c r="J4" s="512">
        <v>38.82</v>
      </c>
      <c r="K4" s="626"/>
      <c r="L4" s="881"/>
      <c r="M4" s="881"/>
      <c r="N4" s="881"/>
    </row>
    <row r="5" spans="1:14" s="429" customFormat="1" ht="15" hidden="1" customHeight="1">
      <c r="A5" s="421" t="s">
        <v>170</v>
      </c>
      <c r="B5" s="149" t="s">
        <v>171</v>
      </c>
      <c r="C5" s="95" t="s">
        <v>172</v>
      </c>
      <c r="D5" s="149" t="s">
        <v>173</v>
      </c>
      <c r="E5" s="64">
        <v>1001</v>
      </c>
      <c r="F5" s="149" t="s">
        <v>174</v>
      </c>
      <c r="G5" s="64">
        <v>1107</v>
      </c>
      <c r="H5" s="613">
        <v>3519</v>
      </c>
      <c r="I5" s="513">
        <v>61.11</v>
      </c>
      <c r="J5" s="512">
        <v>57.58</v>
      </c>
      <c r="K5" s="626"/>
      <c r="L5" s="881"/>
      <c r="M5" s="881"/>
      <c r="N5" s="881"/>
    </row>
    <row r="6" spans="1:14" s="429" customFormat="1" ht="15" hidden="1" customHeight="1">
      <c r="A6" s="421" t="s">
        <v>175</v>
      </c>
      <c r="B6" s="149" t="s">
        <v>175</v>
      </c>
      <c r="C6" s="95" t="s">
        <v>172</v>
      </c>
      <c r="D6" s="149" t="s">
        <v>175</v>
      </c>
      <c r="E6" s="64">
        <v>2101</v>
      </c>
      <c r="F6" s="149" t="s">
        <v>175</v>
      </c>
      <c r="G6" s="64">
        <v>2101</v>
      </c>
      <c r="H6" s="613">
        <v>5781</v>
      </c>
      <c r="I6" s="513">
        <v>80.66</v>
      </c>
      <c r="J6" s="512">
        <v>71.67</v>
      </c>
      <c r="K6" s="626"/>
      <c r="L6" s="881"/>
      <c r="M6" s="881"/>
      <c r="N6" s="881"/>
    </row>
    <row r="7" spans="1:14" s="429" customFormat="1" ht="15" hidden="1" customHeight="1">
      <c r="A7" s="421" t="s">
        <v>175</v>
      </c>
      <c r="B7" s="149" t="s">
        <v>176</v>
      </c>
      <c r="C7" s="95" t="s">
        <v>172</v>
      </c>
      <c r="D7" s="149" t="s">
        <v>177</v>
      </c>
      <c r="E7" s="64">
        <v>2201</v>
      </c>
      <c r="F7" s="149" t="s">
        <v>177</v>
      </c>
      <c r="G7" s="64">
        <v>2201</v>
      </c>
      <c r="H7" s="613">
        <v>824</v>
      </c>
      <c r="I7" s="513">
        <v>125.33000000000001</v>
      </c>
      <c r="J7" s="512">
        <v>6.57</v>
      </c>
      <c r="K7" s="626"/>
      <c r="L7" s="881"/>
    </row>
    <row r="8" spans="1:14" s="429" customFormat="1" ht="15" hidden="1" customHeight="1">
      <c r="A8" s="421" t="s">
        <v>178</v>
      </c>
      <c r="B8" s="149" t="s">
        <v>179</v>
      </c>
      <c r="C8" s="95" t="s">
        <v>172</v>
      </c>
      <c r="D8" s="149" t="s">
        <v>180</v>
      </c>
      <c r="E8" s="64">
        <v>3001</v>
      </c>
      <c r="F8" s="149" t="s">
        <v>179</v>
      </c>
      <c r="G8" s="64">
        <v>3101</v>
      </c>
      <c r="H8" s="613">
        <v>3326</v>
      </c>
      <c r="I8" s="513">
        <v>94.78</v>
      </c>
      <c r="J8" s="512">
        <v>35.090000000000003</v>
      </c>
      <c r="K8" s="626"/>
      <c r="L8" s="881"/>
    </row>
    <row r="9" spans="1:14" s="429" customFormat="1" ht="15" hidden="1" customHeight="1">
      <c r="A9" s="421" t="s">
        <v>178</v>
      </c>
      <c r="B9" s="149" t="s">
        <v>179</v>
      </c>
      <c r="C9" s="95" t="s">
        <v>172</v>
      </c>
      <c r="D9" s="149" t="s">
        <v>180</v>
      </c>
      <c r="E9" s="64">
        <v>3001</v>
      </c>
      <c r="F9" s="149" t="s">
        <v>181</v>
      </c>
      <c r="G9" s="64">
        <v>3103</v>
      </c>
      <c r="H9" s="613">
        <v>583</v>
      </c>
      <c r="I9" s="513">
        <v>14.94</v>
      </c>
      <c r="J9" s="512">
        <v>39.020000000000003</v>
      </c>
      <c r="K9" s="626"/>
      <c r="L9" s="881"/>
    </row>
    <row r="10" spans="1:14" s="429" customFormat="1" ht="15" hidden="1" customHeight="1">
      <c r="A10" s="421" t="s">
        <v>178</v>
      </c>
      <c r="B10" s="150" t="s">
        <v>182</v>
      </c>
      <c r="C10" s="95" t="s">
        <v>172</v>
      </c>
      <c r="D10" s="150" t="s">
        <v>183</v>
      </c>
      <c r="E10" s="64">
        <v>3301</v>
      </c>
      <c r="F10" s="150" t="s">
        <v>183</v>
      </c>
      <c r="G10" s="64">
        <v>3301</v>
      </c>
      <c r="H10" s="613">
        <v>224</v>
      </c>
      <c r="I10" s="513">
        <v>24.58</v>
      </c>
      <c r="J10" s="512">
        <v>9.11</v>
      </c>
      <c r="K10" s="626"/>
      <c r="L10" s="881"/>
    </row>
    <row r="11" spans="1:14" s="429" customFormat="1" ht="15" hidden="1" customHeight="1">
      <c r="A11" s="421" t="s">
        <v>184</v>
      </c>
      <c r="B11" s="149" t="s">
        <v>185</v>
      </c>
      <c r="C11" s="95" t="s">
        <v>172</v>
      </c>
      <c r="D11" s="149" t="s">
        <v>186</v>
      </c>
      <c r="E11" s="64">
        <v>4001</v>
      </c>
      <c r="F11" s="149" t="s">
        <v>187</v>
      </c>
      <c r="G11" s="64">
        <v>4101</v>
      </c>
      <c r="H11" s="613">
        <v>198</v>
      </c>
      <c r="I11" s="513">
        <v>30.89</v>
      </c>
      <c r="J11" s="512">
        <v>6.41</v>
      </c>
      <c r="K11" s="626"/>
      <c r="L11" s="881"/>
    </row>
    <row r="12" spans="1:14" s="429" customFormat="1" ht="15" hidden="1" customHeight="1">
      <c r="A12" s="421" t="s">
        <v>184</v>
      </c>
      <c r="B12" s="149" t="s">
        <v>185</v>
      </c>
      <c r="C12" s="95" t="s">
        <v>172</v>
      </c>
      <c r="D12" s="149" t="s">
        <v>186</v>
      </c>
      <c r="E12" s="64">
        <v>4001</v>
      </c>
      <c r="F12" s="149" t="s">
        <v>184</v>
      </c>
      <c r="G12" s="64">
        <v>4102</v>
      </c>
      <c r="H12" s="613">
        <v>376</v>
      </c>
      <c r="I12" s="513">
        <v>27.82</v>
      </c>
      <c r="J12" s="512">
        <v>13.52</v>
      </c>
      <c r="K12" s="626"/>
      <c r="L12" s="881"/>
    </row>
    <row r="13" spans="1:14" s="429" customFormat="1" ht="15" hidden="1" customHeight="1">
      <c r="A13" s="421" t="s">
        <v>184</v>
      </c>
      <c r="B13" s="149" t="s">
        <v>188</v>
      </c>
      <c r="C13" s="95" t="s">
        <v>172</v>
      </c>
      <c r="D13" s="149" t="s">
        <v>189</v>
      </c>
      <c r="E13" s="64">
        <v>4301</v>
      </c>
      <c r="F13" s="66" t="s">
        <v>189</v>
      </c>
      <c r="G13" s="64">
        <v>4301</v>
      </c>
      <c r="H13" s="613">
        <v>0</v>
      </c>
      <c r="I13" s="613">
        <v>0</v>
      </c>
      <c r="J13" s="514">
        <v>0</v>
      </c>
      <c r="K13" s="626"/>
      <c r="L13" s="881"/>
    </row>
    <row r="14" spans="1:14" s="429" customFormat="1" ht="15" hidden="1" customHeight="1">
      <c r="A14" s="421" t="s">
        <v>190</v>
      </c>
      <c r="B14" s="149" t="s">
        <v>190</v>
      </c>
      <c r="C14" s="95" t="s">
        <v>191</v>
      </c>
      <c r="D14" s="149" t="s">
        <v>191</v>
      </c>
      <c r="E14" s="64">
        <v>5001</v>
      </c>
      <c r="F14" s="149" t="s">
        <v>190</v>
      </c>
      <c r="G14" s="64">
        <v>5101</v>
      </c>
      <c r="H14" s="613">
        <v>2632</v>
      </c>
      <c r="I14" s="513">
        <v>104.91</v>
      </c>
      <c r="J14" s="512">
        <v>25.09</v>
      </c>
      <c r="K14" s="626"/>
      <c r="L14" s="881"/>
    </row>
    <row r="15" spans="1:14" s="429" customFormat="1" ht="15" hidden="1" customHeight="1">
      <c r="A15" s="421" t="s">
        <v>190</v>
      </c>
      <c r="B15" s="149" t="s">
        <v>190</v>
      </c>
      <c r="C15" s="95" t="s">
        <v>191</v>
      </c>
      <c r="D15" s="149" t="s">
        <v>191</v>
      </c>
      <c r="E15" s="64">
        <v>5001</v>
      </c>
      <c r="F15" s="149" t="s">
        <v>192</v>
      </c>
      <c r="G15" s="64">
        <v>5102</v>
      </c>
      <c r="H15" s="613">
        <v>38</v>
      </c>
      <c r="I15" s="513">
        <v>1.56</v>
      </c>
      <c r="J15" s="512">
        <v>24.36</v>
      </c>
      <c r="K15" s="626"/>
      <c r="L15" s="881"/>
    </row>
    <row r="16" spans="1:14" s="429" customFormat="1" ht="15" hidden="1" customHeight="1">
      <c r="A16" s="421" t="s">
        <v>190</v>
      </c>
      <c r="B16" s="149" t="s">
        <v>190</v>
      </c>
      <c r="C16" s="95" t="s">
        <v>191</v>
      </c>
      <c r="D16" s="149" t="s">
        <v>191</v>
      </c>
      <c r="E16" s="64">
        <v>5001</v>
      </c>
      <c r="F16" s="149" t="s">
        <v>193</v>
      </c>
      <c r="G16" s="64">
        <v>5103</v>
      </c>
      <c r="H16" s="613">
        <v>76</v>
      </c>
      <c r="I16" s="513">
        <v>6.82</v>
      </c>
      <c r="J16" s="512">
        <v>11.14</v>
      </c>
      <c r="K16" s="626"/>
      <c r="L16" s="881"/>
    </row>
    <row r="17" spans="1:12" s="429" customFormat="1" ht="15" hidden="1" customHeight="1">
      <c r="A17" s="421" t="s">
        <v>190</v>
      </c>
      <c r="B17" s="149" t="s">
        <v>190</v>
      </c>
      <c r="C17" s="95" t="s">
        <v>191</v>
      </c>
      <c r="D17" s="149" t="s">
        <v>191</v>
      </c>
      <c r="E17" s="64">
        <v>5001</v>
      </c>
      <c r="F17" s="149" t="s">
        <v>194</v>
      </c>
      <c r="G17" s="64">
        <v>5105</v>
      </c>
      <c r="H17" s="613">
        <v>14</v>
      </c>
      <c r="I17" s="513">
        <v>0.72</v>
      </c>
      <c r="J17" s="512">
        <v>19.440000000000001</v>
      </c>
      <c r="K17" s="626"/>
      <c r="L17" s="881"/>
    </row>
    <row r="18" spans="1:12" s="429" customFormat="1" ht="15" hidden="1" customHeight="1">
      <c r="A18" s="421" t="s">
        <v>190</v>
      </c>
      <c r="B18" s="149" t="s">
        <v>190</v>
      </c>
      <c r="C18" s="95" t="s">
        <v>191</v>
      </c>
      <c r="D18" s="149" t="s">
        <v>191</v>
      </c>
      <c r="E18" s="64">
        <v>5001</v>
      </c>
      <c r="F18" s="149" t="s">
        <v>195</v>
      </c>
      <c r="G18" s="64">
        <v>5107</v>
      </c>
      <c r="H18" s="613">
        <v>204</v>
      </c>
      <c r="I18" s="513">
        <v>19.079999999999998</v>
      </c>
      <c r="J18" s="512">
        <v>10.69</v>
      </c>
      <c r="K18" s="626"/>
      <c r="L18" s="881"/>
    </row>
    <row r="19" spans="1:12" s="429" customFormat="1" ht="15" hidden="1" customHeight="1">
      <c r="A19" s="421" t="s">
        <v>190</v>
      </c>
      <c r="B19" s="149" t="s">
        <v>190</v>
      </c>
      <c r="C19" s="95" t="s">
        <v>191</v>
      </c>
      <c r="D19" s="149" t="s">
        <v>191</v>
      </c>
      <c r="E19" s="64">
        <v>5001</v>
      </c>
      <c r="F19" s="149" t="s">
        <v>196</v>
      </c>
      <c r="G19" s="64">
        <v>5109</v>
      </c>
      <c r="H19" s="613" t="s">
        <v>526</v>
      </c>
      <c r="I19" s="513">
        <v>264.42</v>
      </c>
      <c r="J19" s="513" t="s">
        <v>526</v>
      </c>
      <c r="K19" s="626"/>
      <c r="L19" s="881"/>
    </row>
    <row r="20" spans="1:12" s="429" customFormat="1" ht="15" hidden="1" customHeight="1">
      <c r="A20" s="421" t="s">
        <v>190</v>
      </c>
      <c r="B20" s="150" t="s">
        <v>197</v>
      </c>
      <c r="C20" s="95" t="s">
        <v>172</v>
      </c>
      <c r="D20" s="150" t="s">
        <v>198</v>
      </c>
      <c r="E20" s="64">
        <v>5301</v>
      </c>
      <c r="F20" s="65" t="s">
        <v>197</v>
      </c>
      <c r="G20" s="64">
        <v>5301</v>
      </c>
      <c r="H20" s="613">
        <v>101</v>
      </c>
      <c r="I20" s="513">
        <v>17.25</v>
      </c>
      <c r="J20" s="512">
        <v>5.86</v>
      </c>
      <c r="K20" s="626"/>
      <c r="L20" s="881"/>
    </row>
    <row r="21" spans="1:12" s="429" customFormat="1" ht="15" hidden="1" customHeight="1">
      <c r="A21" s="421" t="s">
        <v>190</v>
      </c>
      <c r="B21" s="150" t="s">
        <v>197</v>
      </c>
      <c r="C21" s="95" t="s">
        <v>172</v>
      </c>
      <c r="D21" s="150" t="s">
        <v>198</v>
      </c>
      <c r="E21" s="64">
        <v>5301</v>
      </c>
      <c r="F21" s="65" t="s">
        <v>199</v>
      </c>
      <c r="G21" s="64">
        <v>5304</v>
      </c>
      <c r="H21" s="613">
        <v>0</v>
      </c>
      <c r="I21" s="613">
        <v>0</v>
      </c>
      <c r="J21" s="514">
        <v>0</v>
      </c>
      <c r="K21" s="626"/>
      <c r="L21" s="881"/>
    </row>
    <row r="22" spans="1:12" s="429" customFormat="1" ht="15" hidden="1" customHeight="1">
      <c r="A22" s="421" t="s">
        <v>190</v>
      </c>
      <c r="B22" s="150" t="s">
        <v>200</v>
      </c>
      <c r="C22" s="95" t="s">
        <v>172</v>
      </c>
      <c r="D22" s="150" t="s">
        <v>201</v>
      </c>
      <c r="E22" s="64">
        <v>5501</v>
      </c>
      <c r="F22" s="65" t="s">
        <v>200</v>
      </c>
      <c r="G22" s="64">
        <v>5501</v>
      </c>
      <c r="H22" s="613">
        <v>74</v>
      </c>
      <c r="I22" s="513">
        <v>2.9</v>
      </c>
      <c r="J22" s="512">
        <v>25.52</v>
      </c>
      <c r="K22" s="626"/>
      <c r="L22" s="881"/>
    </row>
    <row r="23" spans="1:12" s="429" customFormat="1" ht="15" hidden="1" customHeight="1">
      <c r="A23" s="421" t="s">
        <v>190</v>
      </c>
      <c r="B23" s="150" t="s">
        <v>200</v>
      </c>
      <c r="C23" s="95" t="s">
        <v>172</v>
      </c>
      <c r="D23" s="150" t="s">
        <v>201</v>
      </c>
      <c r="E23" s="64">
        <v>5501</v>
      </c>
      <c r="F23" s="65" t="s">
        <v>202</v>
      </c>
      <c r="G23" s="64">
        <v>5502</v>
      </c>
      <c r="H23" s="613">
        <v>38</v>
      </c>
      <c r="I23" s="513">
        <v>1.05</v>
      </c>
      <c r="J23" s="512">
        <v>36.19</v>
      </c>
      <c r="K23" s="626"/>
      <c r="L23" s="881"/>
    </row>
    <row r="24" spans="1:12" s="429" customFormat="1" ht="15" hidden="1" customHeight="1">
      <c r="A24" s="421" t="s">
        <v>190</v>
      </c>
      <c r="B24" s="150" t="s">
        <v>200</v>
      </c>
      <c r="C24" s="95" t="s">
        <v>172</v>
      </c>
      <c r="D24" s="150" t="s">
        <v>201</v>
      </c>
      <c r="E24" s="64">
        <v>5501</v>
      </c>
      <c r="F24" s="65" t="s">
        <v>203</v>
      </c>
      <c r="G24" s="64">
        <v>5503</v>
      </c>
      <c r="H24" s="613">
        <v>98</v>
      </c>
      <c r="I24" s="513">
        <v>2.2999999999999998</v>
      </c>
      <c r="J24" s="512">
        <v>42.61</v>
      </c>
      <c r="K24" s="626"/>
      <c r="L24" s="881"/>
    </row>
    <row r="25" spans="1:12" s="429" customFormat="1" ht="15" hidden="1" customHeight="1">
      <c r="A25" s="421" t="s">
        <v>190</v>
      </c>
      <c r="B25" s="150" t="s">
        <v>200</v>
      </c>
      <c r="C25" s="95" t="s">
        <v>172</v>
      </c>
      <c r="D25" s="150" t="s">
        <v>201</v>
      </c>
      <c r="E25" s="64">
        <v>5501</v>
      </c>
      <c r="F25" s="65" t="s">
        <v>204</v>
      </c>
      <c r="G25" s="64">
        <v>5504</v>
      </c>
      <c r="H25" s="613">
        <v>0</v>
      </c>
      <c r="I25" s="613">
        <v>0</v>
      </c>
      <c r="J25" s="514">
        <v>0</v>
      </c>
      <c r="K25" s="626"/>
      <c r="L25" s="881"/>
    </row>
    <row r="26" spans="1:12" s="429" customFormat="1" ht="15" hidden="1" customHeight="1">
      <c r="A26" s="421" t="s">
        <v>190</v>
      </c>
      <c r="B26" s="149" t="s">
        <v>205</v>
      </c>
      <c r="C26" s="95" t="s">
        <v>172</v>
      </c>
      <c r="D26" s="149" t="s">
        <v>206</v>
      </c>
      <c r="E26" s="64">
        <v>5601</v>
      </c>
      <c r="F26" s="66" t="s">
        <v>205</v>
      </c>
      <c r="G26" s="64">
        <v>5601</v>
      </c>
      <c r="H26" s="613">
        <v>69</v>
      </c>
      <c r="I26" s="513">
        <v>2.67</v>
      </c>
      <c r="J26" s="512">
        <v>25.84</v>
      </c>
      <c r="K26" s="626"/>
      <c r="L26" s="881"/>
    </row>
    <row r="27" spans="1:12" s="429" customFormat="1" ht="15" hidden="1" customHeight="1">
      <c r="A27" s="421" t="s">
        <v>190</v>
      </c>
      <c r="B27" s="149" t="s">
        <v>205</v>
      </c>
      <c r="C27" s="95" t="s">
        <v>172</v>
      </c>
      <c r="D27" s="149" t="s">
        <v>206</v>
      </c>
      <c r="E27" s="64">
        <v>5601</v>
      </c>
      <c r="F27" s="66" t="s">
        <v>207</v>
      </c>
      <c r="G27" s="64">
        <v>5603</v>
      </c>
      <c r="H27" s="613">
        <v>165</v>
      </c>
      <c r="I27" s="513">
        <v>4.21</v>
      </c>
      <c r="J27" s="512">
        <v>39.19</v>
      </c>
      <c r="K27" s="626"/>
      <c r="L27" s="881"/>
    </row>
    <row r="28" spans="1:12" s="429" customFormat="1" ht="15" hidden="1" customHeight="1">
      <c r="A28" s="421" t="s">
        <v>190</v>
      </c>
      <c r="B28" s="149" t="s">
        <v>205</v>
      </c>
      <c r="C28" s="95" t="s">
        <v>172</v>
      </c>
      <c r="D28" s="149" t="s">
        <v>206</v>
      </c>
      <c r="E28" s="64">
        <v>5601</v>
      </c>
      <c r="F28" s="66" t="s">
        <v>208</v>
      </c>
      <c r="G28" s="64">
        <v>5606</v>
      </c>
      <c r="H28" s="613">
        <v>0</v>
      </c>
      <c r="I28" s="613">
        <v>0</v>
      </c>
      <c r="J28" s="514">
        <v>0</v>
      </c>
      <c r="K28" s="626"/>
      <c r="L28" s="881"/>
    </row>
    <row r="29" spans="1:12" s="429" customFormat="1" ht="15" hidden="1" customHeight="1">
      <c r="A29" s="421" t="s">
        <v>190</v>
      </c>
      <c r="B29" s="150" t="s">
        <v>209</v>
      </c>
      <c r="C29" s="95" t="s">
        <v>172</v>
      </c>
      <c r="D29" s="150" t="s">
        <v>210</v>
      </c>
      <c r="E29" s="64">
        <v>5701</v>
      </c>
      <c r="F29" s="65" t="s">
        <v>210</v>
      </c>
      <c r="G29" s="64">
        <v>5701</v>
      </c>
      <c r="H29" s="613">
        <v>68</v>
      </c>
      <c r="I29" s="513">
        <v>1.24</v>
      </c>
      <c r="J29" s="512">
        <v>54.84</v>
      </c>
      <c r="K29" s="626"/>
      <c r="L29" s="881"/>
    </row>
    <row r="30" spans="1:12" s="429" customFormat="1" ht="15" hidden="1" customHeight="1">
      <c r="A30" s="421" t="s">
        <v>190</v>
      </c>
      <c r="B30" s="149" t="s">
        <v>211</v>
      </c>
      <c r="C30" s="95" t="s">
        <v>191</v>
      </c>
      <c r="D30" s="149" t="s">
        <v>191</v>
      </c>
      <c r="E30" s="64">
        <v>5001</v>
      </c>
      <c r="F30" s="149" t="s">
        <v>212</v>
      </c>
      <c r="G30" s="64">
        <v>5801</v>
      </c>
      <c r="H30" s="613">
        <v>185</v>
      </c>
      <c r="I30" s="513">
        <v>17.850000000000001</v>
      </c>
      <c r="J30" s="512">
        <v>10.36</v>
      </c>
      <c r="K30" s="626"/>
      <c r="L30" s="881"/>
    </row>
    <row r="31" spans="1:12" s="429" customFormat="1" ht="15" hidden="1" customHeight="1">
      <c r="A31" s="421" t="s">
        <v>190</v>
      </c>
      <c r="B31" s="149" t="s">
        <v>211</v>
      </c>
      <c r="C31" s="95" t="s">
        <v>191</v>
      </c>
      <c r="D31" s="149" t="s">
        <v>191</v>
      </c>
      <c r="E31" s="64">
        <v>5001</v>
      </c>
      <c r="F31" s="149" t="s">
        <v>213</v>
      </c>
      <c r="G31" s="64">
        <v>5802</v>
      </c>
      <c r="H31" s="613">
        <v>0</v>
      </c>
      <c r="I31" s="613">
        <v>0</v>
      </c>
      <c r="J31" s="514">
        <v>0</v>
      </c>
      <c r="K31" s="626"/>
      <c r="L31" s="881"/>
    </row>
    <row r="32" spans="1:12" s="429" customFormat="1" ht="15" hidden="1" customHeight="1">
      <c r="A32" s="421" t="s">
        <v>190</v>
      </c>
      <c r="B32" s="149" t="s">
        <v>211</v>
      </c>
      <c r="C32" s="95" t="s">
        <v>191</v>
      </c>
      <c r="D32" s="149" t="s">
        <v>191</v>
      </c>
      <c r="E32" s="64">
        <v>5001</v>
      </c>
      <c r="F32" s="149" t="s">
        <v>214</v>
      </c>
      <c r="G32" s="64">
        <v>5803</v>
      </c>
      <c r="H32" s="613">
        <v>0</v>
      </c>
      <c r="I32" s="613">
        <v>0</v>
      </c>
      <c r="J32" s="514">
        <v>0</v>
      </c>
      <c r="K32" s="626"/>
      <c r="L32" s="881"/>
    </row>
    <row r="33" spans="1:12" s="429" customFormat="1" ht="15" hidden="1" customHeight="1">
      <c r="A33" s="421" t="s">
        <v>190</v>
      </c>
      <c r="B33" s="149" t="s">
        <v>211</v>
      </c>
      <c r="C33" s="95" t="s">
        <v>191</v>
      </c>
      <c r="D33" s="149" t="s">
        <v>191</v>
      </c>
      <c r="E33" s="64">
        <v>5001</v>
      </c>
      <c r="F33" s="149" t="s">
        <v>215</v>
      </c>
      <c r="G33" s="64">
        <v>5804</v>
      </c>
      <c r="H33" s="613">
        <v>304</v>
      </c>
      <c r="I33" s="513">
        <v>14.23</v>
      </c>
      <c r="J33" s="512">
        <v>21.36</v>
      </c>
      <c r="K33" s="626"/>
      <c r="L33" s="881"/>
    </row>
    <row r="34" spans="1:12" s="429" customFormat="1" ht="15" hidden="1" customHeight="1">
      <c r="A34" s="421" t="s">
        <v>216</v>
      </c>
      <c r="B34" s="149" t="s">
        <v>217</v>
      </c>
      <c r="C34" s="95" t="s">
        <v>172</v>
      </c>
      <c r="D34" s="149" t="s">
        <v>218</v>
      </c>
      <c r="E34" s="64">
        <v>6001</v>
      </c>
      <c r="F34" s="149" t="s">
        <v>219</v>
      </c>
      <c r="G34" s="64">
        <v>6101</v>
      </c>
      <c r="H34" s="613">
        <v>149</v>
      </c>
      <c r="I34" s="513">
        <v>12.34</v>
      </c>
      <c r="J34" s="512">
        <v>12.07</v>
      </c>
      <c r="K34" s="626"/>
      <c r="L34" s="881"/>
    </row>
    <row r="35" spans="1:12" s="429" customFormat="1" ht="15" hidden="1" customHeight="1">
      <c r="A35" s="421" t="s">
        <v>216</v>
      </c>
      <c r="B35" s="149" t="s">
        <v>217</v>
      </c>
      <c r="C35" s="95" t="s">
        <v>172</v>
      </c>
      <c r="D35" s="149" t="s">
        <v>218</v>
      </c>
      <c r="E35" s="64">
        <v>6001</v>
      </c>
      <c r="F35" s="149" t="s">
        <v>220</v>
      </c>
      <c r="G35" s="64">
        <v>6108</v>
      </c>
      <c r="H35" s="613">
        <v>119</v>
      </c>
      <c r="I35" s="513">
        <v>22.14</v>
      </c>
      <c r="J35" s="512">
        <v>5.37</v>
      </c>
      <c r="K35" s="626"/>
      <c r="L35" s="881"/>
    </row>
    <row r="36" spans="1:12" s="429" customFormat="1" ht="15" hidden="1" customHeight="1">
      <c r="A36" s="421" t="s">
        <v>216</v>
      </c>
      <c r="B36" s="150" t="s">
        <v>217</v>
      </c>
      <c r="C36" s="95" t="s">
        <v>172</v>
      </c>
      <c r="D36" s="150" t="s">
        <v>221</v>
      </c>
      <c r="E36" s="64">
        <v>6115</v>
      </c>
      <c r="F36" s="150" t="s">
        <v>221</v>
      </c>
      <c r="G36" s="64">
        <v>6115</v>
      </c>
      <c r="H36" s="613">
        <v>97</v>
      </c>
      <c r="I36" s="513">
        <v>1.51</v>
      </c>
      <c r="J36" s="512">
        <v>64.239999999999995</v>
      </c>
      <c r="K36" s="626"/>
      <c r="L36" s="881"/>
    </row>
    <row r="37" spans="1:12" s="429" customFormat="1" ht="15" hidden="1" customHeight="1">
      <c r="A37" s="421" t="s">
        <v>216</v>
      </c>
      <c r="B37" s="150" t="s">
        <v>222</v>
      </c>
      <c r="C37" s="95" t="s">
        <v>172</v>
      </c>
      <c r="D37" s="150" t="s">
        <v>223</v>
      </c>
      <c r="E37" s="64">
        <v>6301</v>
      </c>
      <c r="F37" s="65" t="s">
        <v>223</v>
      </c>
      <c r="G37" s="64">
        <v>6301</v>
      </c>
      <c r="H37" s="613">
        <v>225</v>
      </c>
      <c r="I37" s="513">
        <v>8.5500000000000007</v>
      </c>
      <c r="J37" s="512">
        <v>26.32</v>
      </c>
      <c r="K37" s="626"/>
      <c r="L37" s="881"/>
    </row>
    <row r="38" spans="1:12" s="429" customFormat="1" ht="15" hidden="1" customHeight="1">
      <c r="A38" s="421" t="s">
        <v>224</v>
      </c>
      <c r="B38" s="149" t="s">
        <v>225</v>
      </c>
      <c r="C38" s="95" t="s">
        <v>172</v>
      </c>
      <c r="D38" s="149" t="s">
        <v>226</v>
      </c>
      <c r="E38" s="64">
        <v>7001</v>
      </c>
      <c r="F38" s="149" t="s">
        <v>225</v>
      </c>
      <c r="G38" s="64">
        <v>7101</v>
      </c>
      <c r="H38" s="613">
        <v>23</v>
      </c>
      <c r="I38" s="513">
        <v>0.81</v>
      </c>
      <c r="J38" s="512">
        <v>28.4</v>
      </c>
      <c r="K38" s="626"/>
      <c r="L38" s="881"/>
    </row>
    <row r="39" spans="1:12" s="429" customFormat="1" ht="15" hidden="1" customHeight="1">
      <c r="A39" s="421" t="s">
        <v>224</v>
      </c>
      <c r="B39" s="150" t="s">
        <v>225</v>
      </c>
      <c r="C39" s="95" t="s">
        <v>172</v>
      </c>
      <c r="D39" s="150" t="s">
        <v>227</v>
      </c>
      <c r="E39" s="64">
        <v>7102</v>
      </c>
      <c r="F39" s="150" t="s">
        <v>227</v>
      </c>
      <c r="G39" s="64">
        <v>7102</v>
      </c>
      <c r="H39" s="613">
        <v>34</v>
      </c>
      <c r="I39" s="513">
        <v>1.63</v>
      </c>
      <c r="J39" s="512">
        <v>20.99</v>
      </c>
      <c r="K39" s="626"/>
      <c r="L39" s="881"/>
    </row>
    <row r="40" spans="1:12" s="429" customFormat="1" ht="15" hidden="1" customHeight="1">
      <c r="A40" s="421" t="s">
        <v>224</v>
      </c>
      <c r="B40" s="149" t="s">
        <v>225</v>
      </c>
      <c r="C40" s="95" t="s">
        <v>172</v>
      </c>
      <c r="D40" s="149" t="s">
        <v>226</v>
      </c>
      <c r="E40" s="64">
        <v>7001</v>
      </c>
      <c r="F40" s="149" t="s">
        <v>224</v>
      </c>
      <c r="G40" s="64">
        <v>7105</v>
      </c>
      <c r="H40" s="613">
        <v>0</v>
      </c>
      <c r="I40" s="613">
        <v>0</v>
      </c>
      <c r="J40" s="514">
        <v>0</v>
      </c>
      <c r="K40" s="626"/>
      <c r="L40" s="881"/>
    </row>
    <row r="41" spans="1:12" s="429" customFormat="1" ht="15" hidden="1" customHeight="1">
      <c r="A41" s="421" t="s">
        <v>224</v>
      </c>
      <c r="B41" s="149" t="s">
        <v>228</v>
      </c>
      <c r="C41" s="95" t="s">
        <v>172</v>
      </c>
      <c r="D41" s="149" t="s">
        <v>229</v>
      </c>
      <c r="E41" s="64">
        <v>7301</v>
      </c>
      <c r="F41" s="66" t="s">
        <v>228</v>
      </c>
      <c r="G41" s="64">
        <v>7301</v>
      </c>
      <c r="H41" s="613">
        <v>16</v>
      </c>
      <c r="I41" s="513">
        <v>0.35</v>
      </c>
      <c r="J41" s="512">
        <v>45.71</v>
      </c>
      <c r="K41" s="626"/>
      <c r="L41" s="881"/>
    </row>
    <row r="42" spans="1:12" s="429" customFormat="1" ht="15" hidden="1" customHeight="1">
      <c r="A42" s="421" t="s">
        <v>224</v>
      </c>
      <c r="B42" s="149" t="s">
        <v>228</v>
      </c>
      <c r="C42" s="95" t="s">
        <v>172</v>
      </c>
      <c r="D42" s="149" t="s">
        <v>229</v>
      </c>
      <c r="E42" s="64">
        <v>7301</v>
      </c>
      <c r="F42" s="66" t="s">
        <v>230</v>
      </c>
      <c r="G42" s="64">
        <v>7305</v>
      </c>
      <c r="H42" s="613">
        <v>0</v>
      </c>
      <c r="I42" s="613">
        <v>0</v>
      </c>
      <c r="J42" s="514">
        <v>0</v>
      </c>
      <c r="K42" s="626"/>
      <c r="L42" s="881"/>
    </row>
    <row r="43" spans="1:12" s="429" customFormat="1" ht="15" hidden="1" customHeight="1">
      <c r="A43" s="421" t="s">
        <v>224</v>
      </c>
      <c r="B43" s="149" t="s">
        <v>228</v>
      </c>
      <c r="C43" s="95" t="s">
        <v>172</v>
      </c>
      <c r="D43" s="149" t="s">
        <v>229</v>
      </c>
      <c r="E43" s="64">
        <v>7301</v>
      </c>
      <c r="F43" s="66" t="s">
        <v>231</v>
      </c>
      <c r="G43" s="64">
        <v>7306</v>
      </c>
      <c r="H43" s="613">
        <v>0</v>
      </c>
      <c r="I43" s="613">
        <v>0</v>
      </c>
      <c r="J43" s="514">
        <v>0</v>
      </c>
      <c r="K43" s="626"/>
      <c r="L43" s="881"/>
    </row>
    <row r="44" spans="1:12" s="429" customFormat="1" ht="15" hidden="1" customHeight="1">
      <c r="A44" s="421" t="s">
        <v>224</v>
      </c>
      <c r="B44" s="150" t="s">
        <v>232</v>
      </c>
      <c r="C44" s="95" t="s">
        <v>172</v>
      </c>
      <c r="D44" s="150" t="s">
        <v>232</v>
      </c>
      <c r="E44" s="64">
        <v>7401</v>
      </c>
      <c r="F44" s="65" t="s">
        <v>232</v>
      </c>
      <c r="G44" s="64">
        <v>7401</v>
      </c>
      <c r="H44" s="613">
        <v>0</v>
      </c>
      <c r="I44" s="613">
        <v>0</v>
      </c>
      <c r="J44" s="514">
        <v>0</v>
      </c>
      <c r="K44" s="626"/>
      <c r="L44" s="881"/>
    </row>
    <row r="45" spans="1:12" s="429" customFormat="1" ht="15" hidden="1" customHeight="1">
      <c r="A45" s="421" t="s">
        <v>233</v>
      </c>
      <c r="B45" s="149" t="s">
        <v>234</v>
      </c>
      <c r="C45" s="95" t="s">
        <v>235</v>
      </c>
      <c r="D45" s="149" t="s">
        <v>235</v>
      </c>
      <c r="E45" s="64">
        <v>8001</v>
      </c>
      <c r="F45" s="149" t="s">
        <v>234</v>
      </c>
      <c r="G45" s="64">
        <v>8101</v>
      </c>
      <c r="H45" s="613">
        <v>931</v>
      </c>
      <c r="I45" s="513">
        <v>29.47</v>
      </c>
      <c r="J45" s="512">
        <v>31.59</v>
      </c>
      <c r="K45" s="626"/>
      <c r="L45" s="881"/>
    </row>
    <row r="46" spans="1:12" s="429" customFormat="1" ht="15" hidden="1" customHeight="1">
      <c r="A46" s="421" t="s">
        <v>233</v>
      </c>
      <c r="B46" s="149" t="s">
        <v>234</v>
      </c>
      <c r="C46" s="95" t="s">
        <v>235</v>
      </c>
      <c r="D46" s="149" t="s">
        <v>235</v>
      </c>
      <c r="E46" s="64">
        <v>8001</v>
      </c>
      <c r="F46" s="149" t="s">
        <v>236</v>
      </c>
      <c r="G46" s="64">
        <v>8102</v>
      </c>
      <c r="H46" s="613">
        <v>784</v>
      </c>
      <c r="I46" s="513">
        <v>20.5</v>
      </c>
      <c r="J46" s="512">
        <v>38.24</v>
      </c>
      <c r="K46" s="626"/>
      <c r="L46" s="881"/>
    </row>
    <row r="47" spans="1:12" s="429" customFormat="1" ht="15" hidden="1" customHeight="1">
      <c r="A47" s="421" t="s">
        <v>233</v>
      </c>
      <c r="B47" s="149" t="s">
        <v>234</v>
      </c>
      <c r="C47" s="95" t="s">
        <v>235</v>
      </c>
      <c r="D47" s="149" t="s">
        <v>235</v>
      </c>
      <c r="E47" s="64">
        <v>8001</v>
      </c>
      <c r="F47" s="149" t="s">
        <v>237</v>
      </c>
      <c r="G47" s="64">
        <v>8103</v>
      </c>
      <c r="H47" s="613">
        <v>0</v>
      </c>
      <c r="I47" s="613">
        <v>0</v>
      </c>
      <c r="J47" s="514">
        <v>0</v>
      </c>
      <c r="K47" s="626"/>
      <c r="L47" s="881"/>
    </row>
    <row r="48" spans="1:12" s="429" customFormat="1" ht="15" hidden="1" customHeight="1">
      <c r="A48" s="421" t="s">
        <v>233</v>
      </c>
      <c r="B48" s="149" t="s">
        <v>234</v>
      </c>
      <c r="C48" s="95" t="s">
        <v>235</v>
      </c>
      <c r="D48" s="149" t="s">
        <v>235</v>
      </c>
      <c r="E48" s="64">
        <v>8001</v>
      </c>
      <c r="F48" s="149" t="s">
        <v>238</v>
      </c>
      <c r="G48" s="64">
        <v>8105</v>
      </c>
      <c r="H48" s="613">
        <v>0</v>
      </c>
      <c r="I48" s="613">
        <v>0</v>
      </c>
      <c r="J48" s="514">
        <v>0</v>
      </c>
      <c r="K48" s="626"/>
      <c r="L48" s="881"/>
    </row>
    <row r="49" spans="1:12" s="429" customFormat="1" ht="15" hidden="1" customHeight="1">
      <c r="A49" s="421" t="s">
        <v>233</v>
      </c>
      <c r="B49" s="149" t="s">
        <v>234</v>
      </c>
      <c r="C49" s="95" t="s">
        <v>235</v>
      </c>
      <c r="D49" s="149" t="s">
        <v>235</v>
      </c>
      <c r="E49" s="64">
        <v>8001</v>
      </c>
      <c r="F49" s="149" t="s">
        <v>239</v>
      </c>
      <c r="G49" s="64">
        <v>8106</v>
      </c>
      <c r="H49" s="613">
        <v>1446</v>
      </c>
      <c r="I49" s="513">
        <v>51.9</v>
      </c>
      <c r="J49" s="512">
        <v>27.86</v>
      </c>
      <c r="K49" s="626"/>
      <c r="L49" s="881"/>
    </row>
    <row r="50" spans="1:12" s="429" customFormat="1" ht="15" hidden="1" customHeight="1">
      <c r="A50" s="421" t="s">
        <v>233</v>
      </c>
      <c r="B50" s="149" t="s">
        <v>234</v>
      </c>
      <c r="C50" s="95" t="s">
        <v>235</v>
      </c>
      <c r="D50" s="149" t="s">
        <v>235</v>
      </c>
      <c r="E50" s="64">
        <v>8001</v>
      </c>
      <c r="F50" s="149" t="s">
        <v>240</v>
      </c>
      <c r="G50" s="64">
        <v>8107</v>
      </c>
      <c r="H50" s="613">
        <v>177</v>
      </c>
      <c r="I50" s="513">
        <v>2.58</v>
      </c>
      <c r="J50" s="512">
        <v>68.599999999999994</v>
      </c>
      <c r="K50" s="626"/>
      <c r="L50" s="881"/>
    </row>
    <row r="51" spans="1:12" s="429" customFormat="1" ht="15" hidden="1" customHeight="1">
      <c r="A51" s="421" t="s">
        <v>233</v>
      </c>
      <c r="B51" s="149" t="s">
        <v>234</v>
      </c>
      <c r="C51" s="95" t="s">
        <v>235</v>
      </c>
      <c r="D51" s="149" t="s">
        <v>235</v>
      </c>
      <c r="E51" s="64">
        <v>8001</v>
      </c>
      <c r="F51" s="149" t="s">
        <v>241</v>
      </c>
      <c r="G51" s="64">
        <v>8108</v>
      </c>
      <c r="H51" s="613">
        <v>79</v>
      </c>
      <c r="I51" s="513">
        <v>2.71</v>
      </c>
      <c r="J51" s="512">
        <v>29.15</v>
      </c>
      <c r="K51" s="626"/>
      <c r="L51" s="881"/>
    </row>
    <row r="52" spans="1:12" s="429" customFormat="1" ht="15" hidden="1" customHeight="1">
      <c r="A52" s="421" t="s">
        <v>233</v>
      </c>
      <c r="B52" s="149" t="s">
        <v>234</v>
      </c>
      <c r="C52" s="95" t="s">
        <v>235</v>
      </c>
      <c r="D52" s="149" t="s">
        <v>235</v>
      </c>
      <c r="E52" s="64">
        <v>8001</v>
      </c>
      <c r="F52" s="149" t="s">
        <v>242</v>
      </c>
      <c r="G52" s="64">
        <v>8109</v>
      </c>
      <c r="H52" s="613">
        <v>0</v>
      </c>
      <c r="I52" s="613">
        <v>0</v>
      </c>
      <c r="J52" s="514">
        <v>0</v>
      </c>
      <c r="K52" s="626"/>
      <c r="L52" s="881"/>
    </row>
    <row r="53" spans="1:12" s="429" customFormat="1" ht="15" hidden="1" customHeight="1">
      <c r="A53" s="421" t="s">
        <v>233</v>
      </c>
      <c r="B53" s="149" t="s">
        <v>234</v>
      </c>
      <c r="C53" s="95" t="s">
        <v>235</v>
      </c>
      <c r="D53" s="149" t="s">
        <v>235</v>
      </c>
      <c r="E53" s="64">
        <v>8001</v>
      </c>
      <c r="F53" s="149" t="s">
        <v>243</v>
      </c>
      <c r="G53" s="64">
        <v>8110</v>
      </c>
      <c r="H53" s="613">
        <v>1096</v>
      </c>
      <c r="I53" s="513">
        <v>37.47</v>
      </c>
      <c r="J53" s="512">
        <v>29.25</v>
      </c>
      <c r="K53" s="626"/>
      <c r="L53" s="881"/>
    </row>
    <row r="54" spans="1:12" s="429" customFormat="1" ht="15" hidden="1" customHeight="1">
      <c r="A54" s="421" t="s">
        <v>233</v>
      </c>
      <c r="B54" s="149" t="s">
        <v>234</v>
      </c>
      <c r="C54" s="95" t="s">
        <v>235</v>
      </c>
      <c r="D54" s="149" t="s">
        <v>235</v>
      </c>
      <c r="E54" s="64">
        <v>8001</v>
      </c>
      <c r="F54" s="149" t="s">
        <v>244</v>
      </c>
      <c r="G54" s="64">
        <v>8111</v>
      </c>
      <c r="H54" s="613">
        <v>334</v>
      </c>
      <c r="I54" s="513">
        <v>15.75</v>
      </c>
      <c r="J54" s="512">
        <v>21.21</v>
      </c>
      <c r="K54" s="626"/>
      <c r="L54" s="881"/>
    </row>
    <row r="55" spans="1:12" s="429" customFormat="1" ht="15" hidden="1" customHeight="1">
      <c r="A55" s="421" t="s">
        <v>233</v>
      </c>
      <c r="B55" s="149" t="s">
        <v>234</v>
      </c>
      <c r="C55" s="95" t="s">
        <v>235</v>
      </c>
      <c r="D55" s="149" t="s">
        <v>235</v>
      </c>
      <c r="E55" s="64">
        <v>8001</v>
      </c>
      <c r="F55" s="149" t="s">
        <v>245</v>
      </c>
      <c r="G55" s="64">
        <v>8112</v>
      </c>
      <c r="H55" s="613">
        <v>21</v>
      </c>
      <c r="I55" s="513">
        <v>0.78</v>
      </c>
      <c r="J55" s="512">
        <v>26.92</v>
      </c>
      <c r="K55" s="626"/>
      <c r="L55" s="881"/>
    </row>
    <row r="56" spans="1:12" s="429" customFormat="1" ht="15" hidden="1" customHeight="1">
      <c r="A56" s="421" t="s">
        <v>233</v>
      </c>
      <c r="B56" s="149" t="s">
        <v>233</v>
      </c>
      <c r="C56" s="95" t="s">
        <v>172</v>
      </c>
      <c r="D56" s="149" t="s">
        <v>246</v>
      </c>
      <c r="E56" s="64">
        <v>8301</v>
      </c>
      <c r="F56" s="149" t="s">
        <v>247</v>
      </c>
      <c r="G56" s="64">
        <v>8301</v>
      </c>
      <c r="H56" s="613">
        <v>287</v>
      </c>
      <c r="I56" s="513">
        <v>28.179999999999996</v>
      </c>
      <c r="J56" s="512">
        <v>10.18</v>
      </c>
      <c r="K56" s="626"/>
      <c r="L56" s="881"/>
    </row>
    <row r="57" spans="1:12" s="429" customFormat="1" ht="15" hidden="1" customHeight="1">
      <c r="A57" s="421" t="s">
        <v>233</v>
      </c>
      <c r="B57" s="149" t="s">
        <v>233</v>
      </c>
      <c r="C57" s="95" t="s">
        <v>172</v>
      </c>
      <c r="D57" s="149" t="s">
        <v>246</v>
      </c>
      <c r="E57" s="64">
        <v>8301</v>
      </c>
      <c r="F57" s="66" t="s">
        <v>248</v>
      </c>
      <c r="G57" s="64">
        <v>8306</v>
      </c>
      <c r="H57" s="613">
        <v>0</v>
      </c>
      <c r="I57" s="613">
        <v>0</v>
      </c>
      <c r="J57" s="514">
        <v>0</v>
      </c>
      <c r="K57" s="626"/>
      <c r="L57" s="881"/>
    </row>
    <row r="58" spans="1:12" s="429" customFormat="1" ht="15" hidden="1" customHeight="1">
      <c r="A58" s="421" t="s">
        <v>249</v>
      </c>
      <c r="B58" s="149" t="s">
        <v>250</v>
      </c>
      <c r="C58" s="95" t="s">
        <v>172</v>
      </c>
      <c r="D58" s="149" t="s">
        <v>251</v>
      </c>
      <c r="E58" s="64">
        <v>9001</v>
      </c>
      <c r="F58" s="149" t="s">
        <v>252</v>
      </c>
      <c r="G58" s="64">
        <v>9101</v>
      </c>
      <c r="H58" s="613">
        <v>0</v>
      </c>
      <c r="I58" s="613">
        <v>0</v>
      </c>
      <c r="J58" s="514">
        <v>0</v>
      </c>
      <c r="K58" s="626"/>
      <c r="L58" s="881"/>
    </row>
    <row r="59" spans="1:12" s="429" customFormat="1" ht="15" hidden="1" customHeight="1">
      <c r="A59" s="421" t="s">
        <v>249</v>
      </c>
      <c r="B59" s="149" t="s">
        <v>250</v>
      </c>
      <c r="C59" s="95" t="s">
        <v>172</v>
      </c>
      <c r="D59" s="149" t="s">
        <v>251</v>
      </c>
      <c r="E59" s="64">
        <v>9001</v>
      </c>
      <c r="F59" s="149" t="s">
        <v>253</v>
      </c>
      <c r="G59" s="64">
        <v>9112</v>
      </c>
      <c r="H59" s="613">
        <v>0</v>
      </c>
      <c r="I59" s="613">
        <v>0</v>
      </c>
      <c r="J59" s="514">
        <v>0</v>
      </c>
      <c r="K59" s="626"/>
      <c r="L59" s="881"/>
    </row>
    <row r="60" spans="1:12" s="429" customFormat="1" ht="15" hidden="1" customHeight="1">
      <c r="A60" s="421" t="s">
        <v>249</v>
      </c>
      <c r="B60" s="150" t="s">
        <v>250</v>
      </c>
      <c r="C60" s="95" t="s">
        <v>172</v>
      </c>
      <c r="D60" s="150" t="s">
        <v>254</v>
      </c>
      <c r="E60" s="64">
        <v>9120</v>
      </c>
      <c r="F60" s="150" t="s">
        <v>254</v>
      </c>
      <c r="G60" s="64">
        <v>9120</v>
      </c>
      <c r="H60" s="613">
        <v>0</v>
      </c>
      <c r="I60" s="613">
        <v>0</v>
      </c>
      <c r="J60" s="514">
        <v>0</v>
      </c>
      <c r="K60" s="626"/>
      <c r="L60" s="881"/>
    </row>
    <row r="61" spans="1:12" s="429" customFormat="1" ht="15" hidden="1" customHeight="1">
      <c r="A61" s="421" t="s">
        <v>249</v>
      </c>
      <c r="B61" s="150" t="s">
        <v>255</v>
      </c>
      <c r="C61" s="95" t="s">
        <v>172</v>
      </c>
      <c r="D61" s="150" t="s">
        <v>256</v>
      </c>
      <c r="E61" s="64">
        <v>9201</v>
      </c>
      <c r="F61" s="150" t="s">
        <v>256</v>
      </c>
      <c r="G61" s="64">
        <v>9201</v>
      </c>
      <c r="H61" s="613">
        <v>47</v>
      </c>
      <c r="I61" s="513">
        <v>2.23</v>
      </c>
      <c r="J61" s="512">
        <v>21.08</v>
      </c>
      <c r="K61" s="626"/>
      <c r="L61" s="881"/>
    </row>
    <row r="62" spans="1:12" s="429" customFormat="1" ht="15" hidden="1" customHeight="1">
      <c r="A62" s="421" t="s">
        <v>257</v>
      </c>
      <c r="B62" s="149" t="s">
        <v>258</v>
      </c>
      <c r="C62" s="95" t="s">
        <v>172</v>
      </c>
      <c r="D62" s="149" t="s">
        <v>259</v>
      </c>
      <c r="E62" s="64">
        <v>10001</v>
      </c>
      <c r="F62" s="149" t="s">
        <v>260</v>
      </c>
      <c r="G62" s="64">
        <v>10101</v>
      </c>
      <c r="H62" s="613">
        <v>815</v>
      </c>
      <c r="I62" s="513">
        <v>39.54</v>
      </c>
      <c r="J62" s="512">
        <v>20.61</v>
      </c>
      <c r="K62" s="626"/>
      <c r="L62" s="881"/>
    </row>
    <row r="63" spans="1:12" s="429" customFormat="1" ht="15" hidden="1" customHeight="1">
      <c r="A63" s="421" t="s">
        <v>257</v>
      </c>
      <c r="B63" s="149" t="s">
        <v>258</v>
      </c>
      <c r="C63" s="95" t="s">
        <v>172</v>
      </c>
      <c r="D63" s="149" t="s">
        <v>259</v>
      </c>
      <c r="E63" s="64">
        <v>10001</v>
      </c>
      <c r="F63" s="149" t="s">
        <v>261</v>
      </c>
      <c r="G63" s="64">
        <v>10109</v>
      </c>
      <c r="H63" s="613">
        <v>54</v>
      </c>
      <c r="I63" s="513">
        <v>1.87</v>
      </c>
      <c r="J63" s="512">
        <v>28.88</v>
      </c>
      <c r="K63" s="626"/>
      <c r="L63" s="881"/>
    </row>
    <row r="64" spans="1:12" s="429" customFormat="1" ht="15" hidden="1" customHeight="1">
      <c r="A64" s="421" t="s">
        <v>257</v>
      </c>
      <c r="B64" s="150" t="s">
        <v>262</v>
      </c>
      <c r="C64" s="95" t="s">
        <v>172</v>
      </c>
      <c r="D64" s="150" t="s">
        <v>263</v>
      </c>
      <c r="E64" s="64">
        <v>10201</v>
      </c>
      <c r="F64" s="150" t="s">
        <v>263</v>
      </c>
      <c r="G64" s="64">
        <v>10201</v>
      </c>
      <c r="H64" s="613">
        <v>65</v>
      </c>
      <c r="I64" s="513">
        <v>4.32</v>
      </c>
      <c r="J64" s="512">
        <v>15.05</v>
      </c>
      <c r="K64" s="626"/>
      <c r="L64" s="881"/>
    </row>
    <row r="65" spans="1:12" s="429" customFormat="1" ht="15" hidden="1" customHeight="1">
      <c r="A65" s="421" t="s">
        <v>257</v>
      </c>
      <c r="B65" s="149" t="s">
        <v>264</v>
      </c>
      <c r="C65" s="95" t="s">
        <v>172</v>
      </c>
      <c r="D65" s="149" t="s">
        <v>264</v>
      </c>
      <c r="E65" s="64">
        <v>10301</v>
      </c>
      <c r="F65" s="149" t="s">
        <v>264</v>
      </c>
      <c r="G65" s="64">
        <v>10301</v>
      </c>
      <c r="H65" s="613">
        <v>594</v>
      </c>
      <c r="I65" s="513">
        <v>13.28</v>
      </c>
      <c r="J65" s="512">
        <v>44.73</v>
      </c>
      <c r="K65" s="626"/>
      <c r="L65" s="881"/>
    </row>
    <row r="66" spans="1:12" s="429" customFormat="1" ht="15" hidden="1" customHeight="1">
      <c r="A66" s="421" t="s">
        <v>265</v>
      </c>
      <c r="B66" s="150" t="s">
        <v>266</v>
      </c>
      <c r="C66" s="95" t="s">
        <v>172</v>
      </c>
      <c r="D66" s="150" t="s">
        <v>266</v>
      </c>
      <c r="E66" s="64">
        <v>11101</v>
      </c>
      <c r="F66" s="150" t="s">
        <v>266</v>
      </c>
      <c r="G66" s="64">
        <v>11101</v>
      </c>
      <c r="H66" s="613">
        <v>104</v>
      </c>
      <c r="I66" s="513">
        <v>2.97</v>
      </c>
      <c r="J66" s="512">
        <v>35.020000000000003</v>
      </c>
      <c r="K66" s="626"/>
      <c r="L66" s="881"/>
    </row>
    <row r="67" spans="1:12" s="429" customFormat="1" ht="15" hidden="1" customHeight="1">
      <c r="A67" s="421" t="s">
        <v>267</v>
      </c>
      <c r="B67" s="149" t="s">
        <v>267</v>
      </c>
      <c r="C67" s="95" t="s">
        <v>172</v>
      </c>
      <c r="D67" s="149" t="s">
        <v>268</v>
      </c>
      <c r="E67" s="64">
        <v>12101</v>
      </c>
      <c r="F67" s="66" t="s">
        <v>268</v>
      </c>
      <c r="G67" s="64">
        <v>12101</v>
      </c>
      <c r="H67" s="613">
        <v>53</v>
      </c>
      <c r="I67" s="513">
        <v>2.52</v>
      </c>
      <c r="J67" s="512">
        <v>21.03</v>
      </c>
      <c r="K67" s="626"/>
      <c r="L67" s="881"/>
    </row>
    <row r="68" spans="1:12" s="429" customFormat="1" ht="15" customHeight="1">
      <c r="A68" s="421" t="s">
        <v>269</v>
      </c>
      <c r="B68" s="149" t="s">
        <v>270</v>
      </c>
      <c r="C68" s="95" t="s">
        <v>271</v>
      </c>
      <c r="D68" s="149" t="s">
        <v>271</v>
      </c>
      <c r="E68" s="64">
        <v>13001</v>
      </c>
      <c r="F68" s="149" t="s">
        <v>270</v>
      </c>
      <c r="G68" s="64">
        <v>13101</v>
      </c>
      <c r="H68" s="613">
        <v>0</v>
      </c>
      <c r="I68" s="613">
        <v>0</v>
      </c>
      <c r="J68" s="514">
        <v>0</v>
      </c>
      <c r="K68" s="626"/>
      <c r="L68" s="881"/>
    </row>
    <row r="69" spans="1:12" s="429" customFormat="1" ht="15" customHeight="1">
      <c r="A69" s="421" t="s">
        <v>269</v>
      </c>
      <c r="B69" s="149" t="s">
        <v>270</v>
      </c>
      <c r="C69" s="95" t="s">
        <v>271</v>
      </c>
      <c r="D69" s="149" t="s">
        <v>271</v>
      </c>
      <c r="E69" s="64">
        <v>13001</v>
      </c>
      <c r="F69" s="149" t="s">
        <v>272</v>
      </c>
      <c r="G69" s="64">
        <v>13102</v>
      </c>
      <c r="H69" s="613">
        <v>0</v>
      </c>
      <c r="I69" s="613">
        <v>0</v>
      </c>
      <c r="J69" s="514">
        <v>0</v>
      </c>
      <c r="K69" s="626"/>
      <c r="L69" s="881"/>
    </row>
    <row r="70" spans="1:12" s="429" customFormat="1" ht="15" customHeight="1">
      <c r="A70" s="421" t="s">
        <v>269</v>
      </c>
      <c r="B70" s="149" t="s">
        <v>270</v>
      </c>
      <c r="C70" s="95" t="s">
        <v>271</v>
      </c>
      <c r="D70" s="149" t="s">
        <v>271</v>
      </c>
      <c r="E70" s="64">
        <v>13001</v>
      </c>
      <c r="F70" s="149" t="s">
        <v>273</v>
      </c>
      <c r="G70" s="64">
        <v>13103</v>
      </c>
      <c r="H70" s="613">
        <v>22</v>
      </c>
      <c r="I70" s="513">
        <v>0.87</v>
      </c>
      <c r="J70" s="512">
        <v>25.29</v>
      </c>
      <c r="K70" s="626"/>
      <c r="L70" s="881"/>
    </row>
    <row r="71" spans="1:12" s="429" customFormat="1" ht="15" customHeight="1">
      <c r="A71" s="421" t="s">
        <v>269</v>
      </c>
      <c r="B71" s="149" t="s">
        <v>270</v>
      </c>
      <c r="C71" s="95" t="s">
        <v>271</v>
      </c>
      <c r="D71" s="149" t="s">
        <v>271</v>
      </c>
      <c r="E71" s="64">
        <v>13001</v>
      </c>
      <c r="F71" s="149" t="s">
        <v>274</v>
      </c>
      <c r="G71" s="64">
        <v>13104</v>
      </c>
      <c r="H71" s="613">
        <v>31</v>
      </c>
      <c r="I71" s="513">
        <v>0.51</v>
      </c>
      <c r="J71" s="512">
        <v>60.78</v>
      </c>
      <c r="K71" s="626"/>
      <c r="L71" s="881"/>
    </row>
    <row r="72" spans="1:12" s="429" customFormat="1" ht="15" customHeight="1">
      <c r="A72" s="421" t="s">
        <v>269</v>
      </c>
      <c r="B72" s="149" t="s">
        <v>270</v>
      </c>
      <c r="C72" s="95" t="s">
        <v>271</v>
      </c>
      <c r="D72" s="149" t="s">
        <v>271</v>
      </c>
      <c r="E72" s="64">
        <v>13001</v>
      </c>
      <c r="F72" s="149" t="s">
        <v>275</v>
      </c>
      <c r="G72" s="64">
        <v>13105</v>
      </c>
      <c r="H72" s="613">
        <v>0</v>
      </c>
      <c r="I72" s="613">
        <v>0</v>
      </c>
      <c r="J72" s="514">
        <v>0</v>
      </c>
      <c r="K72" s="626"/>
      <c r="L72" s="881"/>
    </row>
    <row r="73" spans="1:12" s="429" customFormat="1" ht="15" customHeight="1">
      <c r="A73" s="421" t="s">
        <v>269</v>
      </c>
      <c r="B73" s="149" t="s">
        <v>270</v>
      </c>
      <c r="C73" s="95" t="s">
        <v>271</v>
      </c>
      <c r="D73" s="149" t="s">
        <v>271</v>
      </c>
      <c r="E73" s="64">
        <v>13001</v>
      </c>
      <c r="F73" s="149" t="s">
        <v>276</v>
      </c>
      <c r="G73" s="64">
        <v>13106</v>
      </c>
      <c r="H73" s="613">
        <v>106</v>
      </c>
      <c r="I73" s="513">
        <v>1.41</v>
      </c>
      <c r="J73" s="512">
        <v>75.180000000000007</v>
      </c>
      <c r="K73" s="626"/>
      <c r="L73" s="881"/>
    </row>
    <row r="74" spans="1:12" s="429" customFormat="1" ht="15" customHeight="1">
      <c r="A74" s="421" t="s">
        <v>269</v>
      </c>
      <c r="B74" s="149" t="s">
        <v>270</v>
      </c>
      <c r="C74" s="95" t="s">
        <v>271</v>
      </c>
      <c r="D74" s="149" t="s">
        <v>271</v>
      </c>
      <c r="E74" s="64">
        <v>13001</v>
      </c>
      <c r="F74" s="149" t="s">
        <v>277</v>
      </c>
      <c r="G74" s="64">
        <v>13107</v>
      </c>
      <c r="H74" s="613">
        <v>112</v>
      </c>
      <c r="I74" s="513">
        <v>2.0299999999999998</v>
      </c>
      <c r="J74" s="512">
        <v>55.17</v>
      </c>
      <c r="K74" s="626"/>
      <c r="L74" s="881"/>
    </row>
    <row r="75" spans="1:12" s="429" customFormat="1" ht="15" customHeight="1">
      <c r="A75" s="421" t="s">
        <v>269</v>
      </c>
      <c r="B75" s="149" t="s">
        <v>270</v>
      </c>
      <c r="C75" s="95" t="s">
        <v>271</v>
      </c>
      <c r="D75" s="149" t="s">
        <v>271</v>
      </c>
      <c r="E75" s="64">
        <v>13001</v>
      </c>
      <c r="F75" s="149" t="s">
        <v>278</v>
      </c>
      <c r="G75" s="64">
        <v>13108</v>
      </c>
      <c r="H75" s="613">
        <v>0</v>
      </c>
      <c r="I75" s="613">
        <v>0</v>
      </c>
      <c r="J75" s="514">
        <v>0</v>
      </c>
      <c r="K75" s="626"/>
      <c r="L75" s="881"/>
    </row>
    <row r="76" spans="1:12" s="429" customFormat="1" ht="15" customHeight="1">
      <c r="A76" s="421" t="s">
        <v>269</v>
      </c>
      <c r="B76" s="149" t="s">
        <v>270</v>
      </c>
      <c r="C76" s="95" t="s">
        <v>271</v>
      </c>
      <c r="D76" s="149" t="s">
        <v>271</v>
      </c>
      <c r="E76" s="64">
        <v>13001</v>
      </c>
      <c r="F76" s="149" t="s">
        <v>279</v>
      </c>
      <c r="G76" s="64">
        <v>13109</v>
      </c>
      <c r="H76" s="613">
        <v>0</v>
      </c>
      <c r="I76" s="613">
        <v>0</v>
      </c>
      <c r="J76" s="514">
        <v>0</v>
      </c>
      <c r="K76" s="626"/>
      <c r="L76" s="881"/>
    </row>
    <row r="77" spans="1:12" s="429" customFormat="1" ht="15" customHeight="1">
      <c r="A77" s="421" t="s">
        <v>269</v>
      </c>
      <c r="B77" s="149" t="s">
        <v>270</v>
      </c>
      <c r="C77" s="95" t="s">
        <v>271</v>
      </c>
      <c r="D77" s="149" t="s">
        <v>271</v>
      </c>
      <c r="E77" s="64">
        <v>13001</v>
      </c>
      <c r="F77" s="149" t="s">
        <v>280</v>
      </c>
      <c r="G77" s="64">
        <v>13110</v>
      </c>
      <c r="H77" s="613">
        <v>105</v>
      </c>
      <c r="I77" s="513">
        <v>1.91</v>
      </c>
      <c r="J77" s="512">
        <v>54.97</v>
      </c>
      <c r="K77" s="626"/>
      <c r="L77" s="881"/>
    </row>
    <row r="78" spans="1:12" s="429" customFormat="1" ht="15" customHeight="1">
      <c r="A78" s="421" t="s">
        <v>269</v>
      </c>
      <c r="B78" s="149" t="s">
        <v>270</v>
      </c>
      <c r="C78" s="95" t="s">
        <v>271</v>
      </c>
      <c r="D78" s="149" t="s">
        <v>271</v>
      </c>
      <c r="E78" s="64">
        <v>13001</v>
      </c>
      <c r="F78" s="149" t="s">
        <v>281</v>
      </c>
      <c r="G78" s="64">
        <v>13111</v>
      </c>
      <c r="H78" s="613">
        <v>0</v>
      </c>
      <c r="I78" s="613">
        <v>0</v>
      </c>
      <c r="J78" s="514">
        <v>0</v>
      </c>
      <c r="K78" s="626"/>
      <c r="L78" s="881"/>
    </row>
    <row r="79" spans="1:12" s="429" customFormat="1" ht="15" customHeight="1">
      <c r="A79" s="421" t="s">
        <v>269</v>
      </c>
      <c r="B79" s="149" t="s">
        <v>270</v>
      </c>
      <c r="C79" s="95" t="s">
        <v>271</v>
      </c>
      <c r="D79" s="149" t="s">
        <v>271</v>
      </c>
      <c r="E79" s="64">
        <v>13001</v>
      </c>
      <c r="F79" s="149" t="s">
        <v>282</v>
      </c>
      <c r="G79" s="64">
        <v>13112</v>
      </c>
      <c r="H79" s="613">
        <v>0</v>
      </c>
      <c r="I79" s="613">
        <v>0</v>
      </c>
      <c r="J79" s="514">
        <v>0</v>
      </c>
      <c r="K79" s="626"/>
      <c r="L79" s="881"/>
    </row>
    <row r="80" spans="1:12" s="429" customFormat="1" ht="15" customHeight="1">
      <c r="A80" s="421" t="s">
        <v>269</v>
      </c>
      <c r="B80" s="149" t="s">
        <v>270</v>
      </c>
      <c r="C80" s="95" t="s">
        <v>271</v>
      </c>
      <c r="D80" s="149" t="s">
        <v>271</v>
      </c>
      <c r="E80" s="64">
        <v>13001</v>
      </c>
      <c r="F80" s="149" t="s">
        <v>283</v>
      </c>
      <c r="G80" s="64">
        <v>13113</v>
      </c>
      <c r="H80" s="613">
        <v>0</v>
      </c>
      <c r="I80" s="613">
        <v>0</v>
      </c>
      <c r="J80" s="514">
        <v>0</v>
      </c>
      <c r="K80" s="626"/>
      <c r="L80" s="881"/>
    </row>
    <row r="81" spans="1:12" s="429" customFormat="1" ht="15" customHeight="1">
      <c r="A81" s="421" t="s">
        <v>269</v>
      </c>
      <c r="B81" s="149" t="s">
        <v>270</v>
      </c>
      <c r="C81" s="95" t="s">
        <v>271</v>
      </c>
      <c r="D81" s="149" t="s">
        <v>271</v>
      </c>
      <c r="E81" s="64">
        <v>13001</v>
      </c>
      <c r="F81" s="149" t="s">
        <v>284</v>
      </c>
      <c r="G81" s="64">
        <v>13114</v>
      </c>
      <c r="H81" s="613">
        <v>0</v>
      </c>
      <c r="I81" s="613">
        <v>0</v>
      </c>
      <c r="J81" s="514">
        <v>0</v>
      </c>
      <c r="K81" s="626"/>
      <c r="L81" s="881"/>
    </row>
    <row r="82" spans="1:12" s="429" customFormat="1" ht="15" customHeight="1">
      <c r="A82" s="421" t="s">
        <v>269</v>
      </c>
      <c r="B82" s="149" t="s">
        <v>270</v>
      </c>
      <c r="C82" s="95" t="s">
        <v>271</v>
      </c>
      <c r="D82" s="149" t="s">
        <v>271</v>
      </c>
      <c r="E82" s="64">
        <v>13001</v>
      </c>
      <c r="F82" s="149" t="s">
        <v>285</v>
      </c>
      <c r="G82" s="64">
        <v>13115</v>
      </c>
      <c r="H82" s="613">
        <v>534</v>
      </c>
      <c r="I82" s="513">
        <v>5.54</v>
      </c>
      <c r="J82" s="512">
        <v>96.39</v>
      </c>
      <c r="K82" s="626"/>
      <c r="L82" s="881"/>
    </row>
    <row r="83" spans="1:12" s="429" customFormat="1" ht="15" customHeight="1">
      <c r="A83" s="421" t="s">
        <v>269</v>
      </c>
      <c r="B83" s="149" t="s">
        <v>270</v>
      </c>
      <c r="C83" s="95" t="s">
        <v>271</v>
      </c>
      <c r="D83" s="149" t="s">
        <v>271</v>
      </c>
      <c r="E83" s="64">
        <v>13001</v>
      </c>
      <c r="F83" s="149" t="s">
        <v>286</v>
      </c>
      <c r="G83" s="64">
        <v>13116</v>
      </c>
      <c r="H83" s="613">
        <v>21</v>
      </c>
      <c r="I83" s="513">
        <v>0.48</v>
      </c>
      <c r="J83" s="512">
        <v>43.75</v>
      </c>
      <c r="K83" s="626"/>
      <c r="L83" s="881"/>
    </row>
    <row r="84" spans="1:12" s="429" customFormat="1" ht="15" customHeight="1">
      <c r="A84" s="421" t="s">
        <v>269</v>
      </c>
      <c r="B84" s="149" t="s">
        <v>270</v>
      </c>
      <c r="C84" s="95" t="s">
        <v>271</v>
      </c>
      <c r="D84" s="149" t="s">
        <v>271</v>
      </c>
      <c r="E84" s="64">
        <v>13001</v>
      </c>
      <c r="F84" s="149" t="s">
        <v>287</v>
      </c>
      <c r="G84" s="64">
        <v>13117</v>
      </c>
      <c r="H84" s="613">
        <v>0</v>
      </c>
      <c r="I84" s="613">
        <v>0</v>
      </c>
      <c r="J84" s="514">
        <v>0</v>
      </c>
      <c r="K84" s="626"/>
      <c r="L84" s="881"/>
    </row>
    <row r="85" spans="1:12" s="429" customFormat="1" ht="15" customHeight="1">
      <c r="A85" s="421" t="s">
        <v>269</v>
      </c>
      <c r="B85" s="149" t="s">
        <v>270</v>
      </c>
      <c r="C85" s="95" t="s">
        <v>271</v>
      </c>
      <c r="D85" s="149" t="s">
        <v>271</v>
      </c>
      <c r="E85" s="64">
        <v>13001</v>
      </c>
      <c r="F85" s="149" t="s">
        <v>288</v>
      </c>
      <c r="G85" s="64">
        <v>13118</v>
      </c>
      <c r="H85" s="613">
        <v>0</v>
      </c>
      <c r="I85" s="613">
        <v>0</v>
      </c>
      <c r="J85" s="514">
        <v>0</v>
      </c>
      <c r="K85" s="626"/>
      <c r="L85" s="881"/>
    </row>
    <row r="86" spans="1:12" s="429" customFormat="1" ht="15" customHeight="1">
      <c r="A86" s="421" t="s">
        <v>269</v>
      </c>
      <c r="B86" s="149" t="s">
        <v>270</v>
      </c>
      <c r="C86" s="95" t="s">
        <v>271</v>
      </c>
      <c r="D86" s="149" t="s">
        <v>271</v>
      </c>
      <c r="E86" s="64">
        <v>13001</v>
      </c>
      <c r="F86" s="149" t="s">
        <v>289</v>
      </c>
      <c r="G86" s="64">
        <v>13119</v>
      </c>
      <c r="H86" s="613">
        <v>460</v>
      </c>
      <c r="I86" s="513">
        <v>13.059999999999999</v>
      </c>
      <c r="J86" s="512">
        <v>35.22</v>
      </c>
      <c r="K86" s="626"/>
      <c r="L86" s="881"/>
    </row>
    <row r="87" spans="1:12" s="429" customFormat="1" ht="15" customHeight="1">
      <c r="A87" s="421" t="s">
        <v>269</v>
      </c>
      <c r="B87" s="149" t="s">
        <v>270</v>
      </c>
      <c r="C87" s="95" t="s">
        <v>271</v>
      </c>
      <c r="D87" s="149" t="s">
        <v>271</v>
      </c>
      <c r="E87" s="64">
        <v>13001</v>
      </c>
      <c r="F87" s="149" t="s">
        <v>290</v>
      </c>
      <c r="G87" s="64">
        <v>13120</v>
      </c>
      <c r="H87" s="613">
        <v>0</v>
      </c>
      <c r="I87" s="613">
        <v>0</v>
      </c>
      <c r="J87" s="514">
        <v>0</v>
      </c>
      <c r="K87" s="626"/>
      <c r="L87" s="881"/>
    </row>
    <row r="88" spans="1:12" s="429" customFormat="1" ht="15" customHeight="1">
      <c r="A88" s="421" t="s">
        <v>269</v>
      </c>
      <c r="B88" s="149" t="s">
        <v>270</v>
      </c>
      <c r="C88" s="95" t="s">
        <v>271</v>
      </c>
      <c r="D88" s="149" t="s">
        <v>271</v>
      </c>
      <c r="E88" s="64">
        <v>13001</v>
      </c>
      <c r="F88" s="149" t="s">
        <v>291</v>
      </c>
      <c r="G88" s="64">
        <v>13121</v>
      </c>
      <c r="H88" s="613">
        <v>11</v>
      </c>
      <c r="I88" s="513">
        <v>0.25</v>
      </c>
      <c r="J88" s="512">
        <v>44</v>
      </c>
      <c r="K88" s="626"/>
      <c r="L88" s="881"/>
    </row>
    <row r="89" spans="1:12" s="429" customFormat="1" ht="15" customHeight="1">
      <c r="A89" s="421" t="s">
        <v>269</v>
      </c>
      <c r="B89" s="149" t="s">
        <v>270</v>
      </c>
      <c r="C89" s="95" t="s">
        <v>271</v>
      </c>
      <c r="D89" s="149" t="s">
        <v>271</v>
      </c>
      <c r="E89" s="64">
        <v>13001</v>
      </c>
      <c r="F89" s="149" t="s">
        <v>292</v>
      </c>
      <c r="G89" s="64">
        <v>13122</v>
      </c>
      <c r="H89" s="613">
        <v>423</v>
      </c>
      <c r="I89" s="513">
        <v>3.22</v>
      </c>
      <c r="J89" s="512">
        <v>131.37</v>
      </c>
      <c r="K89" s="626"/>
      <c r="L89" s="881"/>
    </row>
    <row r="90" spans="1:12" s="429" customFormat="1" ht="15" customHeight="1">
      <c r="A90" s="421" t="s">
        <v>269</v>
      </c>
      <c r="B90" s="149" t="s">
        <v>270</v>
      </c>
      <c r="C90" s="95" t="s">
        <v>271</v>
      </c>
      <c r="D90" s="149" t="s">
        <v>271</v>
      </c>
      <c r="E90" s="64">
        <v>13001</v>
      </c>
      <c r="F90" s="149" t="s">
        <v>293</v>
      </c>
      <c r="G90" s="64">
        <v>13123</v>
      </c>
      <c r="H90" s="613">
        <v>0</v>
      </c>
      <c r="I90" s="613">
        <v>0</v>
      </c>
      <c r="J90" s="514">
        <v>0</v>
      </c>
      <c r="K90" s="626"/>
      <c r="L90" s="881"/>
    </row>
    <row r="91" spans="1:12" s="429" customFormat="1" ht="15" customHeight="1">
      <c r="A91" s="421" t="s">
        <v>269</v>
      </c>
      <c r="B91" s="149" t="s">
        <v>270</v>
      </c>
      <c r="C91" s="95" t="s">
        <v>271</v>
      </c>
      <c r="D91" s="149" t="s">
        <v>271</v>
      </c>
      <c r="E91" s="64">
        <v>13001</v>
      </c>
      <c r="F91" s="149" t="s">
        <v>294</v>
      </c>
      <c r="G91" s="64">
        <v>13124</v>
      </c>
      <c r="H91" s="613">
        <v>0</v>
      </c>
      <c r="I91" s="613">
        <v>0</v>
      </c>
      <c r="J91" s="514">
        <v>0</v>
      </c>
      <c r="K91" s="626"/>
      <c r="L91" s="881"/>
    </row>
    <row r="92" spans="1:12" s="429" customFormat="1" ht="15" customHeight="1">
      <c r="A92" s="421" t="s">
        <v>269</v>
      </c>
      <c r="B92" s="149" t="s">
        <v>270</v>
      </c>
      <c r="C92" s="95" t="s">
        <v>271</v>
      </c>
      <c r="D92" s="149" t="s">
        <v>271</v>
      </c>
      <c r="E92" s="64">
        <v>13001</v>
      </c>
      <c r="F92" s="149" t="s">
        <v>295</v>
      </c>
      <c r="G92" s="64">
        <v>13125</v>
      </c>
      <c r="H92" s="613">
        <v>131</v>
      </c>
      <c r="I92" s="513">
        <v>10.29</v>
      </c>
      <c r="J92" s="512">
        <v>12.73</v>
      </c>
      <c r="K92" s="626"/>
      <c r="L92" s="881"/>
    </row>
    <row r="93" spans="1:12" s="429" customFormat="1" ht="15" customHeight="1">
      <c r="A93" s="421" t="s">
        <v>269</v>
      </c>
      <c r="B93" s="149" t="s">
        <v>270</v>
      </c>
      <c r="C93" s="95" t="s">
        <v>271</v>
      </c>
      <c r="D93" s="149" t="s">
        <v>271</v>
      </c>
      <c r="E93" s="64">
        <v>13001</v>
      </c>
      <c r="F93" s="149" t="s">
        <v>296</v>
      </c>
      <c r="G93" s="64">
        <v>13126</v>
      </c>
      <c r="H93" s="613">
        <v>89</v>
      </c>
      <c r="I93" s="513">
        <v>0.86</v>
      </c>
      <c r="J93" s="512">
        <v>103.49</v>
      </c>
      <c r="K93" s="626"/>
      <c r="L93" s="881"/>
    </row>
    <row r="94" spans="1:12" s="429" customFormat="1" ht="15" customHeight="1">
      <c r="A94" s="421" t="s">
        <v>269</v>
      </c>
      <c r="B94" s="149" t="s">
        <v>270</v>
      </c>
      <c r="C94" s="95" t="s">
        <v>271</v>
      </c>
      <c r="D94" s="149" t="s">
        <v>271</v>
      </c>
      <c r="E94" s="64">
        <v>13001</v>
      </c>
      <c r="F94" s="149" t="s">
        <v>297</v>
      </c>
      <c r="G94" s="64">
        <v>13127</v>
      </c>
      <c r="H94" s="613">
        <v>0</v>
      </c>
      <c r="I94" s="613">
        <v>0</v>
      </c>
      <c r="J94" s="514">
        <v>0</v>
      </c>
      <c r="K94" s="626"/>
      <c r="L94" s="881"/>
    </row>
    <row r="95" spans="1:12" s="429" customFormat="1" ht="15" customHeight="1">
      <c r="A95" s="421" t="s">
        <v>269</v>
      </c>
      <c r="B95" s="149" t="s">
        <v>270</v>
      </c>
      <c r="C95" s="95" t="s">
        <v>271</v>
      </c>
      <c r="D95" s="149" t="s">
        <v>271</v>
      </c>
      <c r="E95" s="64">
        <v>13001</v>
      </c>
      <c r="F95" s="149" t="s">
        <v>298</v>
      </c>
      <c r="G95" s="64">
        <v>13128</v>
      </c>
      <c r="H95" s="613">
        <v>113</v>
      </c>
      <c r="I95" s="513">
        <v>2.64</v>
      </c>
      <c r="J95" s="513">
        <v>26</v>
      </c>
      <c r="K95" s="626"/>
      <c r="L95" s="881"/>
    </row>
    <row r="96" spans="1:12" s="429" customFormat="1" ht="15" customHeight="1">
      <c r="A96" s="421" t="s">
        <v>269</v>
      </c>
      <c r="B96" s="149" t="s">
        <v>270</v>
      </c>
      <c r="C96" s="95" t="s">
        <v>271</v>
      </c>
      <c r="D96" s="149" t="s">
        <v>271</v>
      </c>
      <c r="E96" s="64">
        <v>13001</v>
      </c>
      <c r="F96" s="149" t="s">
        <v>299</v>
      </c>
      <c r="G96" s="64">
        <v>13129</v>
      </c>
      <c r="H96" s="613">
        <v>0</v>
      </c>
      <c r="I96" s="613">
        <v>0</v>
      </c>
      <c r="J96" s="514">
        <v>0</v>
      </c>
      <c r="K96" s="626"/>
      <c r="L96" s="881"/>
    </row>
    <row r="97" spans="1:12" s="429" customFormat="1" ht="15" customHeight="1">
      <c r="A97" s="421" t="s">
        <v>269</v>
      </c>
      <c r="B97" s="149" t="s">
        <v>270</v>
      </c>
      <c r="C97" s="95" t="s">
        <v>271</v>
      </c>
      <c r="D97" s="149" t="s">
        <v>271</v>
      </c>
      <c r="E97" s="64">
        <v>13001</v>
      </c>
      <c r="F97" s="149" t="s">
        <v>300</v>
      </c>
      <c r="G97" s="64">
        <v>13130</v>
      </c>
      <c r="H97" s="613">
        <v>0</v>
      </c>
      <c r="I97" s="613">
        <v>0</v>
      </c>
      <c r="J97" s="514">
        <v>0</v>
      </c>
      <c r="K97" s="626"/>
      <c r="L97" s="881"/>
    </row>
    <row r="98" spans="1:12" s="429" customFormat="1" ht="15" customHeight="1">
      <c r="A98" s="421" t="s">
        <v>269</v>
      </c>
      <c r="B98" s="149" t="s">
        <v>270</v>
      </c>
      <c r="C98" s="95" t="s">
        <v>271</v>
      </c>
      <c r="D98" s="149" t="s">
        <v>271</v>
      </c>
      <c r="E98" s="64">
        <v>13001</v>
      </c>
      <c r="F98" s="149" t="s">
        <v>301</v>
      </c>
      <c r="G98" s="64">
        <v>13131</v>
      </c>
      <c r="H98" s="613">
        <v>0</v>
      </c>
      <c r="I98" s="613">
        <v>0</v>
      </c>
      <c r="J98" s="514">
        <v>0</v>
      </c>
      <c r="K98" s="626"/>
      <c r="L98" s="881"/>
    </row>
    <row r="99" spans="1:12" s="429" customFormat="1" ht="15" customHeight="1">
      <c r="A99" s="421" t="s">
        <v>269</v>
      </c>
      <c r="B99" s="149" t="s">
        <v>270</v>
      </c>
      <c r="C99" s="95" t="s">
        <v>271</v>
      </c>
      <c r="D99" s="149" t="s">
        <v>271</v>
      </c>
      <c r="E99" s="64">
        <v>13001</v>
      </c>
      <c r="F99" s="149" t="s">
        <v>302</v>
      </c>
      <c r="G99" s="64">
        <v>13132</v>
      </c>
      <c r="H99" s="613">
        <v>0</v>
      </c>
      <c r="I99" s="613">
        <v>0</v>
      </c>
      <c r="J99" s="514">
        <v>0</v>
      </c>
      <c r="K99" s="626"/>
      <c r="L99" s="881"/>
    </row>
    <row r="100" spans="1:12" s="429" customFormat="1" ht="15" customHeight="1">
      <c r="A100" s="421" t="s">
        <v>269</v>
      </c>
      <c r="B100" s="149" t="s">
        <v>303</v>
      </c>
      <c r="C100" s="95" t="s">
        <v>271</v>
      </c>
      <c r="D100" s="149" t="s">
        <v>271</v>
      </c>
      <c r="E100" s="64">
        <v>13001</v>
      </c>
      <c r="F100" s="149" t="s">
        <v>304</v>
      </c>
      <c r="G100" s="64">
        <v>13201</v>
      </c>
      <c r="H100" s="613">
        <v>616</v>
      </c>
      <c r="I100" s="513">
        <v>21.85</v>
      </c>
      <c r="J100" s="512">
        <v>28.19</v>
      </c>
      <c r="K100" s="626"/>
      <c r="L100" s="881"/>
    </row>
    <row r="101" spans="1:12" s="429" customFormat="1" ht="15" customHeight="1">
      <c r="A101" s="421" t="s">
        <v>269</v>
      </c>
      <c r="B101" s="149" t="s">
        <v>303</v>
      </c>
      <c r="C101" s="95" t="s">
        <v>271</v>
      </c>
      <c r="D101" s="149" t="s">
        <v>271</v>
      </c>
      <c r="E101" s="64">
        <v>13001</v>
      </c>
      <c r="F101" s="149" t="s">
        <v>305</v>
      </c>
      <c r="G101" s="64">
        <v>13202</v>
      </c>
      <c r="H101" s="613">
        <v>30</v>
      </c>
      <c r="I101" s="513">
        <v>0.83</v>
      </c>
      <c r="J101" s="512">
        <v>36.14</v>
      </c>
      <c r="K101" s="626"/>
      <c r="L101" s="881"/>
    </row>
    <row r="102" spans="1:12" s="429" customFormat="1" ht="15" customHeight="1">
      <c r="A102" s="421" t="s">
        <v>269</v>
      </c>
      <c r="B102" s="149" t="s">
        <v>303</v>
      </c>
      <c r="C102" s="95" t="s">
        <v>271</v>
      </c>
      <c r="D102" s="149" t="s">
        <v>271</v>
      </c>
      <c r="E102" s="64">
        <v>13001</v>
      </c>
      <c r="F102" s="149" t="s">
        <v>306</v>
      </c>
      <c r="G102" s="64">
        <v>13203</v>
      </c>
      <c r="H102" s="613">
        <v>249</v>
      </c>
      <c r="I102" s="513">
        <v>9.44</v>
      </c>
      <c r="J102" s="512">
        <v>26.38</v>
      </c>
      <c r="K102" s="626"/>
      <c r="L102" s="881"/>
    </row>
    <row r="103" spans="1:12" s="429" customFormat="1" ht="15" customHeight="1">
      <c r="A103" s="421" t="s">
        <v>269</v>
      </c>
      <c r="B103" s="149" t="s">
        <v>307</v>
      </c>
      <c r="C103" s="95" t="s">
        <v>271</v>
      </c>
      <c r="D103" s="149" t="s">
        <v>271</v>
      </c>
      <c r="E103" s="64">
        <v>13001</v>
      </c>
      <c r="F103" s="149" t="s">
        <v>308</v>
      </c>
      <c r="G103" s="64">
        <v>13301</v>
      </c>
      <c r="H103" s="613">
        <v>747</v>
      </c>
      <c r="I103" s="513">
        <v>16.45</v>
      </c>
      <c r="J103" s="512">
        <v>45.41</v>
      </c>
      <c r="K103" s="626"/>
      <c r="L103" s="881"/>
    </row>
    <row r="104" spans="1:12" s="429" customFormat="1" ht="15" customHeight="1">
      <c r="A104" s="421" t="s">
        <v>269</v>
      </c>
      <c r="B104" s="149" t="s">
        <v>307</v>
      </c>
      <c r="C104" s="95" t="s">
        <v>271</v>
      </c>
      <c r="D104" s="149" t="s">
        <v>271</v>
      </c>
      <c r="E104" s="64">
        <v>13001</v>
      </c>
      <c r="F104" s="149" t="s">
        <v>309</v>
      </c>
      <c r="G104" s="64">
        <v>13302</v>
      </c>
      <c r="H104" s="613">
        <v>113</v>
      </c>
      <c r="I104" s="513">
        <v>23.759999999999998</v>
      </c>
      <c r="J104" s="513">
        <v>26</v>
      </c>
      <c r="K104" s="626"/>
      <c r="L104" s="881"/>
    </row>
    <row r="105" spans="1:12" s="429" customFormat="1" ht="15" customHeight="1">
      <c r="A105" s="421" t="s">
        <v>269</v>
      </c>
      <c r="B105" s="149" t="s">
        <v>307</v>
      </c>
      <c r="C105" s="95" t="s">
        <v>271</v>
      </c>
      <c r="D105" s="149" t="s">
        <v>271</v>
      </c>
      <c r="E105" s="64">
        <v>13001</v>
      </c>
      <c r="F105" s="149" t="s">
        <v>310</v>
      </c>
      <c r="G105" s="64">
        <v>13303</v>
      </c>
      <c r="H105" s="613">
        <v>185</v>
      </c>
      <c r="I105" s="513">
        <v>23.23</v>
      </c>
      <c r="J105" s="512">
        <v>7.96</v>
      </c>
      <c r="K105" s="626"/>
      <c r="L105" s="881"/>
    </row>
    <row r="106" spans="1:12" s="429" customFormat="1" ht="15" customHeight="1">
      <c r="A106" s="421" t="s">
        <v>269</v>
      </c>
      <c r="B106" s="149" t="s">
        <v>311</v>
      </c>
      <c r="C106" s="95" t="s">
        <v>271</v>
      </c>
      <c r="D106" s="149" t="s">
        <v>271</v>
      </c>
      <c r="E106" s="64">
        <v>13001</v>
      </c>
      <c r="F106" s="149" t="s">
        <v>312</v>
      </c>
      <c r="G106" s="64">
        <v>13401</v>
      </c>
      <c r="H106" s="613">
        <v>698</v>
      </c>
      <c r="I106" s="513">
        <v>7.97</v>
      </c>
      <c r="J106" s="512">
        <v>87.58</v>
      </c>
      <c r="K106" s="626"/>
      <c r="L106" s="881"/>
    </row>
    <row r="107" spans="1:12" s="429" customFormat="1" ht="15" customHeight="1">
      <c r="A107" s="421" t="s">
        <v>269</v>
      </c>
      <c r="B107" s="149" t="s">
        <v>311</v>
      </c>
      <c r="C107" s="95" t="s">
        <v>271</v>
      </c>
      <c r="D107" s="149" t="s">
        <v>271</v>
      </c>
      <c r="E107" s="64">
        <v>13001</v>
      </c>
      <c r="F107" s="149" t="s">
        <v>313</v>
      </c>
      <c r="G107" s="64">
        <v>13402</v>
      </c>
      <c r="H107" s="613">
        <v>130</v>
      </c>
      <c r="I107" s="513">
        <v>5.08</v>
      </c>
      <c r="J107" s="512">
        <v>25.59</v>
      </c>
      <c r="K107" s="626"/>
      <c r="L107" s="881"/>
    </row>
    <row r="108" spans="1:12" s="429" customFormat="1" ht="15" customHeight="1">
      <c r="A108" s="421" t="s">
        <v>269</v>
      </c>
      <c r="B108" s="149" t="s">
        <v>311</v>
      </c>
      <c r="C108" s="95" t="s">
        <v>271</v>
      </c>
      <c r="D108" s="149" t="s">
        <v>271</v>
      </c>
      <c r="E108" s="64">
        <v>13001</v>
      </c>
      <c r="F108" s="149" t="s">
        <v>314</v>
      </c>
      <c r="G108" s="64">
        <v>13403</v>
      </c>
      <c r="H108" s="613">
        <v>0</v>
      </c>
      <c r="I108" s="613">
        <v>0</v>
      </c>
      <c r="J108" s="514">
        <v>0</v>
      </c>
      <c r="K108" s="626"/>
      <c r="L108" s="881"/>
    </row>
    <row r="109" spans="1:12" s="429" customFormat="1" ht="15" customHeight="1">
      <c r="A109" s="421" t="s">
        <v>269</v>
      </c>
      <c r="B109" s="149" t="s">
        <v>311</v>
      </c>
      <c r="C109" s="95" t="s">
        <v>271</v>
      </c>
      <c r="D109" s="149" t="s">
        <v>271</v>
      </c>
      <c r="E109" s="64">
        <v>13001</v>
      </c>
      <c r="F109" s="149" t="s">
        <v>315</v>
      </c>
      <c r="G109" s="64">
        <v>13404</v>
      </c>
      <c r="H109" s="613">
        <v>34</v>
      </c>
      <c r="I109" s="513">
        <v>0.76</v>
      </c>
      <c r="J109" s="512">
        <v>44.74</v>
      </c>
      <c r="K109" s="626"/>
      <c r="L109" s="881"/>
    </row>
    <row r="110" spans="1:12" s="429" customFormat="1" ht="15" customHeight="1">
      <c r="A110" s="421" t="s">
        <v>269</v>
      </c>
      <c r="B110" s="149" t="s">
        <v>316</v>
      </c>
      <c r="C110" s="95" t="s">
        <v>172</v>
      </c>
      <c r="D110" s="149" t="s">
        <v>316</v>
      </c>
      <c r="E110" s="64">
        <v>13501</v>
      </c>
      <c r="F110" s="66" t="s">
        <v>316</v>
      </c>
      <c r="G110" s="64">
        <v>13501</v>
      </c>
      <c r="H110" s="613">
        <v>0</v>
      </c>
      <c r="I110" s="613">
        <v>0</v>
      </c>
      <c r="J110" s="514">
        <v>0</v>
      </c>
      <c r="K110" s="626"/>
      <c r="L110" s="881"/>
    </row>
    <row r="111" spans="1:12" s="429" customFormat="1" ht="15" customHeight="1">
      <c r="A111" s="421" t="s">
        <v>269</v>
      </c>
      <c r="B111" s="149" t="s">
        <v>317</v>
      </c>
      <c r="C111" s="95" t="s">
        <v>271</v>
      </c>
      <c r="D111" s="149" t="s">
        <v>271</v>
      </c>
      <c r="E111" s="64">
        <v>13001</v>
      </c>
      <c r="F111" s="149" t="s">
        <v>317</v>
      </c>
      <c r="G111" s="64">
        <v>13601</v>
      </c>
      <c r="H111" s="613">
        <v>191</v>
      </c>
      <c r="I111" s="513">
        <v>17.350000000000001</v>
      </c>
      <c r="J111" s="512">
        <v>11.01</v>
      </c>
      <c r="K111" s="626"/>
      <c r="L111" s="881"/>
    </row>
    <row r="112" spans="1:12" s="429" customFormat="1" ht="15" customHeight="1">
      <c r="A112" s="421" t="s">
        <v>269</v>
      </c>
      <c r="B112" s="149" t="s">
        <v>317</v>
      </c>
      <c r="C112" s="95" t="s">
        <v>271</v>
      </c>
      <c r="D112" s="149" t="s">
        <v>271</v>
      </c>
      <c r="E112" s="64">
        <v>13001</v>
      </c>
      <c r="F112" s="149" t="s">
        <v>318</v>
      </c>
      <c r="G112" s="64">
        <v>13602</v>
      </c>
      <c r="H112" s="613">
        <v>56</v>
      </c>
      <c r="I112" s="513">
        <v>3.53</v>
      </c>
      <c r="J112" s="512">
        <v>15.86</v>
      </c>
      <c r="K112" s="626"/>
      <c r="L112" s="881"/>
    </row>
    <row r="113" spans="1:12" s="429" customFormat="1" ht="15" customHeight="1">
      <c r="A113" s="421" t="s">
        <v>269</v>
      </c>
      <c r="B113" s="149" t="s">
        <v>317</v>
      </c>
      <c r="C113" s="95" t="s">
        <v>271</v>
      </c>
      <c r="D113" s="149" t="s">
        <v>271</v>
      </c>
      <c r="E113" s="64">
        <v>13001</v>
      </c>
      <c r="F113" s="149" t="s">
        <v>319</v>
      </c>
      <c r="G113" s="64">
        <v>13603</v>
      </c>
      <c r="H113" s="613">
        <v>36</v>
      </c>
      <c r="I113" s="513">
        <v>4.58</v>
      </c>
      <c r="J113" s="512">
        <v>7.86</v>
      </c>
      <c r="K113" s="626"/>
      <c r="L113" s="881"/>
    </row>
    <row r="114" spans="1:12" s="429" customFormat="1" ht="15" customHeight="1">
      <c r="A114" s="421" t="s">
        <v>269</v>
      </c>
      <c r="B114" s="149" t="s">
        <v>317</v>
      </c>
      <c r="C114" s="95" t="s">
        <v>271</v>
      </c>
      <c r="D114" s="149" t="s">
        <v>271</v>
      </c>
      <c r="E114" s="64">
        <v>13001</v>
      </c>
      <c r="F114" s="149" t="s">
        <v>320</v>
      </c>
      <c r="G114" s="64">
        <v>13604</v>
      </c>
      <c r="H114" s="613">
        <v>0</v>
      </c>
      <c r="I114" s="613">
        <v>0</v>
      </c>
      <c r="J114" s="514">
        <v>0</v>
      </c>
      <c r="K114" s="626"/>
      <c r="L114" s="881"/>
    </row>
    <row r="115" spans="1:12" s="429" customFormat="1" ht="15" customHeight="1">
      <c r="A115" s="421" t="s">
        <v>269</v>
      </c>
      <c r="B115" s="149" t="s">
        <v>317</v>
      </c>
      <c r="C115" s="95" t="s">
        <v>271</v>
      </c>
      <c r="D115" s="149" t="s">
        <v>271</v>
      </c>
      <c r="E115" s="64">
        <v>13001</v>
      </c>
      <c r="F115" s="149" t="s">
        <v>321</v>
      </c>
      <c r="G115" s="64">
        <v>13605</v>
      </c>
      <c r="H115" s="613">
        <v>171</v>
      </c>
      <c r="I115" s="513">
        <v>1.37</v>
      </c>
      <c r="J115" s="512">
        <v>124.82</v>
      </c>
      <c r="K115" s="626"/>
      <c r="L115" s="881"/>
    </row>
    <row r="116" spans="1:12" s="429" customFormat="1" ht="15" hidden="1" customHeight="1">
      <c r="A116" s="421" t="s">
        <v>322</v>
      </c>
      <c r="B116" s="149" t="s">
        <v>323</v>
      </c>
      <c r="C116" s="95" t="s">
        <v>172</v>
      </c>
      <c r="D116" s="149" t="s">
        <v>323</v>
      </c>
      <c r="E116" s="64">
        <v>14101</v>
      </c>
      <c r="F116" s="149" t="s">
        <v>323</v>
      </c>
      <c r="G116" s="64">
        <v>14101</v>
      </c>
      <c r="H116" s="613">
        <v>636</v>
      </c>
      <c r="I116" s="513">
        <v>15.87</v>
      </c>
      <c r="J116" s="512">
        <v>40.08</v>
      </c>
      <c r="K116" s="626"/>
      <c r="L116" s="881"/>
    </row>
    <row r="117" spans="1:12" s="429" customFormat="1" ht="15" hidden="1" customHeight="1">
      <c r="A117" s="421" t="s">
        <v>324</v>
      </c>
      <c r="B117" s="149" t="s">
        <v>325</v>
      </c>
      <c r="C117" s="95" t="s">
        <v>172</v>
      </c>
      <c r="D117" s="149" t="s">
        <v>325</v>
      </c>
      <c r="E117" s="64">
        <v>15101</v>
      </c>
      <c r="F117" s="149" t="s">
        <v>325</v>
      </c>
      <c r="G117" s="64">
        <v>15101</v>
      </c>
      <c r="H117" s="613" t="s">
        <v>526</v>
      </c>
      <c r="I117" s="513">
        <v>23.02</v>
      </c>
      <c r="J117" s="513" t="s">
        <v>526</v>
      </c>
      <c r="K117" s="626"/>
      <c r="L117" s="881"/>
    </row>
    <row r="118" spans="1:12" s="429" customFormat="1" ht="15" hidden="1" customHeight="1">
      <c r="A118" s="421" t="s">
        <v>326</v>
      </c>
      <c r="B118" s="219" t="s">
        <v>327</v>
      </c>
      <c r="C118" s="95" t="s">
        <v>172</v>
      </c>
      <c r="D118" s="149" t="s">
        <v>328</v>
      </c>
      <c r="E118" s="64">
        <v>16101</v>
      </c>
      <c r="F118" s="149" t="s">
        <v>329</v>
      </c>
      <c r="G118" s="64">
        <v>16101</v>
      </c>
      <c r="H118" s="613">
        <v>189</v>
      </c>
      <c r="I118" s="513">
        <v>12.56</v>
      </c>
      <c r="J118" s="512">
        <v>15.05</v>
      </c>
      <c r="K118" s="626"/>
      <c r="L118" s="881"/>
    </row>
    <row r="119" spans="1:12" s="429" customFormat="1" ht="15" hidden="1" customHeight="1">
      <c r="A119" s="421" t="s">
        <v>326</v>
      </c>
      <c r="B119" s="219" t="s">
        <v>327</v>
      </c>
      <c r="C119" s="95" t="s">
        <v>172</v>
      </c>
      <c r="D119" s="149" t="s">
        <v>328</v>
      </c>
      <c r="E119" s="64">
        <v>16101</v>
      </c>
      <c r="F119" s="149" t="s">
        <v>330</v>
      </c>
      <c r="G119" s="64">
        <v>16103</v>
      </c>
      <c r="H119" s="613">
        <v>21</v>
      </c>
      <c r="I119" s="513">
        <v>0.99</v>
      </c>
      <c r="J119" s="512">
        <v>21.21</v>
      </c>
      <c r="K119" s="626"/>
      <c r="L119" s="881"/>
    </row>
    <row r="120" spans="1:12" s="429" customFormat="1" ht="15" hidden="1" customHeight="1">
      <c r="A120" s="421" t="s">
        <v>326</v>
      </c>
      <c r="B120" s="219" t="s">
        <v>331</v>
      </c>
      <c r="C120" s="95" t="s">
        <v>172</v>
      </c>
      <c r="D120" s="150" t="s">
        <v>332</v>
      </c>
      <c r="E120" s="64">
        <v>16301</v>
      </c>
      <c r="F120" s="150" t="s">
        <v>332</v>
      </c>
      <c r="G120" s="64">
        <v>16301</v>
      </c>
      <c r="H120" s="613">
        <v>12</v>
      </c>
      <c r="I120" s="513">
        <v>2.44</v>
      </c>
      <c r="J120" s="512">
        <v>4.92</v>
      </c>
      <c r="K120" s="626"/>
      <c r="L120" s="881"/>
    </row>
    <row r="121" spans="1:12" hidden="1">
      <c r="J121" s="850">
        <f>AVERAGE(J68:J120)</f>
        <v>25.63730769230769</v>
      </c>
    </row>
  </sheetData>
  <autoFilter ref="A3:N121" xr:uid="{00000000-0001-0000-2600-000000000000}">
    <filterColumn colId="0">
      <filters>
        <filter val="METROPOLITANA"/>
      </filters>
    </filterColumn>
  </autoFilter>
  <mergeCells count="2">
    <mergeCell ref="B1:J1"/>
    <mergeCell ref="H2:J2"/>
  </mergeCells>
  <hyperlinks>
    <hyperlink ref="K1" location="INDICE!A1" display="INDICE" xr:uid="{00000000-0004-0000-2600-000000000000}"/>
    <hyperlink ref="K2" location="Matriz_Estadisticas!A1" display="ESTADÍSTICAS" xr:uid="{00000000-0004-0000-2600-000001000000}"/>
    <hyperlink ref="A1" location="INDICE!C65" display="EA_33a" xr:uid="{00000000-0004-0000-2600-00000200000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J76"/>
  <sheetViews>
    <sheetView zoomScaleNormal="100" workbookViewId="0">
      <pane xSplit="1" ySplit="2" topLeftCell="B3" activePane="bottomRight" state="frozen"/>
      <selection pane="topRight" activeCell="A16" sqref="A16"/>
      <selection pane="bottomLeft" activeCell="A16" sqref="A16"/>
      <selection pane="bottomRight" activeCell="A3" sqref="A3"/>
    </sheetView>
  </sheetViews>
  <sheetFormatPr baseColWidth="10" defaultColWidth="17.109375" defaultRowHeight="12"/>
  <cols>
    <col min="1" max="1" width="10.109375" style="301" bestFit="1" customWidth="1"/>
    <col min="2" max="2" width="16.88671875" style="301" bestFit="1" customWidth="1"/>
    <col min="3" max="4" width="17.109375" style="301"/>
    <col min="5" max="5" width="16.33203125" style="301" customWidth="1"/>
    <col min="6" max="6" width="11.109375" style="301" customWidth="1"/>
    <col min="7" max="7" width="12.44140625" style="301" customWidth="1"/>
    <col min="8" max="8" width="100.6640625" style="301" customWidth="1"/>
    <col min="9" max="9" width="20.6640625" style="301" customWidth="1"/>
    <col min="10" max="10" width="24.33203125" style="301" customWidth="1"/>
    <col min="11" max="11" width="16.109375" style="301" bestFit="1" customWidth="1"/>
    <col min="12" max="12" width="16.88671875" style="301" bestFit="1" customWidth="1"/>
    <col min="13" max="13" width="14.6640625" style="303" bestFit="1" customWidth="1"/>
    <col min="14" max="14" width="14.6640625" style="303" customWidth="1"/>
    <col min="15" max="17" width="17.109375" style="301"/>
    <col min="18" max="18" width="24" style="301" bestFit="1" customWidth="1"/>
    <col min="19" max="19" width="95.6640625" style="303" customWidth="1"/>
    <col min="20" max="20" width="17" style="303" customWidth="1"/>
    <col min="21" max="21" width="50.6640625" style="301" customWidth="1"/>
    <col min="22" max="22" width="17.109375" style="301"/>
    <col min="23" max="23" width="16.88671875" style="301" bestFit="1" customWidth="1"/>
    <col min="24" max="25" width="17.109375" style="301"/>
    <col min="26" max="27" width="16.5546875" style="301" bestFit="1" customWidth="1"/>
    <col min="28" max="28" width="16.6640625" style="301" bestFit="1" customWidth="1"/>
    <col min="29" max="29" width="15.33203125" style="301" bestFit="1" customWidth="1"/>
    <col min="30" max="30" width="16.5546875" style="301" bestFit="1" customWidth="1"/>
    <col min="31" max="36" width="16.5546875" style="301" customWidth="1"/>
    <col min="37" max="16384" width="17.109375" style="42"/>
  </cols>
  <sheetData>
    <row r="1" spans="1:36">
      <c r="A1" s="300" t="s">
        <v>137</v>
      </c>
    </row>
    <row r="2" spans="1:36" ht="55.2">
      <c r="A2" s="52" t="s">
        <v>6</v>
      </c>
      <c r="B2" s="52" t="s">
        <v>4</v>
      </c>
      <c r="C2" s="52" t="s">
        <v>388</v>
      </c>
      <c r="D2" s="52" t="s">
        <v>9</v>
      </c>
      <c r="E2" s="52" t="s">
        <v>138</v>
      </c>
      <c r="F2" s="52" t="s">
        <v>389</v>
      </c>
      <c r="G2" s="52" t="s">
        <v>390</v>
      </c>
      <c r="H2" s="52" t="s">
        <v>391</v>
      </c>
      <c r="I2" s="52" t="s">
        <v>392</v>
      </c>
      <c r="J2" s="52" t="s">
        <v>393</v>
      </c>
      <c r="K2" s="52" t="s">
        <v>394</v>
      </c>
      <c r="L2" s="52" t="s">
        <v>139</v>
      </c>
      <c r="M2" s="304" t="s">
        <v>395</v>
      </c>
      <c r="N2" s="304" t="s">
        <v>396</v>
      </c>
      <c r="O2" s="52" t="s">
        <v>397</v>
      </c>
      <c r="P2" s="52" t="s">
        <v>398</v>
      </c>
      <c r="Q2" s="52" t="s">
        <v>399</v>
      </c>
      <c r="R2" s="52" t="s">
        <v>400</v>
      </c>
      <c r="S2" s="52" t="s">
        <v>401</v>
      </c>
      <c r="T2" s="52" t="s">
        <v>402</v>
      </c>
      <c r="U2" s="52" t="s">
        <v>403</v>
      </c>
      <c r="V2" s="52" t="s">
        <v>404</v>
      </c>
      <c r="W2" s="52" t="s">
        <v>405</v>
      </c>
      <c r="X2" s="52" t="s">
        <v>406</v>
      </c>
      <c r="Y2" s="52" t="s">
        <v>407</v>
      </c>
      <c r="Z2" s="52" t="s">
        <v>408</v>
      </c>
      <c r="AA2" s="52" t="s">
        <v>409</v>
      </c>
      <c r="AB2" s="52" t="s">
        <v>410</v>
      </c>
      <c r="AC2" s="52" t="s">
        <v>411</v>
      </c>
      <c r="AD2" s="52" t="s">
        <v>412</v>
      </c>
      <c r="AE2" s="52" t="s">
        <v>413</v>
      </c>
      <c r="AF2" s="52" t="s">
        <v>414</v>
      </c>
      <c r="AG2" s="52" t="s">
        <v>415</v>
      </c>
      <c r="AH2" s="52" t="s">
        <v>416</v>
      </c>
      <c r="AI2" s="52" t="s">
        <v>417</v>
      </c>
      <c r="AJ2" s="52" t="s">
        <v>418</v>
      </c>
    </row>
    <row r="3" spans="1:36" ht="72">
      <c r="A3" s="302" t="str">
        <f>IFERROR(VLOOKUP(A$2,BPU_20_M!$A$2:$B$69,2,FALSE),"")</f>
        <v>BPU_20</v>
      </c>
      <c r="B3" s="302" t="str">
        <f>IFERROR(VLOOKUP(B$2,BPU_20_M!$A$2:$B$69,2,FALSE),"")</f>
        <v>1. Mejor acceso a servicios y equipamientos públicos básicos</v>
      </c>
      <c r="C3" s="302" t="str">
        <f>IFERROR(VLOOKUP(C$2,BPU_20_M!$A$2:$B$69,2,FALSE),"")</f>
        <v>Accesibilidad a áreas verdes</v>
      </c>
      <c r="D3" s="302" t="str">
        <f>IFERROR(VLOOKUP(D$2,BPU_20_M!$A$2:$B$69,2,FALSE),"")</f>
        <v>Distancia a plazas públicas</v>
      </c>
      <c r="E3" s="302" t="str">
        <f>IFERROR(VLOOKUP(E$2,BPU_20_M!$A$2:$B$69,2,FALSE),"")</f>
        <v>Estructural</v>
      </c>
      <c r="F3" s="302">
        <f>IFERROR(VLOOKUP(F$2,BPU_20_M!$A$2:$B$69,2,FALSE),"")</f>
        <v>2018</v>
      </c>
      <c r="G3" s="302" t="str">
        <f>IFERROR(VLOOKUP(G$2,BPU_20_M!$A$2:$B$69,2,FALSE),"")</f>
        <v>Comunal</v>
      </c>
      <c r="H3" s="302" t="str">
        <f>IFERROR(VLOOKUP(H$2,BPU_20_M!$A$2:$B$69,2,FALSE),"")</f>
        <v>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v>
      </c>
      <c r="I3" s="302" t="str">
        <f>IFERROR(VLOOKUP(I$2,BPU_20_M!$A$2:$B$69,2,FALSE),"")</f>
        <v xml:space="preserve">Catastro y geoprocesamiento </v>
      </c>
      <c r="J3" s="302" t="str">
        <f>IFERROR(VLOOKUP(J$2,BPU_20_M!$A$2:$B$69,2,FALSE),"")</f>
        <v>Límite Urbano Censal (LUC) de 117 comunas</v>
      </c>
      <c r="K3" s="302" t="str">
        <f>IFERROR(VLOOKUP(K$2,BPU_20_M!$A$2:$B$69,2,FALSE),"")</f>
        <v>LUC de 117 comunas</v>
      </c>
      <c r="L3" s="302" t="str">
        <f>IFERROR(VLOOKUP(L$2,BPU_20_M!$A$2:$B$69,2,FALSE),"")</f>
        <v>Metros lineales</v>
      </c>
      <c r="M3" s="305">
        <f>IFERROR(VLOOKUP(M$2,BPU_20_M!$A$2:$B$69,2,FALSE),"")</f>
        <v>43557</v>
      </c>
      <c r="N3" s="305">
        <f>IFERROR(VLOOKUP(N$2,BPU_20_M!$A$2:$B$69,2,FALSE),"")</f>
        <v>43667</v>
      </c>
      <c r="O3" s="302" t="str">
        <f>IFERROR(VLOOKUP(O$2,BPU_20_M!$A$2:$B$69,2,FALSE),"")</f>
        <v>2 años</v>
      </c>
      <c r="P3" s="302" t="str">
        <f>IFERROR(VLOOKUP(P$2,BPU_20_M!$A$2:$B$69,2,FALSE),"")</f>
        <v>Plazas públicas- Áreas verdes- Distancia</v>
      </c>
      <c r="Q3" s="302" t="str">
        <f>IFERROR(VLOOKUP(Q$2,BPU_20_M!$A$2:$B$69,2,FALSE),"")</f>
        <v>Medio Ambiente</v>
      </c>
      <c r="R3" s="302" t="str">
        <f>IFERROR(VLOOKUP(R$2,BPU_20_M!$A$2:$B$69,2,FALSE),"")</f>
        <v>Instituto Nacional de Estadísticas (INE)</v>
      </c>
      <c r="S3" s="55" t="str">
        <f>IFERROR(VLOOKUP(S$2,BPU_20_M!$A$2:$B$69,2,FALSE),"")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3" s="55" t="str">
        <f>IFERROR(VLOOKUP(T$2,BPU_20_M!$A$2:$B$69,2,FALSE),"")</f>
        <v>BPU_ 21, BPU_22, BPU_23, BPU_28, BPU_29.</v>
      </c>
      <c r="U3" s="302" t="str">
        <f>IFERROR(VLOOKUP(U$2,BPU_20_M!$A$2:$B$69,2,FALSE),"")</f>
        <v>Cobertura de plazas públicas</v>
      </c>
      <c r="V3" s="302" t="str">
        <f>IFERROR(VLOOKUP(V$2,BPU_20_M!$A$2:$B$69,2,FALSE),"")</f>
        <v>INE</v>
      </c>
      <c r="W3" s="302">
        <f>IFERROR(VLOOKUP(W$2,BPU_20_M!$A$2:$B$69,2,FALSE),"")</f>
        <v>2018</v>
      </c>
      <c r="X3" s="302" t="str">
        <f>IFERROR(VLOOKUP(X$2,BPU_20_M!$A$2:$B$69,2,FALSE),"")</f>
        <v>LUC</v>
      </c>
      <c r="Y3" s="302" t="str">
        <f>IFERROR(VLOOKUP(Y$2,BPU_20_M!$A$2:$B$69,2,FALSE),"")</f>
        <v xml:space="preserve">Cobertura de ejes viales </v>
      </c>
      <c r="Z3" s="302" t="str">
        <f>IFERROR(VLOOKUP(Z$2,BPU_20_M!$A$2:$B$69,2,FALSE),"")</f>
        <v>INE</v>
      </c>
      <c r="AA3" s="302">
        <f>IFERROR(VLOOKUP(AA$2,BPU_20_M!$A$2:$B$69,2,FALSE),"")</f>
        <v>2017</v>
      </c>
      <c r="AB3" s="302" t="str">
        <f>IFERROR(VLOOKUP(AB$2,BPU_20_M!$A$2:$B$69,2,FALSE),"")</f>
        <v>LUC</v>
      </c>
      <c r="AC3" s="302" t="str">
        <f>IFERROR(VLOOKUP(AC$2,BPU_20_M!$A$2:$B$69,2,FALSE),"")</f>
        <v>Cobertura de manzanas con población</v>
      </c>
      <c r="AD3" s="302" t="str">
        <f>IFERROR(VLOOKUP(AD$2,BPU_20_M!$A$2:$B$69,2,FALSE),"")</f>
        <v>INE</v>
      </c>
      <c r="AE3" s="302">
        <f>IFERROR(VLOOKUP(AE$2,BPU_20_M!$A$2:$B$69,2,FALSE),"")</f>
        <v>2017</v>
      </c>
      <c r="AF3" s="302" t="str">
        <f>IFERROR(VLOOKUP(AF$2,BPU_20_M!$A$2:$B$69,2,FALSE),"")</f>
        <v>LUC</v>
      </c>
      <c r="AG3" s="302" t="str">
        <f>IFERROR(VLOOKUP(AG$2,BPU_20_M!$A$2:$B$69,2,FALSE),"")</f>
        <v/>
      </c>
      <c r="AH3" s="302" t="str">
        <f>IFERROR(VLOOKUP(AH$2,BPU_20_M!$A$2:$B$69,2,FALSE),"")</f>
        <v/>
      </c>
      <c r="AI3" s="302" t="str">
        <f>IFERROR(VLOOKUP(AI$2,BPU_20_M!$A$2:$B$69,2,FALSE),"")</f>
        <v/>
      </c>
      <c r="AJ3" s="302" t="str">
        <f>IFERROR(VLOOKUP(AJ$2,BPU_20_M!$A$2:$B$69,2,FALSE),"")</f>
        <v/>
      </c>
    </row>
    <row r="4" spans="1:36" ht="72">
      <c r="A4" s="302" t="str">
        <f>IFERROR(VLOOKUP(A$2,BPU_21_M!$A$2:$B$73,2,FALSE),"")</f>
        <v>BPU_21</v>
      </c>
      <c r="B4" s="302" t="str">
        <f>IFERROR(VLOOKUP(B$2,BPU_21_M!$A$2:$B$73,2,FALSE),"")</f>
        <v>1. Mejor acceso a servicios y equipamientos públicos básicos</v>
      </c>
      <c r="C4" s="302" t="str">
        <f>IFERROR(VLOOKUP(C$2,BPU_21_M!$A$2:$B$73,2,FALSE),"")</f>
        <v>Accesibilidad a áreas verdes</v>
      </c>
      <c r="D4" s="302" t="str">
        <f>IFERROR(VLOOKUP(D$2,BPU_21_M!$A$2:$B$73,2,FALSE),"")</f>
        <v>Superficie de plazas públicas por habitante que cumple estándar de distancia (400 metros)</v>
      </c>
      <c r="E4" s="302" t="str">
        <f>IFERROR(VLOOKUP(E$2,BPU_21_M!$A$2:$B$73,2,FALSE),"")</f>
        <v>Estructural</v>
      </c>
      <c r="F4" s="302">
        <f>IFERROR(VLOOKUP(F$2,BPU_21_M!$A$2:$B$73,2,FALSE),"")</f>
        <v>2018</v>
      </c>
      <c r="G4" s="302" t="str">
        <f>IFERROR(VLOOKUP(G$2,BPU_21_M!$A$2:$B$73,2,FALSE),"")</f>
        <v>Comunal</v>
      </c>
      <c r="H4" s="302" t="str">
        <f>IFERROR(VLOOKUP(H$2,BPU_21_M!$A$2:$B$73,2,FALSE),"")</f>
        <v>El indicador mide la capacidad de carga de la oferta de las plazas públicas del área urbana respecto a la población. Entendiendo, la “población” como la sumatoria de los habitantes por manzana del Censo 2017 existente en las manzanas que cumplen con el estándar de distancia de 400 metros a plazas públicas (indicador BPU_20) y considerando a la “superficie de plazas públicas del área urbana” como la sumatoria de la superficie de aquellas plazas públicas donde la población se encuentra a 400 metros o menos de distancia, expresada en metros cuadrados. Esto evalúa mediante análisis de redes y la matriz origen – destino.</v>
      </c>
      <c r="I4" s="302" t="str">
        <f>IFERROR(VLOOKUP(I$2,BPU_21_M!$A$2:$B$73,2,FALSE),"")</f>
        <v>Catastro y Geoprocesamiento</v>
      </c>
      <c r="J4" s="302" t="str">
        <f>IFERROR(VLOOKUP(J$2,BPU_21_M!$A$2:$B$73,2,FALSE),"")</f>
        <v>Límite Urbano Censal (LUC) de 117 comunas</v>
      </c>
      <c r="K4" s="302" t="str">
        <f>IFERROR(VLOOKUP(K$2,BPU_21_M!$A$2:$B$73,2,FALSE),"")</f>
        <v>LUC de 117 comunas</v>
      </c>
      <c r="L4" s="302" t="str">
        <f>IFERROR(VLOOKUP(L$2,BPU_21_M!$A$2:$B$73,2,FALSE),"")</f>
        <v>Metros cuadrados/Habitante</v>
      </c>
      <c r="M4" s="305">
        <f>IFERROR(VLOOKUP(M$2,BPU_21_M!$A$2:$B$73,2,FALSE),"")</f>
        <v>43627</v>
      </c>
      <c r="N4" s="305">
        <f>IFERROR(VLOOKUP(N$2,BPU_21_M!$A$2:$B$73,2,FALSE),"")</f>
        <v>43693</v>
      </c>
      <c r="O4" s="302" t="str">
        <f>IFERROR(VLOOKUP(O$2,BPU_21_M!$A$2:$B$73,2,FALSE),"")</f>
        <v>2 años</v>
      </c>
      <c r="P4" s="302" t="str">
        <f>IFERROR(VLOOKUP(P$2,BPU_21_M!$A$2:$B$73,2,FALSE),"")</f>
        <v>Superficie - Plazas - Habitantes</v>
      </c>
      <c r="Q4" s="302" t="str">
        <f>IFERROR(VLOOKUP(Q$2,BPU_21_M!$A$2:$B$73,2,FALSE),"")</f>
        <v>Medio Ambiente</v>
      </c>
      <c r="R4" s="302" t="str">
        <f>IFERROR(VLOOKUP(R$2,BPU_21_M!$A$2:$B$73,2,FALSE),"")</f>
        <v>Instituto Nacional de Estadísticas (INE)</v>
      </c>
      <c r="S4" s="55" t="str">
        <f>IFERROR(VLOOKUP(S$2,BPU_21_M!$A$2:$B$73,2,FALSE),"")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4" s="55" t="str">
        <f>IFERROR(VLOOKUP(T$2,BPU_21_M!$A$2:$B$73,2,FALSE),"")</f>
        <v>BPU_ 20, BPU_22, BPU_23, BPU_28, BPU_29.</v>
      </c>
      <c r="U4" s="302" t="str">
        <f>IFERROR(VLOOKUP(U$2,BPU_21_M!$A$2:$B$73,2,FALSE),"")</f>
        <v>Cobertura de plazas públicas</v>
      </c>
      <c r="V4" s="302" t="str">
        <f>IFERROR(VLOOKUP(V$2,BPU_21_M!$A$2:$B$73,2,FALSE),"")</f>
        <v>INE</v>
      </c>
      <c r="W4" s="302">
        <f>IFERROR(VLOOKUP(W$2,BPU_21_M!$A$2:$B$73,2,FALSE),"")</f>
        <v>2018</v>
      </c>
      <c r="X4" s="302" t="str">
        <f>IFERROR(VLOOKUP(X$2,BPU_21_M!$A$2:$B$73,2,FALSE),"")</f>
        <v>LUC</v>
      </c>
      <c r="Y4" s="302" t="str">
        <f>IFERROR(VLOOKUP(Y$2,BPU_21_M!$A$2:$B$73,2,FALSE),"")</f>
        <v>LUC</v>
      </c>
      <c r="Z4" s="302" t="str">
        <f>IFERROR(VLOOKUP(Z$2,BPU_21_M!$A$2:$B$73,2,FALSE),"")</f>
        <v>INE</v>
      </c>
      <c r="AA4" s="302">
        <f>IFERROR(VLOOKUP(AA$2,BPU_21_M!$A$2:$B$73,2,FALSE),"")</f>
        <v>2017</v>
      </c>
      <c r="AB4" s="302" t="str">
        <f>IFERROR(VLOOKUP(AB$2,BPU_21_M!$A$2:$B$73,2,FALSE),"")</f>
        <v>Comunal</v>
      </c>
      <c r="AC4" s="302" t="str">
        <f>IFERROR(VLOOKUP(AC$2,BPU_21_M!$A$2:$B$73,2,FALSE),"")</f>
        <v>Cobertura de manzanas con población</v>
      </c>
      <c r="AD4" s="302" t="str">
        <f>IFERROR(VLOOKUP(AD$2,BPU_21_M!$A$2:$B$73,2,FALSE),"")</f>
        <v>INE</v>
      </c>
      <c r="AE4" s="302">
        <f>IFERROR(VLOOKUP(AE$2,BPU_21_M!$A$2:$B$73,2,FALSE),"")</f>
        <v>2017</v>
      </c>
      <c r="AF4" s="302" t="str">
        <f>IFERROR(VLOOKUP(AF$2,BPU_21_M!$A$2:$B$73,2,FALSE),"")</f>
        <v>Comunal</v>
      </c>
      <c r="AG4" s="302" t="str">
        <f>IFERROR(VLOOKUP(AG$2,BPU_21_M!$A$2:$B$73,2,FALSE),"")</f>
        <v/>
      </c>
      <c r="AH4" s="302" t="str">
        <f>IFERROR(VLOOKUP(AH$2,BPU_21_M!$A$2:$B$73,2,FALSE),"")</f>
        <v/>
      </c>
      <c r="AI4" s="302" t="str">
        <f>IFERROR(VLOOKUP(AI$2,BPU_21_M!$A$2:$B$73,2,FALSE),"")</f>
        <v/>
      </c>
      <c r="AJ4" s="302" t="str">
        <f>IFERROR(VLOOKUP(AJ$2,BPU_21_M!$A$2:$B$73,2,FALSE),"")</f>
        <v/>
      </c>
    </row>
    <row r="5" spans="1:36" ht="72">
      <c r="A5" s="302" t="str">
        <f>IFERROR(VLOOKUP(A$2,BPU_22_M!$A$2:$B$69,2,FALSE),"")</f>
        <v>BPU_22</v>
      </c>
      <c r="B5" s="302" t="str">
        <f>IFERROR(VLOOKUP(B$2,BPU_22_M!$A$2:$B$69,2,FALSE),"")</f>
        <v>1. Mejor acceso a servicios y equipamientos públicos básicos</v>
      </c>
      <c r="C5" s="302" t="str">
        <f>IFERROR(VLOOKUP(C$2,BPU_22_M!$A$2:$B$69,2,FALSE),"")</f>
        <v>Accesibilidad a áreas verdes</v>
      </c>
      <c r="D5" s="302" t="str">
        <f>IFERROR(VLOOKUP(D$2,BPU_22_M!$A$2:$B$69,2,FALSE),"")</f>
        <v>Distancia a parques públicos</v>
      </c>
      <c r="E5" s="302" t="str">
        <f>IFERROR(VLOOKUP(E$2,BPU_22_M!$A$2:$B$69,2,FALSE),"")</f>
        <v>Estructural</v>
      </c>
      <c r="F5" s="302">
        <f>IFERROR(VLOOKUP(F$2,BPU_22_M!$A$2:$B$69,2,FALSE),"")</f>
        <v>2018</v>
      </c>
      <c r="G5" s="302" t="str">
        <f>IFERROR(VLOOKUP(G$2,BPU_22_M!$A$2:$B$69,2,FALSE),"")</f>
        <v>Comunal</v>
      </c>
      <c r="H5" s="302" t="str">
        <f>IFERROR(VLOOKUP(H$2,BPU_22_M!$A$2:$B$69,2,FALSE),"")</f>
        <v>Este indicador mide la distancia mínima promedio ponderada entre el centro geométrico de cada manzana poblada y los parques públicos (se entenderá por parque a aquellas áreas verdes con una superficie mayor o igual a 20.000 m²). 
La distancia se mide a través de redes viales calibradas, desde el centro geométrico de cada manzana hasta el parque público más cercano. Por su parte, el resultado se interpreta para cada comuna de acuerdo con el estándar establecido por el Consejo Nacional de Desarrollo Urbano (CNDU) para este indicador.</v>
      </c>
      <c r="I5" s="302" t="str">
        <f>IFERROR(VLOOKUP(I$2,BPU_22_M!$A$2:$B$69,2,FALSE),"")</f>
        <v xml:space="preserve">Catastro y geoprocesamiento </v>
      </c>
      <c r="J5" s="302" t="str">
        <f>IFERROR(VLOOKUP(J$2,BPU_22_M!$A$2:$B$69,2,FALSE),"")</f>
        <v>Límite Urbano Censal (LUC) de 117 comunas</v>
      </c>
      <c r="K5" s="302" t="str">
        <f>IFERROR(VLOOKUP(K$2,BPU_22_M!$A$2:$B$69,2,FALSE),"")</f>
        <v>LUC de 107 comunas</v>
      </c>
      <c r="L5" s="302" t="str">
        <f>IFERROR(VLOOKUP(L$2,BPU_22_M!$A$2:$B$69,2,FALSE),"")</f>
        <v>Metros lineales</v>
      </c>
      <c r="M5" s="305">
        <f>IFERROR(VLOOKUP(M$2,BPU_22_M!$A$2:$B$69,2,FALSE),"")</f>
        <v>43557</v>
      </c>
      <c r="N5" s="305">
        <f>IFERROR(VLOOKUP(N$2,BPU_22_M!$A$2:$B$69,2,FALSE),"")</f>
        <v>43667</v>
      </c>
      <c r="O5" s="302" t="str">
        <f>IFERROR(VLOOKUP(O$2,BPU_22_M!$A$2:$B$69,2,FALSE),"")</f>
        <v>2 años</v>
      </c>
      <c r="P5" s="302" t="str">
        <f>IFERROR(VLOOKUP(P$2,BPU_22_M!$A$2:$B$69,2,FALSE),"")</f>
        <v>Parques públicos- Áreas verdes- Distancia</v>
      </c>
      <c r="Q5" s="302" t="str">
        <f>IFERROR(VLOOKUP(Q$2,BPU_22_M!$A$2:$B$69,2,FALSE),"")</f>
        <v>Medio Ambiente</v>
      </c>
      <c r="R5" s="302" t="str">
        <f>IFERROR(VLOOKUP(R$2,BPU_22_M!$A$2:$B$69,2,FALSE),"")</f>
        <v>Instituto Nacional de Estadísticas (INE)</v>
      </c>
      <c r="S5" s="55" t="str">
        <f>IFERROR(VLOOKUP(S$2,BPU_22_M!$A$2:$B$69,2,FALSE),"")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5" s="55" t="str">
        <f>IFERROR(VLOOKUP(T$2,BPU_22_M!$A$2:$B$69,2,FALSE),"")</f>
        <v>BPU_ 20, BPU_21, BPU_23, BPU_28, BPU_29.</v>
      </c>
      <c r="U5" s="302" t="str">
        <f>IFERROR(VLOOKUP(U$2,BPU_22_M!$A$2:$B$69,2,FALSE),"")</f>
        <v>Cobertura de parques públicos</v>
      </c>
      <c r="V5" s="302" t="str">
        <f>IFERROR(VLOOKUP(V$2,BPU_22_M!$A$2:$B$69,2,FALSE),"")</f>
        <v>INE</v>
      </c>
      <c r="W5" s="302">
        <f>IFERROR(VLOOKUP(W$2,BPU_22_M!$A$2:$B$69,2,FALSE),"")</f>
        <v>2018</v>
      </c>
      <c r="X5" s="302" t="str">
        <f>IFERROR(VLOOKUP(X$2,BPU_22_M!$A$2:$B$69,2,FALSE),"")</f>
        <v>Comunal</v>
      </c>
      <c r="Y5" s="302" t="str">
        <f>IFERROR(VLOOKUP(Y$2,BPU_22_M!$A$2:$B$69,2,FALSE),"")</f>
        <v xml:space="preserve">Cobertura de ejes viales </v>
      </c>
      <c r="Z5" s="302" t="str">
        <f>IFERROR(VLOOKUP(Z$2,BPU_22_M!$A$2:$B$69,2,FALSE),"")</f>
        <v>INE</v>
      </c>
      <c r="AA5" s="302">
        <f>IFERROR(VLOOKUP(AA$2,BPU_22_M!$A$2:$B$69,2,FALSE),"")</f>
        <v>2017</v>
      </c>
      <c r="AB5" s="302" t="str">
        <f>IFERROR(VLOOKUP(AB$2,BPU_22_M!$A$2:$B$69,2,FALSE),"")</f>
        <v>Comunal</v>
      </c>
      <c r="AC5" s="302" t="str">
        <f>IFERROR(VLOOKUP(AC$2,BPU_22_M!$A$2:$B$69,2,FALSE),"")</f>
        <v>Cobertura de manzanas con población</v>
      </c>
      <c r="AD5" s="302" t="str">
        <f>IFERROR(VLOOKUP(AD$2,BPU_22_M!$A$2:$B$69,2,FALSE),"")</f>
        <v>INE</v>
      </c>
      <c r="AE5" s="302">
        <f>IFERROR(VLOOKUP(AE$2,BPU_22_M!$A$2:$B$69,2,FALSE),"")</f>
        <v>2017</v>
      </c>
      <c r="AF5" s="302" t="str">
        <f>IFERROR(VLOOKUP(AF$2,BPU_22_M!$A$2:$B$69,2,FALSE),"")</f>
        <v>Comunal</v>
      </c>
      <c r="AG5" s="302" t="str">
        <f>IFERROR(VLOOKUP(AG$2,BPU_22_M!$A$2:$B$69,2,FALSE),"")</f>
        <v/>
      </c>
      <c r="AH5" s="302" t="str">
        <f>IFERROR(VLOOKUP(AH$2,BPU_22_M!$A$2:$B$69,2,FALSE),"")</f>
        <v/>
      </c>
      <c r="AI5" s="302" t="str">
        <f>IFERROR(VLOOKUP(AI$2,BPU_22_M!$A$2:$B$69,2,FALSE),"")</f>
        <v/>
      </c>
      <c r="AJ5" s="302" t="str">
        <f>IFERROR(VLOOKUP(AJ$2,BPU_22_M!$A$2:$B$69,2,FALSE),"")</f>
        <v/>
      </c>
    </row>
    <row r="6" spans="1:36" ht="96">
      <c r="A6" s="302" t="str">
        <f>IFERROR(VLOOKUP(A$2,BPU_23_M!$A$2:$B$69,2,FALSE),"")</f>
        <v>BPU_23</v>
      </c>
      <c r="B6" s="302" t="str">
        <f>IFERROR(VLOOKUP(B$2,BPU_23_M!$A$2:$B$69,2,FALSE),"")</f>
        <v>1. Mejor acceso a servicios y equipamientos públicos básicos</v>
      </c>
      <c r="C6" s="302" t="str">
        <f>IFERROR(VLOOKUP(C$2,BPU_23_M!$A$2:$B$69,2,FALSE),"")</f>
        <v>Accesibilidad a áreas verdes</v>
      </c>
      <c r="D6" s="302" t="str">
        <f>IFERROR(VLOOKUP(D$2,BPU_23_M!$A$2:$B$69,2,FALSE),"")</f>
        <v>Superficie de parques públicos por habitante que cumple estándar de distancia (3000 metros)</v>
      </c>
      <c r="E6" s="302" t="str">
        <f>IFERROR(VLOOKUP(E$2,BPU_23_M!$A$2:$B$69,2,FALSE),"")</f>
        <v>Estructural</v>
      </c>
      <c r="F6" s="302">
        <f>IFERROR(VLOOKUP(F$2,BPU_23_M!$A$2:$B$69,2,FALSE),"")</f>
        <v>2018</v>
      </c>
      <c r="G6" s="302" t="str">
        <f>IFERROR(VLOOKUP(G$2,BPU_23_M!$A$2:$B$69,2,FALSE),"")</f>
        <v>Comunal</v>
      </c>
      <c r="H6" s="302" t="str">
        <f>IFERROR(VLOOKUP(H$2,BPU_23_M!$A$2:$B$69,2,FALSE),"")</f>
        <v>El indicador mide la capacidad de carga de la oferta de los parques públicos del área urbana respecto a la población. Entendiendo, la “población” como la sumatoria de los habitantes por manzana del Censo 2017 existente en las manzanas que cumplen con el estándar de distancia de 3000 metros a parques públicos (indicador BPU_22) y considerando a la “superficie de parques públicos del área urbana” como la sumatoria de la superficie de aquellos parques públicos donde la población se encuentra a 3000 metros o menos de distancia, expresada en metros cuadrados. Esto evalúa mediante análisis de redes y la matriz origen – destino.</v>
      </c>
      <c r="I6" s="302" t="str">
        <f>IFERROR(VLOOKUP(I$2,BPU_23_M!$A$2:$B$69,2,FALSE),"")</f>
        <v>Catastro y geoprocesamiento</v>
      </c>
      <c r="J6" s="302" t="str">
        <f>IFERROR(VLOOKUP(J$2,BPU_23_M!$A$2:$B$69,2,FALSE),"")</f>
        <v>Límite Urbano Censal (LUC) de 117 comunas</v>
      </c>
      <c r="K6" s="302" t="str">
        <f>IFERROR(VLOOKUP(K$2,BPU_23_M!$A$2:$B$69,2,FALSE),"")</f>
        <v>LUC de 103 comunas</v>
      </c>
      <c r="L6" s="302" t="str">
        <f>IFERROR(VLOOKUP(L$2,BPU_23_M!$A$2:$B$69,2,FALSE),"")</f>
        <v>Metros cuadrados / Habitante</v>
      </c>
      <c r="M6" s="305">
        <f>IFERROR(VLOOKUP(M$2,BPU_23_M!$A$2:$B$69,2,FALSE),"")</f>
        <v>43627</v>
      </c>
      <c r="N6" s="305">
        <f>IFERROR(VLOOKUP(N$2,BPU_23_M!$A$2:$B$69,2,FALSE),"")</f>
        <v>43693</v>
      </c>
      <c r="O6" s="302" t="str">
        <f>IFERROR(VLOOKUP(O$2,BPU_23_M!$A$2:$B$69,2,FALSE),"")</f>
        <v>2 años</v>
      </c>
      <c r="P6" s="302" t="str">
        <f>IFERROR(VLOOKUP(P$2,BPU_23_M!$A$2:$B$69,2,FALSE),"")</f>
        <v>Superficie- Parques públicos- Área de servicio</v>
      </c>
      <c r="Q6" s="302" t="str">
        <f>IFERROR(VLOOKUP(Q$2,BPU_23_M!$A$2:$B$69,2,FALSE),"")</f>
        <v>Medio Ambiente</v>
      </c>
      <c r="R6" s="302" t="str">
        <f>IFERROR(VLOOKUP(R$2,BPU_23_M!$A$2:$B$69,2,FALSE),"")</f>
        <v>Instituto Nacional de Estadísticas (INE)</v>
      </c>
      <c r="S6" s="55" t="str">
        <f>IFERROR(VLOOKUP(S$2,BPU_23_M!$A$2:$B$69,2,FALSE),"")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v>
      </c>
      <c r="T6" s="55" t="str">
        <f>IFERROR(VLOOKUP(T$2,BPU_23_M!$A$2:$B$69,2,FALSE),"")</f>
        <v>BPU_20, BPU_22, BPU_ 21, BPU_28, BPU_29.</v>
      </c>
      <c r="U6" s="302" t="str">
        <f>IFERROR(VLOOKUP(U$2,BPU_23_M!$A$2:$B$69,2,FALSE),"")</f>
        <v>Cobertura de parques públicos</v>
      </c>
      <c r="V6" s="302" t="str">
        <f>IFERROR(VLOOKUP(V$2,BPU_23_M!$A$2:$B$69,2,FALSE),"")</f>
        <v>INE</v>
      </c>
      <c r="W6" s="302">
        <f>IFERROR(VLOOKUP(W$2,BPU_23_M!$A$2:$B$69,2,FALSE),"")</f>
        <v>2018</v>
      </c>
      <c r="X6" s="302" t="str">
        <f>IFERROR(VLOOKUP(X$2,BPU_23_M!$A$2:$B$69,2,FALSE),"")</f>
        <v>Manzana censal</v>
      </c>
      <c r="Y6" s="302" t="str">
        <f>IFERROR(VLOOKUP(Y$2,BPU_23_M!$A$2:$B$69,2,FALSE),"")</f>
        <v>LUC</v>
      </c>
      <c r="Z6" s="302" t="str">
        <f>IFERROR(VLOOKUP(Z$2,BPU_23_M!$A$2:$B$69,2,FALSE),"")</f>
        <v>INE</v>
      </c>
      <c r="AA6" s="302">
        <f>IFERROR(VLOOKUP(AA$2,BPU_23_M!$A$2:$B$69,2,FALSE),"")</f>
        <v>2017</v>
      </c>
      <c r="AB6" s="302" t="str">
        <f>IFERROR(VLOOKUP(AB$2,BPU_23_M!$A$2:$B$69,2,FALSE),"")</f>
        <v>Comunal</v>
      </c>
      <c r="AC6" s="302" t="str">
        <f>IFERROR(VLOOKUP(AC$2,BPU_23_M!$A$2:$B$69,2,FALSE),"")</f>
        <v>Cobertura de manzanas con población</v>
      </c>
      <c r="AD6" s="302" t="str">
        <f>IFERROR(VLOOKUP(AD$2,BPU_23_M!$A$2:$B$69,2,FALSE),"")</f>
        <v>INE</v>
      </c>
      <c r="AE6" s="302">
        <f>IFERROR(VLOOKUP(AE$2,BPU_23_M!$A$2:$B$69,2,FALSE),"")</f>
        <v>2017</v>
      </c>
      <c r="AF6" s="302" t="str">
        <f>IFERROR(VLOOKUP(AF$2,BPU_23_M!$A$2:$B$69,2,FALSE),"")</f>
        <v>Comunal</v>
      </c>
      <c r="AG6" s="302" t="str">
        <f>IFERROR(VLOOKUP(AG$2,BPU_23_M!$A$2:$B$69,2,FALSE),"")</f>
        <v/>
      </c>
      <c r="AH6" s="302" t="str">
        <f>IFERROR(VLOOKUP(AH$2,BPU_23_M!$A$2:$B$69,2,FALSE),"")</f>
        <v/>
      </c>
      <c r="AI6" s="302" t="str">
        <f>IFERROR(VLOOKUP(AI$2,BPU_23_M!$A$2:$B$69,2,FALSE),"")</f>
        <v/>
      </c>
      <c r="AJ6" s="302" t="str">
        <f>IFERROR(VLOOKUP(AJ$2,BPU_23_M!$A$2:$B$69,2,FALSE),"")</f>
        <v/>
      </c>
    </row>
    <row r="7" spans="1:36" ht="72">
      <c r="A7" s="302" t="str">
        <f>IFERROR(VLOOKUP(A$2,BPU_28a_M!$A$2:$B$69,2,FALSE),"")</f>
        <v xml:space="preserve">BPU_28a </v>
      </c>
      <c r="B7" s="302" t="str">
        <f>IFERROR(VLOOKUP(B$2,BPU_28a_M!$A$2:$B$69,2,FALSE),"")</f>
        <v>1. Mejor acceso a servicios y equipamientos públicos básicos</v>
      </c>
      <c r="C7" s="302" t="str">
        <f>IFERROR(VLOOKUP(C$2,BPU_28a_M!$A$2:$B$69,2,FALSE),"")</f>
        <v>Accesibilidad a áreas verdes</v>
      </c>
      <c r="D7" s="302" t="str">
        <f>IFERROR(VLOOKUP(D$2,BPU_28a_M!$A$2:$B$69,2,FALSE),"")</f>
        <v xml:space="preserve">Porcentaje de población atendida por el sistema de plazas públicas </v>
      </c>
      <c r="E7" s="302" t="str">
        <f>IFERROR(VLOOKUP(E$2,BPU_28a_M!$A$2:$B$69,2,FALSE),"")</f>
        <v>Complementario</v>
      </c>
      <c r="F7" s="302">
        <f>IFERROR(VLOOKUP(F$2,BPU_28a_M!$A$2:$B$69,2,FALSE),"")</f>
        <v>2018</v>
      </c>
      <c r="G7" s="302" t="str">
        <f>IFERROR(VLOOKUP(G$2,BPU_28a_M!$A$2:$B$69,2,FALSE),"")</f>
        <v>Comunal</v>
      </c>
      <c r="H7" s="302" t="str">
        <f>IFERROR(VLOOKUP(H$2,BPU_28a_M!$A$2:$B$69,2,FALSE),"")</f>
        <v>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v>
      </c>
      <c r="I7" s="302" t="str">
        <f>IFERROR(VLOOKUP(I$2,BPU_28a_M!$A$2:$B$69,2,FALSE),"")</f>
        <v>Geoprocesamiento, catastro y análisis bases de datos</v>
      </c>
      <c r="J7" s="302" t="str">
        <f>IFERROR(VLOOKUP(J$2,BPU_28a_M!$A$2:$B$69,2,FALSE),"")</f>
        <v>LUC de 117 comunas</v>
      </c>
      <c r="K7" s="302" t="str">
        <f>IFERROR(VLOOKUP(K$2,BPU_28a_M!$A$2:$B$69,2,FALSE),"")</f>
        <v>LUC de 117 comunas</v>
      </c>
      <c r="L7" s="302" t="str">
        <f>IFERROR(VLOOKUP(L$2,BPU_28a_M!$A$2:$B$69,2,FALSE),"")</f>
        <v>Porcentaje</v>
      </c>
      <c r="M7" s="305">
        <f>IFERROR(VLOOKUP(M$2,BPU_28a_M!$A$2:$B$69,2,FALSE),"")</f>
        <v>43651</v>
      </c>
      <c r="N7" s="305">
        <f>IFERROR(VLOOKUP(N$2,BPU_28a_M!$A$2:$B$69,2,FALSE),"")</f>
        <v>43693</v>
      </c>
      <c r="O7" s="302" t="str">
        <f>IFERROR(VLOOKUP(O$2,BPU_28a_M!$A$2:$B$69,2,FALSE),"")</f>
        <v>2 años</v>
      </c>
      <c r="P7" s="302" t="str">
        <f>IFERROR(VLOOKUP(P$2,BPU_28a_M!$A$2:$B$69,2,FALSE),"")</f>
        <v>Plazas públicas- Porcentaje- Área de servicio</v>
      </c>
      <c r="Q7" s="302" t="str">
        <f>IFERROR(VLOOKUP(Q$2,BPU_28a_M!$A$2:$B$69,2,FALSE),"")</f>
        <v>Medio Ambiente</v>
      </c>
      <c r="R7" s="302" t="str">
        <f>IFERROR(VLOOKUP(R$2,BPU_28a_M!$A$2:$B$69,2,FALSE),"")</f>
        <v>Instituto Nacional de Estadísticas (INE)</v>
      </c>
      <c r="S7" s="55" t="str">
        <f>IFERROR(VLOOKUP(S$2,BPU_28a_M!$A$2:$B$69,2,FALSE),"")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7" s="55" t="str">
        <f>IFERROR(VLOOKUP(T$2,BPU_28a_M!$A$2:$B$69,2,FALSE),"")</f>
        <v>BPU_20, BPU_21, BPU_22, BPU_ 23, BPU_29.</v>
      </c>
      <c r="U7" s="302" t="str">
        <f>IFERROR(VLOOKUP(U$2,BPU_28a_M!$A$2:$B$69,2,FALSE),"")</f>
        <v>Cobertura de áreas verdes públicas</v>
      </c>
      <c r="V7" s="302" t="str">
        <f>IFERROR(VLOOKUP(V$2,BPU_28a_M!$A$2:$B$69,2,FALSE),"")</f>
        <v>INE</v>
      </c>
      <c r="W7" s="302">
        <f>IFERROR(VLOOKUP(W$2,BPU_28a_M!$A$2:$B$69,2,FALSE),"")</f>
        <v>2018</v>
      </c>
      <c r="X7" s="302" t="str">
        <f>IFERROR(VLOOKUP(X$2,BPU_28a_M!$A$2:$B$69,2,FALSE),"")</f>
        <v>Comunal</v>
      </c>
      <c r="Y7" s="302" t="str">
        <f>IFERROR(VLOOKUP(Y$2,BPU_28a_M!$A$2:$B$69,2,FALSE),"")</f>
        <v>LUC</v>
      </c>
      <c r="Z7" s="302" t="str">
        <f>IFERROR(VLOOKUP(Z$2,BPU_28a_M!$A$2:$B$69,2,FALSE),"")</f>
        <v>INE</v>
      </c>
      <c r="AA7" s="302">
        <f>IFERROR(VLOOKUP(AA$2,BPU_28a_M!$A$2:$B$69,2,FALSE),"")</f>
        <v>2017</v>
      </c>
      <c r="AB7" s="302" t="str">
        <f>IFERROR(VLOOKUP(AB$2,BPU_28a_M!$A$2:$B$69,2,FALSE),"")</f>
        <v>Comunal</v>
      </c>
      <c r="AC7" s="302"/>
      <c r="AD7" s="302"/>
      <c r="AE7" s="302"/>
      <c r="AF7" s="302"/>
      <c r="AG7" s="302" t="str">
        <f>IFERROR(VLOOKUP(AG$2,BPU_28a_M!$A$2:$B$69,2,FALSE),"")</f>
        <v/>
      </c>
      <c r="AH7" s="302" t="str">
        <f>IFERROR(VLOOKUP(AH$2,BPU_28a_M!$A$2:$B$69,2,FALSE),"")</f>
        <v/>
      </c>
      <c r="AI7" s="302" t="str">
        <f>IFERROR(VLOOKUP(AI$2,BPU_28a_M!$A$2:$B$69,2,FALSE),"")</f>
        <v/>
      </c>
      <c r="AJ7" s="302" t="str">
        <f>IFERROR(VLOOKUP(AJ$2,BPU_28a_M!$A$2:$B$69,2,FALSE),"")</f>
        <v/>
      </c>
    </row>
    <row r="8" spans="1:36" ht="96">
      <c r="A8" s="302" t="str">
        <f>IFERROR(VLOOKUP(A$2,BPU_28b_M!$A$2:$B$69,2,FALSE),"")</f>
        <v>BPU_28b</v>
      </c>
      <c r="B8" s="302" t="str">
        <f>IFERROR(VLOOKUP(B$2,BPU_28b_M!$A$2:$B$69,2,FALSE),"")</f>
        <v>1. Mejor acceso a servicios y equipamientos públicos básicos</v>
      </c>
      <c r="C8" s="302" t="str">
        <f>IFERROR(VLOOKUP(C$2,BPU_28b_M!$A$2:$B$69,2,FALSE),"")</f>
        <v>Accesibilidad a áreas verdes</v>
      </c>
      <c r="D8" s="302" t="str">
        <f>IFERROR(VLOOKUP(D$2,BPU_28b_M!$A$2:$B$69,2,FALSE),"")</f>
        <v>Porcentaje de población atendida por el sistema de parques públicos</v>
      </c>
      <c r="E8" s="302" t="str">
        <f>IFERROR(VLOOKUP(E$2,BPU_28b_M!$A$2:$B$69,2,FALSE),"")</f>
        <v>Complementario</v>
      </c>
      <c r="F8" s="302">
        <f>IFERROR(VLOOKUP(F$2,BPU_28b_M!$A$2:$B$69,2,FALSE),"")</f>
        <v>2018</v>
      </c>
      <c r="G8" s="302" t="str">
        <f>IFERROR(VLOOKUP(G$2,BPU_28b_M!$A$2:$B$69,2,FALSE),"")</f>
        <v>Comunal</v>
      </c>
      <c r="H8" s="302" t="str">
        <f>IFERROR(VLOOKUP(H$2,BPU_28b_M!$A$2:$B$69,2,FALSE),"")</f>
        <v>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v>
      </c>
      <c r="I8" s="302" t="str">
        <f>IFERROR(VLOOKUP(I$2,BPU_28b_M!$A$2:$B$69,2,FALSE),"")</f>
        <v>Geoprocesamiento, catastro y análisis bases de datos</v>
      </c>
      <c r="J8" s="302" t="str">
        <f>IFERROR(VLOOKUP(J$2,BPU_28b_M!$A$2:$B$69,2,FALSE),"")</f>
        <v>LUC de 117 comunas</v>
      </c>
      <c r="K8" s="302" t="str">
        <f>IFERROR(VLOOKUP(K$2,BPU_28b_M!$A$2:$B$69,2,FALSE),"")</f>
        <v>LUC de 103 comunas</v>
      </c>
      <c r="L8" s="302" t="str">
        <f>IFERROR(VLOOKUP(L$2,BPU_28b_M!$A$2:$B$69,2,FALSE),"")</f>
        <v>Porcentaje</v>
      </c>
      <c r="M8" s="305">
        <f>IFERROR(VLOOKUP(M$2,BPU_28b_M!$A$2:$B$69,2,FALSE),"")</f>
        <v>43651</v>
      </c>
      <c r="N8" s="305">
        <f>IFERROR(VLOOKUP(N$2,BPU_28b_M!$A$2:$B$69,2,FALSE),"")</f>
        <v>43693</v>
      </c>
      <c r="O8" s="302" t="str">
        <f>IFERROR(VLOOKUP(O$2,BPU_28b_M!$A$2:$B$69,2,FALSE),"")</f>
        <v>2 años</v>
      </c>
      <c r="P8" s="302" t="str">
        <f>IFERROR(VLOOKUP(P$2,BPU_28b_M!$A$2:$B$69,2,FALSE),"")</f>
        <v>Parques públicos- Porcentaje- Área de servicio</v>
      </c>
      <c r="Q8" s="302" t="str">
        <f>IFERROR(VLOOKUP(Q$2,BPU_28b_M!$A$2:$B$69,2,FALSE),"")</f>
        <v>Medio Ambiente</v>
      </c>
      <c r="R8" s="302" t="str">
        <f>IFERROR(VLOOKUP(R$2,BPU_28b_M!$A$2:$B$69,2,FALSE),"")</f>
        <v>Instituto Nacional de Estadísticas (INE)</v>
      </c>
      <c r="S8" s="55" t="str">
        <f>IFERROR(VLOOKUP(S$2,BPU_28b_M!$A$2:$B$69,2,FALSE),"")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v>
      </c>
      <c r="T8" s="55" t="str">
        <f>IFERROR(VLOOKUP(T$2,BPU_28b_M!$A$2:$B$69,2,FALSE),"")</f>
        <v>BPU_20, BPU_21, BPU_22, BPU_ 23, BPU_29.</v>
      </c>
      <c r="U8" s="302" t="str">
        <f>IFERROR(VLOOKUP(U$2,BPU_28b_M!$A$2:$B$69,2,FALSE),"")</f>
        <v>Cobertura de áreas verdes públicas</v>
      </c>
      <c r="V8" s="302" t="str">
        <f>IFERROR(VLOOKUP(V$2,BPU_28b_M!$A$2:$B$69,2,FALSE),"")</f>
        <v>INE</v>
      </c>
      <c r="W8" s="302">
        <f>IFERROR(VLOOKUP(W$2,BPU_28b_M!$A$2:$B$69,2,FALSE),"")</f>
        <v>2018</v>
      </c>
      <c r="X8" s="302" t="str">
        <f>IFERROR(VLOOKUP(X$2,BPU_28b_M!$A$2:$B$69,2,FALSE),"")</f>
        <v>Comunal</v>
      </c>
      <c r="Y8" s="302" t="str">
        <f>IFERROR(VLOOKUP(Y$2,BPU_28b_M!$A$2:$B$69,2,FALSE),"")</f>
        <v>LUC</v>
      </c>
      <c r="Z8" s="302" t="str">
        <f>IFERROR(VLOOKUP(Z$2,BPU_28b_M!$A$2:$B$69,2,FALSE),"")</f>
        <v>INE</v>
      </c>
      <c r="AA8" s="302">
        <f>IFERROR(VLOOKUP(AA$2,BPU_28b_M!$A$2:$B$69,2,FALSE),"")</f>
        <v>2017</v>
      </c>
      <c r="AB8" s="302" t="str">
        <f>IFERROR(VLOOKUP(AB$2,BPU_28b_M!$A$2:$B$69,2,FALSE),"")</f>
        <v>Comunal</v>
      </c>
      <c r="AC8" s="302"/>
      <c r="AD8" s="302"/>
      <c r="AE8" s="302"/>
      <c r="AF8" s="302"/>
      <c r="AG8" s="302" t="str">
        <f>IFERROR(VLOOKUP(AG$2,BPU_28b_M!$A$2:$B$69,2,FALSE),"")</f>
        <v/>
      </c>
      <c r="AH8" s="302" t="str">
        <f>IFERROR(VLOOKUP(AH$2,BPU_28b_M!$A$2:$B$69,2,FALSE),"")</f>
        <v/>
      </c>
      <c r="AI8" s="302" t="str">
        <f>IFERROR(VLOOKUP(AI$2,BPU_28b_M!$A$2:$B$69,2,FALSE),"")</f>
        <v/>
      </c>
      <c r="AJ8" s="302" t="str">
        <f>IFERROR(VLOOKUP(AJ$2,BPU_28b_M!$A$2:$B$69,2,FALSE),"")</f>
        <v/>
      </c>
    </row>
    <row r="9" spans="1:36" ht="48">
      <c r="A9" s="302" t="str">
        <f>IFERROR(VLOOKUP(A$2,BPU_29_M!$A$2:$B$69,2,FALSE),"")</f>
        <v>BPU_29</v>
      </c>
      <c r="B9" s="302" t="str">
        <f>IFERROR(VLOOKUP(B$2,BPU_29_M!$A$2:$B$69,2,FALSE),"")</f>
        <v>1. Mejor acceso a servicios y equipamientos públicos básicos</v>
      </c>
      <c r="C9" s="302" t="str">
        <f>IFERROR(VLOOKUP(C$2,BPU_29_M!$A$2:$B$69,2,FALSE),"")</f>
        <v>Accesibilidad a áreas verdes</v>
      </c>
      <c r="D9" s="302" t="str">
        <f>IFERROR(VLOOKUP(D$2,BPU_29_M!$A$2:$B$69,2,FALSE),"")</f>
        <v xml:space="preserve">Superficie de áreas verdes públicas por habitante </v>
      </c>
      <c r="E9" s="302" t="str">
        <f>IFERROR(VLOOKUP(E$2,BPU_29_M!$A$2:$B$69,2,FALSE),"")</f>
        <v>Estructural</v>
      </c>
      <c r="F9" s="302">
        <f>IFERROR(VLOOKUP(F$2,BPU_29_M!$A$2:$B$69,2,FALSE),"")</f>
        <v>2018</v>
      </c>
      <c r="G9" s="302" t="str">
        <f>IFERROR(VLOOKUP(G$2,BPU_29_M!$A$2:$B$69,2,FALSE),"")</f>
        <v>Comunal</v>
      </c>
      <c r="H9" s="302" t="str">
        <f>IFERROR(VLOOKUP(H$2,BPU_29_M!$A$2:$B$69,2,FALSE),"")</f>
        <v>Este indicador mide la capacidad de carga de la oferta total de áreas verdes públicas (plazas y parques), determinando el acceso potencial de la población a la dotación de áreas verdes de una comuna. La capacidad de carga se mide como una relación entre las superficies de las plazas - parques, y la cantidad de habitantes de la comuna. Ello resulta en un indicador de metros cuadrados de áreas verdes públicas por habitante.</v>
      </c>
      <c r="I9" s="302" t="str">
        <f>IFERROR(VLOOKUP(I$2,BPU_29_M!$A$2:$B$69,2,FALSE),"")</f>
        <v>Geoprocesamiento y análisis bases de datos</v>
      </c>
      <c r="J9" s="302" t="str">
        <f>IFERROR(VLOOKUP(J$2,BPU_29_M!$A$2:$B$69,2,FALSE),"")</f>
        <v>Límite Urbano Censal (LUC) de 117 comunas</v>
      </c>
      <c r="K9" s="302" t="str">
        <f>IFERROR(VLOOKUP(K$2,BPU_29_M!$A$2:$B$69,2,FALSE),"")</f>
        <v>LUC de 117 comunas</v>
      </c>
      <c r="L9" s="302" t="str">
        <f>IFERROR(VLOOKUP(L$2,BPU_29_M!$A$2:$B$69,2,FALSE),"")</f>
        <v>Metros cuadrados/Habitante</v>
      </c>
      <c r="M9" s="305">
        <f>IFERROR(VLOOKUP(M$2,BPU_29_M!$A$2:$B$69,2,FALSE),"")</f>
        <v>43546</v>
      </c>
      <c r="N9" s="305">
        <f>IFERROR(VLOOKUP(N$2,BPU_29_M!$A$2:$B$69,2,FALSE),"")</f>
        <v>43667</v>
      </c>
      <c r="O9" s="302" t="str">
        <f>IFERROR(VLOOKUP(O$2,BPU_29_M!$A$2:$B$69,2,FALSE),"")</f>
        <v>2 años</v>
      </c>
      <c r="P9" s="302" t="str">
        <f>IFERROR(VLOOKUP(P$2,BPU_29_M!$A$2:$B$69,2,FALSE),"")</f>
        <v>Superficie- Parques- Habitantes- Plazas</v>
      </c>
      <c r="Q9" s="302" t="str">
        <f>IFERROR(VLOOKUP(Q$2,BPU_29_M!$A$2:$B$69,2,FALSE),"")</f>
        <v>Medio Ambiente</v>
      </c>
      <c r="R9" s="302" t="str">
        <f>IFERROR(VLOOKUP(R$2,BPU_29_M!$A$2:$B$69,2,FALSE),"")</f>
        <v>Instituto Nacional de Estadísticas (INE)</v>
      </c>
      <c r="S9" s="55" t="str">
        <f>IFERROR(VLOOKUP(S$2,BPU_29_M!$A$2:$B$69,2,FALSE),"")</f>
        <v>La accesibilidad potencial no considera distancia entre población y áreas verdes, por lo que es necesario analizar el indicador en conjunto con los indicadores BPU_21, BPU_23 y BPU_28.</v>
      </c>
      <c r="T9" s="55" t="str">
        <f>IFERROR(VLOOKUP(T$2,BPU_29_M!$A$2:$B$69,2,FALSE),"")</f>
        <v>BPU_20, BPU_21, BPU_22, BPU_23, BPU_28.</v>
      </c>
      <c r="U9" s="302" t="str">
        <f>IFERROR(VLOOKUP(U$2,BPU_29_M!$A$2:$B$69,2,FALSE),"")</f>
        <v>Cobertura que represente a las plazas y parques públicos sobre los 450 m²</v>
      </c>
      <c r="V9" s="302" t="str">
        <f>IFERROR(VLOOKUP(V$2,BPU_29_M!$A$2:$B$69,2,FALSE),"")</f>
        <v>INE</v>
      </c>
      <c r="W9" s="302">
        <f>IFERROR(VLOOKUP(W$2,BPU_29_M!$A$2:$B$69,2,FALSE),"")</f>
        <v>2018</v>
      </c>
      <c r="X9" s="302" t="str">
        <f>IFERROR(VLOOKUP(X$2,BPU_29_M!$A$2:$B$69,2,FALSE),"")</f>
        <v>Comunal</v>
      </c>
      <c r="Y9" s="302" t="str">
        <f>IFERROR(VLOOKUP(Y$2,BPU_29_M!$A$2:$B$69,2,FALSE),"")</f>
        <v>LUC de 117 comunas</v>
      </c>
      <c r="Z9" s="302" t="str">
        <f>IFERROR(VLOOKUP(Z$2,BPU_29_M!$A$2:$B$69,2,FALSE),"")</f>
        <v>INE</v>
      </c>
      <c r="AA9" s="302">
        <f>IFERROR(VLOOKUP(AA$2,BPU_29_M!$A$2:$B$69,2,FALSE),"")</f>
        <v>2017</v>
      </c>
      <c r="AB9" s="302" t="str">
        <f>IFERROR(VLOOKUP(AB$2,BPU_29_M!$A$2:$B$69,2,FALSE),"")</f>
        <v>Comunal</v>
      </c>
      <c r="AC9" s="302" t="str">
        <f>IFERROR(VLOOKUP(AC$2,BPU_29_M!$A$2:$B$69,2,FALSE),"")</f>
        <v>Cobertura de manzanas con población</v>
      </c>
      <c r="AD9" s="302" t="str">
        <f>IFERROR(VLOOKUP(AD$2,BPU_29_M!$A$2:$B$69,2,FALSE),"")</f>
        <v>INE</v>
      </c>
      <c r="AE9" s="302">
        <f>IFERROR(VLOOKUP(AE$2,BPU_29_M!$A$2:$B$69,2,FALSE),"")</f>
        <v>2017</v>
      </c>
      <c r="AF9" s="302" t="str">
        <f>IFERROR(VLOOKUP(AF$2,BPU_29_M!$A$2:$B$69,2,FALSE),"")</f>
        <v>Comunal</v>
      </c>
      <c r="AG9" s="302" t="str">
        <f>IFERROR(VLOOKUP(AG$2,BPU_29_M!$A$2:$B$69,2,FALSE),"")</f>
        <v/>
      </c>
      <c r="AH9" s="302" t="str">
        <f>IFERROR(VLOOKUP(AH$2,BPU_29_M!$A$2:$B$69,2,FALSE),"")</f>
        <v/>
      </c>
      <c r="AI9" s="302" t="str">
        <f>IFERROR(VLOOKUP(AI$2,BPU_29_M!$A$2:$B$69,2,FALSE),"")</f>
        <v/>
      </c>
      <c r="AJ9" s="302" t="str">
        <f>IFERROR(VLOOKUP(AJ$2,BPU_29_M!$A$2:$B$69,2,FALSE),"")</f>
        <v/>
      </c>
    </row>
    <row r="10" spans="1:36" ht="72">
      <c r="A10" s="302" t="str">
        <f>IFERROR(VLOOKUP(A$2,BPU_7_M!$A$2:$B$69,2,FALSE),"")</f>
        <v>BPU_7</v>
      </c>
      <c r="B10" s="302" t="str">
        <f>IFERROR(VLOOKUP(B$2,BPU_7_M!$A$2:$B$69,2,FALSE),"")</f>
        <v>1. Mejor acceso a servicios y equipamientos públicos básicos</v>
      </c>
      <c r="C10" s="302" t="str">
        <f>IFERROR(VLOOKUP(C$2,BPU_7_M!$A$2:$B$69,2,FALSE),"")</f>
        <v>Accesibilidad a salud primaria pública</v>
      </c>
      <c r="D10" s="302" t="str">
        <f>IFERROR(VLOOKUP(D$2,BPU_7_M!$A$2:$B$69,2,FALSE),"")</f>
        <v>Distancia a centros de salud primaria</v>
      </c>
      <c r="E10" s="302" t="str">
        <f>IFERROR(VLOOKUP(E$2,BPU_7_M!$A$2:$B$69,2,FALSE),"")</f>
        <v>Estructural</v>
      </c>
      <c r="F10" s="302">
        <f>IFERROR(VLOOKUP(F$2,BPU_7_M!$A$2:$B$69,2,FALSE),"")</f>
        <v>2018</v>
      </c>
      <c r="G10" s="302" t="str">
        <f>IFERROR(VLOOKUP(G$2,BPU_7_M!$A$2:$B$69,2,FALSE),"")</f>
        <v>Comunal</v>
      </c>
      <c r="H10" s="302" t="str">
        <f>IFERROR(VLOOKUP(H$2,BPU_7_M!$A$2:$B$69,2,FALSE),"")</f>
        <v>Este indicador mide la distancia mínima promedio ponderada, entre el centro geométrico de cada manzana censal poblada y los establecimientos públicos de salud primaria (entendidos como el primer nivel de atención del sistema de salud cuya función es preventiva).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v>
      </c>
      <c r="I10" s="302" t="str">
        <f>IFERROR(VLOOKUP(I$2,BPU_7_M!$A$2:$B$69,2,FALSE),"")</f>
        <v>Geoprocesamiento y análisis de base de datos</v>
      </c>
      <c r="J10" s="302" t="str">
        <f>IFERROR(VLOOKUP(J$2,BPU_7_M!$A$2:$B$69,2,FALSE),"")</f>
        <v>Límite Urbano Censal (LUC) de 117 comunas</v>
      </c>
      <c r="K10" s="302" t="str">
        <f>IFERROR(VLOOKUP(K$2,BPU_7_M!$A$2:$B$69,2,FALSE),"")</f>
        <v>LUC de 117 comunas</v>
      </c>
      <c r="L10" s="302" t="str">
        <f>IFERROR(VLOOKUP(L$2,BPU_7_M!$A$2:$B$69,2,FALSE),"")</f>
        <v>Metros lineales</v>
      </c>
      <c r="M10" s="305">
        <f>IFERROR(VLOOKUP(M$2,BPU_7_M!$A$2:$B$69,2,FALSE),"")</f>
        <v>43557</v>
      </c>
      <c r="N10" s="305">
        <f>IFERROR(VLOOKUP(N$2,BPU_7_M!$A$2:$B$69,2,FALSE),"")</f>
        <v>43667</v>
      </c>
      <c r="O10" s="302" t="str">
        <f>IFERROR(VLOOKUP(O$2,BPU_7_M!$A$2:$B$69,2,FALSE),"")</f>
        <v>Anual</v>
      </c>
      <c r="P10" s="302" t="str">
        <f>IFERROR(VLOOKUP(P$2,BPU_7_M!$A$2:$B$69,2,FALSE),"")</f>
        <v>Centros de salud primaria pública- Distancia- Accesibilidad</v>
      </c>
      <c r="Q10" s="302" t="str">
        <f>IFERROR(VLOOKUP(Q$2,BPU_7_M!$A$2:$B$69,2,FALSE),"")</f>
        <v>Salud</v>
      </c>
      <c r="R10" s="302" t="str">
        <f>IFERROR(VLOOKUP(R$2,BPU_7_M!$A$2:$B$69,2,FALSE),"")</f>
        <v>Instituto Nacional de Estadísticas (INE)</v>
      </c>
      <c r="S10" s="55" t="str">
        <f>IFERROR(VLOOKUP(S$2,BPU_7_M!$A$2:$B$69,2,FALSE),"")</f>
        <v>1. En casos excepcionales, el uso de centroides (puntos que definen el centro geométrico de un objeto) distorsiona la distancia entre centros de salud primaria pública y manzanas cuando éstas son de grandes dimensiones, tendiendo a ampliar las distancias reales.
2. La tipología de atención primaria de salud responde a diferentes formas de atención, sin embargo, los cuatro tipos de establecimientos públicos analizados se presentan como una generalidad y no necesariamente a la especificidad de requerimientos de una potencial demanda.</v>
      </c>
      <c r="T10" s="55" t="str">
        <f>IFERROR(VLOOKUP(T$2,BPU_7_M!$A$2:$B$69,2,FALSE),"")</f>
        <v>BPU_8</v>
      </c>
      <c r="U10" s="302" t="str">
        <f>IFERROR(VLOOKUP(U$2,BPU_7_M!$A$2:$B$69,2,FALSE),"")</f>
        <v>Cobertura de centros de salud primaria pública</v>
      </c>
      <c r="V10" s="302" t="str">
        <f>IFERROR(VLOOKUP(V$2,BPU_7_M!$A$2:$B$69,2,FALSE),"")</f>
        <v>Ministerio de Salud (MINSAL)</v>
      </c>
      <c r="W10" s="302">
        <f>IFERROR(VLOOKUP(W$2,BPU_7_M!$A$2:$B$69,2,FALSE),"")</f>
        <v>2018</v>
      </c>
      <c r="X10" s="302" t="str">
        <f>IFERROR(VLOOKUP(X$2,BPU_7_M!$A$2:$B$69,2,FALSE),"")</f>
        <v>Comunal</v>
      </c>
      <c r="Y10" s="302" t="str">
        <f>IFERROR(VLOOKUP(Y$2,BPU_7_M!$A$2:$B$69,2,FALSE),"")</f>
        <v xml:space="preserve">Cobertura de ejes viales </v>
      </c>
      <c r="Z10" s="302" t="str">
        <f>IFERROR(VLOOKUP(Z$2,BPU_7_M!$A$2:$B$69,2,FALSE),"")</f>
        <v>INE</v>
      </c>
      <c r="AA10" s="302">
        <f>IFERROR(VLOOKUP(AA$2,BPU_7_M!$A$2:$B$69,2,FALSE),"")</f>
        <v>2017</v>
      </c>
      <c r="AB10" s="302" t="str">
        <f>IFERROR(VLOOKUP(AB$2,BPU_7_M!$A$2:$B$69,2,FALSE),"")</f>
        <v>LUC</v>
      </c>
      <c r="AC10" s="302" t="str">
        <f>IFERROR(VLOOKUP(AC$2,BPU_7_M!$A$2:$B$69,2,FALSE),"")</f>
        <v>Cobertura de manzanas con población</v>
      </c>
      <c r="AD10" s="302" t="str">
        <f>IFERROR(VLOOKUP(AD$2,BPU_7_M!$A$2:$B$69,2,FALSE),"")</f>
        <v>INE</v>
      </c>
      <c r="AE10" s="302">
        <f>IFERROR(VLOOKUP(AE$2,BPU_7_M!$A$2:$B$69,2,FALSE),"")</f>
        <v>2017</v>
      </c>
      <c r="AF10" s="302" t="str">
        <f>IFERROR(VLOOKUP(AF$2,BPU_7_M!$A$2:$B$69,2,FALSE),"")</f>
        <v>LUC</v>
      </c>
      <c r="AG10" s="302" t="str">
        <f>IFERROR(VLOOKUP(AG$2,BPU_7_M!$A$2:$B$69,2,FALSE),"")</f>
        <v/>
      </c>
      <c r="AH10" s="302" t="str">
        <f>IFERROR(VLOOKUP(AH$2,BPU_7_M!$A$2:$B$69,2,FALSE),"")</f>
        <v/>
      </c>
      <c r="AI10" s="302" t="str">
        <f>IFERROR(VLOOKUP(AI$2,BPU_7_M!$A$2:$B$69,2,FALSE),"")</f>
        <v/>
      </c>
      <c r="AJ10" s="302" t="str">
        <f>IFERROR(VLOOKUP(AJ$2,BPU_7_M!$A$2:$B$69,2,FALSE),"")</f>
        <v/>
      </c>
    </row>
    <row r="11" spans="1:36" ht="84">
      <c r="A11" s="302" t="str">
        <f>IFERROR(VLOOKUP(A$2,BPU_8_M!$A$2:$B$69,2,FALSE),"")</f>
        <v>BPU_8</v>
      </c>
      <c r="B11" s="302" t="str">
        <f>IFERROR(VLOOKUP(B$2,BPU_8_M!$A$2:$B$69,2,FALSE),"")</f>
        <v>1. Mejor acceso a servicios y equipamientos públicos básicos</v>
      </c>
      <c r="C11" s="302" t="str">
        <f>IFERROR(VLOOKUP(C$2,BPU_8_M!$A$2:$B$69,2,FALSE),"")</f>
        <v>Accesibilidad a salud primaria pública</v>
      </c>
      <c r="D11" s="302" t="str">
        <f>IFERROR(VLOOKUP(D$2,BPU_8_M!$A$2:$B$69,2,FALSE),"")</f>
        <v xml:space="preserve">Cantidad de jornadas diarias completas de trabajo de médicos en salud primaria por cada 10.000 habitantes </v>
      </c>
      <c r="E11" s="302" t="str">
        <f>IFERROR(VLOOKUP(E$2,BPU_8_M!$A$2:$B$69,2,FALSE),"")</f>
        <v>Complementario</v>
      </c>
      <c r="F11" s="302">
        <f>IFERROR(VLOOKUP(F$2,BPU_8_M!$A$2:$B$69,2,FALSE),"")</f>
        <v>2018</v>
      </c>
      <c r="G11" s="302" t="str">
        <f>IFERROR(VLOOKUP(G$2,BPU_8_M!$A$2:$B$69,2,FALSE),"")</f>
        <v>Comunal</v>
      </c>
      <c r="H11" s="988" t="str">
        <f>IFERROR(VLOOKUP(H$2,BPU_8_M!$A$2:$B$69,2,FALSE),"")</f>
        <v>El indicador mide jornadas completas laborales de trabajo de médicos por cada 10.000 habitantes. La "jornada completa" está referida a la cantidad total o agregada de jornadas de trabajo de médicos expresados en jornadas diarias completas de 44 horas semanales (incluyendo las medias jornadas o inferiores) en los centros de salud primaria de cada comuna localizados dentro del Límite Urbano Censal (LUC). La información proveniente del Ministerio de Salud se desglosa de acuerdo con el tipo de contrato que tiene el ministerio como los municipios, para los siguientes tipos de establecimientos públicos: (1) Centros de salud familiar (CESFAM), (2) Centro comunitario de salud familiar (CECOSF), (3) Consultorios generales urbanos (CGU) y (4) Servicios de atención primaria de urgencia (SAPU). Su accesibilidad es particularmente relevante al tratarse de centros de escala local, con un enfoque familiar y comunitario.</v>
      </c>
      <c r="I11" s="302" t="str">
        <f>IFERROR(VLOOKUP(I$2,BPU_8_M!$A$2:$B$69,2,FALSE),"")</f>
        <v>Análisis bases de dato y consulta directa</v>
      </c>
      <c r="J11" s="302" t="str">
        <f>IFERROR(VLOOKUP(J$2,BPU_8_M!$A$2:$B$69,2,FALSE),"")</f>
        <v>LUC de 117 comunas</v>
      </c>
      <c r="K11" s="302" t="str">
        <f>IFERROR(VLOOKUP(K$2,BPU_8_M!$A$2:$B$69,2,FALSE),"")</f>
        <v>LUC de 117 comunas</v>
      </c>
      <c r="L11" s="302" t="str">
        <f>IFERROR(VLOOKUP(L$2,BPU_8_M!$A$2:$B$69,2,FALSE),"")</f>
        <v>Jornadas diarias de médicos / 10.000 habitantes</v>
      </c>
      <c r="M11" s="305">
        <f>IFERROR(VLOOKUP(M$2,BPU_8_M!$A$2:$B$69,2,FALSE),"")</f>
        <v>43557</v>
      </c>
      <c r="N11" s="305">
        <f>IFERROR(VLOOKUP(N$2,BPU_8_M!$A$2:$B$69,2,FALSE),"")</f>
        <v>43689</v>
      </c>
      <c r="O11" s="302" t="str">
        <f>IFERROR(VLOOKUP(O$2,BPU_8_M!$A$2:$B$69,2,FALSE),"")</f>
        <v>2 años</v>
      </c>
      <c r="P11" s="302" t="str">
        <f>IFERROR(VLOOKUP(P$2,BPU_8_M!$A$2:$B$69,2,FALSE),"")</f>
        <v>Jornadas diarias de médicos- Centros de atención primaria de salud pública</v>
      </c>
      <c r="Q11" s="302" t="str">
        <f>IFERROR(VLOOKUP(Q$2,BPU_8_M!$A$2:$B$69,2,FALSE),"")</f>
        <v>Salud</v>
      </c>
      <c r="R11" s="302" t="str">
        <f>IFERROR(VLOOKUP(R$2,BPU_8_M!$A$2:$B$69,2,FALSE),"")</f>
        <v>Instituto Nacional de Estadísticas (INE)</v>
      </c>
      <c r="S11" s="55" t="str">
        <f>IFERROR(VLOOKUP(S$2,BPU_8_M!$A$2:$B$69,2,FALSE),"")</f>
        <v>La principal limitante del indicador guarda relación con las horas efectivas trabajadas por médicos, si bien se declaran jornadas, no existe un registro de las acciones desarrolladas. En estos casos es el propio Ministerio de Salud quien declara que estas jornadas no necesariamente se refieren a atención al público y responden a acciones particulares de cada establecimiento.</v>
      </c>
      <c r="T11" s="55" t="str">
        <f>IFERROR(VLOOKUP(T$2,BPU_8_M!$A$2:$B$69,2,FALSE),"")</f>
        <v>BPU_7</v>
      </c>
      <c r="U11" s="302" t="str">
        <f>IFERROR(VLOOKUP(U$2,BPU_8_M!$A$2:$B$69,2,FALSE),"")</f>
        <v>Horas trabajadas por médicos a escala comunal por tipo de contrato</v>
      </c>
      <c r="V11" s="302" t="str">
        <f>IFERROR(VLOOKUP(V$2,BPU_8_M!$A$2:$B$69,2,FALSE),"")</f>
        <v>Ministerio de Salud (MINSAL)</v>
      </c>
      <c r="W11" s="302">
        <f>IFERROR(VLOOKUP(W$2,BPU_8_M!$A$2:$B$69,2,FALSE),"")</f>
        <v>2018</v>
      </c>
      <c r="X11" s="302" t="str">
        <f>IFERROR(VLOOKUP(X$2,BPU_8_M!$A$2:$B$69,2,FALSE),"")</f>
        <v>Establecimiento de atención primaria</v>
      </c>
      <c r="Y11" s="302" t="str">
        <f>IFERROR(VLOOKUP(Y$2,BPU_8_M!$A$2:$B$69,2,FALSE),"")</f>
        <v>Cobertura de manzanas con población</v>
      </c>
      <c r="Z11" s="302" t="str">
        <f>IFERROR(VLOOKUP(Z$2,BPU_8_M!$A$2:$B$69,2,FALSE),"")</f>
        <v>INE</v>
      </c>
      <c r="AA11" s="302">
        <f>IFERROR(VLOOKUP(AA$2,BPU_8_M!$A$2:$B$69,2,FALSE),"")</f>
        <v>2017</v>
      </c>
      <c r="AB11" s="302" t="str">
        <f>IFERROR(VLOOKUP(AB$2,BPU_8_M!$A$2:$B$69,2,FALSE),"")</f>
        <v>LUC</v>
      </c>
      <c r="AC11" s="302"/>
      <c r="AD11" s="302"/>
      <c r="AE11" s="302"/>
      <c r="AF11" s="302"/>
      <c r="AG11" s="302" t="str">
        <f>IFERROR(VLOOKUP(AG$2,BPU_8_M!$A$2:$B$69,2,FALSE),"")</f>
        <v/>
      </c>
      <c r="AH11" s="302" t="str">
        <f>IFERROR(VLOOKUP(AH$2,BPU_8_M!$A$2:$B$69,2,FALSE),"")</f>
        <v/>
      </c>
      <c r="AI11" s="302" t="str">
        <f>IFERROR(VLOOKUP(AI$2,BPU_8_M!$A$2:$B$69,2,FALSE),"")</f>
        <v/>
      </c>
      <c r="AJ11" s="302" t="str">
        <f>IFERROR(VLOOKUP(AJ$2,BPU_8_M!$A$2:$B$69,2,FALSE),"")</f>
        <v/>
      </c>
    </row>
    <row r="12" spans="1:36" ht="60">
      <c r="A12" s="302" t="str">
        <f>IFERROR(VLOOKUP(A$2,BPU_3_M!$A$2:$B$69,2,FALSE),"")</f>
        <v>BPU_3</v>
      </c>
      <c r="B12" s="302" t="str">
        <f>IFERROR(VLOOKUP(B$2,BPU_3_M!$A$2:$B$69,2,FALSE),"")</f>
        <v>1. Mejor acceso a servicios y equipamientos públicos básicos</v>
      </c>
      <c r="C12" s="302" t="str">
        <f>IFERROR(VLOOKUP(C$2,BPU_3_M!$A$2:$B$69,2,FALSE),"")</f>
        <v>Accesibilidad educación básica</v>
      </c>
      <c r="D12" s="302" t="str">
        <f>IFERROR(VLOOKUP(D$2,BPU_3_M!$A$2:$B$69,2,FALSE),"")</f>
        <v>Distancia a establecimientos de educación básica</v>
      </c>
      <c r="E12" s="302" t="str">
        <f>IFERROR(VLOOKUP(E$2,BPU_3_M!$A$2:$B$69,2,FALSE),"")</f>
        <v>Estructural</v>
      </c>
      <c r="F12" s="302">
        <f>IFERROR(VLOOKUP(F$2,BPU_3_M!$A$2:$B$69,2,FALSE),"")</f>
        <v>2018</v>
      </c>
      <c r="G12" s="302" t="str">
        <f>IFERROR(VLOOKUP(G$2,BPU_3_M!$A$2:$B$69,2,FALSE),"")</f>
        <v>Comunal</v>
      </c>
      <c r="H12" s="302" t="str">
        <f>IFERROR(VLOOKUP(H$2,BPU_3_M!$A$2:$B$69,2,FALSE),"")</f>
        <v>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v>
      </c>
      <c r="I12" s="302" t="str">
        <f>IFERROR(VLOOKUP(I$2,BPU_3_M!$A$2:$B$69,2,FALSE),"")</f>
        <v>Geoprocesamiento y análisis de base de datos</v>
      </c>
      <c r="J12" s="302" t="str">
        <f>IFERROR(VLOOKUP(J$2,BPU_3_M!$A$2:$B$69,2,FALSE),"")</f>
        <v>Límite Urbano Censal (LUC) de 117 comunas</v>
      </c>
      <c r="K12" s="302" t="str">
        <f>IFERROR(VLOOKUP(K$2,BPU_3_M!$A$2:$B$69,2,FALSE),"")</f>
        <v>LUC de 117 comunas</v>
      </c>
      <c r="L12" s="302" t="str">
        <f>IFERROR(VLOOKUP(L$2,BPU_3_M!$A$2:$B$69,2,FALSE),"")</f>
        <v>Metros lineales</v>
      </c>
      <c r="M12" s="305">
        <f>IFERROR(VLOOKUP(M$2,BPU_3_M!$A$2:$B$69,2,FALSE),"")</f>
        <v>43557</v>
      </c>
      <c r="N12" s="305">
        <f>IFERROR(VLOOKUP(N$2,BPU_3_M!$A$2:$B$69,2,FALSE),"")</f>
        <v>43667</v>
      </c>
      <c r="O12" s="302" t="str">
        <f>IFERROR(VLOOKUP(O$2,BPU_3_M!$A$2:$B$69,2,FALSE),"")</f>
        <v>Anual</v>
      </c>
      <c r="P12" s="302" t="str">
        <f>IFERROR(VLOOKUP(P$2,BPU_3_M!$A$2:$B$69,2,FALSE),"")</f>
        <v>Educación básica- Educación pública- Distancia- Accesibilidad</v>
      </c>
      <c r="Q12" s="302" t="str">
        <f>IFERROR(VLOOKUP(Q$2,BPU_3_M!$A$2:$B$69,2,FALSE),"")</f>
        <v>Sociedad</v>
      </c>
      <c r="R12" s="302" t="str">
        <f>IFERROR(VLOOKUP(R$2,BPU_3_M!$A$2:$B$69,2,FALSE),"")</f>
        <v>Instituto Nacional de Estadísticas (INE)</v>
      </c>
      <c r="S12" s="55" t="str">
        <f>IFERROR(VLOOKUP(S$2,BPU_3_M!$A$2:$B$69,2,FALSE),"")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v>
      </c>
      <c r="T12" s="55" t="str">
        <f>IFERROR(VLOOKUP(T$2,BPU_3_M!$A$2:$B$69,2,FALSE),"")</f>
        <v>BPU_4</v>
      </c>
      <c r="U12" s="302" t="str">
        <f>IFERROR(VLOOKUP(U$2,BPU_3_M!$A$2:$B$69,2,FALSE),"")</f>
        <v>Cobertura de establecimientos de educación básica pública.</v>
      </c>
      <c r="V12" s="302" t="str">
        <f>IFERROR(VLOOKUP(V$2,BPU_3_M!$A$2:$B$69,2,FALSE),"")</f>
        <v>Ministerio de Educación (MINEDUC)</v>
      </c>
      <c r="W12" s="302">
        <f>IFERROR(VLOOKUP(W$2,BPU_3_M!$A$2:$B$69,2,FALSE),"")</f>
        <v>2018</v>
      </c>
      <c r="X12" s="302" t="str">
        <f>IFERROR(VLOOKUP(X$2,BPU_3_M!$A$2:$B$69,2,FALSE),"")</f>
        <v>Comunal</v>
      </c>
      <c r="Y12" s="302" t="str">
        <f>IFERROR(VLOOKUP(Y$2,BPU_3_M!$A$2:$B$69,2,FALSE),"")</f>
        <v xml:space="preserve">Cobertura de ejes viales </v>
      </c>
      <c r="Z12" s="302" t="str">
        <f>IFERROR(VLOOKUP(Z$2,BPU_3_M!$A$2:$B$69,2,FALSE),"")</f>
        <v>INE</v>
      </c>
      <c r="AA12" s="302">
        <f>IFERROR(VLOOKUP(AA$2,BPU_3_M!$A$2:$B$69,2,FALSE),"")</f>
        <v>2017</v>
      </c>
      <c r="AB12" s="302" t="str">
        <f>IFERROR(VLOOKUP(AB$2,BPU_3_M!$A$2:$B$69,2,FALSE),"")</f>
        <v>LUC</v>
      </c>
      <c r="AC12" s="302" t="str">
        <f>IFERROR(VLOOKUP(AC$2,BPU_3_M!$A$2:$B$69,2,FALSE),"")</f>
        <v>Cobertura de manzanas con población</v>
      </c>
      <c r="AD12" s="302" t="str">
        <f>IFERROR(VLOOKUP(AD$2,BPU_3_M!$A$2:$B$69,2,FALSE),"")</f>
        <v>INE</v>
      </c>
      <c r="AE12" s="302">
        <f>IFERROR(VLOOKUP(AE$2,BPU_3_M!$A$2:$B$69,2,FALSE),"")</f>
        <v>2017</v>
      </c>
      <c r="AF12" s="302" t="str">
        <f>IFERROR(VLOOKUP(AF$2,BPU_3_M!$A$2:$B$69,2,FALSE),"")</f>
        <v>LUC</v>
      </c>
      <c r="AG12" s="302" t="str">
        <f>IFERROR(VLOOKUP(AG$2,BPU_3_M!$A$2:$B$69,2,FALSE),"")</f>
        <v/>
      </c>
      <c r="AH12" s="302" t="str">
        <f>IFERROR(VLOOKUP(AH$2,BPU_3_M!$A$2:$B$69,2,FALSE),"")</f>
        <v/>
      </c>
      <c r="AI12" s="302" t="str">
        <f>IFERROR(VLOOKUP(AI$2,BPU_3_M!$A$2:$B$69,2,FALSE),"")</f>
        <v/>
      </c>
      <c r="AJ12" s="302" t="str">
        <f>IFERROR(VLOOKUP(AJ$2,BPU_3_M!$A$2:$B$69,2,FALSE),"")</f>
        <v/>
      </c>
    </row>
    <row r="13" spans="1:36" ht="72">
      <c r="A13" s="302" t="str">
        <f>IFERROR(VLOOKUP(A$2,BPU_4_M!$A$2:$B$68,2,FALSE),"")</f>
        <v>BPU_4</v>
      </c>
      <c r="B13" s="302" t="str">
        <f>IFERROR(VLOOKUP(B$2,BPU_4_M!$A$2:$B$68,2,FALSE),"")</f>
        <v>1. Mejor acceso a servicios y equipamientos públicos básicos</v>
      </c>
      <c r="C13" s="302" t="str">
        <f>IFERROR(VLOOKUP(C$2,BPU_4_M!$A$2:$B$68,2,FALSE),"")</f>
        <v>Accesibilidad educación básica</v>
      </c>
      <c r="D13" s="302" t="str">
        <f>IFERROR(VLOOKUP(D$2,BPU_4_M!$A$2:$B$68,2,FALSE),"")</f>
        <v xml:space="preserve">Razón entre disponibilidad efectiva de matrículas y demanda potencial por educación básica </v>
      </c>
      <c r="E13" s="302" t="str">
        <f>IFERROR(VLOOKUP(E$2,BPU_4_M!$A$2:$B$68,2,FALSE),"")</f>
        <v>Estructural</v>
      </c>
      <c r="F13" s="302">
        <f>IFERROR(VLOOKUP(F$2,BPU_4_M!$A$2:$B$68,2,FALSE),"")</f>
        <v>2018</v>
      </c>
      <c r="G13" s="302" t="str">
        <f>IFERROR(VLOOKUP(G$2,BPU_4_M!$A$2:$B$68,2,FALSE),"")</f>
        <v>Comunal</v>
      </c>
      <c r="H13" s="302" t="str">
        <f>IFERROR(VLOOKUP(H$2,BPU_4_M!$A$2:$B$68,2,FALSE),"")</f>
        <v>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5 y 14 años) existente en el área de influencia del establecimiento que corresponde a un radio de 1.000 metros. 
La accesibilidad es particularmente relevante para este nivel educativo, ya que la distancia adquiere un mayor peso a menor edad de los niños/as, pues las posibilidades de movilidad son más restringidas.</v>
      </c>
      <c r="I13" s="302" t="str">
        <f>IFERROR(VLOOKUP(I$2,BPU_4_M!$A$2:$B$68,2,FALSE),"")</f>
        <v>Geoprocesamiento y análisis de bases de datos</v>
      </c>
      <c r="J13" s="302" t="str">
        <f>IFERROR(VLOOKUP(J$2,BPU_4_M!$A$2:$B$68,2,FALSE),"")</f>
        <v>Límite Urbano Censal (LUC) de 117 comunas</v>
      </c>
      <c r="K13" s="302" t="str">
        <f>IFERROR(VLOOKUP(K$2,BPU_4_M!$A$2:$B$68,2,FALSE),"")</f>
        <v>LUC de 117 comunas</v>
      </c>
      <c r="L13" s="302" t="str">
        <f>IFERROR(VLOOKUP(L$2,BPU_4_M!$A$2:$B$68,2,FALSE),"")</f>
        <v>Relación (Matrículas/Población)</v>
      </c>
      <c r="M13" s="305">
        <f>IFERROR(VLOOKUP(M$2,BPU_4_M!$A$2:$B$68,2,FALSE),"")</f>
        <v>43559</v>
      </c>
      <c r="N13" s="305">
        <f>IFERROR(VLOOKUP(N$2,BPU_4_M!$A$2:$B$68,2,FALSE),"")</f>
        <v>43667</v>
      </c>
      <c r="O13" s="302" t="str">
        <f>IFERROR(VLOOKUP(O$2,BPU_4_M!$A$2:$B$68,2,FALSE),"")</f>
        <v>Anual</v>
      </c>
      <c r="P13" s="302" t="str">
        <f>IFERROR(VLOOKUP(P$2,BPU_4_M!$A$2:$B$68,2,FALSE),"")</f>
        <v>Educación- Matrículas- Distancia- Acceso efectivo</v>
      </c>
      <c r="Q13" s="302" t="str">
        <f>IFERROR(VLOOKUP(Q$2,BPU_4_M!$A$2:$B$68,2,FALSE),"")</f>
        <v>Sociedad</v>
      </c>
      <c r="R13" s="302" t="str">
        <f>IFERROR(VLOOKUP(R$2,BPU_4_M!$A$2:$B$68,2,FALSE),"")</f>
        <v>Instituto Nacional de Estadísticas (INE)</v>
      </c>
      <c r="S13" s="55" t="str">
        <f>IFERROR(VLOOKUP(S$2,BPU_4_M!$A$2:$B$68,2,FALSE),"")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v>
      </c>
      <c r="T13" s="55" t="str">
        <f>IFERROR(VLOOKUP(T$2,BPU_4_M!$A$2:$B$68,2,FALSE),"")</f>
        <v>BPU_3</v>
      </c>
      <c r="U13" s="302" t="str">
        <f>IFERROR(VLOOKUP(U$2,BPU_4_M!$A$2:$B$68,2,FALSE),"")</f>
        <v>Cobertura de establecimientos de educación básica pública</v>
      </c>
      <c r="V13" s="302" t="str">
        <f>IFERROR(VLOOKUP(V$2,BPU_4_M!$A$2:$B$68,2,FALSE),"")</f>
        <v>Ministerio de Educación (MINEDUC)</v>
      </c>
      <c r="W13" s="302">
        <f>IFERROR(VLOOKUP(W$2,BPU_4_M!$A$2:$B$68,2,FALSE),"")</f>
        <v>2018</v>
      </c>
      <c r="X13" s="302" t="str">
        <f>IFERROR(VLOOKUP(X$2,BPU_4_M!$A$2:$B$68,2,FALSE),"")</f>
        <v>Comunal</v>
      </c>
      <c r="Y13" s="302" t="str">
        <f>IFERROR(VLOOKUP(Y$2,BPU_4_M!$A$2:$B$68,2,FALSE),"")</f>
        <v xml:space="preserve">Cobertura de ejes viales </v>
      </c>
      <c r="Z13" s="302" t="str">
        <f>IFERROR(VLOOKUP(Z$2,BPU_4_M!$A$2:$B$68,2,FALSE),"")</f>
        <v>INE</v>
      </c>
      <c r="AA13" s="302">
        <f>IFERROR(VLOOKUP(AA$2,BPU_4_M!$A$2:$B$68,2,FALSE),"")</f>
        <v>2017</v>
      </c>
      <c r="AB13" s="302" t="str">
        <f>IFERROR(VLOOKUP(AB$2,BPU_4_M!$A$2:$B$68,2,FALSE),"")</f>
        <v>LUC</v>
      </c>
      <c r="AC13" s="302" t="str">
        <f>IFERROR(VLOOKUP(AC$2,BPU_4_M!$A$2:$B$68,2,FALSE),"")</f>
        <v>Cobertura de manzanas con población</v>
      </c>
      <c r="AD13" s="302" t="str">
        <f>IFERROR(VLOOKUP(AD$2,BPU_4_M!$A$2:$B$68,2,FALSE),"")</f>
        <v>INE</v>
      </c>
      <c r="AE13" s="302">
        <f>IFERROR(VLOOKUP(AE$2,BPU_4_M!$A$2:$B$68,2,FALSE),"")</f>
        <v>2017</v>
      </c>
      <c r="AF13" s="302" t="str">
        <f>IFERROR(VLOOKUP(AF$2,BPU_4_M!$A$2:$B$68,2,FALSE),"")</f>
        <v>LUC</v>
      </c>
      <c r="AG13" s="302" t="str">
        <f>IFERROR(VLOOKUP(AG$2,BPU_4_M!$A$2:$B$68,2,FALSE),"")</f>
        <v>Matriculas por establecimiento</v>
      </c>
      <c r="AH13" s="302" t="str">
        <f>IFERROR(VLOOKUP(AH$2,BPU_4_M!$A$2:$B$68,2,FALSE),"")</f>
        <v>Ministerio de Educación</v>
      </c>
      <c r="AI13" s="302">
        <f>IFERROR(VLOOKUP(AI$2,BPU_4_M!$A$2:$B$68,2,FALSE),"")</f>
        <v>2018</v>
      </c>
      <c r="AJ13" s="302" t="str">
        <f>IFERROR(VLOOKUP(AJ$2,BPU_4_M!$A$2:$B$68,2,FALSE),"")</f>
        <v>Comunal</v>
      </c>
    </row>
    <row r="14" spans="1:36" ht="72">
      <c r="A14" s="302" t="str">
        <f>IFERROR(VLOOKUP(A$2,BPU_1_M!$A$2:$B$69,2,FALSE),"")</f>
        <v>BPU_1</v>
      </c>
      <c r="B14" s="302" t="str">
        <f>IFERROR(VLOOKUP(B$2,BPU_1_M!$A$2:$B$69,2,FALSE),"")</f>
        <v>1. Mejor acceso a servicios y equipamientos públicos básicos</v>
      </c>
      <c r="C14" s="302" t="str">
        <f>IFERROR(VLOOKUP(C$2,BPU_1_M!$A$2:$B$69,2,FALSE),"")</f>
        <v>Accesibilidad educación inicial</v>
      </c>
      <c r="D14" s="302" t="str">
        <f>IFERROR(VLOOKUP(D$2,BPU_1_M!$A$2:$B$69,2,FALSE),"")</f>
        <v>Distancia a establecimientos de educación inicial</v>
      </c>
      <c r="E14" s="302" t="str">
        <f>IFERROR(VLOOKUP(E$2,BPU_1_M!$A$2:$B$69,2,FALSE),"")</f>
        <v>Estructural</v>
      </c>
      <c r="F14" s="302">
        <f>IFERROR(VLOOKUP(F$2,BPU_1_M!$A$2:$B$69,2,FALSE),"")</f>
        <v>2018</v>
      </c>
      <c r="G14" s="302" t="str">
        <f>IFERROR(VLOOKUP(G$2,BPU_1_M!$A$2:$B$69,2,FALSE),"")</f>
        <v>Comunal</v>
      </c>
      <c r="H14" s="302" t="str">
        <f>IFERROR(VLOOKUP(H$2,BPU_1_M!$A$2:$B$69,2,FALSE),"")</f>
        <v>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v>
      </c>
      <c r="I14" s="302" t="str">
        <f>IFERROR(VLOOKUP(I$2,BPU_1_M!$A$2:$B$69,2,FALSE),"")</f>
        <v>Geoprocesamiento y análisis de bases de datos</v>
      </c>
      <c r="J14" s="302" t="str">
        <f>IFERROR(VLOOKUP(J$2,BPU_1_M!$A$2:$B$69,2,FALSE),"")</f>
        <v>Límite Urbano Censal (LUC) de 117 comunas</v>
      </c>
      <c r="K14" s="302" t="str">
        <f>IFERROR(VLOOKUP(K$2,BPU_1_M!$A$2:$B$69,2,FALSE),"")</f>
        <v>LUC de 117 comunas</v>
      </c>
      <c r="L14" s="302" t="str">
        <f>IFERROR(VLOOKUP(L$2,BPU_1_M!$A$2:$B$69,2,FALSE),"")</f>
        <v>Metros lineales</v>
      </c>
      <c r="M14" s="305">
        <f>IFERROR(VLOOKUP(M$2,BPU_1_M!$A$2:$B$69,2,FALSE),"")</f>
        <v>43557</v>
      </c>
      <c r="N14" s="305">
        <f>IFERROR(VLOOKUP(N$2,BPU_1_M!$A$2:$B$69,2,FALSE),"")</f>
        <v>43667</v>
      </c>
      <c r="O14" s="302" t="str">
        <f>IFERROR(VLOOKUP(O$2,BPU_1_M!$A$2:$B$69,2,FALSE),"")</f>
        <v>Anual</v>
      </c>
      <c r="P14" s="302" t="str">
        <f>IFERROR(VLOOKUP(P$2,BPU_1_M!$A$2:$B$69,2,FALSE),"")</f>
        <v>Educación Inicial Jardines Infantiles- Accesibilidad- Distancia</v>
      </c>
      <c r="Q14" s="302" t="str">
        <f>IFERROR(VLOOKUP(Q$2,BPU_1_M!$A$2:$B$69,2,FALSE),"")</f>
        <v>Sociedad</v>
      </c>
      <c r="R14" s="302" t="str">
        <f>IFERROR(VLOOKUP(R$2,BPU_1_M!$A$2:$B$69,2,FALSE),"")</f>
        <v>Instituto Nacional de Estadísticas (INE)</v>
      </c>
      <c r="S14" s="55" t="str">
        <f>IFERROR(VLOOKUP(S$2,BPU_1_M!$A$2:$B$69,2,FALSE),"")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14" s="55" t="str">
        <f>IFERROR(VLOOKUP(T$2,BPU_1_M!$A$2:$B$69,2,FALSE),"")</f>
        <v>No tiene</v>
      </c>
      <c r="U14" s="302" t="str">
        <f>IFERROR(VLOOKUP(U$2,BPU_1_M!$A$2:$B$69,2,FALSE),"")</f>
        <v>Coberturas de establecimientos de la Junta Nacional de Jardines Infantiles (JUNJI) - Fundación Integra</v>
      </c>
      <c r="V14" s="302" t="str">
        <f>IFERROR(VLOOKUP(V$2,BPU_1_M!$A$2:$B$69,2,FALSE),"")</f>
        <v>Ministerio de Educación (MINEDUC)</v>
      </c>
      <c r="W14" s="302">
        <f>IFERROR(VLOOKUP(W$2,BPU_1_M!$A$2:$B$69,2,FALSE),"")</f>
        <v>2018</v>
      </c>
      <c r="X14" s="302" t="str">
        <f>IFERROR(VLOOKUP(X$2,BPU_1_M!$A$2:$B$69,2,FALSE),"")</f>
        <v>Comunal</v>
      </c>
      <c r="Y14" s="302" t="str">
        <f>IFERROR(VLOOKUP(Y$2,BPU_1_M!$A$2:$B$69,2,FALSE),"")</f>
        <v xml:space="preserve">Cobertura de ejes viales </v>
      </c>
      <c r="Z14" s="302" t="str">
        <f>IFERROR(VLOOKUP(Z$2,BPU_1_M!$A$2:$B$69,2,FALSE),"")</f>
        <v>INE</v>
      </c>
      <c r="AA14" s="302">
        <f>IFERROR(VLOOKUP(AA$2,BPU_1_M!$A$2:$B$69,2,FALSE),"")</f>
        <v>2017</v>
      </c>
      <c r="AB14" s="302" t="str">
        <f>IFERROR(VLOOKUP(AB$2,BPU_1_M!$A$2:$B$69,2,FALSE),"")</f>
        <v>LUC</v>
      </c>
      <c r="AC14" s="302" t="str">
        <f>IFERROR(VLOOKUP(AC$2,BPU_1_M!$A$2:$B$69,2,FALSE),"")</f>
        <v>Cobertura de manzanas con población</v>
      </c>
      <c r="AD14" s="302" t="str">
        <f>IFERROR(VLOOKUP(AD$2,BPU_1_M!$A$2:$B$69,2,FALSE),"")</f>
        <v>INE</v>
      </c>
      <c r="AE14" s="302">
        <f>IFERROR(VLOOKUP(AE$2,BPU_1_M!$A$2:$B$69,2,FALSE),"")</f>
        <v>2017</v>
      </c>
      <c r="AF14" s="302" t="str">
        <f>IFERROR(VLOOKUP(AF$2,BPU_1_M!$A$2:$B$69,2,FALSE),"")</f>
        <v>LUC</v>
      </c>
      <c r="AG14" s="302" t="str">
        <f>IFERROR(VLOOKUP(AG$2,BPU_1_M!$A$2:$B$69,2,FALSE),"")</f>
        <v/>
      </c>
      <c r="AH14" s="302" t="str">
        <f>IFERROR(VLOOKUP(AH$2,BPU_1_M!$A$2:$B$69,2,FALSE),"")</f>
        <v/>
      </c>
      <c r="AI14" s="302" t="str">
        <f>IFERROR(VLOOKUP(AI$2,BPU_1_M!$A$2:$B$69,2,FALSE),"")</f>
        <v/>
      </c>
      <c r="AJ14" s="302" t="str">
        <f>IFERROR(VLOOKUP(AJ$2,BPU_1_M!$A$2:$B$69,2,FALSE),"")</f>
        <v/>
      </c>
    </row>
    <row r="15" spans="1:36" ht="36">
      <c r="A15" s="302" t="str">
        <f>IFERROR(VLOOKUP(A$2,BPU_25_M!$A$2:$B$74,2,FALSE),"")</f>
        <v>BPU_25</v>
      </c>
      <c r="B15" s="302" t="str">
        <f>IFERROR(VLOOKUP(B$2,BPU_25_M!$A$2:$B$74,2,FALSE),"")</f>
        <v xml:space="preserve">2. Mejor acceso a movilidad sustentable </v>
      </c>
      <c r="C15" s="302" t="str">
        <f>IFERROR(VLOOKUP(C$2,BPU_25_M!$A$2:$B$74,2,FALSE),"")</f>
        <v>Accesibilidad y cobertura del transporte público</v>
      </c>
      <c r="D15" s="302" t="str">
        <f>IFERROR(VLOOKUP(D$2,BPU_25_M!$A$2:$B$74,2,FALSE),"")</f>
        <v>Distancia a paraderos de transporte público mayor</v>
      </c>
      <c r="E15" s="302" t="str">
        <f>IFERROR(VLOOKUP(E$2,BPU_25_M!$A$2:$B$74,2,FALSE),"")</f>
        <v>Estructural</v>
      </c>
      <c r="F15" s="302" t="str">
        <f>IFERROR(VLOOKUP(F$2,BPU_25_M!$A$2:$B$74,2,FALSE),"")</f>
        <v>2015 - 2016 - 2017 - 2018</v>
      </c>
      <c r="G15" s="302" t="str">
        <f>IFERROR(VLOOKUP(G$2,BPU_25_M!$A$2:$B$74,2,FALSE),"")</f>
        <v>Comunal</v>
      </c>
      <c r="H15" s="302" t="str">
        <f>IFERROR(VLOOKUP(H$2,BPU_25_M!$A$2:$B$74,2,FALSE),"")</f>
        <v>El indicador expresa valores de distancia desde un origen determinado respecto del paradero de transporte público. La distancia se mide a través de redes viales calibradas, desde el centro geométrico de cada manzana hasta el paradero público mayor más próximo, mientras que, para su agregación territorial, dicha distancia se pondera en función de la población a nivel de manzana.</v>
      </c>
      <c r="I15" s="302" t="str">
        <f>IFERROR(VLOOKUP(I$2,BPU_25_M!$A$2:$B$74,2,FALSE),"")</f>
        <v>Geoprocesamiento y análisis de base de datos</v>
      </c>
      <c r="J15" s="302" t="str">
        <f>IFERROR(VLOOKUP(J$2,BPU_25_M!$A$2:$B$74,2,FALSE),"")</f>
        <v>Límite Urbano Censal (LUC) de 117 comunas</v>
      </c>
      <c r="K15" s="302" t="str">
        <f>IFERROR(VLOOKUP(K$2,BPU_25_M!$A$2:$B$74,2,FALSE),"")</f>
        <v>87 comunas</v>
      </c>
      <c r="L15" s="302" t="str">
        <f>IFERROR(VLOOKUP(L$2,BPU_25_M!$A$2:$B$74,2,FALSE),"")</f>
        <v>Metros lineales</v>
      </c>
      <c r="M15" s="305">
        <f>IFERROR(VLOOKUP(M$2,BPU_25_M!$A$2:$B$74,2,FALSE),"")</f>
        <v>43090</v>
      </c>
      <c r="N15" s="305">
        <f>IFERROR(VLOOKUP(N$2,BPU_25_M!$A$2:$B$74,2,FALSE),"")</f>
        <v>43676</v>
      </c>
      <c r="O15" s="302" t="str">
        <f>IFERROR(VLOOKUP(O$2,BPU_25_M!$A$2:$B$74,2,FALSE),"")</f>
        <v>5 años</v>
      </c>
      <c r="P15" s="302" t="str">
        <f>IFERROR(VLOOKUP(P$2,BPU_25_M!$A$2:$B$74,2,FALSE),"")</f>
        <v>Paraderos - Transporte público - Distancia</v>
      </c>
      <c r="Q15" s="302" t="str">
        <f>IFERROR(VLOOKUP(Q$2,BPU_25_M!$A$2:$B$74,2,FALSE),"")</f>
        <v>Movilidad</v>
      </c>
      <c r="R15" s="302" t="str">
        <f>IFERROR(VLOOKUP(R$2,BPU_25_M!$A$2:$B$74,2,FALSE),"")</f>
        <v>Instituto Nacional de Estadísticas (INE)</v>
      </c>
      <c r="S15" s="55" t="str">
        <f>IFERROR(VLOOKUP(S$2,BPU_25_M!$A$2:$B$74,2,FALSE),"")</f>
        <v>No se identifican limitaciones para el cálculo del indicador a la fecha de su actualización.</v>
      </c>
      <c r="T15" s="55" t="str">
        <f>IFERROR(VLOOKUP(T$2,BPU_25_M!$A$2:$B$74,2,FALSE),"")</f>
        <v>No tiene</v>
      </c>
      <c r="U15" s="302" t="str">
        <f>IFERROR(VLOOKUP(U$2,BPU_25_M!$A$2:$B$74,2,FALSE),"")</f>
        <v>Localización de paraderos</v>
      </c>
      <c r="V15" s="302" t="str">
        <f>IFERROR(VLOOKUP(V$2,BPU_25_M!$A$2:$B$74,2,FALSE),"")</f>
        <v>Subsecretaría de Transporte (SUBTRANS)</v>
      </c>
      <c r="W15" s="302" t="str">
        <f>IFERROR(VLOOKUP(W$2,BPU_25_M!$A$2:$B$74,2,FALSE),"")</f>
        <v>2015 - 2016 - 2017 - 2018</v>
      </c>
      <c r="X15" s="302" t="str">
        <f>IFERROR(VLOOKUP(X$2,BPU_25_M!$A$2:$B$74,2,FALSE),"")</f>
        <v xml:space="preserve">Comunal </v>
      </c>
      <c r="Y15" s="302" t="str">
        <f>IFERROR(VLOOKUP(Y$2,BPU_25_M!$A$2:$B$74,2,FALSE),"")</f>
        <v>Cobertura de ejes viales</v>
      </c>
      <c r="Z15" s="302" t="str">
        <f>IFERROR(VLOOKUP(Z$2,BPU_25_M!$A$2:$B$74,2,FALSE),"")</f>
        <v>INE</v>
      </c>
      <c r="AA15" s="302">
        <f>IFERROR(VLOOKUP(AA$2,BPU_25_M!$A$2:$B$74,2,FALSE),"")</f>
        <v>2017</v>
      </c>
      <c r="AB15" s="302" t="str">
        <f>IFERROR(VLOOKUP(AB$2,BPU_25_M!$A$2:$B$74,2,FALSE),"")</f>
        <v>LUC</v>
      </c>
      <c r="AC15" s="302" t="str">
        <f>IFERROR(VLOOKUP(AC$2,BPU_25_M!$A$2:$B$74,2,FALSE),"")</f>
        <v>Cobertura de manzanas con población</v>
      </c>
      <c r="AD15" s="302" t="str">
        <f>IFERROR(VLOOKUP(AD$2,BPU_25_M!$A$2:$B$74,2,FALSE),"")</f>
        <v>INE</v>
      </c>
      <c r="AE15" s="302">
        <f>IFERROR(VLOOKUP(AE$2,BPU_25_M!$A$2:$B$74,2,FALSE),"")</f>
        <v>2017</v>
      </c>
      <c r="AF15" s="302" t="str">
        <f>IFERROR(VLOOKUP(AF$2,BPU_25_M!$A$2:$B$74,2,FALSE),"")</f>
        <v>LUC</v>
      </c>
      <c r="AG15" s="302" t="str">
        <f>IFERROR(VLOOKUP(AG$2,BPU_25_M!$A$2:$B$74,2,FALSE),"")</f>
        <v/>
      </c>
      <c r="AH15" s="302" t="str">
        <f>IFERROR(VLOOKUP(AH$2,BPU_25_M!$A$2:$B$74,2,FALSE),"")</f>
        <v/>
      </c>
      <c r="AI15" s="302" t="str">
        <f>IFERROR(VLOOKUP(AI$2,BPU_25_M!$A$2:$B$74,2,FALSE),"")</f>
        <v/>
      </c>
      <c r="AJ15" s="302" t="str">
        <f>IFERROR(VLOOKUP(AJ$2,BPU_25_M!$A$2:$B$74,2,FALSE),"")</f>
        <v/>
      </c>
    </row>
    <row r="16" spans="1:36" ht="156">
      <c r="A16" s="302" t="str">
        <f>IFERROR(VLOOKUP(A$2,BPU_26_M!$A$2:$B$69,2,FALSE),"")</f>
        <v>BPU_26</v>
      </c>
      <c r="B16" s="302" t="str">
        <f>IFERROR(VLOOKUP(B$2,BPU_26_M!$A$2:$B$69,2,FALSE),"")</f>
        <v>2. Mejor acceso a movilidad sustentable</v>
      </c>
      <c r="C16" s="302" t="str">
        <f>IFERROR(VLOOKUP(C$2,BPU_26_M!$A$2:$B$69,2,FALSE),"")</f>
        <v>Accesibilidad y cobertura del transporte público</v>
      </c>
      <c r="D16" s="302" t="str">
        <f>IFERROR(VLOOKUP(D$2,BPU_26_M!$A$2:$B$69,2,FALSE),"")</f>
        <v>Densidad de oferta planificada de transporte público mayor en periodo punta mañana, por persona</v>
      </c>
      <c r="E16" s="302" t="str">
        <f>IFERROR(VLOOKUP(E$2,BPU_26_M!$A$2:$B$69,2,FALSE),"")</f>
        <v>Estructural</v>
      </c>
      <c r="F16" s="302" t="str">
        <f>IFERROR(VLOOKUP(F$2,BPU_26_M!$A$2:$B$69,2,FALSE),"")</f>
        <v>2015 - 2016 - 2017 - 2018</v>
      </c>
      <c r="G16" s="302" t="str">
        <f>IFERROR(VLOOKUP(G$2,BPU_26_M!$A$2:$B$69,2,FALSE),"")</f>
        <v>Comunal</v>
      </c>
      <c r="H16" s="302" t="str">
        <f>IFERROR(VLOOKUP(H$2,BPU_26_M!$A$2:$B$69,2,FALSE),"")</f>
        <v xml:space="preserve">Este indicador promedia la frecuencia, por habitante, de los servicios de Transporte Público (TP) mayor planificados y accesibles durante una hora de Periodo Punta Mañana (PPM). Se calcula espacialmente para cada manzana censal, valorizándola en cuanto a su oferta mediante la construcción de buffers en torno a las estaciones y paraderos de TP mayor (800 metros para metro o intermodales y 500 metros para buses). Para su agregación a nivel comunal se calcula el promedio de la frecuencia per cápita por manzana. Este valor entrega una visión del nivel de cobertura y accesibilidad del TP mayor en la comuna. </v>
      </c>
      <c r="I16" s="302" t="str">
        <f>IFERROR(VLOOKUP(I$2,BPU_26_M!$A$2:$B$69,2,FALSE),"")</f>
        <v>Análisis y procesamiento de base de datos. Geoprocesamiento.</v>
      </c>
      <c r="J16" s="302" t="str">
        <f>IFERROR(VLOOKUP(J$2,BPU_26_M!$A$2:$B$69,2,FALSE),"")</f>
        <v>117 comunas</v>
      </c>
      <c r="K16" s="302" t="str">
        <f>IFERROR(VLOOKUP(K$2,BPU_26_M!$A$2:$B$69,2,FALSE),"")</f>
        <v>64 comunas</v>
      </c>
      <c r="L16" s="302" t="str">
        <f>IFERROR(VLOOKUP(L$2,BPU_26_M!$A$2:$B$69,2,FALSE),"")</f>
        <v>Promedio per cápita de frecuencia de transporte público mayor</v>
      </c>
      <c r="M16" s="305">
        <f>IFERROR(VLOOKUP(M$2,BPU_26_M!$A$2:$B$69,2,FALSE),"")</f>
        <v>43098</v>
      </c>
      <c r="N16" s="305">
        <f>IFERROR(VLOOKUP(N$2,BPU_26_M!$A$2:$B$69,2,FALSE),"")</f>
        <v>43822</v>
      </c>
      <c r="O16" s="302" t="str">
        <f>IFERROR(VLOOKUP(O$2,BPU_26_M!$A$2:$B$69,2,FALSE),"")</f>
        <v>2 años</v>
      </c>
      <c r="P16" s="302" t="str">
        <f>IFERROR(VLOOKUP(P$2,BPU_26_M!$A$2:$B$69,2,FALSE),"")</f>
        <v>Transporte público - Cobertura de servicios - Movilidad.</v>
      </c>
      <c r="Q16" s="302" t="str">
        <f>IFERROR(VLOOKUP(Q$2,BPU_26_M!$A$2:$B$69,2,FALSE),"")</f>
        <v>Movilidad</v>
      </c>
      <c r="R16" s="302" t="str">
        <f>IFERROR(VLOOKUP(R$2,BPU_26_M!$A$2:$B$69,2,FALSE),"")</f>
        <v>Instituto Nacional de Estadísticas (INE)</v>
      </c>
      <c r="S16" s="55" t="str">
        <f>IFERROR(VLOOKUP(S$2,BPU_26_M!$A$2:$B$69,2,FALSE),"")</f>
        <v>La fuente de información para 3 ciudades (Copiapó, Coyhaique y Punta Arenas) no pudo ser procesada debido a que no hay registro de horario para todas las detenciones en los paraderos de transporte público mayor de esas ciudades.</v>
      </c>
      <c r="T16" s="55" t="str">
        <f>IFERROR(VLOOKUP(T$2,BPU_26_M!$A$2:$B$69,2,FALSE),"")</f>
        <v>BPU_26*, BPU_26b.</v>
      </c>
      <c r="U16" s="302" t="str">
        <f>IFERROR(VLOOKUP(U$2,BPU_26_M!$A$2:$B$69,2,FALSE),"")</f>
        <v>General Transit Feed Specification (GTFS) para cada ciudad.</v>
      </c>
      <c r="V16" s="302" t="str">
        <f>IFERROR(VLOOKUP(V$2,BPU_26_M!$A$2:$B$69,2,FALSE),"")</f>
        <v>Subsecretaría de Transporte (SUBTRANS)</v>
      </c>
      <c r="W16" s="302" t="str">
        <f>IFERROR(VLOOKUP(W$2,BPU_26_M!$A$2:$B$69,2,FALSE),"")</f>
        <v xml:space="preserve">La Serena/Coquimbo, Temuco Padre las Casas - 2015, Gran Valparaíso, Antofagasta, Puerto Montt, Puerto Varas, Osorno, Castro, Temuco Padre las Casas - 2016, Arica, Iquique/Alto Hospicio, Gran Concepción, Valdivia - 2017, Gran Santiago - 2018.  </v>
      </c>
      <c r="X16" s="302" t="str">
        <f>IFERROR(VLOOKUP(X$2,BPU_26_M!$A$2:$B$69,2,FALSE),"")</f>
        <v>Paraderos y estaciones (con coordenadas), recorridos (con frecuencia según tipo de día y periodo, con secuencia de paraderos o estaciones).</v>
      </c>
      <c r="Y16" s="302" t="str">
        <f>IFERROR(VLOOKUP(Y$2,BPU_26_M!$A$2:$B$69,2,FALSE),"")</f>
        <v>Manzanas censales con dato de población.</v>
      </c>
      <c r="Z16" s="302" t="str">
        <f>IFERROR(VLOOKUP(Z$2,BPU_26_M!$A$2:$B$69,2,FALSE),"")</f>
        <v>INE</v>
      </c>
      <c r="AA16" s="302">
        <f>IFERROR(VLOOKUP(AA$2,BPU_26_M!$A$2:$B$69,2,FALSE),"")</f>
        <v>2016</v>
      </c>
      <c r="AB16" s="302" t="str">
        <f>IFERROR(VLOOKUP(AB$2,BPU_26_M!$A$2:$B$69,2,FALSE),"")</f>
        <v>Manzanas censales.</v>
      </c>
      <c r="AC16" s="302"/>
      <c r="AD16" s="302"/>
      <c r="AE16" s="302"/>
      <c r="AF16" s="302"/>
      <c r="AG16" s="302" t="str">
        <f>IFERROR(VLOOKUP(AG$2,BPU_26_M!$A$2:$B$69,2,FALSE),"")</f>
        <v/>
      </c>
      <c r="AH16" s="302" t="str">
        <f>IFERROR(VLOOKUP(AH$2,BPU_26_M!$A$2:$B$69,2,FALSE),"")</f>
        <v/>
      </c>
      <c r="AI16" s="302" t="str">
        <f>IFERROR(VLOOKUP(AI$2,BPU_26_M!$A$2:$B$69,2,FALSE),"")</f>
        <v/>
      </c>
      <c r="AJ16" s="302" t="str">
        <f>IFERROR(VLOOKUP(AJ$2,BPU_26_M!$A$2:$B$69,2,FALSE),"")</f>
        <v/>
      </c>
    </row>
    <row r="17" spans="1:36" ht="84">
      <c r="A17" s="302" t="str">
        <f>IFERROR(VLOOKUP(A$2,BPU_26x_M!$A$2:$B$69,2,FALSE),"")</f>
        <v>BPU_26*</v>
      </c>
      <c r="B17" s="302" t="str">
        <f>IFERROR(VLOOKUP(B$2,BPU_26x_M!$A$2:$B$69,2,FALSE),"")</f>
        <v>2. Mejor acceso a movilidad sustentable</v>
      </c>
      <c r="C17" s="302" t="str">
        <f>IFERROR(VLOOKUP(C$2,BPU_26x_M!$A$2:$B$69,2,FALSE),"")</f>
        <v>Accesibilidad y cobertura del transporte público</v>
      </c>
      <c r="D17" s="302" t="str">
        <f>IFERROR(VLOOKUP(D$2,BPU_26x_M!$A$2:$B$69,2,FALSE),"")</f>
        <v>Densidad de la oferta real de transporte público mayor en periodo punta mañana, por persona</v>
      </c>
      <c r="E17" s="302" t="str">
        <f>IFERROR(VLOOKUP(E$2,BPU_26x_M!$A$2:$B$69,2,FALSE),"")</f>
        <v>Complementario</v>
      </c>
      <c r="F17" s="302">
        <f>IFERROR(VLOOKUP(F$2,BPU_26x_M!$A$2:$B$69,2,FALSE),"")</f>
        <v>2018</v>
      </c>
      <c r="G17" s="302" t="str">
        <f>IFERROR(VLOOKUP(G$2,BPU_26x_M!$A$2:$B$69,2,FALSE),"")</f>
        <v>Comunal</v>
      </c>
      <c r="H17" s="302" t="str">
        <f>IFERROR(VLOOKUP(H$2,BPU_26x_M!$A$2:$B$69,2,FALSE),"")</f>
        <v>Este indicador promedia la frecuencia real por habitante de los servicios de Transporte Público (en adelante TP) mayor accesibles durante una hora de Periodo Punta Mañana (PPM), ajustada según el Índice de Cumplimiento de Frecuencia (en adelante ICF). Se calcula espacialmente para cada manzana censal, valorizándola en cuanto a su oferta mediante la construcción de buffers en torno a las estaciones y paraderos de TP mayor (800 metros para metro o intermodal y 500 metros para buses). Para su agregación a nivel comunal se calcula el promedio de la frecuencia per cápita por manzana. Este valor entrega una visión del nivel de cobertura y accesibilidad del TP mayor en la comuna.</v>
      </c>
      <c r="I17" s="302" t="str">
        <f>IFERROR(VLOOKUP(I$2,BPU_26x_M!$A$2:$B$69,2,FALSE),"")</f>
        <v>Análisis y procesamiento de base de datos. Geoprocesamiento.</v>
      </c>
      <c r="J17" s="302" t="str">
        <f>IFERROR(VLOOKUP(J$2,BPU_26x_M!$A$2:$B$69,2,FALSE),"")</f>
        <v>117 comunas</v>
      </c>
      <c r="K17" s="302" t="str">
        <f>IFERROR(VLOOKUP(K$2,BPU_26x_M!$A$2:$B$69,2,FALSE),"")</f>
        <v>34 comunas</v>
      </c>
      <c r="L17" s="302" t="str">
        <f>IFERROR(VLOOKUP(L$2,BPU_26x_M!$A$2:$B$69,2,FALSE),"")</f>
        <v>Promedio per cápita de frecuencia de transporte público mayor ajustada según el ICF.</v>
      </c>
      <c r="M17" s="305">
        <f>IFERROR(VLOOKUP(M$2,BPU_26x_M!$A$2:$B$69,2,FALSE),"")</f>
        <v>43098</v>
      </c>
      <c r="N17" s="305">
        <f>IFERROR(VLOOKUP(N$2,BPU_26x_M!$A$2:$B$69,2,FALSE),"")</f>
        <v>43830</v>
      </c>
      <c r="O17" s="302" t="str">
        <f>IFERROR(VLOOKUP(O$2,BPU_26x_M!$A$2:$B$69,2,FALSE),"")</f>
        <v>2 años</v>
      </c>
      <c r="P17" s="302" t="str">
        <f>IFERROR(VLOOKUP(P$2,BPU_26x_M!$A$2:$B$69,2,FALSE),"")</f>
        <v>Transporte público - Cobertura real de servicios - Movilidad.</v>
      </c>
      <c r="Q17" s="302" t="str">
        <f>IFERROR(VLOOKUP(Q$2,BPU_26x_M!$A$2:$B$69,2,FALSE),"")</f>
        <v>Movilidad</v>
      </c>
      <c r="R17" s="302" t="str">
        <f>IFERROR(VLOOKUP(R$2,BPU_26x_M!$A$2:$B$69,2,FALSE),"")</f>
        <v>Instituto Nacional de Estadísticas (INE)</v>
      </c>
      <c r="S17" s="55" t="str">
        <f>IFERROR(VLOOKUP(S$2,BPU_26x_M!$A$2:$B$69,2,FALSE),"")</f>
        <v>Los ICF están disponibles solo para la Ciudad de Santiago, lo que limita la cobertura territorial del indicador.</v>
      </c>
      <c r="T17" s="55" t="str">
        <f>IFERROR(VLOOKUP(T$2,BPU_26x_M!$A$2:$B$69,2,FALSE),"")</f>
        <v>BPU_26, BPU_26b.</v>
      </c>
      <c r="U17" s="302" t="str">
        <f>IFERROR(VLOOKUP(U$2,BPU_26x_M!$A$2:$B$69,2,FALSE),"")</f>
        <v>General Transit Feed Specification (GTFS) para cada ciudad.</v>
      </c>
      <c r="V17" s="302" t="str">
        <f>IFERROR(VLOOKUP(V$2,BPU_26x_M!$A$2:$B$69,2,FALSE),"")</f>
        <v>Subsecretaría de Transporte (SUBTRANS)</v>
      </c>
      <c r="W17" s="302">
        <f>IFERROR(VLOOKUP(W$2,BPU_26x_M!$A$2:$B$69,2,FALSE),"")</f>
        <v>2018</v>
      </c>
      <c r="X17" s="302" t="str">
        <f>IFERROR(VLOOKUP(X$2,BPU_26x_M!$A$2:$B$69,2,FALSE),"")</f>
        <v>Paraderos y estaciones (con coordenadas), recorridos (con frecuencia según tipo de día y periodo, con secuencia de paraderos o estaciones).</v>
      </c>
      <c r="Y17" s="302" t="str">
        <f>IFERROR(VLOOKUP(Y$2,BPU_26x_M!$A$2:$B$69,2,FALSE),"")</f>
        <v>ICF</v>
      </c>
      <c r="Z17" s="302" t="str">
        <f>IFERROR(VLOOKUP(Z$2,BPU_26x_M!$A$2:$B$69,2,FALSE),"")</f>
        <v>Directorio de Transporte Público Metropolitano (DTPM)</v>
      </c>
      <c r="AA17" s="302">
        <f>IFERROR(VLOOKUP(AA$2,BPU_26x_M!$A$2:$B$69,2,FALSE),"")</f>
        <v>2017</v>
      </c>
      <c r="AB17" s="302" t="str">
        <f>IFERROR(VLOOKUP(AB$2,BPU_26x_M!$A$2:$B$69,2,FALSE),"")</f>
        <v>Comunal</v>
      </c>
      <c r="AC17" s="302" t="str">
        <f>IFERROR(VLOOKUP(AC$2,BPU_26x_M!$A$2:$B$69,2,FALSE),"")</f>
        <v>Manzanas censales con datos de población.</v>
      </c>
      <c r="AD17" s="302" t="str">
        <f>IFERROR(VLOOKUP(AD$2,BPU_26x_M!$A$2:$B$69,2,FALSE),"")</f>
        <v>INE</v>
      </c>
      <c r="AE17" s="302">
        <f>IFERROR(VLOOKUP(AE$2,BPU_26x_M!$A$2:$B$69,2,FALSE),"")</f>
        <v>2016</v>
      </c>
      <c r="AF17" s="302" t="str">
        <f>IFERROR(VLOOKUP(AF$2,BPU_26x_M!$A$2:$B$69,2,FALSE),"")</f>
        <v>Manzanas censales.</v>
      </c>
      <c r="AG17" s="302" t="str">
        <f>IFERROR(VLOOKUP(AG$2,BPU_26x_M!$A$2:$B$69,2,FALSE),"")</f>
        <v/>
      </c>
      <c r="AH17" s="302" t="str">
        <f>IFERROR(VLOOKUP(AH$2,BPU_26x_M!$A$2:$B$69,2,FALSE),"")</f>
        <v/>
      </c>
      <c r="AI17" s="302" t="str">
        <f>IFERROR(VLOOKUP(AI$2,BPU_26x_M!$A$2:$B$69,2,FALSE),"")</f>
        <v/>
      </c>
      <c r="AJ17" s="302" t="str">
        <f>IFERROR(VLOOKUP(AJ$2,BPU_26x_M!$A$2:$B$69,2,FALSE),"")</f>
        <v/>
      </c>
    </row>
    <row r="18" spans="1:36" ht="72">
      <c r="A18" s="302" t="str">
        <f>IFERROR(VLOOKUP(A$2,BPU_26b_M!$A$2:$B$69,2,FALSE),"")</f>
        <v>BPU_26b</v>
      </c>
      <c r="B18" s="302" t="str">
        <f>IFERROR(VLOOKUP(B$2,BPU_26b_M!$A$2:$B$69,2,FALSE),"")</f>
        <v>2. Mejor acceso a movilidad sustentable</v>
      </c>
      <c r="C18" s="302" t="str">
        <f>IFERROR(VLOOKUP(C$2,BPU_26b_M!$A$2:$B$69,2,FALSE),"")</f>
        <v>Accesibilidad y cobertura del transporte público</v>
      </c>
      <c r="D18" s="302" t="str">
        <f>IFERROR(VLOOKUP(D$2,BPU_26b_M!$A$2:$B$69,2,FALSE),"")</f>
        <v>Densidad de oferta planificada de transporte público menor en periodo punta mañana, por persona</v>
      </c>
      <c r="E18" s="302" t="str">
        <f>IFERROR(VLOOKUP(E$2,BPU_26b_M!$A$2:$B$69,2,FALSE),"")</f>
        <v>Complementario</v>
      </c>
      <c r="F18" s="302" t="str">
        <f>IFERROR(VLOOKUP(F$2,BPU_26b_M!$A$2:$B$69,2,FALSE),"")</f>
        <v>2010-2014</v>
      </c>
      <c r="G18" s="302" t="str">
        <f>IFERROR(VLOOKUP(G$2,BPU_26b_M!$A$2:$B$69,2,FALSE),"")</f>
        <v>Comunal</v>
      </c>
      <c r="H18" s="302" t="str">
        <f>IFERROR(VLOOKUP(H$2,BPU_26b_M!$A$2:$B$69,2,FALSE),"")</f>
        <v>Este indicador promedia la frecuencia por habitante de los servicios de taxis colectivos accesibles durante una hora de Periodo Punta Mañana (PPM). Se calcula espacialmente para cada manzana censal, valorizada en cuanto a la oferta de colectivos mediante la construcción de buffers de 200 metros a lo largo de los recorridos. Para su agregación a nivel comunal, se calcula el promedio de la frecuencia per cápita por manzana. Este valor entrega una visión del nivel de cobertura y accesibilidad ofertado por los taxis colectivos en la comuna.</v>
      </c>
      <c r="I18" s="302" t="str">
        <f>IFERROR(VLOOKUP(I$2,BPU_26b_M!$A$2:$B$69,2,FALSE),"")</f>
        <v>Análisis de base de datos. Geoprocesamiento</v>
      </c>
      <c r="J18" s="302" t="str">
        <f>IFERROR(VLOOKUP(J$2,BPU_26b_M!$A$2:$B$69,2,FALSE),"")</f>
        <v>117 comunas</v>
      </c>
      <c r="K18" s="302" t="str">
        <f>IFERROR(VLOOKUP(K$2,BPU_26b_M!$A$2:$B$69,2,FALSE),"")</f>
        <v>Límite Urbano Censal (LUC) de 52 comunas</v>
      </c>
      <c r="L18" s="302" t="str">
        <f>IFERROR(VLOOKUP(L$2,BPU_26b_M!$A$2:$B$69,2,FALSE),"")</f>
        <v>Promedio per cápita de frecuencia de transporte público menor</v>
      </c>
      <c r="M18" s="305">
        <f>IFERROR(VLOOKUP(M$2,BPU_26b_M!$A$2:$B$69,2,FALSE),"")</f>
        <v>43098</v>
      </c>
      <c r="N18" s="305">
        <f>IFERROR(VLOOKUP(N$2,BPU_26b_M!$A$2:$B$69,2,FALSE),"")</f>
        <v>43826</v>
      </c>
      <c r="O18" s="302" t="str">
        <f>IFERROR(VLOOKUP(O$2,BPU_26b_M!$A$2:$B$69,2,FALSE),"")</f>
        <v>2 años</v>
      </c>
      <c r="P18" s="302" t="str">
        <f>IFERROR(VLOOKUP(P$2,BPU_26b_M!$A$2:$B$69,2,FALSE),"")</f>
        <v>Transporte público menor – Colectivos - Cobertura de servicios - Movilidad</v>
      </c>
      <c r="Q18" s="302" t="str">
        <f>IFERROR(VLOOKUP(Q$2,BPU_26b_M!$A$2:$B$69,2,FALSE),"")</f>
        <v>Movilidad</v>
      </c>
      <c r="R18" s="302" t="str">
        <f>IFERROR(VLOOKUP(R$2,BPU_26b_M!$A$2:$B$69,2,FALSE),"")</f>
        <v>Instituto Nacional de Estadísticas (INE)</v>
      </c>
      <c r="S18" s="55" t="str">
        <f>IFERROR(VLOOKUP(S$2,BPU_26b_M!$A$2:$B$69,2,FALSE),"")</f>
        <v>Dado el formato disponible para la oferta de taxis colectivos, el indicador puede tender a subestimar su oferta.</v>
      </c>
      <c r="T18" s="55" t="str">
        <f>IFERROR(VLOOKUP(T$2,BPU_26b_M!$A$2:$B$69,2,FALSE),"")</f>
        <v>BPU_26, BPU_26*.</v>
      </c>
      <c r="U18" s="302" t="str">
        <f>IFERROR(VLOOKUP(U$2,BPU_26b_M!$A$2:$B$69,2,FALSE),"")</f>
        <v>Líneas de colectivos con representación espacial y frecuencias según periodo</v>
      </c>
      <c r="V18" s="302" t="str">
        <f>IFERROR(VLOOKUP(V$2,BPU_26b_M!$A$2:$B$69,2,FALSE),"")</f>
        <v>Subsecretaría de Transportes (SUBTRANS)</v>
      </c>
      <c r="W18" s="302" t="str">
        <f>IFERROR(VLOOKUP(W$2,BPU_26b_M!$A$2:$B$69,2,FALSE),"")</f>
        <v>2010-2014</v>
      </c>
      <c r="X18" s="302" t="str">
        <f>IFERROR(VLOOKUP(X$2,BPU_26b_M!$A$2:$B$69,2,FALSE),"")</f>
        <v>Comunal</v>
      </c>
      <c r="Y18" s="302" t="str">
        <f>IFERROR(VLOOKUP(Y$2,BPU_26b_M!$A$2:$B$69,2,FALSE),"")</f>
        <v>Manzanas censales con dato de población</v>
      </c>
      <c r="Z18" s="302" t="str">
        <f>IFERROR(VLOOKUP(Z$2,BPU_26b_M!$A$2:$B$69,2,FALSE),"")</f>
        <v>INE</v>
      </c>
      <c r="AA18" s="302">
        <f>IFERROR(VLOOKUP(AA$2,BPU_26b_M!$A$2:$B$69,2,FALSE),"")</f>
        <v>2017</v>
      </c>
      <c r="AB18" s="302" t="str">
        <f>IFERROR(VLOOKUP(AB$2,BPU_26b_M!$A$2:$B$69,2,FALSE),"")</f>
        <v>Manzanas censales.</v>
      </c>
      <c r="AC18" s="302"/>
      <c r="AD18" s="302"/>
      <c r="AE18" s="302"/>
      <c r="AF18" s="302"/>
      <c r="AG18" s="302" t="str">
        <f>IFERROR(VLOOKUP(AG$2,BPU_26b_M!$A$2:$B$69,2,FALSE),"")</f>
        <v/>
      </c>
      <c r="AH18" s="302" t="str">
        <f>IFERROR(VLOOKUP(AH$2,BPU_26b_M!$A$2:$B$69,2,FALSE),"")</f>
        <v/>
      </c>
      <c r="AI18" s="302" t="str">
        <f>IFERROR(VLOOKUP(AI$2,BPU_26b_M!$A$2:$B$69,2,FALSE),"")</f>
        <v/>
      </c>
      <c r="AJ18" s="302" t="str">
        <f>IFERROR(VLOOKUP(AJ$2,BPU_26b_M!$A$2:$B$69,2,FALSE),"")</f>
        <v/>
      </c>
    </row>
    <row r="19" spans="1:36" ht="72">
      <c r="A19" s="302" t="str">
        <f>IFERROR(VLOOKUP(A$2,DE_36_M!$A$2:$B$69,2,FALSE),"")</f>
        <v>DE_36</v>
      </c>
      <c r="B19" s="302" t="str">
        <f>IFERROR(VLOOKUP(B$2,DE_36_M!$A$2:$B$69,2,FALSE),"")</f>
        <v>2. Mejor acceso a movilidad sustentable</v>
      </c>
      <c r="C19" s="302" t="str">
        <f>IFERROR(VLOOKUP(C$2,DE_36_M!$A$2:$B$69,2,FALSE),"")</f>
        <v>Accesibilidad y cobertura del transporte público</v>
      </c>
      <c r="D19" s="302" t="str">
        <f>IFERROR(VLOOKUP(D$2,DE_36_M!$A$2:$B$69,2,FALSE),"")</f>
        <v>Porcentaje de la población dentro del área de influencia de la red de transporte público mayor</v>
      </c>
      <c r="E19" s="302" t="str">
        <f>IFERROR(VLOOKUP(E$2,DE_36_M!$A$2:$B$69,2,FALSE),"")</f>
        <v>Estructural</v>
      </c>
      <c r="F19" s="302">
        <f>IFERROR(VLOOKUP(F$2,DE_36_M!$A$2:$B$69,2,FALSE),"")</f>
        <v>2018</v>
      </c>
      <c r="G19" s="302" t="str">
        <f>IFERROR(VLOOKUP(G$2,DE_36_M!$A$2:$B$69,2,FALSE),"")</f>
        <v>Ciudad</v>
      </c>
      <c r="H19" s="302" t="str">
        <f>IFERROR(VLOOKUP(H$2,DE_36_M!$A$2:$B$69,2,FALSE),"")</f>
        <v>Este indicador mide la población localizada dentro del área de influencia de la red de transporte público, definida por un radio de 500 metros desde un paradero de buses, y de 800 metros desde una estación de metro o una estación intermodal. El indicador muestra el total de población con acceso a ese sistema de transporte público mayor a distancias “caminables” en un área urbana. Su cálculo aborda 4 años: desde 2015 hasta 2018.</v>
      </c>
      <c r="I19" s="302" t="str">
        <f>IFERROR(VLOOKUP(I$2,DE_36_M!$A$2:$B$69,2,FALSE),"")</f>
        <v>Geoprocesamiento y análisis bases de datos</v>
      </c>
      <c r="J19" s="302" t="str">
        <f>IFERROR(VLOOKUP(J$2,DE_36_M!$A$2:$B$69,2,FALSE),"")</f>
        <v>25 ciudades</v>
      </c>
      <c r="K19" s="302" t="str">
        <f>IFERROR(VLOOKUP(K$2,DE_36_M!$A$2:$B$69,2,FALSE),"")</f>
        <v>25 ciudades</v>
      </c>
      <c r="L19" s="302" t="str">
        <f>IFERROR(VLOOKUP(L$2,DE_36_M!$A$2:$B$69,2,FALSE),"")</f>
        <v>Porcentaje</v>
      </c>
      <c r="M19" s="305">
        <f>IFERROR(VLOOKUP(M$2,DE_36_M!$A$2:$B$69,2,FALSE),"")</f>
        <v>43559</v>
      </c>
      <c r="N19" s="305">
        <f>IFERROR(VLOOKUP(N$2,DE_36_M!$A$2:$B$69,2,FALSE),"")</f>
        <v>43676</v>
      </c>
      <c r="O19" s="302" t="str">
        <f>IFERROR(VLOOKUP(O$2,DE_36_M!$A$2:$B$69,2,FALSE),"")</f>
        <v>5 años</v>
      </c>
      <c r="P19" s="302" t="str">
        <f>IFERROR(VLOOKUP(P$2,DE_36_M!$A$2:$B$69,2,FALSE),"")</f>
        <v>Acceso transporte público mayor - Oferta y demanda de transporte público.</v>
      </c>
      <c r="Q19" s="302" t="str">
        <f>IFERROR(VLOOKUP(Q$2,DE_36_M!$A$2:$B$69,2,FALSE),"")</f>
        <v>Movilidad</v>
      </c>
      <c r="R19" s="302" t="str">
        <f>IFERROR(VLOOKUP(R$2,DE_36_M!$A$2:$B$69,2,FALSE),"")</f>
        <v>Instituto Nacional de Estadísticas (INE)</v>
      </c>
      <c r="S19" s="55" t="str">
        <f>IFERROR(VLOOKUP(S$2,DE_36_M!$A$2:$B$69,2,FALSE),"")</f>
        <v xml:space="preserve">1. En casos excepcionales, el uso de centroides (puntos que definen el centro geométrico de un objeto) distorsiona la distancia entre paraderos de buses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19" s="55" t="str">
        <f>IFERROR(VLOOKUP(T$2,DE_36_M!$A$2:$B$69,2,FALSE),"")</f>
        <v>No tiene</v>
      </c>
      <c r="U19" s="302" t="str">
        <f>IFERROR(VLOOKUP(U$2,DE_36_M!$A$2:$B$69,2,FALSE),"")</f>
        <v>Cobertura de paraderos de transporte público mayor</v>
      </c>
      <c r="V19" s="302" t="str">
        <f>IFERROR(VLOOKUP(V$2,DE_36_M!$A$2:$B$69,2,FALSE),"")</f>
        <v>Subsecretaría de Transporte (SUBTRANS)</v>
      </c>
      <c r="W19" s="302" t="str">
        <f>IFERROR(VLOOKUP(W$2,DE_36_M!$A$2:$B$69,2,FALSE),"")</f>
        <v>2015 - 2016 - 2017 - 2018</v>
      </c>
      <c r="X19" s="302" t="str">
        <f>IFERROR(VLOOKUP(X$2,DE_36_M!$A$2:$B$69,2,FALSE),"")</f>
        <v>Comuna</v>
      </c>
      <c r="Y19" s="302" t="str">
        <f>IFERROR(VLOOKUP(Y$2,DE_36_M!$A$2:$B$69,2,FALSE),"")</f>
        <v xml:space="preserve">Cobertura de ejes viales </v>
      </c>
      <c r="Z19" s="302" t="str">
        <f>IFERROR(VLOOKUP(Z$2,DE_36_M!$A$2:$B$69,2,FALSE),"")</f>
        <v>INE</v>
      </c>
      <c r="AA19" s="302">
        <f>IFERROR(VLOOKUP(AA$2,DE_36_M!$A$2:$B$69,2,FALSE),"")</f>
        <v>2017</v>
      </c>
      <c r="AB19" s="302" t="str">
        <f>IFERROR(VLOOKUP(AB$2,DE_36_M!$A$2:$B$69,2,FALSE),"")</f>
        <v>Límite Urbano Censal (LUC)</v>
      </c>
      <c r="AC19" s="302" t="str">
        <f>IFERROR(VLOOKUP(AC$2,DE_36_M!$A$2:$B$69,2,FALSE),"")</f>
        <v xml:space="preserve">Cobertura de manzanas con población </v>
      </c>
      <c r="AD19" s="302" t="str">
        <f>IFERROR(VLOOKUP(AD$2,DE_36_M!$A$2:$B$69,2,FALSE),"")</f>
        <v>INE</v>
      </c>
      <c r="AE19" s="302">
        <f>IFERROR(VLOOKUP(AE$2,DE_36_M!$A$2:$B$69,2,FALSE),"")</f>
        <v>2017</v>
      </c>
      <c r="AF19" s="302" t="str">
        <f>IFERROR(VLOOKUP(AF$2,DE_36_M!$A$2:$B$69,2,FALSE),"")</f>
        <v>LUC</v>
      </c>
      <c r="AG19" s="302" t="str">
        <f>IFERROR(VLOOKUP(AG$2,DE_36_M!$A$2:$B$69,2,FALSE),"")</f>
        <v/>
      </c>
      <c r="AH19" s="302" t="str">
        <f>IFERROR(VLOOKUP(AH$2,DE_36_M!$A$2:$B$69,2,FALSE),"")</f>
        <v/>
      </c>
      <c r="AI19" s="302" t="str">
        <f>IFERROR(VLOOKUP(AI$2,DE_36_M!$A$2:$B$69,2,FALSE),"")</f>
        <v/>
      </c>
      <c r="AJ19" s="302" t="str">
        <f>IFERROR(VLOOKUP(AJ$2,DE_36_M!$A$2:$B$69,2,FALSE),"")</f>
        <v/>
      </c>
    </row>
    <row r="20" spans="1:36" ht="96">
      <c r="A20" s="302" t="str">
        <f>IFERROR(VLOOKUP(A$2,EA_93_M!$A$2:$B$68,2,FALSE),"")</f>
        <v>EA_93</v>
      </c>
      <c r="B20" s="302" t="str">
        <f>IFERROR(VLOOKUP(B$2,EA_93_M!$A$2:$B$68,2,FALSE),"")</f>
        <v xml:space="preserve">2. Mejor acceso a movilidad sustentable </v>
      </c>
      <c r="C20" s="302" t="str">
        <f>IFERROR(VLOOKUP(C$2,EA_93_M!$A$2:$B$68,2,FALSE),"")</f>
        <v>Condiciones para la movilidad activa</v>
      </c>
      <c r="D20" s="302" t="str">
        <f>IFERROR(VLOOKUP(D$2,EA_93_M!$A$2:$B$68,2,FALSE),"")</f>
        <v>Porcentaje de cobertura de la red de ciclovía sobre la red vial</v>
      </c>
      <c r="E20" s="302" t="str">
        <f>IFERROR(VLOOKUP(E$2,EA_93_M!$A$2:$B$68,2,FALSE),"")</f>
        <v>Complementario</v>
      </c>
      <c r="F20" s="302">
        <f>IFERROR(VLOOKUP(F$2,EA_93_M!$A$2:$B$68,2,FALSE),"")</f>
        <v>2018</v>
      </c>
      <c r="G20" s="302" t="str">
        <f>IFERROR(VLOOKUP(G$2,EA_93_M!$A$2:$B$68,2,FALSE),"")</f>
        <v>Comunal</v>
      </c>
      <c r="H20" s="302" t="str">
        <f>IFERROR(VLOOKUP(H$2,EA_93_M!$A$2:$B$68,2,FALSE),"")</f>
        <v>Este indicador corresponde a la suma de tramos de la red de ciclovía en relación con la extensión total de la red vial. Se entiende por red de ciclovía al conjunto de todas las vías segregadas (visual o físicamente) para el uso de los ciclos (vehículos no motorizados de una o más ruedas propulsados a tracción humana como bicicletas, skaters y patines).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v>
      </c>
      <c r="I20" s="302" t="str">
        <f>IFERROR(VLOOKUP(I$2,EA_93_M!$A$2:$B$68,2,FALSE),"")</f>
        <v>Geoprocesamiento</v>
      </c>
      <c r="J20" s="302" t="str">
        <f>IFERROR(VLOOKUP(J$2,EA_93_M!$A$2:$B$68,2,FALSE),"")</f>
        <v>Límite Urbano Censal (LUC) de 117 comunas</v>
      </c>
      <c r="K20" s="302" t="str">
        <f>IFERROR(VLOOKUP(K$2,EA_93_M!$A$2:$B$68,2,FALSE),"")</f>
        <v>LUC de 90 comunas</v>
      </c>
      <c r="L20" s="302" t="str">
        <f>IFERROR(VLOOKUP(L$2,EA_93_M!$A$2:$B$68,2,FALSE),"")</f>
        <v>Porcentaje</v>
      </c>
      <c r="M20" s="305">
        <f>IFERROR(VLOOKUP(M$2,EA_93_M!$A$2:$B$68,2,FALSE),"")</f>
        <v>43046</v>
      </c>
      <c r="N20" s="305">
        <f>IFERROR(VLOOKUP(N$2,EA_93_M!$A$2:$B$68,2,FALSE),"")</f>
        <v>43658</v>
      </c>
      <c r="O20" s="302" t="str">
        <f>IFERROR(VLOOKUP(O$2,EA_93_M!$A$2:$B$68,2,FALSE),"")</f>
        <v>2 años</v>
      </c>
      <c r="P20" s="302" t="str">
        <f>IFERROR(VLOOKUP(P$2,EA_93_M!$A$2:$B$68,2,FALSE),"")</f>
        <v>Ciclovía - Red Vial - Porcentaje</v>
      </c>
      <c r="Q20" s="302" t="str">
        <f>IFERROR(VLOOKUP(Q$2,EA_93_M!$A$2:$B$68,2,FALSE),"")</f>
        <v>Movilidad</v>
      </c>
      <c r="R20" s="302" t="str">
        <f>IFERROR(VLOOKUP(R$2,EA_93_M!$A$2:$B$68,2,FALSE),"")</f>
        <v>Instituto Nacional de Estadísticas (INE)</v>
      </c>
      <c r="S20" s="55" t="str">
        <f>IFERROR(VLOOKUP(S$2,EA_93_M!$A$2:$B$68,2,FALSE),"")</f>
        <v xml:space="preserve">El indicador mide únicamente longitud de metros de ciclovías implementadas sin dar cuenta de la calidad de ellas. </v>
      </c>
      <c r="T20" s="55" t="str">
        <f>IFERROR(VLOOKUP(T$2,EA_93_M!$A$2:$B$68,2,FALSE),"")</f>
        <v>No tiene</v>
      </c>
      <c r="U20" s="302" t="str">
        <f>IFERROR(VLOOKUP(U$2,EA_93_M!$A$2:$B$68,2,FALSE),"")</f>
        <v>Ciclovías</v>
      </c>
      <c r="V20" s="302" t="str">
        <f>IFERROR(VLOOKUP(V$2,EA_93_M!$A$2:$B$68,2,FALSE),"")</f>
        <v>Catastros de la Secretaría de Planificación de Transporte (SECTRA) complementado con los del Ministerio de Vivienda y Urbanismo (MINVU)</v>
      </c>
      <c r="W20" s="302">
        <f>IFERROR(VLOOKUP(W$2,EA_93_M!$A$2:$B$68,2,FALSE),"")</f>
        <v>2018</v>
      </c>
      <c r="X20" s="302" t="str">
        <f>IFERROR(VLOOKUP(X$2,EA_93_M!$A$2:$B$68,2,FALSE),"")</f>
        <v xml:space="preserve">Comunal </v>
      </c>
      <c r="Y20" s="302" t="str">
        <f>IFERROR(VLOOKUP(Y$2,EA_93_M!$A$2:$B$68,2,FALSE),"")</f>
        <v>Red vial</v>
      </c>
      <c r="Z20" s="302" t="str">
        <f>IFERROR(VLOOKUP(Z$2,EA_93_M!$A$2:$B$68,2,FALSE),"")</f>
        <v>INE</v>
      </c>
      <c r="AA20" s="302">
        <f>IFERROR(VLOOKUP(AA$2,EA_93_M!$A$2:$B$68,2,FALSE),"")</f>
        <v>2018</v>
      </c>
      <c r="AB20" s="302" t="str">
        <f>IFERROR(VLOOKUP(AB$2,EA_93_M!$A$2:$B$68,2,FALSE),"")</f>
        <v xml:space="preserve">Comunal </v>
      </c>
      <c r="AC20" s="302"/>
      <c r="AD20" s="302"/>
      <c r="AE20" s="302"/>
      <c r="AF20" s="302"/>
      <c r="AG20" s="302" t="str">
        <f>IFERROR(VLOOKUP(AG$2,EA_93_M!$A$2:$B$68,2,FALSE),"")</f>
        <v/>
      </c>
      <c r="AH20" s="302" t="str">
        <f>IFERROR(VLOOKUP(AH$2,EA_93_M!$A$2:$B$68,2,FALSE),"")</f>
        <v/>
      </c>
      <c r="AI20" s="302" t="str">
        <f>IFERROR(VLOOKUP(AI$2,EA_93_M!$A$2:$B$68,2,FALSE),"")</f>
        <v/>
      </c>
      <c r="AJ20" s="302" t="str">
        <f>IFERROR(VLOOKUP(AJ$2,EA_93_M!$A$2:$B$68,2,FALSE),"")</f>
        <v/>
      </c>
    </row>
    <row r="21" spans="1:36" ht="132">
      <c r="A21" s="302" t="str">
        <f>IFERROR(VLOOKUP(A$2,DE_33_M!$A$2:$B$69,2,FALSE),"")</f>
        <v>DE_33</v>
      </c>
      <c r="B21" s="302" t="str">
        <f>IFERROR(VLOOKUP(B$2,DE_33_M!$A$2:$B$69,2,FALSE),"")</f>
        <v xml:space="preserve">2. Mejor acceso a movilidad sustentable </v>
      </c>
      <c r="C21" s="302" t="str">
        <f>IFERROR(VLOOKUP(C$2,DE_33_M!$A$2:$B$69,2,FALSE),"")</f>
        <v>Congestión</v>
      </c>
      <c r="D21" s="302" t="str">
        <f>IFERROR(VLOOKUP(D$2,DE_33_M!$A$2:$B$69,2,FALSE),"")</f>
        <v>Relación entre el tiempo de viaje en hora punta respecto del tiempo de viaje fuera de hora punta</v>
      </c>
      <c r="E21" s="302" t="str">
        <f>IFERROR(VLOOKUP(E$2,DE_33_M!$A$2:$B$69,2,FALSE),"")</f>
        <v>Complementario</v>
      </c>
      <c r="F21" s="302" t="str">
        <f>IFERROR(VLOOKUP(F$2,DE_33_M!$A$2:$B$69,2,FALSE),"")</f>
        <v>2010 - 2012 - 2013 - 2014 - 2017</v>
      </c>
      <c r="G21" s="302" t="str">
        <f>IFERROR(VLOOKUP(G$2,DE_33_M!$A$2:$B$69,2,FALSE),"")</f>
        <v>Comunal</v>
      </c>
      <c r="H21" s="302" t="str">
        <f>IFERROR(VLOOKUP(H$2,DE_33_M!$A$2:$B$69,2,FALSE),"")</f>
        <v xml:space="preserve">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 Se debe esperar que en términos razonables el tiempo de viaje en hora punta represente un aumento de entre 10% y 15% del tiempo de viaje en condiciones libres (esto es un cociente de 1,10 a 1,15). </v>
      </c>
      <c r="I21" s="302" t="str">
        <f>IFERROR(VLOOKUP(I$2,DE_33_M!$A$2:$B$69,2,FALSE),"")</f>
        <v>Análisis y procesamiento de base de datos</v>
      </c>
      <c r="J21" s="302" t="str">
        <f>IFERROR(VLOOKUP(J$2,DE_33_M!$A$2:$B$69,2,FALSE),"")</f>
        <v>Definida según su instrumento de levantamiento: 63 comunas / Encuesta Origen Destino (en adelante EOD) que cubren 12 ciudades SIEDU.</v>
      </c>
      <c r="K21" s="302" t="str">
        <f>IFERROR(VLOOKUP(K$2,DE_33_M!$A$2:$B$69,2,FALSE),"")</f>
        <v xml:space="preserve">63 comunas </v>
      </c>
      <c r="L21" s="302" t="str">
        <f>IFERROR(VLOOKUP(L$2,DE_33_M!$A$2:$B$69,2,FALSE),"")</f>
        <v>Ratio</v>
      </c>
      <c r="M21" s="305">
        <f>IFERROR(VLOOKUP(M$2,DE_33_M!$A$2:$B$69,2,FALSE),"")</f>
        <v>43098</v>
      </c>
      <c r="N21" s="305">
        <f>IFERROR(VLOOKUP(N$2,DE_33_M!$A$2:$B$69,2,FALSE),"")</f>
        <v>43686</v>
      </c>
      <c r="O21" s="302" t="str">
        <f>IFERROR(VLOOKUP(O$2,DE_33_M!$A$2:$B$69,2,FALSE),"")</f>
        <v>2 años</v>
      </c>
      <c r="P21" s="302" t="str">
        <f>IFERROR(VLOOKUP(P$2,DE_33_M!$A$2:$B$69,2,FALSE),"")</f>
        <v>Congestión - Punta mañana - Tiempo de viaje – EOD - Movilidad.</v>
      </c>
      <c r="Q21" s="302" t="str">
        <f>IFERROR(VLOOKUP(Q$2,DE_33_M!$A$2:$B$69,2,FALSE),"")</f>
        <v>Movilidad</v>
      </c>
      <c r="R21" s="302" t="str">
        <f>IFERROR(VLOOKUP(R$2,DE_33_M!$A$2:$B$69,2,FALSE),"")</f>
        <v>Instituto Nacional de Estadísticas (INE)</v>
      </c>
      <c r="S21" s="55" t="str">
        <f>IFERROR(VLOOKUP(S$2,DE_33_M!$A$2:$B$69,2,FALSE),"")</f>
        <v>No se dispone de información para la totalidad de las comunas y ciudades SIEDU.</v>
      </c>
      <c r="T21" s="55" t="str">
        <f>IFERROR(VLOOKUP(T$2,DE_33_M!$A$2:$B$69,2,FALSE),"")</f>
        <v>No tiene</v>
      </c>
      <c r="U21" s="302" t="str">
        <f>IFERROR(VLOOKUP(U$2,DE_33_M!$A$2:$B$69,2,FALSE),"")</f>
        <v>EOD completa</v>
      </c>
      <c r="V21" s="302" t="str">
        <f>IFERROR(VLOOKUP(V$2,DE_33_M!$A$2:$B$69,2,FALSE),"")</f>
        <v>Secretaría de Planificación de Transporte (SECTRA)</v>
      </c>
      <c r="W21" s="302" t="str">
        <f>IFERROR(VLOOKUP(W$2,DE_33_M!$A$2:$B$69,2,FALSE),"")</f>
        <v>Arica, Iquique/Alto Hospicio, Antofagasta, Copiapó y Coquimbo/La Serena - 2010, Gran Santiago - 2012, Temuco/Padre las Casas, Osorno y Valdivia - 2013, Gran Valparaíso y Puerto Montt - 2014, San Antonio - 2017.</v>
      </c>
      <c r="X21" s="302" t="str">
        <f>IFERROR(VLOOKUP(X$2,DE_33_M!$A$2:$B$69,2,FALSE),"")</f>
        <v>Hogares, Personas, Viajes por zonas EOD, por ciudad levantada.</v>
      </c>
      <c r="Y21" s="302"/>
      <c r="Z21" s="302"/>
      <c r="AA21" s="302"/>
      <c r="AB21" s="302"/>
      <c r="AC21" s="302"/>
      <c r="AD21" s="302"/>
      <c r="AE21" s="302"/>
      <c r="AF21" s="302"/>
      <c r="AG21" s="302" t="str">
        <f>IFERROR(VLOOKUP(AG$2,DE_33_M!$A$2:$B$69,2,FALSE),"")</f>
        <v/>
      </c>
      <c r="AH21" s="302" t="str">
        <f>IFERROR(VLOOKUP(AH$2,DE_33_M!$A$2:$B$69,2,FALSE),"")</f>
        <v/>
      </c>
      <c r="AI21" s="302" t="str">
        <f>IFERROR(VLOOKUP(AI$2,DE_33_M!$A$2:$B$69,2,FALSE),"")</f>
        <v/>
      </c>
      <c r="AJ21" s="302" t="str">
        <f>IFERROR(VLOOKUP(AJ$2,DE_33_M!$A$2:$B$69,2,FALSE),"")</f>
        <v/>
      </c>
    </row>
    <row r="22" spans="1:36" ht="132">
      <c r="A22" s="302" t="str">
        <f>IFERROR(VLOOKUP(A$2,DE_102_M!$A$2:$B$69,2,FALSE),"")</f>
        <v>DE_102</v>
      </c>
      <c r="B22" s="302" t="str">
        <f>IFERROR(VLOOKUP(B$2,DE_102_M!$A$2:$B$69,2,FALSE),"")</f>
        <v xml:space="preserve">2. Mejor acceso a movilidad sustentable </v>
      </c>
      <c r="C22" s="302" t="str">
        <f>IFERROR(VLOOKUP(C$2,DE_102_M!$A$2:$B$69,2,FALSE),"")</f>
        <v>Partición modal</v>
      </c>
      <c r="D22" s="302" t="str">
        <f>IFERROR(VLOOKUP(D$2,DE_102_M!$A$2:$B$69,2,FALSE),"")</f>
        <v xml:space="preserve">Partición modal del transporte público (número de viajes en transporte público respecto al número total de viajes) </v>
      </c>
      <c r="E22" s="302" t="str">
        <f>IFERROR(VLOOKUP(E$2,DE_102_M!$A$2:$B$69,2,FALSE),"")</f>
        <v>Estructural</v>
      </c>
      <c r="F22" s="302" t="str">
        <f>IFERROR(VLOOKUP(F$2,DE_102_M!$A$2:$B$69,2,FALSE),"")</f>
        <v>2010 - 2012 - 2013 - 2014 - 2017</v>
      </c>
      <c r="G22" s="302" t="str">
        <f>IFERROR(VLOOKUP(G$2,DE_102_M!$A$2:$B$69,2,FALSE),"")</f>
        <v>Comunal</v>
      </c>
      <c r="H22" s="302" t="str">
        <f>IFERROR(VLOOKUP(H$2,DE_102_M!$A$2:$B$69,2,FALSE),"")</f>
        <v xml:space="preserve">Este indicador mide el porcentaje de viajes en transporte público en la distribución modal total. En la medida que su valor aumenta es posible asumir un grado mayor de eficiencia de la movilidad urbana, en tanto el transporte público tiene la capacidad de movilizar a más personas con menor energía, generando a su vez menor contaminación y congestión. </v>
      </c>
      <c r="I22" s="302" t="str">
        <f>IFERROR(VLOOKUP(I$2,DE_102_M!$A$2:$B$69,2,FALSE),"")</f>
        <v>Análisis y procesamiento de base de datos</v>
      </c>
      <c r="J22" s="302" t="str">
        <f>IFERROR(VLOOKUP(J$2,DE_102_M!$A$2:$B$69,2,FALSE),"")</f>
        <v>Definida según su instrumento de levantamiento: 63 comunas / Encuesta Origen Destino (en adelante EOD) que cubren 12 ciudades SIEDU.</v>
      </c>
      <c r="K22" s="302" t="str">
        <f>IFERROR(VLOOKUP(K$2,DE_102_M!$A$2:$B$69,2,FALSE),"")</f>
        <v>63 comunas</v>
      </c>
      <c r="L22" s="302" t="str">
        <f>IFERROR(VLOOKUP(L$2,DE_102_M!$A$2:$B$69,2,FALSE),"")</f>
        <v>Porcentaje</v>
      </c>
      <c r="M22" s="305">
        <f>IFERROR(VLOOKUP(M$2,DE_102_M!$A$2:$B$69,2,FALSE),"")</f>
        <v>43098</v>
      </c>
      <c r="N22" s="305">
        <f>IFERROR(VLOOKUP(N$2,DE_102_M!$A$2:$B$69,2,FALSE),"")</f>
        <v>43684</v>
      </c>
      <c r="O22" s="302" t="str">
        <f>IFERROR(VLOOKUP(O$2,DE_102_M!$A$2:$B$69,2,FALSE),"")</f>
        <v>2 años</v>
      </c>
      <c r="P22" s="302" t="str">
        <f>IFERROR(VLOOKUP(P$2,DE_102_M!$A$2:$B$69,2,FALSE),"")</f>
        <v>Partición modal - Transporte público – EOD - Movilidad.</v>
      </c>
      <c r="Q22" s="302" t="str">
        <f>IFERROR(VLOOKUP(Q$2,DE_102_M!$A$2:$B$69,2,FALSE),"")</f>
        <v>Movilidad</v>
      </c>
      <c r="R22" s="302" t="str">
        <f>IFERROR(VLOOKUP(R$2,DE_102_M!$A$2:$B$69,2,FALSE),"")</f>
        <v>Instituto Nacional de Estadísticas (INE)</v>
      </c>
      <c r="S22" s="55" t="str">
        <f>IFERROR(VLOOKUP(S$2,DE_102_M!$A$2:$B$69,2,FALSE),"")</f>
        <v>No se dispone de información para la totalidad de las comunas y ciudades SIEDU.</v>
      </c>
      <c r="T22" s="55" t="str">
        <f>IFERROR(VLOOKUP(T$2,DE_102_M!$A$2:$B$69,2,FALSE),"")</f>
        <v>No tiene</v>
      </c>
      <c r="U22" s="302" t="str">
        <f>IFERROR(VLOOKUP(U$2,DE_102_M!$A$2:$B$69,2,FALSE),"")</f>
        <v xml:space="preserve">EOD </v>
      </c>
      <c r="V22" s="302" t="str">
        <f>IFERROR(VLOOKUP(V$2,DE_102_M!$A$2:$B$69,2,FALSE),"")</f>
        <v>Secretaría de Planificación de Transporte (SECTRA)</v>
      </c>
      <c r="W22" s="302" t="str">
        <f>IFERROR(VLOOKUP(W$2,DE_102_M!$A$2:$B$69,2,FALSE),"")</f>
        <v>Arica, Iquique/Alto Hospicio, Antofagasta, Copiapó y Coquimbo/La Serena - 2010, Gran Santiago - 2012, Temuco/Padre las Casas, Osorno y Valdivia - 2013, Gran Valparaíso y Puerto Montt - 2014, San Antonio - 2017.</v>
      </c>
      <c r="X22" s="302" t="str">
        <f>IFERROR(VLOOKUP(X$2,DE_102_M!$A$2:$B$69,2,FALSE),"")</f>
        <v>Hogares, Personas, Viajes por zonas EOD, por ciudad levantada.</v>
      </c>
      <c r="Y22" s="302"/>
      <c r="Z22" s="302"/>
      <c r="AA22" s="302"/>
      <c r="AB22" s="302"/>
      <c r="AC22" s="302"/>
      <c r="AD22" s="302"/>
      <c r="AE22" s="302"/>
      <c r="AF22" s="302"/>
      <c r="AG22" s="302" t="str">
        <f>IFERROR(VLOOKUP(AG$2,DE_102_M!$A$2:$B$69,2,FALSE),"")</f>
        <v/>
      </c>
      <c r="AH22" s="302" t="str">
        <f>IFERROR(VLOOKUP(AH$2,DE_102_M!$A$2:$B$69,2,FALSE),"")</f>
        <v/>
      </c>
      <c r="AI22" s="302" t="str">
        <f>IFERROR(VLOOKUP(AI$2,DE_102_M!$A$2:$B$69,2,FALSE),"")</f>
        <v/>
      </c>
      <c r="AJ22" s="302" t="str">
        <f>IFERROR(VLOOKUP(AJ$2,DE_102_M!$A$2:$B$69,2,FALSE),"")</f>
        <v/>
      </c>
    </row>
    <row r="23" spans="1:36" ht="132">
      <c r="A23" s="302" t="str">
        <f>IFERROR(VLOOKUP(A$2,DE_105_M!$A$2:$B$69,2,FALSE),"")</f>
        <v>DE_105</v>
      </c>
      <c r="B23" s="302" t="str">
        <f>IFERROR(VLOOKUP(B$2,DE_105_M!$A$2:$B$69,2,FALSE),"")</f>
        <v>2. Mejor acceso a movilidad sustentable</v>
      </c>
      <c r="C23" s="302" t="str">
        <f>IFERROR(VLOOKUP(C$2,DE_105_M!$A$2:$B$69,2,FALSE),"")</f>
        <v>Partición modal</v>
      </c>
      <c r="D23" s="302" t="str">
        <f>IFERROR(VLOOKUP(D$2,DE_105_M!$A$2:$B$69,2,FALSE),"")</f>
        <v>Partición modal del transporte sustentable (suma de viajes en transporte público, caminata y bicicleta respecto al número total de viajes)</v>
      </c>
      <c r="E23" s="302" t="str">
        <f>IFERROR(VLOOKUP(E$2,DE_105_M!$A$2:$B$69,2,FALSE),"")</f>
        <v>Estructural</v>
      </c>
      <c r="F23" s="302" t="str">
        <f>IFERROR(VLOOKUP(F$2,DE_105_M!$A$2:$B$69,2,FALSE),"")</f>
        <v>2010 - 2012 - 2013 - 2014 - 2017</v>
      </c>
      <c r="G23" s="302" t="str">
        <f>IFERROR(VLOOKUP(G$2,DE_105_M!$A$2:$B$69,2,FALSE),"")</f>
        <v>Comunal</v>
      </c>
      <c r="H23" s="302" t="str">
        <f>IFERROR(VLOOKUP(H$2,DE_105_M!$A$2:$B$69,2,FALSE),"")</f>
        <v xml:space="preserve">Este indicador mide el porcentaje de viajes en Transporte Sustentable, esto es, empleando los modos de transporte público, caminata y bicicleta, en la distribución modal total. En la medida que este indicador aumenta es posible asumir un grado mayor de eficiencia de la movilidad urbana, en tanto los modos caminata y bicicleta como movilidad activa no motorizada sumado al transporte público tienen la capacidad de movilizar a más personas con menor energía, generando a su vez menor contaminación y congestión. </v>
      </c>
      <c r="I23" s="302" t="str">
        <f>IFERROR(VLOOKUP(I$2,DE_105_M!$A$2:$B$69,2,FALSE),"")</f>
        <v>Análisis y procesamiento de base de datos</v>
      </c>
      <c r="J23" s="302" t="str">
        <f>IFERROR(VLOOKUP(J$2,DE_105_M!$A$2:$B$69,2,FALSE),"")</f>
        <v>Definida según su instrumento de levantamiento: 63 comunas / Encuesta Origen Destino (en adelante EOD) que cubren 12 ciudades SIEDU.</v>
      </c>
      <c r="K23" s="302" t="str">
        <f>IFERROR(VLOOKUP(K$2,DE_105_M!$A$2:$B$69,2,FALSE),"")</f>
        <v>63 comunas</v>
      </c>
      <c r="L23" s="302" t="str">
        <f>IFERROR(VLOOKUP(L$2,DE_105_M!$A$2:$B$69,2,FALSE),"")</f>
        <v>Porcentaje</v>
      </c>
      <c r="M23" s="305">
        <f>IFERROR(VLOOKUP(M$2,DE_105_M!$A$2:$B$69,2,FALSE),"")</f>
        <v>43098</v>
      </c>
      <c r="N23" s="305">
        <f>IFERROR(VLOOKUP(N$2,DE_105_M!$A$2:$B$69,2,FALSE),"")</f>
        <v>43684</v>
      </c>
      <c r="O23" s="302" t="str">
        <f>IFERROR(VLOOKUP(O$2,DE_105_M!$A$2:$B$69,2,FALSE),"")</f>
        <v>2 años</v>
      </c>
      <c r="P23" s="302" t="str">
        <f>IFERROR(VLOOKUP(P$2,DE_105_M!$A$2:$B$69,2,FALSE),"")</f>
        <v>Partición modal - Transporte público – EOD - Movilidad sustentable.</v>
      </c>
      <c r="Q23" s="302" t="str">
        <f>IFERROR(VLOOKUP(Q$2,DE_105_M!$A$2:$B$69,2,FALSE),"")</f>
        <v>Movilidad</v>
      </c>
      <c r="R23" s="302" t="str">
        <f>IFERROR(VLOOKUP(R$2,DE_105_M!$A$2:$B$69,2,FALSE),"")</f>
        <v>Instituto Nacional de Estadísticas (INE)</v>
      </c>
      <c r="S23" s="55" t="str">
        <f>IFERROR(VLOOKUP(S$2,DE_105_M!$A$2:$B$69,2,FALSE),"")</f>
        <v>No se dispone de información para la totalidad de las comunas y ciudades SIEDU.</v>
      </c>
      <c r="T23" s="55" t="str">
        <f>IFERROR(VLOOKUP(T$2,DE_105_M!$A$2:$B$69,2,FALSE),"")</f>
        <v>No tiene</v>
      </c>
      <c r="U23" s="302" t="str">
        <f>IFERROR(VLOOKUP(U$2,DE_105_M!$A$2:$B$69,2,FALSE),"")</f>
        <v xml:space="preserve">EOD </v>
      </c>
      <c r="V23" s="302" t="str">
        <f>IFERROR(VLOOKUP(V$2,DE_105_M!$A$2:$B$69,2,FALSE),"")</f>
        <v>Secretaría de Planificación de Transporte (SECTRA)</v>
      </c>
      <c r="W23" s="302" t="str">
        <f>IFERROR(VLOOKUP(W$2,DE_105_M!$A$2:$B$69,2,FALSE),"")</f>
        <v>Arica, Iquique/Alto Hospicio, Antofagasta, Copiapó y Coquimbo/La Serena - 2010, Gran Santiago - 2012, Temuco/Padre las Casas, Osorno y Valdivia - 2013, Gran Valparaíso y Puerto Montt - 2014, San Antonio - 2017.</v>
      </c>
      <c r="X23" s="302" t="str">
        <f>IFERROR(VLOOKUP(X$2,DE_105_M!$A$2:$B$69,2,FALSE),"")</f>
        <v>Hogares, Personas, Viajes por zonas EOD, por ciudad levantada.</v>
      </c>
      <c r="Y23" s="302"/>
      <c r="Z23" s="302"/>
      <c r="AA23" s="302"/>
      <c r="AB23" s="302"/>
      <c r="AC23" s="302"/>
      <c r="AD23" s="302"/>
      <c r="AE23" s="302"/>
      <c r="AF23" s="302"/>
      <c r="AG23" s="302" t="str">
        <f>IFERROR(VLOOKUP(AG$2,DE_105_M!$A$2:$B$69,2,FALSE),"")</f>
        <v/>
      </c>
      <c r="AH23" s="302" t="str">
        <f>IFERROR(VLOOKUP(AH$2,DE_105_M!$A$2:$B$69,2,FALSE),"")</f>
        <v/>
      </c>
      <c r="AI23" s="302" t="str">
        <f>IFERROR(VLOOKUP(AI$2,DE_105_M!$A$2:$B$69,2,FALSE),"")</f>
        <v/>
      </c>
      <c r="AJ23" s="302" t="str">
        <f>IFERROR(VLOOKUP(AJ$2,DE_105_M!$A$2:$B$69,2,FALSE),"")</f>
        <v/>
      </c>
    </row>
    <row r="24" spans="1:36" ht="60">
      <c r="A24" s="302" t="str">
        <f>IFERROR(VLOOKUP(A$2,DE_28_M!$A$2:$B$69,2,FALSE),"")</f>
        <v>DE_28</v>
      </c>
      <c r="B24" s="302" t="str">
        <f>IFERROR(VLOOKUP(B$2,DE_28_M!$A$2:$B$69,2,FALSE),"")</f>
        <v>2. Mejor acceso a movilidad sustentable</v>
      </c>
      <c r="C24" s="302" t="str">
        <f>IFERROR(VLOOKUP(C$2,DE_28_M!$A$2:$B$69,2,FALSE),"")</f>
        <v>Seguridad vial</v>
      </c>
      <c r="D24" s="302" t="str">
        <f>IFERROR(VLOOKUP(D$2,DE_28_M!$A$2:$B$69,2,FALSE),"")</f>
        <v>Número de víctimas mortales en siniestros de tránsito por cada 100.000 habitantes</v>
      </c>
      <c r="E24" s="302" t="str">
        <f>IFERROR(VLOOKUP(E$2,DE_28_M!$A$2:$B$69,2,FALSE),"")</f>
        <v>Estructural</v>
      </c>
      <c r="F24" s="302">
        <f>IFERROR(VLOOKUP(F$2,DE_28_M!$A$2:$B$69,2,FALSE),"")</f>
        <v>2018</v>
      </c>
      <c r="G24" s="302" t="str">
        <f>IFERROR(VLOOKUP(G$2,DE_28_M!$A$2:$B$69,2,FALSE),"")</f>
        <v>Comunal</v>
      </c>
      <c r="H24" s="302" t="str">
        <f>IFERROR(VLOOKUP(H$2,DE_28_M!$A$2:$B$69,2,FALSE),"")</f>
        <v>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v>
      </c>
      <c r="I24" s="302" t="str">
        <f>IFERROR(VLOOKUP(I$2,DE_28_M!$A$2:$B$69,2,FALSE),"")</f>
        <v>Análisis de bases de datos</v>
      </c>
      <c r="J24" s="302" t="str">
        <f>IFERROR(VLOOKUP(J$2,DE_28_M!$A$2:$B$69,2,FALSE),"")</f>
        <v>117 comunas</v>
      </c>
      <c r="K24" s="302" t="str">
        <f>IFERROR(VLOOKUP(K$2,DE_28_M!$A$2:$B$69,2,FALSE),"")</f>
        <v>117 comunas</v>
      </c>
      <c r="L24" s="302" t="str">
        <f>IFERROR(VLOOKUP(L$2,DE_28_M!$A$2:$B$69,2,FALSE),"")</f>
        <v>Relación (Número de víctimas mortales por cada 100.000 habitantes)</v>
      </c>
      <c r="M24" s="305">
        <f>IFERROR(VLOOKUP(M$2,DE_28_M!$A$2:$B$69,2,FALSE),"")</f>
        <v>43307</v>
      </c>
      <c r="N24" s="305">
        <f>IFERROR(VLOOKUP(N$2,DE_28_M!$A$2:$B$69,2,FALSE),"")</f>
        <v>43647</v>
      </c>
      <c r="O24" s="302" t="str">
        <f>IFERROR(VLOOKUP(O$2,DE_28_M!$A$2:$B$69,2,FALSE),"")</f>
        <v>Anual</v>
      </c>
      <c r="P24" s="302" t="str">
        <f>IFERROR(VLOOKUP(P$2,DE_28_M!$A$2:$B$69,2,FALSE),"")</f>
        <v>Seguridad vial</v>
      </c>
      <c r="Q24" s="302" t="str">
        <f>IFERROR(VLOOKUP(Q$2,DE_28_M!$A$2:$B$69,2,FALSE),"")</f>
        <v>Movilidad</v>
      </c>
      <c r="R24" s="302" t="str">
        <f>IFERROR(VLOOKUP(R$2,DE_28_M!$A$2:$B$69,2,FALSE),"")</f>
        <v>Instituto Nacional de Estadísticas (INE)</v>
      </c>
      <c r="S24" s="55" t="str">
        <f>IFERROR(VLOOKUP(S$2,DE_28_M!$A$2:$B$69,2,FALSE),"")</f>
        <v xml:space="preserve">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 </v>
      </c>
      <c r="T24" s="55" t="str">
        <f>IFERROR(VLOOKUP(T$2,DE_28_M!$A$2:$B$69,2,FALSE),"")</f>
        <v>No tiene</v>
      </c>
      <c r="U24" s="302" t="str">
        <f>IFERROR(VLOOKUP(U$2,DE_28_M!$A$2:$B$69,2,FALSE),"")</f>
        <v>Número de víctimas mortales en siniestros de tránsito</v>
      </c>
      <c r="V24" s="302" t="str">
        <f>IFERROR(VLOOKUP(V$2,DE_28_M!$A$2:$B$69,2,FALSE),"")</f>
        <v>Comisión Nacional de Tránsito (CONASET)</v>
      </c>
      <c r="W24" s="302">
        <f>IFERROR(VLOOKUP(W$2,DE_28_M!$A$2:$B$69,2,FALSE),"")</f>
        <v>2018</v>
      </c>
      <c r="X24" s="302" t="str">
        <f>IFERROR(VLOOKUP(X$2,DE_28_M!$A$2:$B$69,2,FALSE),"")</f>
        <v>Comunal</v>
      </c>
      <c r="Y24" s="302" t="str">
        <f>IFERROR(VLOOKUP(Y$2,DE_28_M!$A$2:$B$69,2,FALSE),"")</f>
        <v>Proyección de población con base al Censo 2017</v>
      </c>
      <c r="Z24" s="302" t="str">
        <f>IFERROR(VLOOKUP(Z$2,DE_28_M!$A$2:$B$69,2,FALSE),"")</f>
        <v>INE</v>
      </c>
      <c r="AA24" s="302">
        <f>IFERROR(VLOOKUP(AA$2,DE_28_M!$A$2:$B$69,2,FALSE),"")</f>
        <v>2018</v>
      </c>
      <c r="AB24" s="302" t="str">
        <f>IFERROR(VLOOKUP(AB$2,DE_28_M!$A$2:$B$69,2,FALSE),"")</f>
        <v>Comunal</v>
      </c>
      <c r="AC24" s="302"/>
      <c r="AD24" s="302"/>
      <c r="AE24" s="302"/>
      <c r="AF24" s="302"/>
      <c r="AG24" s="302" t="str">
        <f>IFERROR(VLOOKUP(AG$2,DE_28_M!$A$2:$B$69,2,FALSE),"")</f>
        <v/>
      </c>
      <c r="AH24" s="302" t="str">
        <f>IFERROR(VLOOKUP(AH$2,DE_28_M!$A$2:$B$69,2,FALSE),"")</f>
        <v/>
      </c>
      <c r="AI24" s="302" t="str">
        <f>IFERROR(VLOOKUP(AI$2,DE_28_M!$A$2:$B$69,2,FALSE),"")</f>
        <v/>
      </c>
      <c r="AJ24" s="302" t="str">
        <f>IFERROR(VLOOKUP(AJ$2,DE_28_M!$A$2:$B$69,2,FALSE),"")</f>
        <v/>
      </c>
    </row>
    <row r="25" spans="1:36" ht="60">
      <c r="A25" s="302" t="str">
        <f>IFERROR(VLOOKUP(A$2,DE_31_M!$A$2:$B$69,2,FALSE),"")</f>
        <v>DE_31</v>
      </c>
      <c r="B25" s="302" t="str">
        <f>IFERROR(VLOOKUP(B$2,DE_31_M!$A$2:$B$69,2,FALSE),"")</f>
        <v xml:space="preserve">2. Mejor acceso a movilidad sustentable </v>
      </c>
      <c r="C25" s="302" t="str">
        <f>IFERROR(VLOOKUP(C$2,DE_31_M!$A$2:$B$69,2,FALSE),"")</f>
        <v>Seguridad vial</v>
      </c>
      <c r="D25" s="302" t="str">
        <f>IFERROR(VLOOKUP(D$2,DE_31_M!$A$2:$B$69,2,FALSE),"")</f>
        <v>Número de víctimas lesionadas en siniestros de tránsito por cada 100.000 habitantes</v>
      </c>
      <c r="E25" s="302" t="str">
        <f>IFERROR(VLOOKUP(E$2,DE_31_M!$A$2:$B$69,2,FALSE),"")</f>
        <v>Estructural</v>
      </c>
      <c r="F25" s="302">
        <f>IFERROR(VLOOKUP(F$2,DE_31_M!$A$2:$B$69,2,FALSE),"")</f>
        <v>2018</v>
      </c>
      <c r="G25" s="302" t="str">
        <f>IFERROR(VLOOKUP(G$2,DE_31_M!$A$2:$B$69,2,FALSE),"")</f>
        <v>Comunal</v>
      </c>
      <c r="H25" s="302" t="str">
        <f>IFERROR(VLOOKUP(H$2,DE_31_M!$A$2:$B$69,2,FALSE),"")</f>
        <v>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una educación vial deficiente y malas prácticas en las normas de tránsito como excesos de velocidad, conducción bajo la influencia del alcohol, entre otras causas.</v>
      </c>
      <c r="I25" s="302" t="str">
        <f>IFERROR(VLOOKUP(I$2,DE_31_M!$A$2:$B$69,2,FALSE),"")</f>
        <v>Análisis de bases de datos</v>
      </c>
      <c r="J25" s="302" t="str">
        <f>IFERROR(VLOOKUP(J$2,DE_31_M!$A$2:$B$69,2,FALSE),"")</f>
        <v xml:space="preserve">Comunal </v>
      </c>
      <c r="K25" s="302" t="str">
        <f>IFERROR(VLOOKUP(K$2,DE_31_M!$A$2:$B$69,2,FALSE),"")</f>
        <v>117 comunas</v>
      </c>
      <c r="L25" s="302" t="str">
        <f>IFERROR(VLOOKUP(L$2,DE_31_M!$A$2:$B$69,2,FALSE),"")</f>
        <v>Relación (Número de víctimas lesionadas por cada 100.000 habitantes)</v>
      </c>
      <c r="M25" s="305">
        <f>IFERROR(VLOOKUP(M$2,DE_31_M!$A$2:$B$69,2,FALSE),"")</f>
        <v>43307</v>
      </c>
      <c r="N25" s="305">
        <f>IFERROR(VLOOKUP(N$2,DE_31_M!$A$2:$B$69,2,FALSE),"")</f>
        <v>43647</v>
      </c>
      <c r="O25" s="302" t="str">
        <f>IFERROR(VLOOKUP(O$2,DE_31_M!$A$2:$B$69,2,FALSE),"")</f>
        <v>Anual</v>
      </c>
      <c r="P25" s="302" t="str">
        <f>IFERROR(VLOOKUP(P$2,DE_31_M!$A$2:$B$69,2,FALSE),"")</f>
        <v>Seguridad vial</v>
      </c>
      <c r="Q25" s="302" t="str">
        <f>IFERROR(VLOOKUP(Q$2,DE_31_M!$A$2:$B$69,2,FALSE),"")</f>
        <v>Movilidad</v>
      </c>
      <c r="R25" s="302" t="str">
        <f>IFERROR(VLOOKUP(R$2,DE_31_M!$A$2:$B$69,2,FALSE),"")</f>
        <v>Instituto Nacional de Estadísticas (INE)</v>
      </c>
      <c r="S25" s="55" t="str">
        <f>IFERROR(VLOOKUP(S$2,DE_31_M!$A$2:$B$69,2,FALSE),"")</f>
        <v>Las estadísticas de lesionados se agrupan en 3 categorías: "Leves"; "Menos graves" y "Graves". Los registros de CONASET abarcan solo hasta las 24 horas posteriores de la ocurrencia del siniestro, por lo que aquellas personas que evolucionan después de 24 horas a mayor gravedad no se ven reflejadas en el indicador.</v>
      </c>
      <c r="T25" s="55" t="str">
        <f>IFERROR(VLOOKUP(T$2,DE_31_M!$A$2:$B$69,2,FALSE),"")</f>
        <v>No tiene</v>
      </c>
      <c r="U25" s="302" t="str">
        <f>IFERROR(VLOOKUP(U$2,DE_31_M!$A$2:$B$69,2,FALSE),"")</f>
        <v>Número de víctimas lesionadas en siniestros de tránsito</v>
      </c>
      <c r="V25" s="302" t="str">
        <f>IFERROR(VLOOKUP(V$2,DE_31_M!$A$2:$B$69,2,FALSE),"")</f>
        <v>Comisión Nacional de Tránsito (CONASET)</v>
      </c>
      <c r="W25" s="302">
        <f>IFERROR(VLOOKUP(W$2,DE_31_M!$A$2:$B$69,2,FALSE),"")</f>
        <v>2018</v>
      </c>
      <c r="X25" s="302" t="str">
        <f>IFERROR(VLOOKUP(X$2,DE_31_M!$A$2:$B$69,2,FALSE),"")</f>
        <v xml:space="preserve">Comunal </v>
      </c>
      <c r="Y25" s="302" t="str">
        <f>IFERROR(VLOOKUP(Y$2,DE_31_M!$A$2:$B$69,2,FALSE),"")</f>
        <v>Proyección de población con base al Censo 2017</v>
      </c>
      <c r="Z25" s="302" t="str">
        <f>IFERROR(VLOOKUP(Z$2,DE_31_M!$A$2:$B$69,2,FALSE),"")</f>
        <v>INE</v>
      </c>
      <c r="AA25" s="302">
        <f>IFERROR(VLOOKUP(AA$2,DE_31_M!$A$2:$B$69,2,FALSE),"")</f>
        <v>2017</v>
      </c>
      <c r="AB25" s="302" t="str">
        <f>IFERROR(VLOOKUP(AB$2,DE_31_M!$A$2:$B$69,2,FALSE),"")</f>
        <v xml:space="preserve">Comunal </v>
      </c>
      <c r="AC25" s="302"/>
      <c r="AD25" s="302"/>
      <c r="AE25" s="302"/>
      <c r="AF25" s="302"/>
      <c r="AG25" s="302" t="str">
        <f>IFERROR(VLOOKUP(AG$2,DE_31_M!$A$2:$B$69,2,FALSE),"")</f>
        <v/>
      </c>
      <c r="AH25" s="302" t="str">
        <f>IFERROR(VLOOKUP(AH$2,DE_31_M!$A$2:$B$69,2,FALSE),"")</f>
        <v/>
      </c>
      <c r="AI25" s="302" t="str">
        <f>IFERROR(VLOOKUP(AI$2,DE_31_M!$A$2:$B$69,2,FALSE),"")</f>
        <v/>
      </c>
      <c r="AJ25" s="302" t="str">
        <f>IFERROR(VLOOKUP(AJ$2,DE_31_M!$A$2:$B$69,2,FALSE),"")</f>
        <v/>
      </c>
    </row>
    <row r="26" spans="1:36" ht="132">
      <c r="A26" s="302" t="str">
        <f>IFERROR(VLOOKUP(A$2,DE_16_M!$A$2:$B$69,2,FALSE),"")</f>
        <v>DE_16</v>
      </c>
      <c r="B26" s="302" t="str">
        <f>IFERROR(VLOOKUP(B$2,DE_16_M!$A$2:$B$69,2,FALSE),"")</f>
        <v>2. Mejor acceso a movilidad sustentable</v>
      </c>
      <c r="C26" s="302" t="str">
        <f>IFERROR(VLOOKUP(C$2,DE_16_M!$A$2:$B$69,2,FALSE),"")</f>
        <v>Tiempos de viaje</v>
      </c>
      <c r="D26" s="302" t="str">
        <f>IFERROR(VLOOKUP(D$2,DE_16_M!$A$2:$B$69,2,FALSE),"")</f>
        <v>Tiempo de viaje en hora punta mañana</v>
      </c>
      <c r="E26" s="302" t="str">
        <f>IFERROR(VLOOKUP(E$2,DE_16_M!$A$2:$B$69,2,FALSE),"")</f>
        <v>Estructural</v>
      </c>
      <c r="F26" s="302" t="str">
        <f>IFERROR(VLOOKUP(F$2,DE_16_M!$A$2:$B$69,2,FALSE),"")</f>
        <v>2010 - 2012 - 2013 - 2014 - 2017</v>
      </c>
      <c r="G26" s="302" t="str">
        <f>IFERROR(VLOOKUP(G$2,DE_16_M!$A$2:$B$69,2,FALSE),"")</f>
        <v>Comunal</v>
      </c>
      <c r="H26" s="302" t="str">
        <f>IFERROR(VLOOKUP(H$2,DE_16_M!$A$2:$B$69,2,FALSE),"")</f>
        <v>Este indicador resulta del cálculo del percentil 90 del tiempo de viaje en el Periodo Punta Mañana (PPM) que es el más crítico del día para los traslados en un contexto urbano. El indicador se calcula para cada comuna considerando todos los modos de transporte donde menores tiempos promedios de viaje indican mayor eficiencia en la movilidad y mejor calidad de vida.</v>
      </c>
      <c r="I26" s="302" t="str">
        <f>IFERROR(VLOOKUP(I$2,DE_16_M!$A$2:$B$69,2,FALSE),"")</f>
        <v>Análisis y procesamiento de base de datos</v>
      </c>
      <c r="J26" s="302" t="str">
        <f>IFERROR(VLOOKUP(J$2,DE_16_M!$A$2:$B$69,2,FALSE),"")</f>
        <v>Definida según su instrumento de levantamiento: 63 comunas / Encuesta Origen Destino (en adelante EOD) que cubren 12 ciudades SIEDU.</v>
      </c>
      <c r="K26" s="302" t="str">
        <f>IFERROR(VLOOKUP(K$2,DE_16_M!$A$2:$B$69,2,FALSE),"")</f>
        <v>63 comunas</v>
      </c>
      <c r="L26" s="302" t="str">
        <f>IFERROR(VLOOKUP(L$2,DE_16_M!$A$2:$B$69,2,FALSE),"")</f>
        <v>Minutos</v>
      </c>
      <c r="M26" s="305">
        <f>IFERROR(VLOOKUP(M$2,DE_16_M!$A$2:$B$69,2,FALSE),"")</f>
        <v>43098</v>
      </c>
      <c r="N26" s="305">
        <f>IFERROR(VLOOKUP(N$2,DE_16_M!$A$2:$B$69,2,FALSE),"")</f>
        <v>43676</v>
      </c>
      <c r="O26" s="302" t="str">
        <f>IFERROR(VLOOKUP(O$2,DE_16_M!$A$2:$B$69,2,FALSE),"")</f>
        <v>No tiene</v>
      </c>
      <c r="P26" s="302" t="str">
        <f>IFERROR(VLOOKUP(P$2,DE_16_M!$A$2:$B$69,2,FALSE),"")</f>
        <v>Tiempo de viaje - EOD - Movilidad.</v>
      </c>
      <c r="Q26" s="302" t="str">
        <f>IFERROR(VLOOKUP(Q$2,DE_16_M!$A$2:$B$69,2,FALSE),"")</f>
        <v>Movilidad</v>
      </c>
      <c r="R26" s="302" t="str">
        <f>IFERROR(VLOOKUP(R$2,DE_16_M!$A$2:$B$69,2,FALSE),"")</f>
        <v>Instituto Nacional de Estadísticas (INE)</v>
      </c>
      <c r="S26" s="55" t="str">
        <f>IFERROR(VLOOKUP(S$2,DE_16_M!$A$2:$B$69,2,FALSE),"")</f>
        <v>No se dispone de información para la totalidad de las comunas y ciudades SIEDU.</v>
      </c>
      <c r="T26" s="55" t="str">
        <f>IFERROR(VLOOKUP(T$2,DE_16_M!$A$2:$B$69,2,FALSE),"")</f>
        <v>No tiene</v>
      </c>
      <c r="U26" s="302" t="str">
        <f>IFERROR(VLOOKUP(U$2,DE_16_M!$A$2:$B$69,2,FALSE),"")</f>
        <v xml:space="preserve">EOD </v>
      </c>
      <c r="V26" s="302" t="str">
        <f>IFERROR(VLOOKUP(V$2,DE_16_M!$A$2:$B$69,2,FALSE),"")</f>
        <v>Secretaría de Planificación de Transporte (SECTRA)</v>
      </c>
      <c r="W26" s="302" t="str">
        <f>IFERROR(VLOOKUP(W$2,DE_16_M!$A$2:$B$69,2,FALSE),"")</f>
        <v>Arica, Iquique/Alto Hospicio, Antofagasta, Copiapó y Coquimbo/La Serena - 2010, Gran Santiago - 2012, Temuco/Padre las Casas, Osorno y Valdivia - 2013, Gran Valparaíso y Puerto Montt - 2014, San Antonio - 2017.</v>
      </c>
      <c r="X26" s="302" t="str">
        <f>IFERROR(VLOOKUP(X$2,DE_16_M!$A$2:$B$69,2,FALSE),"")</f>
        <v>Hogares, Personas, Viajes por zonas EOD, por ciudad levantada.</v>
      </c>
      <c r="Y26" s="302"/>
      <c r="Z26" s="302"/>
      <c r="AA26" s="302"/>
      <c r="AB26" s="302"/>
      <c r="AC26" s="302"/>
      <c r="AD26" s="302"/>
      <c r="AE26" s="302"/>
      <c r="AF26" s="302"/>
      <c r="AG26" s="302" t="str">
        <f>IFERROR(VLOOKUP(AG$2,DE_16_M!$A$2:$B$69,2,FALSE),"")</f>
        <v/>
      </c>
      <c r="AH26" s="302" t="str">
        <f>IFERROR(VLOOKUP(AH$2,DE_16_M!$A$2:$B$69,2,FALSE),"")</f>
        <v/>
      </c>
      <c r="AI26" s="302" t="str">
        <f>IFERROR(VLOOKUP(AI$2,DE_16_M!$A$2:$B$69,2,FALSE),"")</f>
        <v/>
      </c>
      <c r="AJ26" s="302" t="str">
        <f>IFERROR(VLOOKUP(AJ$2,DE_16_M!$A$2:$B$69,2,FALSE),"")</f>
        <v/>
      </c>
    </row>
    <row r="27" spans="1:36" ht="132">
      <c r="A27" s="302" t="str">
        <f>IFERROR(VLOOKUP(A$2,DE_29_M!$A$2:$B$69,2,FALSE),"")</f>
        <v>DE_29</v>
      </c>
      <c r="B27" s="302" t="str">
        <f>IFERROR(VLOOKUP(B$2,DE_29_M!$A$2:$B$69,2,FALSE),"")</f>
        <v xml:space="preserve">2. Mejor acceso a movilidad sustentable </v>
      </c>
      <c r="C27" s="302" t="str">
        <f>IFERROR(VLOOKUP(C$2,DE_29_M!$A$2:$B$69,2,FALSE),"")</f>
        <v>Tiempos de viaje</v>
      </c>
      <c r="D27" s="302" t="str">
        <f>IFERROR(VLOOKUP(D$2,DE_29_M!$A$2:$B$69,2,FALSE),"")</f>
        <v>Tiempo de viaje en transporte público en hora punta mañana</v>
      </c>
      <c r="E27" s="302" t="str">
        <f>IFERROR(VLOOKUP(E$2,DE_29_M!$A$2:$B$69,2,FALSE),"")</f>
        <v>Estructural</v>
      </c>
      <c r="F27" s="302" t="str">
        <f>IFERROR(VLOOKUP(F$2,DE_29_M!$A$2:$B$69,2,FALSE),"")</f>
        <v>2010 - 2012 - 2013 - 2014 - 2017</v>
      </c>
      <c r="G27" s="302" t="str">
        <f>IFERROR(VLOOKUP(G$2,DE_29_M!$A$2:$B$69,2,FALSE),"")</f>
        <v>Comunal</v>
      </c>
      <c r="H27" s="302" t="str">
        <f>IFERROR(VLOOKUP(H$2,DE_29_M!$A$2:$B$69,2,FALSE),"")</f>
        <v xml:space="preserve">Este indicador resulta del cálculo del percentil 90 del tiempo de viaje en Transporte Público (TP) en Periodo Punta Mañana (PPM) que es el más crítico del día para los traslados. Se calcula el indicador de los viajes en TP originados en cada comuna, donde menores tiempos de traslado en TP indican mayor eficiencia y desempeño del servicio, así como menor costo social de los viajes. </v>
      </c>
      <c r="I27" s="302" t="str">
        <f>IFERROR(VLOOKUP(I$2,DE_29_M!$A$2:$B$69,2,FALSE),"")</f>
        <v>Análisis y procesamiento de base de datos</v>
      </c>
      <c r="J27" s="302" t="str">
        <f>IFERROR(VLOOKUP(J$2,DE_29_M!$A$2:$B$69,2,FALSE),"")</f>
        <v>Definida según su instrumento de levantamiento: 63 comunas / Encuesta Origen Destino (en adelante EOD) que cubren 12 ciudades SIEDU.</v>
      </c>
      <c r="K27" s="302" t="str">
        <f>IFERROR(VLOOKUP(K$2,DE_29_M!$A$2:$B$69,2,FALSE),"")</f>
        <v>63 comunas</v>
      </c>
      <c r="L27" s="302" t="str">
        <f>IFERROR(VLOOKUP(L$2,DE_29_M!$A$2:$B$69,2,FALSE),"")</f>
        <v>Minutos</v>
      </c>
      <c r="M27" s="305">
        <f>IFERROR(VLOOKUP(M$2,DE_29_M!$A$2:$B$69,2,FALSE),"")</f>
        <v>43098</v>
      </c>
      <c r="N27" s="305">
        <f>IFERROR(VLOOKUP(N$2,DE_29_M!$A$2:$B$69,2,FALSE),"")</f>
        <v>43676</v>
      </c>
      <c r="O27" s="302" t="str">
        <f>IFERROR(VLOOKUP(O$2,DE_29_M!$A$2:$B$69,2,FALSE),"")</f>
        <v>No tiene</v>
      </c>
      <c r="P27" s="302" t="str">
        <f>IFERROR(VLOOKUP(P$2,DE_29_M!$A$2:$B$69,2,FALSE),"")</f>
        <v>Tiempo de viaje – EOD - Movilidad.</v>
      </c>
      <c r="Q27" s="302" t="str">
        <f>IFERROR(VLOOKUP(Q$2,DE_29_M!$A$2:$B$69,2,FALSE),"")</f>
        <v>Movilidad</v>
      </c>
      <c r="R27" s="302" t="str">
        <f>IFERROR(VLOOKUP(R$2,DE_29_M!$A$2:$B$69,2,FALSE),"")</f>
        <v>Instituto Nacional de Estadísticas (INE)</v>
      </c>
      <c r="S27" s="55" t="str">
        <f>IFERROR(VLOOKUP(S$2,DE_29_M!$A$2:$B$69,2,FALSE),"")</f>
        <v>No se dispone de información para la totalidad de las comunas y ciudades SIEDU.</v>
      </c>
      <c r="T27" s="55" t="str">
        <f>IFERROR(VLOOKUP(T$2,DE_29_M!$A$2:$B$69,2,FALSE),"")</f>
        <v>No tiene</v>
      </c>
      <c r="U27" s="302" t="str">
        <f>IFERROR(VLOOKUP(U$2,DE_29_M!$A$2:$B$69,2,FALSE),"")</f>
        <v>EOD completa</v>
      </c>
      <c r="V27" s="302" t="str">
        <f>IFERROR(VLOOKUP(V$2,DE_29_M!$A$2:$B$69,2,FALSE),"")</f>
        <v>Secretaría de Planificación de Transportes (SECTRA)</v>
      </c>
      <c r="W27" s="302" t="str">
        <f>IFERROR(VLOOKUP(W$2,DE_29_M!$A$2:$B$69,2,FALSE),"")</f>
        <v>Arica, Iquique/Alto Hospicio, Antofagasta, Copiapó y Coquimbo/La Serena - 2010, Gran Santiago - 2012, Temuco/Padre las Casas, Osorno y Valdivia - 2013, Gran Valparaíso y Puerto Montt - 2014, San Antonio - 2017.</v>
      </c>
      <c r="X27" s="302" t="str">
        <f>IFERROR(VLOOKUP(X$2,DE_29_M!$A$2:$B$69,2,FALSE),"")</f>
        <v>Hogares, Personas, Viajes por zonas EOD, por ciudad levantada.</v>
      </c>
      <c r="Y27" s="302"/>
      <c r="Z27" s="302"/>
      <c r="AA27" s="302"/>
      <c r="AB27" s="302"/>
      <c r="AC27" s="302"/>
      <c r="AD27" s="302"/>
      <c r="AE27" s="302"/>
      <c r="AF27" s="302"/>
      <c r="AG27" s="302" t="str">
        <f>IFERROR(VLOOKUP(AG$2,DE_29_M!$A$2:$B$69,2,FALSE),"")</f>
        <v/>
      </c>
      <c r="AH27" s="302" t="str">
        <f>IFERROR(VLOOKUP(AH$2,DE_29_M!$A$2:$B$69,2,FALSE),"")</f>
        <v/>
      </c>
      <c r="AI27" s="302" t="str">
        <f>IFERROR(VLOOKUP(AI$2,DE_29_M!$A$2:$B$69,2,FALSE),"")</f>
        <v/>
      </c>
      <c r="AJ27" s="302" t="str">
        <f>IFERROR(VLOOKUP(AJ$2,DE_29_M!$A$2:$B$69,2,FALSE),"")</f>
        <v/>
      </c>
    </row>
    <row r="28" spans="1:36" ht="84">
      <c r="A28" s="302" t="str">
        <f>IFERROR(VLOOKUP(A$2,EA_16_M!$A$2:$B$99,2,FALSE),"")</f>
        <v>EA_16</v>
      </c>
      <c r="B28" s="302" t="str">
        <f>IFERROR(VLOOKUP(B$2,EA_16_M!$A$2:$B$99,2,FALSE),"")</f>
        <v>3. Mejor calidad del Medio Ambiente urbano</v>
      </c>
      <c r="C28" s="302" t="str">
        <f>IFERROR(VLOOKUP(C$2,EA_16_M!$A$2:$B$99,2,FALSE),"")</f>
        <v>Contaminación atmosférica</v>
      </c>
      <c r="D28" s="302" t="str">
        <f>IFERROR(VLOOKUP(D$2,EA_16_M!$A$2:$B$99,2,FALSE),"")</f>
        <v>Cumplimiento norma anual de Material Particulado 2.5</v>
      </c>
      <c r="E28" s="302" t="str">
        <f>IFERROR(VLOOKUP(E$2,EA_16_M!$A$2:$B$99,2,FALSE),"")</f>
        <v>Estructural</v>
      </c>
      <c r="F28" s="302">
        <f>IFERROR(VLOOKUP(F$2,EA_16_M!$A$2:$B$99,2,FALSE),"")</f>
        <v>2018</v>
      </c>
      <c r="G28" s="302" t="str">
        <f>IFERROR(VLOOKUP(G$2,EA_16_M!$A$2:$B$99,2,FALSE),"")</f>
        <v>Ciudad</v>
      </c>
      <c r="H28" s="302" t="str">
        <f>IFERROR(VLOOKUP(H$2,EA_16_M!$A$2:$B$99,2,FALSE),"")</f>
        <v>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a todas las estaciones de monitoreo públicas que cuentan con registros de concentraciones de MP 2,5 para los últimos tres años: 2016, 2017 y 2018.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v>
      </c>
      <c r="I28" s="302" t="str">
        <f>IFERROR(VLOOKUP(I$2,EA_16_M!$A$2:$B$99,2,FALSE),"")</f>
        <v>Análisis de base de datos y revisión de documentos</v>
      </c>
      <c r="J28" s="302" t="str">
        <f>IFERROR(VLOOKUP(J$2,EA_16_M!$A$2:$B$99,2,FALSE),"")</f>
        <v>22 ciudades</v>
      </c>
      <c r="K28" s="302" t="str">
        <f>IFERROR(VLOOKUP(K$2,EA_16_M!$A$2:$B$99,2,FALSE),"")</f>
        <v>19 ciudades</v>
      </c>
      <c r="L28" s="302" t="str">
        <f>IFERROR(VLOOKUP(L$2,EA_16_M!$A$2:$B$99,2,FALSE),"")</f>
        <v>µg/m³</v>
      </c>
      <c r="M28" s="305">
        <f>IFERROR(VLOOKUP(M$2,EA_16_M!$A$2:$B$99,2,FALSE),"")</f>
        <v>43559</v>
      </c>
      <c r="N28" s="305">
        <f>IFERROR(VLOOKUP(N$2,EA_16_M!$A$2:$B$99,2,FALSE),"")</f>
        <v>43667</v>
      </c>
      <c r="O28" s="302" t="str">
        <f>IFERROR(VLOOKUP(O$2,EA_16_M!$A$2:$B$99,2,FALSE),"")</f>
        <v>3 años</v>
      </c>
      <c r="P28" s="302" t="str">
        <f>IFERROR(VLOOKUP(P$2,EA_16_M!$A$2:$B$99,2,FALSE),"")</f>
        <v>Calidad del aire - Norma calidad primaria - MP 2,5</v>
      </c>
      <c r="Q28" s="302" t="str">
        <f>IFERROR(VLOOKUP(Q$2,EA_16_M!$A$2:$B$99,2,FALSE),"")</f>
        <v>Medio Ambiente</v>
      </c>
      <c r="R28" s="302" t="str">
        <f>IFERROR(VLOOKUP(R$2,EA_16_M!$A$2:$B$99,2,FALSE),"")</f>
        <v>Instituto Nacional de Estadísticas (INE)</v>
      </c>
      <c r="S28" s="55" t="str">
        <f>IFERROR(VLOOKUP(S$2,EA_16_M!$A$2:$B$99,2,FALSE),"")</f>
        <v>Este indicador tiene una temporalidad de su medición trianual lo que representa un tiempo de espera importante para generar comparaciones.</v>
      </c>
      <c r="T28" s="55" t="str">
        <f>IFERROR(VLOOKUP(T$2,EA_16_M!$A$2:$B$99,2,FALSE),"")</f>
        <v>No tiene</v>
      </c>
      <c r="U28" s="302" t="str">
        <f>IFERROR(VLOOKUP(U$2,EA_16_M!$A$2:$B$99,2,FALSE),"")</f>
        <v>Promedio de concentración anual de material particulado 2.5 (µg/m³)</v>
      </c>
      <c r="V28" s="302" t="str">
        <f>IFERROR(VLOOKUP(V$2,EA_16_M!$A$2:$B$99,2,FALSE),"")</f>
        <v>Sistema de Información Nacional de Calidad del Aire (SINCA)</v>
      </c>
      <c r="W28" s="302" t="str">
        <f>IFERROR(VLOOKUP(W$2,EA_16_M!$A$2:$B$99,2,FALSE),"")</f>
        <v>2016-2017-2018</v>
      </c>
      <c r="X28" s="302" t="str">
        <f>IFERROR(VLOOKUP(X$2,EA_16_M!$A$2:$B$99,2,FALSE),"")</f>
        <v>Estación de Monitoreo</v>
      </c>
      <c r="Y28" s="302" t="str">
        <f>IFERROR(VLOOKUP(Y$2,EA_16_M!$A$2:$B$99,2,FALSE),"")</f>
        <v>Promedio trianual de MP 2,5 estaciones privadas</v>
      </c>
      <c r="Z28" s="302" t="str">
        <f>IFERROR(VLOOKUP(Z$2,EA_16_M!$A$2:$B$99,2,FALSE),"")</f>
        <v>Sistema Nacional de Información de Fiscalización Ambiental (SNIFA)</v>
      </c>
      <c r="AA28" s="302" t="str">
        <f>IFERROR(VLOOKUP(AA$2,EA_16_M!$A$2:$B$99,2,FALSE),"")</f>
        <v>2016-2017-2018</v>
      </c>
      <c r="AB28" s="302" t="str">
        <f>IFERROR(VLOOKUP(AB$2,EA_16_M!$A$2:$B$99,2,FALSE),"")</f>
        <v>Estación de monitoreo</v>
      </c>
      <c r="AC28" s="302"/>
      <c r="AD28" s="302"/>
      <c r="AE28" s="302"/>
      <c r="AF28" s="302"/>
      <c r="AG28" s="302" t="str">
        <f>IFERROR(VLOOKUP(AG$2,EA_16_M!$A$2:$B$99,2,FALSE),"")</f>
        <v/>
      </c>
      <c r="AH28" s="302" t="str">
        <f>IFERROR(VLOOKUP(AH$2,EA_16_M!$A$2:$B$99,2,FALSE),"")</f>
        <v/>
      </c>
      <c r="AI28" s="302" t="str">
        <f>IFERROR(VLOOKUP(AI$2,EA_16_M!$A$2:$B$99,2,FALSE),"")</f>
        <v/>
      </c>
      <c r="AJ28" s="302" t="str">
        <f>IFERROR(VLOOKUP(AJ$2,EA_16_M!$A$2:$B$99,2,FALSE),"")</f>
        <v/>
      </c>
    </row>
    <row r="29" spans="1:36" ht="72">
      <c r="A29" s="302" t="str">
        <f>IFERROR(VLOOKUP(A$2,EA_10_M!$A$2:$B$95,2,FALSE),"")</f>
        <v>EA_10</v>
      </c>
      <c r="B29" s="302" t="str">
        <f>IFERROR(VLOOKUP(B$2,EA_10_M!$A$2:$B$95,2,FALSE),"")</f>
        <v>3. Mejor calidad del Medio Ambiente urbano</v>
      </c>
      <c r="C29" s="302" t="str">
        <f>IFERROR(VLOOKUP(C$2,EA_10_M!$A$2:$B$95,2,FALSE),"")</f>
        <v>Contaminación por ruido</v>
      </c>
      <c r="D29" s="302" t="str">
        <f>IFERROR(VLOOKUP(D$2,EA_10_M!$A$2:$B$95,2,FALSE),"")</f>
        <v>Porcentaje de personas potencialmente expuestas a niveles de ruido diurno inaceptables (Ld &gt; 65 dBA OCDE)</v>
      </c>
      <c r="E29" s="302" t="str">
        <f>IFERROR(VLOOKUP(E$2,EA_10_M!$A$2:$B$95,2,FALSE),"")</f>
        <v>Estructural</v>
      </c>
      <c r="F29" s="302">
        <f>IFERROR(VLOOKUP(F$2,EA_10_M!$A$2:$B$95,2,FALSE),"")</f>
        <v>2017</v>
      </c>
      <c r="G29" s="302" t="str">
        <f>IFERROR(VLOOKUP(G$2,EA_10_M!$A$2:$B$95,2,FALSE),"")</f>
        <v>Comunal</v>
      </c>
      <c r="H29" s="302" t="str">
        <f>IFERROR(VLOOKUP(H$2,EA_10_M!$A$2:$B$95,2,FALSE),"")</f>
        <v>Este indicador permite evaluar la cantidad de personas potencialmente expuestas al ruido diurno (por sobre 65 dBA), el cual puede significar un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nocturno.</v>
      </c>
      <c r="I29" s="302" t="str">
        <f>IFERROR(VLOOKUP(I$2,EA_10_M!$A$2:$B$95,2,FALSE),"")</f>
        <v>Geoprocesamiento en base a mapas de ruido y manzanas censales.</v>
      </c>
      <c r="J29" s="302" t="str">
        <f>IFERROR(VLOOKUP(J$2,EA_10_M!$A$2:$B$95,2,FALSE),"")</f>
        <v>41 comunas / 5 ciudades</v>
      </c>
      <c r="K29" s="302" t="str">
        <f>IFERROR(VLOOKUP(K$2,EA_10_M!$A$2:$B$95,2,FALSE),"")</f>
        <v>41 comunas / 5 ciudades</v>
      </c>
      <c r="L29" s="302" t="str">
        <f>IFERROR(VLOOKUP(L$2,EA_10_M!$A$2:$B$95,2,FALSE),"")</f>
        <v>Porcentaje</v>
      </c>
      <c r="M29" s="305">
        <f>IFERROR(VLOOKUP(M$2,EA_10_M!$A$2:$B$95,2,FALSE),"")</f>
        <v>43098</v>
      </c>
      <c r="N29" s="305">
        <f>IFERROR(VLOOKUP(N$2,EA_10_M!$A$2:$B$95,2,FALSE),"")</f>
        <v>43693</v>
      </c>
      <c r="O29" s="302" t="str">
        <f>IFERROR(VLOOKUP(O$2,EA_10_M!$A$2:$B$95,2,FALSE),"")</f>
        <v>Anual: Según disponibilidad de la fuente</v>
      </c>
      <c r="P29" s="302" t="str">
        <f>IFERROR(VLOOKUP(P$2,EA_10_M!$A$2:$B$95,2,FALSE),"")</f>
        <v>Contaminación acústica- Ruido diurno- Fuentes móviles.</v>
      </c>
      <c r="Q29" s="302" t="str">
        <f>IFERROR(VLOOKUP(Q$2,EA_10_M!$A$2:$B$95,2,FALSE),"")</f>
        <v>Medio Ambiente, Salud</v>
      </c>
      <c r="R29" s="302" t="str">
        <f>IFERROR(VLOOKUP(R$2,EA_10_M!$A$2:$B$95,2,FALSE),"")</f>
        <v>Instituto Nacional de Estadísticas (INE)</v>
      </c>
      <c r="S29" s="55" t="str">
        <f>IFERROR(VLOOKUP(S$2,EA_10_M!$A$2:$B$95,2,FALSE),"")</f>
        <v xml:space="preserve">No existe certeza respecto de la frecuencia de actualización de los mapas de ruido, lo que dificulta la futura actualización del indicador.                                                      </v>
      </c>
      <c r="T29" s="55" t="str">
        <f>IFERROR(VLOOKUP(T$2,EA_10_M!$A$2:$B$95,2,FALSE),"")</f>
        <v>EA_90</v>
      </c>
      <c r="U29" s="302" t="str">
        <f>IFERROR(VLOOKUP(U$2,EA_10_M!$A$2:$B$95,2,FALSE),"")</f>
        <v>Mapas de ruido diurno con niveles acústicos en dB. (uno por ciudad)</v>
      </c>
      <c r="V29" s="302" t="str">
        <f>IFERROR(VLOOKUP(V$2,EA_10_M!$A$2:$B$95,2,FALSE),"")</f>
        <v>Ministerio del Medio Ambiente (MMA)</v>
      </c>
      <c r="W29" s="302" t="str">
        <f>IFERROR(VLOOKUP(W$2,EA_10_M!$A$2:$B$95,2,FALSE),"")</f>
        <v>Valdivia- 2015, Temuco- Padre las Casas- 2015, Coquimbo- La Serena- 2015, Coronel- 2015, Gran Santiago- 2016</v>
      </c>
      <c r="X29" s="302" t="str">
        <f>IFERROR(VLOOKUP(X$2,EA_10_M!$A$2:$B$95,2,FALSE),"")</f>
        <v>Cobertura de polígonos por rango de ruido modelado, por ciudad.</v>
      </c>
      <c r="Y29" s="302" t="str">
        <f>IFERROR(VLOOKUP(Y$2,EA_10_M!$A$2:$B$95,2,FALSE),"")</f>
        <v>Manzanas con número de personas- Censo 2017</v>
      </c>
      <c r="Z29" s="302" t="str">
        <f>IFERROR(VLOOKUP(Z$2,EA_10_M!$A$2:$B$95,2,FALSE),"")</f>
        <v>INE</v>
      </c>
      <c r="AA29" s="302">
        <f>IFERROR(VLOOKUP(AA$2,EA_10_M!$A$2:$B$95,2,FALSE),"")</f>
        <v>2017</v>
      </c>
      <c r="AB29" s="302" t="str">
        <f>IFERROR(VLOOKUP(AB$2,EA_10_M!$A$2:$B$95,2,FALSE),"")</f>
        <v>Manzanas censales</v>
      </c>
      <c r="AC29" s="302"/>
      <c r="AD29" s="302"/>
      <c r="AE29" s="302"/>
      <c r="AF29" s="302"/>
      <c r="AG29" s="302" t="str">
        <f>IFERROR(VLOOKUP(AG$2,EA_10_M!$A$2:$B$95,2,FALSE),"")</f>
        <v/>
      </c>
      <c r="AH29" s="302" t="str">
        <f>IFERROR(VLOOKUP(AH$2,EA_10_M!$A$2:$B$95,2,FALSE),"")</f>
        <v/>
      </c>
      <c r="AI29" s="302" t="str">
        <f>IFERROR(VLOOKUP(AI$2,EA_10_M!$A$2:$B$95,2,FALSE),"")</f>
        <v/>
      </c>
      <c r="AJ29" s="302" t="str">
        <f>IFERROR(VLOOKUP(AJ$2,EA_10_M!$A$2:$B$95,2,FALSE),"")</f>
        <v/>
      </c>
    </row>
    <row r="30" spans="1:36" ht="72">
      <c r="A30" s="302" t="str">
        <f>IFERROR(VLOOKUP(A$2,EA_90_M!$A$2:$B$95,2,FALSE),"")</f>
        <v>EA_90</v>
      </c>
      <c r="B30" s="302" t="str">
        <f>IFERROR(VLOOKUP(B$2,EA_90_M!$A$2:$B$95,2,FALSE),"")</f>
        <v>3. Mejor calidad del Medio Ambiente urbano</v>
      </c>
      <c r="C30" s="302" t="str">
        <f>IFERROR(VLOOKUP(C$2,EA_90_M!$A$2:$B$95,2,FALSE),"")</f>
        <v>Contaminación por ruido</v>
      </c>
      <c r="D30" s="302" t="str">
        <f>IFERROR(VLOOKUP(D$2,EA_90_M!$A$2:$B$95,2,FALSE),"")</f>
        <v>Porcentaje de personas potencialmente expuestas a niveles de ruido nocturno inaceptables (Ld &gt; 55 dBA OCDE)</v>
      </c>
      <c r="E30" s="302" t="str">
        <f>IFERROR(VLOOKUP(E$2,EA_90_M!$A$2:$B$95,2,FALSE),"")</f>
        <v>Estructural</v>
      </c>
      <c r="F30" s="302">
        <f>IFERROR(VLOOKUP(F$2,EA_90_M!$A$2:$B$95,2,FALSE),"")</f>
        <v>2017</v>
      </c>
      <c r="G30" s="302" t="str">
        <f>IFERROR(VLOOKUP(G$2,EA_90_M!$A$2:$B$95,2,FALSE),"")</f>
        <v>Comunal</v>
      </c>
      <c r="H30" s="302" t="str">
        <f>IFERROR(VLOOKUP(H$2,EA_90_M!$A$2:$B$95,2,FALSE),"")</f>
        <v>Este indicador permite evaluar la cantidad de personas potencialmente expuestas al ruido nocturno (por sobre 55 dBA), el cual puede significar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diurno.</v>
      </c>
      <c r="I30" s="302" t="str">
        <f>IFERROR(VLOOKUP(I$2,EA_90_M!$A$2:$B$95,2,FALSE),"")</f>
        <v>Geoprocesamiento en base a mapas de ruido y manzanas censales.</v>
      </c>
      <c r="J30" s="302" t="str">
        <f>IFERROR(VLOOKUP(J$2,EA_90_M!$A$2:$B$95,2,FALSE),"")</f>
        <v>41 comunas / 5 ciudades</v>
      </c>
      <c r="K30" s="302" t="str">
        <f>IFERROR(VLOOKUP(K$2,EA_90_M!$A$2:$B$95,2,FALSE),"")</f>
        <v>41 comunas / 5 ciudades</v>
      </c>
      <c r="L30" s="302" t="str">
        <f>IFERROR(VLOOKUP(L$2,EA_90_M!$A$2:$B$95,2,FALSE),"")</f>
        <v xml:space="preserve">Porcentaje  </v>
      </c>
      <c r="M30" s="305">
        <f>IFERROR(VLOOKUP(M$2,EA_90_M!$A$2:$B$95,2,FALSE),"")</f>
        <v>43098</v>
      </c>
      <c r="N30" s="305">
        <f>IFERROR(VLOOKUP(N$2,EA_90_M!$A$2:$B$95,2,FALSE),"")</f>
        <v>43685</v>
      </c>
      <c r="O30" s="302" t="str">
        <f>IFERROR(VLOOKUP(O$2,EA_90_M!$A$2:$B$95,2,FALSE),"")</f>
        <v>Anual: Según disponibilidad de la fuente</v>
      </c>
      <c r="P30" s="302" t="str">
        <f>IFERROR(VLOOKUP(P$2,EA_90_M!$A$2:$B$95,2,FALSE),"")</f>
        <v>Contaminación acústica - Ruido nocturno - Fuentes móviles.</v>
      </c>
      <c r="Q30" s="302" t="str">
        <f>IFERROR(VLOOKUP(Q$2,EA_90_M!$A$2:$B$95,2,FALSE),"")</f>
        <v>Medio Ambiente</v>
      </c>
      <c r="R30" s="302" t="str">
        <f>IFERROR(VLOOKUP(R$2,EA_90_M!$A$2:$B$95,2,FALSE),"")</f>
        <v>Instituto Nacional de Estadísticas (INE)</v>
      </c>
      <c r="S30" s="55" t="str">
        <f>IFERROR(VLOOKUP(S$2,EA_90_M!$A$2:$B$95,2,FALSE),"")</f>
        <v xml:space="preserve">No existe certeza respecto de la frecuencia de actualización de los mapas de ruido, lo que dificulta la futura actualización del indicador.                                            </v>
      </c>
      <c r="T30" s="55" t="str">
        <f>IFERROR(VLOOKUP(T$2,EA_90_M!$A$2:$B$95,2,FALSE),"")</f>
        <v>EA_10</v>
      </c>
      <c r="U30" s="302" t="str">
        <f>IFERROR(VLOOKUP(U$2,EA_90_M!$A$2:$B$95,2,FALSE),"")</f>
        <v>Mapas de ruido nocturno con niveles acústicos en dB. (uno por ciudad)</v>
      </c>
      <c r="V30" s="302" t="str">
        <f>IFERROR(VLOOKUP(V$2,EA_90_M!$A$2:$B$95,2,FALSE),"")</f>
        <v>MMA</v>
      </c>
      <c r="W30" s="302" t="str">
        <f>IFERROR(VLOOKUP(W$2,EA_90_M!$A$2:$B$95,2,FALSE),"")</f>
        <v>Valdivia- 2015, Temuco- Padre las Casas- 2015, Coquimbo- La Serena- 2015, Coronel- 2015, Gran Santiago- 2016</v>
      </c>
      <c r="X30" s="302" t="str">
        <f>IFERROR(VLOOKUP(X$2,EA_90_M!$A$2:$B$95,2,FALSE),"")</f>
        <v>Cobertura de polígonos por rango de ruido modelado, por ciudad.</v>
      </c>
      <c r="Y30" s="302" t="str">
        <f>IFERROR(VLOOKUP(Y$2,EA_90_M!$A$2:$B$95,2,FALSE),"")</f>
        <v>Manzanas con número de personas- Censo 2017</v>
      </c>
      <c r="Z30" s="302" t="str">
        <f>IFERROR(VLOOKUP(Z$2,EA_90_M!$A$2:$B$95,2,FALSE),"")</f>
        <v>INE</v>
      </c>
      <c r="AA30" s="302">
        <f>IFERROR(VLOOKUP(AA$2,EA_90_M!$A$2:$B$95,2,FALSE),"")</f>
        <v>2017</v>
      </c>
      <c r="AB30" s="302" t="str">
        <f>IFERROR(VLOOKUP(AB$2,EA_90_M!$A$2:$B$95,2,FALSE),"")</f>
        <v>Manzanas censales</v>
      </c>
      <c r="AC30" s="302"/>
      <c r="AD30" s="302"/>
      <c r="AE30" s="302"/>
      <c r="AF30" s="302"/>
      <c r="AG30" s="302" t="str">
        <f>IFERROR(VLOOKUP(AG$2,EA_90_M!$A$2:$B$95,2,FALSE),"")</f>
        <v/>
      </c>
      <c r="AH30" s="302" t="str">
        <f>IFERROR(VLOOKUP(AH$2,EA_90_M!$A$2:$B$95,2,FALSE),"")</f>
        <v/>
      </c>
      <c r="AI30" s="302" t="str">
        <f>IFERROR(VLOOKUP(AI$2,EA_90_M!$A$2:$B$95,2,FALSE),"")</f>
        <v/>
      </c>
      <c r="AJ30" s="302" t="str">
        <f>IFERROR(VLOOKUP(AJ$2,EA_90_M!$A$2:$B$95,2,FALSE),"")</f>
        <v/>
      </c>
    </row>
    <row r="31" spans="1:36" ht="60">
      <c r="A31" s="302" t="str">
        <f>IFERROR(VLOOKUP(A$2,EA_8_M!$A$2:$B$99,2,FALSE),"")</f>
        <v>EA_8</v>
      </c>
      <c r="B31" s="302" t="str">
        <f>IFERROR(VLOOKUP(B$2,EA_8_M!$A$2:$B$99,2,FALSE),"")</f>
        <v>3. Mejor calidad del Medio Ambiente urbano</v>
      </c>
      <c r="C31" s="302" t="str">
        <f>IFERROR(VLOOKUP(C$2,EA_8_M!$A$2:$B$99,2,FALSE),"")</f>
        <v>Eficiencia de uso del agua potable</v>
      </c>
      <c r="D31" s="302" t="str">
        <f>IFERROR(VLOOKUP(D$2,EA_8_M!$A$2:$B$99,2,FALSE),"")</f>
        <v xml:space="preserve">Consumo de agua potable residencial per cápita al día </v>
      </c>
      <c r="E31" s="302" t="str">
        <f>IFERROR(VLOOKUP(E$2,EA_8_M!$A$2:$B$99,2,FALSE),"")</f>
        <v>Estructural</v>
      </c>
      <c r="F31" s="302">
        <f>IFERROR(VLOOKUP(F$2,EA_8_M!$A$2:$B$99,2,FALSE),"")</f>
        <v>2018</v>
      </c>
      <c r="G31" s="302" t="str">
        <f>IFERROR(VLOOKUP(G$2,EA_8_M!$A$2:$B$99,2,FALSE),"")</f>
        <v>Ciudad</v>
      </c>
      <c r="H31" s="302" t="str">
        <f>IFERROR(VLOOKUP(H$2,EA_8_M!$A$2:$B$99,2,FALSE),"")</f>
        <v>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 Para el calculo del indicador, la población utilizada es una extrapolación en base a la información del Censo de Población y Vivienda del 2017 con respecto a las localidades reportadas por el SISS.</v>
      </c>
      <c r="I31" s="302" t="str">
        <f>IFERROR(VLOOKUP(I$2,EA_8_M!$A$2:$B$99,2,FALSE),"")</f>
        <v>Geoprocesamiento y análisis de base de datos</v>
      </c>
      <c r="J31" s="302" t="str">
        <f>IFERROR(VLOOKUP(J$2,EA_8_M!$A$2:$B$99,2,FALSE),"")</f>
        <v>154 localidades de la Superintendencia de Servicios Sanitarios (SISS) - 35 ciudades</v>
      </c>
      <c r="K31" s="302" t="str">
        <f>IFERROR(VLOOKUP(K$2,EA_8_M!$A$2:$B$99,2,FALSE),"")</f>
        <v>154 localidades de la SISS - 35 ciudades</v>
      </c>
      <c r="L31" s="302" t="str">
        <f>IFERROR(VLOOKUP(L$2,EA_8_M!$A$2:$B$99,2,FALSE),"")</f>
        <v xml:space="preserve">Litros al día / Habitante </v>
      </c>
      <c r="M31" s="305">
        <f>IFERROR(VLOOKUP(M$2,EA_8_M!$A$2:$B$99,2,FALSE),"")</f>
        <v>43126</v>
      </c>
      <c r="N31" s="305">
        <f>IFERROR(VLOOKUP(N$2,EA_8_M!$A$2:$B$99,2,FALSE),"")</f>
        <v>43685</v>
      </c>
      <c r="O31" s="302" t="str">
        <f>IFERROR(VLOOKUP(O$2,EA_8_M!$A$2:$B$99,2,FALSE),"")</f>
        <v>Anual</v>
      </c>
      <c r="P31" s="302" t="str">
        <f>IFERROR(VLOOKUP(P$2,EA_8_M!$A$2:$B$99,2,FALSE),"")</f>
        <v>Agua Potable Residencial- Consumo- Localidades de la SISS</v>
      </c>
      <c r="Q31" s="302" t="str">
        <f>IFERROR(VLOOKUP(Q$2,EA_8_M!$A$2:$B$99,2,FALSE),"")</f>
        <v>Medio Ambiente</v>
      </c>
      <c r="R31" s="302" t="str">
        <f>IFERROR(VLOOKUP(R$2,EA_8_M!$A$2:$B$99,2,FALSE),"")</f>
        <v>Instituto Nacional de Estadísticas (INE)</v>
      </c>
      <c r="S31" s="55" t="str">
        <f>IFERROR(VLOOKUP(S$2,EA_8_M!$A$2:$B$99,2,FALSE),"")</f>
        <v>No se identifican limitaciones para el cálculo del indicador a la fecha de su actualización.</v>
      </c>
      <c r="T31" s="55" t="str">
        <f>IFERROR(VLOOKUP(T$2,EA_8_M!$A$2:$B$99,2,FALSE),"")</f>
        <v>EA_9</v>
      </c>
      <c r="U31" s="302" t="str">
        <f>IFERROR(VLOOKUP(U$2,EA_8_M!$A$2:$B$99,2,FALSE),"")</f>
        <v>Localidades de la SISS actualizada 2018</v>
      </c>
      <c r="V31" s="302" t="str">
        <f>IFERROR(VLOOKUP(V$2,EA_8_M!$A$2:$B$99,2,FALSE),"")</f>
        <v>SISS</v>
      </c>
      <c r="W31" s="302">
        <f>IFERROR(VLOOKUP(W$2,EA_8_M!$A$2:$B$99,2,FALSE),"")</f>
        <v>2018</v>
      </c>
      <c r="X31" s="302" t="str">
        <f>IFERROR(VLOOKUP(X$2,EA_8_M!$A$2:$B$99,2,FALSE),"")</f>
        <v>Localidades de la SISS</v>
      </c>
      <c r="Y31" s="302" t="str">
        <f>IFERROR(VLOOKUP(Y$2,EA_8_M!$A$2:$B$99,2,FALSE),"")</f>
        <v>Consumo de agua a escala comunal año 2018</v>
      </c>
      <c r="Z31" s="302" t="str">
        <f>IFERROR(VLOOKUP(Z$2,EA_8_M!$A$2:$B$99,2,FALSE),"")</f>
        <v>SISS</v>
      </c>
      <c r="AA31" s="302">
        <f>IFERROR(VLOOKUP(AA$2,EA_8_M!$A$2:$B$99,2,FALSE),"")</f>
        <v>2018</v>
      </c>
      <c r="AB31" s="302" t="str">
        <f>IFERROR(VLOOKUP(AB$2,EA_8_M!$A$2:$B$99,2,FALSE),"")</f>
        <v>Comunal</v>
      </c>
      <c r="AC31" s="302" t="str">
        <f>IFERROR(VLOOKUP(AC$2,EA_8_M!$A$2:$B$99,2,FALSE),"")</f>
        <v>Cobertura de manzanas con población</v>
      </c>
      <c r="AD31" s="302" t="str">
        <f>IFERROR(VLOOKUP(AD$2,EA_8_M!$A$2:$B$99,2,FALSE),"")</f>
        <v>INE</v>
      </c>
      <c r="AE31" s="302">
        <f>IFERROR(VLOOKUP(AE$2,EA_8_M!$A$2:$B$99,2,FALSE),"")</f>
        <v>2017</v>
      </c>
      <c r="AF31" s="302" t="str">
        <f>IFERROR(VLOOKUP(AF$2,EA_8_M!$A$2:$B$99,2,FALSE),"")</f>
        <v>Manzana censal</v>
      </c>
      <c r="AG31" s="302" t="str">
        <f>IFERROR(VLOOKUP(AG$2,EA_8_M!$A$2:$B$99,2,FALSE),"")</f>
        <v/>
      </c>
      <c r="AH31" s="302" t="str">
        <f>IFERROR(VLOOKUP(AH$2,EA_8_M!$A$2:$B$99,2,FALSE),"")</f>
        <v/>
      </c>
      <c r="AI31" s="302" t="str">
        <f>IFERROR(VLOOKUP(AI$2,EA_8_M!$A$2:$B$99,2,FALSE),"")</f>
        <v/>
      </c>
      <c r="AJ31" s="302" t="str">
        <f>IFERROR(VLOOKUP(AJ$2,EA_8_M!$A$2:$B$99,2,FALSE),"")</f>
        <v/>
      </c>
    </row>
    <row r="32" spans="1:36" ht="48">
      <c r="A32" s="302" t="str">
        <f>IFERROR(VLOOKUP(A$2,EA_9_M!$A$2:$B$99,2,FALSE),"")</f>
        <v>EA_9</v>
      </c>
      <c r="B32" s="302" t="str">
        <f>IFERROR(VLOOKUP(B$2,EA_9_M!$A$2:$B$99,2,FALSE),"")</f>
        <v>3. Mejor calidad del Medio Ambiente urbano</v>
      </c>
      <c r="C32" s="302" t="str">
        <f>IFERROR(VLOOKUP(C$2,EA_9_M!$A$2:$B$99,2,FALSE),"")</f>
        <v>Eficiencia de uso del agua potable</v>
      </c>
      <c r="D32" s="302" t="str">
        <f>IFERROR(VLOOKUP(D$2,EA_9_M!$A$2:$B$99,2,FALSE),"")</f>
        <v>Porcentaje de agua no facturada</v>
      </c>
      <c r="E32" s="302" t="str">
        <f>IFERROR(VLOOKUP(E$2,EA_9_M!$A$2:$B$99,2,FALSE),"")</f>
        <v>Complementario</v>
      </c>
      <c r="F32" s="302">
        <f>IFERROR(VLOOKUP(F$2,EA_9_M!$A$2:$B$99,2,FALSE),"")</f>
        <v>2018</v>
      </c>
      <c r="G32" s="302" t="str">
        <f>IFERROR(VLOOKUP(G$2,EA_9_M!$A$2:$B$99,2,FALSE),"")</f>
        <v>Ciudad</v>
      </c>
      <c r="H32" s="302" t="str">
        <f>IFERROR(VLOOKUP(H$2,EA_9_M!$A$2:$B$99,2,FALSE),"")</f>
        <v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v>
      </c>
      <c r="I32" s="302" t="str">
        <f>IFERROR(VLOOKUP(I$2,EA_9_M!$A$2:$B$99,2,FALSE),"")</f>
        <v>Análisis de base de datos</v>
      </c>
      <c r="J32" s="302" t="str">
        <f>IFERROR(VLOOKUP(J$2,EA_9_M!$A$2:$B$99,2,FALSE),"")</f>
        <v>147 Localidades de la Superintendencia de Servicios Sanitarios (SISS) - 35 Ciudades</v>
      </c>
      <c r="K32" s="302" t="str">
        <f>IFERROR(VLOOKUP(K$2,EA_9_M!$A$2:$B$99,2,FALSE),"")</f>
        <v xml:space="preserve">147 localidades de la SISS - 35 ciudades </v>
      </c>
      <c r="L32" s="302" t="str">
        <f>IFERROR(VLOOKUP(L$2,EA_9_M!$A$2:$B$99,2,FALSE),"")</f>
        <v xml:space="preserve">Porcentaje  </v>
      </c>
      <c r="M32" s="305">
        <f>IFERROR(VLOOKUP(M$2,EA_9_M!$A$2:$B$99,2,FALSE),"")</f>
        <v>43126</v>
      </c>
      <c r="N32" s="305">
        <f>IFERROR(VLOOKUP(N$2,EA_9_M!$A$2:$B$99,2,FALSE),"")</f>
        <v>43685</v>
      </c>
      <c r="O32" s="302" t="str">
        <f>IFERROR(VLOOKUP(O$2,EA_9_M!$A$2:$B$99,2,FALSE),"")</f>
        <v>Anual</v>
      </c>
      <c r="P32" s="302" t="str">
        <f>IFERROR(VLOOKUP(P$2,EA_9_M!$A$2:$B$99,2,FALSE),"")</f>
        <v>Agua potable comercializada- Producción de agua- Localidades de la SISS</v>
      </c>
      <c r="Q32" s="302" t="str">
        <f>IFERROR(VLOOKUP(Q$2,EA_9_M!$A$2:$B$99,2,FALSE),"")</f>
        <v>Medio Ambiente</v>
      </c>
      <c r="R32" s="302" t="str">
        <f>IFERROR(VLOOKUP(R$2,EA_9_M!$A$2:$B$99,2,FALSE),"")</f>
        <v>Instituto Nacional de Estadísticas (INE)</v>
      </c>
      <c r="S32" s="55" t="str">
        <f>IFERROR(VLOOKUP(S$2,EA_9_M!$A$2:$B$99,2,FALSE),"")</f>
        <v>No se identifican limitaciones para el cálculo del indicador a la fecha de su actualización.</v>
      </c>
      <c r="T32" s="55" t="str">
        <f>IFERROR(VLOOKUP(T$2,EA_9_M!$A$2:$B$99,2,FALSE),"")</f>
        <v>EA_8</v>
      </c>
      <c r="U32" s="302" t="str">
        <f>IFERROR(VLOOKUP(U$2,EA_9_M!$A$2:$B$99,2,FALSE),"")</f>
        <v>Localidades de la SISS actualizada 2018</v>
      </c>
      <c r="V32" s="302" t="str">
        <f>IFERROR(VLOOKUP(V$2,EA_9_M!$A$2:$B$99,2,FALSE),"")</f>
        <v>SISS</v>
      </c>
      <c r="W32" s="302">
        <f>IFERROR(VLOOKUP(W$2,EA_9_M!$A$2:$B$99,2,FALSE),"")</f>
        <v>2018</v>
      </c>
      <c r="X32" s="302" t="str">
        <f>IFERROR(VLOOKUP(X$2,EA_9_M!$A$2:$B$99,2,FALSE),"")</f>
        <v>Localidades de la SISS</v>
      </c>
      <c r="Y32" s="302" t="str">
        <f>IFERROR(VLOOKUP(Y$2,EA_9_M!$A$2:$B$99,2,FALSE),"")</f>
        <v>Consumo de agua a escala comunal año 2018</v>
      </c>
      <c r="Z32" s="302" t="str">
        <f>IFERROR(VLOOKUP(Z$2,EA_9_M!$A$2:$B$99,2,FALSE),"")</f>
        <v>SISS</v>
      </c>
      <c r="AA32" s="302">
        <f>IFERROR(VLOOKUP(AA$2,EA_9_M!$A$2:$B$99,2,FALSE),"")</f>
        <v>2018</v>
      </c>
      <c r="AB32" s="302" t="str">
        <f>IFERROR(VLOOKUP(AB$2,EA_9_M!$A$2:$B$99,2,FALSE),"")</f>
        <v>Localidades de la SISS</v>
      </c>
      <c r="AC32" s="302" t="str">
        <f>IFERROR(VLOOKUP(AC$2,EA_9_M!$A$2:$B$99,2,FALSE),"")</f>
        <v>Producción de agua a escala comunal año 2018</v>
      </c>
      <c r="AD32" s="302" t="str">
        <f>IFERROR(VLOOKUP(AD$2,EA_9_M!$A$2:$B$99,2,FALSE),"")</f>
        <v>SISS</v>
      </c>
      <c r="AE32" s="302">
        <f>IFERROR(VLOOKUP(AE$2,EA_9_M!$A$2:$B$99,2,FALSE),"")</f>
        <v>2018</v>
      </c>
      <c r="AF32" s="302" t="str">
        <f>IFERROR(VLOOKUP(AF$2,EA_9_M!$A$2:$B$99,2,FALSE),"")</f>
        <v>Localidades de la SISS</v>
      </c>
      <c r="AG32" s="302" t="str">
        <f>IFERROR(VLOOKUP(AG$2,EA_9_M!$A$2:$B$99,2,FALSE),"")</f>
        <v/>
      </c>
      <c r="AH32" s="302" t="str">
        <f>IFERROR(VLOOKUP(AH$2,EA_9_M!$A$2:$B$99,2,FALSE),"")</f>
        <v/>
      </c>
      <c r="AI32" s="302" t="str">
        <f>IFERROR(VLOOKUP(AI$2,EA_9_M!$A$2:$B$99,2,FALSE),"")</f>
        <v/>
      </c>
      <c r="AJ32" s="302" t="str">
        <f>IFERROR(VLOOKUP(AJ$2,EA_9_M!$A$2:$B$99,2,FALSE),"")</f>
        <v/>
      </c>
    </row>
    <row r="33" spans="1:36" ht="108">
      <c r="A33" s="302" t="str">
        <f>IFERROR(VLOOKUP(A$2,EA_34_M!$A$2:$B$99,2,FALSE),"")</f>
        <v>EA_34</v>
      </c>
      <c r="B33" s="302" t="str">
        <f>IFERROR(VLOOKUP(B$2,EA_34_M!$A$2:$B$99,2,FALSE),"")</f>
        <v>3. Mejor calidad del Medio Ambiente urbano</v>
      </c>
      <c r="C33" s="302" t="str">
        <f>IFERROR(VLOOKUP(C$2,EA_34_M!$A$2:$B$99,2,FALSE),"")</f>
        <v>Eficiencia en la gestión de residuos</v>
      </c>
      <c r="D33" s="302" t="str">
        <f>IFERROR(VLOOKUP(D$2,EA_34_M!$A$2:$B$99,2,FALSE),"")</f>
        <v>Cantidad (kg) de disposición final de residuos sólidos urbanos per cápita</v>
      </c>
      <c r="E33" s="302" t="str">
        <f>IFERROR(VLOOKUP(E$2,EA_34_M!$A$2:$B$99,2,FALSE),"")</f>
        <v>Estructural</v>
      </c>
      <c r="F33" s="302">
        <f>IFERROR(VLOOKUP(F$2,EA_34_M!$A$2:$B$99,2,FALSE),"")</f>
        <v>2018</v>
      </c>
      <c r="G33" s="302" t="str">
        <f>IFERROR(VLOOKUP(G$2,EA_34_M!$A$2:$B$99,2,FALSE),"")</f>
        <v>Comunal</v>
      </c>
      <c r="H33" s="302" t="str">
        <f>IFERROR(VLOOKUP(H$2,EA_34_M!$A$2:$B$99,2,FALSE),"")</f>
        <v xml:space="preserve">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cuya gestión y/o tratamiento es de responsabilidad municipal, siendo además dispuestos en vertederos, rellenos sanitarios y/o basurales. </v>
      </c>
      <c r="I33" s="302" t="str">
        <f>IFERROR(VLOOKUP(I$2,EA_34_M!$A$2:$B$99,2,FALSE),"")</f>
        <v>Análisis de base de datos y consulta directa</v>
      </c>
      <c r="J33" s="302" t="str">
        <f>IFERROR(VLOOKUP(J$2,EA_34_M!$A$2:$B$99,2,FALSE),"")</f>
        <v>117 comunas</v>
      </c>
      <c r="K33" s="302" t="str">
        <f>IFERROR(VLOOKUP(K$2,EA_34_M!$A$2:$B$99,2,FALSE),"")</f>
        <v>117 comunas</v>
      </c>
      <c r="L33" s="302" t="str">
        <f>IFERROR(VLOOKUP(L$2,EA_34_M!$A$2:$B$99,2,FALSE),"")</f>
        <v>Kilogramo / habitante /día</v>
      </c>
      <c r="M33" s="305">
        <f>IFERROR(VLOOKUP(M$2,EA_34_M!$A$2:$B$99,2,FALSE),"")</f>
        <v>43559</v>
      </c>
      <c r="N33" s="305">
        <f>IFERROR(VLOOKUP(N$2,EA_34_M!$A$2:$B$99,2,FALSE),"")</f>
        <v>43667</v>
      </c>
      <c r="O33" s="302" t="str">
        <f>IFERROR(VLOOKUP(O$2,EA_34_M!$A$2:$B$99,2,FALSE),"")</f>
        <v>Anual</v>
      </c>
      <c r="P33" s="302" t="str">
        <f>IFERROR(VLOOKUP(P$2,EA_34_M!$A$2:$B$99,2,FALSE),"")</f>
        <v>Residuos sólidos no peligrosos ni tóxicos - Gestión municipal per cápita</v>
      </c>
      <c r="Q33" s="302" t="str">
        <f>IFERROR(VLOOKUP(Q$2,EA_34_M!$A$2:$B$99,2,FALSE),"")</f>
        <v>Medio Ambiente</v>
      </c>
      <c r="R33" s="302" t="str">
        <f>IFERROR(VLOOKUP(R$2,EA_34_M!$A$2:$B$99,2,FALSE),"")</f>
        <v>Instituto Nacional de Estadísticas (INE)</v>
      </c>
      <c r="S33" s="55" t="str">
        <f>IFERROR(VLOOKUP(S$2,EA_34_M!$A$2:$B$99,2,FALSE),"")</f>
        <v>1. El indicador se elabora con la información declarada por el municipio, debido a esto los residuos de origen informal no son capturados por este indicador.
2. No existen registros administrativos que permitan contrastar la información declarada por los municipios.</v>
      </c>
      <c r="T33" s="55" t="str">
        <f>IFERROR(VLOOKUP(T$2,EA_34_M!$A$2:$B$99,2,FALSE),"")</f>
        <v>EA_35</v>
      </c>
      <c r="U33" s="302" t="str">
        <f>IFERROR(VLOOKUP(U$2,EA_34_M!$A$2:$B$99,2,FALSE),"")</f>
        <v>Generador de residuos domiciliarios municipales</v>
      </c>
      <c r="V33" s="302" t="str">
        <f>IFERROR(VLOOKUP(V$2,EA_34_M!$A$2:$B$99,2,FALSE),"")</f>
        <v>Sistema Nacional de Declaración de Residuos (SINADER), Encuesta a Municipalidades Subsecretaría de Desarrollo Regional y Administrativo (SUBDERE)</v>
      </c>
      <c r="W33" s="302">
        <f>IFERROR(VLOOKUP(W$2,EA_34_M!$A$2:$B$99,2,FALSE),"")</f>
        <v>2018</v>
      </c>
      <c r="X33" s="302" t="str">
        <f>IFERROR(VLOOKUP(X$2,EA_34_M!$A$2:$B$99,2,FALSE),"")</f>
        <v>Comunal</v>
      </c>
      <c r="Y33" s="302" t="str">
        <f>IFERROR(VLOOKUP(Y$2,EA_34_M!$A$2:$B$99,2,FALSE),"")</f>
        <v>Proyección de población con base al Censo 2017</v>
      </c>
      <c r="Z33" s="302" t="str">
        <f>IFERROR(VLOOKUP(Z$2,EA_34_M!$A$2:$B$99,2,FALSE),"")</f>
        <v>INE</v>
      </c>
      <c r="AA33" s="302">
        <f>IFERROR(VLOOKUP(AA$2,EA_34_M!$A$2:$B$99,2,FALSE),"")</f>
        <v>2018</v>
      </c>
      <c r="AB33" s="302" t="str">
        <f>IFERROR(VLOOKUP(AB$2,EA_34_M!$A$2:$B$99,2,FALSE),"")</f>
        <v>Comunal</v>
      </c>
      <c r="AC33" s="302"/>
      <c r="AD33" s="302"/>
      <c r="AE33" s="302"/>
      <c r="AF33" s="302"/>
      <c r="AG33" s="302" t="str">
        <f>IFERROR(VLOOKUP(AG$2,EA_34_M!$A$2:$B$99,2,FALSE),"")</f>
        <v/>
      </c>
      <c r="AH33" s="302" t="str">
        <f>IFERROR(VLOOKUP(AH$2,EA_34_M!$A$2:$B$99,2,FALSE),"")</f>
        <v/>
      </c>
      <c r="AI33" s="302" t="str">
        <f>IFERROR(VLOOKUP(AI$2,EA_34_M!$A$2:$B$99,2,FALSE),"")</f>
        <v/>
      </c>
      <c r="AJ33" s="302" t="str">
        <f>IFERROR(VLOOKUP(AJ$2,EA_34_M!$A$2:$B$99,2,FALSE),"")</f>
        <v/>
      </c>
    </row>
    <row r="34" spans="1:36" ht="72">
      <c r="A34" s="302" t="str">
        <f>IFERROR(VLOOKUP(A$2,EA_35_M!$A$2:$B$99,2,FALSE),"")</f>
        <v>EA_35</v>
      </c>
      <c r="B34" s="302" t="str">
        <f>IFERROR(VLOOKUP(B$2,EA_35_M!$A$2:$B$99,2,FALSE),"")</f>
        <v>3. Mejor calidad del Medio Ambiente urbano</v>
      </c>
      <c r="C34" s="302" t="str">
        <f>IFERROR(VLOOKUP(C$2,EA_35_M!$A$2:$B$99,2,FALSE),"")</f>
        <v>Eficiencia en la gestión de residuos</v>
      </c>
      <c r="D34" s="302" t="str">
        <f>IFERROR(VLOOKUP(D$2,EA_35_M!$A$2:$B$99,2,FALSE),"")</f>
        <v>Número de microbasurales por cada 10.000 habitantes</v>
      </c>
      <c r="E34" s="302" t="str">
        <f>IFERROR(VLOOKUP(E$2,EA_35_M!$A$2:$B$99,2,FALSE),"")</f>
        <v>Complementario</v>
      </c>
      <c r="F34" s="302">
        <f>IFERROR(VLOOKUP(F$2,EA_35_M!$A$2:$B$99,2,FALSE),"")</f>
        <v>2018</v>
      </c>
      <c r="G34" s="302" t="str">
        <f>IFERROR(VLOOKUP(G$2,EA_35_M!$A$2:$B$99,2,FALSE),"")</f>
        <v>Comunal</v>
      </c>
      <c r="H34" s="302" t="str">
        <f>IFERROR(VLOOKUP(H$2,EA_35_M!$A$2:$B$99,2,FALSE),"")</f>
        <v>Este indicador da cuenta de la gestión municipal a residuos, así como también del tratamiento de la basura por parte de las personas. Para esto se identifica la cantidad de microbasurales a nivel comunal por parte del gobierno municipal cada 10.000 mil habitantes, con el fin de obtener un indicador que permita comparar a todas las comunas del país e identificar adecuadamente en cuáles territorios se debe priorizar la gestión. Se entenderá por microbasural todo aquel terreno con superficie inferior a una hectárea en las que se deposita basura periódica o eventualmente. Por lo general, estos sitios son espacios de acceso directo como calles, callejones y riberas de cursos superficiales, cercanos a poblaciones.</v>
      </c>
      <c r="I34" s="302" t="str">
        <f>IFERROR(VLOOKUP(I$2,EA_35_M!$A$2:$B$99,2,FALSE),"")</f>
        <v>Análisis de base de datos</v>
      </c>
      <c r="J34" s="302" t="str">
        <f>IFERROR(VLOOKUP(J$2,EA_35_M!$A$2:$B$99,2,FALSE),"")</f>
        <v>117 comunas</v>
      </c>
      <c r="K34" s="302" t="str">
        <f>IFERROR(VLOOKUP(K$2,EA_35_M!$A$2:$B$99,2,FALSE),"")</f>
        <v>62 comunas</v>
      </c>
      <c r="L34" s="302" t="str">
        <f>IFERROR(VLOOKUP(L$2,EA_35_M!$A$2:$B$99,2,FALSE),"")</f>
        <v>Relación (Número de microbasurales por cada 10.000 habitantes)</v>
      </c>
      <c r="M34" s="305">
        <f>IFERROR(VLOOKUP(M$2,EA_35_M!$A$2:$B$99,2,FALSE),"")</f>
        <v>43790</v>
      </c>
      <c r="N34" s="305">
        <f>IFERROR(VLOOKUP(N$2,EA_35_M!$A$2:$B$99,2,FALSE),"")</f>
        <v>43791</v>
      </c>
      <c r="O34" s="302" t="str">
        <f>IFERROR(VLOOKUP(O$2,EA_35_M!$A$2:$B$99,2,FALSE),"")</f>
        <v>Anual</v>
      </c>
      <c r="P34" s="302" t="str">
        <f>IFERROR(VLOOKUP(P$2,EA_35_M!$A$2:$B$99,2,FALSE),"")</f>
        <v>Microbasurales - Gestión de residuos</v>
      </c>
      <c r="Q34" s="302" t="str">
        <f>IFERROR(VLOOKUP(Q$2,EA_35_M!$A$2:$B$99,2,FALSE),"")</f>
        <v>Medio Ambiente</v>
      </c>
      <c r="R34" s="302" t="str">
        <f>IFERROR(VLOOKUP(R$2,EA_35_M!$A$2:$B$99,2,FALSE),"")</f>
        <v>Instituto Nacional de Estadísticas (INE)</v>
      </c>
      <c r="S34" s="55" t="str">
        <f>IFERROR(VLOOKUP(S$2,EA_35_M!$A$2:$B$99,2,FALSE),"")</f>
        <v>1. No todos los municipios poseen un catastro de microbasurales.
2. Bajo porcentaje de respuesta al cuestionario por parte de los municipios, lo que influye en la cobertura del indicador.</v>
      </c>
      <c r="T34" s="55" t="str">
        <f>IFERROR(VLOOKUP(T$2,EA_35_M!$A$2:$B$99,2,FALSE),"")</f>
        <v>EA_34</v>
      </c>
      <c r="U34" s="302" t="str">
        <f>IFERROR(VLOOKUP(U$2,EA_35_M!$A$2:$B$99,2,FALSE),"")</f>
        <v>Número de microbasurales detectados</v>
      </c>
      <c r="V34" s="302" t="str">
        <f>IFERROR(VLOOKUP(V$2,EA_35_M!$A$2:$B$99,2,FALSE),"")</f>
        <v>Municipios</v>
      </c>
      <c r="W34" s="302">
        <f>IFERROR(VLOOKUP(W$2,EA_35_M!$A$2:$B$99,2,FALSE),"")</f>
        <v>2018</v>
      </c>
      <c r="X34" s="302" t="str">
        <f>IFERROR(VLOOKUP(X$2,EA_35_M!$A$2:$B$99,2,FALSE),"")</f>
        <v>Comunal</v>
      </c>
      <c r="Y34" s="302" t="str">
        <f>IFERROR(VLOOKUP(Y$2,EA_35_M!$A$2:$B$99,2,FALSE),"")</f>
        <v>Proyección de población con base al Censo 2017</v>
      </c>
      <c r="Z34" s="302" t="str">
        <f>IFERROR(VLOOKUP(Z$2,EA_35_M!$A$2:$B$99,2,FALSE),"")</f>
        <v>INE</v>
      </c>
      <c r="AA34" s="302">
        <f>IFERROR(VLOOKUP(AA$2,EA_35_M!$A$2:$B$99,2,FALSE),"")</f>
        <v>2017</v>
      </c>
      <c r="AB34" s="302" t="str">
        <f>IFERROR(VLOOKUP(AB$2,EA_35_M!$A$2:$B$99,2,FALSE),"")</f>
        <v>Comunal</v>
      </c>
      <c r="AC34" s="302"/>
      <c r="AD34" s="302"/>
      <c r="AE34" s="302"/>
      <c r="AF34" s="302"/>
      <c r="AG34" s="302" t="str">
        <f>IFERROR(VLOOKUP(AG$2,EA_35_M!$A$2:$B$99,2,FALSE),"")</f>
        <v/>
      </c>
      <c r="AH34" s="302" t="str">
        <f>IFERROR(VLOOKUP(AH$2,EA_35_M!$A$2:$B$99,2,FALSE),"")</f>
        <v/>
      </c>
      <c r="AI34" s="302" t="str">
        <f>IFERROR(VLOOKUP(AI$2,EA_35_M!$A$2:$B$99,2,FALSE),"")</f>
        <v/>
      </c>
      <c r="AJ34" s="302" t="str">
        <f>IFERROR(VLOOKUP(AJ$2,EA_35_M!$A$2:$B$99,2,FALSE),"")</f>
        <v/>
      </c>
    </row>
    <row r="35" spans="1:36" ht="36">
      <c r="A35" s="302" t="str">
        <f>IFERROR(VLOOKUP(A$2,EA_22_M!$A$2:$B$99,2,FALSE),"")</f>
        <v>EA_22</v>
      </c>
      <c r="B35" s="302" t="str">
        <f>IFERROR(VLOOKUP(B$2,EA_22_M!$A$2:$B$99,2,FALSE),"")</f>
        <v>3. Mejor calidad del Medio Ambiente urbano</v>
      </c>
      <c r="C35" s="302" t="str">
        <f>IFERROR(VLOOKUP(C$2,EA_22_M!$A$2:$B$99,2,FALSE),"")</f>
        <v>Eficiencia energética</v>
      </c>
      <c r="D35" s="302" t="str">
        <f>IFERROR(VLOOKUP(D$2,EA_22_M!$A$2:$B$99,2,FALSE),"")</f>
        <v>Consumo de energía eléctrica per cápita residencial</v>
      </c>
      <c r="E35" s="302" t="str">
        <f>IFERROR(VLOOKUP(E$2,EA_22_M!$A$2:$B$99,2,FALSE),"")</f>
        <v>Complementario</v>
      </c>
      <c r="F35" s="302">
        <f>IFERROR(VLOOKUP(F$2,EA_22_M!$A$2:$B$99,2,FALSE),"")</f>
        <v>2018</v>
      </c>
      <c r="G35" s="302" t="str">
        <f>IFERROR(VLOOKUP(G$2,EA_22_M!$A$2:$B$99,2,FALSE),"")</f>
        <v>Comunal</v>
      </c>
      <c r="H35" s="302" t="str">
        <f>IFERROR(VLOOKUP(H$2,EA_22_M!$A$2:$B$99,2,FALSE),"")</f>
        <v>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v>
      </c>
      <c r="I35" s="302" t="str">
        <f>IFERROR(VLOOKUP(I$2,EA_22_M!$A$2:$B$99,2,FALSE),"")</f>
        <v>Análisis de base de datos</v>
      </c>
      <c r="J35" s="302" t="str">
        <f>IFERROR(VLOOKUP(J$2,EA_22_M!$A$2:$B$99,2,FALSE),"")</f>
        <v>117 comunas</v>
      </c>
      <c r="K35" s="302" t="str">
        <f>IFERROR(VLOOKUP(K$2,EA_22_M!$A$2:$B$99,2,FALSE),"")</f>
        <v>117 comunas</v>
      </c>
      <c r="L35" s="302" t="str">
        <f>IFERROR(VLOOKUP(L$2,EA_22_M!$A$2:$B$99,2,FALSE),"")</f>
        <v>Kilovatio hora (kWh) / habitante / año</v>
      </c>
      <c r="M35" s="305">
        <f>IFERROR(VLOOKUP(M$2,EA_22_M!$A$2:$B$99,2,FALSE),"")</f>
        <v>43559</v>
      </c>
      <c r="N35" s="305">
        <f>IFERROR(VLOOKUP(N$2,EA_22_M!$A$2:$B$99,2,FALSE),"")</f>
        <v>43667</v>
      </c>
      <c r="O35" s="302" t="str">
        <f>IFERROR(VLOOKUP(O$2,EA_22_M!$A$2:$B$99,2,FALSE),"")</f>
        <v>Anual</v>
      </c>
      <c r="P35" s="302" t="str">
        <f>IFERROR(VLOOKUP(P$2,EA_22_M!$A$2:$B$99,2,FALSE),"")</f>
        <v>Consumo eléctrico- Eficiencia energética- Cliente residencial</v>
      </c>
      <c r="Q35" s="302" t="str">
        <f>IFERROR(VLOOKUP(Q$2,EA_22_M!$A$2:$B$99,2,FALSE),"")</f>
        <v>Medio Ambiente</v>
      </c>
      <c r="R35" s="302" t="str">
        <f>IFERROR(VLOOKUP(R$2,EA_22_M!$A$2:$B$99,2,FALSE),"")</f>
        <v>Instituto Nacional de Estadísticas (INE)</v>
      </c>
      <c r="S35" s="55" t="str">
        <f>IFERROR(VLOOKUP(S$2,EA_22_M!$A$2:$B$99,2,FALSE),"")</f>
        <v xml:space="preserve">No se identifican limitaciones para el cálculo del indicador a la fecha de su actualización. </v>
      </c>
      <c r="T35" s="55" t="str">
        <f>IFERROR(VLOOKUP(T$2,EA_22_M!$A$2:$B$99,2,FALSE),"")</f>
        <v>EA_22a, EA_23.</v>
      </c>
      <c r="U35" s="302" t="str">
        <f>IFERROR(VLOOKUP(U$2,EA_22_M!$A$2:$B$99,2,FALSE),"")</f>
        <v>Consumo eléctrico residencial por comuna</v>
      </c>
      <c r="V35" s="302" t="str">
        <f>IFERROR(VLOOKUP(V$2,EA_22_M!$A$2:$B$99,2,FALSE),"")</f>
        <v>Comisión Nacional de Energía (CNE)</v>
      </c>
      <c r="W35" s="302">
        <f>IFERROR(VLOOKUP(W$2,EA_22_M!$A$2:$B$99,2,FALSE),"")</f>
        <v>2018</v>
      </c>
      <c r="X35" s="302" t="str">
        <f>IFERROR(VLOOKUP(X$2,EA_22_M!$A$2:$B$99,2,FALSE),"")</f>
        <v>Comunal</v>
      </c>
      <c r="Y35" s="302" t="str">
        <f>IFERROR(VLOOKUP(Y$2,EA_22_M!$A$2:$B$99,2,FALSE),"")</f>
        <v>Proyección de población con base al censo 2017</v>
      </c>
      <c r="Z35" s="302" t="str">
        <f>IFERROR(VLOOKUP(Z$2,EA_22_M!$A$2:$B$99,2,FALSE),"")</f>
        <v>INE</v>
      </c>
      <c r="AA35" s="302">
        <f>IFERROR(VLOOKUP(AA$2,EA_22_M!$A$2:$B$99,2,FALSE),"")</f>
        <v>2018</v>
      </c>
      <c r="AB35" s="302" t="str">
        <f>IFERROR(VLOOKUP(AB$2,EA_22_M!$A$2:$B$99,2,FALSE),"")</f>
        <v>Comunal</v>
      </c>
      <c r="AC35" s="302"/>
      <c r="AD35" s="302"/>
      <c r="AE35" s="302"/>
      <c r="AF35" s="302"/>
      <c r="AG35" s="302" t="str">
        <f>IFERROR(VLOOKUP(AG$2,EA_22_M!$A$2:$B$99,2,FALSE),"")</f>
        <v/>
      </c>
      <c r="AH35" s="302" t="str">
        <f>IFERROR(VLOOKUP(AH$2,EA_22_M!$A$2:$B$99,2,FALSE),"")</f>
        <v/>
      </c>
      <c r="AI35" s="302" t="str">
        <f>IFERROR(VLOOKUP(AI$2,EA_22_M!$A$2:$B$99,2,FALSE),"")</f>
        <v/>
      </c>
      <c r="AJ35" s="302" t="str">
        <f>IFERROR(VLOOKUP(AJ$2,EA_22_M!$A$2:$B$99,2,FALSE),"")</f>
        <v/>
      </c>
    </row>
    <row r="36" spans="1:36" ht="36">
      <c r="A36" s="302" t="str">
        <f>IFERROR(VLOOKUP(A$2,EA_22a_M!$A$2:$B$98,2,FALSE),"")</f>
        <v>EA_22a</v>
      </c>
      <c r="B36" s="302" t="str">
        <f>IFERROR(VLOOKUP(B$2,EA_22a_M!$A$2:$B$98,2,FALSE),"")</f>
        <v>3. Mejor calidad del Medio Ambiente urbano</v>
      </c>
      <c r="C36" s="302" t="str">
        <f>IFERROR(VLOOKUP(C$2,EA_22a_M!$A$2:$B$98,2,FALSE),"")</f>
        <v>Eficiencia energética</v>
      </c>
      <c r="D36" s="302" t="str">
        <f>IFERROR(VLOOKUP(D$2,EA_22a_M!$A$2:$B$98,2,FALSE),"")</f>
        <v>Consumo de energía eléctrica per cápita no residencial</v>
      </c>
      <c r="E36" s="302" t="str">
        <f>IFERROR(VLOOKUP(E$2,EA_22a_M!$A$2:$B$98,2,FALSE),"")</f>
        <v>Complementario</v>
      </c>
      <c r="F36" s="302">
        <f>IFERROR(VLOOKUP(F$2,EA_22a_M!$A$2:$B$98,2,FALSE),"")</f>
        <v>2018</v>
      </c>
      <c r="G36" s="302" t="str">
        <f>IFERROR(VLOOKUP(G$2,EA_22a_M!$A$2:$B$98,2,FALSE),"")</f>
        <v>Comunal</v>
      </c>
      <c r="H36" s="302" t="str">
        <f>IFERROR(VLOOKUP(H$2,EA_22a_M!$A$2:$B$98,2,FALSE),"")</f>
        <v>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v>
      </c>
      <c r="I36" s="302" t="str">
        <f>IFERROR(VLOOKUP(I$2,EA_22a_M!$A$2:$B$98,2,FALSE),"")</f>
        <v>Análisis de base de datos</v>
      </c>
      <c r="J36" s="302" t="str">
        <f>IFERROR(VLOOKUP(J$2,EA_22a_M!$A$2:$B$98,2,FALSE),"")</f>
        <v>117 comunas</v>
      </c>
      <c r="K36" s="302" t="str">
        <f>IFERROR(VLOOKUP(K$2,EA_22a_M!$A$2:$B$98,2,FALSE),"")</f>
        <v>117 comunas</v>
      </c>
      <c r="L36" s="302" t="str">
        <f>IFERROR(VLOOKUP(L$2,EA_22a_M!$A$2:$B$98,2,FALSE),"")</f>
        <v>Kilovatio hora (kWh) / habitante / año</v>
      </c>
      <c r="M36" s="305">
        <f>IFERROR(VLOOKUP(M$2,EA_22a_M!$A$2:$B$98,2,FALSE),"")</f>
        <v>43559</v>
      </c>
      <c r="N36" s="305">
        <f>IFERROR(VLOOKUP(N$2,EA_22a_M!$A$2:$B$98,2,FALSE),"")</f>
        <v>43822</v>
      </c>
      <c r="O36" s="302" t="str">
        <f>IFERROR(VLOOKUP(O$2,EA_22a_M!$A$2:$B$98,2,FALSE),"")</f>
        <v>Anual</v>
      </c>
      <c r="P36" s="302" t="str">
        <f>IFERROR(VLOOKUP(P$2,EA_22a_M!$A$2:$B$98,2,FALSE),"")</f>
        <v>Consumo eléctrico- Eficiencia energética- Cliente no residencial</v>
      </c>
      <c r="Q36" s="302" t="str">
        <f>IFERROR(VLOOKUP(Q$2,EA_22a_M!$A$2:$B$98,2,FALSE),"")</f>
        <v>Medio Ambiente</v>
      </c>
      <c r="R36" s="302" t="str">
        <f>IFERROR(VLOOKUP(R$2,EA_22a_M!$A$2:$B$98,2,FALSE),"")</f>
        <v>Instituto Nacional de Estadísticas (INE)</v>
      </c>
      <c r="S36" s="55" t="str">
        <f>IFERROR(VLOOKUP(S$2,EA_22a_M!$A$2:$B$98,2,FALSE),"")</f>
        <v xml:space="preserve">No se identifican limitaciones para el cálculo del indicador a la fecha de su actualización. </v>
      </c>
      <c r="T36" s="55" t="str">
        <f>IFERROR(VLOOKUP(T$2,EA_22a_M!$A$2:$B$98,2,FALSE),"")</f>
        <v>EA_22, EA_23.</v>
      </c>
      <c r="U36" s="302" t="str">
        <f>IFERROR(VLOOKUP(U$2,EA_22a_M!$A$2:$B$98,2,FALSE),"")</f>
        <v>Consumo eléctrico no residencial por comuna</v>
      </c>
      <c r="V36" s="302" t="str">
        <f>IFERROR(VLOOKUP(V$2,EA_22a_M!$A$2:$B$98,2,FALSE),"")</f>
        <v>Comisión Nacional de Energía (CNE)</v>
      </c>
      <c r="W36" s="302">
        <f>IFERROR(VLOOKUP(W$2,EA_22a_M!$A$2:$B$98,2,FALSE),"")</f>
        <v>2018</v>
      </c>
      <c r="X36" s="302" t="str">
        <f>IFERROR(VLOOKUP(X$2,EA_22a_M!$A$2:$B$98,2,FALSE),"")</f>
        <v>Comunal</v>
      </c>
      <c r="Y36" s="302" t="str">
        <f>IFERROR(VLOOKUP(Y$2,EA_22a_M!$A$2:$B$98,2,FALSE),"")</f>
        <v>Proyección de población con base al censo 2017</v>
      </c>
      <c r="Z36" s="302" t="str">
        <f>IFERROR(VLOOKUP(Z$2,EA_22a_M!$A$2:$B$98,2,FALSE),"")</f>
        <v>INE</v>
      </c>
      <c r="AA36" s="302">
        <f>IFERROR(VLOOKUP(AA$2,EA_22a_M!$A$2:$B$98,2,FALSE),"")</f>
        <v>2018</v>
      </c>
      <c r="AB36" s="302" t="str">
        <f>IFERROR(VLOOKUP(AB$2,EA_22a_M!$A$2:$B$98,2,FALSE),"")</f>
        <v>Comunal</v>
      </c>
      <c r="AC36" s="302"/>
      <c r="AD36" s="302"/>
      <c r="AE36" s="302"/>
      <c r="AF36" s="302"/>
      <c r="AG36" s="302" t="str">
        <f>IFERROR(VLOOKUP(AG$2,EA_22a_M!$A$2:$B$98,2,FALSE),"")</f>
        <v/>
      </c>
      <c r="AH36" s="302" t="str">
        <f>IFERROR(VLOOKUP(AH$2,EA_22a_M!$A$2:$B$98,2,FALSE),"")</f>
        <v/>
      </c>
      <c r="AI36" s="302" t="str">
        <f>IFERROR(VLOOKUP(AI$2,EA_22a_M!$A$2:$B$98,2,FALSE),"")</f>
        <v/>
      </c>
      <c r="AJ36" s="302" t="str">
        <f>IFERROR(VLOOKUP(AJ$2,EA_22a_M!$A$2:$B$98,2,FALSE),"")</f>
        <v/>
      </c>
    </row>
    <row r="37" spans="1:36" ht="36">
      <c r="A37" s="302" t="str">
        <f>IFERROR(VLOOKUP(A$2,EA_23_M!$A$2:$B$100,2,FALSE),"")</f>
        <v>EA_23</v>
      </c>
      <c r="B37" s="302" t="str">
        <f>IFERROR(VLOOKUP(B$2,EA_23_M!$A$2:$B$100,2,FALSE),"")</f>
        <v>3. Mejor calidad del Medio Ambiente urbano</v>
      </c>
      <c r="C37" s="302" t="str">
        <f>IFERROR(VLOOKUP(C$2,EA_23_M!$A$2:$B$100,2,FALSE),"")</f>
        <v>Eficiencia energética</v>
      </c>
      <c r="D37" s="302" t="str">
        <f>IFERROR(VLOOKUP(D$2,EA_23_M!$A$2:$B$100,2,FALSE),"")</f>
        <v>Porcentaje de aporte de energía eléctrica de origen domiciliario</v>
      </c>
      <c r="E37" s="302" t="str">
        <f>IFERROR(VLOOKUP(E$2,EA_23_M!$A$2:$B$100,2,FALSE),"")</f>
        <v>Segundo orden</v>
      </c>
      <c r="F37" s="302">
        <f>IFERROR(VLOOKUP(F$2,EA_23_M!$A$2:$B$100,2,FALSE),"")</f>
        <v>2018</v>
      </c>
      <c r="G37" s="302" t="str">
        <f>IFERROR(VLOOKUP(G$2,EA_23_M!$A$2:$B$100,2,FALSE),"")</f>
        <v>Comunal</v>
      </c>
      <c r="H37" s="302" t="str">
        <f>IFERROR(VLOOKUP(H$2,EA_23_M!$A$2:$B$100,2,FALSE),"")</f>
        <v>Este indicador mide la generación de energía eléctrica domiciliaria que es ingresada a la red. Permite evaluar la distribución y aporte de las fuentes generadoras, de origen residencial, al consumo eléctrico residencial total de la comuna dando cuenta de una mayor autonomía energética.</v>
      </c>
      <c r="I37" s="302" t="str">
        <f>IFERROR(VLOOKUP(I$2,EA_23_M!$A$2:$B$100,2,FALSE),"")</f>
        <v>Análisis de base de datos</v>
      </c>
      <c r="J37" s="302" t="str">
        <f>IFERROR(VLOOKUP(J$2,EA_23_M!$A$2:$B$100,2,FALSE),"")</f>
        <v>117 comunas</v>
      </c>
      <c r="K37" s="302" t="str">
        <f>IFERROR(VLOOKUP(K$2,EA_23_M!$A$2:$B$100,2,FALSE),"")</f>
        <v>117 comunas</v>
      </c>
      <c r="L37" s="302" t="str">
        <f>IFERROR(VLOOKUP(L$2,EA_23_M!$A$2:$B$100,2,FALSE),"")</f>
        <v xml:space="preserve">Porcentaje  </v>
      </c>
      <c r="M37" s="305">
        <f>IFERROR(VLOOKUP(M$2,EA_23_M!$A$2:$B$100,2,FALSE),"")</f>
        <v>43559</v>
      </c>
      <c r="N37" s="305">
        <f>IFERROR(VLOOKUP(N$2,EA_23_M!$A$2:$B$100,2,FALSE),"")</f>
        <v>43822</v>
      </c>
      <c r="O37" s="302" t="str">
        <f>IFERROR(VLOOKUP(O$2,EA_23_M!$A$2:$B$100,2,FALSE),"")</f>
        <v>Anual</v>
      </c>
      <c r="P37" s="302" t="str">
        <f>IFERROR(VLOOKUP(P$2,EA_23_M!$A$2:$B$100,2,FALSE),"")</f>
        <v>Consumo eléctrico- Eficiencia energética- Cliente residencial</v>
      </c>
      <c r="Q37" s="302" t="str">
        <f>IFERROR(VLOOKUP(Q$2,EA_23_M!$A$2:$B$100,2,FALSE),"")</f>
        <v>Medio Ambiente</v>
      </c>
      <c r="R37" s="302" t="str">
        <f>IFERROR(VLOOKUP(R$2,EA_23_M!$A$2:$B$100,2,FALSE),"")</f>
        <v>Instituto Nacional de Estadísticas (INE)</v>
      </c>
      <c r="S37" s="55" t="str">
        <f>IFERROR(VLOOKUP(S$2,EA_23_M!$A$2:$B$100,2,FALSE),"")</f>
        <v>No se Identifican limitaciones para el cálculo del indicador a la fecha de su actualización.</v>
      </c>
      <c r="T37" s="55" t="str">
        <f>IFERROR(VLOOKUP(T$2,EA_23_M!$A$2:$B$100,2,FALSE),"")</f>
        <v>EA_22, EA_22a.</v>
      </c>
      <c r="U37" s="302" t="str">
        <f>IFERROR(VLOOKUP(U$2,EA_23_M!$A$2:$B$100,2,FALSE),"")</f>
        <v>Listado de las instalaciones, y potencia total (kW), declaradas ante la Superintendencia de Electricidad y Combustibles (SEC) mediante el Trámite eléctrico TE4</v>
      </c>
      <c r="V37" s="302" t="str">
        <f>IFERROR(VLOOKUP(V$2,EA_23_M!$A$2:$B$100,2,FALSE),"")</f>
        <v>SEC</v>
      </c>
      <c r="W37" s="302">
        <f>IFERROR(VLOOKUP(W$2,EA_23_M!$A$2:$B$100,2,FALSE),"")</f>
        <v>2018</v>
      </c>
      <c r="X37" s="302" t="str">
        <f>IFERROR(VLOOKUP(X$2,EA_23_M!$A$2:$B$100,2,FALSE),"")</f>
        <v>Comunal</v>
      </c>
      <c r="Y37" s="302" t="str">
        <f>IFERROR(VLOOKUP(Y$2,EA_23_M!$A$2:$B$100,2,FALSE),"")</f>
        <v>Consumo eléctrico residencial (kWh)</v>
      </c>
      <c r="Z37" s="302" t="str">
        <f>IFERROR(VLOOKUP(Z$2,EA_23_M!$A$2:$B$100,2,FALSE),"")</f>
        <v>SEC</v>
      </c>
      <c r="AA37" s="302">
        <f>IFERROR(VLOOKUP(AA$2,EA_23_M!$A$2:$B$100,2,FALSE),"")</f>
        <v>2018</v>
      </c>
      <c r="AB37" s="302" t="str">
        <f>IFERROR(VLOOKUP(AB$2,EA_23_M!$A$2:$B$100,2,FALSE),"")</f>
        <v>Comunal</v>
      </c>
      <c r="AC37" s="302" t="str">
        <f>IFERROR(VLOOKUP(AC$2,EA_23_M!$A$2:$B$100,2,FALSE),"")</f>
        <v>Factor de planta</v>
      </c>
      <c r="AD37" s="302" t="str">
        <f>IFERROR(VLOOKUP(AD$2,EA_23_M!$A$2:$B$100,2,FALSE),"")</f>
        <v xml:space="preserve">Ministerio de Energía </v>
      </c>
      <c r="AE37" s="302">
        <f>IFERROR(VLOOKUP(AE$2,EA_23_M!$A$2:$B$100,2,FALSE),"")</f>
        <v>2017</v>
      </c>
      <c r="AF37" s="302" t="str">
        <f>IFERROR(VLOOKUP(AF$2,EA_23_M!$A$2:$B$100,2,FALSE),"")</f>
        <v>Comunal</v>
      </c>
      <c r="AG37" s="302" t="str">
        <f>IFERROR(VLOOKUP(AG$2,EA_23_M!$A$2:$B$100,2,FALSE),"")</f>
        <v/>
      </c>
      <c r="AH37" s="302" t="str">
        <f>IFERROR(VLOOKUP(AH$2,EA_23_M!$A$2:$B$100,2,FALSE),"")</f>
        <v/>
      </c>
      <c r="AI37" s="302" t="str">
        <f>IFERROR(VLOOKUP(AI$2,EA_23_M!$A$2:$B$100,2,FALSE),"")</f>
        <v/>
      </c>
      <c r="AJ37" s="302" t="str">
        <f>IFERROR(VLOOKUP(AJ$2,EA_23_M!$A$2:$B$100,2,FALSE),"")</f>
        <v/>
      </c>
    </row>
    <row r="38" spans="1:36" ht="48">
      <c r="A38" s="302" t="str">
        <f>IFERROR(VLOOKUP(A$2,IP_33a_M!$A$2:$B$99,2,FALSE),"")</f>
        <v>IP_33a</v>
      </c>
      <c r="B38" s="302" t="str">
        <f>IFERROR(VLOOKUP(B$2,IP_33a_M!$A$2:$B$99,2,FALSE),"")</f>
        <v>3. Mejor calidad del Medio Ambiente urbano</v>
      </c>
      <c r="C38" s="302" t="str">
        <f>IFERROR(VLOOKUP(C$2,IP_33a_M!$A$2:$B$99,2,FALSE),"")</f>
        <v>Infraestructura ecológica</v>
      </c>
      <c r="D38" s="302" t="str">
        <f>IFERROR(VLOOKUP(D$2,IP_33a_M!$A$2:$B$99,2,FALSE),"")</f>
        <v>Superficie del Continuo de Construcciones Urbanas (CCU)</v>
      </c>
      <c r="E38" s="302" t="str">
        <f>IFERROR(VLOOKUP(E$2,IP_33a_M!$A$2:$B$99,2,FALSE),"")</f>
        <v>Complementario</v>
      </c>
      <c r="F38" s="302">
        <f>IFERROR(VLOOKUP(F$2,IP_33a_M!$A$2:$B$99,2,FALSE),"")</f>
        <v>2017</v>
      </c>
      <c r="G38" s="302" t="str">
        <f>IFERROR(VLOOKUP(G$2,IP_33a_M!$A$2:$B$99,2,FALSE),"")</f>
        <v>Ciudad</v>
      </c>
      <c r="H38" s="302" t="str">
        <f>IFERROR(VLOOKUP(H$2,IP_33a_M!$A$2:$B$99,2,FALSE),"")</f>
        <v xml:space="preserve">Este indicador se basa en la metodología implementada por el Ministerio de Vivienda y Urbanismo (MINVU) y el Instituto Nacional de Estadística (INE) para el cálculo del Continuo Construcciones Urbanas (CCU). El procedimiento de cálculo se basa en el análisis de continuidad de polígonos, sostenido en un indicador de cohesión espacial calculado de forma iterativa. Actualmente la metodología oficial de CCU está publicada en la página web de las respectivas instituciones. </v>
      </c>
      <c r="I38" s="302" t="str">
        <f>IFERROR(VLOOKUP(I$2,IP_33a_M!$A$2:$B$99,2,FALSE),"")</f>
        <v>Geoprocesamiento</v>
      </c>
      <c r="J38" s="302" t="str">
        <f>IFERROR(VLOOKUP(J$2,IP_33a_M!$A$2:$B$99,2,FALSE),"")</f>
        <v>CCU de 35 ciudades</v>
      </c>
      <c r="K38" s="302" t="str">
        <f>IFERROR(VLOOKUP(K$2,IP_33a_M!$A$2:$B$99,2,FALSE),"")</f>
        <v>CCU de 35 ciudades</v>
      </c>
      <c r="L38" s="302" t="str">
        <f>IFERROR(VLOOKUP(L$2,IP_33a_M!$A$2:$B$99,2,FALSE),"")</f>
        <v>Hectáreas</v>
      </c>
      <c r="M38" s="305">
        <f>IFERROR(VLOOKUP(M$2,IP_33a_M!$A$2:$B$99,2,FALSE),"")</f>
        <v>43076</v>
      </c>
      <c r="N38" s="305">
        <f>IFERROR(VLOOKUP(N$2,IP_33a_M!$A$2:$B$99,2,FALSE),"")</f>
        <v>43789</v>
      </c>
      <c r="O38" s="302" t="str">
        <f>IFERROR(VLOOKUP(O$2,IP_33a_M!$A$2:$B$99,2,FALSE),"")</f>
        <v>3 años</v>
      </c>
      <c r="P38" s="302" t="str">
        <f>IFERROR(VLOOKUP(P$2,IP_33a_M!$A$2:$B$99,2,FALSE),"")</f>
        <v>CCU – Ciudades - Superficie urbana</v>
      </c>
      <c r="Q38" s="302" t="str">
        <f>IFERROR(VLOOKUP(Q$2,IP_33a_M!$A$2:$B$99,2,FALSE),"")</f>
        <v>Planificación y catastro</v>
      </c>
      <c r="R38" s="302" t="str">
        <f>IFERROR(VLOOKUP(R$2,IP_33a_M!$A$2:$B$99,2,FALSE),"")</f>
        <v>INE</v>
      </c>
      <c r="S38" s="55" t="str">
        <f>IFERROR(VLOOKUP(S$2,IP_33a_M!$A$2:$B$99,2,FALSE),"")</f>
        <v>No se identifican limitaciones para el cálculo del indicador a la fecha de actualización.</v>
      </c>
      <c r="T38" s="55" t="str">
        <f>IFERROR(VLOOKUP(T$2,IP_33a_M!$A$2:$B$99,2,FALSE),"")</f>
        <v>IP_33b, IP_33c.</v>
      </c>
      <c r="U38" s="302" t="str">
        <f>IFERROR(VLOOKUP(U$2,IP_33a_M!$A$2:$B$99,2,FALSE),"")</f>
        <v>CCU</v>
      </c>
      <c r="V38" s="302" t="str">
        <f>IFERROR(VLOOKUP(V$2,IP_33a_M!$A$2:$B$99,2,FALSE),"")</f>
        <v>Mesa de trabajo Intersectorial del MINVU</v>
      </c>
      <c r="W38" s="302">
        <f>IFERROR(VLOOKUP(W$2,IP_33a_M!$A$2:$B$99,2,FALSE),"")</f>
        <v>2017</v>
      </c>
      <c r="X38" s="302" t="str">
        <f>IFERROR(VLOOKUP(X$2,IP_33a_M!$A$2:$B$99,2,FALSE),"")</f>
        <v>Comunal</v>
      </c>
      <c r="Y38" s="302"/>
      <c r="Z38" s="302"/>
      <c r="AA38" s="302"/>
      <c r="AB38" s="302"/>
      <c r="AC38" s="302"/>
      <c r="AD38" s="302"/>
      <c r="AE38" s="302"/>
      <c r="AF38" s="302"/>
      <c r="AG38" s="302" t="str">
        <f>IFERROR(VLOOKUP(AG$2,IP_33a_M!$A$2:$B$99,2,FALSE),"")</f>
        <v/>
      </c>
      <c r="AH38" s="302" t="str">
        <f>IFERROR(VLOOKUP(AH$2,IP_33a_M!$A$2:$B$99,2,FALSE),"")</f>
        <v/>
      </c>
      <c r="AI38" s="302" t="str">
        <f>IFERROR(VLOOKUP(AI$2,IP_33a_M!$A$2:$B$99,2,FALSE),"")</f>
        <v/>
      </c>
      <c r="AJ38" s="302" t="str">
        <f>IFERROR(VLOOKUP(AJ$2,IP_33a_M!$A$2:$B$99,2,FALSE),"")</f>
        <v/>
      </c>
    </row>
    <row r="39" spans="1:36" ht="216">
      <c r="A39" s="302" t="str">
        <f>IFERROR(VLOOKUP(A$2,IP_33b_M!$A$2:$B$99,2,FALSE),"")</f>
        <v>IP_33b</v>
      </c>
      <c r="B39" s="302" t="str">
        <f>IFERROR(VLOOKUP(B$2,IP_33b_M!$A$2:$B$99,2,FALSE),"")</f>
        <v>3. Mejor calidad del Medio Ambiente urbano</v>
      </c>
      <c r="C39" s="302" t="str">
        <f>IFERROR(VLOOKUP(C$2,IP_33b_M!$A$2:$B$99,2,FALSE),"")</f>
        <v>Infraestructura ecológica</v>
      </c>
      <c r="D39" s="302" t="str">
        <f>IFERROR(VLOOKUP(D$2,IP_33b_M!$A$2:$B$99,2,FALSE),"")</f>
        <v>Superficie de suelos de alto valor agrícola, según clases de suelo, próximas al CCU</v>
      </c>
      <c r="E39" s="302" t="str">
        <f>IFERROR(VLOOKUP(E$2,IP_33b_M!$A$2:$B$99,2,FALSE),"")</f>
        <v>Complementario</v>
      </c>
      <c r="F39" s="302">
        <f>IFERROR(VLOOKUP(F$2,IP_33b_M!$A$2:$B$99,2,FALSE),"")</f>
        <v>2015</v>
      </c>
      <c r="G39" s="302" t="str">
        <f>IFERROR(VLOOKUP(G$2,IP_33b_M!$A$2:$B$99,2,FALSE),"")</f>
        <v>Ciudad</v>
      </c>
      <c r="H39" s="302" t="str">
        <f>IFERROR(VLOOKUP(H$2,IP_33b_M!$A$2:$B$99,2,FALSE),"")</f>
        <v xml:space="preserve">Este indicador establece la suma de superficie de suelo de alto valor agrícola dentro de un área (buffer) de 10 kilómetros a partir de un polígono definido como Continuo de Construcciones Urbanas (CCU) del indicador IP_ 33a. Se basa en la clasificación de suelo del Centro de Información de Recursos Naturales (CIREN) y su estudio Agrológico de Suelos, con clasificación de calidad de I a III. </v>
      </c>
      <c r="I39" s="302" t="str">
        <f>IFERROR(VLOOKUP(I$2,IP_33b_M!$A$2:$B$99,2,FALSE),"")</f>
        <v>Geoprocesamiento</v>
      </c>
      <c r="J39" s="302" t="str">
        <f>IFERROR(VLOOKUP(J$2,IP_33b_M!$A$2:$B$99,2,FALSE),"")</f>
        <v>CCU de 35 ciudades</v>
      </c>
      <c r="K39" s="302" t="str">
        <f>IFERROR(VLOOKUP(K$2,IP_33b_M!$A$2:$B$99,2,FALSE),"")</f>
        <v>CCU de 35 ciudades</v>
      </c>
      <c r="L39" s="302" t="str">
        <f>IFERROR(VLOOKUP(L$2,IP_33b_M!$A$2:$B$99,2,FALSE),"")</f>
        <v>Hectáreas</v>
      </c>
      <c r="M39" s="305">
        <f>IFERROR(VLOOKUP(M$2,IP_33b_M!$A$2:$B$99,2,FALSE),"")</f>
        <v>43076</v>
      </c>
      <c r="N39" s="305">
        <f>IFERROR(VLOOKUP(N$2,IP_33b_M!$A$2:$B$99,2,FALSE),"")</f>
        <v>43795</v>
      </c>
      <c r="O39" s="302" t="str">
        <f>IFERROR(VLOOKUP(O$2,IP_33b_M!$A$2:$B$99,2,FALSE),"")</f>
        <v>3 años</v>
      </c>
      <c r="P39" s="302" t="str">
        <f>IFERROR(VLOOKUP(P$2,IP_33b_M!$A$2:$B$99,2,FALSE),"")</f>
        <v>CCU - Usos de suelos - Superficie urbana -Usos agrícolas</v>
      </c>
      <c r="Q39" s="302" t="str">
        <f>IFERROR(VLOOKUP(Q$2,IP_33b_M!$A$2:$B$99,2,FALSE),"")</f>
        <v>Planificación y catastro</v>
      </c>
      <c r="R39" s="302" t="str">
        <f>IFERROR(VLOOKUP(R$2,IP_33b_M!$A$2:$B$99,2,FALSE),"")</f>
        <v>Instituto Nacional de Estadísticas (INE)</v>
      </c>
      <c r="S39" s="55" t="str">
        <f>IFERROR(VLOOKUP(S$2,IP_33b_M!$A$2:$B$99,2,FALSE),"")</f>
        <v xml:space="preserve">1. La base de datos de tipos de suelo proporcionada por CIREN CORFO tiene una variabilidad temporal muy amplia (2007 al 2015). 
2. No se cuenta con información para las regiones extremas del país. </v>
      </c>
      <c r="T39" s="55" t="str">
        <f>IFERROR(VLOOKUP(T$2,IP_33b_M!$A$2:$B$99,2,FALSE),"")</f>
        <v>IP_33a, IP_33c.</v>
      </c>
      <c r="U39" s="302" t="str">
        <f>IFERROR(VLOOKUP(U$2,IP_33b_M!$A$2:$B$99,2,FALSE),"")</f>
        <v>CCU</v>
      </c>
      <c r="V39" s="302" t="str">
        <f>IFERROR(VLOOKUP(V$2,IP_33b_M!$A$2:$B$99,2,FALSE),"")</f>
        <v>Mesa de trabajo Intersectorial Ministerio de Vivienda y Urbanismo (MINVU)</v>
      </c>
      <c r="W39" s="302">
        <f>IFERROR(VLOOKUP(W$2,IP_33b_M!$A$2:$B$99,2,FALSE),"")</f>
        <v>2017</v>
      </c>
      <c r="X39" s="302" t="str">
        <f>IFERROR(VLOOKUP(X$2,IP_33b_M!$A$2:$B$99,2,FALSE),"")</f>
        <v>Comunal</v>
      </c>
      <c r="Y39" s="302" t="str">
        <f>IFERROR(VLOOKUP(Y$2,IP_33b_M!$A$2:$B$99,2,FALSE),"")</f>
        <v>Cobertura de Información Geográfica de asociadas al Estudio Agrológico de Suelos</v>
      </c>
      <c r="Z39" s="302" t="str">
        <f>IFERROR(VLOOKUP(Z$2,IP_33b_M!$A$2:$B$99,2,FALSE),"")</f>
        <v>CIREN</v>
      </c>
      <c r="AA39" s="302" t="str">
        <f>IFERROR(VLOOKUP(AA$2,IP_33b_M!$A$2:$B$99,2,FALSE),"")</f>
        <v>Región de Atacama- 2007, Región de Coquimbo- 2014, Región de Valparaíso- 2014, Región Metropolitana- 2015, Región del Libertador Bernardo O´Higgins- 2010, Región del Maule- 2011, Región del Biobío- 2014, Región de la Araucanía- 2013, Región de Los Ríos- 2013, Región de los Lagos- 2012, Región de Aysén del General Carlos Ibáñez del Campo- 2005</v>
      </c>
      <c r="AB39" s="302" t="str">
        <f>IFERROR(VLOOKUP(AB$2,IP_33b_M!$A$2:$B$99,2,FALSE),"")</f>
        <v>Regional</v>
      </c>
      <c r="AC39" s="302"/>
      <c r="AD39" s="302"/>
      <c r="AE39" s="302"/>
      <c r="AF39" s="302"/>
      <c r="AG39" s="302" t="str">
        <f>IFERROR(VLOOKUP(AG$2,IP_33b_M!$A$2:$B$99,2,FALSE),"")</f>
        <v/>
      </c>
      <c r="AH39" s="302" t="str">
        <f>IFERROR(VLOOKUP(AH$2,IP_33b_M!$A$2:$B$99,2,FALSE),"")</f>
        <v/>
      </c>
      <c r="AI39" s="302" t="str">
        <f>IFERROR(VLOOKUP(AI$2,IP_33b_M!$A$2:$B$99,2,FALSE),"")</f>
        <v/>
      </c>
      <c r="AJ39" s="302" t="str">
        <f>IFERROR(VLOOKUP(AJ$2,IP_33b_M!$A$2:$B$99,2,FALSE),"")</f>
        <v/>
      </c>
    </row>
    <row r="40" spans="1:36" ht="72">
      <c r="A40" s="302" t="str">
        <f>IFERROR(VLOOKUP(A$2,IP_33c_M!$A$2:$B$99,2,FALSE),"")</f>
        <v>IP_33c</v>
      </c>
      <c r="B40" s="302" t="str">
        <f>IFERROR(VLOOKUP(B$2,IP_33c_M!$A$2:$B$99,2,FALSE),"")</f>
        <v>3. Mejor calidad del Medio Ambiente urbano</v>
      </c>
      <c r="C40" s="302" t="str">
        <f>IFERROR(VLOOKUP(C$2,IP_33c_M!$A$2:$B$99,2,FALSE),"")</f>
        <v>Infraestructura ecológica</v>
      </c>
      <c r="D40" s="302" t="str">
        <f>IFERROR(VLOOKUP(D$2,IP_33c_M!$A$2:$B$99,2,FALSE),"")</f>
        <v>Superficie de sitios prioritarios para la conservación próximos al CCU</v>
      </c>
      <c r="E40" s="302" t="str">
        <f>IFERROR(VLOOKUP(E$2,IP_33c_M!$A$2:$B$99,2,FALSE),"")</f>
        <v>Complementario</v>
      </c>
      <c r="F40" s="302">
        <f>IFERROR(VLOOKUP(F$2,IP_33c_M!$A$2:$B$99,2,FALSE),"")</f>
        <v>2016</v>
      </c>
      <c r="G40" s="302" t="str">
        <f>IFERROR(VLOOKUP(G$2,IP_33c_M!$A$2:$B$99,2,FALSE),"")</f>
        <v>Ciudad</v>
      </c>
      <c r="H40" s="302" t="str">
        <f>IFERROR(VLOOKUP(H$2,IP_33c_M!$A$2:$B$99,2,FALSE),"")</f>
        <v>Este indicador evalúa y visibiliza la sumatoria de superficie (hectáreas) correspondiente a áreas y/o sitios de alto valor ecológico y paisajístico (biodiversidad). Se basa en lo consignado en el estudio de "Estrategia regional y Plan de acción para la conservación y uso sustentable de la diversidad biológica", realizado para cada región. Se calcula dentro de 10 kilómetros a partir de polígono definido como Continuo de Construcciones Urbanas (CCU) del indicador IP_ 33a.</v>
      </c>
      <c r="I40" s="302" t="str">
        <f>IFERROR(VLOOKUP(I$2,IP_33c_M!$A$2:$B$99,2,FALSE),"")</f>
        <v>Geoprocesamiento</v>
      </c>
      <c r="J40" s="302" t="str">
        <f>IFERROR(VLOOKUP(J$2,IP_33c_M!$A$2:$B$99,2,FALSE),"")</f>
        <v>CCU de 35 ciudades</v>
      </c>
      <c r="K40" s="302" t="str">
        <f>IFERROR(VLOOKUP(K$2,IP_33c_M!$A$2:$B$99,2,FALSE),"")</f>
        <v>CCU de 35 ciudades</v>
      </c>
      <c r="L40" s="302" t="str">
        <f>IFERROR(VLOOKUP(L$2,IP_33c_M!$A$2:$B$99,2,FALSE),"")</f>
        <v>Hectáreas</v>
      </c>
      <c r="M40" s="305">
        <f>IFERROR(VLOOKUP(M$2,IP_33c_M!$A$2:$B$99,2,FALSE),"")</f>
        <v>43076</v>
      </c>
      <c r="N40" s="305">
        <f>IFERROR(VLOOKUP(N$2,IP_33c_M!$A$2:$B$99,2,FALSE),"")</f>
        <v>43797</v>
      </c>
      <c r="O40" s="302" t="str">
        <f>IFERROR(VLOOKUP(O$2,IP_33c_M!$A$2:$B$99,2,FALSE),"")</f>
        <v>3 años</v>
      </c>
      <c r="P40" s="302" t="str">
        <f>IFERROR(VLOOKUP(P$2,IP_33c_M!$A$2:$B$99,2,FALSE),"")</f>
        <v>CCU - Superficie urbana - Sitios prioritarios</v>
      </c>
      <c r="Q40" s="302" t="str">
        <f>IFERROR(VLOOKUP(Q$2,IP_33c_M!$A$2:$B$99,2,FALSE),"")</f>
        <v>Planificación y catastro</v>
      </c>
      <c r="R40" s="302" t="str">
        <f>IFERROR(VLOOKUP(R$2,IP_33c_M!$A$2:$B$99,2,FALSE),"")</f>
        <v>Instituto Nacional de Estadísticas (INE)</v>
      </c>
      <c r="S40" s="55" t="str">
        <f>IFERROR(VLOOKUP(S$2,IP_33c_M!$A$2:$B$99,2,FALSE),"")</f>
        <v>La cobertura de Información Geográfica de Sitios definidos por Estrategia Regional de Biodiversidad tiene una variabilidad temporal muy amplia (2002 al 2015).</v>
      </c>
      <c r="T40" s="55" t="str">
        <f>IFERROR(VLOOKUP(T$2,IP_33c_M!$A$2:$B$99,2,FALSE),"")</f>
        <v>IP_33a, IP_33b.</v>
      </c>
      <c r="U40" s="302" t="str">
        <f>IFERROR(VLOOKUP(U$2,IP_33c_M!$A$2:$B$99,2,FALSE),"")</f>
        <v>CCU</v>
      </c>
      <c r="V40" s="302" t="str">
        <f>IFERROR(VLOOKUP(V$2,IP_33c_M!$A$2:$B$99,2,FALSE),"")</f>
        <v>Mesa de trabajo Intersectorial Ministerio de Vivienda y Urbanismo (MINVU)</v>
      </c>
      <c r="W40" s="302">
        <f>IFERROR(VLOOKUP(W$2,IP_33c_M!$A$2:$B$99,2,FALSE),"")</f>
        <v>2017</v>
      </c>
      <c r="X40" s="302" t="str">
        <f>IFERROR(VLOOKUP(X$2,IP_33c_M!$A$2:$B$99,2,FALSE),"")</f>
        <v>Comunal</v>
      </c>
      <c r="Y40" s="302" t="str">
        <f>IFERROR(VLOOKUP(Y$2,IP_33c_M!$A$2:$B$99,2,FALSE),"")</f>
        <v>Cobertura comunas</v>
      </c>
      <c r="Z40" s="302" t="str">
        <f>IFERROR(VLOOKUP(Z$2,IP_33c_M!$A$2:$B$99,2,FALSE),"")</f>
        <v>INE</v>
      </c>
      <c r="AA40" s="302">
        <f>IFERROR(VLOOKUP(AA$2,IP_33c_M!$A$2:$B$99,2,FALSE),"")</f>
        <v>2017</v>
      </c>
      <c r="AB40" s="302" t="str">
        <f>IFERROR(VLOOKUP(AB$2,IP_33c_M!$A$2:$B$99,2,FALSE),"")</f>
        <v>Comunal</v>
      </c>
      <c r="AC40" s="302" t="str">
        <f>IFERROR(VLOOKUP(AC$2,IP_33c_M!$A$2:$B$99,2,FALSE),"")</f>
        <v>Cobertura de Información Geográfica de Sitios definidos por Estrategia Regional de Biodiversidad</v>
      </c>
      <c r="AD40" s="302" t="str">
        <f>IFERROR(VLOOKUP(AD$2,IP_33c_M!$A$2:$B$99,2,FALSE),"")</f>
        <v>Ministerio del Medio Ambiente (MMA)</v>
      </c>
      <c r="AE40" s="302" t="str">
        <f>IFERROR(VLOOKUP(AE$2,IP_33c_M!$A$2:$B$99,2,FALSE),"")</f>
        <v>2002- 2015</v>
      </c>
      <c r="AF40" s="302" t="str">
        <f>IFERROR(VLOOKUP(AF$2,IP_33c_M!$A$2:$B$99,2,FALSE),"")</f>
        <v>Regional</v>
      </c>
      <c r="AG40" s="302" t="str">
        <f>IFERROR(VLOOKUP(AG$2,IP_33c_M!$A$2:$B$99,2,FALSE),"")</f>
        <v/>
      </c>
      <c r="AH40" s="302" t="str">
        <f>IFERROR(VLOOKUP(AH$2,IP_33c_M!$A$2:$B$99,2,FALSE),"")</f>
        <v/>
      </c>
      <c r="AI40" s="302" t="str">
        <f>IFERROR(VLOOKUP(AI$2,IP_33c_M!$A$2:$B$99,2,FALSE),"")</f>
        <v/>
      </c>
      <c r="AJ40" s="302" t="str">
        <f>IFERROR(VLOOKUP(AJ$2,IP_33c_M!$A$2:$B$99,2,FALSE),"")</f>
        <v/>
      </c>
    </row>
    <row r="41" spans="1:36" ht="84">
      <c r="A41" s="302" t="str">
        <f>IFERROR(VLOOKUP(A$2,BPU_24_M!$A$2:$B$99,2,FALSE),"")</f>
        <v>BPU_24</v>
      </c>
      <c r="B41" s="302" t="str">
        <f>IFERROR(VLOOKUP(B$2,BPU_24_M!$A$2:$B$99,2,FALSE),"")</f>
        <v>4. Mayor integración social y calidad de barrios y viviendas</v>
      </c>
      <c r="C41" s="302" t="str">
        <f>IFERROR(VLOOKUP(C$2,BPU_24_M!$A$2:$B$99,2,FALSE),"")</f>
        <v>Accesibilidad digital domiciliaria</v>
      </c>
      <c r="D41" s="302" t="str">
        <f>IFERROR(VLOOKUP(D$2,BPU_24_M!$A$2:$B$99,2,FALSE),"")</f>
        <v>Tasa de conexiones residenciales fijas de internet por cada 1.000 viviendas particulares</v>
      </c>
      <c r="E41" s="302" t="str">
        <f>IFERROR(VLOOKUP(E$2,BPU_24_M!$A$2:$B$99,2,FALSE),"")</f>
        <v>Complementario</v>
      </c>
      <c r="F41" s="302">
        <f>IFERROR(VLOOKUP(F$2,BPU_24_M!$A$2:$B$99,2,FALSE),"")</f>
        <v>2018</v>
      </c>
      <c r="G41" s="302" t="str">
        <f>IFERROR(VLOOKUP(G$2,BPU_24_M!$A$2:$B$99,2,FALSE),"")</f>
        <v>Comunal</v>
      </c>
      <c r="H41" s="302" t="str">
        <f>IFERROR(VLOOKUP(H$2,BPU_24_M!$A$2:$B$99,2,FALSE),"")</f>
        <v>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v>
      </c>
      <c r="I41" s="302" t="str">
        <f>IFERROR(VLOOKUP(I$2,BPU_24_M!$A$2:$B$99,2,FALSE),"")</f>
        <v>Análisis de bases de datos</v>
      </c>
      <c r="J41" s="302" t="str">
        <f>IFERROR(VLOOKUP(J$2,BPU_24_M!$A$2:$B$99,2,FALSE),"")</f>
        <v>117 comunas</v>
      </c>
      <c r="K41" s="302" t="str">
        <f>IFERROR(VLOOKUP(K$2,BPU_24_M!$A$2:$B$99,2,FALSE),"")</f>
        <v>117 comunas</v>
      </c>
      <c r="L41" s="302" t="str">
        <f>IFERROR(VLOOKUP(L$2,BPU_24_M!$A$2:$B$99,2,FALSE),"")</f>
        <v>Relación (Unidades por cada 1.000 viviendas particulares)</v>
      </c>
      <c r="M41" s="305">
        <f>IFERROR(VLOOKUP(M$2,BPU_24_M!$A$2:$B$99,2,FALSE),"")</f>
        <v>43088</v>
      </c>
      <c r="N41" s="305">
        <f>IFERROR(VLOOKUP(N$2,BPU_24_M!$A$2:$B$99,2,FALSE),"")</f>
        <v>43685</v>
      </c>
      <c r="O41" s="302" t="str">
        <f>IFERROR(VLOOKUP(O$2,BPU_24_M!$A$2:$B$99,2,FALSE),"")</f>
        <v>Anual</v>
      </c>
      <c r="P41" s="302" t="str">
        <f>IFERROR(VLOOKUP(P$2,BPU_24_M!$A$2:$B$99,2,FALSE),"")</f>
        <v>Acceso a internet- Accesibilidad digital- Internet</v>
      </c>
      <c r="Q41" s="302" t="str">
        <f>IFERROR(VLOOKUP(Q$2,BPU_24_M!$A$2:$B$99,2,FALSE),"")</f>
        <v>Redes de energía y servicios básicos</v>
      </c>
      <c r="R41" s="302" t="str">
        <f>IFERROR(VLOOKUP(R$2,BPU_24_M!$A$2:$B$99,2,FALSE),"")</f>
        <v>Instituto Nacional de Estadísticas (INE)</v>
      </c>
      <c r="S41" s="55" t="str">
        <f>IFERROR(VLOOKUP(S$2,BPU_24_M!$A$2:$B$99,2,FALSE),"")</f>
        <v>Considerar que la información proporcionada por SUBTEL esta en base a la información del RUT del suscriptor, lo que, no necesariamentre representa la actividad final para la cual se utiliza la conexión.</v>
      </c>
      <c r="T41" s="55" t="str">
        <f>IFERROR(VLOOKUP(T$2,BPU_24_M!$A$2:$B$99,2,FALSE),"")</f>
        <v>No tiene</v>
      </c>
      <c r="U41" s="302" t="str">
        <f>IFERROR(VLOOKUP(U$2,BPU_24_M!$A$2:$B$99,2,FALSE),"")</f>
        <v>Número de conexiones residenciales fijas de internet</v>
      </c>
      <c r="V41" s="302" t="str">
        <f>IFERROR(VLOOKUP(V$2,BPU_24_M!$A$2:$B$99,2,FALSE),"")</f>
        <v>SUBTEL</v>
      </c>
      <c r="W41" s="302">
        <f>IFERROR(VLOOKUP(W$2,BPU_24_M!$A$2:$B$99,2,FALSE),"")</f>
        <v>2018</v>
      </c>
      <c r="X41" s="302" t="str">
        <f>IFERROR(VLOOKUP(X$2,BPU_24_M!$A$2:$B$99,2,FALSE),"")</f>
        <v>Comunal</v>
      </c>
      <c r="Y41" s="302" t="str">
        <f>IFERROR(VLOOKUP(Y$2,BPU_24_M!$A$2:$B$99,2,FALSE),"")</f>
        <v>Número de viviendas particulares</v>
      </c>
      <c r="Z41" s="302" t="str">
        <f>IFERROR(VLOOKUP(Z$2,BPU_24_M!$A$2:$B$99,2,FALSE),"")</f>
        <v>INE</v>
      </c>
      <c r="AA41" s="302">
        <f>IFERROR(VLOOKUP(AA$2,BPU_24_M!$A$2:$B$99,2,FALSE),"")</f>
        <v>2017</v>
      </c>
      <c r="AB41" s="302" t="str">
        <f>IFERROR(VLOOKUP(AB$2,BPU_24_M!$A$2:$B$99,2,FALSE),"")</f>
        <v>Comunal</v>
      </c>
      <c r="AC41" s="302"/>
      <c r="AD41" s="302"/>
      <c r="AE41" s="302"/>
      <c r="AF41" s="302"/>
      <c r="AG41" s="302" t="str">
        <f>IFERROR(VLOOKUP(AG$2,BPU_24_M!$A$2:$B$99,2,FALSE),"")</f>
        <v/>
      </c>
      <c r="AH41" s="302" t="str">
        <f>IFERROR(VLOOKUP(AH$2,BPU_24_M!$A$2:$B$99,2,FALSE),"")</f>
        <v/>
      </c>
      <c r="AI41" s="302" t="str">
        <f>IFERROR(VLOOKUP(AI$2,BPU_24_M!$A$2:$B$99,2,FALSE),"")</f>
        <v/>
      </c>
      <c r="AJ41" s="302" t="str">
        <f>IFERROR(VLOOKUP(AJ$2,BPU_24_M!$A$2:$B$99,2,FALSE),"")</f>
        <v/>
      </c>
    </row>
    <row r="42" spans="1:36" ht="48">
      <c r="A42" s="302" t="str">
        <f>IFERROR(VLOOKUP(A$2,IS_91_M!$A$2:$B$99,2,FALSE),"")</f>
        <v>IS_91</v>
      </c>
      <c r="B42" s="302" t="str">
        <f>IFERROR(VLOOKUP(B$2,IS_91_M!$A$2:$B$99,2,FALSE),"")</f>
        <v>4. Mayor integración social y calidad de barrios y viviendas</v>
      </c>
      <c r="C42" s="302" t="str">
        <f>IFERROR(VLOOKUP(C$2,IS_91_M!$A$2:$B$99,2,FALSE),"")</f>
        <v>Acceso a servicios energéticos básicos domiciliarios</v>
      </c>
      <c r="D42" s="302" t="str">
        <f>IFERROR(VLOOKUP(D$2,IS_91_M!$A$2:$B$99,2,FALSE),"")</f>
        <v>Indisponibilidad de suministro eléctrico - indicador SAIDI anual</v>
      </c>
      <c r="E42" s="302" t="str">
        <f>IFERROR(VLOOKUP(E$2,IS_91_M!$A$2:$B$99,2,FALSE),"")</f>
        <v>Complementario</v>
      </c>
      <c r="F42" s="302">
        <f>IFERROR(VLOOKUP(F$2,IS_91_M!$A$2:$B$99,2,FALSE),"")</f>
        <v>2018</v>
      </c>
      <c r="G42" s="302" t="str">
        <f>IFERROR(VLOOKUP(G$2,IS_91_M!$A$2:$B$99,2,FALSE),"")</f>
        <v>Comunal</v>
      </c>
      <c r="H42" s="302" t="str">
        <f>IFERROR(VLOOKUP(H$2,IS_91_M!$A$2:$B$99,2,FALSE),"")</f>
        <v>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v>
      </c>
      <c r="I42" s="302" t="str">
        <f>IFERROR(VLOOKUP(I$2,IS_91_M!$A$2:$B$99,2,FALSE),"")</f>
        <v>Análisis de base de datos</v>
      </c>
      <c r="J42" s="302" t="str">
        <f>IFERROR(VLOOKUP(J$2,IS_91_M!$A$2:$B$99,2,FALSE),"")</f>
        <v>117 comunas</v>
      </c>
      <c r="K42" s="302" t="str">
        <f>IFERROR(VLOOKUP(K$2,IS_91_M!$A$2:$B$99,2,FALSE),"")</f>
        <v>117 comunas</v>
      </c>
      <c r="L42" s="302" t="str">
        <f>IFERROR(VLOOKUP(L$2,IS_91_M!$A$2:$B$99,2,FALSE),"")</f>
        <v>Número de horas promedio por año</v>
      </c>
      <c r="M42" s="305">
        <f>IFERROR(VLOOKUP(M$2,IS_91_M!$A$2:$B$99,2,FALSE),"")</f>
        <v>43290</v>
      </c>
      <c r="N42" s="305">
        <f>IFERROR(VLOOKUP(N$2,IS_91_M!$A$2:$B$99,2,FALSE),"")</f>
        <v>43685</v>
      </c>
      <c r="O42" s="302" t="str">
        <f>IFERROR(VLOOKUP(O$2,IS_91_M!$A$2:$B$99,2,FALSE),"")</f>
        <v xml:space="preserve">Anual </v>
      </c>
      <c r="P42" s="302" t="str">
        <f>IFERROR(VLOOKUP(P$2,IS_91_M!$A$2:$B$99,2,FALSE),"")</f>
        <v>SAIDI- Suministro eléctrico- Calidad- servicio</v>
      </c>
      <c r="Q42" s="302" t="str">
        <f>IFERROR(VLOOKUP(Q$2,IS_91_M!$A$2:$B$99,2,FALSE),"")</f>
        <v>Servicios / Comunicaciones</v>
      </c>
      <c r="R42" s="302" t="str">
        <f>IFERROR(VLOOKUP(R$2,IS_91_M!$A$2:$B$99,2,FALSE),"")</f>
        <v>Instituto Nacional de Estadísticas (INE)</v>
      </c>
      <c r="S42" s="55" t="str">
        <f>IFERROR(VLOOKUP(S$2,IS_91_M!$A$2:$B$99,2,FALSE),"")</f>
        <v xml:space="preserve">No se identifican limitaciones para el cálculo del indicador a la fecha de su actualización. </v>
      </c>
      <c r="T42" s="55" t="str">
        <f>IFERROR(VLOOKUP(T$2,IS_91_M!$A$2:$B$99,2,FALSE),"")</f>
        <v>No tiene</v>
      </c>
      <c r="U42" s="302" t="str">
        <f>IFERROR(VLOOKUP(U$2,IS_91_M!$A$2:$B$99,2,FALSE),"")</f>
        <v>Tiempo promedio de interrupción de servicio eléctrico por horas a escala comunal</v>
      </c>
      <c r="V42" s="302" t="str">
        <f>IFERROR(VLOOKUP(V$2,IS_91_M!$A$2:$B$99,2,FALSE),"")</f>
        <v>Superintendencia de Electricidad y Combustibles (SEC)</v>
      </c>
      <c r="W42" s="302">
        <f>IFERROR(VLOOKUP(W$2,IS_91_M!$A$2:$B$99,2,FALSE),"")</f>
        <v>2018</v>
      </c>
      <c r="X42" s="302" t="str">
        <f>IFERROR(VLOOKUP(X$2,IS_91_M!$A$2:$B$99,2,FALSE),"")</f>
        <v>Comunal</v>
      </c>
      <c r="Y42" s="302"/>
      <c r="Z42" s="302"/>
      <c r="AA42" s="302"/>
      <c r="AB42" s="302"/>
      <c r="AC42" s="302"/>
      <c r="AD42" s="302"/>
      <c r="AE42" s="302"/>
      <c r="AF42" s="302"/>
      <c r="AG42" s="302" t="str">
        <f>IFERROR(VLOOKUP(AG$2,IS_91_M!$A$2:$B$99,2,FALSE),"")</f>
        <v/>
      </c>
      <c r="AH42" s="302" t="str">
        <f>IFERROR(VLOOKUP(AH$2,IS_91_M!$A$2:$B$99,2,FALSE),"")</f>
        <v/>
      </c>
      <c r="AI42" s="302" t="str">
        <f>IFERROR(VLOOKUP(AI$2,IS_91_M!$A$2:$B$99,2,FALSE),"")</f>
        <v/>
      </c>
      <c r="AJ42" s="302" t="str">
        <f>IFERROR(VLOOKUP(AJ$2,IS_91_M!$A$2:$B$99,2,FALSE),"")</f>
        <v/>
      </c>
    </row>
    <row r="43" spans="1:36" ht="84">
      <c r="A43" s="302" t="str">
        <f>IFERROR(VLOOKUP(A$2,IS_40_M!$A$2:$B$99,2,FALSE),"")</f>
        <v>IS_40</v>
      </c>
      <c r="B43" s="302" t="str">
        <f>IFERROR(VLOOKUP(B$2,IS_40_M!$A$2:$B$99,2,FALSE),"")</f>
        <v>4. Mayor integración social y calidad de barrios y viviendas</v>
      </c>
      <c r="C43" s="302" t="str">
        <f>IFERROR(VLOOKUP(C$2,IS_40_M!$A$2:$B$99,2,FALSE),"")</f>
        <v>Calidad del espacio público</v>
      </c>
      <c r="D43" s="302" t="str">
        <f>IFERROR(VLOOKUP(D$2,IS_40_M!$A$2:$B$99,2,FALSE),"")</f>
        <v>Porcentaje de manzanas con veredas con buena calidad de pavimento</v>
      </c>
      <c r="E43" s="302" t="str">
        <f>IFERROR(VLOOKUP(E$2,IS_40_M!$A$2:$B$99,2,FALSE),"")</f>
        <v>Estructural</v>
      </c>
      <c r="F43" s="302">
        <f>IFERROR(VLOOKUP(F$2,IS_40_M!$A$2:$B$99,2,FALSE),"")</f>
        <v>2011</v>
      </c>
      <c r="G43" s="302" t="str">
        <f>IFERROR(VLOOKUP(G$2,IS_40_M!$A$2:$B$99,2,FALSE),"")</f>
        <v>Comunal</v>
      </c>
      <c r="H43" s="302" t="str">
        <f>IFERROR(VLOOKUP(H$2,IS_40_M!$A$2:$B$99,2,FALSE),"")</f>
        <v>Este indicador mide el estado de conservación del pavimento de las veredas, lo que da cuenta de las condiciones del espacio público, especialmente en términos de accesibilidad universal. Para el cálculo del indicador se utilizan los datos provenientes del Precenso que realizó el Instituto Nacional de Estadísticas (INE) el año 2011, donde se incluye un conjunto de variables respecto al espacio público a escala de manzana censal. Entre éstas, se evalúa la calidad del pavimento de las veredas en la manzana, dato que es recogido en terreno por un empadronador en base a su apreciación. De esta forma, la calidad del pavimento es evaluada con las categorías: Excelente, Buena, Regular, Mala o No existe pavimento. Para la construcción de este indicador se consideran las alternativas “Excelente” y “Buena” para definir una manzana con buena calidad de pavimento, y luego se calcula el porcentaje que éstas representan con respecto al total.</v>
      </c>
      <c r="I43" s="302" t="str">
        <f>IFERROR(VLOOKUP(I$2,IS_40_M!$A$2:$B$99,2,FALSE),"")</f>
        <v>Análisis de base de datos</v>
      </c>
      <c r="J43" s="302" t="str">
        <f>IFERROR(VLOOKUP(J$2,IS_40_M!$A$2:$B$99,2,FALSE),"")</f>
        <v>117 comunas</v>
      </c>
      <c r="K43" s="302" t="str">
        <f>IFERROR(VLOOKUP(K$2,IS_40_M!$A$2:$B$99,2,FALSE),"")</f>
        <v>117 comunas</v>
      </c>
      <c r="L43" s="302" t="str">
        <f>IFERROR(VLOOKUP(L$2,IS_40_M!$A$2:$B$99,2,FALSE),"")</f>
        <v>Porcentaje</v>
      </c>
      <c r="M43" s="305">
        <f>IFERROR(VLOOKUP(M$2,IS_40_M!$A$2:$B$99,2,FALSE),"")</f>
        <v>43097</v>
      </c>
      <c r="N43" s="305" t="str">
        <f>IFERROR(VLOOKUP(N$2,IS_40_M!$A$2:$B$99,2,FALSE),"")</f>
        <v>30-07-2019 </v>
      </c>
      <c r="O43" s="302" t="str">
        <f>IFERROR(VLOOKUP(O$2,IS_40_M!$A$2:$B$99,2,FALSE),"")</f>
        <v>5 años</v>
      </c>
      <c r="P43" s="302" t="str">
        <f>IFERROR(VLOOKUP(P$2,IS_40_M!$A$2:$B$99,2,FALSE),"")</f>
        <v>Espacio público - Calidad del pavimento de las veredas</v>
      </c>
      <c r="Q43" s="302" t="str">
        <f>IFERROR(VLOOKUP(Q$2,IS_40_M!$A$2:$B$99,2,FALSE),"")</f>
        <v>Espacio público</v>
      </c>
      <c r="R43" s="302" t="str">
        <f>IFERROR(VLOOKUP(R$2,IS_40_M!$A$2:$B$99,2,FALSE),"")</f>
        <v>INE</v>
      </c>
      <c r="S43" s="55" t="str">
        <f>IFERROR(VLOOKUP(S$2,IS_40_M!$A$2:$B$99,2,FALSE),"")</f>
        <v xml:space="preserve">1. Actualmente no existe insumo para la actualización de este indicador.
2. El indicador mide el estado del pavimento de la vereda, pero no su funcionalidad. </v>
      </c>
      <c r="T43" s="55" t="str">
        <f>IFERROR(VLOOKUP(T$2,IS_40_M!$A$2:$B$99,2,FALSE),"")</f>
        <v>No tiene</v>
      </c>
      <c r="U43" s="302" t="str">
        <f>IFERROR(VLOOKUP(U$2,IS_40_M!$A$2:$B$99,2,FALSE),"")</f>
        <v>Número de manzanas con calidad del pavimento de veredas "Buena" o "Excelente"</v>
      </c>
      <c r="V43" s="302" t="str">
        <f>IFERROR(VLOOKUP(V$2,IS_40_M!$A$2:$B$99,2,FALSE),"")</f>
        <v>INE</v>
      </c>
      <c r="W43" s="302">
        <f>IFERROR(VLOOKUP(W$2,IS_40_M!$A$2:$B$99,2,FALSE),"")</f>
        <v>2011</v>
      </c>
      <c r="X43" s="302" t="str">
        <f>IFERROR(VLOOKUP(X$2,IS_40_M!$A$2:$B$99,2,FALSE),"")</f>
        <v>Comunal</v>
      </c>
      <c r="Y43" s="302" t="str">
        <f>IFERROR(VLOOKUP(Y$2,IS_40_M!$A$2:$B$99,2,FALSE),"")</f>
        <v>Número total de manzanas en la comuna</v>
      </c>
      <c r="Z43" s="302" t="str">
        <f>IFERROR(VLOOKUP(Z$2,IS_40_M!$A$2:$B$99,2,FALSE),"")</f>
        <v>INE</v>
      </c>
      <c r="AA43" s="302">
        <f>IFERROR(VLOOKUP(AA$2,IS_40_M!$A$2:$B$99,2,FALSE),"")</f>
        <v>2011</v>
      </c>
      <c r="AB43" s="302" t="str">
        <f>IFERROR(VLOOKUP(AB$2,IS_40_M!$A$2:$B$99,2,FALSE),"")</f>
        <v>Comunal</v>
      </c>
      <c r="AC43" s="302"/>
      <c r="AD43" s="302"/>
      <c r="AE43" s="302"/>
      <c r="AF43" s="302"/>
      <c r="AG43" s="302" t="str">
        <f>IFERROR(VLOOKUP(AG$2,IS_40_M!$A$2:$B$99,2,FALSE),"")</f>
        <v/>
      </c>
      <c r="AH43" s="302" t="str">
        <f>IFERROR(VLOOKUP(AH$2,IS_40_M!$A$2:$B$99,2,FALSE),"")</f>
        <v/>
      </c>
      <c r="AI43" s="302" t="str">
        <f>IFERROR(VLOOKUP(AI$2,IS_40_M!$A$2:$B$99,2,FALSE),"")</f>
        <v/>
      </c>
      <c r="AJ43" s="302" t="str">
        <f>IFERROR(VLOOKUP(AJ$2,IS_40_M!$A$2:$B$99,2,FALSE),"")</f>
        <v/>
      </c>
    </row>
    <row r="44" spans="1:36" ht="60">
      <c r="A44" s="302" t="str">
        <f>IFERROR(VLOOKUP(A$2,IS_31_M!$A$2:$B$99,2,FALSE),"")</f>
        <v>IS_31</v>
      </c>
      <c r="B44" s="302" t="str">
        <f>IFERROR(VLOOKUP(B$2,IS_31_M!$A$2:$B$99,2,FALSE),"")</f>
        <v>4. Mayor integración social y calidad de barrios y viviendas</v>
      </c>
      <c r="C44" s="302" t="str">
        <f>IFERROR(VLOOKUP(C$2,IS_31_M!$A$2:$B$99,2,FALSE),"")</f>
        <v>Déficit habitacional cualitativo</v>
      </c>
      <c r="D44" s="302" t="str">
        <f>IFERROR(VLOOKUP(D$2,IS_31_M!$A$2:$B$99,2,FALSE),"")</f>
        <v>Porcentaje de viviendas particulares que requieren mejoras de materialidad y/o servicios básicos</v>
      </c>
      <c r="E44" s="302" t="str">
        <f>IFERROR(VLOOKUP(E$2,IS_31_M!$A$2:$B$99,2,FALSE),"")</f>
        <v>Estructural</v>
      </c>
      <c r="F44" s="302">
        <f>IFERROR(VLOOKUP(F$2,IS_31_M!$A$2:$B$99,2,FALSE),"")</f>
        <v>2017</v>
      </c>
      <c r="G44" s="302" t="str">
        <f>IFERROR(VLOOKUP(G$2,IS_31_M!$A$2:$B$99,2,FALSE),"")</f>
        <v>Comunal</v>
      </c>
      <c r="H44" s="302" t="str">
        <f>IFERROR(VLOOKUP(H$2,IS_31_M!$A$2:$B$99,2,FALSE),"")</f>
        <v xml:space="preserve">Este indicador mide el déficit habitacional cualitativo, entendido como el porcentaje de viviendas particulares que requieren mejoras de material y/o servicios básicos, es decir, aquellas viviendas consideradas de calidad “recuperable” cuya tipología de materiales de construcción y/o condiciones de saneamiento no son adecuadas, pero son factibles de mejorar de acuerdo con un índice de calidad global de las viviendas desarrollado por el Ministerio de Vivienda y Urbanismo (MINVU). Es importante mencionar que este indicador considera solamente las viviendas en zona urbana. </v>
      </c>
      <c r="I44" s="302" t="str">
        <f>IFERROR(VLOOKUP(I$2,IS_31_M!$A$2:$B$99,2,FALSE),"")</f>
        <v>Análisis de base de datos</v>
      </c>
      <c r="J44" s="302" t="str">
        <f>IFERROR(VLOOKUP(J$2,IS_31_M!$A$2:$B$99,2,FALSE),"")</f>
        <v>Límite Urbano Censal (LUC) de 117 comunas</v>
      </c>
      <c r="K44" s="302" t="str">
        <f>IFERROR(VLOOKUP(K$2,IS_31_M!$A$2:$B$99,2,FALSE),"")</f>
        <v>LUC de 117 comunas</v>
      </c>
      <c r="L44" s="302" t="str">
        <f>IFERROR(VLOOKUP(L$2,IS_31_M!$A$2:$B$99,2,FALSE),"")</f>
        <v>Porcentaje</v>
      </c>
      <c r="M44" s="305">
        <f>IFERROR(VLOOKUP(M$2,IS_31_M!$A$2:$B$99,2,FALSE),"")</f>
        <v>43301</v>
      </c>
      <c r="N44" s="305">
        <f>IFERROR(VLOOKUP(N$2,IS_31_M!$A$2:$B$99,2,FALSE),"")</f>
        <v>43657</v>
      </c>
      <c r="O44" s="302" t="str">
        <f>IFERROR(VLOOKUP(O$2,IS_31_M!$A$2:$B$99,2,FALSE),"")</f>
        <v>10 años</v>
      </c>
      <c r="P44" s="302" t="str">
        <f>IFERROR(VLOOKUP(P$2,IS_31_M!$A$2:$B$99,2,FALSE),"")</f>
        <v>Déficit habitacional- Viviendas recuperables</v>
      </c>
      <c r="Q44" s="302" t="str">
        <f>IFERROR(VLOOKUP(Q$2,IS_31_M!$A$2:$B$99,2,FALSE),"")</f>
        <v>Social</v>
      </c>
      <c r="R44" s="302" t="str">
        <f>IFERROR(VLOOKUP(R$2,IS_31_M!$A$2:$B$99,2,FALSE),"")</f>
        <v>Instituto Nacional de Estadísticas (INE)</v>
      </c>
      <c r="S44" s="55" t="str">
        <f>IFERROR(VLOOKUP(S$2,IS_31_M!$A$2:$B$99,2,FALSE),"")</f>
        <v>Las variables para generar el indicador están sujetas a la periodicidad del Censo de Población y Vivienda.</v>
      </c>
      <c r="T44" s="55" t="str">
        <f>IFERROR(VLOOKUP(T$2,IS_31_M!$A$2:$B$99,2,FALSE),"")</f>
        <v>No tiene</v>
      </c>
      <c r="U44" s="302" t="str">
        <f>IFERROR(VLOOKUP(U$2,IS_31_M!$A$2:$B$99,2,FALSE),"")</f>
        <v>Número de viviendas de calidad recuperable</v>
      </c>
      <c r="V44" s="302" t="str">
        <f>IFERROR(VLOOKUP(V$2,IS_31_M!$A$2:$B$99,2,FALSE),"")</f>
        <v>INE</v>
      </c>
      <c r="W44" s="302">
        <f>IFERROR(VLOOKUP(W$2,IS_31_M!$A$2:$B$99,2,FALSE),"")</f>
        <v>2017</v>
      </c>
      <c r="X44" s="302" t="str">
        <f>IFERROR(VLOOKUP(X$2,IS_31_M!$A$2:$B$99,2,FALSE),"")</f>
        <v>LUC</v>
      </c>
      <c r="Y44" s="302" t="str">
        <f>IFERROR(VLOOKUP(Y$2,IS_31_M!$A$2:$B$99,2,FALSE),"")</f>
        <v>Número total de viviendas (excluyendo las viviendas irrecuperables)</v>
      </c>
      <c r="Z44" s="302" t="str">
        <f>IFERROR(VLOOKUP(Z$2,IS_31_M!$A$2:$B$99,2,FALSE),"")</f>
        <v>INE</v>
      </c>
      <c r="AA44" s="302">
        <f>IFERROR(VLOOKUP(AA$2,IS_31_M!$A$2:$B$99,2,FALSE),"")</f>
        <v>2017</v>
      </c>
      <c r="AB44" s="302" t="str">
        <f>IFERROR(VLOOKUP(AB$2,IS_31_M!$A$2:$B$99,2,FALSE),"")</f>
        <v>LUC</v>
      </c>
      <c r="AC44" s="302"/>
      <c r="AD44" s="302"/>
      <c r="AE44" s="302"/>
      <c r="AF44" s="302"/>
      <c r="AG44" s="302" t="str">
        <f>IFERROR(VLOOKUP(AG$2,IS_31_M!$A$2:$B$99,2,FALSE),"")</f>
        <v/>
      </c>
      <c r="AH44" s="302" t="str">
        <f>IFERROR(VLOOKUP(AH$2,IS_31_M!$A$2:$B$99,2,FALSE),"")</f>
        <v/>
      </c>
      <c r="AI44" s="302" t="str">
        <f>IFERROR(VLOOKUP(AI$2,IS_31_M!$A$2:$B$99,2,FALSE),"")</f>
        <v/>
      </c>
      <c r="AJ44" s="302" t="str">
        <f>IFERROR(VLOOKUP(AJ$2,IS_31_M!$A$2:$B$99,2,FALSE),"")</f>
        <v/>
      </c>
    </row>
    <row r="45" spans="1:36" ht="84">
      <c r="A45" s="302" t="str">
        <f>IFERROR(VLOOKUP(A$2,IS_32_M!$A$2:$B$99,2,FALSE),"")</f>
        <v>IS_32</v>
      </c>
      <c r="B45" s="302" t="str">
        <f>IFERROR(VLOOKUP(B$2,IS_32_M!$A$2:$B$99,2,FALSE),"")</f>
        <v>4. Mayor integración social y calidad de barrios y viviendas</v>
      </c>
      <c r="C45" s="302" t="str">
        <f>IFERROR(VLOOKUP(C$2,IS_32_M!$A$2:$B$99,2,FALSE),"")</f>
        <v>Déficit habitacional cuantitativo</v>
      </c>
      <c r="D45" s="302" t="str">
        <f>IFERROR(VLOOKUP(D$2,IS_32_M!$A$2:$B$99,2,FALSE),"")</f>
        <v>Requerimiento de viviendas nuevas urbanas</v>
      </c>
      <c r="E45" s="302" t="str">
        <f>IFERROR(VLOOKUP(E$2,IS_32_M!$A$2:$B$99,2,FALSE),"")</f>
        <v>Estructural</v>
      </c>
      <c r="F45" s="302">
        <f>IFERROR(VLOOKUP(F$2,IS_32_M!$A$2:$B$99,2,FALSE),"")</f>
        <v>2017</v>
      </c>
      <c r="G45" s="302" t="str">
        <f>IFERROR(VLOOKUP(G$2,IS_32_M!$A$2:$B$99,2,FALSE),"")</f>
        <v>Comunal</v>
      </c>
      <c r="H45" s="302" t="str">
        <f>IFERROR(VLOOKUP(H$2,IS_32_M!$A$2:$B$99,2,FALSE),"")</f>
        <v>Este indicador analiza el déficit habitacional cuantitativo en zonas urbanas a través de los requerimientos de nuevas viviendas de acuerdo con la metodología desarrollada por la División Técnica del Ministerio de Vivienda y Urbanismo (MINVU). Se calcula a partir de la suma del total de viviendas calificadas como irrecuperables, la cantidad de hogares allegados y la cantidad de núcleos allegados- hacinados. Por consiguiente, en conjunto determinan la cantidad de viviendas nuevas requeridas en la comuna. En la medida en que la cantidad de viviendas requeridas es mayor, existe un mayor déficit cuantitativo y por lo tanto una mayor cantidad de hogares que no tienen acceso a una vivienda adecuada lo que tiene un impacto negativo en la calidad de vida y contraviene los principios del derecho a una vivienda adecuada establecidos por ONU-Hábitat.</v>
      </c>
      <c r="I45" s="302" t="str">
        <f>IFERROR(VLOOKUP(I$2,IS_32_M!$A$2:$B$99,2,FALSE),"")</f>
        <v>Análisis de base de datos</v>
      </c>
      <c r="J45" s="302" t="str">
        <f>IFERROR(VLOOKUP(J$2,IS_32_M!$A$2:$B$99,2,FALSE),"")</f>
        <v>Límite Urbano Censal (LUC) de 117 comunas</v>
      </c>
      <c r="K45" s="302" t="str">
        <f>IFERROR(VLOOKUP(K$2,IS_32_M!$A$2:$B$99,2,FALSE),"")</f>
        <v>LUC de 117 comunas</v>
      </c>
      <c r="L45" s="302" t="str">
        <f>IFERROR(VLOOKUP(L$2,IS_32_M!$A$2:$B$99,2,FALSE),"")</f>
        <v>Cantidad de viviendas</v>
      </c>
      <c r="M45" s="305">
        <f>IFERROR(VLOOKUP(M$2,IS_32_M!$A$2:$B$99,2,FALSE),"")</f>
        <v>43301</v>
      </c>
      <c r="N45" s="305">
        <f>IFERROR(VLOOKUP(N$2,IS_32_M!$A$2:$B$99,2,FALSE),"")</f>
        <v>43657</v>
      </c>
      <c r="O45" s="302" t="str">
        <f>IFERROR(VLOOKUP(O$2,IS_32_M!$A$2:$B$99,2,FALSE),"")</f>
        <v>10 años</v>
      </c>
      <c r="P45" s="302" t="str">
        <f>IFERROR(VLOOKUP(P$2,IS_32_M!$A$2:$B$99,2,FALSE),"")</f>
        <v>Déficit habitacional- Requerimiento de viviendas</v>
      </c>
      <c r="Q45" s="302" t="str">
        <f>IFERROR(VLOOKUP(Q$2,IS_32_M!$A$2:$B$99,2,FALSE),"")</f>
        <v>Social</v>
      </c>
      <c r="R45" s="302" t="str">
        <f>IFERROR(VLOOKUP(R$2,IS_32_M!$A$2:$B$99,2,FALSE),"")</f>
        <v>Instituto Nacional de Estadísticas (INE)</v>
      </c>
      <c r="S45" s="55" t="str">
        <f>IFERROR(VLOOKUP(S$2,IS_32_M!$A$2:$B$99,2,FALSE),"")</f>
        <v>Las variables para generar el indicador están sujetas a la periodicidad del Censo de Población y Vivienda.</v>
      </c>
      <c r="T45" s="55" t="str">
        <f>IFERROR(VLOOKUP(T$2,IS_32_M!$A$2:$B$99,2,FALSE),"")</f>
        <v>No tiene</v>
      </c>
      <c r="U45" s="302" t="str">
        <f>IFERROR(VLOOKUP(U$2,IS_32_M!$A$2:$B$99,2,FALSE),"")</f>
        <v>Número de viviendas irrecuperables</v>
      </c>
      <c r="V45" s="302" t="str">
        <f>IFERROR(VLOOKUP(V$2,IS_32_M!$A$2:$B$99,2,FALSE),"")</f>
        <v>INE</v>
      </c>
      <c r="W45" s="302">
        <f>IFERROR(VLOOKUP(W$2,IS_32_M!$A$2:$B$99,2,FALSE),"")</f>
        <v>2017</v>
      </c>
      <c r="X45" s="302" t="str">
        <f>IFERROR(VLOOKUP(X$2,IS_32_M!$A$2:$B$99,2,FALSE),"")</f>
        <v>LUC</v>
      </c>
      <c r="Y45" s="302" t="str">
        <f>IFERROR(VLOOKUP(Y$2,IS_32_M!$A$2:$B$99,2,FALSE),"")</f>
        <v>Número de hogares allegados</v>
      </c>
      <c r="Z45" s="302" t="str">
        <f>IFERROR(VLOOKUP(Z$2,IS_32_M!$A$2:$B$99,2,FALSE),"")</f>
        <v>INE</v>
      </c>
      <c r="AA45" s="302">
        <f>IFERROR(VLOOKUP(AA$2,IS_32_M!$A$2:$B$99,2,FALSE),"")</f>
        <v>2017</v>
      </c>
      <c r="AB45" s="302" t="str">
        <f>IFERROR(VLOOKUP(AB$2,IS_32_M!$A$2:$B$99,2,FALSE),"")</f>
        <v>LUC</v>
      </c>
      <c r="AC45" s="302" t="str">
        <f>IFERROR(VLOOKUP(AC$2,IS_32_M!$A$2:$B$99,2,FALSE),"")</f>
        <v>Número de núcleos familiares allegados y hacinados</v>
      </c>
      <c r="AD45" s="302" t="str">
        <f>IFERROR(VLOOKUP(AD$2,IS_32_M!$A$2:$B$99,2,FALSE),"")</f>
        <v>INE</v>
      </c>
      <c r="AE45" s="302">
        <f>IFERROR(VLOOKUP(AE$2,IS_32_M!$A$2:$B$99,2,FALSE),"")</f>
        <v>2017</v>
      </c>
      <c r="AF45" s="302" t="str">
        <f>IFERROR(VLOOKUP(AF$2,IS_32_M!$A$2:$B$99,2,FALSE),"")</f>
        <v>LUC</v>
      </c>
      <c r="AG45" s="302" t="str">
        <f>IFERROR(VLOOKUP(AG$2,IS_32_M!$A$2:$B$99,2,FALSE),"")</f>
        <v/>
      </c>
      <c r="AH45" s="302" t="str">
        <f>IFERROR(VLOOKUP(AH$2,IS_32_M!$A$2:$B$99,2,FALSE),"")</f>
        <v/>
      </c>
      <c r="AI45" s="302" t="str">
        <f>IFERROR(VLOOKUP(AI$2,IS_32_M!$A$2:$B$99,2,FALSE),"")</f>
        <v/>
      </c>
      <c r="AJ45" s="302" t="str">
        <f>IFERROR(VLOOKUP(AJ$2,IS_32_M!$A$2:$B$99,2,FALSE),"")</f>
        <v/>
      </c>
    </row>
    <row r="46" spans="1:36" ht="60">
      <c r="A46" s="302" t="str">
        <f>IFERROR(VLOOKUP(A$2,IS_33_M!$A$2:$B$99,2,FALSE),"")</f>
        <v>IS_33</v>
      </c>
      <c r="B46" s="302" t="str">
        <f>IFERROR(VLOOKUP(B$2,IS_33_M!$A$2:$B$99,2,FALSE),"")</f>
        <v>4. Mayor integración social y calidad de barrios y viviendas</v>
      </c>
      <c r="C46" s="302" t="str">
        <f>IFERROR(VLOOKUP(C$2,IS_33_M!$A$2:$B$99,2,FALSE),"")</f>
        <v>Déficit habitacional cuantitativo</v>
      </c>
      <c r="D46" s="302" t="str">
        <f>IFERROR(VLOOKUP(D$2,IS_33_M!$A$2:$B$99,2,FALSE),"")</f>
        <v>Porcentaje de viviendas en situación de hacinamiento</v>
      </c>
      <c r="E46" s="302" t="str">
        <f>IFERROR(VLOOKUP(E$2,IS_33_M!$A$2:$B$99,2,FALSE),"")</f>
        <v>Complementario</v>
      </c>
      <c r="F46" s="302">
        <f>IFERROR(VLOOKUP(F$2,IS_33_M!$A$2:$B$99,2,FALSE),"")</f>
        <v>2017</v>
      </c>
      <c r="G46" s="302" t="str">
        <f>IFERROR(VLOOKUP(G$2,IS_33_M!$A$2:$B$99,2,FALSE),"")</f>
        <v>Comunal</v>
      </c>
      <c r="H46" s="302" t="str">
        <f>IFERROR(VLOOKUP(H$2,IS_33_M!$A$2:$B$99,2,FALSE),"")</f>
        <v>Corresponde al porcentaje de viviendas que presentan situación de hacinamiento por comuna. El indicador mide la razón entre el número de personas residentes y el número de dormitorios de uso exclusivo en el hogar. Por tanto, los hogares que tienen 2,5 o más personas por dormitorio son considerados como en situación de hacinamiento y también se considera hacinamiento, si en una vivienda tiene al menos uno de sus hogares con esta condición. Este indicador forma parte de las variables consideradas por el Ministerio de Vivienda y Urbanismo (MINVU) para la medición del déficit habitacional cuantitativo, que define los requerimientos de nuevas viviendas.</v>
      </c>
      <c r="I46" s="302" t="str">
        <f>IFERROR(VLOOKUP(I$2,IS_33_M!$A$2:$B$99,2,FALSE),"")</f>
        <v>Análisis de base de datos</v>
      </c>
      <c r="J46" s="302" t="str">
        <f>IFERROR(VLOOKUP(J$2,IS_33_M!$A$2:$B$99,2,FALSE),"")</f>
        <v>Límite Urbano Censal (LUC) de 117 comunas</v>
      </c>
      <c r="K46" s="302" t="str">
        <f>IFERROR(VLOOKUP(K$2,IS_33_M!$A$2:$B$99,2,FALSE),"")</f>
        <v>LUC de 117 comunas</v>
      </c>
      <c r="L46" s="302" t="str">
        <f>IFERROR(VLOOKUP(L$2,IS_33_M!$A$2:$B$99,2,FALSE),"")</f>
        <v>Porcentaje</v>
      </c>
      <c r="M46" s="305">
        <f>IFERROR(VLOOKUP(M$2,IS_33_M!$A$2:$B$99,2,FALSE),"")</f>
        <v>43301</v>
      </c>
      <c r="N46" s="305">
        <f>IFERROR(VLOOKUP(N$2,IS_33_M!$A$2:$B$99,2,FALSE),"")</f>
        <v>43657</v>
      </c>
      <c r="O46" s="302" t="str">
        <f>IFERROR(VLOOKUP(O$2,IS_33_M!$A$2:$B$99,2,FALSE),"")</f>
        <v>10 años</v>
      </c>
      <c r="P46" s="302" t="str">
        <f>IFERROR(VLOOKUP(P$2,IS_33_M!$A$2:$B$99,2,FALSE),"")</f>
        <v>Déficit habitacional- Hacinamiento- Viviendas- Hogares</v>
      </c>
      <c r="Q46" s="302" t="str">
        <f>IFERROR(VLOOKUP(Q$2,IS_33_M!$A$2:$B$99,2,FALSE),"")</f>
        <v>Social</v>
      </c>
      <c r="R46" s="302" t="str">
        <f>IFERROR(VLOOKUP(R$2,IS_33_M!$A$2:$B$99,2,FALSE),"")</f>
        <v>Instituto Nacional de Estadísticas (INE)</v>
      </c>
      <c r="S46" s="55" t="str">
        <f>IFERROR(VLOOKUP(S$2,IS_33_M!$A$2:$B$99,2,FALSE),"")</f>
        <v>Las variables para generar el indicador están sujetas a la periodicidad del Censo de Población y Vivienda.</v>
      </c>
      <c r="T46" s="55" t="str">
        <f>IFERROR(VLOOKUP(T$2,IS_33_M!$A$2:$B$99,2,FALSE),"")</f>
        <v>Sin relación con otros indicadores</v>
      </c>
      <c r="U46" s="302" t="str">
        <f>IFERROR(VLOOKUP(U$2,IS_33_M!$A$2:$B$99,2,FALSE),"")</f>
        <v>Porcentaje de viviendas con hacinamiento</v>
      </c>
      <c r="V46" s="302" t="str">
        <f>IFERROR(VLOOKUP(V$2,IS_33_M!$A$2:$B$99,2,FALSE),"")</f>
        <v>INE</v>
      </c>
      <c r="W46" s="302">
        <f>IFERROR(VLOOKUP(W$2,IS_33_M!$A$2:$B$99,2,FALSE),"")</f>
        <v>2017</v>
      </c>
      <c r="X46" s="302" t="str">
        <f>IFERROR(VLOOKUP(X$2,IS_33_M!$A$2:$B$99,2,FALSE),"")</f>
        <v>LUC</v>
      </c>
      <c r="Y46" s="302"/>
      <c r="Z46" s="302"/>
      <c r="AA46" s="302"/>
      <c r="AB46" s="302"/>
      <c r="AC46" s="302"/>
      <c r="AD46" s="302"/>
      <c r="AE46" s="302"/>
      <c r="AF46" s="302"/>
      <c r="AG46" s="302" t="str">
        <f>IFERROR(VLOOKUP(AG$2,IS_33_M!$A$2:$B$99,2,FALSE),"")</f>
        <v/>
      </c>
      <c r="AH46" s="302" t="str">
        <f>IFERROR(VLOOKUP(AH$2,IS_33_M!$A$2:$B$99,2,FALSE),"")</f>
        <v/>
      </c>
      <c r="AI46" s="302" t="str">
        <f>IFERROR(VLOOKUP(AI$2,IS_33_M!$A$2:$B$99,2,FALSE),"")</f>
        <v/>
      </c>
      <c r="AJ46" s="302" t="str">
        <f>IFERROR(VLOOKUP(AJ$2,IS_33_M!$A$2:$B$99,2,FALSE),"")</f>
        <v/>
      </c>
    </row>
    <row r="47" spans="1:36" ht="48">
      <c r="A47" s="302" t="str">
        <f>IFERROR(VLOOKUP(A$2,IS_34_M!$A$2:$B$99,2,FALSE),"")</f>
        <v>IS_34</v>
      </c>
      <c r="B47" s="302" t="str">
        <f>IFERROR(VLOOKUP(B$2,IS_34_M!$A$2:$B$99,2,FALSE),"")</f>
        <v>4. Mayor integración social y calidad de barrios y viviendas</v>
      </c>
      <c r="C47" s="302" t="str">
        <f>IFERROR(VLOOKUP(C$2,IS_34_M!$A$2:$B$99,2,FALSE),"")</f>
        <v>Déficit habitacional cuantitativo</v>
      </c>
      <c r="D47" s="302" t="str">
        <f>IFERROR(VLOOKUP(D$2,IS_34_M!$A$2:$B$99,2,FALSE),"")</f>
        <v>Porcentaje de viviendas con situación de allegamiento externo</v>
      </c>
      <c r="E47" s="302" t="str">
        <f>IFERROR(VLOOKUP(E$2,IS_34_M!$A$2:$B$99,2,FALSE),"")</f>
        <v>Complementario</v>
      </c>
      <c r="F47" s="302">
        <f>IFERROR(VLOOKUP(F$2,IS_34_M!$A$2:$B$99,2,FALSE),"")</f>
        <v>2017</v>
      </c>
      <c r="G47" s="302" t="str">
        <f>IFERROR(VLOOKUP(G$2,IS_34_M!$A$2:$B$99,2,FALSE),"")</f>
        <v>Comunal</v>
      </c>
      <c r="H47" s="302" t="str">
        <f>IFERROR(VLOOKUP(H$2,IS_34_M!$A$2:$B$99,2,FALSE),"")</f>
        <v>Corresponde al porcentaje de viviendas en la comuna que presentan situación de allegamiento externo, es decir aquellas viviendas donde existe más de un hogar. Este indicador forma parte de las variables consideradas por el Ministerio de Vivienda y Urbanismo (MINVU) para la medición del déficit habitacional cuantitativo que define los requerimientos de nuevas viviendas.</v>
      </c>
      <c r="I47" s="302" t="str">
        <f>IFERROR(VLOOKUP(I$2,IS_34_M!$A$2:$B$99,2,FALSE),"")</f>
        <v>Análisis de base de datos</v>
      </c>
      <c r="J47" s="302" t="str">
        <f>IFERROR(VLOOKUP(J$2,IS_34_M!$A$2:$B$99,2,FALSE),"")</f>
        <v>Límite Urbano Censal (LUC) de 117 comunas</v>
      </c>
      <c r="K47" s="302" t="str">
        <f>IFERROR(VLOOKUP(K$2,IS_34_M!$A$2:$B$99,2,FALSE),"")</f>
        <v>LUC de 117 comunas</v>
      </c>
      <c r="L47" s="302" t="str">
        <f>IFERROR(VLOOKUP(L$2,IS_34_M!$A$2:$B$99,2,FALSE),"")</f>
        <v>Porcentaje</v>
      </c>
      <c r="M47" s="305">
        <f>IFERROR(VLOOKUP(M$2,IS_34_M!$A$2:$B$99,2,FALSE),"")</f>
        <v>43301</v>
      </c>
      <c r="N47" s="305">
        <f>IFERROR(VLOOKUP(N$2,IS_34_M!$A$2:$B$99,2,FALSE),"")</f>
        <v>43657</v>
      </c>
      <c r="O47" s="302" t="str">
        <f>IFERROR(VLOOKUP(O$2,IS_34_M!$A$2:$B$99,2,FALSE),"")</f>
        <v>10 años</v>
      </c>
      <c r="P47" s="302" t="str">
        <f>IFERROR(VLOOKUP(P$2,IS_34_M!$A$2:$B$99,2,FALSE),"")</f>
        <v>Déficit habitacional- Allegamiento</v>
      </c>
      <c r="Q47" s="302" t="str">
        <f>IFERROR(VLOOKUP(Q$2,IS_34_M!$A$2:$B$99,2,FALSE),"")</f>
        <v>Social</v>
      </c>
      <c r="R47" s="302" t="str">
        <f>IFERROR(VLOOKUP(R$2,IS_34_M!$A$2:$B$99,2,FALSE),"")</f>
        <v>Instituto Nacional de Estadísticas (INE)</v>
      </c>
      <c r="S47" s="55" t="str">
        <f>IFERROR(VLOOKUP(S$2,IS_34_M!$A$2:$B$99,2,FALSE),"")</f>
        <v>Las variables para generar el indicador están sujetas a la periodicidad del Censo de Población y Vivienda.</v>
      </c>
      <c r="T47" s="55" t="str">
        <f>IFERROR(VLOOKUP(T$2,IS_34_M!$A$2:$B$99,2,FALSE),"")</f>
        <v>No tiene</v>
      </c>
      <c r="U47" s="302" t="str">
        <f>IFERROR(VLOOKUP(U$2,IS_34_M!$A$2:$B$99,2,FALSE),"")</f>
        <v>Composición de viviendas</v>
      </c>
      <c r="V47" s="302" t="str">
        <f>IFERROR(VLOOKUP(V$2,IS_34_M!$A$2:$B$99,2,FALSE),"")</f>
        <v>INE</v>
      </c>
      <c r="W47" s="302">
        <f>IFERROR(VLOOKUP(W$2,IS_34_M!$A$2:$B$99,2,FALSE),"")</f>
        <v>2017</v>
      </c>
      <c r="X47" s="302" t="str">
        <f>IFERROR(VLOOKUP(X$2,IS_34_M!$A$2:$B$99,2,FALSE),"")</f>
        <v>LUC</v>
      </c>
      <c r="Y47" s="302"/>
      <c r="Z47" s="302"/>
      <c r="AA47" s="302"/>
      <c r="AB47" s="302"/>
      <c r="AC47" s="302"/>
      <c r="AD47" s="302"/>
      <c r="AE47" s="302"/>
      <c r="AF47" s="302"/>
      <c r="AG47" s="302" t="str">
        <f>IFERROR(VLOOKUP(AG$2,IS_34_M!$A$2:$B$99,2,FALSE),"")</f>
        <v/>
      </c>
      <c r="AH47" s="302" t="str">
        <f>IFERROR(VLOOKUP(AH$2,IS_34_M!$A$2:$B$99,2,FALSE),"")</f>
        <v/>
      </c>
      <c r="AI47" s="302" t="str">
        <f>IFERROR(VLOOKUP(AI$2,IS_34_M!$A$2:$B$99,2,FALSE),"")</f>
        <v/>
      </c>
      <c r="AJ47" s="302" t="str">
        <f>IFERROR(VLOOKUP(AJ$2,IS_34_M!$A$2:$B$99,2,FALSE),"")</f>
        <v/>
      </c>
    </row>
    <row r="48" spans="1:36" ht="96">
      <c r="A48" s="302" t="str">
        <f>IFERROR(VLOOKUP(A$2,IS_36_M!$A$2:$B$99,2,FALSE),"")</f>
        <v>IS_36</v>
      </c>
      <c r="B48" s="302" t="str">
        <f>IFERROR(VLOOKUP(B$2,IS_36_M!$A$2:$B$99,2,FALSE),"")</f>
        <v>4. Mayor integración social y calidad de barrios y viviendas</v>
      </c>
      <c r="C48" s="302" t="str">
        <f>IFERROR(VLOOKUP(C$2,IS_36_M!$A$2:$B$99,2,FALSE),"")</f>
        <v>Hogares en situación de pobreza</v>
      </c>
      <c r="D48" s="302" t="str">
        <f>IFERROR(VLOOKUP(D$2,IS_36_M!$A$2:$B$99,2,FALSE),"")</f>
        <v>Porcentaje de la población en situación de pobreza (pobreza por ingresos MDSF)</v>
      </c>
      <c r="E48" s="302" t="str">
        <f>IFERROR(VLOOKUP(E$2,IS_36_M!$A$2:$B$99,2,FALSE),"")</f>
        <v>Complementario</v>
      </c>
      <c r="F48" s="302">
        <f>IFERROR(VLOOKUP(F$2,IS_36_M!$A$2:$B$99,2,FALSE),"")</f>
        <v>2015</v>
      </c>
      <c r="G48" s="302" t="str">
        <f>IFERROR(VLOOKUP(G$2,IS_36_M!$A$2:$B$99,2,FALSE),"")</f>
        <v>Comunal</v>
      </c>
      <c r="H48" s="302" t="str">
        <f>IFERROR(VLOOKUP(H$2,IS_36_M!$A$2:$B$99,2,FALSE),"")</f>
        <v>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la información utilizada para calcular este indicador está disponible solamente para 139 comunas con representatividad estadística a escala comunal en la última versión de la Encuesta CASEN (2015), de las cuales 78 son del universo de la Línea de Base del SIEDU. A través del método de Estimación para Áreas Pequeñas (SAE) elaborado por el Ministerio de Desarrollo Social y Familia (MDSF), es posible obtener el cálculo para las 39 comunas restantes.</v>
      </c>
      <c r="I48" s="302" t="str">
        <f>IFERROR(VLOOKUP(I$2,IS_36_M!$A$2:$B$99,2,FALSE),"")</f>
        <v xml:space="preserve">Análisis de base de datos </v>
      </c>
      <c r="J48" s="302" t="str">
        <f>IFERROR(VLOOKUP(J$2,IS_36_M!$A$2:$B$99,2,FALSE),"")</f>
        <v>117 comunas</v>
      </c>
      <c r="K48" s="302" t="str">
        <f>IFERROR(VLOOKUP(K$2,IS_36_M!$A$2:$B$99,2,FALSE),"")</f>
        <v>117 comunas</v>
      </c>
      <c r="L48" s="302" t="str">
        <f>IFERROR(VLOOKUP(L$2,IS_36_M!$A$2:$B$99,2,FALSE),"")</f>
        <v>Porcentaje</v>
      </c>
      <c r="M48" s="305">
        <f>IFERROR(VLOOKUP(M$2,IS_36_M!$A$2:$B$99,2,FALSE),"")</f>
        <v>43097</v>
      </c>
      <c r="N48" s="305">
        <f>IFERROR(VLOOKUP(N$2,IS_36_M!$A$2:$B$99,2,FALSE),"")</f>
        <v>43706</v>
      </c>
      <c r="O48" s="302" t="str">
        <f>IFERROR(VLOOKUP(O$2,IS_36_M!$A$2:$B$99,2,FALSE),"")</f>
        <v>Anual: Según disponibilidad de la fuente</v>
      </c>
      <c r="P48" s="302" t="str">
        <f>IFERROR(VLOOKUP(P$2,IS_36_M!$A$2:$B$99,2,FALSE),"")</f>
        <v>Pobreza- Ingresos- Integración social</v>
      </c>
      <c r="Q48" s="302" t="str">
        <f>IFERROR(VLOOKUP(Q$2,IS_36_M!$A$2:$B$99,2,FALSE),"")</f>
        <v>Social</v>
      </c>
      <c r="R48" s="302" t="str">
        <f>IFERROR(VLOOKUP(R$2,IS_36_M!$A$2:$B$99,2,FALSE),"")</f>
        <v>Instituto Nacional de Estadísticas (INE)</v>
      </c>
      <c r="S48" s="55" t="str">
        <f>IFERROR(VLOOKUP(S$2,IS_36_M!$A$2:$B$99,2,FALSE),"")</f>
        <v>La posibilidad de desagregar la información a escala comunal dependerá de la representatividad estadística de cada medición CASEN.</v>
      </c>
      <c r="T48" s="55" t="str">
        <f>IFERROR(VLOOKUP(T$2,IS_36_M!$A$2:$B$99,2,FALSE),"")</f>
        <v>IS_37</v>
      </c>
      <c r="U48" s="302" t="str">
        <f>IFERROR(VLOOKUP(U$2,IS_36_M!$A$2:$B$99,2,FALSE),"")</f>
        <v>Porcentaje de población en situación de pobreza por ingresos</v>
      </c>
      <c r="V48" s="302" t="str">
        <f>IFERROR(VLOOKUP(V$2,IS_36_M!$A$2:$B$99,2,FALSE),"")</f>
        <v>Encuesta CASEN y SAE / MDSF</v>
      </c>
      <c r="W48" s="302">
        <f>IFERROR(VLOOKUP(W$2,IS_36_M!$A$2:$B$99,2,FALSE),"")</f>
        <v>2015</v>
      </c>
      <c r="X48" s="302" t="str">
        <f>IFERROR(VLOOKUP(X$2,IS_36_M!$A$2:$B$99,2,FALSE),"")</f>
        <v>Comunal</v>
      </c>
      <c r="Y48" s="302"/>
      <c r="Z48" s="302"/>
      <c r="AA48" s="302"/>
      <c r="AB48" s="302"/>
      <c r="AC48" s="302"/>
      <c r="AD48" s="302"/>
      <c r="AE48" s="302"/>
      <c r="AF48" s="302"/>
      <c r="AG48" s="302" t="str">
        <f>IFERROR(VLOOKUP(AG$2,IS_36_M!$A$2:$B$99,2,FALSE),"")</f>
        <v/>
      </c>
      <c r="AH48" s="302" t="str">
        <f>IFERROR(VLOOKUP(AH$2,IS_36_M!$A$2:$B$99,2,FALSE),"")</f>
        <v/>
      </c>
      <c r="AI48" s="302" t="str">
        <f>IFERROR(VLOOKUP(AI$2,IS_36_M!$A$2:$B$99,2,FALSE),"")</f>
        <v/>
      </c>
      <c r="AJ48" s="302" t="str">
        <f>IFERROR(VLOOKUP(AJ$2,IS_36_M!$A$2:$B$99,2,FALSE),"")</f>
        <v/>
      </c>
    </row>
    <row r="49" spans="1:36" ht="96">
      <c r="A49" s="302" t="str">
        <f>IFERROR(VLOOKUP(A$2,IS_37_M!$A$2:$B$99,2,FALSE),"")</f>
        <v>IS_37</v>
      </c>
      <c r="B49" s="302" t="str">
        <f>IFERROR(VLOOKUP(B$2,IS_37_M!$A$2:$B$99,2,FALSE),"")</f>
        <v>4. Mayor integración social y calidad de barrios y viviendas</v>
      </c>
      <c r="C49" s="302" t="str">
        <f>IFERROR(VLOOKUP(C$2,IS_37_M!$A$2:$B$99,2,FALSE),"")</f>
        <v>Hogares en situación de pobreza</v>
      </c>
      <c r="D49" s="302" t="str">
        <f>IFERROR(VLOOKUP(D$2,IS_37_M!$A$2:$B$99,2,FALSE),"")</f>
        <v>Porcentaje de la población en situación de pobreza (pobreza multidimensional MDSF)</v>
      </c>
      <c r="E49" s="302" t="str">
        <f>IFERROR(VLOOKUP(E$2,IS_37_M!$A$2:$B$99,2,FALSE),"")</f>
        <v>Complementario</v>
      </c>
      <c r="F49" s="302">
        <f>IFERROR(VLOOKUP(F$2,IS_37_M!$A$2:$B$99,2,FALSE),"")</f>
        <v>2015</v>
      </c>
      <c r="G49" s="302" t="str">
        <f>IFERROR(VLOOKUP(G$2,IS_37_M!$A$2:$B$99,2,FALSE),"")</f>
        <v>Comunal</v>
      </c>
      <c r="H49" s="302" t="str">
        <f>IFERROR(VLOOKUP(H$2,IS_37_M!$A$2:$B$99,2,FALSE),"")</f>
        <v xml:space="preserve">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la información utilizada para calcular este indicador está disponible para solamente 139 comunas con representatividad estadística a nivel comunal en la última versión de la Encuesta CASEN (2015), de las cuales 78 son del universo de la Línea de Base del SIEDU. A través del método de Estimación para Áreas Pequeñas (SAE) elaborado por el Ministerio de Desarrollo Social y Familia (MDSF), es posible obtener el cálculo para las 39 comunas restantes. </v>
      </c>
      <c r="I49" s="302" t="str">
        <f>IFERROR(VLOOKUP(I$2,IS_37_M!$A$2:$B$99,2,FALSE),"")</f>
        <v>Análisis de base de datos</v>
      </c>
      <c r="J49" s="302" t="str">
        <f>IFERROR(VLOOKUP(J$2,IS_37_M!$A$2:$B$99,2,FALSE),"")</f>
        <v xml:space="preserve">117 comunas </v>
      </c>
      <c r="K49" s="302" t="str">
        <f>IFERROR(VLOOKUP(K$2,IS_37_M!$A$2:$B$99,2,FALSE),"")</f>
        <v xml:space="preserve">117 comunas </v>
      </c>
      <c r="L49" s="302" t="str">
        <f>IFERROR(VLOOKUP(L$2,IS_37_M!$A$2:$B$99,2,FALSE),"")</f>
        <v>Porcentaje</v>
      </c>
      <c r="M49" s="305">
        <f>IFERROR(VLOOKUP(M$2,IS_37_M!$A$2:$B$99,2,FALSE),"")</f>
        <v>43097</v>
      </c>
      <c r="N49" s="305">
        <f>IFERROR(VLOOKUP(N$2,IS_37_M!$A$2:$B$99,2,FALSE),"")</f>
        <v>43706</v>
      </c>
      <c r="O49" s="302" t="str">
        <f>IFERROR(VLOOKUP(O$2,IS_37_M!$A$2:$B$99,2,FALSE),"")</f>
        <v>Anual: Según disponibilidad de la fuente</v>
      </c>
      <c r="P49" s="302" t="str">
        <f>IFERROR(VLOOKUP(P$2,IS_37_M!$A$2:$B$99,2,FALSE),"")</f>
        <v>Pobreza- Ingresos- Integración social</v>
      </c>
      <c r="Q49" s="302" t="str">
        <f>IFERROR(VLOOKUP(Q$2,IS_37_M!$A$2:$B$99,2,FALSE),"")</f>
        <v>Social</v>
      </c>
      <c r="R49" s="302" t="str">
        <f>IFERROR(VLOOKUP(R$2,IS_37_M!$A$2:$B$99,2,FALSE),"")</f>
        <v>Instituto Nacional de Estadísticas (INE)</v>
      </c>
      <c r="S49" s="55" t="str">
        <f>IFERROR(VLOOKUP(S$2,IS_37_M!$A$2:$B$99,2,FALSE),"")</f>
        <v>La posibilidad de desagregar la información a escala comunal dependerá de la representatividad estadística de cada medición CASEN.</v>
      </c>
      <c r="T49" s="55" t="str">
        <f>IFERROR(VLOOKUP(T$2,IS_37_M!$A$2:$B$99,2,FALSE),"")</f>
        <v>IS_36</v>
      </c>
      <c r="U49" s="302" t="str">
        <f>IFERROR(VLOOKUP(U$2,IS_37_M!$A$2:$B$99,2,FALSE),"")</f>
        <v>Porcentaje de población en situación de pobreza multidimensional</v>
      </c>
      <c r="V49" s="302" t="str">
        <f>IFERROR(VLOOKUP(V$2,IS_37_M!$A$2:$B$99,2,FALSE),"")</f>
        <v>Encuesta CASEN y SAE / MDSF</v>
      </c>
      <c r="W49" s="302">
        <f>IFERROR(VLOOKUP(W$2,IS_37_M!$A$2:$B$99,2,FALSE),"")</f>
        <v>2015</v>
      </c>
      <c r="X49" s="302" t="str">
        <f>IFERROR(VLOOKUP(X$2,IS_37_M!$A$2:$B$99,2,FALSE),"")</f>
        <v>Comunal</v>
      </c>
      <c r="Y49" s="302"/>
      <c r="Z49" s="302"/>
      <c r="AA49" s="302"/>
      <c r="AB49" s="302"/>
      <c r="AC49" s="302"/>
      <c r="AD49" s="302"/>
      <c r="AE49" s="302"/>
      <c r="AF49" s="302"/>
      <c r="AG49" s="302" t="str">
        <f>IFERROR(VLOOKUP(AG$2,IS_37_M!$A$2:$B$99,2,FALSE),"")</f>
        <v/>
      </c>
      <c r="AH49" s="302" t="str">
        <f>IFERROR(VLOOKUP(AH$2,IS_37_M!$A$2:$B$99,2,FALSE),"")</f>
        <v/>
      </c>
      <c r="AI49" s="302" t="str">
        <f>IFERROR(VLOOKUP(AI$2,IS_37_M!$A$2:$B$99,2,FALSE),"")</f>
        <v/>
      </c>
      <c r="AJ49" s="302" t="str">
        <f>IFERROR(VLOOKUP(AJ$2,IS_37_M!$A$2:$B$99,2,FALSE),"")</f>
        <v/>
      </c>
    </row>
    <row r="50" spans="1:36" ht="108">
      <c r="A50" s="302" t="str">
        <f>IFERROR(VLOOKUP(A$2,IS_39_M!$A$2:$B$99,2,FALSE),"")</f>
        <v>IS_39</v>
      </c>
      <c r="B50" s="302" t="str">
        <f>IFERROR(VLOOKUP(B$2,IS_39_M!$A$2:$B$99,2,FALSE),"")</f>
        <v>4. Mayor integración social y calidad de barrios y viviendas</v>
      </c>
      <c r="C50" s="302" t="str">
        <f>IFERROR(VLOOKUP(C$2,IS_39_M!$A$2:$B$99,2,FALSE),"")</f>
        <v>Proximidad residencial de grupos de distinto Nivel Socio Económico (NSE)</v>
      </c>
      <c r="D50" s="302" t="str">
        <f>IFERROR(VLOOKUP(D$2,IS_39_M!$A$2:$B$99,2,FALSE),"")</f>
        <v>Porcentaje de unidades vecinales de la comuna que tienen entre 20% y 60% de hogares vulnerables.</v>
      </c>
      <c r="E50" s="302" t="str">
        <f>IFERROR(VLOOKUP(E$2,IS_39_M!$A$2:$B$99,2,FALSE),"")</f>
        <v>Estructural</v>
      </c>
      <c r="F50" s="302">
        <f>IFERROR(VLOOKUP(F$2,IS_39_M!$A$2:$B$99,2,FALSE),"")</f>
        <v>2018</v>
      </c>
      <c r="G50" s="302" t="str">
        <f>IFERROR(VLOOKUP(G$2,IS_39_M!$A$2:$B$99,2,FALSE),"")</f>
        <v>Comunal</v>
      </c>
      <c r="H50" s="302" t="str">
        <f>IFERROR(VLOOKUP(H$2,IS_39_M!$A$2:$B$99,2,FALSE),"")</f>
        <v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v>
      </c>
      <c r="I50" s="302" t="str">
        <f>IFERROR(VLOOKUP(I$2,IS_39_M!$A$2:$B$99,2,FALSE),"")</f>
        <v>Análisis de base de datos</v>
      </c>
      <c r="J50" s="302" t="str">
        <f>IFERROR(VLOOKUP(J$2,IS_39_M!$A$2:$B$99,2,FALSE),"")</f>
        <v>117 comunas</v>
      </c>
      <c r="K50" s="302" t="str">
        <f>IFERROR(VLOOKUP(K$2,IS_39_M!$A$2:$B$99,2,FALSE),"")</f>
        <v>70 comunas</v>
      </c>
      <c r="L50" s="302" t="str">
        <f>IFERROR(VLOOKUP(L$2,IS_39_M!$A$2:$B$99,2,FALSE),"")</f>
        <v>Porcentaje</v>
      </c>
      <c r="M50" s="305">
        <f>IFERROR(VLOOKUP(M$2,IS_39_M!$A$2:$B$99,2,FALSE),"")</f>
        <v>43097</v>
      </c>
      <c r="N50" s="305">
        <f>IFERROR(VLOOKUP(N$2,IS_39_M!$A$2:$B$99,2,FALSE),"")</f>
        <v>44448</v>
      </c>
      <c r="O50" s="302" t="str">
        <f>IFERROR(VLOOKUP(O$2,IS_39_M!$A$2:$B$99,2,FALSE),"")</f>
        <v>Anual: según disponibilidad de la fuente</v>
      </c>
      <c r="P50" s="302" t="str">
        <f>IFERROR(VLOOKUP(P$2,IS_39_M!$A$2:$B$99,2,FALSE),"")</f>
        <v xml:space="preserve">Integración residencial- Segregación - Población vulnerable - Población no vulnerable. </v>
      </c>
      <c r="Q50" s="302" t="str">
        <f>IFERROR(VLOOKUP(Q$2,IS_39_M!$A$2:$B$99,2,FALSE),"")</f>
        <v>Sociedad</v>
      </c>
      <c r="R50" s="302" t="str">
        <f>IFERROR(VLOOKUP(R$2,IS_39_M!$A$2:$B$99,2,FALSE),"")</f>
        <v>Instituto Nacional de Estadísticas (INE)</v>
      </c>
      <c r="S50" s="55" t="str">
        <f>IFERROR(VLOOKUP(S$2,IS_39_M!$A$2:$B$99,2,FALSE),"")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UV excluidas del análisis, estas se registran como "N/A".</v>
      </c>
      <c r="T50" s="55" t="str">
        <f>IFERROR(VLOOKUP(T$2,IS_39_M!$A$2:$B$99,2,FALSE),"")</f>
        <v>IS_39a</v>
      </c>
      <c r="U50" s="302" t="str">
        <f>IFERROR(VLOOKUP(U$2,IS_39_M!$A$2:$B$99,2,FALSE),"")</f>
        <v>Número de hogares correspondientes al 40% más vulnerable según Registro Social de Hogares (RSH)</v>
      </c>
      <c r="V50" s="302" t="str">
        <f>IFERROR(VLOOKUP(V$2,IS_39_M!$A$2:$B$99,2,FALSE),"")</f>
        <v>RSH / Ministerio de Desarrollo Social y Familia (MDSF)</v>
      </c>
      <c r="W50" s="302">
        <f>IFERROR(VLOOKUP(W$2,IS_39_M!$A$2:$B$99,2,FALSE),"")</f>
        <v>2018</v>
      </c>
      <c r="X50" s="302" t="str">
        <f>IFERROR(VLOOKUP(X$2,IS_39_M!$A$2:$B$99,2,FALSE),"")</f>
        <v>UV</v>
      </c>
      <c r="Y50" s="302" t="str">
        <f>IFERROR(VLOOKUP(Y$2,IS_39_M!$A$2:$B$99,2,FALSE),"")</f>
        <v>Número total de hogares por unidad vecinal según Censo 2017</v>
      </c>
      <c r="Z50" s="302" t="str">
        <f>IFERROR(VLOOKUP(Z$2,IS_39_M!$A$2:$B$99,2,FALSE),"")</f>
        <v>INE</v>
      </c>
      <c r="AA50" s="302">
        <f>IFERROR(VLOOKUP(AA$2,IS_39_M!$A$2:$B$99,2,FALSE),"")</f>
        <v>2017</v>
      </c>
      <c r="AB50" s="302" t="str">
        <f>IFERROR(VLOOKUP(AB$2,IS_39_M!$A$2:$B$99,2,FALSE),"")</f>
        <v>UV</v>
      </c>
      <c r="AC50" s="302"/>
      <c r="AD50" s="302"/>
      <c r="AE50" s="302"/>
      <c r="AF50" s="302"/>
      <c r="AG50" s="302" t="str">
        <f>IFERROR(VLOOKUP(AG$2,IS_39_M!$A$2:$B$99,2,FALSE),"")</f>
        <v/>
      </c>
      <c r="AH50" s="302" t="str">
        <f>IFERROR(VLOOKUP(AH$2,IS_39_M!$A$2:$B$99,2,FALSE),"")</f>
        <v/>
      </c>
      <c r="AI50" s="302" t="str">
        <f>IFERROR(VLOOKUP(AI$2,IS_39_M!$A$2:$B$99,2,FALSE),"")</f>
        <v/>
      </c>
      <c r="AJ50" s="302" t="str">
        <f>IFERROR(VLOOKUP(AJ$2,IS_39_M!$A$2:$B$99,2,FALSE),"")</f>
        <v/>
      </c>
    </row>
    <row r="51" spans="1:36" ht="120">
      <c r="A51" s="302" t="str">
        <f>IFERROR(VLOOKUP(A$2,IS_39a_M!$A$2:$B$99,2,FALSE),"")</f>
        <v>IS_39a</v>
      </c>
      <c r="B51" s="302" t="str">
        <f>IFERROR(VLOOKUP(B$2,IS_39a_M!$A$2:$B$99,2,FALSE),"")</f>
        <v>4. Mayor integración social y calidad de barrios y viviendas</v>
      </c>
      <c r="C51" s="302" t="str">
        <f>IFERROR(VLOOKUP(C$2,IS_39a_M!$A$2:$B$99,2,FALSE),"")</f>
        <v>Proximidad residencial de grupos de distinto Nivel Socio Económico (NSE)</v>
      </c>
      <c r="D51" s="302" t="str">
        <f>IFERROR(VLOOKUP(D$2,IS_39a_M!$A$2:$B$99,2,FALSE),"")</f>
        <v>Índice de segregación de la población vulnerable</v>
      </c>
      <c r="E51" s="302" t="str">
        <f>IFERROR(VLOOKUP(E$2,IS_39a_M!$A$2:$B$99,2,FALSE),"")</f>
        <v xml:space="preserve">Complementario </v>
      </c>
      <c r="F51" s="302">
        <f>IFERROR(VLOOKUP(F$2,IS_39a_M!$A$2:$B$99,2,FALSE),"")</f>
        <v>2018</v>
      </c>
      <c r="G51" s="302" t="str">
        <f>IFERROR(VLOOKUP(G$2,IS_39a_M!$A$2:$B$99,2,FALSE),"")</f>
        <v>Comunal</v>
      </c>
      <c r="H51" s="302" t="str">
        <f>IFERROR(VLOOKUP(H$2,IS_39a_M!$A$2:$B$99,2,FALSE),"")</f>
        <v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v>
      </c>
      <c r="I51" s="302" t="str">
        <f>IFERROR(VLOOKUP(I$2,IS_39a_M!$A$2:$B$99,2,FALSE),"")</f>
        <v>Análisis de base de datos</v>
      </c>
      <c r="J51" s="302" t="str">
        <f>IFERROR(VLOOKUP(J$2,IS_39a_M!$A$2:$B$99,2,FALSE),"")</f>
        <v>117 comunas</v>
      </c>
      <c r="K51" s="302" t="str">
        <f>IFERROR(VLOOKUP(K$2,IS_39a_M!$A$2:$B$99,2,FALSE),"")</f>
        <v>70 comunas</v>
      </c>
      <c r="L51" s="302" t="str">
        <f>IFERROR(VLOOKUP(L$2,IS_39a_M!$A$2:$B$99,2,FALSE),"")</f>
        <v>Índice</v>
      </c>
      <c r="M51" s="305">
        <f>IFERROR(VLOOKUP(M$2,IS_39a_M!$A$2:$B$99,2,FALSE),"")</f>
        <v>43097</v>
      </c>
      <c r="N51" s="305">
        <f>IFERROR(VLOOKUP(N$2,IS_39a_M!$A$2:$B$99,2,FALSE),"")</f>
        <v>44448</v>
      </c>
      <c r="O51" s="302" t="str">
        <f>IFERROR(VLOOKUP(O$2,IS_39a_M!$A$2:$B$99,2,FALSE),"")</f>
        <v>Anual: Según disponibilidad de la fuente</v>
      </c>
      <c r="P51" s="302" t="str">
        <f>IFERROR(VLOOKUP(P$2,IS_39a_M!$A$2:$B$99,2,FALSE),"")</f>
        <v>Integración residencial- Segregación- Población vulnerable</v>
      </c>
      <c r="Q51" s="302" t="str">
        <f>IFERROR(VLOOKUP(Q$2,IS_39a_M!$A$2:$B$99,2,FALSE),"")</f>
        <v>Social</v>
      </c>
      <c r="R51" s="302" t="str">
        <f>IFERROR(VLOOKUP(R$2,IS_39a_M!$A$2:$B$99,2,FALSE),"")</f>
        <v>Instituto Nacional de Estadísticas (INE)</v>
      </c>
      <c r="S51" s="55" t="str">
        <f>IFERROR(VLOOKUP(S$2,IS_39a_M!$A$2:$B$99,2,FALSE),"")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unidades vecinales excluidas del análisis, estas se registran como "N/A".</v>
      </c>
      <c r="T51" s="55" t="str">
        <f>IFERROR(VLOOKUP(T$2,IS_39a_M!$A$2:$B$99,2,FALSE),"")</f>
        <v>IS_39</v>
      </c>
      <c r="U51" s="302" t="str">
        <f>IFERROR(VLOOKUP(U$2,IS_39a_M!$A$2:$B$99,2,FALSE),"")</f>
        <v>Número de hogares correspondientes al 40% más vulnerable según el RSH.</v>
      </c>
      <c r="V51" s="302" t="str">
        <f>IFERROR(VLOOKUP(V$2,IS_39a_M!$A$2:$B$99,2,FALSE),"")</f>
        <v>RSH / Ministerio de Desarrollo Social y Familia (MDSF)</v>
      </c>
      <c r="W51" s="302">
        <f>IFERROR(VLOOKUP(W$2,IS_39a_M!$A$2:$B$99,2,FALSE),"")</f>
        <v>2018</v>
      </c>
      <c r="X51" s="302" t="str">
        <f>IFERROR(VLOOKUP(X$2,IS_39a_M!$A$2:$B$99,2,FALSE),"")</f>
        <v>Unidad Vecinal</v>
      </c>
      <c r="Y51" s="302" t="str">
        <f>IFERROR(VLOOKUP(Y$2,IS_39a_M!$A$2:$B$99,2,FALSE),"")</f>
        <v xml:space="preserve">Número total de hogares por UV en la comuna </v>
      </c>
      <c r="Z51" s="302" t="str">
        <f>IFERROR(VLOOKUP(Z$2,IS_39a_M!$A$2:$B$99,2,FALSE),"")</f>
        <v>INE</v>
      </c>
      <c r="AA51" s="302">
        <f>IFERROR(VLOOKUP(AA$2,IS_39a_M!$A$2:$B$99,2,FALSE),"")</f>
        <v>2017</v>
      </c>
      <c r="AB51" s="302" t="str">
        <f>IFERROR(VLOOKUP(AB$2,IS_39a_M!$A$2:$B$99,2,FALSE),"")</f>
        <v>UV</v>
      </c>
      <c r="AC51" s="302"/>
      <c r="AD51" s="302"/>
      <c r="AE51" s="302"/>
      <c r="AF51" s="302"/>
      <c r="AG51" s="302" t="str">
        <f>IFERROR(VLOOKUP(AG$2,IS_39a_M!$A$2:$B$99,2,FALSE),"")</f>
        <v/>
      </c>
      <c r="AH51" s="302" t="str">
        <f>IFERROR(VLOOKUP(AH$2,IS_39a_M!$A$2:$B$99,2,FALSE),"")</f>
        <v/>
      </c>
      <c r="AI51" s="302" t="str">
        <f>IFERROR(VLOOKUP(AI$2,IS_39a_M!$A$2:$B$99,2,FALSE),"")</f>
        <v/>
      </c>
      <c r="AJ51" s="302" t="str">
        <f>IFERROR(VLOOKUP(AJ$2,IS_39a_M!$A$2:$B$99,2,FALSE),"")</f>
        <v/>
      </c>
    </row>
    <row r="52" spans="1:36" ht="48">
      <c r="A52" s="302" t="str">
        <f>IFERROR(VLOOKUP(A$2,IS_58_M!$A$2:$B$99,2,FALSE),"")</f>
        <v>IS_58</v>
      </c>
      <c r="B52" s="302" t="str">
        <f>IFERROR(VLOOKUP(B$2,IS_58_M!$A$2:$B$99,2,FALSE),"")</f>
        <v>4. Mayor integración social y calidad de barrios y viviendas</v>
      </c>
      <c r="C52" s="302" t="str">
        <f>IFERROR(VLOOKUP(C$2,IS_58_M!$A$2:$B$99,2,FALSE),"")</f>
        <v>Seguridad ciudadana</v>
      </c>
      <c r="D52" s="302" t="str">
        <f>IFERROR(VLOOKUP(D$2,IS_58_M!$A$2:$B$99,2,FALSE),"")</f>
        <v>Número de denuncias por delito en el espacio público cada 100 habitantes</v>
      </c>
      <c r="E52" s="302" t="str">
        <f>IFERROR(VLOOKUP(E$2,IS_58_M!$A$2:$B$99,2,FALSE),"")</f>
        <v>Estructural</v>
      </c>
      <c r="F52" s="302">
        <f>IFERROR(VLOOKUP(F$2,IS_58_M!$A$2:$B$99,2,FALSE),"")</f>
        <v>2018</v>
      </c>
      <c r="G52" s="302" t="str">
        <f>IFERROR(VLOOKUP(G$2,IS_58_M!$A$2:$B$99,2,FALSE),"")</f>
        <v>Comunal</v>
      </c>
      <c r="H52" s="302" t="str">
        <f>IFERROR(VLOOKUP(H$2,IS_58_M!$A$2:$B$99,2,FALSE),"")</f>
        <v>Este indicador da cuenta de la seguridad ciudadana a través de la victimización de las personas en el espacio público. Por su parte, la victimización se mide como el porcentaje de la población de la comuna que ha sido víctima de un delito en el espacio público (robo con violencia o intimidación; robo por sorpresa) durante el último año. Esta información se conoce a través de registros administrativos policiales lo que permite visibilizar la ocurrencia de los delitos denunciados.</v>
      </c>
      <c r="I52" s="302" t="str">
        <f>IFERROR(VLOOKUP(I$2,IS_58_M!$A$2:$B$99,2,FALSE),"")</f>
        <v>Análisis de base de datos</v>
      </c>
      <c r="J52" s="302" t="str">
        <f>IFERROR(VLOOKUP(J$2,IS_58_M!$A$2:$B$99,2,FALSE),"")</f>
        <v>117 Comunas</v>
      </c>
      <c r="K52" s="302" t="str">
        <f>IFERROR(VLOOKUP(K$2,IS_58_M!$A$2:$B$99,2,FALSE),"")</f>
        <v>117 Comunas</v>
      </c>
      <c r="L52" s="302" t="str">
        <f>IFERROR(VLOOKUP(L$2,IS_58_M!$A$2:$B$99,2,FALSE),"")</f>
        <v xml:space="preserve">Porcentaje </v>
      </c>
      <c r="M52" s="305">
        <f>IFERROR(VLOOKUP(M$2,IS_58_M!$A$2:$B$99,2,FALSE),"")</f>
        <v>43097</v>
      </c>
      <c r="N52" s="305">
        <f>IFERROR(VLOOKUP(N$2,IS_58_M!$A$2:$B$99,2,FALSE),"")</f>
        <v>43717</v>
      </c>
      <c r="O52" s="302" t="str">
        <f>IFERROR(VLOOKUP(O$2,IS_58_M!$A$2:$B$99,2,FALSE),"")</f>
        <v>Anual: Según disponibilidad de la fuente</v>
      </c>
      <c r="P52" s="302" t="str">
        <f>IFERROR(VLOOKUP(P$2,IS_58_M!$A$2:$B$99,2,FALSE),"")</f>
        <v>Inseguridad – Victimización - Delincuencia</v>
      </c>
      <c r="Q52" s="302" t="str">
        <f>IFERROR(VLOOKUP(Q$2,IS_58_M!$A$2:$B$99,2,FALSE),"")</f>
        <v>Social</v>
      </c>
      <c r="R52" s="302" t="str">
        <f>IFERROR(VLOOKUP(R$2,IS_58_M!$A$2:$B$99,2,FALSE),"")</f>
        <v>Instituto Nacional de Estadísticas (INE)</v>
      </c>
      <c r="S52" s="55" t="str">
        <f>IFERROR(VLOOKUP(S$2,IS_58_M!$A$2:$B$99,2,FALSE),"")</f>
        <v>La información entregada por la SPD pertenece tanto a Carabineros como PDI. Por lo tanto, el indicador se limita a mostrar hechos violentos registrados por las víctimas. La cantidad de delitos se divide por la población comunal, sin considerar la población flotante.</v>
      </c>
      <c r="T52" s="55" t="str">
        <f>IFERROR(VLOOKUP(T$2,IS_58_M!$A$2:$B$99,2,FALSE),"")</f>
        <v>No tiene</v>
      </c>
      <c r="U52" s="302" t="str">
        <f>IFERROR(VLOOKUP(U$2,IS_58_M!$A$2:$B$99,2,FALSE),"")</f>
        <v>Número de personas que ha sido víctimas de robo con violencia o intimidación y/o robo por sorpresa en los últimos 12 meses</v>
      </c>
      <c r="V52" s="302" t="str">
        <f>IFERROR(VLOOKUP(V$2,IS_58_M!$A$2:$B$99,2,FALSE),"")</f>
        <v>Subsecretaría de Prevención del Delito (SPD)</v>
      </c>
      <c r="W52" s="302">
        <f>IFERROR(VLOOKUP(W$2,IS_58_M!$A$2:$B$99,2,FALSE),"")</f>
        <v>2018</v>
      </c>
      <c r="X52" s="302" t="str">
        <f>IFERROR(VLOOKUP(X$2,IS_58_M!$A$2:$B$99,2,FALSE),"")</f>
        <v>Comunal</v>
      </c>
      <c r="Y52" s="302" t="str">
        <f>IFERROR(VLOOKUP(Y$2,IS_58_M!$A$2:$B$99,2,FALSE),"")</f>
        <v>Proyección de población con base al censo 2017</v>
      </c>
      <c r="Z52" s="302" t="str">
        <f>IFERROR(VLOOKUP(Z$2,IS_58_M!$A$2:$B$99,2,FALSE),"")</f>
        <v>INE</v>
      </c>
      <c r="AA52" s="302">
        <f>IFERROR(VLOOKUP(AA$2,IS_58_M!$A$2:$B$99,2,FALSE),"")</f>
        <v>2017</v>
      </c>
      <c r="AB52" s="302" t="str">
        <f>IFERROR(VLOOKUP(AB$2,IS_58_M!$A$2:$B$99,2,FALSE),"")</f>
        <v>Comuna</v>
      </c>
      <c r="AC52" s="302"/>
      <c r="AD52" s="302"/>
      <c r="AE52" s="302"/>
      <c r="AF52" s="302"/>
      <c r="AG52" s="302" t="str">
        <f>IFERROR(VLOOKUP(AG$2,IS_58_M!$A$2:$B$99,2,FALSE),"")</f>
        <v/>
      </c>
      <c r="AH52" s="302" t="str">
        <f>IFERROR(VLOOKUP(AH$2,IS_58_M!$A$2:$B$99,2,FALSE),"")</f>
        <v/>
      </c>
      <c r="AI52" s="302" t="str">
        <f>IFERROR(VLOOKUP(AI$2,IS_58_M!$A$2:$B$99,2,FALSE),"")</f>
        <v/>
      </c>
      <c r="AJ52" s="302" t="str">
        <f>IFERROR(VLOOKUP(AJ$2,IS_58_M!$A$2:$B$99,2,FALSE),"")</f>
        <v/>
      </c>
    </row>
    <row r="53" spans="1:36" ht="60">
      <c r="A53" s="302" t="str">
        <f>IFERROR(VLOOKUP(A$2,IS_20_M!$A$2:$B$99,2,FALSE),"")</f>
        <v>IS_20</v>
      </c>
      <c r="B53" s="302" t="str">
        <f>IFERROR(VLOOKUP(B$2,IS_20_M!$A$2:$B$99,2,FALSE),"")</f>
        <v>5. Más y mejor planificación de ciudades y regiones</v>
      </c>
      <c r="C53" s="302" t="str">
        <f>IFERROR(VLOOKUP(C$2,IS_20_M!$A$2:$B$99,2,FALSE),"")</f>
        <v>Conectividad e integración espacial con el entorno urbano de urbanizaciones nuevas y existentes</v>
      </c>
      <c r="D53" s="302" t="str">
        <f>IFERROR(VLOOKUP(D$2,IS_20_M!$A$2:$B$99,2,FALSE),"")</f>
        <v>Porcentaje de continuidad de la infraestructura vial en las áreas de crecimiento urbano</v>
      </c>
      <c r="E53" s="302" t="str">
        <f>IFERROR(VLOOKUP(E$2,IS_20_M!$A$2:$B$99,2,FALSE),"")</f>
        <v>Complementario</v>
      </c>
      <c r="F53" s="302">
        <f>IFERROR(VLOOKUP(F$2,IS_20_M!$A$2:$B$99,2,FALSE),"")</f>
        <v>2017</v>
      </c>
      <c r="G53" s="302" t="str">
        <f>IFERROR(VLOOKUP(G$2,IS_20_M!$A$2:$B$99,2,FALSE),"")</f>
        <v>Ciudad</v>
      </c>
      <c r="H53" s="302" t="str">
        <f>IFERROR(VLOOKUP(H$2,IS_20_M!$A$2:$B$99,2,FALSE),"")</f>
        <v xml:space="preserve">Este indicador permite evaluar el crecimiento urbano con respecto a los ejes viales, en relación con el tejido urbano consolidado o mancha urbana existente. También permite analizar en qué medida la vialidad estructurante de las nuevas urbanizaciones se encuentra relacionada espacialmente con la vialidad estructurante de la ciudad, lo que es importante para la conectividad de la trama urbana y que incide en la eficiencia del consumo del suelo, ya que evita los espacios vacíos que se generan en las zonas intersticiales de los nuevos tejidos urbanos cuando no están en contacto con el tejido existente. </v>
      </c>
      <c r="I53" s="302" t="str">
        <f>IFERROR(VLOOKUP(I$2,IS_20_M!$A$2:$B$99,2,FALSE),"")</f>
        <v>Geoprocesamiento</v>
      </c>
      <c r="J53" s="302" t="str">
        <f>IFERROR(VLOOKUP(J$2,IS_20_M!$A$2:$B$99,2,FALSE),"")</f>
        <v>35 Ciudades</v>
      </c>
      <c r="K53" s="302" t="str">
        <f>IFERROR(VLOOKUP(K$2,IS_20_M!$A$2:$B$99,2,FALSE),"")</f>
        <v>35 Ciudades</v>
      </c>
      <c r="L53" s="302" t="str">
        <f>IFERROR(VLOOKUP(L$2,IS_20_M!$A$2:$B$99,2,FALSE),"")</f>
        <v xml:space="preserve">Porcentaje </v>
      </c>
      <c r="M53" s="305">
        <f>IFERROR(VLOOKUP(M$2,IS_20_M!$A$2:$B$99,2,FALSE),"")</f>
        <v>43095</v>
      </c>
      <c r="N53" s="305">
        <f>IFERROR(VLOOKUP(N$2,IS_20_M!$A$2:$B$99,2,FALSE),"")</f>
        <v>43689</v>
      </c>
      <c r="O53" s="302" t="str">
        <f>IFERROR(VLOOKUP(O$2,IS_20_M!$A$2:$B$99,2,FALSE),"")</f>
        <v>2 años</v>
      </c>
      <c r="P53" s="302" t="str">
        <f>IFERROR(VLOOKUP(P$2,IS_20_M!$A$2:$B$99,2,FALSE),"")</f>
        <v>Crecimiento vial- Asentamientos urbanos</v>
      </c>
      <c r="Q53" s="302" t="str">
        <f>IFERROR(VLOOKUP(Q$2,IS_20_M!$A$2:$B$99,2,FALSE),"")</f>
        <v>Transporte</v>
      </c>
      <c r="R53" s="302" t="str">
        <f>IFERROR(VLOOKUP(R$2,IS_20_M!$A$2:$B$99,2,FALSE),"")</f>
        <v>Instituto Nacional de Estadísticas (INE)</v>
      </c>
      <c r="S53" s="55" t="str">
        <f>IFERROR(VLOOKUP(S$2,IS_20_M!$A$2:$B$99,2,FALSE),"")</f>
        <v>No se identifican limitaciones para el cálculo del indicador a la fecha de su actualización</v>
      </c>
      <c r="T53" s="55" t="str">
        <f>IFERROR(VLOOKUP(T$2,IS_20_M!$A$2:$B$99,2,FALSE),"")</f>
        <v>No tiene</v>
      </c>
      <c r="U53" s="302" t="str">
        <f>IFERROR(VLOOKUP(U$2,IS_20_M!$A$2:$B$99,2,FALSE),"")</f>
        <v>Continuo de Construcciones Urbanas (CCU)</v>
      </c>
      <c r="V53" s="302" t="str">
        <f>IFERROR(VLOOKUP(V$2,IS_20_M!$A$2:$B$99,2,FALSE),"")</f>
        <v>Mesa de trabajo Intersectorial Ministerio de Vivienda y Urbanismo (MINVU)</v>
      </c>
      <c r="W53" s="302">
        <f>IFERROR(VLOOKUP(W$2,IS_20_M!$A$2:$B$99,2,FALSE),"")</f>
        <v>2017</v>
      </c>
      <c r="X53" s="302" t="str">
        <f>IFERROR(VLOOKUP(X$2,IS_20_M!$A$2:$B$99,2,FALSE),"")</f>
        <v>Comunal</v>
      </c>
      <c r="Y53" s="302" t="str">
        <f>IFERROR(VLOOKUP(Y$2,IS_20_M!$A$2:$B$99,2,FALSE),"")</f>
        <v>Red vial</v>
      </c>
      <c r="Z53" s="302" t="str">
        <f>IFERROR(VLOOKUP(Z$2,IS_20_M!$A$2:$B$99,2,FALSE),"")</f>
        <v>INE</v>
      </c>
      <c r="AA53" s="302">
        <f>IFERROR(VLOOKUP(AA$2,IS_20_M!$A$2:$B$99,2,FALSE),"")</f>
        <v>2017</v>
      </c>
      <c r="AB53" s="302" t="str">
        <f>IFERROR(VLOOKUP(AB$2,IS_20_M!$A$2:$B$99,2,FALSE),"")</f>
        <v>Comunal</v>
      </c>
      <c r="AC53" s="302"/>
      <c r="AD53" s="302"/>
      <c r="AE53" s="302"/>
      <c r="AF53" s="302"/>
      <c r="AG53" s="302" t="str">
        <f>IFERROR(VLOOKUP(AG$2,IS_20_M!$A$2:$B$99,2,FALSE),"")</f>
        <v/>
      </c>
      <c r="AH53" s="302" t="str">
        <f>IFERROR(VLOOKUP(AH$2,IS_20_M!$A$2:$B$99,2,FALSE),"")</f>
        <v/>
      </c>
      <c r="AI53" s="302" t="str">
        <f>IFERROR(VLOOKUP(AI$2,IS_20_M!$A$2:$B$99,2,FALSE),"")</f>
        <v/>
      </c>
      <c r="AJ53" s="302" t="str">
        <f>IFERROR(VLOOKUP(AJ$2,IS_20_M!$A$2:$B$99,2,FALSE),"")</f>
        <v/>
      </c>
    </row>
    <row r="54" spans="1:36" ht="60">
      <c r="A54" s="302" t="str">
        <f>IFERROR(VLOOKUP(A$2,EA_31_M!$A$2:$B$99,2,FALSE),"")</f>
        <v>EA_31</v>
      </c>
      <c r="B54" s="302" t="str">
        <f>IFERROR(VLOOKUP(B$2,EA_31_M!$A$2:$B$99,2,FALSE),"")</f>
        <v>5. Más y mejor planificación de ciudades y regiones</v>
      </c>
      <c r="C54" s="302" t="str">
        <f>IFERROR(VLOOKUP(C$2,EA_31_M!$A$2:$B$99,2,FALSE),"")</f>
        <v>Consumo y uso eficiente del suelo urbano</v>
      </c>
      <c r="D54" s="302" t="str">
        <f>IFERROR(VLOOKUP(D$2,EA_31_M!$A$2:$B$99,2,FALSE),"")</f>
        <v>Tasa de crecimiento anual de la extensión física urbana</v>
      </c>
      <c r="E54" s="302" t="str">
        <f>IFERROR(VLOOKUP(E$2,EA_31_M!$A$2:$B$99,2,FALSE),"")</f>
        <v>Complementario</v>
      </c>
      <c r="F54" s="302" t="str">
        <f>IFERROR(VLOOKUP(F$2,EA_31_M!$A$2:$B$99,2,FALSE),"")</f>
        <v>2011- 2017</v>
      </c>
      <c r="G54" s="302" t="str">
        <f>IFERROR(VLOOKUP(G$2,EA_31_M!$A$2:$B$99,2,FALSE),"")</f>
        <v>Ciudad</v>
      </c>
      <c r="H54" s="302" t="str">
        <f>IFERROR(VLOOKUP(H$2,EA_31_M!$A$2:$B$99,2,FALSE),"")</f>
        <v>Este indicador mide el crecimiento de la expansión de la mancha edificada. Contar con información regular respecto del ritmo de crecimiento de la mancha urbana es fundamental para tomar medidas que controlen el crecimiento y/o que se ocupen de asegurar que este se produzca sin externalidades perniciosas en términos de ocupación de nuevos suelos y de falta de dotación de urbanización en ellos. La expansión territorial involucra mayores requerimientos, además de extensiones de infraestructura y servicios para los nuevos desarrollos, por ende, mayores costos.</v>
      </c>
      <c r="I54" s="302" t="str">
        <f>IFERROR(VLOOKUP(I$2,EA_31_M!$A$2:$B$99,2,FALSE),"")</f>
        <v>Geoprocesamiento</v>
      </c>
      <c r="J54" s="302" t="str">
        <f>IFERROR(VLOOKUP(J$2,EA_31_M!$A$2:$B$99,2,FALSE),"")</f>
        <v>123 comunas / 61 Continuos de Construcciones Urbanas (CCU)</v>
      </c>
      <c r="K54" s="302" t="str">
        <f>IFERROR(VLOOKUP(K$2,EA_31_M!$A$2:$B$99,2,FALSE),"")</f>
        <v>61 CCU</v>
      </c>
      <c r="L54" s="302" t="str">
        <f>IFERROR(VLOOKUP(L$2,EA_31_M!$A$2:$B$99,2,FALSE),"")</f>
        <v>Porcentaje y tasa</v>
      </c>
      <c r="M54" s="305">
        <f>IFERROR(VLOOKUP(M$2,EA_31_M!$A$2:$B$99,2,FALSE),"")</f>
        <v>43098</v>
      </c>
      <c r="N54" s="305">
        <f>IFERROR(VLOOKUP(N$2,EA_31_M!$A$2:$B$99,2,FALSE),"")</f>
        <v>43671</v>
      </c>
      <c r="O54" s="302" t="str">
        <f>IFERROR(VLOOKUP(O$2,EA_31_M!$A$2:$B$99,2,FALSE),"")</f>
        <v>2 años</v>
      </c>
      <c r="P54" s="302" t="str">
        <f>IFERROR(VLOOKUP(P$2,EA_31_M!$A$2:$B$99,2,FALSE),"")</f>
        <v>CCU - Extensión urbana - Mancha urbana - Asentamiento humanos</v>
      </c>
      <c r="Q54" s="302" t="str">
        <f>IFERROR(VLOOKUP(Q$2,EA_31_M!$A$2:$B$99,2,FALSE),"")</f>
        <v>Planificación y catastro</v>
      </c>
      <c r="R54" s="302" t="str">
        <f>IFERROR(VLOOKUP(R$2,EA_31_M!$A$2:$B$99,2,FALSE),"")</f>
        <v>Mesa Interministerial Ministerio de Vivienda y Urbanismo (MINVU) - Instituto Nacional de Estadísticas (INE)</v>
      </c>
      <c r="S54" s="55" t="str">
        <f>IFERROR(VLOOKUP(S$2,EA_31_M!$A$2:$B$99,2,FALSE),"")</f>
        <v>No se Identifican limitaciones para el cálculo del indicador a la fecha de su actualización</v>
      </c>
      <c r="T54" s="55" t="str">
        <f>IFERROR(VLOOKUP(T$2,EA_31_M!$A$2:$B$99,2,FALSE),"")</f>
        <v>IP_33a</v>
      </c>
      <c r="U54" s="302" t="str">
        <f>IFERROR(VLOOKUP(U$2,EA_31_M!$A$2:$B$99,2,FALSE),"")</f>
        <v xml:space="preserve">CCU al año 2011 </v>
      </c>
      <c r="V54" s="302" t="str">
        <f>IFERROR(VLOOKUP(V$2,EA_31_M!$A$2:$B$99,2,FALSE),"")</f>
        <v>INE</v>
      </c>
      <c r="W54" s="302">
        <f>IFERROR(VLOOKUP(W$2,EA_31_M!$A$2:$B$99,2,FALSE),"")</f>
        <v>2017</v>
      </c>
      <c r="X54" s="302" t="str">
        <f>IFERROR(VLOOKUP(X$2,EA_31_M!$A$2:$B$99,2,FALSE),"")</f>
        <v>CCU</v>
      </c>
      <c r="Y54" s="302" t="str">
        <f>IFERROR(VLOOKUP(Y$2,EA_31_M!$A$2:$B$99,2,FALSE),"")</f>
        <v>CCU al año 2017</v>
      </c>
      <c r="Z54" s="302" t="str">
        <f>IFERROR(VLOOKUP(Z$2,EA_31_M!$A$2:$B$99,2,FALSE),"")</f>
        <v>INE</v>
      </c>
      <c r="AA54" s="302">
        <f>IFERROR(VLOOKUP(AA$2,EA_31_M!$A$2:$B$99,2,FALSE),"")</f>
        <v>2017</v>
      </c>
      <c r="AB54" s="302" t="str">
        <f>IFERROR(VLOOKUP(AB$2,EA_31_M!$A$2:$B$99,2,FALSE),"")</f>
        <v>CCU</v>
      </c>
      <c r="AC54" s="302"/>
      <c r="AD54" s="302"/>
      <c r="AE54" s="302"/>
      <c r="AF54" s="302"/>
      <c r="AG54" s="302" t="str">
        <f>IFERROR(VLOOKUP(AG$2,EA_31_M!$A$2:$B$99,2,FALSE),"")</f>
        <v/>
      </c>
      <c r="AH54" s="302" t="str">
        <f>IFERROR(VLOOKUP(AH$2,EA_31_M!$A$2:$B$99,2,FALSE),"")</f>
        <v/>
      </c>
      <c r="AI54" s="302" t="str">
        <f>IFERROR(VLOOKUP(AI$2,EA_31_M!$A$2:$B$99,2,FALSE),"")</f>
        <v/>
      </c>
      <c r="AJ54" s="302" t="str">
        <f>IFERROR(VLOOKUP(AJ$2,EA_31_M!$A$2:$B$99,2,FALSE),"")</f>
        <v/>
      </c>
    </row>
    <row r="55" spans="1:36" ht="84">
      <c r="A55" s="302" t="str">
        <f>IFERROR(VLOOKUP(A$2,IS_5_M!$A$2:$B$99,2,FALSE),"")</f>
        <v>IS_5</v>
      </c>
      <c r="B55" s="302" t="str">
        <f>IFERROR(VLOOKUP(B$2,IS_5_M!$A$2:$B$99,2,FALSE),"")</f>
        <v>5. Más y mejor planificación de ciudades y regiones</v>
      </c>
      <c r="C55" s="302" t="str">
        <f>IFERROR(VLOOKUP(C$2,IS_5_M!$A$2:$B$99,2,FALSE),"")</f>
        <v>Consumo y uso eficiente del suelo urbano</v>
      </c>
      <c r="D55" s="302" t="str">
        <f>IFERROR(VLOOKUP(D$2,IS_5_M!$A$2:$B$99,2,FALSE),"")</f>
        <v>Diferencia entre el valor de suelo más alto y el más bajo entre las áreas homogéneas (urbanas) definidas por el Servicio de Impuestos Internos</v>
      </c>
      <c r="E55" s="302" t="str">
        <f>IFERROR(VLOOKUP(E$2,IS_5_M!$A$2:$B$99,2,FALSE),"")</f>
        <v>Complementario</v>
      </c>
      <c r="F55" s="302">
        <f>IFERROR(VLOOKUP(F$2,IS_5_M!$A$2:$B$99,2,FALSE),"")</f>
        <v>2018</v>
      </c>
      <c r="G55" s="302" t="str">
        <f>IFERROR(VLOOKUP(G$2,IS_5_M!$A$2:$B$99,2,FALSE),"")</f>
        <v>Comunal</v>
      </c>
      <c r="H55" s="302" t="str">
        <f>IFERROR(VLOOKUP(H$2,IS_5_M!$A$2:$B$99,2,FALSE),"")</f>
        <v>Las Áreas Homogéneas (AH) se definen como los espacios del territorio que poseen las mismas características urbanas de acuerdo con uso del suelo, infraestructura vial, categoría de edificaciones, accesibilidad y equipamiento urbano, entre otros. De acuerdo con lo anterior, el uso del territorio se valoriza en pesos por metro cuadrado, lo que caracteriza el territorio de cada una de las AH. De esta manera, el indicador permite observar qué sectores, dentro de una comuna, tienen de acuerdo con su actividad, las áreas más y menos costosas, entre otros análisis. Una gran diferencia entre valores altos y bajos de una misma comuna muestra que dentro del mismo territorio es posible encontrar zonas muy dispares en cuanto a su nivel de atracción, lo que puede hablar de una dotación desigual de acceso a oportunidades.</v>
      </c>
      <c r="I55" s="302" t="str">
        <f>IFERROR(VLOOKUP(I$2,IS_5_M!$A$2:$B$99,2,FALSE),"")</f>
        <v>Análisis de bases de datos, Análisis de documentos, Geoprocesamiento</v>
      </c>
      <c r="J55" s="302" t="str">
        <f>IFERROR(VLOOKUP(J$2,IS_5_M!$A$2:$B$99,2,FALSE),"")</f>
        <v>117 comunas</v>
      </c>
      <c r="K55" s="302" t="str">
        <f>IFERROR(VLOOKUP(K$2,IS_5_M!$A$2:$B$99,2,FALSE),"")</f>
        <v>117 comunas</v>
      </c>
      <c r="L55" s="302" t="str">
        <f>IFERROR(VLOOKUP(L$2,IS_5_M!$A$2:$B$99,2,FALSE),"")</f>
        <v>Índice</v>
      </c>
      <c r="M55" s="305">
        <f>IFERROR(VLOOKUP(M$2,IS_5_M!$A$2:$B$99,2,FALSE),"")</f>
        <v>43089</v>
      </c>
      <c r="N55" s="305">
        <f>IFERROR(VLOOKUP(N$2,IS_5_M!$A$2:$B$99,2,FALSE),"")</f>
        <v>43811</v>
      </c>
      <c r="O55" s="302" t="str">
        <f>IFERROR(VLOOKUP(O$2,IS_5_M!$A$2:$B$99,2,FALSE),"")</f>
        <v>2 años</v>
      </c>
      <c r="P55" s="302" t="str">
        <f>IFERROR(VLOOKUP(P$2,IS_5_M!$A$2:$B$99,2,FALSE),"")</f>
        <v>Precios de suelo – Usos - Servicio de Impuestos Internos (SII)</v>
      </c>
      <c r="Q55" s="302" t="str">
        <f>IFERROR(VLOOKUP(Q$2,IS_5_M!$A$2:$B$99,2,FALSE),"")</f>
        <v>Economía</v>
      </c>
      <c r="R55" s="302" t="str">
        <f>IFERROR(VLOOKUP(R$2,IS_5_M!$A$2:$B$99,2,FALSE),"")</f>
        <v>Instituto Nacional de Estadísticas (INE)</v>
      </c>
      <c r="S55" s="55" t="str">
        <f>IFERROR(VLOOKUP(S$2,IS_5_M!$A$2:$B$99,2,FALSE),"")</f>
        <v>No se tiene acceso a la cartografía que contiene las AH para la generación del indicador. Esto implica consultar el visualizador web del Servicio, ralentizando el proceso y aumentando la posibilidad de error en el proceso de transcripción.</v>
      </c>
      <c r="T55" s="55" t="str">
        <f>IFERROR(VLOOKUP(T$2,IS_5_M!$A$2:$B$99,2,FALSE),"")</f>
        <v>No tiene</v>
      </c>
      <c r="U55" s="302" t="str">
        <f>IFERROR(VLOOKUP(U$2,IS_5_M!$A$2:$B$99,2,FALSE),"")</f>
        <v xml:space="preserve">Valor de AH más alto </v>
      </c>
      <c r="V55" s="302" t="str">
        <f>IFERROR(VLOOKUP(V$2,IS_5_M!$A$2:$B$99,2,FALSE),"")</f>
        <v>SII</v>
      </c>
      <c r="W55" s="302">
        <f>IFERROR(VLOOKUP(W$2,IS_5_M!$A$2:$B$99,2,FALSE),"")</f>
        <v>2018</v>
      </c>
      <c r="X55" s="302" t="str">
        <f>IFERROR(VLOOKUP(X$2,IS_5_M!$A$2:$B$99,2,FALSE),"")</f>
        <v>AH</v>
      </c>
      <c r="Y55" s="302" t="str">
        <f>IFERROR(VLOOKUP(Y$2,IS_5_M!$A$2:$B$99,2,FALSE),"")</f>
        <v>Valor de AH más bajo</v>
      </c>
      <c r="Z55" s="302" t="str">
        <f>IFERROR(VLOOKUP(Z$2,IS_5_M!$A$2:$B$99,2,FALSE),"")</f>
        <v>SII</v>
      </c>
      <c r="AA55" s="302">
        <f>IFERROR(VLOOKUP(AA$2,IS_5_M!$A$2:$B$99,2,FALSE),"")</f>
        <v>2018</v>
      </c>
      <c r="AB55" s="302" t="str">
        <f>IFERROR(VLOOKUP(AB$2,IS_5_M!$A$2:$B$99,2,FALSE),"")</f>
        <v>Comunal</v>
      </c>
      <c r="AC55" s="302"/>
      <c r="AD55" s="302"/>
      <c r="AE55" s="302"/>
      <c r="AF55" s="302"/>
      <c r="AG55" s="302" t="str">
        <f>IFERROR(VLOOKUP(AG$2,IS_5_M!$A$2:$B$99,2,FALSE),"")</f>
        <v/>
      </c>
      <c r="AH55" s="302" t="str">
        <f>IFERROR(VLOOKUP(AH$2,IS_5_M!$A$2:$B$99,2,FALSE),"")</f>
        <v/>
      </c>
      <c r="AI55" s="302" t="str">
        <f>IFERROR(VLOOKUP(AI$2,IS_5_M!$A$2:$B$99,2,FALSE),"")</f>
        <v/>
      </c>
      <c r="AJ55" s="302" t="str">
        <f>IFERROR(VLOOKUP(AJ$2,IS_5_M!$A$2:$B$99,2,FALSE),"")</f>
        <v/>
      </c>
    </row>
    <row r="56" spans="1:36" ht="192">
      <c r="A56" s="302" t="str">
        <f>IFERROR(VLOOKUP(A$2,EA_48_M!$A$2:$B$99,2,FALSE),"")</f>
        <v>EA_48</v>
      </c>
      <c r="B56" s="302" t="str">
        <f>IFERROR(VLOOKUP(B$2,EA_48_M!$A$2:$B$99,2,FALSE),"")</f>
        <v>5. Más y mejor planificación de ciudades y regiones</v>
      </c>
      <c r="C56" s="302" t="str">
        <f>IFERROR(VLOOKUP(C$2,EA_48_M!$A$2:$B$99,2,FALSE),"")</f>
        <v>Exposición de la población a amenazas naturales</v>
      </c>
      <c r="D56" s="302" t="str">
        <f>IFERROR(VLOOKUP(D$2,EA_48_M!$A$2:$B$99,2,FALSE),"")</f>
        <v>Porcentaje de población expuesta a inundación por tsunami</v>
      </c>
      <c r="E56" s="302" t="str">
        <f>IFERROR(VLOOKUP(E$2,EA_48_M!$A$2:$B$99,2,FALSE),"")</f>
        <v>Estructural</v>
      </c>
      <c r="F56" s="302">
        <f>IFERROR(VLOOKUP(F$2,EA_48_M!$A$2:$B$99,2,FALSE),"")</f>
        <v>2018</v>
      </c>
      <c r="G56" s="302" t="str">
        <f>IFERROR(VLOOKUP(G$2,EA_48_M!$A$2:$B$99,2,FALSE),"")</f>
        <v>Comunal</v>
      </c>
      <c r="H56" s="302" t="str">
        <f>IFERROR(VLOOKUP(H$2,EA_48_M!$A$2:$B$99,2,FALSE),"")</f>
        <v>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de Censo 2017.</v>
      </c>
      <c r="I56" s="302" t="str">
        <f>IFERROR(VLOOKUP(I$2,EA_48_M!$A$2:$B$99,2,FALSE),"")</f>
        <v>Geoprocesamiento</v>
      </c>
      <c r="J56" s="302" t="str">
        <f>IFERROR(VLOOKUP(J$2,EA_48_M!$A$2:$B$99,2,FALSE),"")</f>
        <v>117 comunas</v>
      </c>
      <c r="K56" s="302" t="str">
        <f>IFERROR(VLOOKUP(K$2,EA_48_M!$A$2:$B$99,2,FALSE),"")</f>
        <v>20 comunas</v>
      </c>
      <c r="L56" s="302" t="str">
        <f>IFERROR(VLOOKUP(L$2,EA_48_M!$A$2:$B$99,2,FALSE),"")</f>
        <v>Porcentaje</v>
      </c>
      <c r="M56" s="305">
        <f>IFERROR(VLOOKUP(M$2,EA_48_M!$A$2:$B$99,2,FALSE),"")</f>
        <v>43306</v>
      </c>
      <c r="N56" s="305">
        <f>IFERROR(VLOOKUP(N$2,EA_48_M!$A$2:$B$99,2,FALSE),"")</f>
        <v>43671</v>
      </c>
      <c r="O56" s="302" t="str">
        <f>IFERROR(VLOOKUP(O$2,EA_48_M!$A$2:$B$99,2,FALSE),"")</f>
        <v>2 años</v>
      </c>
      <c r="P56" s="302" t="str">
        <f>IFERROR(VLOOKUP(P$2,EA_48_M!$A$2:$B$99,2,FALSE),"")</f>
        <v>Tsunami- Riesgos- Amenazas- Afectados</v>
      </c>
      <c r="Q56" s="302" t="str">
        <f>IFERROR(VLOOKUP(Q$2,EA_48_M!$A$2:$B$99,2,FALSE),"")</f>
        <v>Sociedad</v>
      </c>
      <c r="R56" s="302" t="str">
        <f>IFERROR(VLOOKUP(R$2,EA_48_M!$A$2:$B$99,2,FALSE),"")</f>
        <v>Instituto Nacional de Estadísticas (INE)</v>
      </c>
      <c r="S56" s="55" t="str">
        <f>IFERROR(VLOOKUP(S$2,EA_48_M!$A$2:$B$99,2,FALSE),"")</f>
        <v>1. El máximo nivel de desagregación territorial del Censo para el área urbana es manzana, sin posibilidad de desagregación a escala de predio, edificación o vivienda, por lo que se realiza una ponderación entre la superficie afectada por tsunami y el total de población de la manzana para calcular la población.
2. El SHOA no cuenta con cartas de potencial afectación por tsunami de todas las comunas costeras del país.</v>
      </c>
      <c r="T56" s="55" t="str">
        <f>IFERROR(VLOOKUP(T$2,EA_48_M!$A$2:$B$99,2,FALSE),"")</f>
        <v>No tiene</v>
      </c>
      <c r="U56" s="302" t="str">
        <f>IFERROR(VLOOKUP(U$2,EA_48_M!$A$2:$B$99,2,FALSE),"")</f>
        <v>CITSU</v>
      </c>
      <c r="V56" s="302" t="str">
        <f>IFERROR(VLOOKUP(V$2,EA_48_M!$A$2:$B$99,2,FALSE),"")</f>
        <v>SHOA</v>
      </c>
      <c r="W56" s="302" t="str">
        <f>IFERROR(VLOOKUP(W$2,EA_48_M!$A$2:$B$99,2,FALSE),"")</f>
        <v xml:space="preserve">Arica- 2012, Iquique- 2012, Antofagasta- 2013, Coquimbo- La Serena- 2015, Valparaíso- Viña del Mar- 2012, Concón- 2012, Quintero- Puchuncaví- 2012, San Antonio- 2014, Cartagena- 2018, Constitución- 2016, Coronel-2013, Lota- 2013, Penco- Tomé 2013, Talcahuano- 2013, Punta Arenas- 2016. </v>
      </c>
      <c r="X56" s="302" t="str">
        <f>IFERROR(VLOOKUP(X$2,EA_48_M!$A$2:$B$99,2,FALSE),"")</f>
        <v>Comunal</v>
      </c>
      <c r="Y56" s="302" t="str">
        <f>IFERROR(VLOOKUP(Y$2,EA_48_M!$A$2:$B$99,2,FALSE),"")</f>
        <v>Cobertura de manzanas con población</v>
      </c>
      <c r="Z56" s="302" t="str">
        <f>IFERROR(VLOOKUP(Z$2,EA_48_M!$A$2:$B$99,2,FALSE),"")</f>
        <v>INE</v>
      </c>
      <c r="AA56" s="302">
        <f>IFERROR(VLOOKUP(AA$2,EA_48_M!$A$2:$B$99,2,FALSE),"")</f>
        <v>2017</v>
      </c>
      <c r="AB56" s="302" t="str">
        <f>IFERROR(VLOOKUP(AB$2,EA_48_M!$A$2:$B$99,2,FALSE),"")</f>
        <v>Comunal</v>
      </c>
      <c r="AC56" s="302"/>
      <c r="AD56" s="302"/>
      <c r="AE56" s="302"/>
      <c r="AF56" s="302"/>
      <c r="AG56" s="302" t="str">
        <f>IFERROR(VLOOKUP(AG$2,EA_48_M!$A$2:$B$99,2,FALSE),"")</f>
        <v/>
      </c>
      <c r="AH56" s="302" t="str">
        <f>IFERROR(VLOOKUP(AH$2,EA_48_M!$A$2:$B$99,2,FALSE),"")</f>
        <v/>
      </c>
      <c r="AI56" s="302" t="str">
        <f>IFERROR(VLOOKUP(AI$2,EA_48_M!$A$2:$B$99,2,FALSE),"")</f>
        <v/>
      </c>
      <c r="AJ56" s="302" t="str">
        <f>IFERROR(VLOOKUP(AJ$2,EA_48_M!$A$2:$B$99,2,FALSE),"")</f>
        <v/>
      </c>
    </row>
    <row r="57" spans="1:36" ht="108">
      <c r="A57" s="302" t="str">
        <f>IFERROR(VLOOKUP(A$2,IG_1_M!$A$2:$B$99,2,FALSE),"")</f>
        <v>IG_1</v>
      </c>
      <c r="B57" s="302" t="str">
        <f>IFERROR(VLOOKUP(B$2,IG_1_M!$A$2:$B$99,2,FALSE),"")</f>
        <v>5. Más y mejor planificación de ciudades y regiones</v>
      </c>
      <c r="C57" s="302" t="str">
        <f>IFERROR(VLOOKUP(C$2,IG_1_M!$A$2:$B$99,2,FALSE),"")</f>
        <v>Proceso de descentralización urbana</v>
      </c>
      <c r="D57" s="302" t="str">
        <f>IFERROR(VLOOKUP(D$2,IG_1_M!$A$2:$B$99,2,FALSE),"")</f>
        <v>Porcentaje de la inversión nacional a escala comunal en la que participa el municipio como institución contratante</v>
      </c>
      <c r="E57" s="302" t="str">
        <f>IFERROR(VLOOKUP(E$2,IG_1_M!$A$2:$B$99,2,FALSE),"")</f>
        <v>Estructural</v>
      </c>
      <c r="F57" s="302">
        <f>IFERROR(VLOOKUP(F$2,IG_1_M!$A$2:$B$99,2,FALSE),"")</f>
        <v>2018</v>
      </c>
      <c r="G57" s="302" t="str">
        <f>IFERROR(VLOOKUP(G$2,IG_1_M!$A$2:$B$99,2,FALSE),"")</f>
        <v>Comunal</v>
      </c>
      <c r="H57" s="302" t="str">
        <f>IFERROR(VLOOKUP(H$2,IG_1_M!$A$2:$B$99,2,FALSE),"")</f>
        <v>Este indicador mide el porcentaje de la inversión nacional a escala comunal en la que participa el municipio como institución contratante, el cálculo de este indicador representa un promedio móvil en base a los años 2014 al 2018. El rol del municipio como institución contratante garantiza su participación en las decisiones de inversión que nacen en esta y otras escalas superiores. Para esto se toma la base de datos del Portal GEO-CGR Control Ciudadano de Obras, entregada directamente por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v>
      </c>
      <c r="I57" s="302" t="str">
        <f>IFERROR(VLOOKUP(I$2,IG_1_M!$A$2:$B$99,2,FALSE),"")</f>
        <v>Análisis de Inversión</v>
      </c>
      <c r="J57" s="302" t="str">
        <f>IFERROR(VLOOKUP(J$2,IG_1_M!$A$2:$B$99,2,FALSE),"")</f>
        <v xml:space="preserve">117 comunas </v>
      </c>
      <c r="K57" s="302" t="str">
        <f>IFERROR(VLOOKUP(K$2,IG_1_M!$A$2:$B$99,2,FALSE),"")</f>
        <v xml:space="preserve">117 comunas </v>
      </c>
      <c r="L57" s="302" t="str">
        <f>IFERROR(VLOOKUP(L$2,IG_1_M!$A$2:$B$99,2,FALSE),"")</f>
        <v>Porcentaje</v>
      </c>
      <c r="M57" s="305">
        <f>IFERROR(VLOOKUP(M$2,IG_1_M!$A$2:$B$99,2,FALSE),"")</f>
        <v>43102</v>
      </c>
      <c r="N57" s="305">
        <f>IFERROR(VLOOKUP(N$2,IG_1_M!$A$2:$B$99,2,FALSE),"")</f>
        <v>43731</v>
      </c>
      <c r="O57" s="302" t="str">
        <f>IFERROR(VLOOKUP(O$2,IG_1_M!$A$2:$B$99,2,FALSE),"")</f>
        <v>Anual</v>
      </c>
      <c r="P57" s="302" t="str">
        <f>IFERROR(VLOOKUP(P$2,IG_1_M!$A$2:$B$99,2,FALSE),"")</f>
        <v>Inversión pública - Obras públicas</v>
      </c>
      <c r="Q57" s="302" t="str">
        <f>IFERROR(VLOOKUP(Q$2,IG_1_M!$A$2:$B$99,2,FALSE),"")</f>
        <v>Economía</v>
      </c>
      <c r="R57" s="302" t="str">
        <f>IFERROR(VLOOKUP(R$2,IG_1_M!$A$2:$B$99,2,FALSE),"")</f>
        <v>Instituto Nacional de Estadísticas (INE)</v>
      </c>
      <c r="S57" s="55" t="str">
        <f>IFERROR(VLOOKUP(S$2,IG_1_M!$A$2:$B$99,2,FALSE),"")</f>
        <v xml:space="preserve">No se identifican limitaciones para el cálculo del indicador a la fecha de su actualización. </v>
      </c>
      <c r="T57" s="55" t="str">
        <f>IFERROR(VLOOKUP(T$2,IG_1_M!$A$2:$B$99,2,FALSE),"")</f>
        <v>No tiene</v>
      </c>
      <c r="U57" s="302" t="str">
        <f>IFERROR(VLOOKUP(U$2,IG_1_M!$A$2:$B$99,2,FALSE),"")</f>
        <v>Montos de inversión nacional a escala comunal en la que participa el municipio como institución contratante</v>
      </c>
      <c r="V57" s="302" t="str">
        <f>IFERROR(VLOOKUP(V$2,IG_1_M!$A$2:$B$99,2,FALSE),"")</f>
        <v>CGR</v>
      </c>
      <c r="W57" s="302" t="str">
        <f>IFERROR(VLOOKUP(W$2,IG_1_M!$A$2:$B$99,2,FALSE),"")</f>
        <v>2014-2018</v>
      </c>
      <c r="X57" s="302" t="str">
        <f>IFERROR(VLOOKUP(X$2,IG_1_M!$A$2:$B$99,2,FALSE),"")</f>
        <v>Comunal</v>
      </c>
      <c r="Y57" s="302" t="str">
        <f>IFERROR(VLOOKUP(Y$2,IG_1_M!$A$2:$B$99,2,FALSE),"")</f>
        <v>Montos totales de inversión de obras públicas que realizan las entidades de la Administración del Estado en la comuna</v>
      </c>
      <c r="Z57" s="302" t="str">
        <f>IFERROR(VLOOKUP(Z$2,IG_1_M!$A$2:$B$99,2,FALSE),"")</f>
        <v>CGR</v>
      </c>
      <c r="AA57" s="302" t="str">
        <f>IFERROR(VLOOKUP(AA$2,IG_1_M!$A$2:$B$99,2,FALSE),"")</f>
        <v>2014-2018</v>
      </c>
      <c r="AB57" s="302" t="str">
        <f>IFERROR(VLOOKUP(AB$2,IG_1_M!$A$2:$B$99,2,FALSE),"")</f>
        <v>Comunal</v>
      </c>
      <c r="AC57" s="302"/>
      <c r="AD57" s="302"/>
      <c r="AE57" s="302"/>
      <c r="AF57" s="302"/>
      <c r="AG57" s="302" t="str">
        <f>IFERROR(VLOOKUP(AG$2,IG_1_M!$A$2:$B$99,2,FALSE),"")</f>
        <v/>
      </c>
      <c r="AH57" s="302" t="str">
        <f>IFERROR(VLOOKUP(AH$2,IG_1_M!$A$2:$B$99,2,FALSE),"")</f>
        <v/>
      </c>
      <c r="AI57" s="302" t="str">
        <f>IFERROR(VLOOKUP(AI$2,IG_1_M!$A$2:$B$99,2,FALSE),"")</f>
        <v/>
      </c>
      <c r="AJ57" s="302" t="str">
        <f>IFERROR(VLOOKUP(AJ$2,IG_1_M!$A$2:$B$99,2,FALSE),"")</f>
        <v/>
      </c>
    </row>
    <row r="58" spans="1:36" ht="60">
      <c r="A58" s="302" t="str">
        <f>IFERROR(VLOOKUP(A$2,IG_66_M!$A$2:$B$99,2,FALSE),"")</f>
        <v>IG_66</v>
      </c>
      <c r="B58" s="302" t="str">
        <f>IFERROR(VLOOKUP(B$2,IG_66_M!$A$2:$B$99,2,FALSE),"")</f>
        <v>5. Más y mejor planificación de ciudades y regiones</v>
      </c>
      <c r="C58" s="302" t="str">
        <f>IFERROR(VLOOKUP(C$2,IG_66_M!$A$2:$B$99,2,FALSE),"")</f>
        <v>Planificación urbana</v>
      </c>
      <c r="D58" s="302" t="str">
        <f>IFERROR(VLOOKUP(D$2,IG_66_M!$A$2:$B$99,2,FALSE),"")</f>
        <v>Plan regulador comunal actualizado en los últimos 10 años</v>
      </c>
      <c r="E58" s="302" t="str">
        <f>IFERROR(VLOOKUP(E$2,IG_66_M!$A$2:$B$99,2,FALSE),"")</f>
        <v>Estructural</v>
      </c>
      <c r="F58" s="302">
        <f>IFERROR(VLOOKUP(F$2,IG_66_M!$A$2:$B$99,2,FALSE),"")</f>
        <v>2018</v>
      </c>
      <c r="G58" s="302" t="str">
        <f>IFERROR(VLOOKUP(G$2,IG_66_M!$A$2:$B$99,2,FALSE),"")</f>
        <v>Comunal</v>
      </c>
      <c r="H58" s="302" t="str">
        <f>IFERROR(VLOOKUP(H$2,IG_66_M!$A$2:$B$99,2,FALSE),"")</f>
        <v>Este indicador permite evaluar si es que una comuna cuenta con plan regulador comunal actualizado (aprobado o modificado en los últimos 10 años) permitiendo establecer directrices claras sobre futuros crecimientos y transformaciones urbanas. Dentro de las modificaciones importantes se consideran la modificación en más de una zona y respecto a más de una norma urbanística, además de las modificaciones de áreas de riesgo. No se consideran modificaciones importantes, por ejemplo, las enmiendas, modificaciones a territorios acotados o con desafectación de declaratorias de utilidad pública efectuadas en los últimos 10 años.</v>
      </c>
      <c r="I58" s="302" t="str">
        <f>IFERROR(VLOOKUP(I$2,IG_66_M!$A$2:$B$99,2,FALSE),"")</f>
        <v>Análisis de documentos</v>
      </c>
      <c r="J58" s="302" t="str">
        <f>IFERROR(VLOOKUP(J$2,IG_66_M!$A$2:$B$99,2,FALSE),"")</f>
        <v>117 comunas</v>
      </c>
      <c r="K58" s="302" t="str">
        <f>IFERROR(VLOOKUP(K$2,IG_66_M!$A$2:$B$99,2,FALSE),"")</f>
        <v>117 comunas</v>
      </c>
      <c r="L58" s="302" t="str">
        <f>IFERROR(VLOOKUP(L$2,IG_66_M!$A$2:$B$99,2,FALSE),"")</f>
        <v>Sí o No</v>
      </c>
      <c r="M58" s="55">
        <f>IFERROR(VLOOKUP(M$2,IG_66_M!$A$2:$B$99,2,FALSE),"")</f>
        <v>43193</v>
      </c>
      <c r="N58" s="55">
        <f>IFERROR(VLOOKUP(N$2,IG_66_M!$A$2:$B$99,2,FALSE),"")</f>
        <v>43671</v>
      </c>
      <c r="O58" s="302" t="str">
        <f>IFERROR(VLOOKUP(O$2,IG_66_M!$A$2:$B$99,2,FALSE),"")</f>
        <v>Anual: Según disponibilidad de la fuente</v>
      </c>
      <c r="P58" s="302" t="str">
        <f>IFERROR(VLOOKUP(P$2,IG_66_M!$A$2:$B$99,2,FALSE),"")</f>
        <v>Plan Regulador Comunal</v>
      </c>
      <c r="Q58" s="302" t="str">
        <f>IFERROR(VLOOKUP(Q$2,IG_66_M!$A$2:$B$99,2,FALSE),"")</f>
        <v>Planificación urbana</v>
      </c>
      <c r="R58" s="302" t="str">
        <f>IFERROR(VLOOKUP(R$2,IG_66_M!$A$2:$B$99,2,FALSE),"")</f>
        <v>Instituto Nacional de Estadísticas (INE)</v>
      </c>
      <c r="S58" s="55" t="str">
        <f>IFERROR(VLOOKUP(S$2,IG_66_M!$A$2:$B$99,2,FALSE),"")</f>
        <v>En algunos casos, existe un grado de desactualización entre el último Plan Regulador Comunal aprobado y el disponible en la página web del MINVU.</v>
      </c>
      <c r="T58" s="55" t="str">
        <f>IFERROR(VLOOKUP(T$2,IG_66_M!$A$2:$B$99,2,FALSE),"")</f>
        <v>No tiene</v>
      </c>
      <c r="U58" s="302" t="str">
        <f>IFERROR(VLOOKUP(U$2,IG_66_M!$A$2:$B$99,2,FALSE),"")</f>
        <v>Plan Regulador Comunal</v>
      </c>
      <c r="V58" s="302" t="str">
        <f>IFERROR(VLOOKUP(V$2,IG_66_M!$A$2:$B$99,2,FALSE),"")</f>
        <v>Ministerio de Vivienda y Urbanismo (MINVU), Diario Oficial y Municipios</v>
      </c>
      <c r="W58" s="302">
        <f>IFERROR(VLOOKUP(W$2,IG_66_M!$A$2:$B$99,2,FALSE),"")</f>
        <v>2018</v>
      </c>
      <c r="X58" s="302" t="str">
        <f>IFERROR(VLOOKUP(X$2,IG_66_M!$A$2:$B$99,2,FALSE),"")</f>
        <v>Comunal</v>
      </c>
      <c r="Y58" s="302"/>
      <c r="Z58" s="302"/>
      <c r="AA58" s="302"/>
      <c r="AB58" s="302"/>
      <c r="AC58" s="302"/>
      <c r="AD58" s="302"/>
      <c r="AE58" s="302"/>
      <c r="AF58" s="302"/>
      <c r="AG58" s="302" t="str">
        <f>IFERROR(VLOOKUP(AG$2,IG_66_M!$A$2:$B$99,2,FALSE),"")</f>
        <v/>
      </c>
      <c r="AH58" s="302" t="str">
        <f>IFERROR(VLOOKUP(AH$2,IG_66_M!$A$2:$B$99,2,FALSE),"")</f>
        <v/>
      </c>
      <c r="AI58" s="302" t="str">
        <f>IFERROR(VLOOKUP(AI$2,IG_66_M!$A$2:$B$99,2,FALSE),"")</f>
        <v/>
      </c>
      <c r="AJ58" s="302" t="str">
        <f>IFERROR(VLOOKUP(AJ$2,IG_66_M!$A$2:$B$99,2,FALSE),"")</f>
        <v/>
      </c>
    </row>
    <row r="59" spans="1:36" ht="84">
      <c r="A59" s="302" t="str">
        <f>IFERROR(VLOOKUP(A$2,DE_3_M!$A$2:$B$99,2,FALSE),"")</f>
        <v>DE_3</v>
      </c>
      <c r="B59" s="302" t="str">
        <f>IFERROR(VLOOKUP(B$2,DE_3_M!$A$2:$B$99,2,FALSE),"")</f>
        <v>6. Mayor crecimiento económico inclusivo y sostenible para el desarrollo urbano</v>
      </c>
      <c r="C59" s="302" t="str">
        <f>IFERROR(VLOOKUP(C$2,DE_3_M!$A$2:$B$99,2,FALSE),"")</f>
        <v>Autonomía y gestión municipal</v>
      </c>
      <c r="D59" s="302" t="str">
        <f>IFERROR(VLOOKUP(D$2,DE_3_M!$A$2:$B$99,2,FALSE),"")</f>
        <v>Participación del Fondo Común Municipal (FCM) en el ingreso municipal total (descontadas las transferencias)</v>
      </c>
      <c r="E59" s="302" t="str">
        <f>IFERROR(VLOOKUP(E$2,DE_3_M!$A$2:$B$99,2,FALSE),"")</f>
        <v>Estructural</v>
      </c>
      <c r="F59" s="302">
        <f>IFERROR(VLOOKUP(F$2,DE_3_M!$A$2:$B$99,2,FALSE),"")</f>
        <v>2018</v>
      </c>
      <c r="G59" s="302" t="str">
        <f>IFERROR(VLOOKUP(G$2,DE_3_M!$A$2:$B$99,2,FALSE),"")</f>
        <v>Comunal</v>
      </c>
      <c r="H59" s="302" t="str">
        <f>IFERROR(VLOOKUP(H$2,DE_3_M!$A$2:$B$99,2,FALSE),"")</f>
        <v>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v>
      </c>
      <c r="I59" s="302" t="str">
        <f>IFERROR(VLOOKUP(I$2,DE_3_M!$A$2:$B$99,2,FALSE),"")</f>
        <v>Análisis de base de datos</v>
      </c>
      <c r="J59" s="302" t="str">
        <f>IFERROR(VLOOKUP(J$2,DE_3_M!$A$2:$B$99,2,FALSE),"")</f>
        <v>117 comunas</v>
      </c>
      <c r="K59" s="302" t="str">
        <f>IFERROR(VLOOKUP(K$2,DE_3_M!$A$2:$B$99,2,FALSE),"")</f>
        <v>117 comunas</v>
      </c>
      <c r="L59" s="302" t="str">
        <f>IFERROR(VLOOKUP(L$2,DE_3_M!$A$2:$B$99,2,FALSE),"")</f>
        <v>Porcentaje</v>
      </c>
      <c r="M59" s="305">
        <f>IFERROR(VLOOKUP(M$2,DE_3_M!$A$2:$B$99,2,FALSE),"")</f>
        <v>43286</v>
      </c>
      <c r="N59" s="305">
        <f>IFERROR(VLOOKUP(N$2,DE_3_M!$A$2:$B$99,2,FALSE),"")</f>
        <v>43667</v>
      </c>
      <c r="O59" s="302" t="str">
        <f>IFERROR(VLOOKUP(O$2,DE_3_M!$A$2:$B$99,2,FALSE),"")</f>
        <v>Anual</v>
      </c>
      <c r="P59" s="302" t="str">
        <f>IFERROR(VLOOKUP(P$2,DE_3_M!$A$2:$B$99,2,FALSE),"")</f>
        <v>FCM - Autonomía municipal- Gestión municipal</v>
      </c>
      <c r="Q59" s="302" t="str">
        <f>IFERROR(VLOOKUP(Q$2,DE_3_M!$A$2:$B$99,2,FALSE),"")</f>
        <v>Economía</v>
      </c>
      <c r="R59" s="302" t="str">
        <f>IFERROR(VLOOKUP(R$2,DE_3_M!$A$2:$B$99,2,FALSE),"")</f>
        <v>Instituto Nacional de Estadísticas (INE)</v>
      </c>
      <c r="S59" s="55" t="str">
        <f>IFERROR(VLOOKUP(S$2,DE_3_M!$A$2:$B$99,2,FALSE),"")</f>
        <v>No se identifican limitaciones para el cálculo del indicador a la fecha de su actualización.</v>
      </c>
      <c r="T59" s="55" t="str">
        <f>IFERROR(VLOOKUP(T$2,DE_3_M!$A$2:$B$99,2,FALSE),"")</f>
        <v>No tiene</v>
      </c>
      <c r="U59" s="302" t="str">
        <f>IFERROR(VLOOKUP(U$2,DE_3_M!$A$2:$B$99,2,FALSE),"")</f>
        <v>Ingresos recibidos del FCM</v>
      </c>
      <c r="V59" s="302" t="str">
        <f>IFERROR(VLOOKUP(V$2,DE_3_M!$A$2:$B$99,2,FALSE),"")</f>
        <v>Subsecretaría de Desarrollo Regional y Administración (SUBDERE)- Sistema Nacional de Información Municipal (SINIM)</v>
      </c>
      <c r="W59" s="302">
        <f>IFERROR(VLOOKUP(W$2,DE_3_M!$A$2:$B$99,2,FALSE),"")</f>
        <v>2018</v>
      </c>
      <c r="X59" s="302" t="str">
        <f>IFERROR(VLOOKUP(X$2,DE_3_M!$A$2:$B$99,2,FALSE),"")</f>
        <v>Comunal</v>
      </c>
      <c r="Y59" s="302" t="str">
        <f>IFERROR(VLOOKUP(Y$2,DE_3_M!$A$2:$B$99,2,FALSE),"")</f>
        <v>Ingreso municipal total (descontadas las transferencias)</v>
      </c>
      <c r="Z59" s="302" t="str">
        <f>IFERROR(VLOOKUP(Z$2,DE_3_M!$A$2:$B$99,2,FALSE),"")</f>
        <v>SUBDERE</v>
      </c>
      <c r="AA59" s="302">
        <f>IFERROR(VLOOKUP(AA$2,DE_3_M!$A$2:$B$99,2,FALSE),"")</f>
        <v>2018</v>
      </c>
      <c r="AB59" s="302" t="str">
        <f>IFERROR(VLOOKUP(AB$2,DE_3_M!$A$2:$B$99,2,FALSE),"")</f>
        <v>Comunal</v>
      </c>
      <c r="AC59" s="302"/>
      <c r="AD59" s="302"/>
      <c r="AE59" s="302"/>
      <c r="AF59" s="302"/>
      <c r="AG59" s="302" t="str">
        <f>IFERROR(VLOOKUP(AG$2,DE_3_M!$A$2:$B$99,2,FALSE),"")</f>
        <v/>
      </c>
      <c r="AH59" s="302" t="str">
        <f>IFERROR(VLOOKUP(AH$2,DE_3_M!$A$2:$B$99,2,FALSE),"")</f>
        <v/>
      </c>
      <c r="AI59" s="302" t="str">
        <f>IFERROR(VLOOKUP(AI$2,DE_3_M!$A$2:$B$99,2,FALSE),"")</f>
        <v/>
      </c>
      <c r="AJ59" s="302" t="str">
        <f>IFERROR(VLOOKUP(AJ$2,DE_3_M!$A$2:$B$99,2,FALSE),"")</f>
        <v/>
      </c>
    </row>
    <row r="60" spans="1:36" ht="48">
      <c r="A60" s="302" t="str">
        <f>IFERROR(VLOOKUP(A$2,DE_99_M!$A$2:$B$99,2,FALSE),"")</f>
        <v>DE_99</v>
      </c>
      <c r="B60" s="302" t="str">
        <f>IFERROR(VLOOKUP(B$2,DE_99_M!$A$2:$B$99,2,FALSE),"")</f>
        <v>6. Mayor crecimiento económico inclusivo y sostenible para el desarrollo urbano</v>
      </c>
      <c r="C60" s="302" t="str">
        <f>IFERROR(VLOOKUP(C$2,DE_99_M!$A$2:$B$99,2,FALSE),"")</f>
        <v>Estado y calidad del mercado laboral</v>
      </c>
      <c r="D60" s="302" t="str">
        <f>IFERROR(VLOOKUP(D$2,DE_99_M!$A$2:$B$99,2,FALSE),"")</f>
        <v>Porcentaje de ocupados que trabajan en el sector primario</v>
      </c>
      <c r="E60" s="302" t="str">
        <f>IFERROR(VLOOKUP(E$2,DE_99_M!$A$2:$B$99,2,FALSE),"")</f>
        <v>Complementario</v>
      </c>
      <c r="F60" s="302">
        <f>IFERROR(VLOOKUP(F$2,DE_99_M!$A$2:$B$99,2,FALSE),"")</f>
        <v>2018</v>
      </c>
      <c r="G60" s="302" t="str">
        <f>IFERROR(VLOOKUP(G$2,DE_99_M!$A$2:$B$99,2,FALSE),"")</f>
        <v>Ciudad</v>
      </c>
      <c r="H60" s="302" t="str">
        <f>IFERROR(VLOOKUP(H$2,DE_99_M!$A$2:$B$99,2,FALSE),"")</f>
        <v>Este indicador representa el número de personas ocupadas que trabajan en el sector primario de la economía respecto del total de ocupados. Se incluye la población que se desempeña en las ramas económicas de: agricultura, ganadería, caza y silvicultura, pesca, además de explotación de minas y canteras, por ciudades.</v>
      </c>
      <c r="I60" s="302" t="str">
        <f>IFERROR(VLOOKUP(I$2,DE_99_M!$A$2:$B$99,2,FALSE),"")</f>
        <v>Análisis y procesamiento de base de datos</v>
      </c>
      <c r="J60" s="302" t="str">
        <f>IFERROR(VLOOKUP(J$2,DE_99_M!$A$2:$B$99,2,FALSE),"")</f>
        <v>33 ciudades definidas por la Encuesta Nacional de Empleo</v>
      </c>
      <c r="K60" s="302" t="str">
        <f>IFERROR(VLOOKUP(K$2,DE_99_M!$A$2:$B$99,2,FALSE),"")</f>
        <v>33 ciudades definidas por la Encuesta Nacional de Empleo</v>
      </c>
      <c r="L60" s="302" t="str">
        <f>IFERROR(VLOOKUP(L$2,DE_99_M!$A$2:$B$99,2,FALSE),"")</f>
        <v>Porcentaje</v>
      </c>
      <c r="M60" s="305">
        <f>IFERROR(VLOOKUP(M$2,DE_99_M!$A$2:$B$99,2,FALSE),"")</f>
        <v>43084</v>
      </c>
      <c r="N60" s="305">
        <f>IFERROR(VLOOKUP(N$2,DE_99_M!$A$2:$B$99,2,FALSE),"")</f>
        <v>43707</v>
      </c>
      <c r="O60" s="302" t="str">
        <f>IFERROR(VLOOKUP(O$2,DE_99_M!$A$2:$B$99,2,FALSE),"")</f>
        <v>Anual</v>
      </c>
      <c r="P60" s="302" t="str">
        <f>IFERROR(VLOOKUP(P$2,DE_99_M!$A$2:$B$99,2,FALSE),"")</f>
        <v>Ocupados en el sector económico primario - Empleo - Ocupados</v>
      </c>
      <c r="Q60" s="302" t="str">
        <f>IFERROR(VLOOKUP(Q$2,DE_99_M!$A$2:$B$99,2,FALSE),"")</f>
        <v>Economía</v>
      </c>
      <c r="R60" s="302" t="str">
        <f>IFERROR(VLOOKUP(R$2,DE_99_M!$A$2:$B$99,2,FALSE),"")</f>
        <v>Instituto Nacional de Estadísticas (INE)</v>
      </c>
      <c r="S60" s="55" t="str">
        <f>IFERROR(VLOOKUP(S$2,DE_99_M!$A$2:$B$99,2,FALSE),"")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0" s="55" t="str">
        <f>IFERROR(VLOOKUP(T$2,DE_99_M!$A$2:$B$99,2,FALSE),"")</f>
        <v>DE_18, DE_98, DE_100, DE_101.</v>
      </c>
      <c r="U60" s="302" t="str">
        <f>IFERROR(VLOOKUP(U$2,DE_99_M!$A$2:$B$99,2,FALSE),"")</f>
        <v>Número de personas ocupadas en el sector agricultura, caza, silvicultura y pesca</v>
      </c>
      <c r="V60" s="302" t="str">
        <f>IFERROR(VLOOKUP(V$2,DE_99_M!$A$2:$B$99,2,FALSE),"")</f>
        <v>INE</v>
      </c>
      <c r="W60" s="302">
        <f>IFERROR(VLOOKUP(W$2,DE_99_M!$A$2:$B$99,2,FALSE),"")</f>
        <v>2018</v>
      </c>
      <c r="X60" s="302" t="str">
        <f>IFERROR(VLOOKUP(X$2,DE_99_M!$A$2:$B$99,2,FALSE),"")</f>
        <v>Ciudad</v>
      </c>
      <c r="Y60" s="302" t="str">
        <f>IFERROR(VLOOKUP(Y$2,DE_99_M!$A$2:$B$99,2,FALSE),"")</f>
        <v xml:space="preserve">Número de personas ocupadas en el sector explotación de minas y canteras </v>
      </c>
      <c r="Z60" s="302" t="str">
        <f>IFERROR(VLOOKUP(Z$2,DE_99_M!$A$2:$B$99,2,FALSE),"")</f>
        <v>INE</v>
      </c>
      <c r="AA60" s="302">
        <f>IFERROR(VLOOKUP(AA$2,DE_99_M!$A$2:$B$99,2,FALSE),"")</f>
        <v>2018</v>
      </c>
      <c r="AB60" s="302" t="str">
        <f>IFERROR(VLOOKUP(AB$2,DE_99_M!$A$2:$B$99,2,FALSE),"")</f>
        <v>Ciudades definidas por la base original</v>
      </c>
      <c r="AC60" s="302"/>
      <c r="AD60" s="302"/>
      <c r="AE60" s="302"/>
      <c r="AF60" s="302"/>
      <c r="AG60" s="302" t="str">
        <f>IFERROR(VLOOKUP(AG$2,DE_99_M!$A$2:$B$99,2,FALSE),"")</f>
        <v/>
      </c>
      <c r="AH60" s="302" t="str">
        <f>IFERROR(VLOOKUP(AH$2,DE_99_M!$A$2:$B$99,2,FALSE),"")</f>
        <v/>
      </c>
      <c r="AI60" s="302" t="str">
        <f>IFERROR(VLOOKUP(AI$2,DE_99_M!$A$2:$B$99,2,FALSE),"")</f>
        <v/>
      </c>
      <c r="AJ60" s="302" t="str">
        <f>IFERROR(VLOOKUP(AJ$2,DE_99_M!$A$2:$B$99,2,FALSE),"")</f>
        <v/>
      </c>
    </row>
    <row r="61" spans="1:36" ht="48">
      <c r="A61" s="302" t="str">
        <f>IFERROR(VLOOKUP(A$2,DE_100_M!$A$2:$B$99,2,FALSE),"")</f>
        <v>DE_100</v>
      </c>
      <c r="B61" s="302" t="str">
        <f>IFERROR(VLOOKUP(B$2,DE_100_M!$A$2:$B$99,2,FALSE),"")</f>
        <v>6. Mayor crecimiento económico inclusivo y sostenible para el desarrollo urbano</v>
      </c>
      <c r="C61" s="302" t="str">
        <f>IFERROR(VLOOKUP(C$2,DE_100_M!$A$2:$B$99,2,FALSE),"")</f>
        <v>Estado y calidad del mercado laboral</v>
      </c>
      <c r="D61" s="302" t="str">
        <f>IFERROR(VLOOKUP(D$2,DE_100_M!$A$2:$B$99,2,FALSE),"")</f>
        <v>Porcentaje de ocupados que trabajan en el sector secundario</v>
      </c>
      <c r="E61" s="302" t="str">
        <f>IFERROR(VLOOKUP(E$2,DE_100_M!$A$2:$B$99,2,FALSE),"")</f>
        <v>Complementario</v>
      </c>
      <c r="F61" s="302">
        <f>IFERROR(VLOOKUP(F$2,DE_100_M!$A$2:$B$99,2,FALSE),"")</f>
        <v>2018</v>
      </c>
      <c r="G61" s="302" t="str">
        <f>IFERROR(VLOOKUP(G$2,DE_100_M!$A$2:$B$99,2,FALSE),"")</f>
        <v>Ciudad</v>
      </c>
      <c r="H61" s="302" t="str">
        <f>IFERROR(VLOOKUP(H$2,DE_100_M!$A$2:$B$99,2,FALSE),"")</f>
        <v>Este indicador representa el número de personas ocupadas que trabajan en el sector secundario de la economía respecto de la población total declarada como ocupados. Se incluye la población que se desempeña en las ramas económicas industrial-manufacturero y construcción. Este indicador da cuenta de la vocación industrial de la ciudad e igualmente da cuenta del grado de actividad constructiva.</v>
      </c>
      <c r="I61" s="302" t="str">
        <f>IFERROR(VLOOKUP(I$2,DE_100_M!$A$2:$B$99,2,FALSE),"")</f>
        <v>Análisis y procesamiento de base de datos</v>
      </c>
      <c r="J61" s="302" t="str">
        <f>IFERROR(VLOOKUP(J$2,DE_100_M!$A$2:$B$99,2,FALSE),"")</f>
        <v>33 ciudades definidas por la Encuesta Nacional de Empleo</v>
      </c>
      <c r="K61" s="302" t="str">
        <f>IFERROR(VLOOKUP(K$2,DE_100_M!$A$2:$B$99,2,FALSE),"")</f>
        <v>33 ciudades definidas por la Encuesta Nacional de Empleo</v>
      </c>
      <c r="L61" s="302" t="str">
        <f>IFERROR(VLOOKUP(L$2,DE_100_M!$A$2:$B$99,2,FALSE),"")</f>
        <v>Porcentaje</v>
      </c>
      <c r="M61" s="305">
        <f>IFERROR(VLOOKUP(M$2,DE_100_M!$A$2:$B$99,2,FALSE),"")</f>
        <v>43084</v>
      </c>
      <c r="N61" s="305">
        <f>IFERROR(VLOOKUP(N$2,DE_100_M!$A$2:$B$99,2,FALSE),"")</f>
        <v>43707</v>
      </c>
      <c r="O61" s="302" t="str">
        <f>IFERROR(VLOOKUP(O$2,DE_100_M!$A$2:$B$99,2,FALSE),"")</f>
        <v>Anual</v>
      </c>
      <c r="P61" s="302" t="str">
        <f>IFERROR(VLOOKUP(P$2,DE_100_M!$A$2:$B$99,2,FALSE),"")</f>
        <v>Ocupados en el sector económico secundario - Empleo - Ocupados</v>
      </c>
      <c r="Q61" s="302" t="str">
        <f>IFERROR(VLOOKUP(Q$2,DE_100_M!$A$2:$B$99,2,FALSE),"")</f>
        <v>Economía</v>
      </c>
      <c r="R61" s="302" t="str">
        <f>IFERROR(VLOOKUP(R$2,DE_100_M!$A$2:$B$99,2,FALSE),"")</f>
        <v>Instituto Nacional de Estadísticas (INE)</v>
      </c>
      <c r="S61" s="55" t="str">
        <f>IFERROR(VLOOKUP(S$2,DE_100_M!$A$2:$B$99,2,FALSE),"")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1" s="55" t="str">
        <f>IFERROR(VLOOKUP(T$2,DE_100_M!$A$2:$B$99,2,FALSE),"")</f>
        <v>DE_18, DE_98, DE_99, DE_101.</v>
      </c>
      <c r="U61" s="302" t="str">
        <f>IFERROR(VLOOKUP(U$2,DE_100_M!$A$2:$B$99,2,FALSE),"")</f>
        <v>Número de personas ocupadas en el sector construcción</v>
      </c>
      <c r="V61" s="302" t="str">
        <f>IFERROR(VLOOKUP(V$2,DE_100_M!$A$2:$B$99,2,FALSE),"")</f>
        <v>INE</v>
      </c>
      <c r="W61" s="302">
        <f>IFERROR(VLOOKUP(W$2,DE_100_M!$A$2:$B$99,2,FALSE),"")</f>
        <v>2018</v>
      </c>
      <c r="X61" s="302" t="str">
        <f>IFERROR(VLOOKUP(X$2,DE_100_M!$A$2:$B$99,2,FALSE),"")</f>
        <v>Ciudades definidas por la base original</v>
      </c>
      <c r="Y61" s="302" t="str">
        <f>IFERROR(VLOOKUP(Y$2,DE_100_M!$A$2:$B$99,2,FALSE),"")</f>
        <v>Número de personas ocupadas en el sector industrial-manufacturero</v>
      </c>
      <c r="Z61" s="302" t="str">
        <f>IFERROR(VLOOKUP(Z$2,DE_100_M!$A$2:$B$99,2,FALSE),"")</f>
        <v>INE</v>
      </c>
      <c r="AA61" s="302">
        <f>IFERROR(VLOOKUP(AA$2,DE_100_M!$A$2:$B$99,2,FALSE),"")</f>
        <v>2018</v>
      </c>
      <c r="AB61" s="302" t="str">
        <f>IFERROR(VLOOKUP(AB$2,DE_100_M!$A$2:$B$99,2,FALSE),"")</f>
        <v>Ciudad</v>
      </c>
      <c r="AC61" s="302"/>
      <c r="AD61" s="302"/>
      <c r="AE61" s="302"/>
      <c r="AF61" s="302"/>
      <c r="AG61" s="302" t="str">
        <f>IFERROR(VLOOKUP(AG$2,DE_100_M!$A$2:$B$99,2,FALSE),"")</f>
        <v/>
      </c>
      <c r="AH61" s="302" t="str">
        <f>IFERROR(VLOOKUP(AH$2,DE_100_M!$A$2:$B$99,2,FALSE),"")</f>
        <v/>
      </c>
      <c r="AI61" s="302" t="str">
        <f>IFERROR(VLOOKUP(AI$2,DE_100_M!$A$2:$B$99,2,FALSE),"")</f>
        <v/>
      </c>
      <c r="AJ61" s="302" t="str">
        <f>IFERROR(VLOOKUP(AJ$2,DE_100_M!$A$2:$B$99,2,FALSE),"")</f>
        <v/>
      </c>
    </row>
    <row r="62" spans="1:36" ht="132">
      <c r="A62" s="302" t="str">
        <f>IFERROR(VLOOKUP(A$2,DE_101_M!$A$2:$B$48,2,FALSE),"")</f>
        <v>DE_101</v>
      </c>
      <c r="B62" s="302" t="str">
        <f>IFERROR(VLOOKUP(B$2,DE_101_M!$A$2:$B$48,2,FALSE),"")</f>
        <v>6. Mayor crecimiento económico inclusivo y sostenible para el desarrollo urbano</v>
      </c>
      <c r="C62" s="302" t="str">
        <f>IFERROR(VLOOKUP(C$2,DE_101_M!$A$2:$B$48,2,FALSE),"")</f>
        <v>Estado y calidad del mercado laboral</v>
      </c>
      <c r="D62" s="302" t="str">
        <f>IFERROR(VLOOKUP(D$2,DE_101_M!$A$2:$B$48,2,FALSE),"")</f>
        <v>Porcentaje de ocupados que trabajan en el sector terciario</v>
      </c>
      <c r="E62" s="302" t="str">
        <f>IFERROR(VLOOKUP(E$2,DE_101_M!$A$2:$B$48,2,FALSE),"")</f>
        <v>Complementario</v>
      </c>
      <c r="F62" s="302">
        <f>IFERROR(VLOOKUP(F$2,DE_101_M!$A$2:$B$48,2,FALSE),"")</f>
        <v>2018</v>
      </c>
      <c r="G62" s="302" t="str">
        <f>IFERROR(VLOOKUP(G$2,DE_101_M!$A$2:$B$48,2,FALSE),"")</f>
        <v>Ciudad</v>
      </c>
      <c r="H62" s="302" t="str">
        <f>IFERROR(VLOOKUP(H$2,DE_101_M!$A$2:$B$48,2,FALSE),"")</f>
        <v>Este indicador representa el número de personas ocupadas que trabajan en el sector terciario de la economía respecto del total de ocupados (ver detalle en variable 1 requerida para la construcción del indicador). Por otro lado, constituye el complemento de los sectores productivos y muestra la vocación urbana hacia los servicios en el sentido amplio.</v>
      </c>
      <c r="I62" s="302" t="str">
        <f>IFERROR(VLOOKUP(I$2,DE_101_M!$A$2:$B$48,2,FALSE),"")</f>
        <v>Análisis y procesamiento de base de datos</v>
      </c>
      <c r="J62" s="302" t="str">
        <f>IFERROR(VLOOKUP(J$2,DE_101_M!$A$2:$B$48,2,FALSE),"")</f>
        <v>33 ciudades definidas por la Encuesta Nacional de Empleo</v>
      </c>
      <c r="K62" s="302" t="str">
        <f>IFERROR(VLOOKUP(K$2,DE_101_M!$A$2:$B$48,2,FALSE),"")</f>
        <v>33 ciudades definidas por la Encuesta Nacional de Empleo</v>
      </c>
      <c r="L62" s="302" t="str">
        <f>IFERROR(VLOOKUP(L$2,DE_101_M!$A$2:$B$48,2,FALSE),"")</f>
        <v>Porcentaje</v>
      </c>
      <c r="M62" s="305">
        <f>IFERROR(VLOOKUP(M$2,DE_101_M!$A$2:$B$48,2,FALSE),"")</f>
        <v>43084</v>
      </c>
      <c r="N62" s="305">
        <f>IFERROR(VLOOKUP(N$2,DE_101_M!$A$2:$B$48,2,FALSE),"")</f>
        <v>43707</v>
      </c>
      <c r="O62" s="302" t="str">
        <f>IFERROR(VLOOKUP(O$2,DE_101_M!$A$2:$B$48,2,FALSE),"")</f>
        <v>Anual</v>
      </c>
      <c r="P62" s="302" t="str">
        <f>IFERROR(VLOOKUP(P$2,DE_101_M!$A$2:$B$48,2,FALSE),"")</f>
        <v>Ocupados en el sector económico terciario - Empleo - Ocupados</v>
      </c>
      <c r="Q62" s="302" t="str">
        <f>IFERROR(VLOOKUP(Q$2,DE_101_M!$A$2:$B$48,2,FALSE),"")</f>
        <v>Economía</v>
      </c>
      <c r="R62" s="302" t="str">
        <f>IFERROR(VLOOKUP(R$2,DE_101_M!$A$2:$B$48,2,FALSE),"")</f>
        <v>Instituto Nacional de Estadísticas (INE)</v>
      </c>
      <c r="S62" s="55" t="str">
        <f>IFERROR(VLOOKUP(S$2,DE_101_M!$A$2:$B$48,2,FALSE),"")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2" s="55" t="str">
        <f>IFERROR(VLOOKUP(T$2,DE_101_M!$A$2:$B$48,2,FALSE),"")</f>
        <v>DE_18, DE_98, DE_99, DE_100.</v>
      </c>
      <c r="U62" s="302" t="str">
        <f>IFERROR(VLOOKUP(U$2,DE_101_M!$A$2:$B$48,2,FALSE),"")</f>
        <v>Ocupados en los sectores de suministro de electricidad, gas, vapor y aire acondicionado; suministro de agua; alcantarillado, gestión de desechos y actividades de saneamiento; comercio; transporte y almacenamiento; alojamiento y servicios de comida; información y comunicación; actividades financieras y de seguros; actividades inmobiliarias; actividades profesionales, científicas y técnicas; actividades administrativas y servicios de apoyo; administración pública; enseñanza; servicios sociales y relacionados con la salud humana; artes, entretenimiento y recreación; otras actividades de servicios; actividades de los hogares en calidad de empleadores; actividades de organizaciones y órganos extraterritoriales.</v>
      </c>
      <c r="V62" s="302" t="str">
        <f>IFERROR(VLOOKUP(V$2,DE_101_M!$A$2:$B$48,2,FALSE),"")</f>
        <v>INE</v>
      </c>
      <c r="W62" s="302">
        <f>IFERROR(VLOOKUP(W$2,DE_101_M!$A$2:$B$48,2,FALSE),"")</f>
        <v>2018</v>
      </c>
      <c r="X62" s="302" t="str">
        <f>IFERROR(VLOOKUP(X$2,DE_101_M!$A$2:$B$48,2,FALSE),"")</f>
        <v>Ciudades definidas por la base original</v>
      </c>
      <c r="Y62" s="302"/>
      <c r="Z62" s="302"/>
      <c r="AA62" s="302"/>
      <c r="AB62" s="302"/>
      <c r="AC62" s="302"/>
      <c r="AD62" s="302"/>
      <c r="AE62" s="302"/>
      <c r="AF62" s="302"/>
      <c r="AG62" s="302" t="str">
        <f>IFERROR(VLOOKUP(AG$2,DE_101_M!$A$2:$B$48,2,FALSE),"")</f>
        <v/>
      </c>
      <c r="AH62" s="302" t="str">
        <f>IFERROR(VLOOKUP(AH$2,DE_101_M!$A$2:$B$48,2,FALSE),"")</f>
        <v/>
      </c>
      <c r="AI62" s="302" t="str">
        <f>IFERROR(VLOOKUP(AI$2,DE_101_M!$A$2:$B$48,2,FALSE),"")</f>
        <v/>
      </c>
      <c r="AJ62" s="302" t="str">
        <f>IFERROR(VLOOKUP(AJ$2,DE_101_M!$A$2:$B$48,2,FALSE),"")</f>
        <v/>
      </c>
    </row>
    <row r="63" spans="1:36" ht="72">
      <c r="A63" s="302" t="str">
        <f>IFERROR(VLOOKUP(A$2,DE_18_M!$A$2:$B$99,2,FALSE),"")</f>
        <v>DE_18</v>
      </c>
      <c r="B63" s="302" t="str">
        <f>IFERROR(VLOOKUP(B$2,DE_18_M!$A$2:$B$99,2,FALSE),"")</f>
        <v>6. Mayor crecimiento económico inclusivo y sostenible para el desarrollo urbano</v>
      </c>
      <c r="C63" s="302" t="str">
        <f>IFERROR(VLOOKUP(C$2,DE_18_M!$A$2:$B$99,2,FALSE),"")</f>
        <v>Estado y calidad del mercado laboral</v>
      </c>
      <c r="D63" s="302" t="str">
        <f>IFERROR(VLOOKUP(D$2,DE_18_M!$A$2:$B$99,2,FALSE),"")</f>
        <v>Tasa de desocupación</v>
      </c>
      <c r="E63" s="302" t="str">
        <f>IFERROR(VLOOKUP(E$2,DE_18_M!$A$2:$B$99,2,FALSE),"")</f>
        <v>Estructural</v>
      </c>
      <c r="F63" s="302">
        <f>IFERROR(VLOOKUP(F$2,DE_18_M!$A$2:$B$99,2,FALSE),"")</f>
        <v>2018</v>
      </c>
      <c r="G63" s="302" t="str">
        <f>IFERROR(VLOOKUP(G$2,DE_18_M!$A$2:$B$99,2,FALSE),"")</f>
        <v>Ciudad</v>
      </c>
      <c r="H63" s="302" t="str">
        <f>IFERROR(VLOOKUP(H$2,DE_18_M!$A$2:$B$99,2,FALSE),"")</f>
        <v>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v>
      </c>
      <c r="I63" s="302" t="str">
        <f>IFERROR(VLOOKUP(I$2,DE_18_M!$A$2:$B$99,2,FALSE),"")</f>
        <v>Análisis de bases de datos</v>
      </c>
      <c r="J63" s="302" t="str">
        <f>IFERROR(VLOOKUP(J$2,DE_18_M!$A$2:$B$99,2,FALSE),"")</f>
        <v>33 ciudades definidas por la Encuesta Nacional de Empleo</v>
      </c>
      <c r="K63" s="302" t="str">
        <f>IFERROR(VLOOKUP(K$2,DE_18_M!$A$2:$B$99,2,FALSE),"")</f>
        <v>33 ciudades definidas por el Encuesta Nacional de Empleo</v>
      </c>
      <c r="L63" s="302" t="str">
        <f>IFERROR(VLOOKUP(L$2,DE_18_M!$A$2:$B$99,2,FALSE),"")</f>
        <v>Porcentaje</v>
      </c>
      <c r="M63" s="305">
        <f>IFERROR(VLOOKUP(M$2,DE_18_M!$A$2:$B$99,2,FALSE),"")</f>
        <v>43559</v>
      </c>
      <c r="N63" s="305">
        <f>IFERROR(VLOOKUP(N$2,DE_18_M!$A$2:$B$99,2,FALSE),"")</f>
        <v>43667</v>
      </c>
      <c r="O63" s="302" t="str">
        <f>IFERROR(VLOOKUP(O$2,DE_18_M!$A$2:$B$99,2,FALSE),"")</f>
        <v>Anual</v>
      </c>
      <c r="P63" s="302" t="str">
        <f>IFERROR(VLOOKUP(P$2,DE_18_M!$A$2:$B$99,2,FALSE),"")</f>
        <v>Empleo- Desocupados- PEA</v>
      </c>
      <c r="Q63" s="302" t="str">
        <f>IFERROR(VLOOKUP(Q$2,DE_18_M!$A$2:$B$99,2,FALSE),"")</f>
        <v>Economía</v>
      </c>
      <c r="R63" s="302" t="str">
        <f>IFERROR(VLOOKUP(R$2,DE_18_M!$A$2:$B$99,2,FALSE),"")</f>
        <v>Instituto Nacional de Estadísticas (INE)</v>
      </c>
      <c r="S63" s="55" t="str">
        <f>IFERROR(VLOOKUP(S$2,DE_18_M!$A$2:$B$99,2,FALSE),"")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3" s="55" t="str">
        <f>IFERROR(VLOOKUP(T$2,DE_18_M!$A$2:$B$99,2,FALSE),"")</f>
        <v>DE_98, DE_99, DE_100, DE_101.</v>
      </c>
      <c r="U63" s="302" t="str">
        <f>IFERROR(VLOOKUP(U$2,DE_18_M!$A$2:$B$99,2,FALSE),"")</f>
        <v>Tasa de desocupación</v>
      </c>
      <c r="V63" s="302" t="str">
        <f>IFERROR(VLOOKUP(V$2,DE_18_M!$A$2:$B$99,2,FALSE),"")</f>
        <v>INE</v>
      </c>
      <c r="W63" s="302">
        <f>IFERROR(VLOOKUP(W$2,DE_18_M!$A$2:$B$99,2,FALSE),"")</f>
        <v>2018</v>
      </c>
      <c r="X63" s="302" t="str">
        <f>IFERROR(VLOOKUP(X$2,DE_18_M!$A$2:$B$99,2,FALSE),"")</f>
        <v>Ciudad</v>
      </c>
      <c r="Y63" s="302"/>
      <c r="Z63" s="302"/>
      <c r="AA63" s="302"/>
      <c r="AB63" s="302"/>
      <c r="AC63" s="302"/>
      <c r="AD63" s="302"/>
      <c r="AE63" s="302"/>
      <c r="AF63" s="302"/>
      <c r="AG63" s="302" t="str">
        <f>IFERROR(VLOOKUP(AG$2,DE_18_M!$A$2:$B$99,2,FALSE),"")</f>
        <v/>
      </c>
      <c r="AH63" s="302" t="str">
        <f>IFERROR(VLOOKUP(AH$2,DE_18_M!$A$2:$B$99,2,FALSE),"")</f>
        <v/>
      </c>
      <c r="AI63" s="302" t="str">
        <f>IFERROR(VLOOKUP(AI$2,DE_18_M!$A$2:$B$99,2,FALSE),"")</f>
        <v/>
      </c>
      <c r="AJ63" s="302" t="str">
        <f>IFERROR(VLOOKUP(AJ$2,DE_18_M!$A$2:$B$99,2,FALSE),"")</f>
        <v/>
      </c>
    </row>
    <row r="64" spans="1:36" ht="72">
      <c r="A64" s="302" t="str">
        <f>IFERROR(VLOOKUP(A$2,DE_98_M!$A$2:$B$99,2,FALSE),"")</f>
        <v>DE_98</v>
      </c>
      <c r="B64" s="302" t="str">
        <f>IFERROR(VLOOKUP(B$2,DE_98_M!$A$2:$B$99,2,FALSE),"")</f>
        <v>6. Mayor crecimiento económico inclusivo y sostenible para el desarrollo urbano</v>
      </c>
      <c r="C64" s="302" t="str">
        <f>IFERROR(VLOOKUP(C$2,DE_98_M!$A$2:$B$99,2,FALSE),"")</f>
        <v>Estado y calidad del mercado laboral</v>
      </c>
      <c r="D64" s="302" t="str">
        <f>IFERROR(VLOOKUP(D$2,DE_98_M!$A$2:$B$99,2,FALSE),"")</f>
        <v>Porcentaje de ocupados por cuenta propia, respecto del total de personas ocupadas</v>
      </c>
      <c r="E64" s="302" t="str">
        <f>IFERROR(VLOOKUP(E$2,DE_98_M!$A$2:$B$99,2,FALSE),"")</f>
        <v>Complementario</v>
      </c>
      <c r="F64" s="302">
        <f>IFERROR(VLOOKUP(F$2,DE_98_M!$A$2:$B$99,2,FALSE),"")</f>
        <v>2018</v>
      </c>
      <c r="G64" s="302" t="str">
        <f>IFERROR(VLOOKUP(G$2,DE_98_M!$A$2:$B$99,2,FALSE),"")</f>
        <v>Ciudad</v>
      </c>
      <c r="H64" s="302" t="str">
        <f>IFERROR(VLOOKUP(H$2,DE_98_M!$A$2:$B$99,2,FALSE),"")</f>
        <v>Este indicador mide el porcentaje que representa el número de personas que trabajan a cuenta propia sobre el total de personas ocupadas (en la variable durante la semana anterior se trabajó al menos una hora). Los trabajadores a cuenta propia son las personas que explotan su propia empresa económica o que ejercen independientemente una profesión u oficio, pero no tienen ningún empleado a sueldo o salario. El "cuentapropismo" generalmente está ligado a un trabajo más precario, con menor renta y sin estabilidad laboral. Se incluyen las personas que se encuentran en la informalidad, puesto que cumplen con la definición mencionada. Este indicador puede mostrar, cuando el porcentaje es mayor, un importante nivel de vulnerabilidad laboral y subempleo en la economía.</v>
      </c>
      <c r="I64" s="302" t="str">
        <f>IFERROR(VLOOKUP(I$2,DE_98_M!$A$2:$B$99,2,FALSE),"")</f>
        <v>Análisis de bases de datos</v>
      </c>
      <c r="J64" s="302" t="str">
        <f>IFERROR(VLOOKUP(J$2,DE_98_M!$A$2:$B$99,2,FALSE),"")</f>
        <v>33 ciudades definidas por el Encuesta Nacional de Empleo</v>
      </c>
      <c r="K64" s="302" t="str">
        <f>IFERROR(VLOOKUP(K$2,DE_98_M!$A$2:$B$99,2,FALSE),"")</f>
        <v>33 ciudades definidas por el Encuesta Nacional de Empleo</v>
      </c>
      <c r="L64" s="302" t="str">
        <f>IFERROR(VLOOKUP(L$2,DE_98_M!$A$2:$B$99,2,FALSE),"")</f>
        <v xml:space="preserve">Porcentaje  </v>
      </c>
      <c r="M64" s="305">
        <f>IFERROR(VLOOKUP(M$2,DE_98_M!$A$2:$B$99,2,FALSE),"")</f>
        <v>43791</v>
      </c>
      <c r="N64" s="305">
        <f>IFERROR(VLOOKUP(N$2,DE_98_M!$A$2:$B$99,2,FALSE),"")</f>
        <v>43791</v>
      </c>
      <c r="O64" s="302" t="str">
        <f>IFERROR(VLOOKUP(O$2,DE_98_M!$A$2:$B$99,2,FALSE),"")</f>
        <v>Anual</v>
      </c>
      <c r="P64" s="302" t="str">
        <f>IFERROR(VLOOKUP(P$2,DE_98_M!$A$2:$B$99,2,FALSE),"")</f>
        <v>Ocupados- Trabajo por cuenta propia</v>
      </c>
      <c r="Q64" s="302" t="str">
        <f>IFERROR(VLOOKUP(Q$2,DE_98_M!$A$2:$B$99,2,FALSE),"")</f>
        <v>Economía</v>
      </c>
      <c r="R64" s="302" t="str">
        <f>IFERROR(VLOOKUP(R$2,DE_98_M!$A$2:$B$99,2,FALSE),"")</f>
        <v>Instituto Nacional de Estadísticas (INE)</v>
      </c>
      <c r="S64" s="55" t="str">
        <f>IFERROR(VLOOKUP(S$2,DE_98_M!$A$2:$B$99,2,FALSE),"")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4" s="55" t="str">
        <f>IFERROR(VLOOKUP(T$2,DE_98_M!$A$2:$B$99,2,FALSE),"")</f>
        <v>DE_18, DE_99, DE_100, DE_101.</v>
      </c>
      <c r="U64" s="302" t="str">
        <f>IFERROR(VLOOKUP(U$2,DE_98_M!$A$2:$B$99,2,FALSE),"")</f>
        <v>Encuesta Nacional de Empleo (ENE)</v>
      </c>
      <c r="V64" s="302" t="str">
        <f>IFERROR(VLOOKUP(V$2,DE_98_M!$A$2:$B$99,2,FALSE),"")</f>
        <v>INE</v>
      </c>
      <c r="W64" s="302">
        <f>IFERROR(VLOOKUP(W$2,DE_98_M!$A$2:$B$99,2,FALSE),"")</f>
        <v>2018</v>
      </c>
      <c r="X64" s="302" t="str">
        <f>IFERROR(VLOOKUP(X$2,DE_98_M!$A$2:$B$99,2,FALSE),"")</f>
        <v xml:space="preserve">Comunal </v>
      </c>
      <c r="Y64" s="302"/>
      <c r="Z64" s="302"/>
      <c r="AA64" s="302"/>
      <c r="AB64" s="302"/>
      <c r="AC64" s="302"/>
      <c r="AD64" s="302"/>
      <c r="AE64" s="302"/>
      <c r="AF64" s="302"/>
      <c r="AG64" s="302" t="str">
        <f>IFERROR(VLOOKUP(AG$2,DE_98_M!$A$2:$B$99,2,FALSE),"")</f>
        <v/>
      </c>
      <c r="AH64" s="302" t="str">
        <f>IFERROR(VLOOKUP(AH$2,DE_98_M!$A$2:$B$99,2,FALSE),"")</f>
        <v/>
      </c>
      <c r="AI64" s="302" t="str">
        <f>IFERROR(VLOOKUP(AI$2,DE_98_M!$A$2:$B$99,2,FALSE),"")</f>
        <v/>
      </c>
      <c r="AJ64" s="302" t="str">
        <f>IFERROR(VLOOKUP(AJ$2,DE_98_M!$A$2:$B$99,2,FALSE),"")</f>
        <v/>
      </c>
    </row>
    <row r="65" spans="1:36" ht="144">
      <c r="A65" s="302" t="str">
        <f>IFERROR(VLOOKUP(A$2,IP_6_M!$A$2:$B$99,2,FALSE),"")</f>
        <v>IP_6</v>
      </c>
      <c r="B65" s="302" t="str">
        <f>IFERROR(VLOOKUP(B$2,IP_6_M!$A$2:$B$99,2,FALSE),"")</f>
        <v>7. Mayor protección de nuestro patrimonio cultural</v>
      </c>
      <c r="C65" s="302" t="str">
        <f>IFERROR(VLOOKUP(C$2,IP_6_M!$A$2:$B$99,2,FALSE),"")</f>
        <v>Coherencia de fondos públicos</v>
      </c>
      <c r="D65" s="302" t="str">
        <f>IFERROR(VLOOKUP(D$2,IP_6_M!$A$2:$B$99,2,FALSE),"")</f>
        <v>Porcentaje de inversión pública destinada a proyectos que tienen procesos de intervención de restauración de inmuebles patrimoniales sobre el total de inversión destinada a proyectos con recomendación favorable.</v>
      </c>
      <c r="E65" s="302" t="str">
        <f>IFERROR(VLOOKUP(E$2,IP_6_M!$A$2:$B$99,2,FALSE),"")</f>
        <v>Complementario</v>
      </c>
      <c r="F65" s="302">
        <f>IFERROR(VLOOKUP(F$2,IP_6_M!$A$2:$B$99,2,FALSE),"")</f>
        <v>2018</v>
      </c>
      <c r="G65" s="302" t="str">
        <f>IFERROR(VLOOKUP(G$2,IP_6_M!$A$2:$B$99,2,FALSE),"")</f>
        <v>Comunal</v>
      </c>
      <c r="H65" s="302" t="str">
        <f>IFERROR(VLOOKUP(H$2,IP_6_M!$A$2:$B$99,2,FALSE),"")</f>
        <v xml:space="preserve">Este indicador reconoce la inversión pública en proyectos de intervención patrimonial con Recomendación Favorable (RS) otorgada por el Ministerio de Desarrollo Social y Familia (MIDESO) en el ámbito geográfico comunal, la cual se encuentra declarada en el Banco Integrado de Proyectos (BIP). Toma el costo de inversión de los proyectos con proceso de restauración con RS, sobre el total del costo de inversión con RS. Permite identificar la coherencia en la inversión que realiza el Estado, evitando la duplicidad de recursos y asegurando una visión coherente e integrada de la inversión para la restauración de inmuebles patrimoniales. </v>
      </c>
      <c r="I65" s="302" t="str">
        <f>IFERROR(VLOOKUP(I$2,IP_6_M!$A$2:$B$99,2,FALSE),"")</f>
        <v>Análisis de bases de datos</v>
      </c>
      <c r="J65" s="302" t="str">
        <f>IFERROR(VLOOKUP(J$2,IP_6_M!$A$2:$B$99,2,FALSE),"")</f>
        <v>117 comunas</v>
      </c>
      <c r="K65" s="302" t="str">
        <f>IFERROR(VLOOKUP(K$2,IP_6_M!$A$2:$B$99,2,FALSE),"")</f>
        <v>117 comunas</v>
      </c>
      <c r="L65" s="302" t="str">
        <f>IFERROR(VLOOKUP(L$2,IP_6_M!$A$2:$B$99,2,FALSE),"")</f>
        <v>Porcentaje</v>
      </c>
      <c r="M65" s="305">
        <f>IFERROR(VLOOKUP(M$2,IP_6_M!$A$2:$B$99,2,FALSE),"")</f>
        <v>43087</v>
      </c>
      <c r="N65" s="305">
        <f>IFERROR(VLOOKUP(N$2,IP_6_M!$A$2:$B$99,2,FALSE),"")</f>
        <v>43682</v>
      </c>
      <c r="O65" s="302" t="str">
        <f>IFERROR(VLOOKUP(O$2,IP_6_M!$A$2:$B$99,2,FALSE),"")</f>
        <v>5 años</v>
      </c>
      <c r="P65" s="302" t="str">
        <f>IFERROR(VLOOKUP(P$2,IP_6_M!$A$2:$B$99,2,FALSE),"")</f>
        <v>Restauración - Patrimonio - Inmuebles patrimoniales - Inversión</v>
      </c>
      <c r="Q65" s="302" t="str">
        <f>IFERROR(VLOOKUP(Q$2,IP_6_M!$A$2:$B$99,2,FALSE),"")</f>
        <v>Instalaciones y edificaciones</v>
      </c>
      <c r="R65" s="302" t="str">
        <f>IFERROR(VLOOKUP(R$2,IP_6_M!$A$2:$B$99,2,FALSE),"")</f>
        <v>Instituto Nacional de Estadísticas (INE)</v>
      </c>
      <c r="S65" s="55" t="str">
        <f>IFERROR(VLOOKUP(S$2,IP_6_M!$A$2:$B$99,2,FALSE),"")</f>
        <v xml:space="preserve">No se identifican limitaciones para el cálculo del indicador a la fecha de su actualización. </v>
      </c>
      <c r="T65" s="55" t="str">
        <f>IFERROR(VLOOKUP(T$2,IP_6_M!$A$2:$B$99,2,FALSE),"")</f>
        <v>No tiene</v>
      </c>
      <c r="U65" s="302" t="str">
        <f>IFERROR(VLOOKUP(U$2,IP_6_M!$A$2:$B$99,2,FALSE),"")</f>
        <v>Total de inversión pública de proyectos con RS</v>
      </c>
      <c r="V65" s="302" t="str">
        <f>IFERROR(VLOOKUP(V$2,IP_6_M!$A$2:$B$99,2,FALSE),"")</f>
        <v>Banco Integrado de Proyectos (BIP) del MDSF.</v>
      </c>
      <c r="W65" s="302">
        <f>IFERROR(VLOOKUP(W$2,IP_6_M!$A$2:$B$99,2,FALSE),"")</f>
        <v>2018</v>
      </c>
      <c r="X65" s="302" t="str">
        <f>IFERROR(VLOOKUP(X$2,IP_6_M!$A$2:$B$99,2,FALSE),"")</f>
        <v>Comunal</v>
      </c>
      <c r="Y65" s="302" t="str">
        <f>IFERROR(VLOOKUP(Y$2,IP_6_M!$A$2:$B$99,2,FALSE),"")</f>
        <v>Total de recursos públicos invertidos en proyectos con procesos de restauración de inmuebles patrimoniales, con RS.</v>
      </c>
      <c r="Z65" s="302" t="str">
        <f>IFERROR(VLOOKUP(Z$2,IP_6_M!$A$2:$B$99,2,FALSE),"")</f>
        <v>Banco Integrado de Proyectos (BIP) del MDSF.</v>
      </c>
      <c r="AA65" s="302">
        <f>IFERROR(VLOOKUP(AA$2,IP_6_M!$A$2:$B$99,2,FALSE),"")</f>
        <v>2018</v>
      </c>
      <c r="AB65" s="302" t="str">
        <f>IFERROR(VLOOKUP(AB$2,IP_6_M!$A$2:$B$99,2,FALSE),"")</f>
        <v>Comunal</v>
      </c>
      <c r="AC65" s="302"/>
      <c r="AD65" s="302"/>
      <c r="AE65" s="302"/>
      <c r="AF65" s="302"/>
      <c r="AG65" s="302" t="str">
        <f>IFERROR(VLOOKUP(AG$2,IP_6_M!$A$2:$B$99,2,FALSE),"")</f>
        <v/>
      </c>
      <c r="AH65" s="302" t="str">
        <f>IFERROR(VLOOKUP(AH$2,IP_6_M!$A$2:$B$99,2,FALSE),"")</f>
        <v/>
      </c>
      <c r="AI65" s="302" t="str">
        <f>IFERROR(VLOOKUP(AI$2,IP_6_M!$A$2:$B$99,2,FALSE),"")</f>
        <v/>
      </c>
      <c r="AJ65" s="302" t="str">
        <f>IFERROR(VLOOKUP(AJ$2,IP_6_M!$A$2:$B$99,2,FALSE),"")</f>
        <v/>
      </c>
    </row>
    <row r="66" spans="1:36" ht="108">
      <c r="A66" s="302" t="str">
        <f>IFERROR(VLOOKUP(A$2,IP_34_M!$A$2:$B$99,2,FALSE),"")</f>
        <v>IP_34</v>
      </c>
      <c r="B66" s="302" t="str">
        <f>IFERROR(VLOOKUP(B$2,IP_34_M!$A$2:$B$99,2,FALSE),"")</f>
        <v>7. Mayor protección de nuestro patrimonio cultural</v>
      </c>
      <c r="C66" s="302" t="str">
        <f>IFERROR(VLOOKUP(C$2,IP_34_M!$A$2:$B$99,2,FALSE),"")</f>
        <v>Coherencia de la norma aplicada a inmuebles y áreas patrimoniales</v>
      </c>
      <c r="D66" s="302" t="str">
        <f>IFERROR(VLOOKUP(D$2,IP_34_M!$A$2:$B$99,2,FALSE),"")</f>
        <v>Zonas de Conservación Histórica (ZCH) con norma urbana específica (Plano Seccional/ Plano de Detalle) en Instrumentos de Planificación Territorial (IPT's)</v>
      </c>
      <c r="E66" s="302" t="str">
        <f>IFERROR(VLOOKUP(E$2,IP_34_M!$A$2:$B$99,2,FALSE),"")</f>
        <v>Estructural</v>
      </c>
      <c r="F66" s="302">
        <f>IFERROR(VLOOKUP(F$2,IP_34_M!$A$2:$B$99,2,FALSE),"")</f>
        <v>2017</v>
      </c>
      <c r="G66" s="302" t="str">
        <f>IFERROR(VLOOKUP(G$2,IP_34_M!$A$2:$B$99,2,FALSE),"")</f>
        <v>Comunal</v>
      </c>
      <c r="H66" s="302" t="str">
        <f>IFERROR(VLOOKUP(H$2,IP_34_M!$A$2:$B$99,2,FALSE),"")</f>
        <v xml:space="preserve">Este indicador permite evaluar el desarrollo de norma urbana específica, en los Instrumentos de Planificación Territorial (IPT's) para las Zonas de Conservación Histórica (ZCH) por comuna. La definición de dichas normas permite establecer características urbanas como usos de suelo, trazados viales, densidades, líneas de edificación, sistemas de agrupamiento, coeficientes y alturas de edificación, de manera que las nuevas construcciones o la modificación de las existentes, constituyan un aporte urbanístico relevante, coherente a los valores por los cuales los bienes han sido puestos en valor. </v>
      </c>
      <c r="I66" s="302" t="str">
        <f>IFERROR(VLOOKUP(I$2,IP_34_M!$A$2:$B$99,2,FALSE),"")</f>
        <v>Análisis de IPT's</v>
      </c>
      <c r="J66" s="302" t="str">
        <f>IFERROR(VLOOKUP(J$2,IP_34_M!$A$2:$B$99,2,FALSE),"")</f>
        <v>117 Comunas</v>
      </c>
      <c r="K66" s="302" t="str">
        <f>IFERROR(VLOOKUP(K$2,IP_34_M!$A$2:$B$99,2,FALSE),"")</f>
        <v>37 Comunas que poseen ZCH</v>
      </c>
      <c r="L66" s="302" t="str">
        <f>IFERROR(VLOOKUP(L$2,IP_34_M!$A$2:$B$99,2,FALSE),"")</f>
        <v>Sí o No</v>
      </c>
      <c r="M66" s="305">
        <f>IFERROR(VLOOKUP(M$2,IP_34_M!$A$2:$B$99,2,FALSE),"")</f>
        <v>43069</v>
      </c>
      <c r="N66" s="305">
        <f>IFERROR(VLOOKUP(N$2,IP_34_M!$A$2:$B$99,2,FALSE),"")</f>
        <v>43684</v>
      </c>
      <c r="O66" s="302" t="str">
        <f>IFERROR(VLOOKUP(O$2,IP_34_M!$A$2:$B$99,2,FALSE),"")</f>
        <v>3 años</v>
      </c>
      <c r="P66" s="302" t="str">
        <f>IFERROR(VLOOKUP(P$2,IP_34_M!$A$2:$B$99,2,FALSE),"")</f>
        <v>Patrimonio - ZCH</v>
      </c>
      <c r="Q66" s="302" t="str">
        <f>IFERROR(VLOOKUP(Q$2,IP_34_M!$A$2:$B$99,2,FALSE),"")</f>
        <v>Estructura</v>
      </c>
      <c r="R66" s="302" t="str">
        <f>IFERROR(VLOOKUP(R$2,IP_34_M!$A$2:$B$99,2,FALSE),"")</f>
        <v>Instituto Nacional de Estadísticas (INE)</v>
      </c>
      <c r="S66" s="55" t="str">
        <f>IFERROR(VLOOKUP(S$2,IP_34_M!$A$2:$B$99,2,FALSE),"")</f>
        <v xml:space="preserve">No se identificaron limitaciones para el cálculo del indicador a la fecha de su actualización. </v>
      </c>
      <c r="T66" s="55" t="str">
        <f>IFERROR(VLOOKUP(T$2,IP_34_M!$A$2:$B$99,2,FALSE),"")</f>
        <v>IP_34a, IP_48.</v>
      </c>
      <c r="U66" s="302" t="str">
        <f>IFERROR(VLOOKUP(U$2,IP_34_M!$A$2:$B$99,2,FALSE),"")</f>
        <v>Listado de inmuebles y Zonas patrimoniales</v>
      </c>
      <c r="V66" s="302" t="str">
        <f>IFERROR(VLOOKUP(V$2,IP_34_M!$A$2:$B$99,2,FALSE),"")</f>
        <v>Ministerio de Vivienda y Urbanismo (MINVU)</v>
      </c>
      <c r="W66" s="302">
        <f>IFERROR(VLOOKUP(W$2,IP_34_M!$A$2:$B$99,2,FALSE),"")</f>
        <v>2017</v>
      </c>
      <c r="X66" s="302" t="str">
        <f>IFERROR(VLOOKUP(X$2,IP_34_M!$A$2:$B$99,2,FALSE),"")</f>
        <v>Comunal</v>
      </c>
      <c r="Y66" s="302" t="str">
        <f>IFERROR(VLOOKUP(Y$2,IP_34_M!$A$2:$B$99,2,FALSE),"")</f>
        <v>Plan Regulador Comunal (PRC) vigentes</v>
      </c>
      <c r="Z66" s="302" t="str">
        <f>IFERROR(VLOOKUP(Z$2,IP_34_M!$A$2:$B$99,2,FALSE),"")</f>
        <v>MINVU</v>
      </c>
      <c r="AA66" s="302">
        <f>IFERROR(VLOOKUP(AA$2,IP_34_M!$A$2:$B$99,2,FALSE),"")</f>
        <v>2017</v>
      </c>
      <c r="AB66" s="302" t="str">
        <f>IFERROR(VLOOKUP(AB$2,IP_34_M!$A$2:$B$99,2,FALSE),"")</f>
        <v>Comunal</v>
      </c>
      <c r="AC66" s="302"/>
      <c r="AD66" s="302"/>
      <c r="AE66" s="302"/>
      <c r="AF66" s="302"/>
      <c r="AG66" s="302" t="str">
        <f>IFERROR(VLOOKUP(AG$2,IP_34_M!$A$2:$B$99,2,FALSE),"")</f>
        <v/>
      </c>
      <c r="AH66" s="302" t="str">
        <f>IFERROR(VLOOKUP(AH$2,IP_34_M!$A$2:$B$99,2,FALSE),"")</f>
        <v/>
      </c>
      <c r="AI66" s="302" t="str">
        <f>IFERROR(VLOOKUP(AI$2,IP_34_M!$A$2:$B$99,2,FALSE),"")</f>
        <v/>
      </c>
      <c r="AJ66" s="302" t="str">
        <f>IFERROR(VLOOKUP(AJ$2,IP_34_M!$A$2:$B$99,2,FALSE),"")</f>
        <v/>
      </c>
    </row>
    <row r="67" spans="1:36" ht="108">
      <c r="A67" s="302" t="str">
        <f>IFERROR(VLOOKUP(A$2,IP_34a_M!$A$2:$B$99,2,FALSE),"")</f>
        <v>IP_34a</v>
      </c>
      <c r="B67" s="302" t="str">
        <f>IFERROR(VLOOKUP(B$2,IP_34a_M!$A$2:$B$99,2,FALSE),"")</f>
        <v>7. Mayor protección de nuestro patrimonio cultural</v>
      </c>
      <c r="C67" s="302" t="str">
        <f>IFERROR(VLOOKUP(C$2,IP_34a_M!$A$2:$B$99,2,FALSE),"")</f>
        <v>Coherencia de la norma aplicada a inmuebles y áreas patrimoniales</v>
      </c>
      <c r="D67" s="302" t="str">
        <f>IFERROR(VLOOKUP(D$2,IP_34a_M!$A$2:$B$99,2,FALSE),"")</f>
        <v>Zonas de Conservación Histórica (ZCH) con norma arquitectónica específica (Plano Seccional / Plano de Detalle) en Instrumentos de Planificación Territorial (IPT's)</v>
      </c>
      <c r="E67" s="302" t="str">
        <f>IFERROR(VLOOKUP(E$2,IP_34a_M!$A$2:$B$99,2,FALSE),"")</f>
        <v>Estructural</v>
      </c>
      <c r="F67" s="302">
        <f>IFERROR(VLOOKUP(F$2,IP_34a_M!$A$2:$B$99,2,FALSE),"")</f>
        <v>2017</v>
      </c>
      <c r="G67" s="302" t="str">
        <f>IFERROR(VLOOKUP(G$2,IP_34a_M!$A$2:$B$99,2,FALSE),"")</f>
        <v>Comunal</v>
      </c>
      <c r="H67" s="302" t="str">
        <f>IFERROR(VLOOKUP(H$2,IP_34a_M!$A$2:$B$99,2,FALSE),"")</f>
        <v xml:space="preserve">Este indicador permite evaluar, por comuna, el desarrollo de norma arquitectónica específica en los Instrumentos de Planificación Territorial (IPT's) para las Zonas de Conservación Histórica (ZCH). La definición de dichas normas permite establecer las características arquitectónicas tales como las dimensiones, expresión y existencia de elementos tales como: balcones, lucarnas, zócalos, entre otros, además de poder regular detalles arquitectónicos en las fachadas y otros elementos ornamentales de éstas. Con lo anterior, se busca que las nuevas construcciones, o la modificación de las existentes, constituyan un aporte urbanístico relevante, coherente a los valores por los cuales los bienes han sido puestos en valor. </v>
      </c>
      <c r="I67" s="302" t="str">
        <f>IFERROR(VLOOKUP(I$2,IP_34a_M!$A$2:$B$99,2,FALSE),"")</f>
        <v>Análisis de IPTs</v>
      </c>
      <c r="J67" s="302" t="str">
        <f>IFERROR(VLOOKUP(J$2,IP_34a_M!$A$2:$B$99,2,FALSE),"")</f>
        <v>117 Comunas</v>
      </c>
      <c r="K67" s="302" t="str">
        <f>IFERROR(VLOOKUP(K$2,IP_34a_M!$A$2:$B$99,2,FALSE),"")</f>
        <v>37 Comunas que poseen ZCH</v>
      </c>
      <c r="L67" s="302" t="str">
        <f>IFERROR(VLOOKUP(L$2,IP_34a_M!$A$2:$B$99,2,FALSE),"")</f>
        <v>Sí o No</v>
      </c>
      <c r="M67" s="305">
        <f>IFERROR(VLOOKUP(M$2,IP_34a_M!$A$2:$B$99,2,FALSE),"")</f>
        <v>43069</v>
      </c>
      <c r="N67" s="305">
        <f>IFERROR(VLOOKUP(N$2,IP_34a_M!$A$2:$B$99,2,FALSE),"")</f>
        <v>43684</v>
      </c>
      <c r="O67" s="302" t="str">
        <f>IFERROR(VLOOKUP(O$2,IP_34a_M!$A$2:$B$99,2,FALSE),"")</f>
        <v>3 años</v>
      </c>
      <c r="P67" s="302" t="str">
        <f>IFERROR(VLOOKUP(P$2,IP_34a_M!$A$2:$B$99,2,FALSE),"")</f>
        <v>Patrimonio - ZCH</v>
      </c>
      <c r="Q67" s="302" t="str">
        <f>IFERROR(VLOOKUP(Q$2,IP_34a_M!$A$2:$B$99,2,FALSE),"")</f>
        <v>Estructura</v>
      </c>
      <c r="R67" s="302" t="str">
        <f>IFERROR(VLOOKUP(R$2,IP_34a_M!$A$2:$B$99,2,FALSE),"")</f>
        <v>Instituto Nacional de Estadísticas (INE)</v>
      </c>
      <c r="S67" s="55" t="str">
        <f>IFERROR(VLOOKUP(S$2,IP_34a_M!$A$2:$B$99,2,FALSE),"")</f>
        <v xml:space="preserve">No se identificaron limitaciones para el cálculo del indicador a la fecha de su actualización. </v>
      </c>
      <c r="T67" s="55" t="str">
        <f>IFERROR(VLOOKUP(T$2,IP_34a_M!$A$2:$B$99,2,FALSE),"")</f>
        <v>IP_34, IP_48.</v>
      </c>
      <c r="U67" s="302" t="str">
        <f>IFERROR(VLOOKUP(U$2,IP_34a_M!$A$2:$B$99,2,FALSE),"")</f>
        <v>Plan Regulador Comunal (PRC) vigentes</v>
      </c>
      <c r="V67" s="302" t="str">
        <f>IFERROR(VLOOKUP(V$2,IP_34a_M!$A$2:$B$99,2,FALSE),"")</f>
        <v>Ministerio de Vivienda y Urbanismo (MINVU)</v>
      </c>
      <c r="W67" s="302">
        <f>IFERROR(VLOOKUP(W$2,IP_34a_M!$A$2:$B$99,2,FALSE),"")</f>
        <v>2017</v>
      </c>
      <c r="X67" s="302" t="str">
        <f>IFERROR(VLOOKUP(X$2,IP_34a_M!$A$2:$B$99,2,FALSE),"")</f>
        <v>Comunal</v>
      </c>
      <c r="Y67" s="302" t="str">
        <f>IFERROR(VLOOKUP(Y$2,IP_34a_M!$A$2:$B$99,2,FALSE),"")</f>
        <v>PRC vigentes</v>
      </c>
      <c r="Z67" s="302" t="str">
        <f>IFERROR(VLOOKUP(Z$2,IP_34a_M!$A$2:$B$99,2,FALSE),"")</f>
        <v>MINVU</v>
      </c>
      <c r="AA67" s="302">
        <f>IFERROR(VLOOKUP(AA$2,IP_34a_M!$A$2:$B$99,2,FALSE),"")</f>
        <v>2017</v>
      </c>
      <c r="AB67" s="302" t="str">
        <f>IFERROR(VLOOKUP(AB$2,IP_34a_M!$A$2:$B$99,2,FALSE),"")</f>
        <v>Comunal</v>
      </c>
      <c r="AC67" s="302"/>
      <c r="AD67" s="302"/>
      <c r="AE67" s="302"/>
      <c r="AF67" s="302"/>
      <c r="AG67" s="302" t="str">
        <f>IFERROR(VLOOKUP(AG$2,IP_34a_M!$A$2:$B$99,2,FALSE),"")</f>
        <v/>
      </c>
      <c r="AH67" s="302" t="str">
        <f>IFERROR(VLOOKUP(AH$2,IP_34a_M!$A$2:$B$99,2,FALSE),"")</f>
        <v/>
      </c>
      <c r="AI67" s="302" t="str">
        <f>IFERROR(VLOOKUP(AI$2,IP_34a_M!$A$2:$B$99,2,FALSE),"")</f>
        <v/>
      </c>
      <c r="AJ67" s="302" t="str">
        <f>IFERROR(VLOOKUP(AJ$2,IP_34a_M!$A$2:$B$99,2,FALSE),"")</f>
        <v/>
      </c>
    </row>
    <row r="68" spans="1:36" ht="60">
      <c r="A68" s="302" t="str">
        <f>IFERROR(VLOOKUP(A$2,IP_48_M!$A$2:$B$99,2,FALSE),"")</f>
        <v>IP_48</v>
      </c>
      <c r="B68" s="302" t="str">
        <f>IFERROR(VLOOKUP(B$2,IP_48_M!$A$2:$B$99,2,FALSE),"")</f>
        <v>7. Mayor protección de nuestro patrimonio cultural</v>
      </c>
      <c r="C68" s="302" t="str">
        <f>IFERROR(VLOOKUP(C$2,IP_48_M!$A$2:$B$99,2,FALSE),"")</f>
        <v>Coherencia de la norma aplicada a inmuebles y áreas patrimoniales</v>
      </c>
      <c r="D68" s="302" t="str">
        <f>IFERROR(VLOOKUP(D$2,IP_48_M!$A$2:$B$99,2,FALSE),"")</f>
        <v>Plan Regulador Comunal (PRC) reconoce inmuebles y/o zonas de conservación histórica</v>
      </c>
      <c r="E68" s="302" t="str">
        <f>IFERROR(VLOOKUP(E$2,IP_48_M!$A$2:$B$99,2,FALSE),"")</f>
        <v>Complementario</v>
      </c>
      <c r="F68" s="302">
        <f>IFERROR(VLOOKUP(F$2,IP_48_M!$A$2:$B$99,2,FALSE),"")</f>
        <v>2018</v>
      </c>
      <c r="G68" s="302" t="str">
        <f>IFERROR(VLOOKUP(G$2,IP_48_M!$A$2:$B$99,2,FALSE),"")</f>
        <v>Comunal</v>
      </c>
      <c r="H68" s="302" t="str">
        <f>IFERROR(VLOOKUP(H$2,IP_48_M!$A$2:$B$99,2,FALSE),"")</f>
        <v xml:space="preserve">Este indicador, binario (Sí y No), tiene por objetivo evaluar si las comunas tienen reconocido patrimonio, IZC y/o ZCH en sus Instrumentos de Planificación Territorial (IPT's) de escala comunal. Lo anterior, permite dar cuenta del reconocimiento, por parte de las comunas, de su patrimonio local. </v>
      </c>
      <c r="I68" s="302" t="str">
        <f>IFERROR(VLOOKUP(I$2,IP_48_M!$A$2:$B$99,2,FALSE),"")</f>
        <v>Análisis de IPT's</v>
      </c>
      <c r="J68" s="302" t="str">
        <f>IFERROR(VLOOKUP(J$2,IP_48_M!$A$2:$B$99,2,FALSE),"")</f>
        <v>117 Comunas</v>
      </c>
      <c r="K68" s="302" t="str">
        <f>IFERROR(VLOOKUP(K$2,IP_48_M!$A$2:$B$99,2,FALSE),"")</f>
        <v>117 Comunas</v>
      </c>
      <c r="L68" s="302" t="str">
        <f>IFERROR(VLOOKUP(L$2,IP_48_M!$A$2:$B$99,2,FALSE),"")</f>
        <v>Sí y No</v>
      </c>
      <c r="M68" s="305">
        <f>IFERROR(VLOOKUP(M$2,IP_48_M!$A$2:$B$99,2,FALSE),"")</f>
        <v>43069</v>
      </c>
      <c r="N68" s="305">
        <f>IFERROR(VLOOKUP(N$2,IP_48_M!$A$2:$B$99,2,FALSE),"")</f>
        <v>43671</v>
      </c>
      <c r="O68" s="302" t="str">
        <f>IFERROR(VLOOKUP(O$2,IP_48_M!$A$2:$B$99,2,FALSE),"")</f>
        <v>3 años</v>
      </c>
      <c r="P68" s="302" t="str">
        <f>IFERROR(VLOOKUP(P$2,IP_48_M!$A$2:$B$99,2,FALSE),"")</f>
        <v>Patrimonio – ZCH - ZCH</v>
      </c>
      <c r="Q68" s="302" t="str">
        <f>IFERROR(VLOOKUP(Q$2,IP_48_M!$A$2:$B$99,2,FALSE),"")</f>
        <v>Estructura</v>
      </c>
      <c r="R68" s="302" t="str">
        <f>IFERROR(VLOOKUP(R$2,IP_48_M!$A$2:$B$99,2,FALSE),"")</f>
        <v>Instituto Nacional de Estadísticas (INE)</v>
      </c>
      <c r="S68" s="55" t="str">
        <f>IFERROR(VLOOKUP(S$2,IP_48_M!$A$2:$B$99,2,FALSE),"")</f>
        <v xml:space="preserve">No se identificaron limitaciones para el cálculo del indicador a la fecha de su actualización. </v>
      </c>
      <c r="T68" s="55" t="str">
        <f>IFERROR(VLOOKUP(T$2,IP_48_M!$A$2:$B$99,2,FALSE),"")</f>
        <v>IP_34, IP_34a.</v>
      </c>
      <c r="U68" s="302" t="str">
        <f>IFERROR(VLOOKUP(U$2,IP_48_M!$A$2:$B$99,2,FALSE),"")</f>
        <v>PRC vigentes para revisión de Inmuebles y zonas de conservación históricas identificadas</v>
      </c>
      <c r="V68" s="302" t="str">
        <f>IFERROR(VLOOKUP(V$2,IP_48_M!$A$2:$B$99,2,FALSE),"")</f>
        <v>Ministerio Nacional de Vivienda y Urbanismo (MINVU)</v>
      </c>
      <c r="W68" s="302">
        <f>IFERROR(VLOOKUP(W$2,IP_48_M!$A$2:$B$99,2,FALSE),"")</f>
        <v>2018</v>
      </c>
      <c r="X68" s="302" t="str">
        <f>IFERROR(VLOOKUP(X$2,IP_48_M!$A$2:$B$99,2,FALSE),"")</f>
        <v>Comunal</v>
      </c>
      <c r="Y68" s="302"/>
      <c r="Z68" s="302"/>
      <c r="AA68" s="302"/>
      <c r="AB68" s="302"/>
      <c r="AC68" s="302"/>
      <c r="AD68" s="302"/>
      <c r="AE68" s="302"/>
      <c r="AF68" s="302"/>
      <c r="AG68" s="302" t="str">
        <f>IFERROR(VLOOKUP(AG$2,IP_48_M!$A$2:$B$99,2,FALSE),"")</f>
        <v/>
      </c>
      <c r="AH68" s="302" t="str">
        <f>IFERROR(VLOOKUP(AH$2,IP_48_M!$A$2:$B$99,2,FALSE),"")</f>
        <v/>
      </c>
      <c r="AI68" s="302" t="str">
        <f>IFERROR(VLOOKUP(AI$2,IP_48_M!$A$2:$B$99,2,FALSE),"")</f>
        <v/>
      </c>
      <c r="AJ68" s="302" t="str">
        <f>IFERROR(VLOOKUP(AJ$2,IP_48_M!$A$2:$B$99,2,FALSE),"")</f>
        <v/>
      </c>
    </row>
    <row r="69" spans="1:36" ht="72">
      <c r="A69" s="302" t="str">
        <f>IFERROR(VLOOKUP(A$2,IP_43_M!$A$2:$B$99,2,FALSE),"")</f>
        <v>IP_43</v>
      </c>
      <c r="B69" s="302" t="str">
        <f>IFERROR(VLOOKUP(B$2,IP_43_M!$A$2:$B$99,2,FALSE),"")</f>
        <v>7. Mayor protección de nuestro patrimonio cultural</v>
      </c>
      <c r="C69" s="302" t="str">
        <f>IFERROR(VLOOKUP(C$2,IP_43_M!$A$2:$B$99,2,FALSE),"")</f>
        <v>Valoración económica, social, paisajística, ambiental y cultural en IPT's</v>
      </c>
      <c r="D69" s="302" t="str">
        <f>IFERROR(VLOOKUP(D$2,IP_43_M!$A$2:$B$99,2,FALSE),"")</f>
        <v>Porcentaje de zonas típicas con lineamientos de intervención aprobados</v>
      </c>
      <c r="E69" s="302" t="str">
        <f>IFERROR(VLOOKUP(E$2,IP_43_M!$A$2:$B$99,2,FALSE),"")</f>
        <v>Estructural</v>
      </c>
      <c r="F69" s="302">
        <f>IFERROR(VLOOKUP(F$2,IP_43_M!$A$2:$B$99,2,FALSE),"")</f>
        <v>2018</v>
      </c>
      <c r="G69" s="302" t="str">
        <f>IFERROR(VLOOKUP(G$2,IP_43_M!$A$2:$B$99,2,FALSE),"")</f>
        <v>Comunal</v>
      </c>
      <c r="H69" s="302" t="str">
        <f>IFERROR(VLOOKUP(H$2,IP_43_M!$A$2:$B$99,2,FALSE),"")</f>
        <v>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v>
      </c>
      <c r="I69" s="302" t="str">
        <f>IFERROR(VLOOKUP(I$2,IP_43_M!$A$2:$B$99,2,FALSE),"")</f>
        <v>Análisis de base de datos</v>
      </c>
      <c r="J69" s="302" t="str">
        <f>IFERROR(VLOOKUP(J$2,IP_43_M!$A$2:$B$99,2,FALSE),"")</f>
        <v>117 comunas</v>
      </c>
      <c r="K69" s="302" t="str">
        <f>IFERROR(VLOOKUP(K$2,IP_43_M!$A$2:$B$99,2,FALSE),"")</f>
        <v>117 comunas</v>
      </c>
      <c r="L69" s="302" t="str">
        <f>IFERROR(VLOOKUP(L$2,IP_43_M!$A$2:$B$99,2,FALSE),"")</f>
        <v>Porcentaje</v>
      </c>
      <c r="M69" s="305">
        <f>IFERROR(VLOOKUP(M$2,IP_43_M!$A$2:$B$99,2,FALSE),"")</f>
        <v>43061</v>
      </c>
      <c r="N69" s="305">
        <f>IFERROR(VLOOKUP(N$2,IP_43_M!$A$2:$B$99,2,FALSE),"")</f>
        <v>43706</v>
      </c>
      <c r="O69" s="302" t="str">
        <f>IFERROR(VLOOKUP(O$2,IP_43_M!$A$2:$B$99,2,FALSE),"")</f>
        <v>3 años</v>
      </c>
      <c r="P69" s="302" t="str">
        <f>IFERROR(VLOOKUP(P$2,IP_43_M!$A$2:$B$99,2,FALSE),"")</f>
        <v>Patrimonio - Zona típica</v>
      </c>
      <c r="Q69" s="302" t="str">
        <f>IFERROR(VLOOKUP(Q$2,IP_43_M!$A$2:$B$99,2,FALSE),"")</f>
        <v>Estructura</v>
      </c>
      <c r="R69" s="302" t="str">
        <f>IFERROR(VLOOKUP(R$2,IP_43_M!$A$2:$B$99,2,FALSE),"")</f>
        <v>Instituto Nacional de Estadísticas (INE)</v>
      </c>
      <c r="S69" s="55" t="str">
        <f>IFERROR(VLOOKUP(S$2,IP_43_M!$A$2:$B$99,2,FALSE),"")</f>
        <v xml:space="preserve">No se identificaron limitaciones para el cálculo del indicador a la fecha de su actualización. </v>
      </c>
      <c r="T69" s="55" t="str">
        <f>IFERROR(VLOOKUP(T$2,IP_43_M!$A$2:$B$99,2,FALSE),"")</f>
        <v>IP_43a, IP_48.</v>
      </c>
      <c r="U69" s="302" t="str">
        <f>IFERROR(VLOOKUP(U$2,IP_43_M!$A$2:$B$99,2,FALSE),"")</f>
        <v>Número de Zonas típicas con lineamientos de intervención aprobados</v>
      </c>
      <c r="V69" s="302" t="str">
        <f>IFERROR(VLOOKUP(V$2,IP_43_M!$A$2:$B$99,2,FALSE),"")</f>
        <v>Consejo de Monumentos Nacionales (CMN)</v>
      </c>
      <c r="W69" s="302">
        <f>IFERROR(VLOOKUP(W$2,IP_43_M!$A$2:$B$99,2,FALSE),"")</f>
        <v>2018</v>
      </c>
      <c r="X69" s="302" t="str">
        <f>IFERROR(VLOOKUP(X$2,IP_43_M!$A$2:$B$99,2,FALSE),"")</f>
        <v>Comunal</v>
      </c>
      <c r="Y69" s="302" t="str">
        <f>IFERROR(VLOOKUP(Y$2,IP_43_M!$A$2:$B$99,2,FALSE),"")</f>
        <v>Número total de Zonas típicas</v>
      </c>
      <c r="Z69" s="302" t="str">
        <f>IFERROR(VLOOKUP(Z$2,IP_43_M!$A$2:$B$99,2,FALSE),"")</f>
        <v>CMN</v>
      </c>
      <c r="AA69" s="302">
        <f>IFERROR(VLOOKUP(AA$2,IP_43_M!$A$2:$B$99,2,FALSE),"")</f>
        <v>2018</v>
      </c>
      <c r="AB69" s="302" t="str">
        <f>IFERROR(VLOOKUP(AB$2,IP_43_M!$A$2:$B$99,2,FALSE),"")</f>
        <v>Comunal</v>
      </c>
      <c r="AC69" s="302"/>
      <c r="AD69" s="302"/>
      <c r="AE69" s="302"/>
      <c r="AF69" s="302"/>
      <c r="AG69" s="302" t="str">
        <f>IFERROR(VLOOKUP(AG$2,IP_43_M!$A$2:$B$99,2,FALSE),"")</f>
        <v/>
      </c>
      <c r="AH69" s="302" t="str">
        <f>IFERROR(VLOOKUP(AH$2,IP_43_M!$A$2:$B$99,2,FALSE),"")</f>
        <v/>
      </c>
      <c r="AI69" s="302" t="str">
        <f>IFERROR(VLOOKUP(AI$2,IP_43_M!$A$2:$B$99,2,FALSE),"")</f>
        <v/>
      </c>
      <c r="AJ69" s="302" t="str">
        <f>IFERROR(VLOOKUP(AJ$2,IP_43_M!$A$2:$B$99,2,FALSE),"")</f>
        <v/>
      </c>
    </row>
    <row r="70" spans="1:36" ht="96">
      <c r="A70" s="302" t="str">
        <f>IFERROR(VLOOKUP(A$2,IP_43a_M!$A$2:$B$99,2,FALSE),"")</f>
        <v>IP_43a</v>
      </c>
      <c r="B70" s="302" t="str">
        <f>IFERROR(VLOOKUP(B$2,IP_43a_M!$A$2:$B$99,2,FALSE),"")</f>
        <v>7. Mayor protección de nuestro patrimonio cultural</v>
      </c>
      <c r="C70" s="302" t="str">
        <f>IFERROR(VLOOKUP(C$2,IP_43a_M!$A$2:$B$99,2,FALSE),"")</f>
        <v>Valoración económica, social, paisajística, ambiental y cultural en IPT's</v>
      </c>
      <c r="D70" s="302" t="str">
        <f>IFERROR(VLOOKUP(D$2,IP_43a_M!$A$2:$B$99,2,FALSE),"")</f>
        <v>Porcentaje de zonas típicas con lineamientos de intervención en desarrollo</v>
      </c>
      <c r="E70" s="302" t="str">
        <f>IFERROR(VLOOKUP(E$2,IP_43a_M!$A$2:$B$99,2,FALSE),"")</f>
        <v>Estructural</v>
      </c>
      <c r="F70" s="302">
        <f>IFERROR(VLOOKUP(F$2,IP_43a_M!$A$2:$B$99,2,FALSE),"")</f>
        <v>2018</v>
      </c>
      <c r="G70" s="302" t="str">
        <f>IFERROR(VLOOKUP(G$2,IP_43a_M!$A$2:$B$99,2,FALSE),"")</f>
        <v>Comunal</v>
      </c>
      <c r="H70" s="302" t="str">
        <f>IFERROR(VLOOKUP(H$2,IP_43a_M!$A$2:$B$99,2,FALSE),"")</f>
        <v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estando entonces al tanto del estado de avance en la elaboración de este instrumento. Esta información es complementada con lo que declaran las municipalidades en una encuesta aplicada por SIEDU. En base a esta información, es posible calcular el porcentaje respecto al número total de Zonas típicas existentes en la comuna. Se considera que mientras mayor sea el porcentaje de este indicador habrá una mayor gestión y protección de las Zonas típicas. </v>
      </c>
      <c r="I70" s="302" t="str">
        <f>IFERROR(VLOOKUP(I$2,IP_43a_M!$A$2:$B$99,2,FALSE),"")</f>
        <v>Análisis de base de datos</v>
      </c>
      <c r="J70" s="302" t="str">
        <f>IFERROR(VLOOKUP(J$2,IP_43a_M!$A$2:$B$99,2,FALSE),"")</f>
        <v>117 comunas</v>
      </c>
      <c r="K70" s="302" t="str">
        <f>IFERROR(VLOOKUP(K$2,IP_43a_M!$A$2:$B$99,2,FALSE),"")</f>
        <v>117 comunas</v>
      </c>
      <c r="L70" s="302" t="str">
        <f>IFERROR(VLOOKUP(L$2,IP_43a_M!$A$2:$B$99,2,FALSE),"")</f>
        <v>Porcentaje</v>
      </c>
      <c r="M70" s="305">
        <f>IFERROR(VLOOKUP(M$2,IP_43a_M!$A$2:$B$99,2,FALSE),"")</f>
        <v>43061</v>
      </c>
      <c r="N70" s="305">
        <f>IFERROR(VLOOKUP(N$2,IP_43a_M!$A$2:$B$99,2,FALSE),"")</f>
        <v>43671</v>
      </c>
      <c r="O70" s="302" t="str">
        <f>IFERROR(VLOOKUP(O$2,IP_43a_M!$A$2:$B$99,2,FALSE),"")</f>
        <v>3 años</v>
      </c>
      <c r="P70" s="302" t="str">
        <f>IFERROR(VLOOKUP(P$2,IP_43a_M!$A$2:$B$99,2,FALSE),"")</f>
        <v>Patrimonio - Zona típica</v>
      </c>
      <c r="Q70" s="302" t="str">
        <f>IFERROR(VLOOKUP(Q$2,IP_43a_M!$A$2:$B$99,2,FALSE),"")</f>
        <v>Estructura</v>
      </c>
      <c r="R70" s="302" t="str">
        <f>IFERROR(VLOOKUP(R$2,IP_43a_M!$A$2:$B$99,2,FALSE),"")</f>
        <v>Instituto Nacional de Estadísticas (INE)</v>
      </c>
      <c r="S70" s="55" t="str">
        <f>IFERROR(VLOOKUP(S$2,IP_43a_M!$A$2:$B$99,2,FALSE),"")</f>
        <v xml:space="preserve">No se identificaron limitaciones para el cálculo del indicador a la fecha de su actualización. </v>
      </c>
      <c r="T70" s="55" t="str">
        <f>IFERROR(VLOOKUP(T$2,IP_43a_M!$A$2:$B$99,2,FALSE),"")</f>
        <v>IP_43, IP_48.</v>
      </c>
      <c r="U70" s="302" t="str">
        <f>IFERROR(VLOOKUP(U$2,IP_43a_M!$A$2:$B$99,2,FALSE),"")</f>
        <v>Número de Zonas Típicas con lineamientos de intervención aprobados</v>
      </c>
      <c r="V70" s="302" t="str">
        <f>IFERROR(VLOOKUP(V$2,IP_43a_M!$A$2:$B$99,2,FALSE),"")</f>
        <v>CMN</v>
      </c>
      <c r="W70" s="302">
        <f>IFERROR(VLOOKUP(W$2,IP_43a_M!$A$2:$B$99,2,FALSE),"")</f>
        <v>2018</v>
      </c>
      <c r="X70" s="302" t="str">
        <f>IFERROR(VLOOKUP(X$2,IP_43a_M!$A$2:$B$99,2,FALSE),"")</f>
        <v>Comunal</v>
      </c>
      <c r="Y70" s="302" t="str">
        <f>IFERROR(VLOOKUP(Y$2,IP_43a_M!$A$2:$B$99,2,FALSE),"")</f>
        <v>Número total de Zonas típicas</v>
      </c>
      <c r="Z70" s="302" t="str">
        <f>IFERROR(VLOOKUP(Z$2,IP_43a_M!$A$2:$B$99,2,FALSE),"")</f>
        <v>CMN</v>
      </c>
      <c r="AA70" s="302">
        <f>IFERROR(VLOOKUP(AA$2,IP_43a_M!$A$2:$B$99,2,FALSE),"")</f>
        <v>2018</v>
      </c>
      <c r="AB70" s="302" t="str">
        <f>IFERROR(VLOOKUP(AB$2,IP_43a_M!$A$2:$B$99,2,FALSE),"")</f>
        <v>Comunal</v>
      </c>
      <c r="AC70" s="302"/>
      <c r="AD70" s="302"/>
      <c r="AE70" s="302"/>
      <c r="AF70" s="302"/>
      <c r="AG70" s="302" t="str">
        <f>IFERROR(VLOOKUP(AG$2,IP_43a_M!$A$2:$B$99,2,FALSE),"")</f>
        <v/>
      </c>
      <c r="AH70" s="302" t="str">
        <f>IFERROR(VLOOKUP(AH$2,IP_43a_M!$A$2:$B$99,2,FALSE),"")</f>
        <v/>
      </c>
      <c r="AI70" s="302" t="str">
        <f>IFERROR(VLOOKUP(AI$2,IP_43a_M!$A$2:$B$99,2,FALSE),"")</f>
        <v/>
      </c>
      <c r="AJ70" s="302" t="str">
        <f>IFERROR(VLOOKUP(AJ$2,IP_43a_M!$A$2:$B$99,2,FALSE),"")</f>
        <v/>
      </c>
    </row>
    <row r="71" spans="1:36" ht="60">
      <c r="A71" s="302" t="str">
        <f>IFERROR(VLOOKUP(A$2,IP_47_M!$A$1:$B$93,2,FALSE),"")</f>
        <v>IP_47</v>
      </c>
      <c r="B71" s="302" t="str">
        <f>IFERROR(VLOOKUP(B$2,IP_47_M!$A$1:$B$93,2,FALSE),"")</f>
        <v>8. Mayor y mejor participación de la sociedad civil en las decisiones de desarrollo urbano</v>
      </c>
      <c r="C71" s="302" t="str">
        <f>IFERROR(VLOOKUP(C$2,IP_47_M!$A$1:$B$93,2,FALSE),"")</f>
        <v>Compromiso y participación en el desarrollo comunal</v>
      </c>
      <c r="D71" s="302" t="str">
        <f>IFERROR(VLOOKUP(D$2,IP_47_M!$A$1:$B$93,2,FALSE),"")</f>
        <v>Número de organizaciones de la sociedad civil por cada 1.000 habitantes</v>
      </c>
      <c r="E71" s="302" t="str">
        <f>IFERROR(VLOOKUP(E$2,IP_47_M!$A$1:$B$93,2,FALSE),"")</f>
        <v>Complementario</v>
      </c>
      <c r="F71" s="302">
        <f>IFERROR(VLOOKUP(F$2,IP_47_M!$A$1:$B$93,2,FALSE),"")</f>
        <v>2015</v>
      </c>
      <c r="G71" s="302" t="str">
        <f>IFERROR(VLOOKUP(G$2,IP_47_M!$A$1:$B$93,2,FALSE),"")</f>
        <v>Ciudad</v>
      </c>
      <c r="H71" s="302" t="str">
        <f>IFERROR(VLOOKUP(H$2,IP_47_M!$A$1:$B$93,2,FALSE),"")</f>
        <v xml:space="preserve">Este indicador expresa el número de organizaciones de la sociedad civil por cada 1.000 habitantes en cada comuna y se construye con la información del Proyecto Sociedad en Acción del Centro de Políticas Públicas UC, elaborado el año 2015.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v>
      </c>
      <c r="I71" s="302" t="str">
        <f>IFERROR(VLOOKUP(I$2,IP_47_M!$A$1:$B$93,2,FALSE),"")</f>
        <v>Análisis de bases de datos</v>
      </c>
      <c r="J71" s="302" t="str">
        <f>IFERROR(VLOOKUP(J$2,IP_47_M!$A$1:$B$93,2,FALSE),"")</f>
        <v>35 ciudades</v>
      </c>
      <c r="K71" s="302" t="str">
        <f>IFERROR(VLOOKUP(K$2,IP_47_M!$A$1:$B$93,2,FALSE),"")</f>
        <v>35 ciudades</v>
      </c>
      <c r="L71" s="302" t="str">
        <f>IFERROR(VLOOKUP(L$2,IP_47_M!$A$1:$B$93,2,FALSE),"")</f>
        <v>Relación (Número de organizaciones por cada 1.000 habitantes)</v>
      </c>
      <c r="M71" s="305">
        <f>IFERROR(VLOOKUP(M$2,IP_47_M!$A$1:$B$93,2,FALSE),"")</f>
        <v>43096</v>
      </c>
      <c r="N71" s="305">
        <f>IFERROR(VLOOKUP(N$2,IP_47_M!$A$1:$B$93,2,FALSE),"")</f>
        <v>43676</v>
      </c>
      <c r="O71" s="302" t="str">
        <f>IFERROR(VLOOKUP(O$2,IP_47_M!$A$1:$B$93,2,FALSE),"")</f>
        <v>5 años</v>
      </c>
      <c r="P71" s="302" t="str">
        <f>IFERROR(VLOOKUP(P$2,IP_47_M!$A$1:$B$93,2,FALSE),"")</f>
        <v xml:space="preserve">Organizaciones de la sociedad civil sin fines de lucro - Participación ciudadana. </v>
      </c>
      <c r="Q71" s="302" t="str">
        <f>IFERROR(VLOOKUP(Q$2,IP_47_M!$A$1:$B$93,2,FALSE),"")</f>
        <v>Sociedad</v>
      </c>
      <c r="R71" s="302" t="str">
        <f>IFERROR(VLOOKUP(R$2,IP_47_M!$A$1:$B$93,2,FALSE),"")</f>
        <v>Instituto Nacional de Estadísticas (INE)</v>
      </c>
      <c r="S71" s="55" t="str">
        <f>IFERROR(VLOOKUP(S$2,IP_47_M!$A$1:$B$93,2,FALSE),"")</f>
        <v>No se identifican limitaciones para el cálculo del indicador a la fecha de su actualización.</v>
      </c>
      <c r="T71" s="55" t="str">
        <f>IFERROR(VLOOKUP(T$2,IP_47_M!$A$1:$B$93,2,FALSE),"")</f>
        <v>IP_47a</v>
      </c>
      <c r="U71" s="302" t="str">
        <f>IFERROR(VLOOKUP(U$2,IP_47_M!$A$1:$B$93,2,FALSE),"")</f>
        <v>Número de organizaciones de la sociedad civil</v>
      </c>
      <c r="V71" s="302" t="str">
        <f>IFERROR(VLOOKUP(V$2,IP_47_M!$A$1:$B$93,2,FALSE),"")</f>
        <v>Proyecto Sociedad en Acción del Centro de Políticas Públicas UC</v>
      </c>
      <c r="W71" s="302">
        <f>IFERROR(VLOOKUP(W$2,IP_47_M!$A$1:$B$93,2,FALSE),"")</f>
        <v>2015</v>
      </c>
      <c r="X71" s="302" t="str">
        <f>IFERROR(VLOOKUP(X$2,IP_47_M!$A$1:$B$93,2,FALSE),"")</f>
        <v>Ciudad</v>
      </c>
      <c r="Y71" s="302" t="str">
        <f>IFERROR(VLOOKUP(Y$2,IP_47_M!$A$1:$B$93,2,FALSE),"")</f>
        <v>Proyección de población con base al censo 2017</v>
      </c>
      <c r="Z71" s="302" t="str">
        <f>IFERROR(VLOOKUP(Z$2,IP_47_M!$A$1:$B$93,2,FALSE),"")</f>
        <v>INE</v>
      </c>
      <c r="AA71" s="302">
        <f>IFERROR(VLOOKUP(AA$2,IP_47_M!$A$1:$B$93,2,FALSE),"")</f>
        <v>2015</v>
      </c>
      <c r="AB71" s="302" t="str">
        <f>IFERROR(VLOOKUP(AB$2,IP_47_M!$A$1:$B$93,2,FALSE),"")</f>
        <v>Comunal</v>
      </c>
      <c r="AC71" s="302"/>
      <c r="AD71" s="302"/>
      <c r="AE71" s="302"/>
      <c r="AF71" s="302"/>
      <c r="AG71" s="302" t="str">
        <f>IFERROR(VLOOKUP(AG$2,IP_47_M!$A$1:$B$93,2,FALSE),"")</f>
        <v/>
      </c>
      <c r="AH71" s="302" t="str">
        <f>IFERROR(VLOOKUP(AH$2,IP_47_M!$A$1:$B$93,2,FALSE),"")</f>
        <v/>
      </c>
      <c r="AI71" s="302" t="str">
        <f>IFERROR(VLOOKUP(AI$2,IP_47_M!$A$1:$B$93,2,FALSE),"")</f>
        <v/>
      </c>
      <c r="AJ71" s="302" t="str">
        <f>IFERROR(VLOOKUP(AJ$2,IP_47_M!$A$1:$B$93,2,FALSE),"")</f>
        <v/>
      </c>
    </row>
    <row r="72" spans="1:36" ht="60">
      <c r="A72" s="302" t="str">
        <f>IFERROR(VLOOKUP(A$2,IP_47a_M!$A$2:$B$99,2,FALSE),"")</f>
        <v>IP_47a</v>
      </c>
      <c r="B72" s="302" t="str">
        <f>IFERROR(VLOOKUP(B$2,IP_47a_M!$A$2:$B$99,2,FALSE),"")</f>
        <v>8. Mayor y mejor participación de la sociedad civil en las decisiones de desarrollo urbano</v>
      </c>
      <c r="C72" s="302" t="str">
        <f>IFERROR(VLOOKUP(C$2,IP_47a_M!$A$2:$B$99,2,FALSE),"")</f>
        <v>Compromiso y participación en el desarrollo comunal</v>
      </c>
      <c r="D72" s="302" t="str">
        <f>IFERROR(VLOOKUP(D$2,IP_47a_M!$A$2:$B$99,2,FALSE),"")</f>
        <v>Número de organizaciones comunitarias por cada 1.000 habitantes</v>
      </c>
      <c r="E72" s="302" t="str">
        <f>IFERROR(VLOOKUP(E$2,IP_47a_M!$A$2:$B$99,2,FALSE),"")</f>
        <v>Complementario</v>
      </c>
      <c r="F72" s="302">
        <f>IFERROR(VLOOKUP(F$2,IP_47a_M!$A$2:$B$99,2,FALSE),"")</f>
        <v>2015</v>
      </c>
      <c r="G72" s="302" t="str">
        <f>IFERROR(VLOOKUP(G$2,IP_47a_M!$A$2:$B$99,2,FALSE),"")</f>
        <v>Ciudad</v>
      </c>
      <c r="H72" s="302" t="str">
        <f>IFERROR(VLOOKUP(H$2,IP_47a_M!$A$2:$B$99,2,FALSE),"")</f>
        <v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a con la información del Proyecto Sociedad en Acción del Centro de Políticas Públicas UC. Los resultados del indicador son presentados a nivel de ciudad lo que da cuenta del lugar de inscripción de la correspondiente fundación y asociación, lo que no se corresponde necesariamente con el lugar de acción. </v>
      </c>
      <c r="I72" s="302" t="str">
        <f>IFERROR(VLOOKUP(I$2,IP_47a_M!$A$2:$B$99,2,FALSE),"")</f>
        <v>Análisis de bases de datos</v>
      </c>
      <c r="J72" s="302" t="str">
        <f>IFERROR(VLOOKUP(J$2,IP_47a_M!$A$2:$B$99,2,FALSE),"")</f>
        <v>35 ciudades</v>
      </c>
      <c r="K72" s="302" t="str">
        <f>IFERROR(VLOOKUP(K$2,IP_47a_M!$A$2:$B$99,2,FALSE),"")</f>
        <v>35 ciudades</v>
      </c>
      <c r="L72" s="302" t="str">
        <f>IFERROR(VLOOKUP(L$2,IP_47a_M!$A$2:$B$99,2,FALSE),"")</f>
        <v>Relación (Número de organizaciones por cada 1.000 habitantes)</v>
      </c>
      <c r="M72" s="305">
        <f>IFERROR(VLOOKUP(M$2,IP_47a_M!$A$2:$B$99,2,FALSE),"")</f>
        <v>43096</v>
      </c>
      <c r="N72" s="305">
        <f>IFERROR(VLOOKUP(N$2,IP_47a_M!$A$2:$B$99,2,FALSE),"")</f>
        <v>43690</v>
      </c>
      <c r="O72" s="302" t="str">
        <f>IFERROR(VLOOKUP(O$2,IP_47a_M!$A$2:$B$99,2,FALSE),"")</f>
        <v>5 años</v>
      </c>
      <c r="P72" s="302" t="str">
        <f>IFERROR(VLOOKUP(P$2,IP_47a_M!$A$2:$B$99,2,FALSE),"")</f>
        <v xml:space="preserve">Organizaciones de la sociedad civil sin fines de lucro - Participación ciudadana. </v>
      </c>
      <c r="Q72" s="302" t="str">
        <f>IFERROR(VLOOKUP(Q$2,IP_47a_M!$A$2:$B$99,2,FALSE),"")</f>
        <v>Sociedad</v>
      </c>
      <c r="R72" s="302" t="str">
        <f>IFERROR(VLOOKUP(R$2,IP_47a_M!$A$2:$B$99,2,FALSE),"")</f>
        <v>Instituto Nacional de Estadísticas (INE)</v>
      </c>
      <c r="S72" s="55" t="str">
        <f>IFERROR(VLOOKUP(S$2,IP_47a_M!$A$2:$B$99,2,FALSE),"")</f>
        <v>No se identifican limitaciones para el cálculo del indicador a la fecha de su actualización.</v>
      </c>
      <c r="T72" s="55" t="str">
        <f>IFERROR(VLOOKUP(T$2,IP_47a_M!$A$2:$B$99,2,FALSE),"")</f>
        <v>IP_47</v>
      </c>
      <c r="U72" s="302" t="str">
        <f>IFERROR(VLOOKUP(U$2,IP_47a_M!$A$2:$B$99,2,FALSE),"")</f>
        <v>Número de organizaciones de la sociedad civil</v>
      </c>
      <c r="V72" s="302" t="str">
        <f>IFERROR(VLOOKUP(V$2,IP_47a_M!$A$2:$B$99,2,FALSE),"")</f>
        <v>Proyecto Sociedad en Acción del Centro de Políticas Públicas Universidad Católica de Chile</v>
      </c>
      <c r="W72" s="302">
        <f>IFERROR(VLOOKUP(W$2,IP_47a_M!$A$2:$B$99,2,FALSE),"")</f>
        <v>2015</v>
      </c>
      <c r="X72" s="302" t="str">
        <f>IFERROR(VLOOKUP(X$2,IP_47a_M!$A$2:$B$99,2,FALSE),"")</f>
        <v>Ciudad</v>
      </c>
      <c r="Y72" s="302" t="str">
        <f>IFERROR(VLOOKUP(Y$2,IP_47a_M!$A$2:$B$99,2,FALSE),"")</f>
        <v>Proyección de población con base al censo 2017</v>
      </c>
      <c r="Z72" s="302" t="str">
        <f>IFERROR(VLOOKUP(Z$2,IP_47a_M!$A$2:$B$99,2,FALSE),"")</f>
        <v>INE</v>
      </c>
      <c r="AA72" s="302">
        <f>IFERROR(VLOOKUP(AA$2,IP_47a_M!$A$2:$B$99,2,FALSE),"")</f>
        <v>2015</v>
      </c>
      <c r="AB72" s="302" t="str">
        <f>IFERROR(VLOOKUP(AB$2,IP_47a_M!$A$2:$B$99,2,FALSE),"")</f>
        <v>Comunal</v>
      </c>
      <c r="AC72" s="302"/>
      <c r="AD72" s="302"/>
      <c r="AE72" s="302"/>
      <c r="AF72" s="302"/>
      <c r="AG72" s="302" t="str">
        <f>IFERROR(VLOOKUP(AG$2,IP_47a_M!$A$2:$B$99,2,FALSE),"")</f>
        <v/>
      </c>
      <c r="AH72" s="302" t="str">
        <f>IFERROR(VLOOKUP(AH$2,IP_47a_M!$A$2:$B$99,2,FALSE),"")</f>
        <v/>
      </c>
      <c r="AI72" s="302" t="str">
        <f>IFERROR(VLOOKUP(AI$2,IP_47a_M!$A$2:$B$99,2,FALSE),"")</f>
        <v/>
      </c>
      <c r="AJ72" s="302" t="str">
        <f>IFERROR(VLOOKUP(AJ$2,IP_47a_M!$A$2:$B$99,2,FALSE),"")</f>
        <v/>
      </c>
    </row>
    <row r="73" spans="1:36" ht="84">
      <c r="A73" s="302" t="str">
        <f>IFERROR(VLOOKUP(A$2,IG_22_M!$A$2:$B$98,2,FALSE),"")</f>
        <v>IG_22</v>
      </c>
      <c r="B73" s="302" t="str">
        <f>IFERROR(VLOOKUP(B$2,IG_22_M!$A$2:$B$98,2,FALSE),"")</f>
        <v>8. Mayor y mejor participación de la sociedad civil en las decisiones de desarrollo urbano</v>
      </c>
      <c r="C73" s="302" t="str">
        <f>IFERROR(VLOOKUP(C$2,IG_22_M!$A$2:$B$98,2,FALSE),"")</f>
        <v>Implementación de procesos de participación temprana en proyectos urbanos de alto impacto a nivel del desarrollo urbano</v>
      </c>
      <c r="D73" s="302" t="str">
        <f>IFERROR(VLOOKUP(D$2,IG_22_M!$A$2:$B$98,2,FALSE),"")</f>
        <v>Porcentaje de proyectos urbanos de alto impacto con Participación Ciudadana Anticipada (PACA)</v>
      </c>
      <c r="E73" s="302" t="str">
        <f>IFERROR(VLOOKUP(E$2,IG_22_M!$A$2:$B$98,2,FALSE),"")</f>
        <v>Estructural</v>
      </c>
      <c r="F73" s="302">
        <f>IFERROR(VLOOKUP(F$2,IG_22_M!$A$2:$B$98,2,FALSE),"")</f>
        <v>2018</v>
      </c>
      <c r="G73" s="302" t="str">
        <f>IFERROR(VLOOKUP(G$2,IG_22_M!$A$2:$B$98,2,FALSE),"")</f>
        <v>Ciudad</v>
      </c>
      <c r="H73" s="302" t="str">
        <f>IFERROR(VLOOKUP(H$2,IG_22_M!$A$2:$B$98,2,FALSE),"")</f>
        <v>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2014 hasta el 2018.</v>
      </c>
      <c r="I73" s="302" t="str">
        <f>IFERROR(VLOOKUP(I$2,IG_22_M!$A$2:$B$98,2,FALSE),"")</f>
        <v>Análisis de documentos</v>
      </c>
      <c r="J73" s="302" t="str">
        <f>IFERROR(VLOOKUP(J$2,IG_22_M!$A$2:$B$98,2,FALSE),"")</f>
        <v>20 ciudades</v>
      </c>
      <c r="K73" s="302" t="str">
        <f>IFERROR(VLOOKUP(K$2,IG_22_M!$A$2:$B$98,2,FALSE),"")</f>
        <v>20 ciudades</v>
      </c>
      <c r="L73" s="302" t="str">
        <f>IFERROR(VLOOKUP(L$2,IG_22_M!$A$2:$B$98,2,FALSE),"")</f>
        <v>Porcentaje</v>
      </c>
      <c r="M73" s="305">
        <f>IFERROR(VLOOKUP(M$2,IG_22_M!$A$2:$B$98,2,FALSE),"")</f>
        <v>43082</v>
      </c>
      <c r="N73" s="305">
        <f>IFERROR(VLOOKUP(N$2,IG_22_M!$A$2:$B$98,2,FALSE),"")</f>
        <v>43658</v>
      </c>
      <c r="O73" s="302" t="str">
        <f>IFERROR(VLOOKUP(O$2,IG_22_M!$A$2:$B$98,2,FALSE),"")</f>
        <v>Anual</v>
      </c>
      <c r="P73" s="302" t="str">
        <f>IFERROR(VLOOKUP(P$2,IG_22_M!$A$2:$B$98,2,FALSE),"")</f>
        <v>Estudio de Impacto Ambiental (EIA) - Participación ciudadana</v>
      </c>
      <c r="Q73" s="302" t="str">
        <f>IFERROR(VLOOKUP(Q$2,IG_22_M!$A$2:$B$98,2,FALSE),"")</f>
        <v>Medio Ambiente</v>
      </c>
      <c r="R73" s="302" t="str">
        <f>IFERROR(VLOOKUP(R$2,IG_22_M!$A$2:$B$98,2,FALSE),"")</f>
        <v>Instituto Nacional de Estadísticas (INE)</v>
      </c>
      <c r="S73" s="55" t="str">
        <f>IFERROR(VLOOKUP(S$2,IG_22_M!$A$2:$B$98,2,FALSE),"")</f>
        <v>1. La información disponible no permite análisis a escalas territoriales inferiores a la comunal.
2. Cuando la cobertura del proyecto es interregional es muy probable que incluya comunas que no están dentro de las 117 comunas del SIEDU.</v>
      </c>
      <c r="T73" s="55" t="str">
        <f>IFERROR(VLOOKUP(T$2,IG_22_M!$A$2:$B$98,2,FALSE),"")</f>
        <v>No tiene</v>
      </c>
      <c r="U73" s="302" t="str">
        <f>IFERROR(VLOOKUP(U$2,IG_22_M!$A$2:$B$98,2,FALSE),"")</f>
        <v>Número de proyectos sometidos a EIA que realizan PACA</v>
      </c>
      <c r="V73" s="302" t="str">
        <f>IFERROR(VLOOKUP(V$2,IG_22_M!$A$2:$B$98,2,FALSE),"")</f>
        <v>Servicio de Evaluación Ambiental (SEA)</v>
      </c>
      <c r="W73" s="302" t="str">
        <f>IFERROR(VLOOKUP(W$2,IG_22_M!$A$2:$B$98,2,FALSE),"")</f>
        <v>2014 - 2015 - 2016 - 2017 - 2018</v>
      </c>
      <c r="X73" s="302" t="str">
        <f>IFERROR(VLOOKUP(X$2,IG_22_M!$A$2:$B$98,2,FALSE),"")</f>
        <v>Ciudad</v>
      </c>
      <c r="Y73" s="302"/>
      <c r="Z73" s="302"/>
      <c r="AA73" s="302"/>
      <c r="AB73" s="302"/>
      <c r="AC73" s="302"/>
      <c r="AD73" s="302"/>
      <c r="AE73" s="302"/>
      <c r="AF73" s="302"/>
      <c r="AG73" s="302" t="str">
        <f>IFERROR(VLOOKUP(AG$2,IG_22_M!$A$2:$B$98,2,FALSE),"")</f>
        <v/>
      </c>
      <c r="AH73" s="302" t="str">
        <f>IFERROR(VLOOKUP(AH$2,IG_22_M!$A$2:$B$98,2,FALSE),"")</f>
        <v/>
      </c>
      <c r="AI73" s="302" t="str">
        <f>IFERROR(VLOOKUP(AI$2,IG_22_M!$A$2:$B$98,2,FALSE),"")</f>
        <v/>
      </c>
      <c r="AJ73" s="302" t="str">
        <f>IFERROR(VLOOKUP(AJ$2,IG_22_M!$A$2:$B$98,2,FALSE),"")</f>
        <v/>
      </c>
    </row>
    <row r="74" spans="1:36" ht="60">
      <c r="A74" s="302" t="str">
        <f>IFERROR(VLOOKUP(A$2,IG_92_M!$A$2:$B$98,2,FALSE),"")</f>
        <v>IG_92</v>
      </c>
      <c r="B74" s="302" t="str">
        <f>IFERROR(VLOOKUP(B$2,IG_92_M!$A$2:$B$98,2,FALSE),"")</f>
        <v>8. Mayor y mejor participación de la sociedad civil en las decisiones de desarrollo urbano</v>
      </c>
      <c r="C74" s="302" t="str">
        <f>IFERROR(VLOOKUP(C$2,IG_92_M!$A$2:$B$98,2,FALSE),"")</f>
        <v>Inclusión de la comunidad en la toma de decisiones para la inversión local</v>
      </c>
      <c r="D74" s="302" t="str">
        <f>IFERROR(VLOOKUP(D$2,IG_92_M!$A$2:$B$98,2,FALSE),"")</f>
        <v>El Municipio cuenta con mecanismos de presupuestos participativos</v>
      </c>
      <c r="E74" s="302" t="str">
        <f>IFERROR(VLOOKUP(E$2,IG_92_M!$A$2:$B$98,2,FALSE),"")</f>
        <v>Complementario</v>
      </c>
      <c r="F74" s="302">
        <f>IFERROR(VLOOKUP(F$2,IG_92_M!$A$2:$B$98,2,FALSE),"")</f>
        <v>2018</v>
      </c>
      <c r="G74" s="302" t="str">
        <f>IFERROR(VLOOKUP(G$2,IG_92_M!$A$2:$B$98,2,FALSE),"")</f>
        <v>Comunal</v>
      </c>
      <c r="H74" s="302" t="str">
        <f>IFERROR(VLOOKUP(H$2,IG_92_M!$A$2:$B$98,2,FALSE),"")</f>
        <v>Este indicador mide de manera binaria (Sí o No) si el municipio cuenta o no con mecanismos formales de presupuestos participativos. Entendiendo que el presupuesto participativo se desarrolla y se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v>
      </c>
      <c r="I74" s="302" t="str">
        <f>IFERROR(VLOOKUP(I$2,IG_92_M!$A$2:$B$98,2,FALSE),"")</f>
        <v>Consulta directa, Análisis de bases de datos</v>
      </c>
      <c r="J74" s="302" t="str">
        <f>IFERROR(VLOOKUP(J$2,IG_92_M!$A$2:$B$98,2,FALSE),"")</f>
        <v>117 comunas</v>
      </c>
      <c r="K74" s="302" t="str">
        <f>IFERROR(VLOOKUP(K$2,IG_92_M!$A$2:$B$98,2,FALSE),"")</f>
        <v>57 comunas</v>
      </c>
      <c r="L74" s="302" t="str">
        <f>IFERROR(VLOOKUP(L$2,IG_92_M!$A$2:$B$98,2,FALSE),"")</f>
        <v>Sí o No</v>
      </c>
      <c r="M74" s="305">
        <f>IFERROR(VLOOKUP(M$2,IG_92_M!$A$2:$B$98,2,FALSE),"")</f>
        <v>43087</v>
      </c>
      <c r="N74" s="305">
        <f>IFERROR(VLOOKUP(N$2,IG_92_M!$A$2:$B$98,2,FALSE),"")</f>
        <v>43796</v>
      </c>
      <c r="O74" s="302" t="str">
        <f>IFERROR(VLOOKUP(O$2,IG_92_M!$A$2:$B$98,2,FALSE),"")</f>
        <v>4 años</v>
      </c>
      <c r="P74" s="302" t="str">
        <f>IFERROR(VLOOKUP(P$2,IG_92_M!$A$2:$B$98,2,FALSE),"")</f>
        <v>Participación ciudadana - Fondos concursables - Mejoramiento urbano</v>
      </c>
      <c r="Q74" s="302" t="str">
        <f>IFERROR(VLOOKUP(Q$2,IG_92_M!$A$2:$B$98,2,FALSE),"")</f>
        <v>Sociedad</v>
      </c>
      <c r="R74" s="302" t="str">
        <f>IFERROR(VLOOKUP(R$2,IG_92_M!$A$2:$B$98,2,FALSE),"")</f>
        <v>Instituto Nacional de Estadísticas (INE)</v>
      </c>
      <c r="S74" s="55" t="str">
        <f>IFERROR(VLOOKUP(S$2,IG_92_M!$A$2:$B$98,2,FALSE),"")</f>
        <v xml:space="preserve">Bajo porcentaje de respuesta al cuestionario por parte de los municipios, lo que influye en la cobertura del indicador. </v>
      </c>
      <c r="T74" s="55" t="str">
        <f>IFERROR(VLOOKUP(T$2,IG_92_M!$A$2:$B$98,2,FALSE),"")</f>
        <v>No tiene</v>
      </c>
      <c r="U74" s="302" t="str">
        <f>IFERROR(VLOOKUP(U$2,IG_92_M!$A$2:$B$98,2,FALSE),"")</f>
        <v xml:space="preserve">Existencia de mecanismos municipales de presupuestos participativos </v>
      </c>
      <c r="V74" s="302" t="str">
        <f>IFERROR(VLOOKUP(V$2,IG_92_M!$A$2:$B$98,2,FALSE),"")</f>
        <v>Encuesta a municipios para SIEDU 2017 (información del 2018)</v>
      </c>
      <c r="W74" s="302">
        <f>IFERROR(VLOOKUP(W$2,IG_92_M!$A$2:$B$98,2,FALSE),"")</f>
        <v>2018</v>
      </c>
      <c r="X74" s="302" t="str">
        <f>IFERROR(VLOOKUP(X$2,IG_92_M!$A$2:$B$98,2,FALSE),"")</f>
        <v>Comunal</v>
      </c>
      <c r="Y74" s="302"/>
      <c r="Z74" s="302"/>
      <c r="AA74" s="302"/>
      <c r="AB74" s="302"/>
      <c r="AC74" s="302"/>
      <c r="AD74" s="302"/>
      <c r="AE74" s="302"/>
      <c r="AF74" s="302"/>
      <c r="AG74" s="302" t="str">
        <f>IFERROR(VLOOKUP(AG$2,IG_92_M!$A$2:$B$98,2,FALSE),"")</f>
        <v/>
      </c>
      <c r="AH74" s="302" t="str">
        <f>IFERROR(VLOOKUP(AH$2,IG_92_M!$A$2:$B$98,2,FALSE),"")</f>
        <v/>
      </c>
      <c r="AI74" s="302" t="str">
        <f>IFERROR(VLOOKUP(AI$2,IG_92_M!$A$2:$B$98,2,FALSE),"")</f>
        <v/>
      </c>
      <c r="AJ74" s="302" t="str">
        <f>IFERROR(VLOOKUP(AJ$2,IG_92_M!$A$2:$B$98,2,FALSE),"")</f>
        <v/>
      </c>
    </row>
    <row r="75" spans="1:36" ht="96">
      <c r="A75" s="302" t="str">
        <f>IFERROR(VLOOKUP(A$2,IG_91_M!$A$2:$B$99,2,FALSE),"")</f>
        <v>IG_91</v>
      </c>
      <c r="B75" s="302" t="str">
        <f>IFERROR(VLOOKUP(B$2,IG_91_M!$A$2:$B$99,2,FALSE),"")</f>
        <v>8. Mayor y mejor participación de la sociedad civil en las decisiones de desarrollo urbano</v>
      </c>
      <c r="C75" s="302" t="str">
        <f>IFERROR(VLOOKUP(C$2,IG_91_M!$A$2:$B$99,2,FALSE),"")</f>
        <v>Inclusión de la comunidad en la toma de decisiones para la inversión local</v>
      </c>
      <c r="D75" s="302" t="str">
        <f>IFERROR(VLOOKUP(D$2,IG_91_M!$A$2:$B$99,2,FALSE),"")</f>
        <v>Monto total per cápita, en pesos, de fondos entregados por el municipio a la comunidad vía proyectos concursables para el mejoramiento urbano</v>
      </c>
      <c r="E75" s="302" t="str">
        <f>IFERROR(VLOOKUP(E$2,IG_91_M!$A$2:$B$99,2,FALSE),"")</f>
        <v>Complementario</v>
      </c>
      <c r="F75" s="302">
        <f>IFERROR(VLOOKUP(F$2,IG_91_M!$A$2:$B$99,2,FALSE),"")</f>
        <v>2018</v>
      </c>
      <c r="G75" s="302" t="str">
        <f>IFERROR(VLOOKUP(G$2,IG_91_M!$A$2:$B$99,2,FALSE),"")</f>
        <v>Comunal</v>
      </c>
      <c r="H75" s="302" t="str">
        <f>IFERROR(VLOOKUP(H$2,IG_91_M!$A$2:$B$99,2,FALSE),"")</f>
        <v>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Desarrollo Comunitario. De esta manera, el indicador da cuenta del nivel de organización de las comunidades, así como de su participación en la toma de decisiones respecto de la inversión pública urbana.</v>
      </c>
      <c r="I75" s="302" t="str">
        <f>IFERROR(VLOOKUP(I$2,IG_91_M!$A$2:$B$99,2,FALSE),"")</f>
        <v>Consulta directa, análisis de bases de datos</v>
      </c>
      <c r="J75" s="302" t="str">
        <f>IFERROR(VLOOKUP(J$2,IG_91_M!$A$2:$B$99,2,FALSE),"")</f>
        <v>117 comunas</v>
      </c>
      <c r="K75" s="302" t="str">
        <f>IFERROR(VLOOKUP(K$2,IG_91_M!$A$2:$B$99,2,FALSE),"")</f>
        <v>49 comunas</v>
      </c>
      <c r="L75" s="302" t="str">
        <f>IFERROR(VLOOKUP(L$2,IG_91_M!$A$2:$B$99,2,FALSE),"")</f>
        <v>Monto per cápita en pesos por habitante</v>
      </c>
      <c r="M75" s="305">
        <f>IFERROR(VLOOKUP(M$2,IG_91_M!$A$2:$B$99,2,FALSE),"")</f>
        <v>43087</v>
      </c>
      <c r="N75" s="305">
        <f>IFERROR(VLOOKUP(N$2,IG_91_M!$A$2:$B$99,2,FALSE),"")</f>
        <v>43809</v>
      </c>
      <c r="O75" s="302" t="str">
        <f>IFERROR(VLOOKUP(O$2,IG_91_M!$A$2:$B$99,2,FALSE),"")</f>
        <v>Anual</v>
      </c>
      <c r="P75" s="302" t="str">
        <f>IFERROR(VLOOKUP(P$2,IG_91_M!$A$2:$B$99,2,FALSE),"")</f>
        <v>Participación ciudadana - Fondos concursables - Mejoramiento urbano</v>
      </c>
      <c r="Q75" s="302" t="str">
        <f>IFERROR(VLOOKUP(Q$2,IG_91_M!$A$2:$B$99,2,FALSE),"")</f>
        <v>Sociedad</v>
      </c>
      <c r="R75" s="302" t="str">
        <f>IFERROR(VLOOKUP(R$2,IG_91_M!$A$2:$B$99,2,FALSE),"")</f>
        <v>Instituto Nacional de Estadísticas (INE)</v>
      </c>
      <c r="S75" s="55" t="str">
        <f>IFERROR(VLOOKUP(S$2,IG_91_M!$A$2:$B$99,2,FALSE),"")</f>
        <v xml:space="preserve">Bajo porcentaje de respuesta al cuestionario por parte de los municipios, lo que influye en la cobertura del indicador. </v>
      </c>
      <c r="T75" s="55" t="str">
        <f>IFERROR(VLOOKUP(T$2,IG_91_M!$A$2:$B$99,2,FALSE),"")</f>
        <v>No tiene</v>
      </c>
      <c r="U75" s="302" t="str">
        <f>IFERROR(VLOOKUP(U$2,IG_91_M!$A$2:$B$99,2,FALSE),"")</f>
        <v>Monto total de fondos entregados a la comunidad vía proyectos concursables para el mejoramiento urbano</v>
      </c>
      <c r="V75" s="302" t="str">
        <f>IFERROR(VLOOKUP(V$2,IG_91_M!$A$2:$B$99,2,FALSE),"")</f>
        <v>Encuesta Municipios para SIEDU 2019 (información del 2018)</v>
      </c>
      <c r="W75" s="302">
        <f>IFERROR(VLOOKUP(W$2,IG_91_M!$A$2:$B$99,2,FALSE),"")</f>
        <v>2018</v>
      </c>
      <c r="X75" s="302" t="str">
        <f>IFERROR(VLOOKUP(X$2,IG_91_M!$A$2:$B$99,2,FALSE),"")</f>
        <v>Comunal</v>
      </c>
      <c r="Y75" s="302" t="str">
        <f>IFERROR(VLOOKUP(Y$2,IG_91_M!$A$2:$B$99,2,FALSE),"")</f>
        <v>Proyección de población con base al censo 2017</v>
      </c>
      <c r="Z75" s="302" t="str">
        <f>IFERROR(VLOOKUP(Z$2,IG_91_M!$A$2:$B$99,2,FALSE),"")</f>
        <v>INE</v>
      </c>
      <c r="AA75" s="302">
        <f>IFERROR(VLOOKUP(AA$2,IG_91_M!$A$2:$B$99,2,FALSE),"")</f>
        <v>2018</v>
      </c>
      <c r="AB75" s="302" t="str">
        <f>IFERROR(VLOOKUP(AB$2,IG_91_M!$A$2:$B$99,2,FALSE),"")</f>
        <v>Comunal</v>
      </c>
      <c r="AC75" s="302"/>
      <c r="AD75" s="302"/>
      <c r="AE75" s="302"/>
      <c r="AF75" s="302"/>
      <c r="AG75" s="302" t="str">
        <f>IFERROR(VLOOKUP(AG$2,IG_91_M!$A$2:$B$99,2,FALSE),"")</f>
        <v/>
      </c>
      <c r="AH75" s="302" t="str">
        <f>IFERROR(VLOOKUP(AH$2,IG_91_M!$A$2:$B$99,2,FALSE),"")</f>
        <v/>
      </c>
      <c r="AI75" s="302" t="str">
        <f>IFERROR(VLOOKUP(AI$2,IG_91_M!$A$2:$B$99,2,FALSE),"")</f>
        <v/>
      </c>
      <c r="AJ75" s="302" t="str">
        <f>IFERROR(VLOOKUP(AJ$2,IG_91_M!$A$2:$B$99,2,FALSE),"")</f>
        <v/>
      </c>
    </row>
    <row r="76" spans="1:36" ht="60">
      <c r="A76" s="302" t="str">
        <f>IFERROR(VLOOKUP(A$2,IG_90_M!$A$2:$B$99,2,FALSE),"")</f>
        <v>IG_90</v>
      </c>
      <c r="B76" s="302" t="str">
        <f>IFERROR(VLOOKUP(B$2,IG_90_M!$A$2:$B$99,2,FALSE),"")</f>
        <v>8. Mayor y mejor participación de la sociedad civil en las decisiones de desarrollo urbano</v>
      </c>
      <c r="C76" s="302" t="str">
        <f>IFERROR(VLOOKUP(C$2,IG_90_M!$A$2:$B$99,2,FALSE),"")</f>
        <v>Participación electoral</v>
      </c>
      <c r="D76" s="302" t="str">
        <f>IFERROR(VLOOKUP(D$2,IG_90_M!$A$2:$B$99,2,FALSE),"")</f>
        <v>Porcentaje de participación en las elecciones municipales, por comuna</v>
      </c>
      <c r="E76" s="302" t="str">
        <f>IFERROR(VLOOKUP(E$2,IG_90_M!$A$2:$B$99,2,FALSE),"")</f>
        <v>Complementario</v>
      </c>
      <c r="F76" s="302">
        <f>IFERROR(VLOOKUP(F$2,IG_90_M!$A$2:$B$99,2,FALSE),"")</f>
        <v>2016</v>
      </c>
      <c r="G76" s="302" t="str">
        <f>IFERROR(VLOOKUP(G$2,IG_90_M!$A$2:$B$99,2,FALSE),"")</f>
        <v>Comunal</v>
      </c>
      <c r="H76" s="302" t="str">
        <f>IFERROR(VLOOKUP(H$2,IG_90_M!$A$2:$B$99,2,FALSE),"")</f>
        <v xml:space="preserve">Este indicador muestra el porcentaje de participación en las elecciones municipales del total del padrón electoral por comuna. La mayor implicancia de la ciudadanía en los procesos electorales de escala comunal es una expresión de un mayor nivel de organización social y empoderamiento de la población residente, esto afecta positivamente en la gobernanza local para el desarrollo de las políticas públicas y en la accountability sobre la gestión municipal lo que tiene un impacto positivo en la calidad de vida urbana. </v>
      </c>
      <c r="I76" s="302" t="str">
        <f>IFERROR(VLOOKUP(I$2,IG_90_M!$A$2:$B$99,2,FALSE),"")</f>
        <v>Análisis de bases de datos</v>
      </c>
      <c r="J76" s="302" t="str">
        <f>IFERROR(VLOOKUP(J$2,IG_90_M!$A$2:$B$99,2,FALSE),"")</f>
        <v>117 comunas</v>
      </c>
      <c r="K76" s="302" t="str">
        <f>IFERROR(VLOOKUP(K$2,IG_90_M!$A$2:$B$99,2,FALSE),"")</f>
        <v>117 comunas</v>
      </c>
      <c r="L76" s="302" t="str">
        <f>IFERROR(VLOOKUP(L$2,IG_90_M!$A$2:$B$99,2,FALSE),"")</f>
        <v>Porcentaje</v>
      </c>
      <c r="M76" s="305">
        <f>IFERROR(VLOOKUP(M$2,IG_90_M!$A$2:$B$99,2,FALSE),"")</f>
        <v>43087</v>
      </c>
      <c r="N76" s="305">
        <f>IFERROR(VLOOKUP(N$2,IG_90_M!$A$2:$B$99,2,FALSE),"")</f>
        <v>43676</v>
      </c>
      <c r="O76" s="302" t="str">
        <f>IFERROR(VLOOKUP(O$2,IG_90_M!$A$2:$B$99,2,FALSE),"")</f>
        <v>4 años</v>
      </c>
      <c r="P76" s="302" t="str">
        <f>IFERROR(VLOOKUP(P$2,IG_90_M!$A$2:$B$99,2,FALSE),"")</f>
        <v>Participación electoral - Elecciones municipales</v>
      </c>
      <c r="Q76" s="302" t="str">
        <f>IFERROR(VLOOKUP(Q$2,IG_90_M!$A$2:$B$99,2,FALSE),"")</f>
        <v>Sociedad</v>
      </c>
      <c r="R76" s="302" t="str">
        <f>IFERROR(VLOOKUP(R$2,IG_90_M!$A$2:$B$99,2,FALSE),"")</f>
        <v>Instituto Nacional de Estadísticas (INE)</v>
      </c>
      <c r="S76" s="55" t="str">
        <f>IFERROR(VLOOKUP(S$2,IG_90_M!$A$2:$B$99,2,FALSE),"")</f>
        <v>No se identifican limitaciones para el cálculo del indicador a la fecha de su actualización.</v>
      </c>
      <c r="T76" s="55" t="str">
        <f>IFERROR(VLOOKUP(T$2,IG_90_M!$A$2:$B$99,2,FALSE),"")</f>
        <v>No tiene</v>
      </c>
      <c r="U76" s="302" t="str">
        <f>IFERROR(VLOOKUP(U$2,IG_90_M!$A$2:$B$99,2,FALSE),"")</f>
        <v>Número total de personas que votaron en elecciones municipales por comuna</v>
      </c>
      <c r="V76" s="302" t="str">
        <f>IFERROR(VLOOKUP(V$2,IG_90_M!$A$2:$B$99,2,FALSE),"")</f>
        <v xml:space="preserve">Servicio Electoral (SERVEL) </v>
      </c>
      <c r="W76" s="302">
        <f>IFERROR(VLOOKUP(W$2,IG_90_M!$A$2:$B$99,2,FALSE),"")</f>
        <v>2016</v>
      </c>
      <c r="X76" s="302" t="str">
        <f>IFERROR(VLOOKUP(X$2,IG_90_M!$A$2:$B$99,2,FALSE),"")</f>
        <v>Comunal</v>
      </c>
      <c r="Y76" s="302" t="str">
        <f>IFERROR(VLOOKUP(Y$2,IG_90_M!$A$2:$B$99,2,FALSE),"")</f>
        <v>Número total de personas registradas en el padrón electoral por comuna.</v>
      </c>
      <c r="Z76" s="302" t="str">
        <f>IFERROR(VLOOKUP(Z$2,IG_90_M!$A$2:$B$99,2,FALSE),"")</f>
        <v>SERVEL</v>
      </c>
      <c r="AA76" s="302">
        <f>IFERROR(VLOOKUP(AA$2,IG_90_M!$A$2:$B$99,2,FALSE),"")</f>
        <v>2016</v>
      </c>
      <c r="AB76" s="302" t="str">
        <f>IFERROR(VLOOKUP(AB$2,IG_90_M!$A$2:$B$99,2,FALSE),"")</f>
        <v>Comunal</v>
      </c>
      <c r="AC76" s="302"/>
      <c r="AD76" s="302"/>
      <c r="AE76" s="302"/>
      <c r="AF76" s="302"/>
      <c r="AG76" s="302" t="str">
        <f>IFERROR(VLOOKUP(AG$2,IG_90_M!$A$2:$B$99,2,FALSE),"")</f>
        <v/>
      </c>
      <c r="AH76" s="302" t="str">
        <f>IFERROR(VLOOKUP(AH$2,IG_90_M!$A$2:$B$99,2,FALSE),"")</f>
        <v/>
      </c>
      <c r="AI76" s="302" t="str">
        <f>IFERROR(VLOOKUP(AI$2,IG_90_M!$A$2:$B$99,2,FALSE),"")</f>
        <v/>
      </c>
      <c r="AJ76" s="302" t="str">
        <f>IFERROR(VLOOKUP(AJ$2,IG_90_M!$A$2:$B$99,2,FALSE),"")</f>
        <v/>
      </c>
    </row>
  </sheetData>
  <hyperlinks>
    <hyperlink ref="A1" location="INDICE!A1" display="INDICE" xr:uid="{00000000-0004-0000-0300-000000000000}"/>
  </hyperlinks>
  <pageMargins left="0.7" right="0.7" top="0.75" bottom="0.75" header="0.3" footer="0.3"/>
  <pageSetup orientation="portrait" horizontalDpi="4294967293" verticalDpi="4294967293"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40">
    <tabColor rgb="FFFFFF00"/>
  </sheetPr>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104" t="s">
        <v>1429</v>
      </c>
      <c r="C2" s="27"/>
      <c r="D2" s="27"/>
      <c r="E2" s="27"/>
    </row>
    <row r="3" spans="1:19" ht="15" customHeight="1">
      <c r="A3" s="100" t="s">
        <v>4</v>
      </c>
      <c r="B3" s="104" t="s">
        <v>75</v>
      </c>
      <c r="C3" s="27"/>
      <c r="D3" s="27"/>
      <c r="E3" s="27"/>
      <c r="F3" s="27"/>
      <c r="G3" s="27"/>
      <c r="H3" s="27"/>
      <c r="I3" s="27"/>
      <c r="J3" s="27"/>
      <c r="K3" s="27"/>
      <c r="L3" s="27"/>
      <c r="M3" s="27"/>
      <c r="N3" s="27"/>
      <c r="O3" s="27"/>
      <c r="P3" s="27"/>
      <c r="Q3" s="27"/>
      <c r="R3" s="27"/>
      <c r="S3" s="27"/>
    </row>
    <row r="4" spans="1:19" ht="15" customHeight="1">
      <c r="A4" s="100" t="s">
        <v>388</v>
      </c>
      <c r="B4" s="104" t="s">
        <v>80</v>
      </c>
      <c r="C4" s="27"/>
      <c r="D4" s="27"/>
      <c r="E4" s="27"/>
      <c r="F4" s="27"/>
      <c r="G4" s="27"/>
      <c r="H4" s="27"/>
      <c r="I4" s="27"/>
      <c r="J4" s="27"/>
      <c r="K4" s="27"/>
      <c r="L4" s="27"/>
      <c r="M4" s="27"/>
      <c r="N4" s="27"/>
      <c r="O4" s="27"/>
      <c r="P4" s="27"/>
      <c r="Q4" s="27"/>
      <c r="R4" s="27"/>
      <c r="S4" s="27"/>
    </row>
    <row r="5" spans="1:19" ht="15" customHeight="1">
      <c r="A5" s="100" t="s">
        <v>9</v>
      </c>
      <c r="B5" s="104" t="s">
        <v>1430</v>
      </c>
      <c r="C5" s="27"/>
      <c r="D5" s="27"/>
      <c r="E5" s="27"/>
      <c r="F5" s="27"/>
      <c r="G5" s="27"/>
      <c r="H5" s="27"/>
      <c r="I5" s="27"/>
      <c r="J5" s="27"/>
      <c r="K5" s="27"/>
      <c r="L5" s="27"/>
      <c r="M5" s="27"/>
      <c r="N5" s="27"/>
      <c r="O5" s="27"/>
      <c r="P5" s="27"/>
      <c r="Q5" s="27"/>
      <c r="R5" s="27"/>
      <c r="S5" s="27"/>
    </row>
    <row r="6" spans="1:19" ht="15" customHeight="1">
      <c r="A6" s="100" t="s">
        <v>138</v>
      </c>
      <c r="B6" s="104" t="s">
        <v>421</v>
      </c>
      <c r="C6" s="27"/>
      <c r="D6" s="27"/>
      <c r="E6" s="27"/>
      <c r="F6" s="27"/>
      <c r="G6" s="27"/>
      <c r="H6" s="27"/>
      <c r="I6" s="27"/>
      <c r="J6" s="27"/>
      <c r="K6" s="27"/>
      <c r="L6" s="27"/>
      <c r="M6" s="27"/>
      <c r="N6" s="27"/>
      <c r="O6" s="27"/>
      <c r="P6" s="27"/>
      <c r="Q6" s="27"/>
      <c r="R6" s="27"/>
      <c r="S6" s="27"/>
    </row>
    <row r="7" spans="1:19" ht="15" customHeight="1">
      <c r="A7" s="100" t="s">
        <v>7</v>
      </c>
      <c r="B7" s="168" t="s">
        <v>422</v>
      </c>
      <c r="C7" s="27"/>
      <c r="D7" s="27"/>
      <c r="E7" s="27"/>
      <c r="F7" s="27"/>
      <c r="G7" s="27"/>
      <c r="H7" s="27"/>
      <c r="I7" s="27"/>
      <c r="J7" s="27"/>
      <c r="K7" s="27"/>
      <c r="L7" s="27"/>
      <c r="M7" s="27"/>
      <c r="N7" s="27"/>
      <c r="O7" s="27"/>
      <c r="P7" s="27"/>
      <c r="Q7" s="27"/>
      <c r="R7" s="27"/>
      <c r="S7" s="27"/>
    </row>
    <row r="8" spans="1:19" ht="15" customHeight="1">
      <c r="A8" s="100" t="s">
        <v>389</v>
      </c>
      <c r="B8" s="168">
        <v>2019</v>
      </c>
      <c r="C8" s="25"/>
      <c r="D8" s="25"/>
      <c r="E8" s="25"/>
    </row>
    <row r="9" spans="1:19" ht="15" customHeight="1">
      <c r="A9" s="100" t="s">
        <v>390</v>
      </c>
      <c r="B9" s="104" t="s">
        <v>470</v>
      </c>
      <c r="C9" s="27"/>
      <c r="D9" s="27"/>
      <c r="E9" s="27"/>
    </row>
    <row r="10" spans="1:19" ht="27.6">
      <c r="A10" s="100" t="s">
        <v>391</v>
      </c>
      <c r="B10" s="250" t="s">
        <v>1431</v>
      </c>
      <c r="C10" s="27"/>
      <c r="D10" s="27"/>
      <c r="E10" s="27"/>
    </row>
    <row r="11" spans="1:19" ht="15" customHeight="1">
      <c r="A11" s="100" t="s">
        <v>392</v>
      </c>
      <c r="B11" s="104" t="s">
        <v>1432</v>
      </c>
    </row>
    <row r="12" spans="1:19" ht="15" customHeight="1">
      <c r="A12" s="100" t="s">
        <v>393</v>
      </c>
      <c r="B12" s="168" t="s">
        <v>542</v>
      </c>
    </row>
    <row r="13" spans="1:19" ht="15" customHeight="1">
      <c r="A13" s="100" t="s">
        <v>394</v>
      </c>
      <c r="B13" s="168" t="s">
        <v>1433</v>
      </c>
    </row>
    <row r="14" spans="1:19" ht="15" customHeight="1">
      <c r="A14" s="100" t="s">
        <v>139</v>
      </c>
      <c r="B14" s="104" t="s">
        <v>1948</v>
      </c>
    </row>
    <row r="15" spans="1:19" ht="15" customHeight="1">
      <c r="A15" s="100" t="s">
        <v>395</v>
      </c>
      <c r="B15" s="630">
        <v>44209</v>
      </c>
    </row>
    <row r="16" spans="1:19" ht="15" customHeight="1">
      <c r="A16" s="100" t="s">
        <v>396</v>
      </c>
      <c r="B16" s="630">
        <v>44209</v>
      </c>
    </row>
    <row r="17" spans="1:2" ht="15" customHeight="1">
      <c r="A17" s="100" t="s">
        <v>397</v>
      </c>
      <c r="B17" s="171" t="s">
        <v>1893</v>
      </c>
    </row>
    <row r="18" spans="1:2" ht="15" customHeight="1">
      <c r="A18" s="191" t="s">
        <v>398</v>
      </c>
      <c r="B18" s="104" t="s">
        <v>1434</v>
      </c>
    </row>
    <row r="19" spans="1:2" ht="15" customHeight="1">
      <c r="A19" s="191" t="s">
        <v>399</v>
      </c>
      <c r="B19" s="104" t="s">
        <v>800</v>
      </c>
    </row>
    <row r="20" spans="1:2" ht="15" customHeight="1">
      <c r="A20" s="191" t="s">
        <v>400</v>
      </c>
      <c r="B20" s="259" t="s">
        <v>479</v>
      </c>
    </row>
    <row r="21" spans="1:2" ht="15" customHeight="1">
      <c r="A21" s="191" t="s">
        <v>403</v>
      </c>
      <c r="B21" s="104" t="s">
        <v>1689</v>
      </c>
    </row>
    <row r="22" spans="1:2" ht="15" customHeight="1">
      <c r="A22" s="191" t="s">
        <v>404</v>
      </c>
      <c r="B22" s="168" t="s">
        <v>1949</v>
      </c>
    </row>
    <row r="23" spans="1:2" ht="15" customHeight="1">
      <c r="A23" s="191" t="s">
        <v>435</v>
      </c>
      <c r="B23" s="155" t="s">
        <v>1935</v>
      </c>
    </row>
    <row r="24" spans="1:2" ht="15" customHeight="1">
      <c r="A24" s="191" t="s">
        <v>405</v>
      </c>
      <c r="B24" s="168" t="s">
        <v>1436</v>
      </c>
    </row>
    <row r="25" spans="1:2" ht="15" customHeight="1">
      <c r="A25" s="191" t="s">
        <v>406</v>
      </c>
      <c r="B25" s="104" t="s">
        <v>470</v>
      </c>
    </row>
    <row r="26" spans="1:2" ht="15" customHeight="1">
      <c r="A26" s="191" t="s">
        <v>407</v>
      </c>
      <c r="B26" s="432" t="s">
        <v>1437</v>
      </c>
    </row>
    <row r="27" spans="1:2" ht="15" customHeight="1">
      <c r="A27" s="191" t="s">
        <v>408</v>
      </c>
      <c r="B27" s="168" t="s">
        <v>434</v>
      </c>
    </row>
    <row r="28" spans="1:2" ht="15" customHeight="1">
      <c r="A28" s="191" t="s">
        <v>439</v>
      </c>
      <c r="B28" s="509" t="s">
        <v>1714</v>
      </c>
    </row>
    <row r="29" spans="1:2" ht="15" customHeight="1">
      <c r="A29" s="191" t="s">
        <v>409</v>
      </c>
      <c r="B29" s="104">
        <v>2018</v>
      </c>
    </row>
    <row r="30" spans="1:2" ht="15" customHeight="1">
      <c r="A30" s="191" t="s">
        <v>410</v>
      </c>
      <c r="B30" s="104" t="s">
        <v>470</v>
      </c>
    </row>
    <row r="31" spans="1:2" ht="15" customHeight="1">
      <c r="A31" s="191" t="s">
        <v>411</v>
      </c>
      <c r="B31" s="104" t="s">
        <v>1689</v>
      </c>
    </row>
    <row r="32" spans="1:2" ht="15" customHeight="1">
      <c r="A32" s="278" t="s">
        <v>412</v>
      </c>
      <c r="B32" s="259" t="s">
        <v>1892</v>
      </c>
    </row>
    <row r="33" spans="1:2" ht="15" customHeight="1">
      <c r="A33" s="278" t="s">
        <v>440</v>
      </c>
      <c r="B33" s="509" t="s">
        <v>548</v>
      </c>
    </row>
    <row r="34" spans="1:2" ht="15" customHeight="1">
      <c r="A34" s="278" t="s">
        <v>413</v>
      </c>
      <c r="B34" s="171">
        <v>2017</v>
      </c>
    </row>
    <row r="35" spans="1:2" ht="15" customHeight="1">
      <c r="A35" s="278" t="s">
        <v>414</v>
      </c>
      <c r="B35" s="259" t="s">
        <v>470</v>
      </c>
    </row>
    <row r="36" spans="1:2" ht="110.4">
      <c r="A36" s="278" t="s">
        <v>401</v>
      </c>
      <c r="B36" s="171" t="s">
        <v>1908</v>
      </c>
    </row>
    <row r="37" spans="1:2" ht="15" customHeight="1">
      <c r="A37" s="278" t="s">
        <v>1267</v>
      </c>
      <c r="B37" s="199" t="s">
        <v>485</v>
      </c>
    </row>
    <row r="38" spans="1:2" ht="15" customHeight="1">
      <c r="A38" s="278" t="s">
        <v>402</v>
      </c>
      <c r="B38" s="199" t="s">
        <v>485</v>
      </c>
    </row>
  </sheetData>
  <hyperlinks>
    <hyperlink ref="C1" location="INDICE!A1" display="INDICE" xr:uid="{00000000-0004-0000-2700-000000000000}"/>
    <hyperlink ref="A1" location="INDICE!C58" display="COMPONENTE" xr:uid="{00000000-0004-0000-2700-000001000000}"/>
  </hyperlinks>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1" filterMode="1"/>
  <dimension ref="A1:T130"/>
  <sheetViews>
    <sheetView topLeftCell="I91" workbookViewId="0">
      <selection activeCell="F3" sqref="F3:P115"/>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9.88671875" style="218" bestFit="1" customWidth="1"/>
    <col min="9" max="9" width="15.6640625" style="218" customWidth="1"/>
    <col min="10" max="10" width="10.33203125" style="218" bestFit="1" customWidth="1"/>
    <col min="11" max="11" width="13.5546875" style="218" customWidth="1"/>
    <col min="12" max="12" width="16.5546875" style="218" customWidth="1"/>
    <col min="13" max="13" width="15.109375" style="218" customWidth="1"/>
    <col min="14" max="14" width="31.44140625" style="218" customWidth="1"/>
    <col min="15" max="15" width="31.5546875" style="218" customWidth="1"/>
    <col min="16" max="16" width="70.44140625" style="218" bestFit="1" customWidth="1"/>
    <col min="17" max="17" width="13.109375" style="527" bestFit="1" customWidth="1"/>
    <col min="18" max="16384" width="11.44140625" style="218"/>
  </cols>
  <sheetData>
    <row r="1" spans="1:20">
      <c r="A1" s="446" t="s">
        <v>1429</v>
      </c>
      <c r="B1" s="1099" t="s">
        <v>1430</v>
      </c>
      <c r="C1" s="1100"/>
      <c r="D1" s="1100"/>
      <c r="E1" s="1100"/>
      <c r="F1" s="1100"/>
      <c r="G1" s="1100"/>
      <c r="H1" s="1100"/>
      <c r="I1" s="1100"/>
      <c r="J1" s="1100"/>
      <c r="K1" s="1100"/>
      <c r="L1" s="1100"/>
      <c r="M1" s="1100"/>
      <c r="N1" s="1100"/>
      <c r="O1" s="1100"/>
      <c r="P1" s="1101"/>
      <c r="Q1" s="625" t="s">
        <v>137</v>
      </c>
    </row>
    <row r="2" spans="1:20">
      <c r="A2" s="470"/>
      <c r="B2" s="471"/>
      <c r="C2" s="471"/>
      <c r="D2" s="461"/>
      <c r="E2" s="451"/>
      <c r="F2" s="451"/>
      <c r="G2" s="451"/>
      <c r="H2" s="1093" t="s">
        <v>1269</v>
      </c>
      <c r="I2" s="1091"/>
      <c r="J2" s="1091"/>
      <c r="K2" s="1091"/>
      <c r="L2" s="1091"/>
      <c r="M2" s="1091"/>
      <c r="N2" s="1091"/>
      <c r="O2" s="1091"/>
      <c r="P2" s="1092"/>
      <c r="Q2" s="625" t="s">
        <v>449</v>
      </c>
    </row>
    <row r="3" spans="1:20" ht="30" customHeight="1">
      <c r="A3" s="474" t="s">
        <v>165</v>
      </c>
      <c r="B3" s="474" t="s">
        <v>166</v>
      </c>
      <c r="C3" s="474" t="s">
        <v>167</v>
      </c>
      <c r="D3" s="473" t="s">
        <v>168</v>
      </c>
      <c r="E3" s="472" t="s">
        <v>169</v>
      </c>
      <c r="F3" s="472" t="s">
        <v>11</v>
      </c>
      <c r="G3" s="472" t="s">
        <v>487</v>
      </c>
      <c r="H3" s="401" t="s">
        <v>1438</v>
      </c>
      <c r="I3" s="401" t="s">
        <v>1439</v>
      </c>
      <c r="J3" s="401" t="s">
        <v>1435</v>
      </c>
      <c r="K3" s="401" t="s">
        <v>1440</v>
      </c>
      <c r="L3" s="401" t="s">
        <v>1451</v>
      </c>
      <c r="M3" s="401" t="s">
        <v>1452</v>
      </c>
      <c r="N3" s="401" t="s">
        <v>1441</v>
      </c>
      <c r="O3" s="401" t="s">
        <v>1442</v>
      </c>
      <c r="P3" s="401" t="s">
        <v>1443</v>
      </c>
    </row>
    <row r="4" spans="1:20" s="429" customFormat="1" ht="15" hidden="1" customHeight="1">
      <c r="A4" s="447" t="s">
        <v>170</v>
      </c>
      <c r="B4" s="614" t="s">
        <v>171</v>
      </c>
      <c r="C4" s="448" t="s">
        <v>172</v>
      </c>
      <c r="D4" s="614" t="s">
        <v>173</v>
      </c>
      <c r="E4" s="615">
        <v>1001</v>
      </c>
      <c r="F4" s="614" t="s">
        <v>171</v>
      </c>
      <c r="G4" s="615">
        <v>1101</v>
      </c>
      <c r="H4" s="631" t="s">
        <v>604</v>
      </c>
      <c r="I4" s="631" t="s">
        <v>1444</v>
      </c>
      <c r="J4" s="159">
        <v>14300</v>
      </c>
      <c r="K4" s="159" t="s">
        <v>526</v>
      </c>
      <c r="L4" s="632">
        <v>1105169.0976410001</v>
      </c>
      <c r="M4" s="632">
        <v>415347.58639800001</v>
      </c>
      <c r="N4" s="426">
        <v>0.65</v>
      </c>
      <c r="O4" s="426">
        <v>1.7214497529663335</v>
      </c>
      <c r="P4" s="633"/>
      <c r="Q4" s="626"/>
      <c r="R4" s="881"/>
      <c r="S4" s="881"/>
      <c r="T4" s="881"/>
    </row>
    <row r="5" spans="1:20" s="429" customFormat="1" ht="15" hidden="1" customHeight="1">
      <c r="A5" s="421" t="s">
        <v>170</v>
      </c>
      <c r="B5" s="149" t="s">
        <v>171</v>
      </c>
      <c r="C5" s="95" t="s">
        <v>172</v>
      </c>
      <c r="D5" s="149" t="s">
        <v>173</v>
      </c>
      <c r="E5" s="64">
        <v>1001</v>
      </c>
      <c r="F5" s="149" t="s">
        <v>174</v>
      </c>
      <c r="G5" s="64">
        <v>1107</v>
      </c>
      <c r="H5" s="631" t="s">
        <v>604</v>
      </c>
      <c r="I5" s="631" t="s">
        <v>1444</v>
      </c>
      <c r="J5" s="159">
        <v>5970</v>
      </c>
      <c r="K5" s="159" t="s">
        <v>526</v>
      </c>
      <c r="L5" s="632">
        <v>511470.09882399999</v>
      </c>
      <c r="M5" s="632">
        <v>327166.82166900003</v>
      </c>
      <c r="N5" s="426">
        <v>0.57999999999999996</v>
      </c>
      <c r="O5" s="426">
        <v>0.91237857945753831</v>
      </c>
      <c r="P5" s="633"/>
      <c r="Q5" s="626"/>
      <c r="R5" s="881"/>
      <c r="S5" s="881"/>
      <c r="T5" s="881"/>
    </row>
    <row r="6" spans="1:20" s="429" customFormat="1" ht="15" hidden="1" customHeight="1">
      <c r="A6" s="421" t="s">
        <v>175</v>
      </c>
      <c r="B6" s="149" t="s">
        <v>175</v>
      </c>
      <c r="C6" s="95" t="s">
        <v>172</v>
      </c>
      <c r="D6" s="149" t="s">
        <v>175</v>
      </c>
      <c r="E6" s="64">
        <v>2101</v>
      </c>
      <c r="F6" s="149" t="s">
        <v>175</v>
      </c>
      <c r="G6" s="64">
        <v>2101</v>
      </c>
      <c r="H6" s="631" t="s">
        <v>604</v>
      </c>
      <c r="I6" s="631" t="s">
        <v>1444</v>
      </c>
      <c r="J6" s="159">
        <v>27867</v>
      </c>
      <c r="K6" s="159">
        <v>2016</v>
      </c>
      <c r="L6" s="632">
        <v>2852196.1161870002</v>
      </c>
      <c r="M6" s="632">
        <v>993911.44167800003</v>
      </c>
      <c r="N6" s="426">
        <v>0.49</v>
      </c>
      <c r="O6" s="426">
        <v>1.4018854613924518</v>
      </c>
      <c r="P6" s="633"/>
      <c r="Q6" s="626"/>
      <c r="R6" s="881"/>
      <c r="S6" s="881"/>
      <c r="T6" s="881"/>
    </row>
    <row r="7" spans="1:20" s="429" customFormat="1" ht="15" hidden="1" customHeight="1">
      <c r="A7" s="421" t="s">
        <v>175</v>
      </c>
      <c r="B7" s="149" t="s">
        <v>176</v>
      </c>
      <c r="C7" s="95" t="s">
        <v>172</v>
      </c>
      <c r="D7" s="149" t="s">
        <v>177</v>
      </c>
      <c r="E7" s="64">
        <v>2201</v>
      </c>
      <c r="F7" s="149" t="s">
        <v>177</v>
      </c>
      <c r="G7" s="64">
        <v>2201</v>
      </c>
      <c r="H7" s="631" t="s">
        <v>604</v>
      </c>
      <c r="I7" s="631" t="s">
        <v>1444</v>
      </c>
      <c r="J7" s="159">
        <v>22975</v>
      </c>
      <c r="K7" s="159">
        <v>2015</v>
      </c>
      <c r="L7" s="632">
        <v>2219060.9249749999</v>
      </c>
      <c r="M7" s="632">
        <v>572120.74192900001</v>
      </c>
      <c r="N7" s="426">
        <v>0.52</v>
      </c>
      <c r="O7" s="426">
        <v>2.0078803577839159</v>
      </c>
      <c r="P7" s="633"/>
      <c r="Q7" s="626"/>
      <c r="R7" s="881"/>
    </row>
    <row r="8" spans="1:20" s="429" customFormat="1" ht="15" hidden="1" customHeight="1">
      <c r="A8" s="421" t="s">
        <v>178</v>
      </c>
      <c r="B8" s="149" t="s">
        <v>179</v>
      </c>
      <c r="C8" s="95" t="s">
        <v>172</v>
      </c>
      <c r="D8" s="149" t="s">
        <v>180</v>
      </c>
      <c r="E8" s="64">
        <v>3001</v>
      </c>
      <c r="F8" s="149" t="s">
        <v>179</v>
      </c>
      <c r="G8" s="64">
        <v>3101</v>
      </c>
      <c r="H8" s="631" t="s">
        <v>605</v>
      </c>
      <c r="I8" s="631" t="s">
        <v>526</v>
      </c>
      <c r="J8" s="631" t="s">
        <v>526</v>
      </c>
      <c r="K8" s="631" t="s">
        <v>526</v>
      </c>
      <c r="L8" s="632">
        <v>3387661.8316489998</v>
      </c>
      <c r="M8" s="632">
        <v>553385.28247700003</v>
      </c>
      <c r="N8" s="631" t="s">
        <v>526</v>
      </c>
      <c r="O8" s="631" t="s">
        <v>526</v>
      </c>
      <c r="P8" s="633"/>
      <c r="Q8" s="626"/>
      <c r="R8" s="881"/>
    </row>
    <row r="9" spans="1:20" s="429" customFormat="1" ht="15" hidden="1" customHeight="1">
      <c r="A9" s="421" t="s">
        <v>178</v>
      </c>
      <c r="B9" s="149" t="s">
        <v>179</v>
      </c>
      <c r="C9" s="95" t="s">
        <v>172</v>
      </c>
      <c r="D9" s="149" t="s">
        <v>180</v>
      </c>
      <c r="E9" s="64">
        <v>3001</v>
      </c>
      <c r="F9" s="149" t="s">
        <v>181</v>
      </c>
      <c r="G9" s="64">
        <v>3103</v>
      </c>
      <c r="H9" s="631" t="s">
        <v>604</v>
      </c>
      <c r="I9" s="631" t="s">
        <v>1444</v>
      </c>
      <c r="J9" s="159">
        <v>2798</v>
      </c>
      <c r="K9" s="159">
        <v>2019</v>
      </c>
      <c r="L9" s="632">
        <v>1431157.4174609999</v>
      </c>
      <c r="M9" s="632">
        <v>62895.234340000003</v>
      </c>
      <c r="N9" s="426">
        <v>0.1</v>
      </c>
      <c r="O9" s="426">
        <v>2.2243338699356214</v>
      </c>
      <c r="P9" s="633"/>
      <c r="Q9" s="626"/>
      <c r="R9" s="881"/>
    </row>
    <row r="10" spans="1:20" s="429" customFormat="1" ht="15" hidden="1" customHeight="1">
      <c r="A10" s="421" t="s">
        <v>178</v>
      </c>
      <c r="B10" s="150" t="s">
        <v>182</v>
      </c>
      <c r="C10" s="95" t="s">
        <v>172</v>
      </c>
      <c r="D10" s="150" t="s">
        <v>183</v>
      </c>
      <c r="E10" s="64">
        <v>3301</v>
      </c>
      <c r="F10" s="150" t="s">
        <v>183</v>
      </c>
      <c r="G10" s="64">
        <v>3301</v>
      </c>
      <c r="H10" s="631" t="s">
        <v>604</v>
      </c>
      <c r="I10" s="631" t="s">
        <v>1444</v>
      </c>
      <c r="J10" s="159">
        <v>8470</v>
      </c>
      <c r="K10" s="159">
        <v>2020</v>
      </c>
      <c r="L10" s="632">
        <v>1860581.0071739999</v>
      </c>
      <c r="M10" s="632">
        <v>217171.54085399999</v>
      </c>
      <c r="N10" s="426">
        <v>0.23</v>
      </c>
      <c r="O10" s="426">
        <v>1.9500713506688725</v>
      </c>
      <c r="P10" s="633"/>
      <c r="Q10" s="626"/>
      <c r="R10" s="881"/>
    </row>
    <row r="11" spans="1:20" s="429" customFormat="1" ht="15" hidden="1" customHeight="1">
      <c r="A11" s="421" t="s">
        <v>184</v>
      </c>
      <c r="B11" s="149" t="s">
        <v>185</v>
      </c>
      <c r="C11" s="95" t="s">
        <v>172</v>
      </c>
      <c r="D11" s="149" t="s">
        <v>186</v>
      </c>
      <c r="E11" s="64">
        <v>4001</v>
      </c>
      <c r="F11" s="149" t="s">
        <v>187</v>
      </c>
      <c r="G11" s="64">
        <v>4101</v>
      </c>
      <c r="H11" s="631" t="s">
        <v>605</v>
      </c>
      <c r="I11" s="631" t="s">
        <v>526</v>
      </c>
      <c r="J11" s="631" t="s">
        <v>526</v>
      </c>
      <c r="K11" s="631" t="s">
        <v>526</v>
      </c>
      <c r="L11" s="632">
        <v>2582008.071153</v>
      </c>
      <c r="M11" s="632">
        <v>839761.30536400003</v>
      </c>
      <c r="N11" s="631" t="s">
        <v>526</v>
      </c>
      <c r="O11" s="631" t="s">
        <v>526</v>
      </c>
      <c r="P11" s="633"/>
      <c r="Q11" s="626"/>
      <c r="R11" s="881"/>
    </row>
    <row r="12" spans="1:20" s="429" customFormat="1" ht="15" hidden="1" customHeight="1">
      <c r="A12" s="421" t="s">
        <v>184</v>
      </c>
      <c r="B12" s="149" t="s">
        <v>185</v>
      </c>
      <c r="C12" s="95" t="s">
        <v>172</v>
      </c>
      <c r="D12" s="149" t="s">
        <v>186</v>
      </c>
      <c r="E12" s="64">
        <v>4001</v>
      </c>
      <c r="F12" s="149" t="s">
        <v>184</v>
      </c>
      <c r="G12" s="64">
        <v>4102</v>
      </c>
      <c r="H12" s="631" t="s">
        <v>605</v>
      </c>
      <c r="I12" s="631" t="s">
        <v>526</v>
      </c>
      <c r="J12" s="631" t="s">
        <v>526</v>
      </c>
      <c r="K12" s="631" t="s">
        <v>526</v>
      </c>
      <c r="L12" s="632">
        <v>2445131.2842370002</v>
      </c>
      <c r="M12" s="632">
        <v>922899.46324099996</v>
      </c>
      <c r="N12" s="631" t="s">
        <v>526</v>
      </c>
      <c r="O12" s="631" t="s">
        <v>526</v>
      </c>
      <c r="P12" s="633"/>
      <c r="Q12" s="626"/>
      <c r="R12" s="881"/>
    </row>
    <row r="13" spans="1:20" s="429" customFormat="1" ht="15" hidden="1" customHeight="1">
      <c r="A13" s="421" t="s">
        <v>184</v>
      </c>
      <c r="B13" s="149" t="s">
        <v>188</v>
      </c>
      <c r="C13" s="95" t="s">
        <v>172</v>
      </c>
      <c r="D13" s="149" t="s">
        <v>189</v>
      </c>
      <c r="E13" s="64">
        <v>4301</v>
      </c>
      <c r="F13" s="66" t="s">
        <v>189</v>
      </c>
      <c r="G13" s="64">
        <v>4301</v>
      </c>
      <c r="H13" s="631" t="s">
        <v>604</v>
      </c>
      <c r="I13" s="631" t="s">
        <v>1444</v>
      </c>
      <c r="J13" s="159">
        <v>10598</v>
      </c>
      <c r="K13" s="159" t="s">
        <v>526</v>
      </c>
      <c r="L13" s="632">
        <v>4228893.9847769998</v>
      </c>
      <c r="M13" s="632">
        <v>356099.13012799999</v>
      </c>
      <c r="N13" s="426">
        <v>0.13</v>
      </c>
      <c r="O13" s="426">
        <v>1.4880687852551822</v>
      </c>
      <c r="P13" s="633"/>
      <c r="Q13" s="626"/>
      <c r="R13" s="881"/>
    </row>
    <row r="14" spans="1:20" s="429" customFormat="1" ht="15" hidden="1" customHeight="1">
      <c r="A14" s="421" t="s">
        <v>190</v>
      </c>
      <c r="B14" s="149" t="s">
        <v>190</v>
      </c>
      <c r="C14" s="95" t="s">
        <v>191</v>
      </c>
      <c r="D14" s="149" t="s">
        <v>191</v>
      </c>
      <c r="E14" s="64">
        <v>5001</v>
      </c>
      <c r="F14" s="149" t="s">
        <v>190</v>
      </c>
      <c r="G14" s="64">
        <v>5101</v>
      </c>
      <c r="H14" s="631" t="s">
        <v>604</v>
      </c>
      <c r="I14" s="631" t="s">
        <v>1444</v>
      </c>
      <c r="J14" s="159">
        <v>30209</v>
      </c>
      <c r="K14" s="159">
        <v>2019</v>
      </c>
      <c r="L14" s="632">
        <v>1614148.9594360001</v>
      </c>
      <c r="M14" s="632">
        <v>1152426.3641550001</v>
      </c>
      <c r="N14" s="426">
        <v>0.94</v>
      </c>
      <c r="O14" s="426">
        <v>1.3106694249463093</v>
      </c>
      <c r="P14" s="633"/>
      <c r="Q14" s="626"/>
      <c r="R14" s="881"/>
    </row>
    <row r="15" spans="1:20" s="429" customFormat="1" ht="15" hidden="1" customHeight="1">
      <c r="A15" s="421" t="s">
        <v>190</v>
      </c>
      <c r="B15" s="149" t="s">
        <v>190</v>
      </c>
      <c r="C15" s="95" t="s">
        <v>191</v>
      </c>
      <c r="D15" s="149" t="s">
        <v>191</v>
      </c>
      <c r="E15" s="64">
        <v>5001</v>
      </c>
      <c r="F15" s="149" t="s">
        <v>192</v>
      </c>
      <c r="G15" s="64">
        <v>5102</v>
      </c>
      <c r="H15" s="631" t="s">
        <v>605</v>
      </c>
      <c r="I15" s="631" t="s">
        <v>526</v>
      </c>
      <c r="J15" s="631" t="s">
        <v>526</v>
      </c>
      <c r="K15" s="631" t="s">
        <v>526</v>
      </c>
      <c r="L15" s="632">
        <v>1117739.416129</v>
      </c>
      <c r="M15" s="632">
        <v>89594.236095999993</v>
      </c>
      <c r="N15" s="631" t="s">
        <v>526</v>
      </c>
      <c r="O15" s="631" t="s">
        <v>526</v>
      </c>
      <c r="P15" s="633"/>
      <c r="Q15" s="626"/>
      <c r="R15" s="881"/>
    </row>
    <row r="16" spans="1:20" s="429" customFormat="1" ht="15" hidden="1" customHeight="1">
      <c r="A16" s="421" t="s">
        <v>190</v>
      </c>
      <c r="B16" s="149" t="s">
        <v>190</v>
      </c>
      <c r="C16" s="95" t="s">
        <v>191</v>
      </c>
      <c r="D16" s="149" t="s">
        <v>191</v>
      </c>
      <c r="E16" s="64">
        <v>5001</v>
      </c>
      <c r="F16" s="149" t="s">
        <v>193</v>
      </c>
      <c r="G16" s="64">
        <v>5103</v>
      </c>
      <c r="H16" s="631" t="s">
        <v>604</v>
      </c>
      <c r="I16" s="631" t="s">
        <v>1444</v>
      </c>
      <c r="J16" s="159">
        <v>5614</v>
      </c>
      <c r="K16" s="159">
        <v>2019</v>
      </c>
      <c r="L16" s="632">
        <v>307916.90355599998</v>
      </c>
      <c r="M16" s="632">
        <v>198519.12615299999</v>
      </c>
      <c r="N16" s="426">
        <v>0.91</v>
      </c>
      <c r="O16" s="426">
        <v>1.4139695526549048</v>
      </c>
      <c r="P16" s="633"/>
      <c r="Q16" s="626"/>
      <c r="R16" s="881"/>
    </row>
    <row r="17" spans="1:18" s="429" customFormat="1" ht="15" hidden="1" customHeight="1">
      <c r="A17" s="421" t="s">
        <v>190</v>
      </c>
      <c r="B17" s="149" t="s">
        <v>190</v>
      </c>
      <c r="C17" s="95" t="s">
        <v>191</v>
      </c>
      <c r="D17" s="149" t="s">
        <v>191</v>
      </c>
      <c r="E17" s="64">
        <v>5001</v>
      </c>
      <c r="F17" s="149" t="s">
        <v>194</v>
      </c>
      <c r="G17" s="64">
        <v>5105</v>
      </c>
      <c r="H17" s="631" t="s">
        <v>604</v>
      </c>
      <c r="I17" s="631" t="s">
        <v>526</v>
      </c>
      <c r="J17" s="159" t="s">
        <v>526</v>
      </c>
      <c r="K17" s="159" t="s">
        <v>526</v>
      </c>
      <c r="L17" s="632">
        <v>664369.02012300002</v>
      </c>
      <c r="M17" s="632">
        <v>346914.31100400002</v>
      </c>
      <c r="N17" s="426" t="s">
        <v>526</v>
      </c>
      <c r="O17" s="426" t="s">
        <v>526</v>
      </c>
      <c r="P17" s="633"/>
      <c r="Q17" s="626"/>
      <c r="R17" s="881"/>
    </row>
    <row r="18" spans="1:18" s="429" customFormat="1" ht="15" hidden="1" customHeight="1">
      <c r="A18" s="421" t="s">
        <v>190</v>
      </c>
      <c r="B18" s="149" t="s">
        <v>190</v>
      </c>
      <c r="C18" s="95" t="s">
        <v>191</v>
      </c>
      <c r="D18" s="149" t="s">
        <v>191</v>
      </c>
      <c r="E18" s="64">
        <v>5001</v>
      </c>
      <c r="F18" s="149" t="s">
        <v>195</v>
      </c>
      <c r="G18" s="64">
        <v>5107</v>
      </c>
      <c r="H18" s="631" t="s">
        <v>604</v>
      </c>
      <c r="I18" s="631" t="s">
        <v>526</v>
      </c>
      <c r="J18" s="159" t="s">
        <v>526</v>
      </c>
      <c r="K18" s="159" t="s">
        <v>526</v>
      </c>
      <c r="L18" s="632">
        <v>471124.63001099997</v>
      </c>
      <c r="M18" s="632">
        <v>174811.137648</v>
      </c>
      <c r="N18" s="426" t="s">
        <v>526</v>
      </c>
      <c r="O18" s="426" t="s">
        <v>526</v>
      </c>
      <c r="P18" s="633"/>
      <c r="Q18" s="626"/>
      <c r="R18" s="881"/>
    </row>
    <row r="19" spans="1:18" s="429" customFormat="1" ht="15" hidden="1" customHeight="1">
      <c r="A19" s="421" t="s">
        <v>190</v>
      </c>
      <c r="B19" s="149" t="s">
        <v>190</v>
      </c>
      <c r="C19" s="95" t="s">
        <v>191</v>
      </c>
      <c r="D19" s="149" t="s">
        <v>191</v>
      </c>
      <c r="E19" s="64">
        <v>5001</v>
      </c>
      <c r="F19" s="149" t="s">
        <v>196</v>
      </c>
      <c r="G19" s="64">
        <v>5109</v>
      </c>
      <c r="H19" s="631" t="s">
        <v>605</v>
      </c>
      <c r="I19" s="631" t="s">
        <v>526</v>
      </c>
      <c r="J19" s="631" t="s">
        <v>526</v>
      </c>
      <c r="K19" s="631" t="s">
        <v>526</v>
      </c>
      <c r="L19" s="632">
        <v>1157243.0113550001</v>
      </c>
      <c r="M19" s="632">
        <v>1157243.0113550001</v>
      </c>
      <c r="N19" s="631" t="s">
        <v>526</v>
      </c>
      <c r="O19" s="631" t="s">
        <v>526</v>
      </c>
      <c r="P19" s="633"/>
      <c r="Q19" s="626"/>
      <c r="R19" s="881"/>
    </row>
    <row r="20" spans="1:18" s="429" customFormat="1" ht="15" hidden="1" customHeight="1">
      <c r="A20" s="421" t="s">
        <v>190</v>
      </c>
      <c r="B20" s="150" t="s">
        <v>197</v>
      </c>
      <c r="C20" s="95" t="s">
        <v>172</v>
      </c>
      <c r="D20" s="150" t="s">
        <v>198</v>
      </c>
      <c r="E20" s="64">
        <v>5301</v>
      </c>
      <c r="F20" s="65" t="s">
        <v>197</v>
      </c>
      <c r="G20" s="64">
        <v>5301</v>
      </c>
      <c r="H20" s="631" t="s">
        <v>604</v>
      </c>
      <c r="I20" s="631" t="s">
        <v>526</v>
      </c>
      <c r="J20" s="159" t="s">
        <v>526</v>
      </c>
      <c r="K20" s="159" t="s">
        <v>526</v>
      </c>
      <c r="L20" s="632">
        <v>524662.04538599995</v>
      </c>
      <c r="M20" s="632">
        <v>217414.19936100001</v>
      </c>
      <c r="N20" s="426" t="s">
        <v>526</v>
      </c>
      <c r="O20" s="426" t="s">
        <v>526</v>
      </c>
      <c r="P20" s="633"/>
      <c r="Q20" s="626"/>
      <c r="R20" s="881"/>
    </row>
    <row r="21" spans="1:18" s="429" customFormat="1" ht="15" hidden="1" customHeight="1">
      <c r="A21" s="421" t="s">
        <v>190</v>
      </c>
      <c r="B21" s="150" t="s">
        <v>197</v>
      </c>
      <c r="C21" s="95" t="s">
        <v>172</v>
      </c>
      <c r="D21" s="150" t="s">
        <v>198</v>
      </c>
      <c r="E21" s="64">
        <v>5301</v>
      </c>
      <c r="F21" s="65" t="s">
        <v>199</v>
      </c>
      <c r="G21" s="64">
        <v>5304</v>
      </c>
      <c r="H21" s="631" t="s">
        <v>604</v>
      </c>
      <c r="I21" s="631" t="s">
        <v>1444</v>
      </c>
      <c r="J21" s="159">
        <v>2529</v>
      </c>
      <c r="K21" s="159">
        <v>2019</v>
      </c>
      <c r="L21" s="632">
        <v>467723.329516</v>
      </c>
      <c r="M21" s="632">
        <v>51291.181216999998</v>
      </c>
      <c r="N21" s="426">
        <v>0.27</v>
      </c>
      <c r="O21" s="426">
        <v>2.4653360870170267</v>
      </c>
      <c r="P21" s="633"/>
      <c r="Q21" s="626"/>
      <c r="R21" s="881"/>
    </row>
    <row r="22" spans="1:18" s="429" customFormat="1" ht="15" hidden="1" customHeight="1">
      <c r="A22" s="421" t="s">
        <v>190</v>
      </c>
      <c r="B22" s="150" t="s">
        <v>200</v>
      </c>
      <c r="C22" s="95" t="s">
        <v>172</v>
      </c>
      <c r="D22" s="150" t="s">
        <v>201</v>
      </c>
      <c r="E22" s="64">
        <v>5501</v>
      </c>
      <c r="F22" s="65" t="s">
        <v>200</v>
      </c>
      <c r="G22" s="64">
        <v>5501</v>
      </c>
      <c r="H22" s="631" t="s">
        <v>604</v>
      </c>
      <c r="I22" s="631" t="s">
        <v>526</v>
      </c>
      <c r="J22" s="159" t="s">
        <v>526</v>
      </c>
      <c r="K22" s="159" t="s">
        <v>526</v>
      </c>
      <c r="L22" s="632">
        <v>739182.514111</v>
      </c>
      <c r="M22" s="632">
        <v>290042.91060200002</v>
      </c>
      <c r="N22" s="426">
        <v>0</v>
      </c>
      <c r="O22" s="426" t="s">
        <v>526</v>
      </c>
      <c r="P22" s="633"/>
      <c r="Q22" s="626"/>
      <c r="R22" s="881"/>
    </row>
    <row r="23" spans="1:18" s="429" customFormat="1" ht="15" hidden="1" customHeight="1">
      <c r="A23" s="421" t="s">
        <v>190</v>
      </c>
      <c r="B23" s="150" t="s">
        <v>200</v>
      </c>
      <c r="C23" s="95" t="s">
        <v>172</v>
      </c>
      <c r="D23" s="150" t="s">
        <v>201</v>
      </c>
      <c r="E23" s="64">
        <v>5501</v>
      </c>
      <c r="F23" s="65" t="s">
        <v>202</v>
      </c>
      <c r="G23" s="64">
        <v>5502</v>
      </c>
      <c r="H23" s="631" t="s">
        <v>605</v>
      </c>
      <c r="I23" s="631" t="s">
        <v>526</v>
      </c>
      <c r="J23" s="631" t="s">
        <v>526</v>
      </c>
      <c r="K23" s="631" t="s">
        <v>526</v>
      </c>
      <c r="L23" s="632">
        <v>249421.271217</v>
      </c>
      <c r="M23" s="632">
        <v>180275.327093</v>
      </c>
      <c r="N23" s="631" t="s">
        <v>526</v>
      </c>
      <c r="O23" s="631" t="s">
        <v>526</v>
      </c>
      <c r="P23" s="633"/>
      <c r="Q23" s="626"/>
      <c r="R23" s="881"/>
    </row>
    <row r="24" spans="1:18" s="429" customFormat="1" ht="15" hidden="1" customHeight="1">
      <c r="A24" s="421" t="s">
        <v>190</v>
      </c>
      <c r="B24" s="150" t="s">
        <v>200</v>
      </c>
      <c r="C24" s="95" t="s">
        <v>172</v>
      </c>
      <c r="D24" s="150" t="s">
        <v>201</v>
      </c>
      <c r="E24" s="64">
        <v>5501</v>
      </c>
      <c r="F24" s="65" t="s">
        <v>203</v>
      </c>
      <c r="G24" s="64">
        <v>5503</v>
      </c>
      <c r="H24" s="631" t="s">
        <v>604</v>
      </c>
      <c r="I24" s="631" t="s">
        <v>526</v>
      </c>
      <c r="J24" s="159" t="s">
        <v>526</v>
      </c>
      <c r="K24" s="159" t="s">
        <v>526</v>
      </c>
      <c r="L24" s="632">
        <v>327692.55671600002</v>
      </c>
      <c r="M24" s="632">
        <v>87091.193587000002</v>
      </c>
      <c r="N24" s="426">
        <v>0</v>
      </c>
      <c r="O24" s="426" t="s">
        <v>526</v>
      </c>
      <c r="P24" s="633"/>
      <c r="Q24" s="626"/>
      <c r="R24" s="881"/>
    </row>
    <row r="25" spans="1:18" s="429" customFormat="1" ht="15" hidden="1" customHeight="1">
      <c r="A25" s="421" t="s">
        <v>190</v>
      </c>
      <c r="B25" s="150" t="s">
        <v>200</v>
      </c>
      <c r="C25" s="95" t="s">
        <v>172</v>
      </c>
      <c r="D25" s="150" t="s">
        <v>201</v>
      </c>
      <c r="E25" s="64">
        <v>5501</v>
      </c>
      <c r="F25" s="65" t="s">
        <v>204</v>
      </c>
      <c r="G25" s="64">
        <v>5504</v>
      </c>
      <c r="H25" s="631" t="s">
        <v>604</v>
      </c>
      <c r="I25" s="631" t="s">
        <v>1444</v>
      </c>
      <c r="J25" s="159">
        <v>2214</v>
      </c>
      <c r="K25" s="159">
        <v>2019</v>
      </c>
      <c r="L25" s="632">
        <v>223248.81816600001</v>
      </c>
      <c r="M25" s="632">
        <v>99968.340117999993</v>
      </c>
      <c r="N25" s="426">
        <v>0.5</v>
      </c>
      <c r="O25" s="426">
        <v>1.1073505858888186</v>
      </c>
      <c r="P25" s="633"/>
      <c r="Q25" s="626"/>
      <c r="R25" s="881"/>
    </row>
    <row r="26" spans="1:18" s="429" customFormat="1" ht="15" hidden="1" customHeight="1">
      <c r="A26" s="421" t="s">
        <v>190</v>
      </c>
      <c r="B26" s="149" t="s">
        <v>205</v>
      </c>
      <c r="C26" s="95" t="s">
        <v>172</v>
      </c>
      <c r="D26" s="149" t="s">
        <v>206</v>
      </c>
      <c r="E26" s="64">
        <v>5601</v>
      </c>
      <c r="F26" s="66" t="s">
        <v>205</v>
      </c>
      <c r="G26" s="64">
        <v>5601</v>
      </c>
      <c r="H26" s="631" t="s">
        <v>605</v>
      </c>
      <c r="I26" s="631" t="s">
        <v>526</v>
      </c>
      <c r="J26" s="631" t="s">
        <v>526</v>
      </c>
      <c r="K26" s="631" t="s">
        <v>526</v>
      </c>
      <c r="L26" s="632">
        <v>1285353.1487110001</v>
      </c>
      <c r="M26" s="632">
        <v>342002.11888800003</v>
      </c>
      <c r="N26" s="631" t="s">
        <v>526</v>
      </c>
      <c r="O26" s="631" t="s">
        <v>526</v>
      </c>
      <c r="P26" s="633"/>
      <c r="Q26" s="626"/>
      <c r="R26" s="881"/>
    </row>
    <row r="27" spans="1:18" s="429" customFormat="1" ht="15" hidden="1" customHeight="1">
      <c r="A27" s="421" t="s">
        <v>190</v>
      </c>
      <c r="B27" s="149" t="s">
        <v>205</v>
      </c>
      <c r="C27" s="95" t="s">
        <v>172</v>
      </c>
      <c r="D27" s="149" t="s">
        <v>206</v>
      </c>
      <c r="E27" s="64">
        <v>5601</v>
      </c>
      <c r="F27" s="66" t="s">
        <v>207</v>
      </c>
      <c r="G27" s="64">
        <v>5603</v>
      </c>
      <c r="H27" s="631" t="s">
        <v>604</v>
      </c>
      <c r="I27" s="631" t="s">
        <v>1444</v>
      </c>
      <c r="J27" s="159">
        <v>5135</v>
      </c>
      <c r="K27" s="159">
        <v>2019</v>
      </c>
      <c r="L27" s="632">
        <v>445605.04304000002</v>
      </c>
      <c r="M27" s="632">
        <v>183060.23764599999</v>
      </c>
      <c r="N27" s="426">
        <v>0.57999999999999996</v>
      </c>
      <c r="O27" s="426">
        <v>1.402543792696809</v>
      </c>
      <c r="P27" s="633"/>
      <c r="Q27" s="626"/>
      <c r="R27" s="881"/>
    </row>
    <row r="28" spans="1:18" s="429" customFormat="1" ht="15" hidden="1" customHeight="1">
      <c r="A28" s="421" t="s">
        <v>190</v>
      </c>
      <c r="B28" s="149" t="s">
        <v>205</v>
      </c>
      <c r="C28" s="95" t="s">
        <v>172</v>
      </c>
      <c r="D28" s="149" t="s">
        <v>206</v>
      </c>
      <c r="E28" s="64">
        <v>5601</v>
      </c>
      <c r="F28" s="66" t="s">
        <v>208</v>
      </c>
      <c r="G28" s="64">
        <v>5606</v>
      </c>
      <c r="H28" s="631" t="s">
        <v>604</v>
      </c>
      <c r="I28" s="631" t="s">
        <v>1444</v>
      </c>
      <c r="J28" s="159">
        <v>3708</v>
      </c>
      <c r="K28" s="159">
        <v>2018</v>
      </c>
      <c r="L28" s="632">
        <v>940805.19975699997</v>
      </c>
      <c r="M28" s="632">
        <v>93793.225181000002</v>
      </c>
      <c r="N28" s="426">
        <v>0.2</v>
      </c>
      <c r="O28" s="426">
        <v>1.9766886109547823</v>
      </c>
      <c r="P28" s="633"/>
      <c r="Q28" s="626"/>
      <c r="R28" s="881"/>
    </row>
    <row r="29" spans="1:18" s="429" customFormat="1" ht="15" hidden="1" customHeight="1">
      <c r="A29" s="421" t="s">
        <v>190</v>
      </c>
      <c r="B29" s="150" t="s">
        <v>209</v>
      </c>
      <c r="C29" s="95" t="s">
        <v>172</v>
      </c>
      <c r="D29" s="150" t="s">
        <v>210</v>
      </c>
      <c r="E29" s="64">
        <v>5701</v>
      </c>
      <c r="F29" s="65" t="s">
        <v>210</v>
      </c>
      <c r="G29" s="64">
        <v>5701</v>
      </c>
      <c r="H29" s="631" t="s">
        <v>604</v>
      </c>
      <c r="I29" s="631" t="s">
        <v>1444</v>
      </c>
      <c r="J29" s="159">
        <v>9037</v>
      </c>
      <c r="K29" s="159">
        <v>2019</v>
      </c>
      <c r="L29" s="632">
        <v>485886.73474400002</v>
      </c>
      <c r="M29" s="632">
        <v>273240.0477</v>
      </c>
      <c r="N29" s="426">
        <v>0.93</v>
      </c>
      <c r="O29" s="426">
        <v>1.6536741367286767</v>
      </c>
      <c r="P29" s="633"/>
      <c r="Q29" s="626"/>
      <c r="R29" s="881"/>
    </row>
    <row r="30" spans="1:18" s="429" customFormat="1" ht="15" hidden="1" customHeight="1">
      <c r="A30" s="421" t="s">
        <v>190</v>
      </c>
      <c r="B30" s="149" t="s">
        <v>211</v>
      </c>
      <c r="C30" s="95" t="s">
        <v>191</v>
      </c>
      <c r="D30" s="149" t="s">
        <v>191</v>
      </c>
      <c r="E30" s="64">
        <v>5001</v>
      </c>
      <c r="F30" s="149" t="s">
        <v>212</v>
      </c>
      <c r="G30" s="64">
        <v>5801</v>
      </c>
      <c r="H30" s="631" t="s">
        <v>604</v>
      </c>
      <c r="I30" s="631" t="s">
        <v>1444</v>
      </c>
      <c r="J30" s="159">
        <v>15273</v>
      </c>
      <c r="K30" s="159">
        <v>2020</v>
      </c>
      <c r="L30" s="632">
        <v>1494197.575618</v>
      </c>
      <c r="M30" s="632">
        <v>609516.67525800003</v>
      </c>
      <c r="N30" s="426">
        <v>0.51</v>
      </c>
      <c r="O30" s="426">
        <v>1.2528779457539163</v>
      </c>
      <c r="P30" s="633"/>
      <c r="Q30" s="626"/>
      <c r="R30" s="881"/>
    </row>
    <row r="31" spans="1:18" s="429" customFormat="1" ht="15" hidden="1" customHeight="1">
      <c r="A31" s="421" t="s">
        <v>190</v>
      </c>
      <c r="B31" s="149" t="s">
        <v>211</v>
      </c>
      <c r="C31" s="95" t="s">
        <v>191</v>
      </c>
      <c r="D31" s="149" t="s">
        <v>191</v>
      </c>
      <c r="E31" s="64">
        <v>5001</v>
      </c>
      <c r="F31" s="149" t="s">
        <v>213</v>
      </c>
      <c r="G31" s="64">
        <v>5802</v>
      </c>
      <c r="H31" s="631" t="s">
        <v>605</v>
      </c>
      <c r="I31" s="631" t="s">
        <v>526</v>
      </c>
      <c r="J31" s="631" t="s">
        <v>526</v>
      </c>
      <c r="K31" s="631" t="s">
        <v>526</v>
      </c>
      <c r="L31" s="632">
        <v>775942.31574200001</v>
      </c>
      <c r="M31" s="632">
        <v>190427.35636999999</v>
      </c>
      <c r="N31" s="631" t="s">
        <v>526</v>
      </c>
      <c r="O31" s="631" t="s">
        <v>526</v>
      </c>
      <c r="P31" s="633"/>
      <c r="Q31" s="626"/>
      <c r="R31" s="881"/>
    </row>
    <row r="32" spans="1:18" s="429" customFormat="1" ht="15" hidden="1" customHeight="1">
      <c r="A32" s="421" t="s">
        <v>190</v>
      </c>
      <c r="B32" s="149" t="s">
        <v>211</v>
      </c>
      <c r="C32" s="95" t="s">
        <v>191</v>
      </c>
      <c r="D32" s="149" t="s">
        <v>191</v>
      </c>
      <c r="E32" s="64">
        <v>5001</v>
      </c>
      <c r="F32" s="149" t="s">
        <v>214</v>
      </c>
      <c r="G32" s="64">
        <v>5803</v>
      </c>
      <c r="H32" s="631" t="s">
        <v>604</v>
      </c>
      <c r="I32" s="631" t="s">
        <v>526</v>
      </c>
      <c r="J32" s="159" t="s">
        <v>526</v>
      </c>
      <c r="K32" s="159" t="s">
        <v>526</v>
      </c>
      <c r="L32" s="632">
        <v>473017.82347</v>
      </c>
      <c r="M32" s="632">
        <v>130157.239542</v>
      </c>
      <c r="N32" s="426">
        <v>0</v>
      </c>
      <c r="O32" s="426" t="s">
        <v>526</v>
      </c>
      <c r="P32" s="633"/>
      <c r="Q32" s="626"/>
      <c r="R32" s="881"/>
    </row>
    <row r="33" spans="1:18" s="429" customFormat="1" ht="15" hidden="1" customHeight="1">
      <c r="A33" s="421" t="s">
        <v>190</v>
      </c>
      <c r="B33" s="149" t="s">
        <v>211</v>
      </c>
      <c r="C33" s="95" t="s">
        <v>191</v>
      </c>
      <c r="D33" s="149" t="s">
        <v>191</v>
      </c>
      <c r="E33" s="64">
        <v>5001</v>
      </c>
      <c r="F33" s="149" t="s">
        <v>215</v>
      </c>
      <c r="G33" s="64">
        <v>5804</v>
      </c>
      <c r="H33" s="631" t="s">
        <v>604</v>
      </c>
      <c r="I33" s="631" t="s">
        <v>1444</v>
      </c>
      <c r="J33" s="159">
        <v>10680</v>
      </c>
      <c r="K33" s="159">
        <v>2017</v>
      </c>
      <c r="L33" s="632">
        <v>663825.66058999998</v>
      </c>
      <c r="M33" s="632">
        <v>443503.87144199997</v>
      </c>
      <c r="N33" s="426">
        <v>0.8</v>
      </c>
      <c r="O33" s="426">
        <v>1.2040481140869472</v>
      </c>
      <c r="P33" s="633"/>
      <c r="Q33" s="626"/>
      <c r="R33" s="881"/>
    </row>
    <row r="34" spans="1:18" s="429" customFormat="1" ht="15" hidden="1" customHeight="1">
      <c r="A34" s="421" t="s">
        <v>216</v>
      </c>
      <c r="B34" s="149" t="s">
        <v>217</v>
      </c>
      <c r="C34" s="95" t="s">
        <v>172</v>
      </c>
      <c r="D34" s="149" t="s">
        <v>218</v>
      </c>
      <c r="E34" s="64">
        <v>6001</v>
      </c>
      <c r="F34" s="149" t="s">
        <v>219</v>
      </c>
      <c r="G34" s="64">
        <v>6101</v>
      </c>
      <c r="H34" s="631" t="s">
        <v>604</v>
      </c>
      <c r="I34" s="631" t="s">
        <v>1444</v>
      </c>
      <c r="J34" s="159">
        <v>33211</v>
      </c>
      <c r="K34" s="159">
        <v>2020</v>
      </c>
      <c r="L34" s="632">
        <v>1080918.900007</v>
      </c>
      <c r="M34" s="632">
        <v>819960.20368699997</v>
      </c>
      <c r="N34" s="426">
        <v>1.54</v>
      </c>
      <c r="O34" s="426">
        <v>2.025159260819291</v>
      </c>
      <c r="P34" s="633"/>
      <c r="Q34" s="626"/>
      <c r="R34" s="881"/>
    </row>
    <row r="35" spans="1:18" s="429" customFormat="1" ht="15" hidden="1" customHeight="1">
      <c r="A35" s="421" t="s">
        <v>216</v>
      </c>
      <c r="B35" s="149" t="s">
        <v>217</v>
      </c>
      <c r="C35" s="95" t="s">
        <v>172</v>
      </c>
      <c r="D35" s="149" t="s">
        <v>218</v>
      </c>
      <c r="E35" s="64">
        <v>6001</v>
      </c>
      <c r="F35" s="149" t="s">
        <v>220</v>
      </c>
      <c r="G35" s="64">
        <v>6108</v>
      </c>
      <c r="H35" s="631" t="s">
        <v>604</v>
      </c>
      <c r="I35" s="631" t="s">
        <v>1444</v>
      </c>
      <c r="J35" s="159">
        <v>6200</v>
      </c>
      <c r="K35" s="159">
        <v>2018</v>
      </c>
      <c r="L35" s="632">
        <v>611130.88350899995</v>
      </c>
      <c r="M35" s="632">
        <v>295084.62601499999</v>
      </c>
      <c r="N35" s="426">
        <v>0.51</v>
      </c>
      <c r="O35" s="426">
        <v>1.0505460897317025</v>
      </c>
      <c r="P35" s="633"/>
      <c r="Q35" s="626"/>
      <c r="R35" s="881"/>
    </row>
    <row r="36" spans="1:18" s="429" customFormat="1" ht="15" hidden="1" customHeight="1">
      <c r="A36" s="421" t="s">
        <v>216</v>
      </c>
      <c r="B36" s="150" t="s">
        <v>217</v>
      </c>
      <c r="C36" s="95" t="s">
        <v>172</v>
      </c>
      <c r="D36" s="150" t="s">
        <v>221</v>
      </c>
      <c r="E36" s="64">
        <v>6115</v>
      </c>
      <c r="F36" s="150" t="s">
        <v>221</v>
      </c>
      <c r="G36" s="64">
        <v>6115</v>
      </c>
      <c r="H36" s="631" t="s">
        <v>604</v>
      </c>
      <c r="I36" s="631" t="s">
        <v>526</v>
      </c>
      <c r="J36" s="159" t="s">
        <v>526</v>
      </c>
      <c r="K36" s="159" t="s">
        <v>526</v>
      </c>
      <c r="L36" s="632">
        <v>674328.06019999995</v>
      </c>
      <c r="M36" s="632">
        <v>195065.217821</v>
      </c>
      <c r="N36" s="426">
        <v>0</v>
      </c>
      <c r="O36" s="426" t="s">
        <v>526</v>
      </c>
      <c r="P36" s="633"/>
      <c r="Q36" s="626"/>
      <c r="R36" s="881"/>
    </row>
    <row r="37" spans="1:18" s="429" customFormat="1" ht="15" hidden="1" customHeight="1">
      <c r="A37" s="421" t="s">
        <v>216</v>
      </c>
      <c r="B37" s="150" t="s">
        <v>222</v>
      </c>
      <c r="C37" s="95" t="s">
        <v>172</v>
      </c>
      <c r="D37" s="150" t="s">
        <v>223</v>
      </c>
      <c r="E37" s="64">
        <v>6301</v>
      </c>
      <c r="F37" s="65" t="s">
        <v>223</v>
      </c>
      <c r="G37" s="64">
        <v>6301</v>
      </c>
      <c r="H37" s="631" t="s">
        <v>604</v>
      </c>
      <c r="I37" s="631" t="s">
        <v>1444</v>
      </c>
      <c r="J37" s="159">
        <v>10000</v>
      </c>
      <c r="K37" s="159">
        <v>2013</v>
      </c>
      <c r="L37" s="632">
        <v>905104.72800999996</v>
      </c>
      <c r="M37" s="632">
        <v>272066.62568499998</v>
      </c>
      <c r="N37" s="426">
        <v>0.55000000000000004</v>
      </c>
      <c r="O37" s="426">
        <v>1.8377851334801436</v>
      </c>
      <c r="P37" s="633"/>
      <c r="Q37" s="626"/>
      <c r="R37" s="881"/>
    </row>
    <row r="38" spans="1:18" s="429" customFormat="1" ht="15" hidden="1" customHeight="1">
      <c r="A38" s="421" t="s">
        <v>224</v>
      </c>
      <c r="B38" s="149" t="s">
        <v>225</v>
      </c>
      <c r="C38" s="95" t="s">
        <v>172</v>
      </c>
      <c r="D38" s="149" t="s">
        <v>226</v>
      </c>
      <c r="E38" s="64">
        <v>7001</v>
      </c>
      <c r="F38" s="149" t="s">
        <v>225</v>
      </c>
      <c r="G38" s="64">
        <v>7101</v>
      </c>
      <c r="H38" s="631" t="s">
        <v>605</v>
      </c>
      <c r="I38" s="631" t="s">
        <v>526</v>
      </c>
      <c r="J38" s="631" t="s">
        <v>526</v>
      </c>
      <c r="K38" s="631" t="s">
        <v>526</v>
      </c>
      <c r="L38" s="632">
        <v>1222477.8318340001</v>
      </c>
      <c r="M38" s="632">
        <v>859043.225064</v>
      </c>
      <c r="N38" s="631" t="s">
        <v>526</v>
      </c>
      <c r="O38" s="631" t="s">
        <v>526</v>
      </c>
      <c r="P38" s="633"/>
      <c r="Q38" s="626"/>
      <c r="R38" s="881"/>
    </row>
    <row r="39" spans="1:18" s="429" customFormat="1" ht="15" hidden="1" customHeight="1">
      <c r="A39" s="421" t="s">
        <v>224</v>
      </c>
      <c r="B39" s="150" t="s">
        <v>225</v>
      </c>
      <c r="C39" s="95" t="s">
        <v>172</v>
      </c>
      <c r="D39" s="150" t="s">
        <v>227</v>
      </c>
      <c r="E39" s="64">
        <v>7102</v>
      </c>
      <c r="F39" s="150" t="s">
        <v>227</v>
      </c>
      <c r="G39" s="64">
        <v>7102</v>
      </c>
      <c r="H39" s="631" t="s">
        <v>604</v>
      </c>
      <c r="I39" s="631" t="s">
        <v>526</v>
      </c>
      <c r="J39" s="159" t="s">
        <v>526</v>
      </c>
      <c r="K39" s="159" t="s">
        <v>526</v>
      </c>
      <c r="L39" s="632">
        <v>1259965.516268</v>
      </c>
      <c r="M39" s="632">
        <v>157705.207964</v>
      </c>
      <c r="N39" s="426">
        <v>0</v>
      </c>
      <c r="O39" s="426" t="s">
        <v>526</v>
      </c>
      <c r="P39" s="633"/>
      <c r="Q39" s="626"/>
      <c r="R39" s="881"/>
    </row>
    <row r="40" spans="1:18" s="429" customFormat="1" ht="15" hidden="1" customHeight="1">
      <c r="A40" s="421" t="s">
        <v>224</v>
      </c>
      <c r="B40" s="149" t="s">
        <v>225</v>
      </c>
      <c r="C40" s="95" t="s">
        <v>172</v>
      </c>
      <c r="D40" s="149" t="s">
        <v>226</v>
      </c>
      <c r="E40" s="64">
        <v>7001</v>
      </c>
      <c r="F40" s="149" t="s">
        <v>224</v>
      </c>
      <c r="G40" s="64">
        <v>7105</v>
      </c>
      <c r="H40" s="631" t="s">
        <v>604</v>
      </c>
      <c r="I40" s="631" t="s">
        <v>526</v>
      </c>
      <c r="J40" s="159" t="s">
        <v>526</v>
      </c>
      <c r="K40" s="159" t="s">
        <v>526</v>
      </c>
      <c r="L40" s="632">
        <v>587506.31057800003</v>
      </c>
      <c r="M40" s="632">
        <v>171620.11728800001</v>
      </c>
      <c r="N40" s="426">
        <v>0</v>
      </c>
      <c r="O40" s="426" t="s">
        <v>526</v>
      </c>
      <c r="P40" s="633"/>
      <c r="Q40" s="626"/>
      <c r="R40" s="881"/>
    </row>
    <row r="41" spans="1:18" s="429" customFormat="1" ht="15" hidden="1" customHeight="1">
      <c r="A41" s="421" t="s">
        <v>224</v>
      </c>
      <c r="B41" s="149" t="s">
        <v>228</v>
      </c>
      <c r="C41" s="95" t="s">
        <v>172</v>
      </c>
      <c r="D41" s="149" t="s">
        <v>229</v>
      </c>
      <c r="E41" s="64">
        <v>7301</v>
      </c>
      <c r="F41" s="66" t="s">
        <v>228</v>
      </c>
      <c r="G41" s="64">
        <v>7301</v>
      </c>
      <c r="H41" s="631" t="s">
        <v>604</v>
      </c>
      <c r="I41" s="631" t="s">
        <v>1444</v>
      </c>
      <c r="J41" s="159">
        <v>25183</v>
      </c>
      <c r="K41" s="159">
        <v>2020</v>
      </c>
      <c r="L41" s="632">
        <v>1360998.972395</v>
      </c>
      <c r="M41" s="632">
        <v>555773.21931499999</v>
      </c>
      <c r="N41" s="426">
        <v>0.93</v>
      </c>
      <c r="O41" s="426">
        <v>2.2655823566884421</v>
      </c>
      <c r="P41" s="633"/>
      <c r="Q41" s="626"/>
      <c r="R41" s="881"/>
    </row>
    <row r="42" spans="1:18" s="429" customFormat="1" ht="15" hidden="1" customHeight="1">
      <c r="A42" s="421" t="s">
        <v>224</v>
      </c>
      <c r="B42" s="149" t="s">
        <v>228</v>
      </c>
      <c r="C42" s="95" t="s">
        <v>172</v>
      </c>
      <c r="D42" s="149" t="s">
        <v>229</v>
      </c>
      <c r="E42" s="64">
        <v>7301</v>
      </c>
      <c r="F42" s="66" t="s">
        <v>230</v>
      </c>
      <c r="G42" s="64">
        <v>7305</v>
      </c>
      <c r="H42" s="631" t="s">
        <v>604</v>
      </c>
      <c r="I42" s="631" t="s">
        <v>526</v>
      </c>
      <c r="J42" s="159" t="s">
        <v>526</v>
      </c>
      <c r="K42" s="159" t="s">
        <v>526</v>
      </c>
      <c r="L42" s="632">
        <v>367498.18954799999</v>
      </c>
      <c r="M42" s="632">
        <v>30942.602258999999</v>
      </c>
      <c r="N42" s="426">
        <v>0</v>
      </c>
      <c r="O42" s="426" t="s">
        <v>526</v>
      </c>
      <c r="P42" s="633"/>
      <c r="Q42" s="626"/>
      <c r="R42" s="881"/>
    </row>
    <row r="43" spans="1:18" s="429" customFormat="1" ht="15" hidden="1" customHeight="1">
      <c r="A43" s="421" t="s">
        <v>224</v>
      </c>
      <c r="B43" s="149" t="s">
        <v>228</v>
      </c>
      <c r="C43" s="95" t="s">
        <v>172</v>
      </c>
      <c r="D43" s="149" t="s">
        <v>229</v>
      </c>
      <c r="E43" s="64">
        <v>7301</v>
      </c>
      <c r="F43" s="66" t="s">
        <v>231</v>
      </c>
      <c r="G43" s="64">
        <v>7306</v>
      </c>
      <c r="H43" s="631" t="s">
        <v>604</v>
      </c>
      <c r="I43" s="631" t="s">
        <v>1444</v>
      </c>
      <c r="J43" s="159">
        <v>3033</v>
      </c>
      <c r="K43" s="159">
        <v>2019</v>
      </c>
      <c r="L43" s="632">
        <v>515864.03039899998</v>
      </c>
      <c r="M43" s="632">
        <v>31832.524399000002</v>
      </c>
      <c r="N43" s="426">
        <v>0.28999999999999998</v>
      </c>
      <c r="O43" s="426">
        <v>4.7639954060559511</v>
      </c>
      <c r="P43" s="633"/>
      <c r="Q43" s="626"/>
      <c r="R43" s="881"/>
    </row>
    <row r="44" spans="1:18" s="429" customFormat="1" ht="15" hidden="1" customHeight="1">
      <c r="A44" s="421" t="s">
        <v>224</v>
      </c>
      <c r="B44" s="150" t="s">
        <v>232</v>
      </c>
      <c r="C44" s="95" t="s">
        <v>172</v>
      </c>
      <c r="D44" s="150" t="s">
        <v>232</v>
      </c>
      <c r="E44" s="64">
        <v>7401</v>
      </c>
      <c r="F44" s="65" t="s">
        <v>232</v>
      </c>
      <c r="G44" s="64">
        <v>7401</v>
      </c>
      <c r="H44" s="631" t="s">
        <v>604</v>
      </c>
      <c r="I44" s="631" t="s">
        <v>526</v>
      </c>
      <c r="J44" s="159" t="s">
        <v>526</v>
      </c>
      <c r="K44" s="159" t="s">
        <v>526</v>
      </c>
      <c r="L44" s="632">
        <v>1498709.559265</v>
      </c>
      <c r="M44" s="632">
        <v>294279.98060900002</v>
      </c>
      <c r="N44" s="426">
        <v>0</v>
      </c>
      <c r="O44" s="426" t="s">
        <v>526</v>
      </c>
      <c r="P44" s="633"/>
      <c r="Q44" s="626"/>
      <c r="R44" s="881"/>
    </row>
    <row r="45" spans="1:18" s="429" customFormat="1" ht="15" hidden="1" customHeight="1">
      <c r="A45" s="421" t="s">
        <v>233</v>
      </c>
      <c r="B45" s="149" t="s">
        <v>234</v>
      </c>
      <c r="C45" s="95" t="s">
        <v>235</v>
      </c>
      <c r="D45" s="149" t="s">
        <v>235</v>
      </c>
      <c r="E45" s="64">
        <v>8001</v>
      </c>
      <c r="F45" s="149" t="s">
        <v>234</v>
      </c>
      <c r="G45" s="64">
        <v>8101</v>
      </c>
      <c r="H45" s="631" t="s">
        <v>605</v>
      </c>
      <c r="I45" s="631" t="s">
        <v>526</v>
      </c>
      <c r="J45" s="631" t="s">
        <v>526</v>
      </c>
      <c r="K45" s="631" t="s">
        <v>526</v>
      </c>
      <c r="L45" s="632">
        <v>1034396.148226</v>
      </c>
      <c r="M45" s="632">
        <v>648237.47761900001</v>
      </c>
      <c r="N45" s="631" t="s">
        <v>526</v>
      </c>
      <c r="O45" s="631" t="s">
        <v>526</v>
      </c>
      <c r="P45" s="633"/>
      <c r="Q45" s="626"/>
      <c r="R45" s="881"/>
    </row>
    <row r="46" spans="1:18" s="429" customFormat="1" ht="15" hidden="1" customHeight="1">
      <c r="A46" s="421" t="s">
        <v>233</v>
      </c>
      <c r="B46" s="149" t="s">
        <v>234</v>
      </c>
      <c r="C46" s="95" t="s">
        <v>235</v>
      </c>
      <c r="D46" s="149" t="s">
        <v>235</v>
      </c>
      <c r="E46" s="64">
        <v>8001</v>
      </c>
      <c r="F46" s="149" t="s">
        <v>236</v>
      </c>
      <c r="G46" s="64">
        <v>8102</v>
      </c>
      <c r="H46" s="631" t="s">
        <v>604</v>
      </c>
      <c r="I46" s="631" t="s">
        <v>526</v>
      </c>
      <c r="J46" s="159" t="s">
        <v>526</v>
      </c>
      <c r="K46" s="159" t="s">
        <v>526</v>
      </c>
      <c r="L46" s="632">
        <v>801802.63939499995</v>
      </c>
      <c r="M46" s="632">
        <v>488759.51696199999</v>
      </c>
      <c r="N46" s="426">
        <v>0</v>
      </c>
      <c r="O46" s="426" t="s">
        <v>526</v>
      </c>
      <c r="P46" s="633"/>
      <c r="Q46" s="626"/>
      <c r="R46" s="881"/>
    </row>
    <row r="47" spans="1:18" s="429" customFormat="1" ht="15" hidden="1" customHeight="1">
      <c r="A47" s="421" t="s">
        <v>233</v>
      </c>
      <c r="B47" s="149" t="s">
        <v>234</v>
      </c>
      <c r="C47" s="95" t="s">
        <v>235</v>
      </c>
      <c r="D47" s="149" t="s">
        <v>235</v>
      </c>
      <c r="E47" s="64">
        <v>8001</v>
      </c>
      <c r="F47" s="149" t="s">
        <v>237</v>
      </c>
      <c r="G47" s="64">
        <v>8103</v>
      </c>
      <c r="H47" s="631" t="s">
        <v>604</v>
      </c>
      <c r="I47" s="631" t="s">
        <v>526</v>
      </c>
      <c r="J47" s="159" t="s">
        <v>526</v>
      </c>
      <c r="K47" s="159" t="s">
        <v>526</v>
      </c>
      <c r="L47" s="632">
        <v>317691.67626699997</v>
      </c>
      <c r="M47" s="632">
        <v>275994.57039399998</v>
      </c>
      <c r="N47" s="426">
        <v>0</v>
      </c>
      <c r="O47" s="426" t="s">
        <v>526</v>
      </c>
      <c r="P47" s="633"/>
      <c r="Q47" s="626"/>
      <c r="R47" s="881"/>
    </row>
    <row r="48" spans="1:18" s="429" customFormat="1" ht="15" hidden="1" customHeight="1">
      <c r="A48" s="421" t="s">
        <v>233</v>
      </c>
      <c r="B48" s="149" t="s">
        <v>234</v>
      </c>
      <c r="C48" s="95" t="s">
        <v>235</v>
      </c>
      <c r="D48" s="149" t="s">
        <v>235</v>
      </c>
      <c r="E48" s="64">
        <v>8001</v>
      </c>
      <c r="F48" s="149" t="s">
        <v>238</v>
      </c>
      <c r="G48" s="64">
        <v>8105</v>
      </c>
      <c r="H48" s="631" t="s">
        <v>604</v>
      </c>
      <c r="I48" s="631" t="s">
        <v>1444</v>
      </c>
      <c r="J48" s="159">
        <v>1847</v>
      </c>
      <c r="K48" s="159" t="s">
        <v>526</v>
      </c>
      <c r="L48" s="632">
        <v>1018576.709945</v>
      </c>
      <c r="M48" s="632">
        <v>88077.216163000005</v>
      </c>
      <c r="N48" s="426">
        <v>0.09</v>
      </c>
      <c r="O48" s="426">
        <v>1.0485117947993789</v>
      </c>
      <c r="P48" s="633"/>
      <c r="Q48" s="626"/>
      <c r="R48" s="881"/>
    </row>
    <row r="49" spans="1:18" s="429" customFormat="1" ht="15" hidden="1" customHeight="1">
      <c r="A49" s="421" t="s">
        <v>233</v>
      </c>
      <c r="B49" s="149" t="s">
        <v>234</v>
      </c>
      <c r="C49" s="95" t="s">
        <v>235</v>
      </c>
      <c r="D49" s="149" t="s">
        <v>235</v>
      </c>
      <c r="E49" s="64">
        <v>8001</v>
      </c>
      <c r="F49" s="149" t="s">
        <v>239</v>
      </c>
      <c r="G49" s="64">
        <v>8106</v>
      </c>
      <c r="H49" s="631" t="s">
        <v>604</v>
      </c>
      <c r="I49" s="631" t="s">
        <v>1444</v>
      </c>
      <c r="J49" s="159">
        <v>6771</v>
      </c>
      <c r="K49" s="159">
        <v>2019</v>
      </c>
      <c r="L49" s="632">
        <v>314780.54738</v>
      </c>
      <c r="M49" s="632">
        <v>195764.48132799999</v>
      </c>
      <c r="N49" s="426">
        <v>1.08</v>
      </c>
      <c r="O49" s="426">
        <v>1.7293739788923475</v>
      </c>
      <c r="P49" s="633"/>
      <c r="Q49" s="626"/>
      <c r="R49" s="881"/>
    </row>
    <row r="50" spans="1:18" s="429" customFormat="1" ht="15" hidden="1" customHeight="1">
      <c r="A50" s="421" t="s">
        <v>233</v>
      </c>
      <c r="B50" s="149" t="s">
        <v>234</v>
      </c>
      <c r="C50" s="95" t="s">
        <v>235</v>
      </c>
      <c r="D50" s="149" t="s">
        <v>235</v>
      </c>
      <c r="E50" s="64">
        <v>8001</v>
      </c>
      <c r="F50" s="149" t="s">
        <v>240</v>
      </c>
      <c r="G50" s="64">
        <v>8107</v>
      </c>
      <c r="H50" s="631" t="s">
        <v>604</v>
      </c>
      <c r="I50" s="631" t="s">
        <v>1444</v>
      </c>
      <c r="J50" s="159">
        <v>4820</v>
      </c>
      <c r="K50" s="159">
        <v>2016</v>
      </c>
      <c r="L50" s="632">
        <v>333040.968291</v>
      </c>
      <c r="M50" s="632">
        <v>168752.375122</v>
      </c>
      <c r="N50" s="426">
        <v>0.72</v>
      </c>
      <c r="O50" s="426">
        <v>1.4281280475357361</v>
      </c>
      <c r="P50" s="633"/>
      <c r="Q50" s="626"/>
      <c r="R50" s="881"/>
    </row>
    <row r="51" spans="1:18" s="429" customFormat="1" ht="15" hidden="1" customHeight="1">
      <c r="A51" s="421" t="s">
        <v>233</v>
      </c>
      <c r="B51" s="149" t="s">
        <v>234</v>
      </c>
      <c r="C51" s="95" t="s">
        <v>235</v>
      </c>
      <c r="D51" s="149" t="s">
        <v>235</v>
      </c>
      <c r="E51" s="64">
        <v>8001</v>
      </c>
      <c r="F51" s="149" t="s">
        <v>241</v>
      </c>
      <c r="G51" s="64">
        <v>8108</v>
      </c>
      <c r="H51" s="631" t="s">
        <v>604</v>
      </c>
      <c r="I51" s="631" t="s">
        <v>1444</v>
      </c>
      <c r="J51" s="159">
        <v>17946</v>
      </c>
      <c r="K51" s="159">
        <v>2019</v>
      </c>
      <c r="L51" s="632">
        <v>544909.29102799995</v>
      </c>
      <c r="M51" s="632">
        <v>531032.75795799994</v>
      </c>
      <c r="N51" s="426">
        <v>1.65</v>
      </c>
      <c r="O51" s="426">
        <v>1.689726267453671</v>
      </c>
      <c r="P51" s="633"/>
      <c r="Q51" s="626"/>
      <c r="R51" s="881"/>
    </row>
    <row r="52" spans="1:18" s="429" customFormat="1" ht="15" hidden="1" customHeight="1">
      <c r="A52" s="421" t="s">
        <v>233</v>
      </c>
      <c r="B52" s="149" t="s">
        <v>234</v>
      </c>
      <c r="C52" s="95" t="s">
        <v>235</v>
      </c>
      <c r="D52" s="149" t="s">
        <v>235</v>
      </c>
      <c r="E52" s="64">
        <v>8001</v>
      </c>
      <c r="F52" s="149" t="s">
        <v>242</v>
      </c>
      <c r="G52" s="64">
        <v>8109</v>
      </c>
      <c r="H52" s="631" t="s">
        <v>604</v>
      </c>
      <c r="I52" s="631" t="s">
        <v>1444</v>
      </c>
      <c r="J52" s="159">
        <v>1732</v>
      </c>
      <c r="K52" s="159">
        <v>2020</v>
      </c>
      <c r="L52" s="632">
        <v>1293701.2193070001</v>
      </c>
      <c r="M52" s="632">
        <v>45434.141367999997</v>
      </c>
      <c r="N52" s="426">
        <v>7.0000000000000007E-2</v>
      </c>
      <c r="O52" s="426">
        <v>1.9060556091193965</v>
      </c>
      <c r="P52" s="633"/>
      <c r="Q52" s="626"/>
      <c r="R52" s="881"/>
    </row>
    <row r="53" spans="1:18" s="429" customFormat="1" ht="15" hidden="1" customHeight="1">
      <c r="A53" s="421" t="s">
        <v>233</v>
      </c>
      <c r="B53" s="149" t="s">
        <v>234</v>
      </c>
      <c r="C53" s="95" t="s">
        <v>235</v>
      </c>
      <c r="D53" s="149" t="s">
        <v>235</v>
      </c>
      <c r="E53" s="64">
        <v>8001</v>
      </c>
      <c r="F53" s="149" t="s">
        <v>243</v>
      </c>
      <c r="G53" s="64">
        <v>8110</v>
      </c>
      <c r="H53" s="631" t="s">
        <v>604</v>
      </c>
      <c r="I53" s="631" t="s">
        <v>1444</v>
      </c>
      <c r="J53" s="159">
        <v>16778</v>
      </c>
      <c r="K53" s="159" t="s">
        <v>526</v>
      </c>
      <c r="L53" s="632">
        <v>675593.69832099997</v>
      </c>
      <c r="M53" s="632">
        <v>582701.05613000004</v>
      </c>
      <c r="N53" s="426">
        <v>1.24</v>
      </c>
      <c r="O53" s="426">
        <v>1.4396747546186739</v>
      </c>
      <c r="P53" s="633"/>
      <c r="Q53" s="626"/>
      <c r="R53" s="881"/>
    </row>
    <row r="54" spans="1:18" s="429" customFormat="1" ht="15" hidden="1" customHeight="1">
      <c r="A54" s="421" t="s">
        <v>233</v>
      </c>
      <c r="B54" s="149" t="s">
        <v>234</v>
      </c>
      <c r="C54" s="95" t="s">
        <v>235</v>
      </c>
      <c r="D54" s="149" t="s">
        <v>235</v>
      </c>
      <c r="E54" s="64">
        <v>8001</v>
      </c>
      <c r="F54" s="149" t="s">
        <v>244</v>
      </c>
      <c r="G54" s="64">
        <v>8111</v>
      </c>
      <c r="H54" s="631" t="s">
        <v>604</v>
      </c>
      <c r="I54" s="631" t="s">
        <v>1444</v>
      </c>
      <c r="J54" s="159">
        <v>7074</v>
      </c>
      <c r="K54" s="159">
        <v>2016</v>
      </c>
      <c r="L54" s="632">
        <v>1264067.8503109999</v>
      </c>
      <c r="M54" s="632">
        <v>236565.25529500001</v>
      </c>
      <c r="N54" s="426">
        <v>0.28000000000000003</v>
      </c>
      <c r="O54" s="426">
        <v>1.4951477111840934</v>
      </c>
      <c r="P54" s="633"/>
      <c r="Q54" s="626"/>
      <c r="R54" s="881"/>
    </row>
    <row r="55" spans="1:18" s="429" customFormat="1" ht="15" hidden="1" customHeight="1">
      <c r="A55" s="421" t="s">
        <v>233</v>
      </c>
      <c r="B55" s="149" t="s">
        <v>234</v>
      </c>
      <c r="C55" s="95" t="s">
        <v>235</v>
      </c>
      <c r="D55" s="149" t="s">
        <v>235</v>
      </c>
      <c r="E55" s="64">
        <v>8001</v>
      </c>
      <c r="F55" s="149" t="s">
        <v>245</v>
      </c>
      <c r="G55" s="64">
        <v>8112</v>
      </c>
      <c r="H55" s="631" t="s">
        <v>604</v>
      </c>
      <c r="I55" s="631" t="s">
        <v>526</v>
      </c>
      <c r="J55" s="159" t="s">
        <v>526</v>
      </c>
      <c r="K55" s="159" t="s">
        <v>526</v>
      </c>
      <c r="L55" s="632">
        <v>391408.98957099998</v>
      </c>
      <c r="M55" s="632">
        <v>315389.965944</v>
      </c>
      <c r="N55" s="426">
        <v>0</v>
      </c>
      <c r="O55" s="426" t="s">
        <v>526</v>
      </c>
      <c r="P55" s="633"/>
      <c r="Q55" s="626"/>
      <c r="R55" s="881"/>
    </row>
    <row r="56" spans="1:18" s="429" customFormat="1" ht="15" hidden="1" customHeight="1">
      <c r="A56" s="421" t="s">
        <v>233</v>
      </c>
      <c r="B56" s="149" t="s">
        <v>233</v>
      </c>
      <c r="C56" s="95" t="s">
        <v>172</v>
      </c>
      <c r="D56" s="149" t="s">
        <v>246</v>
      </c>
      <c r="E56" s="64">
        <v>8301</v>
      </c>
      <c r="F56" s="149" t="s">
        <v>247</v>
      </c>
      <c r="G56" s="64">
        <v>8301</v>
      </c>
      <c r="H56" s="631" t="s">
        <v>604</v>
      </c>
      <c r="I56" s="631" t="s">
        <v>1444</v>
      </c>
      <c r="J56" s="159">
        <v>20326</v>
      </c>
      <c r="K56" s="159">
        <v>2019</v>
      </c>
      <c r="L56" s="632">
        <v>3453194.2723309998</v>
      </c>
      <c r="M56" s="632">
        <v>568266.558433</v>
      </c>
      <c r="N56" s="426">
        <v>0.28999999999999998</v>
      </c>
      <c r="O56" s="426">
        <v>1.7884212697689903</v>
      </c>
      <c r="P56" s="633"/>
      <c r="Q56" s="626"/>
      <c r="R56" s="881"/>
    </row>
    <row r="57" spans="1:18" s="429" customFormat="1" ht="15" hidden="1" customHeight="1">
      <c r="A57" s="421" t="s">
        <v>233</v>
      </c>
      <c r="B57" s="149" t="s">
        <v>233</v>
      </c>
      <c r="C57" s="95" t="s">
        <v>172</v>
      </c>
      <c r="D57" s="149" t="s">
        <v>246</v>
      </c>
      <c r="E57" s="64">
        <v>8301</v>
      </c>
      <c r="F57" s="66" t="s">
        <v>248</v>
      </c>
      <c r="G57" s="64">
        <v>8306</v>
      </c>
      <c r="H57" s="631" t="s">
        <v>604</v>
      </c>
      <c r="I57" s="631" t="s">
        <v>1444</v>
      </c>
      <c r="J57" s="159">
        <v>3242</v>
      </c>
      <c r="K57" s="159">
        <v>2019</v>
      </c>
      <c r="L57" s="632">
        <v>1188192.9633500001</v>
      </c>
      <c r="M57" s="632">
        <v>96606.459701999993</v>
      </c>
      <c r="N57" s="426">
        <v>0.14000000000000001</v>
      </c>
      <c r="O57" s="426">
        <v>1.6779416252290644</v>
      </c>
      <c r="P57" s="633"/>
      <c r="Q57" s="626"/>
      <c r="R57" s="881"/>
    </row>
    <row r="58" spans="1:18" s="429" customFormat="1" ht="15" hidden="1" customHeight="1">
      <c r="A58" s="421" t="s">
        <v>249</v>
      </c>
      <c r="B58" s="149" t="s">
        <v>250</v>
      </c>
      <c r="C58" s="95" t="s">
        <v>172</v>
      </c>
      <c r="D58" s="149" t="s">
        <v>251</v>
      </c>
      <c r="E58" s="64">
        <v>9001</v>
      </c>
      <c r="F58" s="149" t="s">
        <v>252</v>
      </c>
      <c r="G58" s="64">
        <v>9101</v>
      </c>
      <c r="H58" s="631" t="s">
        <v>604</v>
      </c>
      <c r="I58" s="631" t="s">
        <v>1444</v>
      </c>
      <c r="J58" s="159">
        <v>30321</v>
      </c>
      <c r="K58" s="159">
        <v>2018</v>
      </c>
      <c r="L58" s="632">
        <v>1840222.8414</v>
      </c>
      <c r="M58" s="632">
        <v>921748.67542099999</v>
      </c>
      <c r="N58" s="426">
        <v>0.82</v>
      </c>
      <c r="O58" s="426">
        <v>1.6447541943117612</v>
      </c>
      <c r="P58" s="633"/>
      <c r="Q58" s="626"/>
      <c r="R58" s="881"/>
    </row>
    <row r="59" spans="1:18" s="429" customFormat="1" ht="15" hidden="1" customHeight="1">
      <c r="A59" s="421" t="s">
        <v>249</v>
      </c>
      <c r="B59" s="149" t="s">
        <v>250</v>
      </c>
      <c r="C59" s="95" t="s">
        <v>172</v>
      </c>
      <c r="D59" s="149" t="s">
        <v>251</v>
      </c>
      <c r="E59" s="64">
        <v>9001</v>
      </c>
      <c r="F59" s="149" t="s">
        <v>253</v>
      </c>
      <c r="G59" s="64">
        <v>9112</v>
      </c>
      <c r="H59" s="631" t="s">
        <v>604</v>
      </c>
      <c r="I59" s="631" t="s">
        <v>1444</v>
      </c>
      <c r="J59" s="159">
        <v>8400</v>
      </c>
      <c r="K59" s="159">
        <v>2018</v>
      </c>
      <c r="L59" s="632">
        <v>1645817.813504</v>
      </c>
      <c r="M59" s="632">
        <v>147937.587528</v>
      </c>
      <c r="N59" s="426">
        <v>0.26</v>
      </c>
      <c r="O59" s="426">
        <v>2.8390350756565299</v>
      </c>
      <c r="P59" s="633"/>
      <c r="Q59" s="626"/>
      <c r="R59" s="881"/>
    </row>
    <row r="60" spans="1:18" s="429" customFormat="1" ht="15" hidden="1" customHeight="1">
      <c r="A60" s="421" t="s">
        <v>249</v>
      </c>
      <c r="B60" s="150" t="s">
        <v>250</v>
      </c>
      <c r="C60" s="95" t="s">
        <v>172</v>
      </c>
      <c r="D60" s="150" t="s">
        <v>254</v>
      </c>
      <c r="E60" s="64">
        <v>9120</v>
      </c>
      <c r="F60" s="150" t="s">
        <v>254</v>
      </c>
      <c r="G60" s="64">
        <v>9120</v>
      </c>
      <c r="H60" s="631" t="s">
        <v>604</v>
      </c>
      <c r="I60" s="631" t="s">
        <v>1444</v>
      </c>
      <c r="J60" s="159">
        <v>5190</v>
      </c>
      <c r="K60" s="159">
        <v>2019</v>
      </c>
      <c r="L60" s="632">
        <v>1882108.5747110001</v>
      </c>
      <c r="M60" s="632">
        <v>183067.85964400001</v>
      </c>
      <c r="N60" s="426">
        <v>0.14000000000000001</v>
      </c>
      <c r="O60" s="426">
        <v>1.4175071501061547</v>
      </c>
      <c r="P60" s="633"/>
      <c r="Q60" s="626"/>
      <c r="R60" s="881"/>
    </row>
    <row r="61" spans="1:18" s="429" customFormat="1" ht="15" hidden="1" customHeight="1">
      <c r="A61" s="421" t="s">
        <v>249</v>
      </c>
      <c r="B61" s="150" t="s">
        <v>255</v>
      </c>
      <c r="C61" s="95" t="s">
        <v>172</v>
      </c>
      <c r="D61" s="150" t="s">
        <v>256</v>
      </c>
      <c r="E61" s="64">
        <v>9201</v>
      </c>
      <c r="F61" s="150" t="s">
        <v>256</v>
      </c>
      <c r="G61" s="64">
        <v>9201</v>
      </c>
      <c r="H61" s="631" t="s">
        <v>605</v>
      </c>
      <c r="I61" s="631" t="s">
        <v>526</v>
      </c>
      <c r="J61" s="631" t="s">
        <v>526</v>
      </c>
      <c r="K61" s="631" t="s">
        <v>526</v>
      </c>
      <c r="L61" s="632">
        <v>1352124.6943330001</v>
      </c>
      <c r="M61" s="632">
        <v>203218.32025300001</v>
      </c>
      <c r="N61" s="631" t="s">
        <v>526</v>
      </c>
      <c r="O61" s="631" t="s">
        <v>526</v>
      </c>
      <c r="P61" s="633"/>
      <c r="Q61" s="626"/>
      <c r="R61" s="881"/>
    </row>
    <row r="62" spans="1:18" s="429" customFormat="1" ht="15" hidden="1" customHeight="1">
      <c r="A62" s="421" t="s">
        <v>257</v>
      </c>
      <c r="B62" s="149" t="s">
        <v>258</v>
      </c>
      <c r="C62" s="95" t="s">
        <v>172</v>
      </c>
      <c r="D62" s="149" t="s">
        <v>259</v>
      </c>
      <c r="E62" s="64">
        <v>10001</v>
      </c>
      <c r="F62" s="149" t="s">
        <v>260</v>
      </c>
      <c r="G62" s="64">
        <v>10101</v>
      </c>
      <c r="H62" s="631" t="s">
        <v>604</v>
      </c>
      <c r="I62" s="631" t="s">
        <v>1444</v>
      </c>
      <c r="J62" s="159">
        <v>28222</v>
      </c>
      <c r="K62" s="159" t="s">
        <v>526</v>
      </c>
      <c r="L62" s="632">
        <v>2725144.9877530001</v>
      </c>
      <c r="M62" s="632">
        <v>988902.386375</v>
      </c>
      <c r="N62" s="426">
        <v>0.52</v>
      </c>
      <c r="O62" s="426">
        <v>1.426935579731627</v>
      </c>
      <c r="P62" s="633"/>
      <c r="Q62" s="626"/>
      <c r="R62" s="881"/>
    </row>
    <row r="63" spans="1:18" s="429" customFormat="1" ht="15" hidden="1" customHeight="1">
      <c r="A63" s="421" t="s">
        <v>257</v>
      </c>
      <c r="B63" s="149" t="s">
        <v>258</v>
      </c>
      <c r="C63" s="95" t="s">
        <v>172</v>
      </c>
      <c r="D63" s="149" t="s">
        <v>259</v>
      </c>
      <c r="E63" s="64">
        <v>10001</v>
      </c>
      <c r="F63" s="149" t="s">
        <v>261</v>
      </c>
      <c r="G63" s="64">
        <v>10109</v>
      </c>
      <c r="H63" s="631" t="s">
        <v>604</v>
      </c>
      <c r="I63" s="631" t="s">
        <v>1444</v>
      </c>
      <c r="J63" s="159">
        <v>4160</v>
      </c>
      <c r="K63" s="159">
        <v>2018</v>
      </c>
      <c r="L63" s="632">
        <v>1427468.7165930001</v>
      </c>
      <c r="M63" s="632">
        <v>135556.747538</v>
      </c>
      <c r="N63" s="426">
        <v>0.15</v>
      </c>
      <c r="O63" s="426">
        <v>1.5344127369365534</v>
      </c>
      <c r="P63" s="633"/>
      <c r="Q63" s="626"/>
      <c r="R63" s="881"/>
    </row>
    <row r="64" spans="1:18" s="429" customFormat="1" ht="15" hidden="1" customHeight="1">
      <c r="A64" s="421" t="s">
        <v>257</v>
      </c>
      <c r="B64" s="150" t="s">
        <v>262</v>
      </c>
      <c r="C64" s="95" t="s">
        <v>172</v>
      </c>
      <c r="D64" s="150" t="s">
        <v>263</v>
      </c>
      <c r="E64" s="64">
        <v>10201</v>
      </c>
      <c r="F64" s="150" t="s">
        <v>263</v>
      </c>
      <c r="G64" s="64">
        <v>10201</v>
      </c>
      <c r="H64" s="631" t="s">
        <v>604</v>
      </c>
      <c r="I64" s="631" t="s">
        <v>1444</v>
      </c>
      <c r="J64" s="159">
        <v>4779</v>
      </c>
      <c r="K64" s="159">
        <v>2019</v>
      </c>
      <c r="L64" s="632">
        <v>946030.205372</v>
      </c>
      <c r="M64" s="632">
        <v>169589.10367400001</v>
      </c>
      <c r="N64" s="426">
        <v>0.25</v>
      </c>
      <c r="O64" s="426">
        <v>1.4089938258022283</v>
      </c>
      <c r="P64" s="633"/>
      <c r="Q64" s="626"/>
      <c r="R64" s="881"/>
    </row>
    <row r="65" spans="1:18" s="429" customFormat="1" ht="15" hidden="1" customHeight="1">
      <c r="A65" s="421" t="s">
        <v>257</v>
      </c>
      <c r="B65" s="149" t="s">
        <v>264</v>
      </c>
      <c r="C65" s="95" t="s">
        <v>172</v>
      </c>
      <c r="D65" s="149" t="s">
        <v>264</v>
      </c>
      <c r="E65" s="64">
        <v>10301</v>
      </c>
      <c r="F65" s="149" t="s">
        <v>264</v>
      </c>
      <c r="G65" s="64">
        <v>10301</v>
      </c>
      <c r="H65" s="631" t="s">
        <v>604</v>
      </c>
      <c r="I65" s="631" t="s">
        <v>1444</v>
      </c>
      <c r="J65" s="159">
        <v>20478</v>
      </c>
      <c r="K65" s="159">
        <v>2019</v>
      </c>
      <c r="L65" s="632">
        <v>2012306.7386719999</v>
      </c>
      <c r="M65" s="632">
        <v>541299.37347700004</v>
      </c>
      <c r="N65" s="426">
        <v>0.51</v>
      </c>
      <c r="O65" s="426">
        <v>1.8915595512757521</v>
      </c>
      <c r="P65" s="633"/>
      <c r="Q65" s="626"/>
      <c r="R65" s="881"/>
    </row>
    <row r="66" spans="1:18" s="429" customFormat="1" ht="15" hidden="1" customHeight="1">
      <c r="A66" s="421" t="s">
        <v>265</v>
      </c>
      <c r="B66" s="150" t="s">
        <v>266</v>
      </c>
      <c r="C66" s="95" t="s">
        <v>172</v>
      </c>
      <c r="D66" s="150" t="s">
        <v>266</v>
      </c>
      <c r="E66" s="64">
        <v>11101</v>
      </c>
      <c r="F66" s="150" t="s">
        <v>266</v>
      </c>
      <c r="G66" s="64">
        <v>11101</v>
      </c>
      <c r="H66" s="631" t="s">
        <v>604</v>
      </c>
      <c r="I66" s="631" t="s">
        <v>526</v>
      </c>
      <c r="J66" s="159" t="s">
        <v>526</v>
      </c>
      <c r="K66" s="159" t="s">
        <v>526</v>
      </c>
      <c r="L66" s="632">
        <v>2985728.7156839999</v>
      </c>
      <c r="M66" s="632">
        <v>211416.19451500001</v>
      </c>
      <c r="N66" s="426">
        <v>0</v>
      </c>
      <c r="O66" s="426" t="s">
        <v>526</v>
      </c>
      <c r="P66" s="633"/>
      <c r="Q66" s="626"/>
      <c r="R66" s="881"/>
    </row>
    <row r="67" spans="1:18" s="429" customFormat="1" ht="15" hidden="1" customHeight="1">
      <c r="A67" s="421" t="s">
        <v>267</v>
      </c>
      <c r="B67" s="149" t="s">
        <v>267</v>
      </c>
      <c r="C67" s="95" t="s">
        <v>172</v>
      </c>
      <c r="D67" s="149" t="s">
        <v>268</v>
      </c>
      <c r="E67" s="64">
        <v>12101</v>
      </c>
      <c r="F67" s="66" t="s">
        <v>268</v>
      </c>
      <c r="G67" s="64">
        <v>12101</v>
      </c>
      <c r="H67" s="631" t="s">
        <v>604</v>
      </c>
      <c r="I67" s="631" t="s">
        <v>1444</v>
      </c>
      <c r="J67" s="159">
        <v>18520</v>
      </c>
      <c r="K67" s="159">
        <v>2019</v>
      </c>
      <c r="L67" s="632">
        <v>3371826.4671100001</v>
      </c>
      <c r="M67" s="632">
        <v>552335.85027900001</v>
      </c>
      <c r="N67" s="426">
        <v>0.27</v>
      </c>
      <c r="O67" s="426">
        <v>1.6765161984909218</v>
      </c>
      <c r="P67" s="633"/>
      <c r="Q67" s="626"/>
      <c r="R67" s="881"/>
    </row>
    <row r="68" spans="1:18" s="429" customFormat="1" ht="15" customHeight="1">
      <c r="A68" s="421" t="s">
        <v>269</v>
      </c>
      <c r="B68" s="149" t="s">
        <v>270</v>
      </c>
      <c r="C68" s="95" t="s">
        <v>271</v>
      </c>
      <c r="D68" s="149" t="s">
        <v>271</v>
      </c>
      <c r="E68" s="64">
        <v>13001</v>
      </c>
      <c r="F68" s="149" t="s">
        <v>270</v>
      </c>
      <c r="G68" s="64">
        <v>13101</v>
      </c>
      <c r="H68" s="631" t="s">
        <v>604</v>
      </c>
      <c r="I68" s="631" t="s">
        <v>1445</v>
      </c>
      <c r="J68" s="159">
        <v>30123</v>
      </c>
      <c r="K68" s="159">
        <v>2017</v>
      </c>
      <c r="L68" s="632">
        <v>431734.47978300002</v>
      </c>
      <c r="M68" s="632">
        <v>431734.47978300002</v>
      </c>
      <c r="N68" s="426">
        <v>3.49</v>
      </c>
      <c r="O68" s="426">
        <v>3.4886025335688422</v>
      </c>
      <c r="P68" s="633" t="s">
        <v>1446</v>
      </c>
      <c r="Q68" s="626"/>
      <c r="R68" s="881"/>
    </row>
    <row r="69" spans="1:18" s="429" customFormat="1" ht="15" customHeight="1">
      <c r="A69" s="421" t="s">
        <v>269</v>
      </c>
      <c r="B69" s="149" t="s">
        <v>270</v>
      </c>
      <c r="C69" s="95" t="s">
        <v>271</v>
      </c>
      <c r="D69" s="149" t="s">
        <v>271</v>
      </c>
      <c r="E69" s="64">
        <v>13001</v>
      </c>
      <c r="F69" s="149" t="s">
        <v>272</v>
      </c>
      <c r="G69" s="64">
        <v>13102</v>
      </c>
      <c r="H69" s="631" t="s">
        <v>604</v>
      </c>
      <c r="I69" s="631" t="s">
        <v>1444</v>
      </c>
      <c r="J69" s="159">
        <v>10625</v>
      </c>
      <c r="K69" s="159">
        <v>2017</v>
      </c>
      <c r="L69" s="632">
        <v>252756.79042</v>
      </c>
      <c r="M69" s="632">
        <v>252756.79042</v>
      </c>
      <c r="N69" s="426">
        <v>2.1</v>
      </c>
      <c r="O69" s="426">
        <v>2.1018228595055128</v>
      </c>
      <c r="P69" s="633"/>
      <c r="Q69" s="626"/>
      <c r="R69" s="881"/>
    </row>
    <row r="70" spans="1:18" s="429" customFormat="1" ht="15" customHeight="1">
      <c r="A70" s="421" t="s">
        <v>269</v>
      </c>
      <c r="B70" s="149" t="s">
        <v>270</v>
      </c>
      <c r="C70" s="95" t="s">
        <v>271</v>
      </c>
      <c r="D70" s="149" t="s">
        <v>271</v>
      </c>
      <c r="E70" s="64">
        <v>13001</v>
      </c>
      <c r="F70" s="149" t="s">
        <v>273</v>
      </c>
      <c r="G70" s="64">
        <v>13103</v>
      </c>
      <c r="H70" s="634" t="s">
        <v>604</v>
      </c>
      <c r="I70" s="634" t="s">
        <v>1445</v>
      </c>
      <c r="J70" s="95">
        <v>10276</v>
      </c>
      <c r="K70" s="95">
        <v>2017</v>
      </c>
      <c r="L70" s="616">
        <v>240711.58690600001</v>
      </c>
      <c r="M70" s="616">
        <v>240711.58690600001</v>
      </c>
      <c r="N70" s="314">
        <v>2.13</v>
      </c>
      <c r="O70" s="314">
        <v>2.1345046435203114</v>
      </c>
      <c r="P70" s="584" t="s">
        <v>1447</v>
      </c>
      <c r="Q70" s="626"/>
      <c r="R70" s="881"/>
    </row>
    <row r="71" spans="1:18" s="429" customFormat="1" ht="15" customHeight="1">
      <c r="A71" s="421" t="s">
        <v>269</v>
      </c>
      <c r="B71" s="149" t="s">
        <v>270</v>
      </c>
      <c r="C71" s="95" t="s">
        <v>271</v>
      </c>
      <c r="D71" s="149" t="s">
        <v>271</v>
      </c>
      <c r="E71" s="64">
        <v>13001</v>
      </c>
      <c r="F71" s="149" t="s">
        <v>274</v>
      </c>
      <c r="G71" s="64">
        <v>13104</v>
      </c>
      <c r="H71" s="631" t="s">
        <v>604</v>
      </c>
      <c r="I71" s="631" t="s">
        <v>1444</v>
      </c>
      <c r="J71" s="159">
        <v>10108</v>
      </c>
      <c r="K71" s="159">
        <v>2019</v>
      </c>
      <c r="L71" s="632">
        <v>289006.45637099998</v>
      </c>
      <c r="M71" s="632">
        <v>289006.45637099998</v>
      </c>
      <c r="N71" s="426">
        <v>1.75</v>
      </c>
      <c r="O71" s="426">
        <v>1.7487498595921118</v>
      </c>
      <c r="P71" s="633"/>
      <c r="Q71" s="626"/>
      <c r="R71" s="881"/>
    </row>
    <row r="72" spans="1:18" s="429" customFormat="1" ht="15" customHeight="1">
      <c r="A72" s="421" t="s">
        <v>269</v>
      </c>
      <c r="B72" s="149" t="s">
        <v>270</v>
      </c>
      <c r="C72" s="95" t="s">
        <v>271</v>
      </c>
      <c r="D72" s="149" t="s">
        <v>271</v>
      </c>
      <c r="E72" s="64">
        <v>13001</v>
      </c>
      <c r="F72" s="149" t="s">
        <v>275</v>
      </c>
      <c r="G72" s="64">
        <v>13105</v>
      </c>
      <c r="H72" s="631" t="s">
        <v>604</v>
      </c>
      <c r="I72" s="631" t="s">
        <v>1444</v>
      </c>
      <c r="J72" s="159">
        <v>12484</v>
      </c>
      <c r="K72" s="159">
        <v>2020</v>
      </c>
      <c r="L72" s="632">
        <v>304596.12262699998</v>
      </c>
      <c r="M72" s="632">
        <v>304596.12262699998</v>
      </c>
      <c r="N72" s="426">
        <v>2.0499999999999998</v>
      </c>
      <c r="O72" s="426">
        <v>2.0492709973343231</v>
      </c>
      <c r="P72" s="633"/>
      <c r="Q72" s="626"/>
      <c r="R72" s="881"/>
    </row>
    <row r="73" spans="1:18" s="429" customFormat="1" ht="15" customHeight="1">
      <c r="A73" s="421" t="s">
        <v>269</v>
      </c>
      <c r="B73" s="149" t="s">
        <v>270</v>
      </c>
      <c r="C73" s="95" t="s">
        <v>271</v>
      </c>
      <c r="D73" s="149" t="s">
        <v>271</v>
      </c>
      <c r="E73" s="64">
        <v>13001</v>
      </c>
      <c r="F73" s="149" t="s">
        <v>276</v>
      </c>
      <c r="G73" s="64">
        <v>13106</v>
      </c>
      <c r="H73" s="631" t="s">
        <v>604</v>
      </c>
      <c r="I73" s="631" t="s">
        <v>1444</v>
      </c>
      <c r="J73" s="159">
        <v>18802</v>
      </c>
      <c r="K73" s="159">
        <v>2019</v>
      </c>
      <c r="L73" s="632">
        <v>300791.751383</v>
      </c>
      <c r="M73" s="632">
        <v>300791.751383</v>
      </c>
      <c r="N73" s="426">
        <v>3.13</v>
      </c>
      <c r="O73" s="426">
        <v>3.1254181528500924</v>
      </c>
      <c r="P73" s="633"/>
      <c r="Q73" s="626"/>
      <c r="R73" s="881"/>
    </row>
    <row r="74" spans="1:18" s="429" customFormat="1" ht="15" customHeight="1">
      <c r="A74" s="421" t="s">
        <v>269</v>
      </c>
      <c r="B74" s="149" t="s">
        <v>270</v>
      </c>
      <c r="C74" s="95" t="s">
        <v>271</v>
      </c>
      <c r="D74" s="149" t="s">
        <v>271</v>
      </c>
      <c r="E74" s="64">
        <v>13001</v>
      </c>
      <c r="F74" s="149" t="s">
        <v>277</v>
      </c>
      <c r="G74" s="64">
        <v>13107</v>
      </c>
      <c r="H74" s="631" t="s">
        <v>604</v>
      </c>
      <c r="I74" s="631" t="s">
        <v>1444</v>
      </c>
      <c r="J74" s="159">
        <v>9665</v>
      </c>
      <c r="K74" s="159">
        <v>2019</v>
      </c>
      <c r="L74" s="632">
        <v>316643.44065200002</v>
      </c>
      <c r="M74" s="632">
        <v>292629.01171599998</v>
      </c>
      <c r="N74" s="426">
        <v>1.53</v>
      </c>
      <c r="O74" s="426">
        <v>1.6514083725539832</v>
      </c>
      <c r="P74" s="633"/>
      <c r="Q74" s="626"/>
      <c r="R74" s="881"/>
    </row>
    <row r="75" spans="1:18" s="429" customFormat="1" ht="15" customHeight="1">
      <c r="A75" s="421" t="s">
        <v>269</v>
      </c>
      <c r="B75" s="149" t="s">
        <v>270</v>
      </c>
      <c r="C75" s="95" t="s">
        <v>271</v>
      </c>
      <c r="D75" s="149" t="s">
        <v>271</v>
      </c>
      <c r="E75" s="64">
        <v>13001</v>
      </c>
      <c r="F75" s="149" t="s">
        <v>278</v>
      </c>
      <c r="G75" s="64">
        <v>13108</v>
      </c>
      <c r="H75" s="631" t="s">
        <v>604</v>
      </c>
      <c r="I75" s="631" t="s">
        <v>1445</v>
      </c>
      <c r="J75" s="159">
        <v>7366</v>
      </c>
      <c r="K75" s="159">
        <v>2017</v>
      </c>
      <c r="L75" s="632">
        <v>149736.32441900001</v>
      </c>
      <c r="M75" s="632">
        <v>149736.32441900001</v>
      </c>
      <c r="N75" s="426">
        <v>2.46</v>
      </c>
      <c r="O75" s="426">
        <v>2.4596570099410462</v>
      </c>
      <c r="P75" s="633" t="s">
        <v>1446</v>
      </c>
      <c r="Q75" s="626"/>
      <c r="R75" s="881"/>
    </row>
    <row r="76" spans="1:18" s="429" customFormat="1" ht="15" customHeight="1">
      <c r="A76" s="421" t="s">
        <v>269</v>
      </c>
      <c r="B76" s="149" t="s">
        <v>270</v>
      </c>
      <c r="C76" s="95" t="s">
        <v>271</v>
      </c>
      <c r="D76" s="149" t="s">
        <v>271</v>
      </c>
      <c r="E76" s="64">
        <v>13001</v>
      </c>
      <c r="F76" s="149" t="s">
        <v>279</v>
      </c>
      <c r="G76" s="64">
        <v>13109</v>
      </c>
      <c r="H76" s="631" t="s">
        <v>604</v>
      </c>
      <c r="I76" s="631" t="s">
        <v>1444</v>
      </c>
      <c r="J76" s="159">
        <v>8539</v>
      </c>
      <c r="K76" s="159">
        <v>2017</v>
      </c>
      <c r="L76" s="632">
        <v>191896.75730999999</v>
      </c>
      <c r="M76" s="632">
        <v>191896.75730999999</v>
      </c>
      <c r="N76" s="426">
        <v>2.2200000000000002</v>
      </c>
      <c r="O76" s="426">
        <v>2.2248942920399783</v>
      </c>
      <c r="P76" s="633"/>
      <c r="Q76" s="626"/>
      <c r="R76" s="881"/>
    </row>
    <row r="77" spans="1:18" s="429" customFormat="1" ht="15" customHeight="1">
      <c r="A77" s="421" t="s">
        <v>269</v>
      </c>
      <c r="B77" s="149" t="s">
        <v>270</v>
      </c>
      <c r="C77" s="95" t="s">
        <v>271</v>
      </c>
      <c r="D77" s="149" t="s">
        <v>271</v>
      </c>
      <c r="E77" s="64">
        <v>13001</v>
      </c>
      <c r="F77" s="149" t="s">
        <v>280</v>
      </c>
      <c r="G77" s="64">
        <v>13110</v>
      </c>
      <c r="H77" s="631" t="s">
        <v>605</v>
      </c>
      <c r="I77" s="631" t="s">
        <v>1445</v>
      </c>
      <c r="J77" s="159">
        <v>36107</v>
      </c>
      <c r="K77" s="159">
        <v>2017</v>
      </c>
      <c r="L77" s="632">
        <v>888880.87331399997</v>
      </c>
      <c r="M77" s="632">
        <v>872941.80704300001</v>
      </c>
      <c r="N77" s="426">
        <v>2.0299999999999998</v>
      </c>
      <c r="O77" s="426">
        <v>2.0681218214481398</v>
      </c>
      <c r="P77" s="633" t="s">
        <v>1448</v>
      </c>
      <c r="Q77" s="626"/>
      <c r="R77" s="881"/>
    </row>
    <row r="78" spans="1:18" s="429" customFormat="1" ht="15" customHeight="1">
      <c r="A78" s="421" t="s">
        <v>269</v>
      </c>
      <c r="B78" s="149" t="s">
        <v>270</v>
      </c>
      <c r="C78" s="95" t="s">
        <v>271</v>
      </c>
      <c r="D78" s="149" t="s">
        <v>271</v>
      </c>
      <c r="E78" s="64">
        <v>13001</v>
      </c>
      <c r="F78" s="149" t="s">
        <v>281</v>
      </c>
      <c r="G78" s="64">
        <v>13111</v>
      </c>
      <c r="H78" s="631" t="s">
        <v>605</v>
      </c>
      <c r="I78" s="631" t="s">
        <v>1445</v>
      </c>
      <c r="J78" s="159">
        <v>10885</v>
      </c>
      <c r="K78" s="159">
        <v>2017</v>
      </c>
      <c r="L78" s="632">
        <v>247248.16316699999</v>
      </c>
      <c r="M78" s="632">
        <v>247248.16316699999</v>
      </c>
      <c r="N78" s="426">
        <v>2.2000000000000002</v>
      </c>
      <c r="O78" s="426">
        <v>2.2012296998639163</v>
      </c>
      <c r="P78" s="633" t="s">
        <v>1448</v>
      </c>
      <c r="Q78" s="626"/>
      <c r="R78" s="881"/>
    </row>
    <row r="79" spans="1:18" s="429" customFormat="1" ht="15" customHeight="1">
      <c r="A79" s="421" t="s">
        <v>269</v>
      </c>
      <c r="B79" s="149" t="s">
        <v>270</v>
      </c>
      <c r="C79" s="95" t="s">
        <v>271</v>
      </c>
      <c r="D79" s="149" t="s">
        <v>271</v>
      </c>
      <c r="E79" s="64">
        <v>13001</v>
      </c>
      <c r="F79" s="149" t="s">
        <v>282</v>
      </c>
      <c r="G79" s="64">
        <v>13112</v>
      </c>
      <c r="H79" s="631" t="s">
        <v>605</v>
      </c>
      <c r="I79" s="631" t="s">
        <v>526</v>
      </c>
      <c r="J79" s="631" t="s">
        <v>526</v>
      </c>
      <c r="K79" s="631" t="s">
        <v>526</v>
      </c>
      <c r="L79" s="632">
        <v>373139.90867500001</v>
      </c>
      <c r="M79" s="632">
        <v>373139.90867500001</v>
      </c>
      <c r="N79" s="631" t="s">
        <v>526</v>
      </c>
      <c r="O79" s="693">
        <v>1.2556730367182511</v>
      </c>
      <c r="P79" s="633"/>
      <c r="Q79" s="626"/>
      <c r="R79" s="881"/>
    </row>
    <row r="80" spans="1:18" s="429" customFormat="1" ht="15" customHeight="1">
      <c r="A80" s="421" t="s">
        <v>269</v>
      </c>
      <c r="B80" s="149" t="s">
        <v>270</v>
      </c>
      <c r="C80" s="95" t="s">
        <v>271</v>
      </c>
      <c r="D80" s="149" t="s">
        <v>271</v>
      </c>
      <c r="E80" s="64">
        <v>13001</v>
      </c>
      <c r="F80" s="149" t="s">
        <v>283</v>
      </c>
      <c r="G80" s="64">
        <v>13113</v>
      </c>
      <c r="H80" s="631" t="s">
        <v>605</v>
      </c>
      <c r="I80" s="631" t="s">
        <v>1445</v>
      </c>
      <c r="J80" s="159">
        <v>11555</v>
      </c>
      <c r="K80" s="159">
        <v>2017</v>
      </c>
      <c r="L80" s="632">
        <v>339048.59433400002</v>
      </c>
      <c r="M80" s="632">
        <v>339048.59433400002</v>
      </c>
      <c r="N80" s="426">
        <v>1.7</v>
      </c>
      <c r="O80" s="426">
        <v>1.7040330196173972</v>
      </c>
      <c r="P80" s="633" t="s">
        <v>1448</v>
      </c>
      <c r="Q80" s="626"/>
      <c r="R80" s="881"/>
    </row>
    <row r="81" spans="1:18" s="429" customFormat="1" ht="15" customHeight="1">
      <c r="A81" s="421" t="s">
        <v>269</v>
      </c>
      <c r="B81" s="149" t="s">
        <v>270</v>
      </c>
      <c r="C81" s="95" t="s">
        <v>271</v>
      </c>
      <c r="D81" s="149" t="s">
        <v>271</v>
      </c>
      <c r="E81" s="64">
        <v>13001</v>
      </c>
      <c r="F81" s="149" t="s">
        <v>284</v>
      </c>
      <c r="G81" s="64">
        <v>13114</v>
      </c>
      <c r="H81" s="631" t="s">
        <v>604</v>
      </c>
      <c r="I81" s="631" t="s">
        <v>1444</v>
      </c>
      <c r="J81" s="159">
        <v>43150</v>
      </c>
      <c r="K81" s="159">
        <v>2020</v>
      </c>
      <c r="L81" s="632">
        <v>713558.57101800002</v>
      </c>
      <c r="M81" s="632">
        <v>713558.57101800002</v>
      </c>
      <c r="N81" s="426">
        <v>3.02</v>
      </c>
      <c r="O81" s="426">
        <v>3.0235780041461733</v>
      </c>
      <c r="P81" s="633"/>
      <c r="Q81" s="626"/>
      <c r="R81" s="881"/>
    </row>
    <row r="82" spans="1:18" s="429" customFormat="1" ht="15" customHeight="1">
      <c r="A82" s="421" t="s">
        <v>269</v>
      </c>
      <c r="B82" s="149" t="s">
        <v>270</v>
      </c>
      <c r="C82" s="95" t="s">
        <v>271</v>
      </c>
      <c r="D82" s="149" t="s">
        <v>271</v>
      </c>
      <c r="E82" s="64">
        <v>13001</v>
      </c>
      <c r="F82" s="149" t="s">
        <v>285</v>
      </c>
      <c r="G82" s="64">
        <v>13115</v>
      </c>
      <c r="H82" s="631" t="s">
        <v>604</v>
      </c>
      <c r="I82" s="631" t="s">
        <v>1444</v>
      </c>
      <c r="J82" s="159">
        <v>21773</v>
      </c>
      <c r="K82" s="159" t="s">
        <v>526</v>
      </c>
      <c r="L82" s="632">
        <v>820787.40530300001</v>
      </c>
      <c r="M82" s="632">
        <v>554491.06940799998</v>
      </c>
      <c r="N82" s="426">
        <v>1.33</v>
      </c>
      <c r="O82" s="426">
        <v>1.9633318912823834</v>
      </c>
      <c r="P82" s="633"/>
      <c r="Q82" s="626"/>
      <c r="R82" s="881"/>
    </row>
    <row r="83" spans="1:18" s="429" customFormat="1" ht="15" customHeight="1">
      <c r="A83" s="421" t="s">
        <v>269</v>
      </c>
      <c r="B83" s="149" t="s">
        <v>270</v>
      </c>
      <c r="C83" s="95" t="s">
        <v>271</v>
      </c>
      <c r="D83" s="149" t="s">
        <v>271</v>
      </c>
      <c r="E83" s="64">
        <v>13001</v>
      </c>
      <c r="F83" s="149" t="s">
        <v>286</v>
      </c>
      <c r="G83" s="64">
        <v>13116</v>
      </c>
      <c r="H83" s="631" t="s">
        <v>604</v>
      </c>
      <c r="I83" s="631" t="s">
        <v>1445</v>
      </c>
      <c r="J83" s="159">
        <v>4771</v>
      </c>
      <c r="K83" s="159">
        <v>2017</v>
      </c>
      <c r="L83" s="632">
        <v>198396.75270700001</v>
      </c>
      <c r="M83" s="632">
        <v>198396.75270700001</v>
      </c>
      <c r="N83" s="426">
        <v>1.2</v>
      </c>
      <c r="O83" s="426">
        <v>1.2023886315936827</v>
      </c>
      <c r="P83" s="633" t="s">
        <v>1446</v>
      </c>
      <c r="Q83" s="626"/>
      <c r="R83" s="881"/>
    </row>
    <row r="84" spans="1:18" s="429" customFormat="1" ht="15" customHeight="1">
      <c r="A84" s="421" t="s">
        <v>269</v>
      </c>
      <c r="B84" s="149" t="s">
        <v>270</v>
      </c>
      <c r="C84" s="95" t="s">
        <v>271</v>
      </c>
      <c r="D84" s="149" t="s">
        <v>271</v>
      </c>
      <c r="E84" s="64">
        <v>13001</v>
      </c>
      <c r="F84" s="149" t="s">
        <v>287</v>
      </c>
      <c r="G84" s="64">
        <v>13117</v>
      </c>
      <c r="H84" s="631" t="s">
        <v>604</v>
      </c>
      <c r="I84" s="631" t="s">
        <v>1445</v>
      </c>
      <c r="J84" s="159">
        <v>7129</v>
      </c>
      <c r="K84" s="159">
        <v>2017</v>
      </c>
      <c r="L84" s="632">
        <v>172878.46439800001</v>
      </c>
      <c r="M84" s="632">
        <v>172878.46439800001</v>
      </c>
      <c r="N84" s="426">
        <v>2.06</v>
      </c>
      <c r="O84" s="426">
        <v>2.0618531130597182</v>
      </c>
      <c r="P84" s="633" t="s">
        <v>1446</v>
      </c>
      <c r="Q84" s="626"/>
      <c r="R84" s="881"/>
    </row>
    <row r="85" spans="1:18" s="429" customFormat="1" ht="15" customHeight="1">
      <c r="A85" s="421" t="s">
        <v>269</v>
      </c>
      <c r="B85" s="149" t="s">
        <v>270</v>
      </c>
      <c r="C85" s="95" t="s">
        <v>271</v>
      </c>
      <c r="D85" s="149" t="s">
        <v>271</v>
      </c>
      <c r="E85" s="64">
        <v>13001</v>
      </c>
      <c r="F85" s="149" t="s">
        <v>288</v>
      </c>
      <c r="G85" s="64">
        <v>13118</v>
      </c>
      <c r="H85" s="631" t="s">
        <v>605</v>
      </c>
      <c r="I85" s="631" t="s">
        <v>1445</v>
      </c>
      <c r="J85" s="159">
        <v>14993</v>
      </c>
      <c r="K85" s="159">
        <v>2017</v>
      </c>
      <c r="L85" s="632">
        <v>262539.49613500002</v>
      </c>
      <c r="M85" s="632">
        <v>262539.49613500002</v>
      </c>
      <c r="N85" s="426">
        <v>2.86</v>
      </c>
      <c r="O85" s="426">
        <v>2.855379899162005</v>
      </c>
      <c r="P85" s="633" t="s">
        <v>1448</v>
      </c>
      <c r="Q85" s="626"/>
      <c r="R85" s="881"/>
    </row>
    <row r="86" spans="1:18" s="429" customFormat="1" ht="15" customHeight="1">
      <c r="A86" s="421" t="s">
        <v>269</v>
      </c>
      <c r="B86" s="149" t="s">
        <v>270</v>
      </c>
      <c r="C86" s="95" t="s">
        <v>271</v>
      </c>
      <c r="D86" s="149" t="s">
        <v>271</v>
      </c>
      <c r="E86" s="64">
        <v>13001</v>
      </c>
      <c r="F86" s="149" t="s">
        <v>289</v>
      </c>
      <c r="G86" s="64">
        <v>13119</v>
      </c>
      <c r="H86" s="631" t="s">
        <v>604</v>
      </c>
      <c r="I86" s="631" t="s">
        <v>1445</v>
      </c>
      <c r="J86" s="159">
        <v>53881</v>
      </c>
      <c r="K86" s="159">
        <v>2017</v>
      </c>
      <c r="L86" s="632">
        <v>1397651.338396</v>
      </c>
      <c r="M86" s="632">
        <v>1229816.3628229999</v>
      </c>
      <c r="N86" s="426">
        <v>1.93</v>
      </c>
      <c r="O86" s="426">
        <v>2.1906116079118543</v>
      </c>
      <c r="P86" s="633" t="s">
        <v>1446</v>
      </c>
      <c r="Q86" s="626"/>
      <c r="R86" s="881"/>
    </row>
    <row r="87" spans="1:18" s="429" customFormat="1" ht="15" customHeight="1">
      <c r="A87" s="421" t="s">
        <v>269</v>
      </c>
      <c r="B87" s="149" t="s">
        <v>270</v>
      </c>
      <c r="C87" s="95" t="s">
        <v>271</v>
      </c>
      <c r="D87" s="149" t="s">
        <v>271</v>
      </c>
      <c r="E87" s="64">
        <v>13001</v>
      </c>
      <c r="F87" s="149" t="s">
        <v>290</v>
      </c>
      <c r="G87" s="64">
        <v>13120</v>
      </c>
      <c r="H87" s="631" t="s">
        <v>604</v>
      </c>
      <c r="I87" s="631" t="s">
        <v>1444</v>
      </c>
      <c r="J87" s="159">
        <v>22408</v>
      </c>
      <c r="K87" s="159">
        <v>2020</v>
      </c>
      <c r="L87" s="632">
        <v>331266.14315999998</v>
      </c>
      <c r="M87" s="632">
        <v>331266.14315999998</v>
      </c>
      <c r="N87" s="426">
        <v>3.38</v>
      </c>
      <c r="O87" s="426">
        <v>3.3821747955052932</v>
      </c>
      <c r="P87" s="633"/>
      <c r="Q87" s="626"/>
      <c r="R87" s="881"/>
    </row>
    <row r="88" spans="1:18" s="429" customFormat="1" ht="15" customHeight="1">
      <c r="A88" s="421" t="s">
        <v>269</v>
      </c>
      <c r="B88" s="149" t="s">
        <v>270</v>
      </c>
      <c r="C88" s="95" t="s">
        <v>271</v>
      </c>
      <c r="D88" s="149" t="s">
        <v>271</v>
      </c>
      <c r="E88" s="64">
        <v>13001</v>
      </c>
      <c r="F88" s="149" t="s">
        <v>291</v>
      </c>
      <c r="G88" s="64">
        <v>13121</v>
      </c>
      <c r="H88" s="631" t="s">
        <v>604</v>
      </c>
      <c r="I88" s="631" t="s">
        <v>1445</v>
      </c>
      <c r="J88" s="159">
        <v>6142</v>
      </c>
      <c r="K88" s="159">
        <v>2017</v>
      </c>
      <c r="L88" s="632">
        <v>224163.13551200001</v>
      </c>
      <c r="M88" s="632">
        <v>224163.13551200001</v>
      </c>
      <c r="N88" s="426">
        <v>1.37</v>
      </c>
      <c r="O88" s="426">
        <v>1.3699844057702351</v>
      </c>
      <c r="P88" s="633" t="s">
        <v>1446</v>
      </c>
      <c r="Q88" s="626"/>
      <c r="R88" s="881"/>
    </row>
    <row r="89" spans="1:18" s="429" customFormat="1" ht="15" customHeight="1">
      <c r="A89" s="421" t="s">
        <v>269</v>
      </c>
      <c r="B89" s="149" t="s">
        <v>270</v>
      </c>
      <c r="C89" s="95" t="s">
        <v>271</v>
      </c>
      <c r="D89" s="149" t="s">
        <v>271</v>
      </c>
      <c r="E89" s="64">
        <v>13001</v>
      </c>
      <c r="F89" s="149" t="s">
        <v>292</v>
      </c>
      <c r="G89" s="64">
        <v>13122</v>
      </c>
      <c r="H89" s="631" t="s">
        <v>604</v>
      </c>
      <c r="I89" s="631" t="s">
        <v>1445</v>
      </c>
      <c r="J89" s="159">
        <v>17120</v>
      </c>
      <c r="K89" s="159">
        <v>2017</v>
      </c>
      <c r="L89" s="632">
        <v>617249.12926800002</v>
      </c>
      <c r="M89" s="632">
        <v>617249.12926800002</v>
      </c>
      <c r="N89" s="426">
        <v>1.39</v>
      </c>
      <c r="O89" s="426">
        <v>1.3867982301006019</v>
      </c>
      <c r="P89" s="633" t="s">
        <v>1446</v>
      </c>
      <c r="Q89" s="626"/>
      <c r="R89" s="881"/>
    </row>
    <row r="90" spans="1:18" s="429" customFormat="1" ht="15" customHeight="1">
      <c r="A90" s="421" t="s">
        <v>269</v>
      </c>
      <c r="B90" s="149" t="s">
        <v>270</v>
      </c>
      <c r="C90" s="95" t="s">
        <v>271</v>
      </c>
      <c r="D90" s="149" t="s">
        <v>271</v>
      </c>
      <c r="E90" s="64">
        <v>13001</v>
      </c>
      <c r="F90" s="149" t="s">
        <v>293</v>
      </c>
      <c r="G90" s="64">
        <v>13123</v>
      </c>
      <c r="H90" s="631" t="s">
        <v>604</v>
      </c>
      <c r="I90" s="631" t="s">
        <v>1444</v>
      </c>
      <c r="J90" s="159">
        <v>22892</v>
      </c>
      <c r="K90" s="159">
        <v>2020</v>
      </c>
      <c r="L90" s="632">
        <v>255978.95696700001</v>
      </c>
      <c r="M90" s="632">
        <v>255978.95696700001</v>
      </c>
      <c r="N90" s="426">
        <v>4.47</v>
      </c>
      <c r="O90" s="426">
        <v>4.4714613012020283</v>
      </c>
      <c r="P90" s="633"/>
      <c r="Q90" s="626"/>
      <c r="R90" s="881"/>
    </row>
    <row r="91" spans="1:18" s="429" customFormat="1" ht="15" customHeight="1">
      <c r="A91" s="421" t="s">
        <v>269</v>
      </c>
      <c r="B91" s="149" t="s">
        <v>270</v>
      </c>
      <c r="C91" s="95" t="s">
        <v>271</v>
      </c>
      <c r="D91" s="149" t="s">
        <v>271</v>
      </c>
      <c r="E91" s="64">
        <v>13001</v>
      </c>
      <c r="F91" s="149" t="s">
        <v>294</v>
      </c>
      <c r="G91" s="64">
        <v>13124</v>
      </c>
      <c r="H91" s="631" t="s">
        <v>604</v>
      </c>
      <c r="I91" s="631" t="s">
        <v>1445</v>
      </c>
      <c r="J91" s="159">
        <v>17813</v>
      </c>
      <c r="K91" s="159">
        <v>2017</v>
      </c>
      <c r="L91" s="632">
        <v>1017419.7508790001</v>
      </c>
      <c r="M91" s="632">
        <v>497721.56952000002</v>
      </c>
      <c r="N91" s="426">
        <v>0.88</v>
      </c>
      <c r="O91" s="426">
        <v>1.7894542944139189</v>
      </c>
      <c r="P91" s="633" t="s">
        <v>1446</v>
      </c>
      <c r="Q91" s="626"/>
      <c r="R91" s="881"/>
    </row>
    <row r="92" spans="1:18" s="429" customFormat="1" ht="15" customHeight="1">
      <c r="A92" s="421" t="s">
        <v>269</v>
      </c>
      <c r="B92" s="149" t="s">
        <v>270</v>
      </c>
      <c r="C92" s="95" t="s">
        <v>271</v>
      </c>
      <c r="D92" s="149" t="s">
        <v>271</v>
      </c>
      <c r="E92" s="64">
        <v>13001</v>
      </c>
      <c r="F92" s="149" t="s">
        <v>295</v>
      </c>
      <c r="G92" s="64">
        <v>13125</v>
      </c>
      <c r="H92" s="631" t="s">
        <v>604</v>
      </c>
      <c r="I92" s="631" t="s">
        <v>1444</v>
      </c>
      <c r="J92" s="159">
        <v>17864</v>
      </c>
      <c r="K92" s="159">
        <v>2019</v>
      </c>
      <c r="L92" s="632">
        <v>560506.53101100004</v>
      </c>
      <c r="M92" s="632">
        <v>531484.06268600002</v>
      </c>
      <c r="N92" s="426">
        <v>1.59</v>
      </c>
      <c r="O92" s="426">
        <v>1.6805772039258704</v>
      </c>
      <c r="P92" s="633"/>
      <c r="Q92" s="626"/>
      <c r="R92" s="881"/>
    </row>
    <row r="93" spans="1:18" s="429" customFormat="1" ht="15" customHeight="1">
      <c r="A93" s="421" t="s">
        <v>269</v>
      </c>
      <c r="B93" s="149" t="s">
        <v>270</v>
      </c>
      <c r="C93" s="95" t="s">
        <v>271</v>
      </c>
      <c r="D93" s="149" t="s">
        <v>271</v>
      </c>
      <c r="E93" s="64">
        <v>13001</v>
      </c>
      <c r="F93" s="149" t="s">
        <v>296</v>
      </c>
      <c r="G93" s="64">
        <v>13126</v>
      </c>
      <c r="H93" s="631" t="s">
        <v>605</v>
      </c>
      <c r="I93" s="631" t="s">
        <v>1445</v>
      </c>
      <c r="J93" s="159">
        <v>6421</v>
      </c>
      <c r="K93" s="159">
        <v>2017</v>
      </c>
      <c r="L93" s="632">
        <v>220801.02945999999</v>
      </c>
      <c r="M93" s="632">
        <v>220801.02945999999</v>
      </c>
      <c r="N93" s="426">
        <v>1.45</v>
      </c>
      <c r="O93" s="426">
        <v>1.4540240178461712</v>
      </c>
      <c r="P93" s="633" t="s">
        <v>1448</v>
      </c>
      <c r="Q93" s="626"/>
      <c r="R93" s="881"/>
    </row>
    <row r="94" spans="1:18" s="429" customFormat="1" ht="15" customHeight="1">
      <c r="A94" s="421" t="s">
        <v>269</v>
      </c>
      <c r="B94" s="149" t="s">
        <v>270</v>
      </c>
      <c r="C94" s="95" t="s">
        <v>271</v>
      </c>
      <c r="D94" s="149" t="s">
        <v>271</v>
      </c>
      <c r="E94" s="64">
        <v>13001</v>
      </c>
      <c r="F94" s="149" t="s">
        <v>297</v>
      </c>
      <c r="G94" s="64">
        <v>13127</v>
      </c>
      <c r="H94" s="631" t="s">
        <v>604</v>
      </c>
      <c r="I94" s="631" t="s">
        <v>1444</v>
      </c>
      <c r="J94" s="159">
        <v>13501</v>
      </c>
      <c r="K94" s="159" t="s">
        <v>526</v>
      </c>
      <c r="L94" s="632">
        <v>321845.12118000002</v>
      </c>
      <c r="M94" s="632">
        <v>321845.12118000002</v>
      </c>
      <c r="N94" s="426">
        <v>2.1</v>
      </c>
      <c r="O94" s="426">
        <v>2.0974374181128606</v>
      </c>
      <c r="P94" s="633"/>
      <c r="Q94" s="626"/>
      <c r="R94" s="881"/>
    </row>
    <row r="95" spans="1:18" s="429" customFormat="1" ht="15" customHeight="1">
      <c r="A95" s="421" t="s">
        <v>269</v>
      </c>
      <c r="B95" s="149" t="s">
        <v>270</v>
      </c>
      <c r="C95" s="95" t="s">
        <v>271</v>
      </c>
      <c r="D95" s="149" t="s">
        <v>271</v>
      </c>
      <c r="E95" s="64">
        <v>13001</v>
      </c>
      <c r="F95" s="149" t="s">
        <v>298</v>
      </c>
      <c r="G95" s="64">
        <v>13128</v>
      </c>
      <c r="H95" s="631" t="s">
        <v>605</v>
      </c>
      <c r="I95" s="631" t="s">
        <v>1445</v>
      </c>
      <c r="J95" s="159">
        <v>12165</v>
      </c>
      <c r="K95" s="159">
        <v>2017</v>
      </c>
      <c r="L95" s="632">
        <v>381047.657794</v>
      </c>
      <c r="M95" s="632">
        <v>381047.657794</v>
      </c>
      <c r="N95" s="426">
        <v>1.6</v>
      </c>
      <c r="O95" s="426">
        <v>1.5962570233900477</v>
      </c>
      <c r="P95" s="633" t="s">
        <v>1448</v>
      </c>
      <c r="Q95" s="626"/>
      <c r="R95" s="881"/>
    </row>
    <row r="96" spans="1:18" s="429" customFormat="1" ht="15" customHeight="1">
      <c r="A96" s="421" t="s">
        <v>269</v>
      </c>
      <c r="B96" s="149" t="s">
        <v>270</v>
      </c>
      <c r="C96" s="95" t="s">
        <v>271</v>
      </c>
      <c r="D96" s="149" t="s">
        <v>271</v>
      </c>
      <c r="E96" s="64">
        <v>13001</v>
      </c>
      <c r="F96" s="149" t="s">
        <v>299</v>
      </c>
      <c r="G96" s="64">
        <v>13129</v>
      </c>
      <c r="H96" s="631" t="s">
        <v>604</v>
      </c>
      <c r="I96" s="631" t="s">
        <v>1444</v>
      </c>
      <c r="J96" s="159">
        <v>9706</v>
      </c>
      <c r="K96" s="159">
        <v>2020</v>
      </c>
      <c r="L96" s="632">
        <v>211441.013083</v>
      </c>
      <c r="M96" s="632">
        <v>211441.013083</v>
      </c>
      <c r="N96" s="426">
        <v>2.2999999999999998</v>
      </c>
      <c r="O96" s="426">
        <v>2.2952027751091895</v>
      </c>
      <c r="P96" s="633"/>
      <c r="Q96" s="626"/>
      <c r="R96" s="881"/>
    </row>
    <row r="97" spans="1:18" s="429" customFormat="1" ht="15" customHeight="1">
      <c r="A97" s="421" t="s">
        <v>269</v>
      </c>
      <c r="B97" s="149" t="s">
        <v>270</v>
      </c>
      <c r="C97" s="95" t="s">
        <v>271</v>
      </c>
      <c r="D97" s="149" t="s">
        <v>271</v>
      </c>
      <c r="E97" s="64">
        <v>13001</v>
      </c>
      <c r="F97" s="149" t="s">
        <v>300</v>
      </c>
      <c r="G97" s="64">
        <v>13130</v>
      </c>
      <c r="H97" s="631" t="s">
        <v>604</v>
      </c>
      <c r="I97" s="631" t="s">
        <v>1444</v>
      </c>
      <c r="J97" s="159">
        <v>4630</v>
      </c>
      <c r="K97" s="159" t="s">
        <v>526</v>
      </c>
      <c r="L97" s="632">
        <v>186157.99736800001</v>
      </c>
      <c r="M97" s="632">
        <v>186157.99736800001</v>
      </c>
      <c r="N97" s="426">
        <v>1.24</v>
      </c>
      <c r="O97" s="426">
        <v>1.2435673098822997</v>
      </c>
      <c r="P97" s="633"/>
      <c r="Q97" s="626"/>
      <c r="R97" s="881"/>
    </row>
    <row r="98" spans="1:18" s="429" customFormat="1" ht="15" customHeight="1">
      <c r="A98" s="421" t="s">
        <v>269</v>
      </c>
      <c r="B98" s="149" t="s">
        <v>270</v>
      </c>
      <c r="C98" s="95" t="s">
        <v>271</v>
      </c>
      <c r="D98" s="149" t="s">
        <v>271</v>
      </c>
      <c r="E98" s="64">
        <v>13001</v>
      </c>
      <c r="F98" s="149" t="s">
        <v>301</v>
      </c>
      <c r="G98" s="64">
        <v>13131</v>
      </c>
      <c r="H98" s="631" t="s">
        <v>604</v>
      </c>
      <c r="I98" s="631" t="s">
        <v>1444</v>
      </c>
      <c r="J98" s="159">
        <v>5397</v>
      </c>
      <c r="K98" s="159">
        <v>2018</v>
      </c>
      <c r="L98" s="632">
        <v>165318.55081300001</v>
      </c>
      <c r="M98" s="632">
        <v>165318.55081300001</v>
      </c>
      <c r="N98" s="426">
        <v>1.63</v>
      </c>
      <c r="O98" s="426">
        <v>1.6323032029553701</v>
      </c>
      <c r="P98" s="633"/>
      <c r="Q98" s="626"/>
      <c r="R98" s="881"/>
    </row>
    <row r="99" spans="1:18" s="429" customFormat="1" ht="15" customHeight="1">
      <c r="A99" s="421" t="s">
        <v>269</v>
      </c>
      <c r="B99" s="149" t="s">
        <v>270</v>
      </c>
      <c r="C99" s="95" t="s">
        <v>271</v>
      </c>
      <c r="D99" s="149" t="s">
        <v>271</v>
      </c>
      <c r="E99" s="64">
        <v>13001</v>
      </c>
      <c r="F99" s="149" t="s">
        <v>302</v>
      </c>
      <c r="G99" s="64">
        <v>13132</v>
      </c>
      <c r="H99" s="631" t="s">
        <v>604</v>
      </c>
      <c r="I99" s="631" t="s">
        <v>1444</v>
      </c>
      <c r="J99" s="159">
        <v>15170</v>
      </c>
      <c r="K99" s="159">
        <v>2019</v>
      </c>
      <c r="L99" s="632">
        <v>381055.94377200003</v>
      </c>
      <c r="M99" s="632">
        <v>381055.94377200003</v>
      </c>
      <c r="N99" s="426">
        <v>1.99</v>
      </c>
      <c r="O99" s="426">
        <v>1.9905213719847887</v>
      </c>
      <c r="P99" s="633"/>
      <c r="Q99" s="626"/>
      <c r="R99" s="881"/>
    </row>
    <row r="100" spans="1:18" s="429" customFormat="1" ht="15" customHeight="1">
      <c r="A100" s="421" t="s">
        <v>269</v>
      </c>
      <c r="B100" s="149" t="s">
        <v>303</v>
      </c>
      <c r="C100" s="95" t="s">
        <v>271</v>
      </c>
      <c r="D100" s="149" t="s">
        <v>271</v>
      </c>
      <c r="E100" s="64">
        <v>13001</v>
      </c>
      <c r="F100" s="149" t="s">
        <v>304</v>
      </c>
      <c r="G100" s="64">
        <v>13201</v>
      </c>
      <c r="H100" s="631" t="s">
        <v>605</v>
      </c>
      <c r="I100" s="631" t="s">
        <v>526</v>
      </c>
      <c r="J100" s="631" t="s">
        <v>526</v>
      </c>
      <c r="K100" s="631" t="s">
        <v>526</v>
      </c>
      <c r="L100" s="632">
        <v>1361571.896343</v>
      </c>
      <c r="M100" s="632">
        <v>1343370.9227690001</v>
      </c>
      <c r="N100" s="631" t="s">
        <v>526</v>
      </c>
      <c r="O100" s="693">
        <v>1.2556730367182511</v>
      </c>
      <c r="P100" s="633"/>
      <c r="Q100" s="626"/>
      <c r="R100" s="881"/>
    </row>
    <row r="101" spans="1:18" s="429" customFormat="1" ht="15" customHeight="1">
      <c r="A101" s="421" t="s">
        <v>269</v>
      </c>
      <c r="B101" s="149" t="s">
        <v>303</v>
      </c>
      <c r="C101" s="95" t="s">
        <v>271</v>
      </c>
      <c r="D101" s="149" t="s">
        <v>271</v>
      </c>
      <c r="E101" s="64">
        <v>13001</v>
      </c>
      <c r="F101" s="149" t="s">
        <v>305</v>
      </c>
      <c r="G101" s="64">
        <v>13202</v>
      </c>
      <c r="H101" s="631" t="s">
        <v>604</v>
      </c>
      <c r="I101" s="631" t="s">
        <v>1444</v>
      </c>
      <c r="J101" s="159">
        <v>3674</v>
      </c>
      <c r="K101" s="159">
        <v>2020</v>
      </c>
      <c r="L101" s="632">
        <v>447912.16791299998</v>
      </c>
      <c r="M101" s="632">
        <v>89684.370653000005</v>
      </c>
      <c r="N101" s="426">
        <v>0.41</v>
      </c>
      <c r="O101" s="426">
        <v>2.0482944649381345</v>
      </c>
      <c r="P101" s="633"/>
      <c r="Q101" s="626"/>
      <c r="R101" s="881"/>
    </row>
    <row r="102" spans="1:18" s="429" customFormat="1" ht="15" customHeight="1">
      <c r="A102" s="421" t="s">
        <v>269</v>
      </c>
      <c r="B102" s="149" t="s">
        <v>303</v>
      </c>
      <c r="C102" s="95" t="s">
        <v>271</v>
      </c>
      <c r="D102" s="149" t="s">
        <v>271</v>
      </c>
      <c r="E102" s="64">
        <v>13001</v>
      </c>
      <c r="F102" s="149" t="s">
        <v>306</v>
      </c>
      <c r="G102" s="64">
        <v>13203</v>
      </c>
      <c r="H102" s="631" t="s">
        <v>604</v>
      </c>
      <c r="I102" s="631" t="s">
        <v>526</v>
      </c>
      <c r="J102" s="159" t="s">
        <v>526</v>
      </c>
      <c r="K102" s="159" t="s">
        <v>526</v>
      </c>
      <c r="L102" s="632">
        <v>758181.53272500006</v>
      </c>
      <c r="M102" s="632">
        <v>100585.92171900001</v>
      </c>
      <c r="N102" s="426">
        <v>0</v>
      </c>
      <c r="O102" s="693">
        <v>1.2556730367182511</v>
      </c>
      <c r="P102" s="633"/>
      <c r="Q102" s="626"/>
      <c r="R102" s="881"/>
    </row>
    <row r="103" spans="1:18" s="429" customFormat="1" ht="15" customHeight="1">
      <c r="A103" s="421" t="s">
        <v>269</v>
      </c>
      <c r="B103" s="149" t="s">
        <v>307</v>
      </c>
      <c r="C103" s="95" t="s">
        <v>271</v>
      </c>
      <c r="D103" s="149" t="s">
        <v>271</v>
      </c>
      <c r="E103" s="64">
        <v>13001</v>
      </c>
      <c r="F103" s="149" t="s">
        <v>308</v>
      </c>
      <c r="G103" s="64">
        <v>13301</v>
      </c>
      <c r="H103" s="631" t="s">
        <v>604</v>
      </c>
      <c r="I103" s="631" t="s">
        <v>1444</v>
      </c>
      <c r="J103" s="159">
        <v>14459</v>
      </c>
      <c r="K103" s="159" t="s">
        <v>526</v>
      </c>
      <c r="L103" s="632">
        <v>1796814.7581869999</v>
      </c>
      <c r="M103" s="632">
        <v>505735.861424</v>
      </c>
      <c r="N103" s="426">
        <v>0.4</v>
      </c>
      <c r="O103" s="426">
        <v>1.4295011588942701</v>
      </c>
      <c r="P103" s="633"/>
      <c r="Q103" s="626"/>
      <c r="R103" s="881"/>
    </row>
    <row r="104" spans="1:18" s="429" customFormat="1" ht="15" customHeight="1">
      <c r="A104" s="421" t="s">
        <v>269</v>
      </c>
      <c r="B104" s="149" t="s">
        <v>307</v>
      </c>
      <c r="C104" s="95" t="s">
        <v>271</v>
      </c>
      <c r="D104" s="149" t="s">
        <v>271</v>
      </c>
      <c r="E104" s="64">
        <v>13001</v>
      </c>
      <c r="F104" s="149" t="s">
        <v>309</v>
      </c>
      <c r="G104" s="64">
        <v>13302</v>
      </c>
      <c r="H104" s="631" t="s">
        <v>605</v>
      </c>
      <c r="I104" s="631" t="s">
        <v>1445</v>
      </c>
      <c r="J104" s="159">
        <v>5431</v>
      </c>
      <c r="K104" s="159" t="s">
        <v>1280</v>
      </c>
      <c r="L104" s="632">
        <v>1054776.600721</v>
      </c>
      <c r="M104" s="632">
        <v>355777.979781</v>
      </c>
      <c r="N104" s="426">
        <v>0.26</v>
      </c>
      <c r="O104" s="426">
        <v>0.76325690580162742</v>
      </c>
      <c r="P104" s="633" t="s">
        <v>1448</v>
      </c>
      <c r="Q104" s="626"/>
      <c r="R104" s="881"/>
    </row>
    <row r="105" spans="1:18" s="429" customFormat="1" ht="15" customHeight="1">
      <c r="A105" s="421" t="s">
        <v>269</v>
      </c>
      <c r="B105" s="149" t="s">
        <v>307</v>
      </c>
      <c r="C105" s="95" t="s">
        <v>271</v>
      </c>
      <c r="D105" s="149" t="s">
        <v>271</v>
      </c>
      <c r="E105" s="64">
        <v>13001</v>
      </c>
      <c r="F105" s="149" t="s">
        <v>310</v>
      </c>
      <c r="G105" s="64">
        <v>13303</v>
      </c>
      <c r="H105" s="634" t="s">
        <v>604</v>
      </c>
      <c r="I105" s="634" t="s">
        <v>1445</v>
      </c>
      <c r="J105" s="95">
        <v>1034</v>
      </c>
      <c r="K105" s="95">
        <v>2017</v>
      </c>
      <c r="L105" s="616">
        <v>809108.17624900001</v>
      </c>
      <c r="M105" s="616">
        <v>87585.237091999996</v>
      </c>
      <c r="N105" s="314">
        <v>0.06</v>
      </c>
      <c r="O105" s="314">
        <v>0.59028212649232259</v>
      </c>
      <c r="P105" s="584" t="s">
        <v>1449</v>
      </c>
      <c r="Q105" s="626"/>
      <c r="R105" s="881"/>
    </row>
    <row r="106" spans="1:18" s="429" customFormat="1" ht="15" customHeight="1">
      <c r="A106" s="421" t="s">
        <v>269</v>
      </c>
      <c r="B106" s="149" t="s">
        <v>311</v>
      </c>
      <c r="C106" s="95" t="s">
        <v>271</v>
      </c>
      <c r="D106" s="149" t="s">
        <v>271</v>
      </c>
      <c r="E106" s="64">
        <v>13001</v>
      </c>
      <c r="F106" s="149" t="s">
        <v>312</v>
      </c>
      <c r="G106" s="64">
        <v>13401</v>
      </c>
      <c r="H106" s="631" t="s">
        <v>604</v>
      </c>
      <c r="I106" s="631" t="s">
        <v>1444</v>
      </c>
      <c r="J106" s="159">
        <v>27873</v>
      </c>
      <c r="K106" s="159">
        <v>2019</v>
      </c>
      <c r="L106" s="632">
        <v>1136335.361919</v>
      </c>
      <c r="M106" s="632">
        <v>783769.17716399999</v>
      </c>
      <c r="N106" s="426">
        <v>1.23</v>
      </c>
      <c r="O106" s="426">
        <v>1.7781383098564814</v>
      </c>
      <c r="P106" s="633"/>
      <c r="Q106" s="626"/>
      <c r="R106" s="881"/>
    </row>
    <row r="107" spans="1:18" s="429" customFormat="1" ht="15" customHeight="1">
      <c r="A107" s="421" t="s">
        <v>269</v>
      </c>
      <c r="B107" s="149" t="s">
        <v>311</v>
      </c>
      <c r="C107" s="95" t="s">
        <v>271</v>
      </c>
      <c r="D107" s="149" t="s">
        <v>271</v>
      </c>
      <c r="E107" s="64">
        <v>13001</v>
      </c>
      <c r="F107" s="149" t="s">
        <v>313</v>
      </c>
      <c r="G107" s="64">
        <v>13402</v>
      </c>
      <c r="H107" s="631" t="s">
        <v>605</v>
      </c>
      <c r="I107" s="631" t="s">
        <v>526</v>
      </c>
      <c r="J107" s="631" t="s">
        <v>526</v>
      </c>
      <c r="K107" s="631" t="s">
        <v>526</v>
      </c>
      <c r="L107" s="632">
        <v>733065.50354800001</v>
      </c>
      <c r="M107" s="632">
        <v>350264.12948100001</v>
      </c>
      <c r="N107" s="631" t="s">
        <v>526</v>
      </c>
      <c r="O107" s="693">
        <v>1.2556730367182511</v>
      </c>
      <c r="P107" s="633"/>
      <c r="Q107" s="626"/>
      <c r="R107" s="881"/>
    </row>
    <row r="108" spans="1:18" s="429" customFormat="1" ht="15" customHeight="1">
      <c r="A108" s="421" t="s">
        <v>269</v>
      </c>
      <c r="B108" s="149" t="s">
        <v>311</v>
      </c>
      <c r="C108" s="95" t="s">
        <v>271</v>
      </c>
      <c r="D108" s="149" t="s">
        <v>271</v>
      </c>
      <c r="E108" s="64">
        <v>13001</v>
      </c>
      <c r="F108" s="149" t="s">
        <v>314</v>
      </c>
      <c r="G108" s="64">
        <v>13403</v>
      </c>
      <c r="H108" s="634" t="s">
        <v>604</v>
      </c>
      <c r="I108" s="634" t="s">
        <v>1444</v>
      </c>
      <c r="J108" s="95">
        <v>2080</v>
      </c>
      <c r="K108" s="95">
        <v>2019</v>
      </c>
      <c r="L108" s="616">
        <v>285956.71344999998</v>
      </c>
      <c r="M108" s="616">
        <v>43886.297016999997</v>
      </c>
      <c r="N108" s="314">
        <v>0.36</v>
      </c>
      <c r="O108" s="314">
        <v>2.369760200085099</v>
      </c>
      <c r="P108" s="584" t="s">
        <v>1450</v>
      </c>
      <c r="Q108" s="626"/>
      <c r="R108" s="881"/>
    </row>
    <row r="109" spans="1:18" s="429" customFormat="1" ht="15" customHeight="1">
      <c r="A109" s="421" t="s">
        <v>269</v>
      </c>
      <c r="B109" s="149" t="s">
        <v>311</v>
      </c>
      <c r="C109" s="95" t="s">
        <v>271</v>
      </c>
      <c r="D109" s="149" t="s">
        <v>271</v>
      </c>
      <c r="E109" s="64">
        <v>13001</v>
      </c>
      <c r="F109" s="149" t="s">
        <v>315</v>
      </c>
      <c r="G109" s="64">
        <v>13404</v>
      </c>
      <c r="H109" s="631" t="s">
        <v>604</v>
      </c>
      <c r="I109" s="631" t="s">
        <v>1444</v>
      </c>
      <c r="J109" s="159">
        <v>8044</v>
      </c>
      <c r="K109" s="159">
        <v>2019</v>
      </c>
      <c r="L109" s="632">
        <v>894751.51601899997</v>
      </c>
      <c r="M109" s="632">
        <v>185071.263985</v>
      </c>
      <c r="N109" s="426">
        <v>0.45</v>
      </c>
      <c r="O109" s="426">
        <v>2.1732169075832228</v>
      </c>
      <c r="P109" s="633"/>
      <c r="Q109" s="626"/>
      <c r="R109" s="881"/>
    </row>
    <row r="110" spans="1:18" s="429" customFormat="1" ht="15" customHeight="1">
      <c r="A110" s="421" t="s">
        <v>269</v>
      </c>
      <c r="B110" s="149" t="s">
        <v>316</v>
      </c>
      <c r="C110" s="95" t="s">
        <v>172</v>
      </c>
      <c r="D110" s="149" t="s">
        <v>316</v>
      </c>
      <c r="E110" s="64">
        <v>13501</v>
      </c>
      <c r="F110" s="66" t="s">
        <v>316</v>
      </c>
      <c r="G110" s="64">
        <v>13501</v>
      </c>
      <c r="H110" s="631" t="s">
        <v>605</v>
      </c>
      <c r="I110" s="631" t="s">
        <v>526</v>
      </c>
      <c r="J110" s="631" t="s">
        <v>526</v>
      </c>
      <c r="K110" s="631" t="s">
        <v>526</v>
      </c>
      <c r="L110" s="632">
        <v>1726741.1900879999</v>
      </c>
      <c r="M110" s="632">
        <v>295009.82308599999</v>
      </c>
      <c r="N110" s="631" t="s">
        <v>526</v>
      </c>
      <c r="O110" s="693">
        <v>1.2556730367182511</v>
      </c>
      <c r="P110" s="633"/>
      <c r="Q110" s="626"/>
      <c r="R110" s="881"/>
    </row>
    <row r="111" spans="1:18" s="429" customFormat="1" ht="15" customHeight="1">
      <c r="A111" s="421" t="s">
        <v>269</v>
      </c>
      <c r="B111" s="149" t="s">
        <v>317</v>
      </c>
      <c r="C111" s="95" t="s">
        <v>271</v>
      </c>
      <c r="D111" s="149" t="s">
        <v>271</v>
      </c>
      <c r="E111" s="64">
        <v>13001</v>
      </c>
      <c r="F111" s="149" t="s">
        <v>317</v>
      </c>
      <c r="G111" s="64">
        <v>13601</v>
      </c>
      <c r="H111" s="631" t="s">
        <v>604</v>
      </c>
      <c r="I111" s="631" t="s">
        <v>1444</v>
      </c>
      <c r="J111" s="159">
        <v>6995</v>
      </c>
      <c r="K111" s="159">
        <v>2017</v>
      </c>
      <c r="L111" s="632">
        <v>630353.87589000002</v>
      </c>
      <c r="M111" s="632">
        <v>180130.97295600001</v>
      </c>
      <c r="N111" s="426">
        <v>0.55000000000000004</v>
      </c>
      <c r="O111" s="426">
        <v>1.9416427628214292</v>
      </c>
      <c r="P111" s="633"/>
      <c r="Q111" s="626"/>
      <c r="R111" s="881"/>
    </row>
    <row r="112" spans="1:18" s="429" customFormat="1" ht="15" customHeight="1">
      <c r="A112" s="421" t="s">
        <v>269</v>
      </c>
      <c r="B112" s="149" t="s">
        <v>317</v>
      </c>
      <c r="C112" s="95" t="s">
        <v>271</v>
      </c>
      <c r="D112" s="149" t="s">
        <v>271</v>
      </c>
      <c r="E112" s="64">
        <v>13001</v>
      </c>
      <c r="F112" s="149" t="s">
        <v>318</v>
      </c>
      <c r="G112" s="64">
        <v>13602</v>
      </c>
      <c r="H112" s="631" t="s">
        <v>604</v>
      </c>
      <c r="I112" s="631" t="s">
        <v>1444</v>
      </c>
      <c r="J112" s="159">
        <v>3301</v>
      </c>
      <c r="K112" s="159">
        <v>2018</v>
      </c>
      <c r="L112" s="632">
        <v>342062.21199699998</v>
      </c>
      <c r="M112" s="632">
        <v>108537.644262</v>
      </c>
      <c r="N112" s="426">
        <v>0.48</v>
      </c>
      <c r="O112" s="426">
        <v>1.5206705574112547</v>
      </c>
      <c r="P112" s="633"/>
      <c r="Q112" s="626"/>
      <c r="R112" s="881"/>
    </row>
    <row r="113" spans="1:18" s="429" customFormat="1" ht="15" customHeight="1">
      <c r="A113" s="421" t="s">
        <v>269</v>
      </c>
      <c r="B113" s="149" t="s">
        <v>317</v>
      </c>
      <c r="C113" s="95" t="s">
        <v>271</v>
      </c>
      <c r="D113" s="149" t="s">
        <v>271</v>
      </c>
      <c r="E113" s="64">
        <v>13001</v>
      </c>
      <c r="F113" s="149" t="s">
        <v>319</v>
      </c>
      <c r="G113" s="64">
        <v>13603</v>
      </c>
      <c r="H113" s="631" t="s">
        <v>604</v>
      </c>
      <c r="I113" s="631" t="s">
        <v>526</v>
      </c>
      <c r="J113" s="159" t="s">
        <v>526</v>
      </c>
      <c r="K113" s="159" t="s">
        <v>526</v>
      </c>
      <c r="L113" s="632">
        <v>405078.72519799997</v>
      </c>
      <c r="M113" s="632">
        <v>118340.163135</v>
      </c>
      <c r="N113" s="426">
        <v>0</v>
      </c>
      <c r="O113" s="693">
        <v>1.2556730367182511</v>
      </c>
      <c r="P113" s="633"/>
      <c r="Q113" s="626"/>
      <c r="R113" s="881"/>
    </row>
    <row r="114" spans="1:18" s="429" customFormat="1" ht="15" customHeight="1">
      <c r="A114" s="421" t="s">
        <v>269</v>
      </c>
      <c r="B114" s="149" t="s">
        <v>317</v>
      </c>
      <c r="C114" s="95" t="s">
        <v>271</v>
      </c>
      <c r="D114" s="149" t="s">
        <v>271</v>
      </c>
      <c r="E114" s="64">
        <v>13001</v>
      </c>
      <c r="F114" s="149" t="s">
        <v>320</v>
      </c>
      <c r="G114" s="64">
        <v>13604</v>
      </c>
      <c r="H114" s="631" t="s">
        <v>604</v>
      </c>
      <c r="I114" s="631" t="s">
        <v>1444</v>
      </c>
      <c r="J114" s="159">
        <v>7271</v>
      </c>
      <c r="K114" s="159">
        <v>2019</v>
      </c>
      <c r="L114" s="632">
        <v>449861.82419800002</v>
      </c>
      <c r="M114" s="632">
        <v>195051.258623</v>
      </c>
      <c r="N114" s="426">
        <v>0.81</v>
      </c>
      <c r="O114" s="426">
        <v>1.8638690289237183</v>
      </c>
      <c r="P114" s="633"/>
      <c r="Q114" s="626"/>
      <c r="R114" s="881"/>
    </row>
    <row r="115" spans="1:18" s="429" customFormat="1" ht="15" customHeight="1">
      <c r="A115" s="421" t="s">
        <v>269</v>
      </c>
      <c r="B115" s="149" t="s">
        <v>317</v>
      </c>
      <c r="C115" s="95" t="s">
        <v>271</v>
      </c>
      <c r="D115" s="149" t="s">
        <v>271</v>
      </c>
      <c r="E115" s="64">
        <v>13001</v>
      </c>
      <c r="F115" s="149" t="s">
        <v>321</v>
      </c>
      <c r="G115" s="64">
        <v>13605</v>
      </c>
      <c r="H115" s="631" t="s">
        <v>604</v>
      </c>
      <c r="I115" s="631" t="s">
        <v>526</v>
      </c>
      <c r="J115" s="159" t="s">
        <v>526</v>
      </c>
      <c r="K115" s="159" t="s">
        <v>526</v>
      </c>
      <c r="L115" s="632">
        <v>411517.75610100001</v>
      </c>
      <c r="M115" s="632">
        <v>233757.67799299999</v>
      </c>
      <c r="N115" s="426">
        <v>0</v>
      </c>
      <c r="O115" s="693">
        <v>1.2556730367182511</v>
      </c>
      <c r="P115" s="633"/>
      <c r="Q115" s="626"/>
      <c r="R115" s="881"/>
    </row>
    <row r="116" spans="1:18" s="429" customFormat="1" ht="15" hidden="1" customHeight="1">
      <c r="A116" s="421" t="s">
        <v>322</v>
      </c>
      <c r="B116" s="149" t="s">
        <v>323</v>
      </c>
      <c r="C116" s="95" t="s">
        <v>172</v>
      </c>
      <c r="D116" s="149" t="s">
        <v>323</v>
      </c>
      <c r="E116" s="64">
        <v>14101</v>
      </c>
      <c r="F116" s="149" t="s">
        <v>323</v>
      </c>
      <c r="G116" s="64">
        <v>14101</v>
      </c>
      <c r="H116" s="631" t="s">
        <v>604</v>
      </c>
      <c r="I116" s="631" t="s">
        <v>1444</v>
      </c>
      <c r="J116" s="159">
        <v>16000</v>
      </c>
      <c r="K116" s="159">
        <v>2020</v>
      </c>
      <c r="L116" s="632">
        <v>1759564.7305640001</v>
      </c>
      <c r="M116" s="632">
        <v>605699.48692499998</v>
      </c>
      <c r="N116" s="426">
        <v>0.45</v>
      </c>
      <c r="O116" s="426">
        <v>1.3207869864005004</v>
      </c>
      <c r="P116" s="633"/>
      <c r="Q116" s="626"/>
      <c r="R116" s="881"/>
    </row>
    <row r="117" spans="1:18" s="429" customFormat="1" ht="15" hidden="1" customHeight="1">
      <c r="A117" s="421" t="s">
        <v>324</v>
      </c>
      <c r="B117" s="149" t="s">
        <v>325</v>
      </c>
      <c r="C117" s="95" t="s">
        <v>172</v>
      </c>
      <c r="D117" s="149" t="s">
        <v>325</v>
      </c>
      <c r="E117" s="64">
        <v>15101</v>
      </c>
      <c r="F117" s="149" t="s">
        <v>325</v>
      </c>
      <c r="G117" s="64">
        <v>15101</v>
      </c>
      <c r="H117" s="631" t="s">
        <v>604</v>
      </c>
      <c r="I117" s="631" t="s">
        <v>1444</v>
      </c>
      <c r="J117" s="159">
        <v>19613</v>
      </c>
      <c r="K117" s="159">
        <v>2015</v>
      </c>
      <c r="L117" s="632">
        <v>2709410.877566</v>
      </c>
      <c r="M117" s="632">
        <v>692461.57372600003</v>
      </c>
      <c r="N117" s="426">
        <v>0.36</v>
      </c>
      <c r="O117" s="426">
        <v>1.4161796657153327</v>
      </c>
      <c r="P117" s="633"/>
      <c r="Q117" s="626"/>
      <c r="R117" s="881"/>
    </row>
    <row r="118" spans="1:18" s="429" customFormat="1" ht="15" hidden="1" customHeight="1">
      <c r="A118" s="421" t="s">
        <v>326</v>
      </c>
      <c r="B118" s="219" t="s">
        <v>327</v>
      </c>
      <c r="C118" s="95" t="s">
        <v>172</v>
      </c>
      <c r="D118" s="149" t="s">
        <v>328</v>
      </c>
      <c r="E118" s="64">
        <v>16101</v>
      </c>
      <c r="F118" s="149" t="s">
        <v>329</v>
      </c>
      <c r="G118" s="64">
        <v>16101</v>
      </c>
      <c r="H118" s="634" t="s">
        <v>604</v>
      </c>
      <c r="I118" s="634" t="s">
        <v>1444</v>
      </c>
      <c r="J118" s="95">
        <v>18500</v>
      </c>
      <c r="K118" s="95">
        <v>2018</v>
      </c>
      <c r="L118" s="616">
        <v>1502337.02033</v>
      </c>
      <c r="M118" s="616">
        <v>639464.34369999997</v>
      </c>
      <c r="N118" s="314">
        <v>0.62</v>
      </c>
      <c r="O118" s="314">
        <v>1.4465231863404051</v>
      </c>
      <c r="P118" s="584" t="s">
        <v>1450</v>
      </c>
      <c r="Q118" s="626"/>
      <c r="R118" s="881"/>
    </row>
    <row r="119" spans="1:18" s="429" customFormat="1" ht="15" hidden="1" customHeight="1">
      <c r="A119" s="421" t="s">
        <v>326</v>
      </c>
      <c r="B119" s="219" t="s">
        <v>327</v>
      </c>
      <c r="C119" s="95" t="s">
        <v>172</v>
      </c>
      <c r="D119" s="149" t="s">
        <v>328</v>
      </c>
      <c r="E119" s="64">
        <v>16101</v>
      </c>
      <c r="F119" s="149" t="s">
        <v>330</v>
      </c>
      <c r="G119" s="64">
        <v>16103</v>
      </c>
      <c r="H119" s="631" t="s">
        <v>604</v>
      </c>
      <c r="I119" s="631" t="s">
        <v>1444</v>
      </c>
      <c r="J119" s="159">
        <v>2784</v>
      </c>
      <c r="K119" s="159">
        <v>2017</v>
      </c>
      <c r="L119" s="632">
        <v>543144.74696799996</v>
      </c>
      <c r="M119" s="632">
        <v>98059.502538999994</v>
      </c>
      <c r="N119" s="426">
        <v>0.26</v>
      </c>
      <c r="O119" s="426">
        <v>1.4195462591158639</v>
      </c>
      <c r="P119" s="633"/>
      <c r="Q119" s="626"/>
      <c r="R119" s="881"/>
    </row>
    <row r="120" spans="1:18" s="429" customFormat="1" ht="15" hidden="1" customHeight="1">
      <c r="A120" s="421" t="s">
        <v>326</v>
      </c>
      <c r="B120" s="219" t="s">
        <v>331</v>
      </c>
      <c r="C120" s="95" t="s">
        <v>172</v>
      </c>
      <c r="D120" s="150" t="s">
        <v>332</v>
      </c>
      <c r="E120" s="64">
        <v>16301</v>
      </c>
      <c r="F120" s="150" t="s">
        <v>332</v>
      </c>
      <c r="G120" s="64">
        <v>16301</v>
      </c>
      <c r="H120" s="631" t="s">
        <v>605</v>
      </c>
      <c r="I120" s="631" t="s">
        <v>526</v>
      </c>
      <c r="J120" s="631" t="s">
        <v>526</v>
      </c>
      <c r="K120" s="631" t="s">
        <v>526</v>
      </c>
      <c r="L120" s="632">
        <v>1776065.5814710001</v>
      </c>
      <c r="M120" s="632">
        <v>136259.15717200001</v>
      </c>
      <c r="N120" s="631" t="s">
        <v>526</v>
      </c>
      <c r="O120" s="631" t="s">
        <v>526</v>
      </c>
      <c r="P120" s="633"/>
      <c r="Q120" s="626"/>
      <c r="R120" s="881"/>
    </row>
    <row r="121" spans="1:18" hidden="1">
      <c r="O121" s="693">
        <f>AVERAGE(O83,O88,O89,O93,O95,O97,O103,O104,O105,O112)</f>
        <v>1.2556730367182511</v>
      </c>
    </row>
    <row r="123" spans="1:18">
      <c r="N123" s="218" t="s">
        <v>1982</v>
      </c>
    </row>
    <row r="124" spans="1:18">
      <c r="N124" s="218" t="s">
        <v>282</v>
      </c>
      <c r="O124" s="693">
        <v>1.2556730367182511</v>
      </c>
    </row>
    <row r="125" spans="1:18">
      <c r="N125" s="218" t="s">
        <v>304</v>
      </c>
      <c r="O125" s="693">
        <v>1.2556730367182511</v>
      </c>
    </row>
    <row r="126" spans="1:18">
      <c r="N126" s="218" t="s">
        <v>306</v>
      </c>
      <c r="O126" s="693">
        <v>1.2556730367182511</v>
      </c>
    </row>
    <row r="127" spans="1:18">
      <c r="N127" s="218" t="s">
        <v>313</v>
      </c>
      <c r="O127" s="693">
        <v>1.2556730367182511</v>
      </c>
    </row>
    <row r="128" spans="1:18">
      <c r="N128" s="218" t="s">
        <v>316</v>
      </c>
      <c r="O128" s="693">
        <v>1.2556730367182511</v>
      </c>
    </row>
    <row r="129" spans="14:15">
      <c r="N129" s="218" t="s">
        <v>319</v>
      </c>
      <c r="O129" s="693">
        <v>1.2556730367182511</v>
      </c>
    </row>
    <row r="130" spans="14:15">
      <c r="N130" s="218" t="s">
        <v>321</v>
      </c>
      <c r="O130" s="693">
        <v>1.2556730367182511</v>
      </c>
    </row>
  </sheetData>
  <autoFilter ref="A3:T121" xr:uid="{00000000-0001-0000-2800-000000000000}">
    <filterColumn colId="0">
      <filters>
        <filter val="METROPOLITANA"/>
      </filters>
    </filterColumn>
  </autoFilter>
  <mergeCells count="2">
    <mergeCell ref="B1:P1"/>
    <mergeCell ref="H2:P2"/>
  </mergeCells>
  <hyperlinks>
    <hyperlink ref="Q1" location="INDICE!A1" display="INDICE" xr:uid="{00000000-0004-0000-2800-000000000000}"/>
    <hyperlink ref="Q2" location="Matriz_Estadisticas!A1" display="ESTADÍSTICAS" xr:uid="{00000000-0004-0000-2800-000001000000}"/>
    <hyperlink ref="A1" location="INDICE!C59" display="BPU_17" xr:uid="{00000000-0004-0000-2800-000002000000}"/>
  </hyperlinks>
  <pageMargins left="0.7" right="0.7" top="0.75" bottom="0.75" header="0.3" footer="0.3"/>
  <pageSetup paperSize="9" orientation="portrait" horizontalDpi="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2"/>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08" t="s">
        <v>1415</v>
      </c>
      <c r="C2" s="27"/>
      <c r="D2" s="27"/>
      <c r="E2" s="27"/>
    </row>
    <row r="3" spans="1:19" ht="15" customHeight="1">
      <c r="A3" s="100" t="s">
        <v>4</v>
      </c>
      <c r="B3" s="568" t="s">
        <v>55</v>
      </c>
      <c r="C3" s="27"/>
      <c r="D3" s="27"/>
      <c r="E3" s="27"/>
      <c r="F3" s="27"/>
      <c r="G3" s="27"/>
      <c r="H3" s="27"/>
      <c r="I3" s="27"/>
      <c r="J3" s="27"/>
      <c r="K3" s="27"/>
      <c r="L3" s="27"/>
      <c r="M3" s="27"/>
      <c r="N3" s="27"/>
      <c r="O3" s="27"/>
      <c r="P3" s="27"/>
      <c r="Q3" s="27"/>
      <c r="R3" s="27"/>
      <c r="S3" s="27"/>
    </row>
    <row r="4" spans="1:19" ht="15" customHeight="1">
      <c r="A4" s="100" t="s">
        <v>388</v>
      </c>
      <c r="B4" s="568" t="s">
        <v>587</v>
      </c>
      <c r="C4" s="27"/>
      <c r="D4" s="27"/>
      <c r="E4" s="27"/>
      <c r="F4" s="27"/>
      <c r="G4" s="27"/>
      <c r="H4" s="27"/>
      <c r="I4" s="27"/>
      <c r="J4" s="27"/>
      <c r="K4" s="27"/>
      <c r="L4" s="27"/>
      <c r="M4" s="27"/>
      <c r="N4" s="27"/>
      <c r="O4" s="27"/>
      <c r="P4" s="27"/>
      <c r="Q4" s="27"/>
      <c r="R4" s="27"/>
      <c r="S4" s="27"/>
    </row>
    <row r="5" spans="1:19" ht="15" customHeight="1">
      <c r="A5" s="100" t="s">
        <v>9</v>
      </c>
      <c r="B5" s="225" t="s">
        <v>1416</v>
      </c>
      <c r="C5" s="27"/>
      <c r="D5" s="27"/>
      <c r="E5" s="27"/>
      <c r="F5" s="27"/>
      <c r="G5" s="27"/>
      <c r="H5" s="27"/>
      <c r="I5" s="27"/>
      <c r="J5" s="27"/>
      <c r="K5" s="27"/>
      <c r="L5" s="27"/>
      <c r="M5" s="27"/>
      <c r="N5" s="27"/>
      <c r="O5" s="27"/>
      <c r="P5" s="27"/>
      <c r="Q5" s="27"/>
      <c r="R5" s="27"/>
      <c r="S5" s="27"/>
    </row>
    <row r="6" spans="1:19" ht="15" customHeight="1">
      <c r="A6" s="100" t="s">
        <v>138</v>
      </c>
      <c r="B6" s="569" t="s">
        <v>468</v>
      </c>
      <c r="C6" s="27"/>
      <c r="D6" s="27"/>
      <c r="E6" s="27"/>
      <c r="F6" s="27"/>
      <c r="G6" s="27"/>
      <c r="H6" s="27"/>
      <c r="I6" s="27"/>
      <c r="J6" s="27"/>
      <c r="K6" s="27"/>
      <c r="L6" s="27"/>
      <c r="M6" s="27"/>
      <c r="N6" s="27"/>
      <c r="O6" s="27"/>
      <c r="P6" s="27"/>
      <c r="Q6" s="27"/>
      <c r="R6" s="27"/>
      <c r="S6" s="27"/>
    </row>
    <row r="7" spans="1:19" ht="15" customHeight="1">
      <c r="A7" s="100" t="s">
        <v>7</v>
      </c>
      <c r="B7" s="620" t="s">
        <v>422</v>
      </c>
      <c r="C7" s="27"/>
      <c r="D7" s="27"/>
      <c r="E7" s="27"/>
      <c r="F7" s="27"/>
      <c r="G7" s="27"/>
      <c r="H7" s="27"/>
      <c r="I7" s="27"/>
      <c r="J7" s="27"/>
      <c r="K7" s="27"/>
      <c r="L7" s="27"/>
      <c r="M7" s="27"/>
      <c r="N7" s="27"/>
      <c r="O7" s="27"/>
      <c r="P7" s="27"/>
      <c r="Q7" s="27"/>
      <c r="R7" s="27"/>
      <c r="S7" s="27"/>
    </row>
    <row r="8" spans="1:19" ht="15" customHeight="1">
      <c r="A8" s="100" t="s">
        <v>389</v>
      </c>
      <c r="B8" s="208">
        <v>2019</v>
      </c>
      <c r="C8" s="25"/>
      <c r="D8" s="25"/>
      <c r="E8" s="25"/>
    </row>
    <row r="9" spans="1:19" ht="15" customHeight="1">
      <c r="A9" s="100" t="s">
        <v>390</v>
      </c>
      <c r="B9" s="621" t="s">
        <v>12</v>
      </c>
      <c r="C9" s="27"/>
      <c r="D9" s="27"/>
      <c r="E9" s="27"/>
    </row>
    <row r="10" spans="1:19" ht="41.4">
      <c r="A10" s="100" t="s">
        <v>391</v>
      </c>
      <c r="B10" s="174" t="s">
        <v>1417</v>
      </c>
      <c r="C10" s="27"/>
      <c r="D10" s="27"/>
      <c r="E10" s="27"/>
    </row>
    <row r="11" spans="1:19" ht="15" customHeight="1">
      <c r="A11" s="100" t="s">
        <v>392</v>
      </c>
      <c r="B11" s="572" t="s">
        <v>590</v>
      </c>
    </row>
    <row r="12" spans="1:19" ht="15" customHeight="1">
      <c r="A12" s="100" t="s">
        <v>393</v>
      </c>
      <c r="B12" s="143" t="s">
        <v>1418</v>
      </c>
    </row>
    <row r="13" spans="1:19" ht="15" customHeight="1">
      <c r="A13" s="100" t="s">
        <v>394</v>
      </c>
      <c r="B13" s="143" t="s">
        <v>1418</v>
      </c>
    </row>
    <row r="14" spans="1:19" ht="15" customHeight="1">
      <c r="A14" s="100" t="s">
        <v>139</v>
      </c>
      <c r="B14" s="236" t="s">
        <v>1419</v>
      </c>
    </row>
    <row r="15" spans="1:19" ht="15" customHeight="1">
      <c r="A15" s="100" t="s">
        <v>395</v>
      </c>
      <c r="B15" s="571">
        <v>43719</v>
      </c>
    </row>
    <row r="16" spans="1:19" ht="15" customHeight="1">
      <c r="A16" s="100" t="s">
        <v>396</v>
      </c>
      <c r="B16" s="205">
        <v>44267</v>
      </c>
    </row>
    <row r="17" spans="1:2" ht="15" customHeight="1">
      <c r="A17" s="100" t="s">
        <v>397</v>
      </c>
      <c r="B17" s="518" t="s">
        <v>592</v>
      </c>
    </row>
    <row r="18" spans="1:2" ht="15" customHeight="1">
      <c r="A18" s="191" t="s">
        <v>398</v>
      </c>
      <c r="B18" s="236" t="s">
        <v>1420</v>
      </c>
    </row>
    <row r="19" spans="1:2" ht="15" customHeight="1">
      <c r="A19" s="191" t="s">
        <v>399</v>
      </c>
      <c r="B19" s="518" t="s">
        <v>545</v>
      </c>
    </row>
    <row r="20" spans="1:2" ht="15" customHeight="1">
      <c r="A20" s="191" t="s">
        <v>400</v>
      </c>
      <c r="B20" s="518" t="s">
        <v>479</v>
      </c>
    </row>
    <row r="21" spans="1:2" ht="15" customHeight="1">
      <c r="A21" s="191" t="s">
        <v>403</v>
      </c>
      <c r="B21" s="143" t="s">
        <v>1421</v>
      </c>
    </row>
    <row r="22" spans="1:2" ht="15" customHeight="1">
      <c r="A22" s="191" t="s">
        <v>404</v>
      </c>
      <c r="B22" s="143" t="s">
        <v>1422</v>
      </c>
    </row>
    <row r="23" spans="1:2" ht="15" customHeight="1">
      <c r="A23" s="191" t="s">
        <v>435</v>
      </c>
      <c r="B23" s="622" t="s">
        <v>1423</v>
      </c>
    </row>
    <row r="24" spans="1:2" ht="15" customHeight="1">
      <c r="A24" s="191" t="s">
        <v>405</v>
      </c>
      <c r="B24" s="143">
        <v>2019</v>
      </c>
    </row>
    <row r="25" spans="1:2" ht="15" customHeight="1">
      <c r="A25" s="191" t="s">
        <v>406</v>
      </c>
      <c r="B25" s="143" t="s">
        <v>600</v>
      </c>
    </row>
    <row r="26" spans="1:2" ht="15" customHeight="1">
      <c r="A26" s="191" t="s">
        <v>407</v>
      </c>
      <c r="B26" s="244"/>
    </row>
    <row r="27" spans="1:2" ht="15" customHeight="1">
      <c r="A27" s="191" t="s">
        <v>408</v>
      </c>
      <c r="B27" s="244"/>
    </row>
    <row r="28" spans="1:2" ht="15" customHeight="1">
      <c r="A28" s="191" t="s">
        <v>439</v>
      </c>
      <c r="B28" s="509"/>
    </row>
    <row r="29" spans="1:2" ht="15" customHeight="1">
      <c r="A29" s="191" t="s">
        <v>409</v>
      </c>
      <c r="B29" s="257"/>
    </row>
    <row r="30" spans="1:2" ht="15" customHeight="1">
      <c r="A30" s="191" t="s">
        <v>410</v>
      </c>
      <c r="B30" s="259"/>
    </row>
    <row r="31" spans="1:2" ht="15" customHeight="1">
      <c r="A31" s="191" t="s">
        <v>411</v>
      </c>
      <c r="B31" s="259"/>
    </row>
    <row r="32" spans="1:2" ht="15" customHeight="1">
      <c r="A32" s="278" t="s">
        <v>412</v>
      </c>
      <c r="B32" s="259"/>
    </row>
    <row r="33" spans="1:2" ht="15" customHeight="1">
      <c r="A33" s="278" t="s">
        <v>440</v>
      </c>
      <c r="B33" s="510"/>
    </row>
    <row r="34" spans="1:2" ht="15" customHeight="1">
      <c r="A34" s="278" t="s">
        <v>413</v>
      </c>
      <c r="B34" s="259"/>
    </row>
    <row r="35" spans="1:2" ht="15" customHeight="1">
      <c r="A35" s="278" t="s">
        <v>414</v>
      </c>
      <c r="B35" s="259"/>
    </row>
    <row r="36" spans="1:2" ht="27.6">
      <c r="A36" s="278" t="s">
        <v>401</v>
      </c>
      <c r="B36" s="573" t="s">
        <v>1934</v>
      </c>
    </row>
    <row r="37" spans="1:2" ht="15" customHeight="1">
      <c r="A37" s="278" t="s">
        <v>1267</v>
      </c>
      <c r="B37" s="573" t="s">
        <v>485</v>
      </c>
    </row>
    <row r="38" spans="1:2" ht="15" customHeight="1">
      <c r="A38" s="278" t="s">
        <v>402</v>
      </c>
      <c r="B38" s="229" t="s">
        <v>1424</v>
      </c>
    </row>
  </sheetData>
  <hyperlinks>
    <hyperlink ref="C1" location="INDICE!A1" display="INDICE" xr:uid="{00000000-0004-0000-2900-000000000000}"/>
    <hyperlink ref="A1" location="INDICE!C41" display="COMPONENTE" xr:uid="{00000000-0004-0000-2900-000001000000}"/>
  </hyperlinks>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3"/>
  <dimension ref="A1:K38"/>
  <sheetViews>
    <sheetView workbookViewId="0"/>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6.44140625" style="218" bestFit="1" customWidth="1"/>
    <col min="6" max="6" width="14.44140625" style="218" bestFit="1" customWidth="1"/>
    <col min="7" max="7" width="11.33203125" style="218" bestFit="1" customWidth="1"/>
    <col min="8" max="8" width="48.109375" style="218" customWidth="1"/>
    <col min="9" max="9" width="13.109375" style="527" bestFit="1" customWidth="1"/>
    <col min="10" max="16384" width="11.44140625" style="218"/>
  </cols>
  <sheetData>
    <row r="1" spans="1:11">
      <c r="A1" s="624" t="s">
        <v>1415</v>
      </c>
      <c r="B1" s="1109" t="s">
        <v>1416</v>
      </c>
      <c r="C1" s="1109"/>
      <c r="D1" s="1109"/>
      <c r="E1" s="1094"/>
      <c r="F1" s="1094"/>
      <c r="G1" s="1094"/>
      <c r="H1" s="1094"/>
      <c r="I1" s="625" t="s">
        <v>137</v>
      </c>
    </row>
    <row r="2" spans="1:11">
      <c r="A2" s="450"/>
      <c r="B2" s="470"/>
      <c r="C2" s="481"/>
      <c r="D2" s="531"/>
      <c r="E2" s="1093" t="s">
        <v>1269</v>
      </c>
      <c r="F2" s="1091"/>
      <c r="G2" s="1091"/>
      <c r="H2" s="1092"/>
      <c r="I2" s="625" t="s">
        <v>449</v>
      </c>
    </row>
    <row r="3" spans="1:11" ht="30" customHeight="1">
      <c r="A3" s="452" t="s">
        <v>165</v>
      </c>
      <c r="B3" s="452" t="s">
        <v>167</v>
      </c>
      <c r="C3" s="436" t="s">
        <v>168</v>
      </c>
      <c r="D3" s="453" t="s">
        <v>169</v>
      </c>
      <c r="E3" s="401" t="s">
        <v>1425</v>
      </c>
      <c r="F3" s="401" t="s">
        <v>1426</v>
      </c>
      <c r="G3" s="401" t="s">
        <v>1427</v>
      </c>
      <c r="H3" s="401" t="s">
        <v>1428</v>
      </c>
    </row>
    <row r="4" spans="1:11" s="429" customFormat="1" ht="15" customHeight="1">
      <c r="A4" s="555" t="s">
        <v>170</v>
      </c>
      <c r="B4" s="448" t="s">
        <v>172</v>
      </c>
      <c r="C4" s="555" t="s">
        <v>173</v>
      </c>
      <c r="D4" s="556">
        <v>1001</v>
      </c>
      <c r="E4" s="88" t="s">
        <v>526</v>
      </c>
      <c r="F4" s="88" t="s">
        <v>526</v>
      </c>
      <c r="G4" s="88" t="s">
        <v>526</v>
      </c>
      <c r="H4" s="88" t="s">
        <v>526</v>
      </c>
      <c r="I4" s="626"/>
      <c r="K4" s="623"/>
    </row>
    <row r="5" spans="1:11" s="429" customFormat="1" ht="15" customHeight="1">
      <c r="A5" s="424" t="s">
        <v>175</v>
      </c>
      <c r="B5" s="95" t="s">
        <v>172</v>
      </c>
      <c r="C5" s="424" t="s">
        <v>175</v>
      </c>
      <c r="D5" s="434">
        <v>2101</v>
      </c>
      <c r="E5" s="88" t="s">
        <v>526</v>
      </c>
      <c r="F5" s="88" t="s">
        <v>526</v>
      </c>
      <c r="G5" s="88" t="s">
        <v>526</v>
      </c>
      <c r="H5" s="88" t="s">
        <v>526</v>
      </c>
      <c r="I5" s="626"/>
      <c r="K5" s="623"/>
    </row>
    <row r="6" spans="1:11" s="429" customFormat="1" ht="15" customHeight="1">
      <c r="A6" s="424" t="s">
        <v>175</v>
      </c>
      <c r="B6" s="95" t="s">
        <v>172</v>
      </c>
      <c r="C6" s="424" t="s">
        <v>177</v>
      </c>
      <c r="D6" s="434">
        <v>2201</v>
      </c>
      <c r="E6" s="88" t="s">
        <v>17</v>
      </c>
      <c r="F6" s="88" t="s">
        <v>17</v>
      </c>
      <c r="G6" s="88" t="s">
        <v>17</v>
      </c>
      <c r="H6" s="88" t="s">
        <v>17</v>
      </c>
      <c r="I6" s="626"/>
      <c r="K6" s="623"/>
    </row>
    <row r="7" spans="1:11" s="429" customFormat="1" ht="15" customHeight="1">
      <c r="A7" s="424" t="s">
        <v>178</v>
      </c>
      <c r="B7" s="95" t="s">
        <v>172</v>
      </c>
      <c r="C7" s="424" t="s">
        <v>180</v>
      </c>
      <c r="D7" s="434">
        <v>3001</v>
      </c>
      <c r="E7" s="88" t="s">
        <v>526</v>
      </c>
      <c r="F7" s="88" t="s">
        <v>526</v>
      </c>
      <c r="G7" s="88" t="s">
        <v>526</v>
      </c>
      <c r="H7" s="88" t="s">
        <v>526</v>
      </c>
      <c r="I7" s="626"/>
    </row>
    <row r="8" spans="1:11" s="429" customFormat="1" ht="15" customHeight="1">
      <c r="A8" s="424" t="s">
        <v>178</v>
      </c>
      <c r="B8" s="95" t="s">
        <v>172</v>
      </c>
      <c r="C8" s="425" t="s">
        <v>183</v>
      </c>
      <c r="D8" s="434">
        <v>3301</v>
      </c>
      <c r="E8" s="88" t="s">
        <v>17</v>
      </c>
      <c r="F8" s="88" t="s">
        <v>17</v>
      </c>
      <c r="G8" s="88" t="s">
        <v>17</v>
      </c>
      <c r="H8" s="88" t="s">
        <v>17</v>
      </c>
      <c r="I8" s="626"/>
    </row>
    <row r="9" spans="1:11" s="429" customFormat="1" ht="15" customHeight="1">
      <c r="A9" s="424" t="s">
        <v>184</v>
      </c>
      <c r="B9" s="95" t="s">
        <v>172</v>
      </c>
      <c r="C9" s="424" t="s">
        <v>186</v>
      </c>
      <c r="D9" s="434">
        <v>4001</v>
      </c>
      <c r="E9" s="88" t="s">
        <v>526</v>
      </c>
      <c r="F9" s="88" t="s">
        <v>526</v>
      </c>
      <c r="G9" s="88" t="s">
        <v>526</v>
      </c>
      <c r="H9" s="88" t="s">
        <v>526</v>
      </c>
      <c r="I9" s="626"/>
    </row>
    <row r="10" spans="1:11" s="429" customFormat="1" ht="15" customHeight="1">
      <c r="A10" s="424" t="s">
        <v>184</v>
      </c>
      <c r="B10" s="95" t="s">
        <v>172</v>
      </c>
      <c r="C10" s="424" t="s">
        <v>189</v>
      </c>
      <c r="D10" s="434">
        <v>4301</v>
      </c>
      <c r="E10" s="88" t="s">
        <v>17</v>
      </c>
      <c r="F10" s="88" t="s">
        <v>17</v>
      </c>
      <c r="G10" s="88" t="s">
        <v>17</v>
      </c>
      <c r="H10" s="88" t="s">
        <v>17</v>
      </c>
      <c r="I10" s="626"/>
    </row>
    <row r="11" spans="1:11" s="429" customFormat="1" ht="15" customHeight="1">
      <c r="A11" s="424" t="s">
        <v>190</v>
      </c>
      <c r="B11" s="95" t="s">
        <v>191</v>
      </c>
      <c r="C11" s="424" t="s">
        <v>191</v>
      </c>
      <c r="D11" s="434">
        <v>5001</v>
      </c>
      <c r="E11" s="88" t="s">
        <v>526</v>
      </c>
      <c r="F11" s="88" t="s">
        <v>526</v>
      </c>
      <c r="G11" s="88" t="s">
        <v>526</v>
      </c>
      <c r="H11" s="88" t="s">
        <v>526</v>
      </c>
      <c r="I11" s="626"/>
    </row>
    <row r="12" spans="1:11" s="429" customFormat="1" ht="15" customHeight="1">
      <c r="A12" s="424" t="s">
        <v>190</v>
      </c>
      <c r="B12" s="95" t="s">
        <v>172</v>
      </c>
      <c r="C12" s="425" t="s">
        <v>198</v>
      </c>
      <c r="D12" s="434">
        <v>5301</v>
      </c>
      <c r="E12" s="88" t="s">
        <v>526</v>
      </c>
      <c r="F12" s="88" t="s">
        <v>526</v>
      </c>
      <c r="G12" s="88" t="s">
        <v>526</v>
      </c>
      <c r="H12" s="88" t="s">
        <v>526</v>
      </c>
      <c r="I12" s="626"/>
    </row>
    <row r="13" spans="1:11" s="429" customFormat="1" ht="15" customHeight="1">
      <c r="A13" s="424" t="s">
        <v>190</v>
      </c>
      <c r="B13" s="95" t="s">
        <v>172</v>
      </c>
      <c r="C13" s="425" t="s">
        <v>201</v>
      </c>
      <c r="D13" s="434">
        <v>5501</v>
      </c>
      <c r="E13" s="88" t="s">
        <v>17</v>
      </c>
      <c r="F13" s="88" t="s">
        <v>17</v>
      </c>
      <c r="G13" s="88" t="s">
        <v>17</v>
      </c>
      <c r="H13" s="88" t="s">
        <v>17</v>
      </c>
      <c r="I13" s="626"/>
    </row>
    <row r="14" spans="1:11" s="429" customFormat="1" ht="15" customHeight="1">
      <c r="A14" s="424" t="s">
        <v>190</v>
      </c>
      <c r="B14" s="95" t="s">
        <v>172</v>
      </c>
      <c r="C14" s="424" t="s">
        <v>206</v>
      </c>
      <c r="D14" s="434">
        <v>5601</v>
      </c>
      <c r="E14" s="88" t="s">
        <v>17</v>
      </c>
      <c r="F14" s="88" t="s">
        <v>17</v>
      </c>
      <c r="G14" s="88" t="s">
        <v>17</v>
      </c>
      <c r="H14" s="88" t="s">
        <v>17</v>
      </c>
      <c r="I14" s="626"/>
    </row>
    <row r="15" spans="1:11" s="429" customFormat="1" ht="15" customHeight="1">
      <c r="A15" s="424" t="s">
        <v>190</v>
      </c>
      <c r="B15" s="95" t="s">
        <v>172</v>
      </c>
      <c r="C15" s="425" t="s">
        <v>210</v>
      </c>
      <c r="D15" s="434">
        <v>5701</v>
      </c>
      <c r="E15" s="88" t="s">
        <v>17</v>
      </c>
      <c r="F15" s="88" t="s">
        <v>17</v>
      </c>
      <c r="G15" s="88" t="s">
        <v>17</v>
      </c>
      <c r="H15" s="88" t="s">
        <v>17</v>
      </c>
      <c r="I15" s="626"/>
    </row>
    <row r="16" spans="1:11" s="429" customFormat="1" ht="15" customHeight="1">
      <c r="A16" s="424" t="s">
        <v>216</v>
      </c>
      <c r="B16" s="95" t="s">
        <v>172</v>
      </c>
      <c r="C16" s="424" t="s">
        <v>218</v>
      </c>
      <c r="D16" s="434">
        <v>6001</v>
      </c>
      <c r="E16" s="88" t="s">
        <v>526</v>
      </c>
      <c r="F16" s="88" t="s">
        <v>526</v>
      </c>
      <c r="G16" s="88" t="s">
        <v>526</v>
      </c>
      <c r="H16" s="88" t="s">
        <v>526</v>
      </c>
      <c r="I16" s="626"/>
    </row>
    <row r="17" spans="1:9" s="429" customFormat="1" ht="15" customHeight="1">
      <c r="A17" s="424" t="s">
        <v>216</v>
      </c>
      <c r="B17" s="95" t="s">
        <v>172</v>
      </c>
      <c r="C17" s="425" t="s">
        <v>221</v>
      </c>
      <c r="D17" s="434">
        <v>6115</v>
      </c>
      <c r="E17" s="88" t="s">
        <v>526</v>
      </c>
      <c r="F17" s="88" t="s">
        <v>526</v>
      </c>
      <c r="G17" s="88" t="s">
        <v>526</v>
      </c>
      <c r="H17" s="88" t="s">
        <v>526</v>
      </c>
      <c r="I17" s="626"/>
    </row>
    <row r="18" spans="1:9" s="429" customFormat="1" ht="15" customHeight="1">
      <c r="A18" s="424" t="s">
        <v>216</v>
      </c>
      <c r="B18" s="95" t="s">
        <v>172</v>
      </c>
      <c r="C18" s="425" t="s">
        <v>223</v>
      </c>
      <c r="D18" s="434">
        <v>6301</v>
      </c>
      <c r="E18" s="88" t="s">
        <v>526</v>
      </c>
      <c r="F18" s="88" t="s">
        <v>526</v>
      </c>
      <c r="G18" s="88" t="s">
        <v>526</v>
      </c>
      <c r="H18" s="88" t="s">
        <v>526</v>
      </c>
      <c r="I18" s="626"/>
    </row>
    <row r="19" spans="1:9" s="429" customFormat="1" ht="15" customHeight="1">
      <c r="A19" s="424" t="s">
        <v>224</v>
      </c>
      <c r="B19" s="95" t="s">
        <v>172</v>
      </c>
      <c r="C19" s="424" t="s">
        <v>226</v>
      </c>
      <c r="D19" s="434">
        <v>7001</v>
      </c>
      <c r="E19" s="88" t="s">
        <v>526</v>
      </c>
      <c r="F19" s="88" t="s">
        <v>526</v>
      </c>
      <c r="G19" s="88" t="s">
        <v>526</v>
      </c>
      <c r="H19" s="88" t="s">
        <v>526</v>
      </c>
      <c r="I19" s="626"/>
    </row>
    <row r="20" spans="1:9" s="429" customFormat="1" ht="15" customHeight="1">
      <c r="A20" s="424" t="s">
        <v>224</v>
      </c>
      <c r="B20" s="95" t="s">
        <v>172</v>
      </c>
      <c r="C20" s="425" t="s">
        <v>227</v>
      </c>
      <c r="D20" s="434">
        <v>7102</v>
      </c>
      <c r="E20" s="88" t="s">
        <v>17</v>
      </c>
      <c r="F20" s="88" t="s">
        <v>17</v>
      </c>
      <c r="G20" s="88" t="s">
        <v>17</v>
      </c>
      <c r="H20" s="88" t="s">
        <v>17</v>
      </c>
      <c r="I20" s="626"/>
    </row>
    <row r="21" spans="1:9" s="429" customFormat="1" ht="15" customHeight="1">
      <c r="A21" s="424" t="s">
        <v>224</v>
      </c>
      <c r="B21" s="95" t="s">
        <v>172</v>
      </c>
      <c r="C21" s="424" t="s">
        <v>229</v>
      </c>
      <c r="D21" s="434">
        <v>7301</v>
      </c>
      <c r="E21" s="88">
        <v>16</v>
      </c>
      <c r="F21" s="88">
        <v>5</v>
      </c>
      <c r="G21" s="88">
        <v>0</v>
      </c>
      <c r="H21" s="88">
        <v>21</v>
      </c>
      <c r="I21" s="626"/>
    </row>
    <row r="22" spans="1:9" s="429" customFormat="1" ht="15" customHeight="1">
      <c r="A22" s="424" t="s">
        <v>224</v>
      </c>
      <c r="B22" s="95" t="s">
        <v>172</v>
      </c>
      <c r="C22" s="425" t="s">
        <v>232</v>
      </c>
      <c r="D22" s="434">
        <v>7401</v>
      </c>
      <c r="E22" s="88" t="s">
        <v>526</v>
      </c>
      <c r="F22" s="88" t="s">
        <v>526</v>
      </c>
      <c r="G22" s="88" t="s">
        <v>526</v>
      </c>
      <c r="H22" s="88" t="s">
        <v>526</v>
      </c>
      <c r="I22" s="626"/>
    </row>
    <row r="23" spans="1:9" s="429" customFormat="1" ht="15" customHeight="1">
      <c r="A23" s="424" t="s">
        <v>233</v>
      </c>
      <c r="B23" s="95" t="s">
        <v>235</v>
      </c>
      <c r="C23" s="424" t="s">
        <v>235</v>
      </c>
      <c r="D23" s="434">
        <v>8001</v>
      </c>
      <c r="E23" s="88">
        <v>15</v>
      </c>
      <c r="F23" s="88">
        <v>7</v>
      </c>
      <c r="G23" s="88">
        <v>0</v>
      </c>
      <c r="H23" s="88">
        <v>22</v>
      </c>
      <c r="I23" s="626"/>
    </row>
    <row r="24" spans="1:9" s="429" customFormat="1" ht="15" customHeight="1">
      <c r="A24" s="424" t="s">
        <v>233</v>
      </c>
      <c r="B24" s="95" t="s">
        <v>172</v>
      </c>
      <c r="C24" s="424" t="s">
        <v>246</v>
      </c>
      <c r="D24" s="434">
        <v>8301</v>
      </c>
      <c r="E24" s="88">
        <v>26</v>
      </c>
      <c r="F24" s="88">
        <v>13</v>
      </c>
      <c r="G24" s="88">
        <v>11</v>
      </c>
      <c r="H24" s="88">
        <v>50</v>
      </c>
      <c r="I24" s="626"/>
    </row>
    <row r="25" spans="1:9" s="429" customFormat="1" ht="15" customHeight="1">
      <c r="A25" s="424" t="s">
        <v>249</v>
      </c>
      <c r="B25" s="95" t="s">
        <v>172</v>
      </c>
      <c r="C25" s="424" t="s">
        <v>251</v>
      </c>
      <c r="D25" s="434">
        <v>9001</v>
      </c>
      <c r="E25" s="88">
        <v>24</v>
      </c>
      <c r="F25" s="88">
        <v>29</v>
      </c>
      <c r="G25" s="88">
        <v>14</v>
      </c>
      <c r="H25" s="88">
        <v>67</v>
      </c>
      <c r="I25" s="626"/>
    </row>
    <row r="26" spans="1:9" s="429" customFormat="1" ht="15" customHeight="1">
      <c r="A26" s="424" t="s">
        <v>249</v>
      </c>
      <c r="B26" s="95" t="s">
        <v>172</v>
      </c>
      <c r="C26" s="425" t="s">
        <v>254</v>
      </c>
      <c r="D26" s="434">
        <v>9120</v>
      </c>
      <c r="E26" s="88" t="s">
        <v>17</v>
      </c>
      <c r="F26" s="88" t="s">
        <v>17</v>
      </c>
      <c r="G26" s="88" t="s">
        <v>17</v>
      </c>
      <c r="H26" s="88" t="s">
        <v>17</v>
      </c>
      <c r="I26" s="626"/>
    </row>
    <row r="27" spans="1:9" s="429" customFormat="1" ht="15" customHeight="1">
      <c r="A27" s="424" t="s">
        <v>249</v>
      </c>
      <c r="B27" s="95" t="s">
        <v>172</v>
      </c>
      <c r="C27" s="425" t="s">
        <v>256</v>
      </c>
      <c r="D27" s="434">
        <v>9201</v>
      </c>
      <c r="E27" s="88" t="s">
        <v>17</v>
      </c>
      <c r="F27" s="88" t="s">
        <v>17</v>
      </c>
      <c r="G27" s="88" t="s">
        <v>17</v>
      </c>
      <c r="H27" s="88" t="s">
        <v>17</v>
      </c>
      <c r="I27" s="626"/>
    </row>
    <row r="28" spans="1:9" s="429" customFormat="1" ht="15" customHeight="1">
      <c r="A28" s="424" t="s">
        <v>257</v>
      </c>
      <c r="B28" s="95" t="s">
        <v>172</v>
      </c>
      <c r="C28" s="424" t="s">
        <v>259</v>
      </c>
      <c r="D28" s="434">
        <v>10001</v>
      </c>
      <c r="E28" s="88" t="s">
        <v>526</v>
      </c>
      <c r="F28" s="88" t="s">
        <v>526</v>
      </c>
      <c r="G28" s="88" t="s">
        <v>526</v>
      </c>
      <c r="H28" s="88" t="s">
        <v>526</v>
      </c>
      <c r="I28" s="626"/>
    </row>
    <row r="29" spans="1:9" s="429" customFormat="1" ht="15" customHeight="1">
      <c r="A29" s="424" t="s">
        <v>257</v>
      </c>
      <c r="B29" s="95" t="s">
        <v>172</v>
      </c>
      <c r="C29" s="425" t="s">
        <v>263</v>
      </c>
      <c r="D29" s="434">
        <v>10201</v>
      </c>
      <c r="E29" s="88" t="s">
        <v>17</v>
      </c>
      <c r="F29" s="88" t="s">
        <v>17</v>
      </c>
      <c r="G29" s="88" t="s">
        <v>17</v>
      </c>
      <c r="H29" s="88" t="s">
        <v>17</v>
      </c>
      <c r="I29" s="626"/>
    </row>
    <row r="30" spans="1:9" s="429" customFormat="1" ht="15" customHeight="1">
      <c r="A30" s="424" t="s">
        <v>257</v>
      </c>
      <c r="B30" s="95" t="s">
        <v>172</v>
      </c>
      <c r="C30" s="424" t="s">
        <v>264</v>
      </c>
      <c r="D30" s="434">
        <v>10301</v>
      </c>
      <c r="E30" s="88">
        <v>17</v>
      </c>
      <c r="F30" s="88">
        <v>26</v>
      </c>
      <c r="G30" s="88">
        <v>17</v>
      </c>
      <c r="H30" s="88">
        <v>60</v>
      </c>
      <c r="I30" s="626"/>
    </row>
    <row r="31" spans="1:9" s="429" customFormat="1" ht="15" customHeight="1">
      <c r="A31" s="424" t="s">
        <v>265</v>
      </c>
      <c r="B31" s="95" t="s">
        <v>172</v>
      </c>
      <c r="C31" s="425" t="s">
        <v>266</v>
      </c>
      <c r="D31" s="434">
        <v>11101</v>
      </c>
      <c r="E31" s="88">
        <v>35</v>
      </c>
      <c r="F31" s="88">
        <v>31</v>
      </c>
      <c r="G31" s="88">
        <v>22</v>
      </c>
      <c r="H31" s="88">
        <v>88</v>
      </c>
      <c r="I31" s="626"/>
    </row>
    <row r="32" spans="1:9" s="429" customFormat="1" ht="15" customHeight="1">
      <c r="A32" s="424" t="s">
        <v>267</v>
      </c>
      <c r="B32" s="95" t="s">
        <v>172</v>
      </c>
      <c r="C32" s="424" t="s">
        <v>268</v>
      </c>
      <c r="D32" s="434">
        <v>12101</v>
      </c>
      <c r="E32" s="88" t="s">
        <v>526</v>
      </c>
      <c r="F32" s="88" t="s">
        <v>526</v>
      </c>
      <c r="G32" s="88" t="s">
        <v>526</v>
      </c>
      <c r="H32" s="88" t="s">
        <v>526</v>
      </c>
      <c r="I32" s="626"/>
    </row>
    <row r="33" spans="1:9" s="429" customFormat="1" ht="15" customHeight="1">
      <c r="A33" s="424" t="s">
        <v>269</v>
      </c>
      <c r="B33" s="95" t="s">
        <v>271</v>
      </c>
      <c r="C33" s="424" t="s">
        <v>271</v>
      </c>
      <c r="D33" s="434">
        <v>13001</v>
      </c>
      <c r="E33" s="88">
        <v>25</v>
      </c>
      <c r="F33" s="88">
        <v>9</v>
      </c>
      <c r="G33" s="88">
        <v>0</v>
      </c>
      <c r="H33" s="88">
        <v>34</v>
      </c>
      <c r="I33" s="626"/>
    </row>
    <row r="34" spans="1:9" s="429" customFormat="1" ht="15" customHeight="1">
      <c r="A34" s="424" t="s">
        <v>269</v>
      </c>
      <c r="B34" s="95" t="s">
        <v>172</v>
      </c>
      <c r="C34" s="424" t="s">
        <v>316</v>
      </c>
      <c r="D34" s="434">
        <v>13501</v>
      </c>
      <c r="E34" s="88" t="s">
        <v>17</v>
      </c>
      <c r="F34" s="88" t="s">
        <v>17</v>
      </c>
      <c r="G34" s="88" t="s">
        <v>17</v>
      </c>
      <c r="H34" s="88" t="s">
        <v>17</v>
      </c>
      <c r="I34" s="626"/>
    </row>
    <row r="35" spans="1:9" s="429" customFormat="1" ht="15" customHeight="1">
      <c r="A35" s="424" t="s">
        <v>322</v>
      </c>
      <c r="B35" s="95" t="s">
        <v>172</v>
      </c>
      <c r="C35" s="424" t="s">
        <v>323</v>
      </c>
      <c r="D35" s="434">
        <v>14101</v>
      </c>
      <c r="E35" s="88">
        <v>23</v>
      </c>
      <c r="F35" s="88">
        <v>25</v>
      </c>
      <c r="G35" s="88">
        <v>4</v>
      </c>
      <c r="H35" s="88">
        <v>52</v>
      </c>
      <c r="I35" s="626"/>
    </row>
    <row r="36" spans="1:9" s="429" customFormat="1" ht="15" customHeight="1">
      <c r="A36" s="424" t="s">
        <v>324</v>
      </c>
      <c r="B36" s="95" t="s">
        <v>172</v>
      </c>
      <c r="C36" s="424" t="s">
        <v>325</v>
      </c>
      <c r="D36" s="434">
        <v>15101</v>
      </c>
      <c r="E36" s="88" t="s">
        <v>526</v>
      </c>
      <c r="F36" s="88" t="s">
        <v>526</v>
      </c>
      <c r="G36" s="88" t="s">
        <v>526</v>
      </c>
      <c r="H36" s="88" t="s">
        <v>526</v>
      </c>
      <c r="I36" s="626"/>
    </row>
    <row r="37" spans="1:9" s="429" customFormat="1" ht="15" customHeight="1">
      <c r="A37" s="424" t="s">
        <v>326</v>
      </c>
      <c r="B37" s="95" t="s">
        <v>172</v>
      </c>
      <c r="C37" s="424" t="s">
        <v>328</v>
      </c>
      <c r="D37" s="434">
        <v>16101</v>
      </c>
      <c r="E37" s="88">
        <v>25</v>
      </c>
      <c r="F37" s="88">
        <v>28</v>
      </c>
      <c r="G37" s="88">
        <v>7</v>
      </c>
      <c r="H37" s="88">
        <v>60</v>
      </c>
      <c r="I37" s="626"/>
    </row>
    <row r="38" spans="1:9" s="429" customFormat="1" ht="15" customHeight="1">
      <c r="A38" s="424" t="s">
        <v>326</v>
      </c>
      <c r="B38" s="95" t="s">
        <v>172</v>
      </c>
      <c r="C38" s="425" t="s">
        <v>332</v>
      </c>
      <c r="D38" s="434">
        <v>16301</v>
      </c>
      <c r="E38" s="88" t="s">
        <v>17</v>
      </c>
      <c r="F38" s="88" t="s">
        <v>17</v>
      </c>
      <c r="G38" s="88" t="s">
        <v>17</v>
      </c>
      <c r="H38" s="88" t="s">
        <v>17</v>
      </c>
      <c r="I38" s="626"/>
    </row>
  </sheetData>
  <mergeCells count="2">
    <mergeCell ref="B1:H1"/>
    <mergeCell ref="E2:H2"/>
  </mergeCells>
  <hyperlinks>
    <hyperlink ref="I1" location="INDICE!A1" display="INDICE" xr:uid="{00000000-0004-0000-2A00-000000000000}"/>
    <hyperlink ref="I2" location="Matriz_Estadisticas!A1" display="ESTADÍSTICAS" xr:uid="{00000000-0004-0000-2A00-000001000000}"/>
    <hyperlink ref="A1" location="INDICE!C42" display="EA_47" xr:uid="{00000000-0004-0000-2A00-000002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44"/>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08" t="s">
        <v>1409</v>
      </c>
      <c r="C2" s="27"/>
      <c r="D2" s="27"/>
      <c r="E2" s="27"/>
    </row>
    <row r="3" spans="1:19" ht="15" customHeight="1">
      <c r="A3" s="100" t="s">
        <v>4</v>
      </c>
      <c r="B3" s="568" t="s">
        <v>55</v>
      </c>
      <c r="C3" s="27"/>
      <c r="D3" s="27"/>
      <c r="E3" s="27"/>
      <c r="F3" s="27"/>
      <c r="G3" s="27"/>
      <c r="H3" s="27"/>
      <c r="I3" s="27"/>
      <c r="J3" s="27"/>
      <c r="K3" s="27"/>
      <c r="L3" s="27"/>
      <c r="M3" s="27"/>
      <c r="N3" s="27"/>
      <c r="O3" s="27"/>
      <c r="P3" s="27"/>
      <c r="Q3" s="27"/>
      <c r="R3" s="27"/>
      <c r="S3" s="27"/>
    </row>
    <row r="4" spans="1:19" ht="15" customHeight="1">
      <c r="A4" s="100" t="s">
        <v>388</v>
      </c>
      <c r="B4" s="568" t="s">
        <v>587</v>
      </c>
      <c r="C4" s="27"/>
      <c r="D4" s="27"/>
      <c r="E4" s="27"/>
      <c r="F4" s="27"/>
      <c r="G4" s="27"/>
      <c r="H4" s="27"/>
      <c r="I4" s="27"/>
      <c r="J4" s="27"/>
      <c r="K4" s="27"/>
      <c r="L4" s="27"/>
      <c r="M4" s="27"/>
      <c r="N4" s="27"/>
      <c r="O4" s="27"/>
      <c r="P4" s="27"/>
      <c r="Q4" s="27"/>
      <c r="R4" s="27"/>
      <c r="S4" s="27"/>
    </row>
    <row r="5" spans="1:19" ht="15" customHeight="1">
      <c r="A5" s="100" t="s">
        <v>9</v>
      </c>
      <c r="B5" s="568" t="s">
        <v>1671</v>
      </c>
      <c r="C5" s="27"/>
      <c r="D5" s="27"/>
      <c r="E5" s="27"/>
      <c r="F5" s="27"/>
      <c r="G5" s="27"/>
      <c r="H5" s="27"/>
      <c r="I5" s="27"/>
      <c r="J5" s="27"/>
      <c r="K5" s="27"/>
      <c r="L5" s="27"/>
      <c r="M5" s="27"/>
      <c r="N5" s="27"/>
      <c r="O5" s="27"/>
      <c r="P5" s="27"/>
      <c r="Q5" s="27"/>
      <c r="R5" s="27"/>
      <c r="S5" s="27"/>
    </row>
    <row r="6" spans="1:19" ht="15" customHeight="1">
      <c r="A6" s="100" t="s">
        <v>138</v>
      </c>
      <c r="B6" s="569" t="s">
        <v>468</v>
      </c>
      <c r="C6" s="27"/>
      <c r="D6" s="27"/>
      <c r="E6" s="27"/>
      <c r="F6" s="27"/>
      <c r="G6" s="27"/>
      <c r="H6" s="27"/>
      <c r="I6" s="27"/>
      <c r="J6" s="27"/>
      <c r="K6" s="27"/>
      <c r="L6" s="27"/>
      <c r="M6" s="27"/>
      <c r="N6" s="27"/>
      <c r="O6" s="27"/>
      <c r="P6" s="27"/>
      <c r="Q6" s="27"/>
      <c r="R6" s="27"/>
      <c r="S6" s="27"/>
    </row>
    <row r="7" spans="1:19" ht="15" customHeight="1">
      <c r="A7" s="100" t="s">
        <v>7</v>
      </c>
      <c r="B7" s="620" t="s">
        <v>422</v>
      </c>
      <c r="C7" s="27"/>
      <c r="D7" s="27"/>
      <c r="E7" s="27"/>
      <c r="F7" s="27"/>
      <c r="G7" s="27"/>
      <c r="H7" s="27"/>
      <c r="I7" s="27"/>
      <c r="J7" s="27"/>
      <c r="K7" s="27"/>
      <c r="L7" s="27"/>
      <c r="M7" s="27"/>
      <c r="N7" s="27"/>
      <c r="O7" s="27"/>
      <c r="P7" s="27"/>
      <c r="Q7" s="27"/>
      <c r="R7" s="27"/>
      <c r="S7" s="27"/>
    </row>
    <row r="8" spans="1:19" ht="15" customHeight="1">
      <c r="A8" s="100" t="s">
        <v>389</v>
      </c>
      <c r="B8" s="208">
        <v>2019</v>
      </c>
      <c r="C8" s="25"/>
      <c r="D8" s="25"/>
      <c r="E8" s="25"/>
    </row>
    <row r="9" spans="1:19" ht="15" customHeight="1">
      <c r="A9" s="100" t="s">
        <v>390</v>
      </c>
      <c r="B9" s="621" t="s">
        <v>12</v>
      </c>
      <c r="C9" s="27"/>
      <c r="D9" s="27"/>
      <c r="E9" s="27"/>
    </row>
    <row r="10" spans="1:19" ht="41.4">
      <c r="A10" s="100" t="s">
        <v>391</v>
      </c>
      <c r="B10" s="174" t="s">
        <v>1410</v>
      </c>
      <c r="C10" s="27"/>
      <c r="D10" s="27"/>
      <c r="E10" s="27"/>
    </row>
    <row r="11" spans="1:19" ht="15" customHeight="1">
      <c r="A11" s="100" t="s">
        <v>392</v>
      </c>
      <c r="B11" s="572" t="s">
        <v>590</v>
      </c>
    </row>
    <row r="12" spans="1:19" ht="15" customHeight="1">
      <c r="A12" s="100" t="s">
        <v>393</v>
      </c>
      <c r="B12" s="143" t="s">
        <v>1361</v>
      </c>
    </row>
    <row r="13" spans="1:19" ht="15" customHeight="1">
      <c r="A13" s="100" t="s">
        <v>394</v>
      </c>
      <c r="B13" s="143" t="s">
        <v>1361</v>
      </c>
    </row>
    <row r="14" spans="1:19" ht="15" customHeight="1">
      <c r="A14" s="100" t="s">
        <v>139</v>
      </c>
      <c r="B14" s="236" t="s">
        <v>1411</v>
      </c>
    </row>
    <row r="15" spans="1:19" ht="15" customHeight="1">
      <c r="A15" s="100" t="s">
        <v>395</v>
      </c>
      <c r="B15" s="571">
        <v>44085</v>
      </c>
    </row>
    <row r="16" spans="1:19" ht="15" customHeight="1">
      <c r="A16" s="100" t="s">
        <v>396</v>
      </c>
      <c r="B16" s="205">
        <v>44267</v>
      </c>
    </row>
    <row r="17" spans="1:2" ht="15" customHeight="1">
      <c r="A17" s="100" t="s">
        <v>397</v>
      </c>
      <c r="B17" s="518" t="s">
        <v>592</v>
      </c>
    </row>
    <row r="18" spans="1:2" ht="15" customHeight="1">
      <c r="A18" s="191" t="s">
        <v>398</v>
      </c>
      <c r="B18" s="236" t="s">
        <v>1412</v>
      </c>
    </row>
    <row r="19" spans="1:2" ht="15" customHeight="1">
      <c r="A19" s="191" t="s">
        <v>399</v>
      </c>
      <c r="B19" s="518" t="s">
        <v>545</v>
      </c>
    </row>
    <row r="20" spans="1:2" ht="15" customHeight="1">
      <c r="A20" s="191" t="s">
        <v>400</v>
      </c>
      <c r="B20" s="518" t="s">
        <v>479</v>
      </c>
    </row>
    <row r="21" spans="1:2" ht="15" customHeight="1">
      <c r="A21" s="191" t="s">
        <v>403</v>
      </c>
      <c r="B21" s="143" t="s">
        <v>1733</v>
      </c>
    </row>
    <row r="22" spans="1:2" ht="15" customHeight="1">
      <c r="A22" s="191" t="s">
        <v>404</v>
      </c>
      <c r="B22" s="143" t="s">
        <v>594</v>
      </c>
    </row>
    <row r="23" spans="1:2" ht="15" customHeight="1">
      <c r="A23" s="191" t="s">
        <v>435</v>
      </c>
      <c r="B23" s="622" t="s">
        <v>595</v>
      </c>
    </row>
    <row r="24" spans="1:2" ht="15" customHeight="1">
      <c r="A24" s="191" t="s">
        <v>405</v>
      </c>
      <c r="B24" s="143">
        <v>2019</v>
      </c>
    </row>
    <row r="25" spans="1:2" ht="15" customHeight="1">
      <c r="A25" s="191" t="s">
        <v>406</v>
      </c>
      <c r="B25" s="143" t="s">
        <v>600</v>
      </c>
    </row>
    <row r="26" spans="1:2" ht="15" customHeight="1">
      <c r="A26" s="191" t="s">
        <v>407</v>
      </c>
      <c r="B26" s="244"/>
    </row>
    <row r="27" spans="1:2" ht="15" customHeight="1">
      <c r="A27" s="191" t="s">
        <v>408</v>
      </c>
      <c r="B27" s="244"/>
    </row>
    <row r="28" spans="1:2" ht="15" customHeight="1">
      <c r="A28" s="191" t="s">
        <v>439</v>
      </c>
      <c r="B28" s="509"/>
    </row>
    <row r="29" spans="1:2" ht="15" customHeight="1">
      <c r="A29" s="191" t="s">
        <v>409</v>
      </c>
      <c r="B29" s="257"/>
    </row>
    <row r="30" spans="1:2" ht="15" customHeight="1">
      <c r="A30" s="191" t="s">
        <v>410</v>
      </c>
      <c r="B30" s="259"/>
    </row>
    <row r="31" spans="1:2" ht="15" customHeight="1">
      <c r="A31" s="191" t="s">
        <v>411</v>
      </c>
      <c r="B31" s="259"/>
    </row>
    <row r="32" spans="1:2" ht="15" customHeight="1">
      <c r="A32" s="278" t="s">
        <v>412</v>
      </c>
      <c r="B32" s="259"/>
    </row>
    <row r="33" spans="1:2" ht="15" customHeight="1">
      <c r="A33" s="278" t="s">
        <v>440</v>
      </c>
      <c r="B33" s="510"/>
    </row>
    <row r="34" spans="1:2" ht="15" customHeight="1">
      <c r="A34" s="278" t="s">
        <v>413</v>
      </c>
      <c r="B34" s="259"/>
    </row>
    <row r="35" spans="1:2" ht="15" customHeight="1">
      <c r="A35" s="278" t="s">
        <v>414</v>
      </c>
      <c r="B35" s="259"/>
    </row>
    <row r="36" spans="1:2" ht="15" customHeight="1">
      <c r="A36" s="278" t="s">
        <v>401</v>
      </c>
      <c r="B36" s="573" t="s">
        <v>485</v>
      </c>
    </row>
    <row r="37" spans="1:2" ht="15" customHeight="1">
      <c r="A37" s="278" t="s">
        <v>1267</v>
      </c>
      <c r="B37" s="573" t="s">
        <v>485</v>
      </c>
    </row>
    <row r="38" spans="1:2" ht="15" customHeight="1">
      <c r="A38" s="278" t="s">
        <v>402</v>
      </c>
      <c r="B38" s="229" t="s">
        <v>1413</v>
      </c>
    </row>
  </sheetData>
  <hyperlinks>
    <hyperlink ref="C1" location="INDICE!A1" display="INDICE" xr:uid="{00000000-0004-0000-2B00-000000000000}"/>
    <hyperlink ref="A1" location="INDICE!C40" display="COMPONENTE" xr:uid="{00000000-0004-0000-2B00-000001000000}"/>
  </hyperlinks>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45"/>
  <dimension ref="A1:J43"/>
  <sheetViews>
    <sheetView workbookViewId="0"/>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26.44140625" style="218" customWidth="1"/>
    <col min="6" max="6" width="47.5546875" style="218" customWidth="1"/>
    <col min="7" max="7" width="13.109375" style="527" bestFit="1" customWidth="1"/>
    <col min="8" max="16384" width="11.44140625" style="218"/>
  </cols>
  <sheetData>
    <row r="1" spans="1:10">
      <c r="A1" s="624" t="s">
        <v>1409</v>
      </c>
      <c r="B1" s="1109" t="s">
        <v>1671</v>
      </c>
      <c r="C1" s="1109"/>
      <c r="D1" s="1109"/>
      <c r="E1" s="1094"/>
      <c r="F1" s="1094"/>
      <c r="G1" s="625" t="s">
        <v>137</v>
      </c>
    </row>
    <row r="2" spans="1:10">
      <c r="A2" s="450"/>
      <c r="B2" s="470"/>
      <c r="C2" s="481"/>
      <c r="D2" s="531"/>
      <c r="E2" s="1093" t="s">
        <v>1269</v>
      </c>
      <c r="F2" s="1092"/>
      <c r="G2" s="625" t="s">
        <v>449</v>
      </c>
    </row>
    <row r="3" spans="1:10" ht="30" customHeight="1">
      <c r="A3" s="452" t="s">
        <v>165</v>
      </c>
      <c r="B3" s="452" t="s">
        <v>167</v>
      </c>
      <c r="C3" s="436" t="s">
        <v>168</v>
      </c>
      <c r="D3" s="453" t="s">
        <v>169</v>
      </c>
      <c r="E3" s="454" t="s">
        <v>1414</v>
      </c>
      <c r="F3" s="428" t="s">
        <v>1672</v>
      </c>
      <c r="H3" s="390"/>
      <c r="I3" s="1111" t="s">
        <v>1269</v>
      </c>
      <c r="J3" s="1111"/>
    </row>
    <row r="4" spans="1:10" s="429" customFormat="1" ht="15" customHeight="1">
      <c r="A4" s="555" t="s">
        <v>170</v>
      </c>
      <c r="B4" s="448" t="s">
        <v>172</v>
      </c>
      <c r="C4" s="555" t="s">
        <v>173</v>
      </c>
      <c r="D4" s="556">
        <v>1001</v>
      </c>
      <c r="E4" s="95">
        <v>1</v>
      </c>
      <c r="F4" s="95" t="s">
        <v>604</v>
      </c>
      <c r="G4" s="626"/>
      <c r="H4" s="390"/>
      <c r="I4" s="428" t="s">
        <v>1489</v>
      </c>
      <c r="J4" s="428" t="s">
        <v>1674</v>
      </c>
    </row>
    <row r="5" spans="1:10" s="429" customFormat="1" ht="15" customHeight="1">
      <c r="A5" s="424" t="s">
        <v>175</v>
      </c>
      <c r="B5" s="95" t="s">
        <v>172</v>
      </c>
      <c r="C5" s="424" t="s">
        <v>175</v>
      </c>
      <c r="D5" s="434">
        <v>2101</v>
      </c>
      <c r="E5" s="95">
        <v>1</v>
      </c>
      <c r="F5" s="95" t="s">
        <v>604</v>
      </c>
      <c r="G5" s="626"/>
      <c r="H5" s="776" t="s">
        <v>604</v>
      </c>
      <c r="I5" s="314">
        <f>COUNTIF($F$4:$F$38,H5)</f>
        <v>22</v>
      </c>
      <c r="J5" s="777">
        <f>I5/I7</f>
        <v>0.62857142857142856</v>
      </c>
    </row>
    <row r="6" spans="1:10" s="429" customFormat="1" ht="15" customHeight="1">
      <c r="A6" s="424" t="s">
        <v>175</v>
      </c>
      <c r="B6" s="95" t="s">
        <v>172</v>
      </c>
      <c r="C6" s="424" t="s">
        <v>177</v>
      </c>
      <c r="D6" s="434">
        <v>2201</v>
      </c>
      <c r="E6" s="95">
        <v>0</v>
      </c>
      <c r="F6" s="95" t="s">
        <v>605</v>
      </c>
      <c r="G6" s="626"/>
      <c r="H6" s="776" t="s">
        <v>605</v>
      </c>
      <c r="I6" s="314">
        <f>COUNTIF($F$4:$F$38,H6)</f>
        <v>13</v>
      </c>
      <c r="J6" s="777">
        <f>I6/I7</f>
        <v>0.37142857142857144</v>
      </c>
    </row>
    <row r="7" spans="1:10" s="429" customFormat="1" ht="15" customHeight="1">
      <c r="A7" s="424" t="s">
        <v>178</v>
      </c>
      <c r="B7" s="95" t="s">
        <v>172</v>
      </c>
      <c r="C7" s="424" t="s">
        <v>180</v>
      </c>
      <c r="D7" s="434">
        <v>3001</v>
      </c>
      <c r="E7" s="95">
        <v>1</v>
      </c>
      <c r="F7" s="95" t="s">
        <v>604</v>
      </c>
      <c r="G7" s="626"/>
      <c r="H7" s="776" t="s">
        <v>1675</v>
      </c>
      <c r="I7" s="314">
        <f>SUM(I5:I6)</f>
        <v>35</v>
      </c>
      <c r="J7" s="777">
        <f>SUM(J5:J6)</f>
        <v>1</v>
      </c>
    </row>
    <row r="8" spans="1:10" s="429" customFormat="1" ht="15" customHeight="1">
      <c r="A8" s="424" t="s">
        <v>178</v>
      </c>
      <c r="B8" s="95" t="s">
        <v>172</v>
      </c>
      <c r="C8" s="425" t="s">
        <v>183</v>
      </c>
      <c r="D8" s="434">
        <v>3301</v>
      </c>
      <c r="E8" s="95">
        <v>0</v>
      </c>
      <c r="F8" s="95" t="s">
        <v>605</v>
      </c>
      <c r="G8" s="626"/>
    </row>
    <row r="9" spans="1:10" s="429" customFormat="1" ht="15" customHeight="1">
      <c r="A9" s="424" t="s">
        <v>184</v>
      </c>
      <c r="B9" s="95" t="s">
        <v>172</v>
      </c>
      <c r="C9" s="424" t="s">
        <v>186</v>
      </c>
      <c r="D9" s="434">
        <v>4001</v>
      </c>
      <c r="E9" s="95">
        <v>2</v>
      </c>
      <c r="F9" s="95" t="s">
        <v>604</v>
      </c>
      <c r="G9" s="626"/>
    </row>
    <row r="10" spans="1:10" s="429" customFormat="1" ht="15" customHeight="1">
      <c r="A10" s="424" t="s">
        <v>184</v>
      </c>
      <c r="B10" s="95" t="s">
        <v>172</v>
      </c>
      <c r="C10" s="424" t="s">
        <v>189</v>
      </c>
      <c r="D10" s="434">
        <v>4301</v>
      </c>
      <c r="E10" s="95">
        <v>0</v>
      </c>
      <c r="F10" s="95" t="s">
        <v>605</v>
      </c>
      <c r="G10" s="626"/>
    </row>
    <row r="11" spans="1:10" s="429" customFormat="1" ht="15" customHeight="1">
      <c r="A11" s="424" t="s">
        <v>190</v>
      </c>
      <c r="B11" s="95" t="s">
        <v>191</v>
      </c>
      <c r="C11" s="424" t="s">
        <v>191</v>
      </c>
      <c r="D11" s="434">
        <v>5001</v>
      </c>
      <c r="E11" s="95">
        <v>4</v>
      </c>
      <c r="F11" s="95" t="s">
        <v>604</v>
      </c>
      <c r="G11" s="626"/>
    </row>
    <row r="12" spans="1:10" s="429" customFormat="1" ht="15" customHeight="1">
      <c r="A12" s="424" t="s">
        <v>190</v>
      </c>
      <c r="B12" s="95" t="s">
        <v>172</v>
      </c>
      <c r="C12" s="425" t="s">
        <v>198</v>
      </c>
      <c r="D12" s="434">
        <v>5301</v>
      </c>
      <c r="E12" s="95">
        <v>1</v>
      </c>
      <c r="F12" s="95" t="s">
        <v>605</v>
      </c>
      <c r="G12" s="626"/>
    </row>
    <row r="13" spans="1:10" s="429" customFormat="1" ht="15" customHeight="1">
      <c r="A13" s="424" t="s">
        <v>190</v>
      </c>
      <c r="B13" s="95" t="s">
        <v>172</v>
      </c>
      <c r="C13" s="425" t="s">
        <v>201</v>
      </c>
      <c r="D13" s="434">
        <v>5501</v>
      </c>
      <c r="E13" s="95">
        <v>0</v>
      </c>
      <c r="F13" s="95" t="s">
        <v>605</v>
      </c>
      <c r="G13" s="626"/>
    </row>
    <row r="14" spans="1:10" s="429" customFormat="1" ht="15" customHeight="1">
      <c r="A14" s="424" t="s">
        <v>190</v>
      </c>
      <c r="B14" s="95" t="s">
        <v>172</v>
      </c>
      <c r="C14" s="424" t="s">
        <v>206</v>
      </c>
      <c r="D14" s="434">
        <v>5601</v>
      </c>
      <c r="E14" s="95">
        <v>0</v>
      </c>
      <c r="F14" s="95" t="s">
        <v>605</v>
      </c>
      <c r="G14" s="626"/>
    </row>
    <row r="15" spans="1:10" s="429" customFormat="1" ht="15" customHeight="1">
      <c r="A15" s="424" t="s">
        <v>190</v>
      </c>
      <c r="B15" s="95" t="s">
        <v>172</v>
      </c>
      <c r="C15" s="425" t="s">
        <v>210</v>
      </c>
      <c r="D15" s="434">
        <v>5701</v>
      </c>
      <c r="E15" s="95">
        <v>0</v>
      </c>
      <c r="F15" s="95" t="s">
        <v>605</v>
      </c>
      <c r="G15" s="626"/>
    </row>
    <row r="16" spans="1:10" s="429" customFormat="1" ht="15" customHeight="1">
      <c r="A16" s="424" t="s">
        <v>216</v>
      </c>
      <c r="B16" s="95" t="s">
        <v>172</v>
      </c>
      <c r="C16" s="424" t="s">
        <v>218</v>
      </c>
      <c r="D16" s="434">
        <v>6001</v>
      </c>
      <c r="E16" s="95">
        <v>2</v>
      </c>
      <c r="F16" s="95" t="s">
        <v>604</v>
      </c>
      <c r="G16" s="626"/>
    </row>
    <row r="17" spans="1:7" s="429" customFormat="1" ht="15" customHeight="1">
      <c r="A17" s="424" t="s">
        <v>216</v>
      </c>
      <c r="B17" s="95" t="s">
        <v>172</v>
      </c>
      <c r="C17" s="425" t="s">
        <v>221</v>
      </c>
      <c r="D17" s="434">
        <v>6115</v>
      </c>
      <c r="E17" s="95">
        <v>1</v>
      </c>
      <c r="F17" s="95" t="s">
        <v>604</v>
      </c>
      <c r="G17" s="626"/>
    </row>
    <row r="18" spans="1:7" s="429" customFormat="1" ht="15" customHeight="1">
      <c r="A18" s="424" t="s">
        <v>216</v>
      </c>
      <c r="B18" s="95" t="s">
        <v>172</v>
      </c>
      <c r="C18" s="425" t="s">
        <v>223</v>
      </c>
      <c r="D18" s="434">
        <v>6301</v>
      </c>
      <c r="E18" s="95">
        <v>1</v>
      </c>
      <c r="F18" s="95" t="s">
        <v>604</v>
      </c>
      <c r="G18" s="626"/>
    </row>
    <row r="19" spans="1:7" s="429" customFormat="1" ht="15" customHeight="1">
      <c r="A19" s="424" t="s">
        <v>224</v>
      </c>
      <c r="B19" s="95" t="s">
        <v>172</v>
      </c>
      <c r="C19" s="424" t="s">
        <v>226</v>
      </c>
      <c r="D19" s="434">
        <v>7001</v>
      </c>
      <c r="E19" s="95">
        <v>3</v>
      </c>
      <c r="F19" s="95" t="s">
        <v>604</v>
      </c>
      <c r="G19" s="626"/>
    </row>
    <row r="20" spans="1:7" s="429" customFormat="1" ht="15" customHeight="1">
      <c r="A20" s="424" t="s">
        <v>224</v>
      </c>
      <c r="B20" s="95" t="s">
        <v>172</v>
      </c>
      <c r="C20" s="425" t="s">
        <v>227</v>
      </c>
      <c r="D20" s="434">
        <v>7102</v>
      </c>
      <c r="E20" s="95">
        <v>0</v>
      </c>
      <c r="F20" s="95" t="s">
        <v>605</v>
      </c>
      <c r="G20" s="626"/>
    </row>
    <row r="21" spans="1:7" s="429" customFormat="1" ht="15" customHeight="1">
      <c r="A21" s="424" t="s">
        <v>224</v>
      </c>
      <c r="B21" s="95" t="s">
        <v>172</v>
      </c>
      <c r="C21" s="424" t="s">
        <v>229</v>
      </c>
      <c r="D21" s="434">
        <v>7301</v>
      </c>
      <c r="E21" s="95">
        <v>1</v>
      </c>
      <c r="F21" s="95" t="s">
        <v>604</v>
      </c>
      <c r="G21" s="626"/>
    </row>
    <row r="22" spans="1:7" s="429" customFormat="1" ht="15" customHeight="1">
      <c r="A22" s="424" t="s">
        <v>224</v>
      </c>
      <c r="B22" s="95" t="s">
        <v>172</v>
      </c>
      <c r="C22" s="425" t="s">
        <v>232</v>
      </c>
      <c r="D22" s="434">
        <v>7401</v>
      </c>
      <c r="E22" s="95">
        <v>1</v>
      </c>
      <c r="F22" s="95" t="s">
        <v>604</v>
      </c>
      <c r="G22" s="626"/>
    </row>
    <row r="23" spans="1:7" s="429" customFormat="1" ht="15" customHeight="1">
      <c r="A23" s="424" t="s">
        <v>233</v>
      </c>
      <c r="B23" s="95" t="s">
        <v>235</v>
      </c>
      <c r="C23" s="424" t="s">
        <v>235</v>
      </c>
      <c r="D23" s="434">
        <v>8001</v>
      </c>
      <c r="E23" s="95">
        <v>7</v>
      </c>
      <c r="F23" s="95" t="s">
        <v>604</v>
      </c>
      <c r="G23" s="626"/>
    </row>
    <row r="24" spans="1:7" s="429" customFormat="1" ht="15" customHeight="1">
      <c r="A24" s="424" t="s">
        <v>233</v>
      </c>
      <c r="B24" s="95" t="s">
        <v>172</v>
      </c>
      <c r="C24" s="424" t="s">
        <v>246</v>
      </c>
      <c r="D24" s="434">
        <v>8301</v>
      </c>
      <c r="E24" s="95">
        <v>2</v>
      </c>
      <c r="F24" s="95" t="s">
        <v>604</v>
      </c>
      <c r="G24" s="626"/>
    </row>
    <row r="25" spans="1:7" s="429" customFormat="1" ht="15" customHeight="1">
      <c r="A25" s="424" t="s">
        <v>249</v>
      </c>
      <c r="B25" s="95" t="s">
        <v>172</v>
      </c>
      <c r="C25" s="424" t="s">
        <v>251</v>
      </c>
      <c r="D25" s="434">
        <v>9001</v>
      </c>
      <c r="E25" s="95">
        <v>4</v>
      </c>
      <c r="F25" s="95" t="s">
        <v>604</v>
      </c>
      <c r="G25" s="626"/>
    </row>
    <row r="26" spans="1:7" s="429" customFormat="1" ht="15" customHeight="1">
      <c r="A26" s="424" t="s">
        <v>249</v>
      </c>
      <c r="B26" s="95" t="s">
        <v>172</v>
      </c>
      <c r="C26" s="425" t="s">
        <v>254</v>
      </c>
      <c r="D26" s="434">
        <v>9120</v>
      </c>
      <c r="E26" s="95">
        <v>0</v>
      </c>
      <c r="F26" s="95" t="s">
        <v>605</v>
      </c>
      <c r="G26" s="626"/>
    </row>
    <row r="27" spans="1:7" s="429" customFormat="1" ht="15" customHeight="1">
      <c r="A27" s="424" t="s">
        <v>249</v>
      </c>
      <c r="B27" s="95" t="s">
        <v>172</v>
      </c>
      <c r="C27" s="425" t="s">
        <v>256</v>
      </c>
      <c r="D27" s="434">
        <v>9201</v>
      </c>
      <c r="E27" s="95">
        <v>0</v>
      </c>
      <c r="F27" s="95" t="s">
        <v>605</v>
      </c>
      <c r="G27" s="626"/>
    </row>
    <row r="28" spans="1:7" s="429" customFormat="1" ht="15" customHeight="1">
      <c r="A28" s="424" t="s">
        <v>257</v>
      </c>
      <c r="B28" s="95" t="s">
        <v>172</v>
      </c>
      <c r="C28" s="424" t="s">
        <v>259</v>
      </c>
      <c r="D28" s="434">
        <v>10001</v>
      </c>
      <c r="E28" s="95">
        <v>3</v>
      </c>
      <c r="F28" s="95" t="s">
        <v>604</v>
      </c>
      <c r="G28" s="626"/>
    </row>
    <row r="29" spans="1:7" s="429" customFormat="1" ht="15" customHeight="1">
      <c r="A29" s="424" t="s">
        <v>257</v>
      </c>
      <c r="B29" s="95" t="s">
        <v>172</v>
      </c>
      <c r="C29" s="425" t="s">
        <v>263</v>
      </c>
      <c r="D29" s="434">
        <v>10201</v>
      </c>
      <c r="E29" s="95">
        <v>0</v>
      </c>
      <c r="F29" s="95" t="s">
        <v>605</v>
      </c>
      <c r="G29" s="626"/>
    </row>
    <row r="30" spans="1:7" s="429" customFormat="1" ht="15" customHeight="1">
      <c r="A30" s="424" t="s">
        <v>257</v>
      </c>
      <c r="B30" s="95" t="s">
        <v>172</v>
      </c>
      <c r="C30" s="424" t="s">
        <v>264</v>
      </c>
      <c r="D30" s="434">
        <v>10301</v>
      </c>
      <c r="E30" s="95">
        <v>2</v>
      </c>
      <c r="F30" s="95" t="s">
        <v>604</v>
      </c>
      <c r="G30" s="626"/>
    </row>
    <row r="31" spans="1:7" s="429" customFormat="1" ht="15" customHeight="1">
      <c r="A31" s="424" t="s">
        <v>265</v>
      </c>
      <c r="B31" s="95" t="s">
        <v>172</v>
      </c>
      <c r="C31" s="425" t="s">
        <v>266</v>
      </c>
      <c r="D31" s="434">
        <v>11101</v>
      </c>
      <c r="E31" s="95">
        <v>2</v>
      </c>
      <c r="F31" s="95" t="s">
        <v>604</v>
      </c>
      <c r="G31" s="626"/>
    </row>
    <row r="32" spans="1:7" s="429" customFormat="1" ht="15" customHeight="1">
      <c r="A32" s="424" t="s">
        <v>267</v>
      </c>
      <c r="B32" s="95" t="s">
        <v>172</v>
      </c>
      <c r="C32" s="424" t="s">
        <v>268</v>
      </c>
      <c r="D32" s="434">
        <v>12101</v>
      </c>
      <c r="E32" s="95">
        <v>1</v>
      </c>
      <c r="F32" s="95" t="s">
        <v>604</v>
      </c>
      <c r="G32" s="626"/>
    </row>
    <row r="33" spans="1:8" s="429" customFormat="1" ht="15" customHeight="1">
      <c r="A33" s="424" t="s">
        <v>269</v>
      </c>
      <c r="B33" s="95" t="s">
        <v>271</v>
      </c>
      <c r="C33" s="424" t="s">
        <v>271</v>
      </c>
      <c r="D33" s="434">
        <v>13001</v>
      </c>
      <c r="E33" s="95">
        <v>13</v>
      </c>
      <c r="F33" s="95" t="s">
        <v>604</v>
      </c>
      <c r="G33" s="626"/>
    </row>
    <row r="34" spans="1:8" s="429" customFormat="1" ht="15" customHeight="1">
      <c r="A34" s="424" t="s">
        <v>269</v>
      </c>
      <c r="B34" s="95" t="s">
        <v>172</v>
      </c>
      <c r="C34" s="424" t="s">
        <v>316</v>
      </c>
      <c r="D34" s="434">
        <v>13501</v>
      </c>
      <c r="E34" s="95">
        <v>0</v>
      </c>
      <c r="F34" s="95" t="s">
        <v>605</v>
      </c>
      <c r="G34" s="626"/>
    </row>
    <row r="35" spans="1:8" s="429" customFormat="1" ht="15" customHeight="1">
      <c r="A35" s="424" t="s">
        <v>322</v>
      </c>
      <c r="B35" s="95" t="s">
        <v>172</v>
      </c>
      <c r="C35" s="424" t="s">
        <v>323</v>
      </c>
      <c r="D35" s="434">
        <v>14101</v>
      </c>
      <c r="E35" s="95">
        <v>2</v>
      </c>
      <c r="F35" s="95" t="s">
        <v>604</v>
      </c>
      <c r="G35" s="626"/>
    </row>
    <row r="36" spans="1:8" s="429" customFormat="1" ht="15" customHeight="1">
      <c r="A36" s="424" t="s">
        <v>324</v>
      </c>
      <c r="B36" s="95" t="s">
        <v>172</v>
      </c>
      <c r="C36" s="424" t="s">
        <v>325</v>
      </c>
      <c r="D36" s="434">
        <v>15101</v>
      </c>
      <c r="E36" s="95">
        <v>1</v>
      </c>
      <c r="F36" s="95" t="s">
        <v>604</v>
      </c>
      <c r="G36" s="626"/>
    </row>
    <row r="37" spans="1:8" s="429" customFormat="1" ht="15" customHeight="1">
      <c r="A37" s="424" t="s">
        <v>326</v>
      </c>
      <c r="B37" s="95" t="s">
        <v>172</v>
      </c>
      <c r="C37" s="424" t="s">
        <v>328</v>
      </c>
      <c r="D37" s="434">
        <v>16101</v>
      </c>
      <c r="E37" s="95">
        <v>2</v>
      </c>
      <c r="F37" s="95" t="s">
        <v>604</v>
      </c>
      <c r="G37" s="626"/>
    </row>
    <row r="38" spans="1:8" s="429" customFormat="1" ht="15" customHeight="1">
      <c r="A38" s="424" t="s">
        <v>326</v>
      </c>
      <c r="B38" s="95" t="s">
        <v>172</v>
      </c>
      <c r="C38" s="425" t="s">
        <v>332</v>
      </c>
      <c r="D38" s="434">
        <v>16301</v>
      </c>
      <c r="E38" s="95">
        <v>0</v>
      </c>
      <c r="F38" s="95" t="s">
        <v>605</v>
      </c>
      <c r="G38" s="626"/>
    </row>
    <row r="39" spans="1:8">
      <c r="H39" s="429"/>
    </row>
    <row r="40" spans="1:8">
      <c r="H40" s="429"/>
    </row>
    <row r="41" spans="1:8">
      <c r="H41" s="429"/>
    </row>
    <row r="42" spans="1:8">
      <c r="H42" s="429"/>
    </row>
    <row r="43" spans="1:8">
      <c r="H43" s="429"/>
    </row>
  </sheetData>
  <mergeCells count="3">
    <mergeCell ref="B1:F1"/>
    <mergeCell ref="E2:F2"/>
    <mergeCell ref="I3:J3"/>
  </mergeCells>
  <hyperlinks>
    <hyperlink ref="G1" location="INDICE!A1" display="INDICE" xr:uid="{00000000-0004-0000-2C00-000000000000}"/>
    <hyperlink ref="G2" location="Matriz_Estadisticas!A1" display="ESTADÍSTICAS" xr:uid="{00000000-0004-0000-2C00-000001000000}"/>
    <hyperlink ref="A1" location="INDICE!C41" display="EA_42" xr:uid="{00000000-0004-0000-2C00-000002000000}"/>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46"/>
  <dimension ref="A1:S38"/>
  <sheetViews>
    <sheetView workbookViewId="0"/>
  </sheetViews>
  <sheetFormatPr baseColWidth="10" defaultColWidth="11.44140625" defaultRowHeight="13.8"/>
  <cols>
    <col min="1" max="1" width="44.44140625" style="25" bestFit="1" customWidth="1"/>
    <col min="2" max="2" width="100.6640625" style="26" customWidth="1"/>
    <col min="3" max="16384" width="11.44140625" style="26"/>
  </cols>
  <sheetData>
    <row r="1" spans="1:19" ht="14.4">
      <c r="A1" s="442" t="s">
        <v>419</v>
      </c>
      <c r="B1" s="552" t="s">
        <v>1276</v>
      </c>
      <c r="C1" s="550" t="s">
        <v>137</v>
      </c>
      <c r="D1" s="25"/>
      <c r="E1" s="25"/>
      <c r="F1" s="25"/>
      <c r="G1" s="25"/>
      <c r="H1" s="25"/>
      <c r="I1" s="25"/>
      <c r="J1" s="25"/>
      <c r="K1" s="25"/>
      <c r="L1" s="25"/>
      <c r="M1" s="25"/>
      <c r="N1" s="25"/>
      <c r="O1" s="25"/>
      <c r="P1" s="25"/>
      <c r="Q1" s="25"/>
      <c r="R1" s="25"/>
      <c r="S1" s="25"/>
    </row>
    <row r="2" spans="1:19" ht="15" customHeight="1">
      <c r="A2" s="191" t="s">
        <v>6</v>
      </c>
      <c r="B2" s="201" t="s">
        <v>1398</v>
      </c>
      <c r="C2" s="27"/>
      <c r="D2" s="27"/>
      <c r="E2" s="27"/>
    </row>
    <row r="3" spans="1:19" ht="15" customHeight="1">
      <c r="A3" s="100" t="s">
        <v>4</v>
      </c>
      <c r="B3" s="172" t="s">
        <v>55</v>
      </c>
      <c r="C3" s="27"/>
      <c r="D3" s="27"/>
      <c r="E3" s="27"/>
      <c r="F3" s="27"/>
      <c r="G3" s="27"/>
      <c r="H3" s="27"/>
      <c r="I3" s="27"/>
      <c r="J3" s="27"/>
      <c r="K3" s="27"/>
      <c r="L3" s="27"/>
      <c r="M3" s="27"/>
      <c r="N3" s="27"/>
      <c r="O3" s="27"/>
      <c r="P3" s="27"/>
      <c r="Q3" s="27"/>
      <c r="R3" s="27"/>
      <c r="S3" s="27"/>
    </row>
    <row r="4" spans="1:19" ht="15" customHeight="1">
      <c r="A4" s="100" t="s">
        <v>388</v>
      </c>
      <c r="B4" s="172" t="s">
        <v>64</v>
      </c>
      <c r="C4" s="27"/>
      <c r="D4" s="27"/>
      <c r="E4" s="27"/>
      <c r="F4" s="27"/>
      <c r="G4" s="27"/>
      <c r="H4" s="27"/>
      <c r="I4" s="27"/>
      <c r="J4" s="27"/>
      <c r="K4" s="27"/>
      <c r="L4" s="27"/>
      <c r="M4" s="27"/>
      <c r="N4" s="27"/>
      <c r="O4" s="27"/>
      <c r="P4" s="27"/>
      <c r="Q4" s="27"/>
      <c r="R4" s="27"/>
      <c r="S4" s="27"/>
    </row>
    <row r="5" spans="1:19" ht="15" customHeight="1">
      <c r="A5" s="100" t="s">
        <v>9</v>
      </c>
      <c r="B5" s="172" t="s">
        <v>1399</v>
      </c>
      <c r="C5" s="27"/>
      <c r="D5" s="27"/>
      <c r="E5" s="27"/>
      <c r="F5" s="27"/>
      <c r="G5" s="27"/>
      <c r="H5" s="27"/>
      <c r="I5" s="27"/>
      <c r="J5" s="27"/>
      <c r="K5" s="27"/>
      <c r="L5" s="27"/>
      <c r="M5" s="27"/>
      <c r="N5" s="27"/>
      <c r="O5" s="27"/>
      <c r="P5" s="27"/>
      <c r="Q5" s="27"/>
      <c r="R5" s="27"/>
      <c r="S5" s="27"/>
    </row>
    <row r="6" spans="1:19" ht="15" customHeight="1">
      <c r="A6" s="100" t="s">
        <v>138</v>
      </c>
      <c r="B6" s="264" t="s">
        <v>421</v>
      </c>
      <c r="C6" s="27"/>
      <c r="D6" s="27"/>
      <c r="E6" s="27"/>
      <c r="F6" s="27"/>
      <c r="G6" s="27"/>
      <c r="H6" s="27"/>
      <c r="I6" s="27"/>
      <c r="J6" s="27"/>
      <c r="K6" s="27"/>
      <c r="L6" s="27"/>
      <c r="M6" s="27"/>
      <c r="N6" s="27"/>
      <c r="O6" s="27"/>
      <c r="P6" s="27"/>
      <c r="Q6" s="27"/>
      <c r="R6" s="27"/>
      <c r="S6" s="27"/>
    </row>
    <row r="7" spans="1:19" ht="15" customHeight="1">
      <c r="A7" s="100" t="s">
        <v>7</v>
      </c>
      <c r="B7" s="264" t="s">
        <v>422</v>
      </c>
      <c r="C7" s="27"/>
      <c r="D7" s="27"/>
      <c r="E7" s="27"/>
      <c r="F7" s="27"/>
      <c r="G7" s="27"/>
      <c r="H7" s="27"/>
      <c r="I7" s="27"/>
      <c r="J7" s="27"/>
      <c r="K7" s="27"/>
      <c r="L7" s="27"/>
      <c r="M7" s="27"/>
      <c r="N7" s="27"/>
      <c r="O7" s="27"/>
      <c r="P7" s="27"/>
      <c r="Q7" s="27"/>
      <c r="R7" s="27"/>
      <c r="S7" s="27"/>
    </row>
    <row r="8" spans="1:19" ht="15" customHeight="1">
      <c r="A8" s="100" t="s">
        <v>389</v>
      </c>
      <c r="B8" s="264">
        <v>2019</v>
      </c>
      <c r="C8" s="25"/>
      <c r="D8" s="25"/>
      <c r="E8" s="25"/>
    </row>
    <row r="9" spans="1:19" ht="15" customHeight="1">
      <c r="A9" s="100" t="s">
        <v>390</v>
      </c>
      <c r="B9" s="264" t="s">
        <v>470</v>
      </c>
      <c r="C9" s="27"/>
      <c r="D9" s="27"/>
      <c r="E9" s="27"/>
    </row>
    <row r="10" spans="1:19" ht="69">
      <c r="A10" s="100" t="s">
        <v>391</v>
      </c>
      <c r="B10" s="173" t="s">
        <v>1400</v>
      </c>
      <c r="C10" s="27"/>
      <c r="D10" s="27"/>
      <c r="E10" s="27"/>
    </row>
    <row r="11" spans="1:19" ht="15" customHeight="1">
      <c r="A11" s="100" t="s">
        <v>392</v>
      </c>
      <c r="B11" s="264" t="s">
        <v>472</v>
      </c>
    </row>
    <row r="12" spans="1:19" ht="15" customHeight="1">
      <c r="A12" s="100" t="s">
        <v>393</v>
      </c>
      <c r="B12" s="264" t="s">
        <v>542</v>
      </c>
    </row>
    <row r="13" spans="1:19" ht="15" customHeight="1">
      <c r="A13" s="100" t="s">
        <v>394</v>
      </c>
      <c r="B13" s="264" t="s">
        <v>1401</v>
      </c>
    </row>
    <row r="14" spans="1:19" ht="15" customHeight="1">
      <c r="A14" s="100" t="s">
        <v>139</v>
      </c>
      <c r="B14" s="201" t="s">
        <v>475</v>
      </c>
    </row>
    <row r="15" spans="1:19" ht="15" customHeight="1">
      <c r="A15" s="100" t="s">
        <v>395</v>
      </c>
      <c r="B15" s="156">
        <v>44172</v>
      </c>
    </row>
    <row r="16" spans="1:19" ht="15" customHeight="1">
      <c r="A16" s="100" t="s">
        <v>396</v>
      </c>
      <c r="B16" s="156">
        <v>44172</v>
      </c>
    </row>
    <row r="17" spans="1:2" ht="15" customHeight="1">
      <c r="A17" s="100" t="s">
        <v>397</v>
      </c>
      <c r="B17" s="264" t="s">
        <v>429</v>
      </c>
    </row>
    <row r="18" spans="1:2" ht="15" customHeight="1">
      <c r="A18" s="191" t="s">
        <v>398</v>
      </c>
      <c r="B18" s="264" t="s">
        <v>1402</v>
      </c>
    </row>
    <row r="19" spans="1:2" ht="15" customHeight="1">
      <c r="A19" s="191" t="s">
        <v>399</v>
      </c>
      <c r="B19" s="201" t="s">
        <v>545</v>
      </c>
    </row>
    <row r="20" spans="1:2" ht="15" customHeight="1">
      <c r="A20" s="191" t="s">
        <v>400</v>
      </c>
      <c r="B20" s="264" t="s">
        <v>479</v>
      </c>
    </row>
    <row r="21" spans="1:2" ht="15" customHeight="1">
      <c r="A21" s="191" t="s">
        <v>403</v>
      </c>
      <c r="B21" s="264" t="s">
        <v>1403</v>
      </c>
    </row>
    <row r="22" spans="1:2" ht="15" customHeight="1">
      <c r="A22" s="191" t="s">
        <v>404</v>
      </c>
      <c r="B22" s="264" t="s">
        <v>1387</v>
      </c>
    </row>
    <row r="23" spans="1:2" ht="15" customHeight="1">
      <c r="A23" s="191" t="s">
        <v>435</v>
      </c>
      <c r="B23" s="155" t="s">
        <v>1388</v>
      </c>
    </row>
    <row r="24" spans="1:2" ht="15" customHeight="1">
      <c r="A24" s="191" t="s">
        <v>405</v>
      </c>
      <c r="B24" s="264">
        <v>2019</v>
      </c>
    </row>
    <row r="25" spans="1:2" ht="15" customHeight="1">
      <c r="A25" s="191" t="s">
        <v>406</v>
      </c>
      <c r="B25" s="201" t="s">
        <v>470</v>
      </c>
    </row>
    <row r="26" spans="1:2" ht="15" customHeight="1">
      <c r="A26" s="191" t="s">
        <v>407</v>
      </c>
      <c r="B26" s="274"/>
    </row>
    <row r="27" spans="1:2" ht="15" customHeight="1">
      <c r="A27" s="191" t="s">
        <v>408</v>
      </c>
      <c r="B27" s="201"/>
    </row>
    <row r="28" spans="1:2" ht="15" customHeight="1">
      <c r="A28" s="191" t="s">
        <v>439</v>
      </c>
      <c r="B28" s="356"/>
    </row>
    <row r="29" spans="1:2" ht="15" customHeight="1">
      <c r="A29" s="191" t="s">
        <v>409</v>
      </c>
      <c r="B29" s="201"/>
    </row>
    <row r="30" spans="1:2" ht="15" customHeight="1">
      <c r="A30" s="191" t="s">
        <v>410</v>
      </c>
      <c r="B30" s="201"/>
    </row>
    <row r="31" spans="1:2" ht="15" customHeight="1">
      <c r="A31" s="191" t="s">
        <v>411</v>
      </c>
      <c r="B31" s="388"/>
    </row>
    <row r="32" spans="1:2" ht="15" customHeight="1">
      <c r="A32" s="278" t="s">
        <v>412</v>
      </c>
      <c r="B32" s="388"/>
    </row>
    <row r="33" spans="1:2" ht="15" customHeight="1">
      <c r="A33" s="278" t="s">
        <v>440</v>
      </c>
      <c r="B33" s="388"/>
    </row>
    <row r="34" spans="1:2" ht="15" customHeight="1">
      <c r="A34" s="278" t="s">
        <v>413</v>
      </c>
      <c r="B34" s="388"/>
    </row>
    <row r="35" spans="1:2" ht="15" customHeight="1">
      <c r="A35" s="278" t="s">
        <v>414</v>
      </c>
      <c r="B35" s="388"/>
    </row>
    <row r="36" spans="1:2" ht="15" customHeight="1">
      <c r="A36" s="278" t="s">
        <v>401</v>
      </c>
      <c r="B36" s="265" t="s">
        <v>485</v>
      </c>
    </row>
    <row r="37" spans="1:2" ht="15" customHeight="1">
      <c r="A37" s="278" t="s">
        <v>1267</v>
      </c>
      <c r="B37" s="258" t="s">
        <v>485</v>
      </c>
    </row>
    <row r="38" spans="1:2" ht="15" customHeight="1">
      <c r="A38" s="278" t="s">
        <v>402</v>
      </c>
      <c r="B38" s="285" t="s">
        <v>1404</v>
      </c>
    </row>
  </sheetData>
  <hyperlinks>
    <hyperlink ref="C1" location="INDICE!A1" display="INDICE" xr:uid="{00000000-0004-0000-2D00-000000000000}"/>
    <hyperlink ref="A1" location="INDICE!C45" display="COMPONENTE" xr:uid="{00000000-0004-0000-2D00-000001000000}"/>
    <hyperlink ref="B28" r:id="rId1" display="https://bit.ly/2Sjn91E" xr:uid="{00000000-0004-0000-2D00-000002000000}"/>
  </hyperlinks>
  <pageMargins left="0.7" right="0.7" top="0.75" bottom="0.75" header="0.3" footer="0.3"/>
  <pageSetup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47" filterMode="1">
    <tabColor rgb="FFFFFF00"/>
  </sheetPr>
  <dimension ref="A1:O120"/>
  <sheetViews>
    <sheetView topLeftCell="B1" workbookViewId="0">
      <selection activeCell="J3" sqref="J3:K3"/>
    </sheetView>
  </sheetViews>
  <sheetFormatPr baseColWidth="10" defaultColWidth="11.44140625" defaultRowHeight="14.4"/>
  <cols>
    <col min="1" max="1" width="17.33203125" style="218" bestFit="1" customWidth="1"/>
    <col min="2" max="3" width="17.33203125" style="218" customWidth="1"/>
    <col min="4" max="4" width="38.5546875" style="218" bestFit="1" customWidth="1"/>
    <col min="5" max="5" width="16.109375" style="218" bestFit="1" customWidth="1"/>
    <col min="6" max="6" width="19" style="218" bestFit="1" customWidth="1"/>
    <col min="7" max="7" width="9" style="218" bestFit="1" customWidth="1"/>
    <col min="8" max="8" width="19.44140625" style="218" customWidth="1"/>
    <col min="9" max="9" width="19.5546875" style="218" customWidth="1"/>
    <col min="10" max="10" width="12.5546875" style="218" customWidth="1"/>
    <col min="11" max="11" width="27.6640625" style="218" customWidth="1"/>
    <col min="12" max="12" width="13.109375" style="527" bestFit="1" customWidth="1"/>
    <col min="13" max="16384" width="11.44140625" style="218"/>
  </cols>
  <sheetData>
    <row r="1" spans="1:15">
      <c r="A1" s="446" t="s">
        <v>1398</v>
      </c>
      <c r="B1" s="1099" t="s">
        <v>1399</v>
      </c>
      <c r="C1" s="1100"/>
      <c r="D1" s="1100"/>
      <c r="E1" s="1100"/>
      <c r="F1" s="1100"/>
      <c r="G1" s="1100"/>
      <c r="H1" s="1100"/>
      <c r="I1" s="1100"/>
      <c r="J1" s="1100"/>
      <c r="K1" s="1101"/>
      <c r="L1" s="625" t="s">
        <v>137</v>
      </c>
    </row>
    <row r="2" spans="1:15">
      <c r="A2" s="470"/>
      <c r="B2" s="471"/>
      <c r="C2" s="471"/>
      <c r="D2" s="461"/>
      <c r="E2" s="451"/>
      <c r="F2" s="451"/>
      <c r="G2" s="451"/>
      <c r="H2" s="1093" t="s">
        <v>1269</v>
      </c>
      <c r="I2" s="1091"/>
      <c r="J2" s="1091"/>
      <c r="K2" s="1092"/>
      <c r="L2" s="625" t="s">
        <v>449</v>
      </c>
    </row>
    <row r="3" spans="1:15" ht="30" customHeight="1">
      <c r="A3" s="474" t="s">
        <v>165</v>
      </c>
      <c r="B3" s="474" t="s">
        <v>166</v>
      </c>
      <c r="C3" s="474" t="s">
        <v>167</v>
      </c>
      <c r="D3" s="473" t="s">
        <v>168</v>
      </c>
      <c r="E3" s="472" t="s">
        <v>169</v>
      </c>
      <c r="F3" s="472" t="s">
        <v>11</v>
      </c>
      <c r="G3" s="472" t="s">
        <v>487</v>
      </c>
      <c r="H3" s="401" t="s">
        <v>1405</v>
      </c>
      <c r="I3" s="401" t="s">
        <v>1406</v>
      </c>
      <c r="J3" s="1176" t="s">
        <v>1407</v>
      </c>
      <c r="K3" s="1177" t="s">
        <v>1408</v>
      </c>
    </row>
    <row r="4" spans="1:15" s="429" customFormat="1" ht="15" hidden="1" customHeight="1">
      <c r="A4" s="447" t="s">
        <v>170</v>
      </c>
      <c r="B4" s="614" t="s">
        <v>171</v>
      </c>
      <c r="C4" s="448" t="s">
        <v>172</v>
      </c>
      <c r="D4" s="614" t="s">
        <v>173</v>
      </c>
      <c r="E4" s="615">
        <v>1001</v>
      </c>
      <c r="F4" s="614" t="s">
        <v>171</v>
      </c>
      <c r="G4" s="615">
        <v>1101</v>
      </c>
      <c r="H4" s="613">
        <v>124300</v>
      </c>
      <c r="I4" s="613">
        <v>0</v>
      </c>
      <c r="J4" s="613">
        <v>124300</v>
      </c>
      <c r="K4" s="613">
        <v>0</v>
      </c>
      <c r="L4" s="626"/>
      <c r="M4" s="574"/>
      <c r="N4" s="881"/>
      <c r="O4" s="881"/>
    </row>
    <row r="5" spans="1:15" s="429" customFormat="1" ht="15" hidden="1" customHeight="1">
      <c r="A5" s="421" t="s">
        <v>170</v>
      </c>
      <c r="B5" s="149" t="s">
        <v>171</v>
      </c>
      <c r="C5" s="95" t="s">
        <v>172</v>
      </c>
      <c r="D5" s="149" t="s">
        <v>173</v>
      </c>
      <c r="E5" s="64">
        <v>1001</v>
      </c>
      <c r="F5" s="149" t="s">
        <v>174</v>
      </c>
      <c r="G5" s="64">
        <v>1107</v>
      </c>
      <c r="H5" s="613">
        <v>55312</v>
      </c>
      <c r="I5" s="613">
        <v>0</v>
      </c>
      <c r="J5" s="613">
        <v>55312</v>
      </c>
      <c r="K5" s="613">
        <v>0</v>
      </c>
      <c r="L5" s="626"/>
      <c r="M5" s="574"/>
      <c r="N5" s="881"/>
      <c r="O5" s="881"/>
    </row>
    <row r="6" spans="1:15" s="429" customFormat="1" ht="15" hidden="1" customHeight="1">
      <c r="A6" s="421" t="s">
        <v>175</v>
      </c>
      <c r="B6" s="149" t="s">
        <v>175</v>
      </c>
      <c r="C6" s="95" t="s">
        <v>172</v>
      </c>
      <c r="D6" s="149" t="s">
        <v>175</v>
      </c>
      <c r="E6" s="64">
        <v>2101</v>
      </c>
      <c r="F6" s="149" t="s">
        <v>175</v>
      </c>
      <c r="G6" s="64">
        <v>2101</v>
      </c>
      <c r="H6" s="613">
        <v>161812</v>
      </c>
      <c r="I6" s="613">
        <v>0</v>
      </c>
      <c r="J6" s="613">
        <v>161812</v>
      </c>
      <c r="K6" s="613">
        <v>0</v>
      </c>
      <c r="L6" s="626"/>
      <c r="M6" s="574"/>
      <c r="N6" s="881"/>
      <c r="O6" s="881"/>
    </row>
    <row r="7" spans="1:15" s="429" customFormat="1" ht="15" hidden="1" customHeight="1">
      <c r="A7" s="421" t="s">
        <v>175</v>
      </c>
      <c r="B7" s="149" t="s">
        <v>176</v>
      </c>
      <c r="C7" s="95" t="s">
        <v>172</v>
      </c>
      <c r="D7" s="149" t="s">
        <v>177</v>
      </c>
      <c r="E7" s="64">
        <v>2201</v>
      </c>
      <c r="F7" s="149" t="s">
        <v>177</v>
      </c>
      <c r="G7" s="64">
        <v>2201</v>
      </c>
      <c r="H7" s="513">
        <v>49739.19</v>
      </c>
      <c r="I7" s="613">
        <v>0</v>
      </c>
      <c r="J7" s="513">
        <v>49739.19</v>
      </c>
      <c r="K7" s="613">
        <v>0</v>
      </c>
      <c r="L7" s="626"/>
      <c r="M7" s="574"/>
    </row>
    <row r="8" spans="1:15" s="429" customFormat="1" ht="15" hidden="1" customHeight="1">
      <c r="A8" s="421" t="s">
        <v>178</v>
      </c>
      <c r="B8" s="149" t="s">
        <v>179</v>
      </c>
      <c r="C8" s="95" t="s">
        <v>172</v>
      </c>
      <c r="D8" s="149" t="s">
        <v>180</v>
      </c>
      <c r="E8" s="64">
        <v>3001</v>
      </c>
      <c r="F8" s="149" t="s">
        <v>179</v>
      </c>
      <c r="G8" s="64">
        <v>3101</v>
      </c>
      <c r="H8" s="513">
        <v>58319.65</v>
      </c>
      <c r="I8" s="613">
        <v>0</v>
      </c>
      <c r="J8" s="513">
        <v>58319.65</v>
      </c>
      <c r="K8" s="613">
        <v>0</v>
      </c>
      <c r="L8" s="626"/>
      <c r="M8" s="574"/>
    </row>
    <row r="9" spans="1:15" s="429" customFormat="1" ht="15" hidden="1" customHeight="1">
      <c r="A9" s="421" t="s">
        <v>178</v>
      </c>
      <c r="B9" s="149" t="s">
        <v>179</v>
      </c>
      <c r="C9" s="95" t="s">
        <v>172</v>
      </c>
      <c r="D9" s="149" t="s">
        <v>180</v>
      </c>
      <c r="E9" s="64">
        <v>3001</v>
      </c>
      <c r="F9" s="149" t="s">
        <v>181</v>
      </c>
      <c r="G9" s="64">
        <v>3103</v>
      </c>
      <c r="H9" s="513">
        <v>4094.06</v>
      </c>
      <c r="I9" s="613">
        <v>0</v>
      </c>
      <c r="J9" s="513">
        <v>4094.06</v>
      </c>
      <c r="K9" s="613">
        <v>0</v>
      </c>
      <c r="L9" s="626"/>
      <c r="M9" s="574"/>
    </row>
    <row r="10" spans="1:15" s="429" customFormat="1" ht="15" hidden="1" customHeight="1">
      <c r="A10" s="421" t="s">
        <v>178</v>
      </c>
      <c r="B10" s="150" t="s">
        <v>182</v>
      </c>
      <c r="C10" s="95" t="s">
        <v>172</v>
      </c>
      <c r="D10" s="150" t="s">
        <v>183</v>
      </c>
      <c r="E10" s="64">
        <v>3301</v>
      </c>
      <c r="F10" s="150" t="s">
        <v>183</v>
      </c>
      <c r="G10" s="64">
        <v>3301</v>
      </c>
      <c r="H10" s="513">
        <v>31575.57</v>
      </c>
      <c r="I10" s="613">
        <v>0</v>
      </c>
      <c r="J10" s="513">
        <v>31575.57</v>
      </c>
      <c r="K10" s="613">
        <v>0</v>
      </c>
      <c r="L10" s="626"/>
      <c r="M10" s="574"/>
    </row>
    <row r="11" spans="1:15" s="429" customFormat="1" ht="15" hidden="1" customHeight="1">
      <c r="A11" s="421" t="s">
        <v>184</v>
      </c>
      <c r="B11" s="149" t="s">
        <v>185</v>
      </c>
      <c r="C11" s="95" t="s">
        <v>172</v>
      </c>
      <c r="D11" s="149" t="s">
        <v>186</v>
      </c>
      <c r="E11" s="64">
        <v>4001</v>
      </c>
      <c r="F11" s="149" t="s">
        <v>187</v>
      </c>
      <c r="G11" s="64">
        <v>4101</v>
      </c>
      <c r="H11" s="513">
        <v>88817.79</v>
      </c>
      <c r="I11" s="513">
        <v>1106.02</v>
      </c>
      <c r="J11" s="513">
        <v>89923.81</v>
      </c>
      <c r="K11" s="513">
        <v>1.23</v>
      </c>
      <c r="L11" s="626"/>
      <c r="M11" s="574"/>
    </row>
    <row r="12" spans="1:15" s="429" customFormat="1" ht="15" hidden="1" customHeight="1">
      <c r="A12" s="421" t="s">
        <v>184</v>
      </c>
      <c r="B12" s="149" t="s">
        <v>185</v>
      </c>
      <c r="C12" s="95" t="s">
        <v>172</v>
      </c>
      <c r="D12" s="149" t="s">
        <v>186</v>
      </c>
      <c r="E12" s="64">
        <v>4001</v>
      </c>
      <c r="F12" s="149" t="s">
        <v>184</v>
      </c>
      <c r="G12" s="64">
        <v>4102</v>
      </c>
      <c r="H12" s="613">
        <v>101223</v>
      </c>
      <c r="I12" s="513">
        <v>1071.6300000000001</v>
      </c>
      <c r="J12" s="513">
        <v>102294.63</v>
      </c>
      <c r="K12" s="513">
        <v>1.05</v>
      </c>
      <c r="L12" s="626"/>
      <c r="M12" s="574"/>
    </row>
    <row r="13" spans="1:15" s="429" customFormat="1" ht="15" hidden="1" customHeight="1">
      <c r="A13" s="421" t="s">
        <v>184</v>
      </c>
      <c r="B13" s="149" t="s">
        <v>188</v>
      </c>
      <c r="C13" s="95" t="s">
        <v>172</v>
      </c>
      <c r="D13" s="149" t="s">
        <v>189</v>
      </c>
      <c r="E13" s="64">
        <v>4301</v>
      </c>
      <c r="F13" s="66" t="s">
        <v>189</v>
      </c>
      <c r="G13" s="64">
        <v>4301</v>
      </c>
      <c r="H13" s="513">
        <v>67012.710000000006</v>
      </c>
      <c r="I13" s="618">
        <v>431.1</v>
      </c>
      <c r="J13" s="513">
        <v>67443.810000000012</v>
      </c>
      <c r="K13" s="513">
        <v>0.64</v>
      </c>
      <c r="L13" s="626"/>
      <c r="M13" s="574"/>
    </row>
    <row r="14" spans="1:15" s="429" customFormat="1" ht="15" hidden="1" customHeight="1">
      <c r="A14" s="421" t="s">
        <v>190</v>
      </c>
      <c r="B14" s="149" t="s">
        <v>190</v>
      </c>
      <c r="C14" s="95" t="s">
        <v>191</v>
      </c>
      <c r="D14" s="149" t="s">
        <v>191</v>
      </c>
      <c r="E14" s="64">
        <v>5001</v>
      </c>
      <c r="F14" s="149" t="s">
        <v>190</v>
      </c>
      <c r="G14" s="64">
        <v>5101</v>
      </c>
      <c r="H14" s="513">
        <v>124358.45</v>
      </c>
      <c r="I14" s="513">
        <v>611.34</v>
      </c>
      <c r="J14" s="513">
        <v>124969.79</v>
      </c>
      <c r="K14" s="513">
        <v>0.49</v>
      </c>
      <c r="L14" s="626"/>
      <c r="M14" s="574"/>
    </row>
    <row r="15" spans="1:15" s="429" customFormat="1" ht="15" hidden="1" customHeight="1">
      <c r="A15" s="421" t="s">
        <v>190</v>
      </c>
      <c r="B15" s="149" t="s">
        <v>190</v>
      </c>
      <c r="C15" s="95" t="s">
        <v>191</v>
      </c>
      <c r="D15" s="149" t="s">
        <v>191</v>
      </c>
      <c r="E15" s="64">
        <v>5001</v>
      </c>
      <c r="F15" s="149" t="s">
        <v>192</v>
      </c>
      <c r="G15" s="64">
        <v>5102</v>
      </c>
      <c r="H15" s="513">
        <v>9860.01</v>
      </c>
      <c r="I15" s="513">
        <v>215.34</v>
      </c>
      <c r="J15" s="513">
        <v>10075.35</v>
      </c>
      <c r="K15" s="513">
        <v>2.14</v>
      </c>
      <c r="L15" s="626"/>
      <c r="M15" s="574"/>
    </row>
    <row r="16" spans="1:15" s="429" customFormat="1" ht="15" hidden="1" customHeight="1">
      <c r="A16" s="421" t="s">
        <v>190</v>
      </c>
      <c r="B16" s="149" t="s">
        <v>190</v>
      </c>
      <c r="C16" s="95" t="s">
        <v>191</v>
      </c>
      <c r="D16" s="149" t="s">
        <v>191</v>
      </c>
      <c r="E16" s="64">
        <v>5001</v>
      </c>
      <c r="F16" s="149" t="s">
        <v>193</v>
      </c>
      <c r="G16" s="64">
        <v>5103</v>
      </c>
      <c r="H16" s="513">
        <v>18360.21</v>
      </c>
      <c r="I16" s="618">
        <v>465.4</v>
      </c>
      <c r="J16" s="513">
        <v>18825.61</v>
      </c>
      <c r="K16" s="513">
        <v>2.4700000000000002</v>
      </c>
      <c r="L16" s="626"/>
      <c r="M16" s="574"/>
    </row>
    <row r="17" spans="1:13" s="429" customFormat="1" ht="15" hidden="1" customHeight="1">
      <c r="A17" s="421" t="s">
        <v>190</v>
      </c>
      <c r="B17" s="149" t="s">
        <v>190</v>
      </c>
      <c r="C17" s="95" t="s">
        <v>191</v>
      </c>
      <c r="D17" s="149" t="s">
        <v>191</v>
      </c>
      <c r="E17" s="64">
        <v>5001</v>
      </c>
      <c r="F17" s="149" t="s">
        <v>194</v>
      </c>
      <c r="G17" s="64">
        <v>5105</v>
      </c>
      <c r="H17" s="513">
        <v>10789.81</v>
      </c>
      <c r="I17" s="513">
        <v>85.99</v>
      </c>
      <c r="J17" s="513">
        <v>10875.8</v>
      </c>
      <c r="K17" s="513">
        <v>0.79</v>
      </c>
      <c r="L17" s="626"/>
      <c r="M17" s="574"/>
    </row>
    <row r="18" spans="1:13" s="429" customFormat="1" ht="15" hidden="1" customHeight="1">
      <c r="A18" s="421" t="s">
        <v>190</v>
      </c>
      <c r="B18" s="149" t="s">
        <v>190</v>
      </c>
      <c r="C18" s="95" t="s">
        <v>191</v>
      </c>
      <c r="D18" s="149" t="s">
        <v>191</v>
      </c>
      <c r="E18" s="64">
        <v>5001</v>
      </c>
      <c r="F18" s="149" t="s">
        <v>195</v>
      </c>
      <c r="G18" s="64">
        <v>5107</v>
      </c>
      <c r="H18" s="513">
        <v>14064.35</v>
      </c>
      <c r="I18" s="618">
        <v>234.8</v>
      </c>
      <c r="J18" s="513">
        <v>14299.15</v>
      </c>
      <c r="K18" s="513">
        <v>1.64</v>
      </c>
      <c r="L18" s="626"/>
      <c r="M18" s="574"/>
    </row>
    <row r="19" spans="1:13" s="429" customFormat="1" ht="15" hidden="1" customHeight="1">
      <c r="A19" s="421" t="s">
        <v>190</v>
      </c>
      <c r="B19" s="149" t="s">
        <v>190</v>
      </c>
      <c r="C19" s="95" t="s">
        <v>191</v>
      </c>
      <c r="D19" s="149" t="s">
        <v>191</v>
      </c>
      <c r="E19" s="64">
        <v>5001</v>
      </c>
      <c r="F19" s="149" t="s">
        <v>196</v>
      </c>
      <c r="G19" s="64">
        <v>5109</v>
      </c>
      <c r="H19" s="513">
        <v>144207.53</v>
      </c>
      <c r="I19" s="513">
        <v>1595.18</v>
      </c>
      <c r="J19" s="513">
        <v>145802.71</v>
      </c>
      <c r="K19" s="513">
        <v>1.0900000000000001</v>
      </c>
      <c r="L19" s="626"/>
      <c r="M19" s="574"/>
    </row>
    <row r="20" spans="1:13" s="429" customFormat="1" ht="15" hidden="1" customHeight="1">
      <c r="A20" s="421" t="s">
        <v>190</v>
      </c>
      <c r="B20" s="150" t="s">
        <v>197</v>
      </c>
      <c r="C20" s="95" t="s">
        <v>172</v>
      </c>
      <c r="D20" s="150" t="s">
        <v>198</v>
      </c>
      <c r="E20" s="64">
        <v>5301</v>
      </c>
      <c r="F20" s="65" t="s">
        <v>197</v>
      </c>
      <c r="G20" s="64">
        <v>5301</v>
      </c>
      <c r="H20" s="513">
        <v>25351.72</v>
      </c>
      <c r="I20" s="618">
        <v>1124.7</v>
      </c>
      <c r="J20" s="513">
        <v>26476.420000000002</v>
      </c>
      <c r="K20" s="513">
        <v>4.25</v>
      </c>
      <c r="L20" s="626"/>
      <c r="M20" s="574"/>
    </row>
    <row r="21" spans="1:13" s="429" customFormat="1" ht="15" hidden="1" customHeight="1">
      <c r="A21" s="421" t="s">
        <v>190</v>
      </c>
      <c r="B21" s="150" t="s">
        <v>197</v>
      </c>
      <c r="C21" s="95" t="s">
        <v>172</v>
      </c>
      <c r="D21" s="150" t="s">
        <v>198</v>
      </c>
      <c r="E21" s="64">
        <v>5301</v>
      </c>
      <c r="F21" s="65" t="s">
        <v>199</v>
      </c>
      <c r="G21" s="64">
        <v>5304</v>
      </c>
      <c r="H21" s="513">
        <v>7638.39</v>
      </c>
      <c r="I21" s="613">
        <v>0</v>
      </c>
      <c r="J21" s="513">
        <v>7638.39</v>
      </c>
      <c r="K21" s="613">
        <v>0</v>
      </c>
      <c r="L21" s="626"/>
      <c r="M21" s="574"/>
    </row>
    <row r="22" spans="1:13" s="429" customFormat="1" ht="15" hidden="1" customHeight="1">
      <c r="A22" s="421" t="s">
        <v>190</v>
      </c>
      <c r="B22" s="150" t="s">
        <v>200</v>
      </c>
      <c r="C22" s="95" t="s">
        <v>172</v>
      </c>
      <c r="D22" s="150" t="s">
        <v>201</v>
      </c>
      <c r="E22" s="64">
        <v>5501</v>
      </c>
      <c r="F22" s="65" t="s">
        <v>200</v>
      </c>
      <c r="G22" s="64">
        <v>5501</v>
      </c>
      <c r="H22" s="613">
        <v>35004</v>
      </c>
      <c r="I22" s="513">
        <v>197.98</v>
      </c>
      <c r="J22" s="513">
        <v>35201.980000000003</v>
      </c>
      <c r="K22" s="513">
        <v>0.56000000000000005</v>
      </c>
      <c r="L22" s="626"/>
      <c r="M22" s="574"/>
    </row>
    <row r="23" spans="1:13" s="429" customFormat="1" ht="15" hidden="1" customHeight="1">
      <c r="A23" s="421" t="s">
        <v>190</v>
      </c>
      <c r="B23" s="150" t="s">
        <v>200</v>
      </c>
      <c r="C23" s="95" t="s">
        <v>172</v>
      </c>
      <c r="D23" s="150" t="s">
        <v>201</v>
      </c>
      <c r="E23" s="64">
        <v>5501</v>
      </c>
      <c r="F23" s="65" t="s">
        <v>202</v>
      </c>
      <c r="G23" s="64">
        <v>5502</v>
      </c>
      <c r="H23" s="613">
        <v>20576</v>
      </c>
      <c r="I23" s="613">
        <v>102</v>
      </c>
      <c r="J23" s="613">
        <v>20678</v>
      </c>
      <c r="K23" s="513">
        <v>0.49</v>
      </c>
      <c r="L23" s="626"/>
      <c r="M23" s="574"/>
    </row>
    <row r="24" spans="1:13" s="429" customFormat="1" ht="15" hidden="1" customHeight="1">
      <c r="A24" s="421" t="s">
        <v>190</v>
      </c>
      <c r="B24" s="150" t="s">
        <v>200</v>
      </c>
      <c r="C24" s="95" t="s">
        <v>172</v>
      </c>
      <c r="D24" s="150" t="s">
        <v>201</v>
      </c>
      <c r="E24" s="64">
        <v>5501</v>
      </c>
      <c r="F24" s="65" t="s">
        <v>203</v>
      </c>
      <c r="G24" s="64">
        <v>5503</v>
      </c>
      <c r="H24" s="513">
        <v>4686.79</v>
      </c>
      <c r="I24" s="513">
        <v>40.47</v>
      </c>
      <c r="J24" s="513">
        <v>4727.26</v>
      </c>
      <c r="K24" s="513">
        <v>0.86</v>
      </c>
      <c r="L24" s="626"/>
      <c r="M24" s="574"/>
    </row>
    <row r="25" spans="1:13" s="429" customFormat="1" ht="15" hidden="1" customHeight="1">
      <c r="A25" s="421" t="s">
        <v>190</v>
      </c>
      <c r="B25" s="150" t="s">
        <v>200</v>
      </c>
      <c r="C25" s="95" t="s">
        <v>172</v>
      </c>
      <c r="D25" s="150" t="s">
        <v>201</v>
      </c>
      <c r="E25" s="64">
        <v>5501</v>
      </c>
      <c r="F25" s="65" t="s">
        <v>204</v>
      </c>
      <c r="G25" s="64">
        <v>5504</v>
      </c>
      <c r="H25" s="513">
        <v>9253.77</v>
      </c>
      <c r="I25" s="613">
        <v>0</v>
      </c>
      <c r="J25" s="513">
        <v>9253.77</v>
      </c>
      <c r="K25" s="613">
        <v>0</v>
      </c>
      <c r="L25" s="626"/>
      <c r="M25" s="574"/>
    </row>
    <row r="26" spans="1:13" s="429" customFormat="1" ht="15" hidden="1" customHeight="1">
      <c r="A26" s="421" t="s">
        <v>190</v>
      </c>
      <c r="B26" s="149" t="s">
        <v>205</v>
      </c>
      <c r="C26" s="95" t="s">
        <v>172</v>
      </c>
      <c r="D26" s="149" t="s">
        <v>206</v>
      </c>
      <c r="E26" s="64">
        <v>5601</v>
      </c>
      <c r="F26" s="66" t="s">
        <v>205</v>
      </c>
      <c r="G26" s="64">
        <v>5601</v>
      </c>
      <c r="H26" s="613">
        <v>32982</v>
      </c>
      <c r="I26" s="513">
        <v>421.88</v>
      </c>
      <c r="J26" s="513">
        <v>33403.879999999997</v>
      </c>
      <c r="K26" s="513">
        <v>1.26</v>
      </c>
      <c r="L26" s="626"/>
      <c r="M26" s="574"/>
    </row>
    <row r="27" spans="1:13" s="429" customFormat="1" ht="15" hidden="1" customHeight="1">
      <c r="A27" s="421" t="s">
        <v>190</v>
      </c>
      <c r="B27" s="149" t="s">
        <v>205</v>
      </c>
      <c r="C27" s="95" t="s">
        <v>172</v>
      </c>
      <c r="D27" s="149" t="s">
        <v>206</v>
      </c>
      <c r="E27" s="64">
        <v>5601</v>
      </c>
      <c r="F27" s="66" t="s">
        <v>207</v>
      </c>
      <c r="G27" s="64">
        <v>5603</v>
      </c>
      <c r="H27" s="613">
        <v>16982</v>
      </c>
      <c r="I27" s="513">
        <v>103.69</v>
      </c>
      <c r="J27" s="513">
        <v>17085.689999999999</v>
      </c>
      <c r="K27" s="513">
        <v>0.61</v>
      </c>
      <c r="L27" s="626"/>
      <c r="M27" s="574"/>
    </row>
    <row r="28" spans="1:13" s="429" customFormat="1" ht="15" hidden="1" customHeight="1">
      <c r="A28" s="421" t="s">
        <v>190</v>
      </c>
      <c r="B28" s="149" t="s">
        <v>205</v>
      </c>
      <c r="C28" s="95" t="s">
        <v>172</v>
      </c>
      <c r="D28" s="149" t="s">
        <v>206</v>
      </c>
      <c r="E28" s="64">
        <v>5601</v>
      </c>
      <c r="F28" s="66" t="s">
        <v>208</v>
      </c>
      <c r="G28" s="64">
        <v>5606</v>
      </c>
      <c r="H28" s="618">
        <v>5217.7</v>
      </c>
      <c r="I28" s="513">
        <v>174.12</v>
      </c>
      <c r="J28" s="513">
        <v>5391.82</v>
      </c>
      <c r="K28" s="513">
        <v>3.23</v>
      </c>
      <c r="L28" s="626"/>
      <c r="M28" s="574"/>
    </row>
    <row r="29" spans="1:13" s="429" customFormat="1" ht="15" hidden="1" customHeight="1">
      <c r="A29" s="421" t="s">
        <v>190</v>
      </c>
      <c r="B29" s="150" t="s">
        <v>209</v>
      </c>
      <c r="C29" s="95" t="s">
        <v>172</v>
      </c>
      <c r="D29" s="150" t="s">
        <v>210</v>
      </c>
      <c r="E29" s="64">
        <v>5701</v>
      </c>
      <c r="F29" s="65" t="s">
        <v>210</v>
      </c>
      <c r="G29" s="64">
        <v>5701</v>
      </c>
      <c r="H29" s="513">
        <v>30151.86</v>
      </c>
      <c r="I29" s="513">
        <v>410.95</v>
      </c>
      <c r="J29" s="513">
        <v>30562.81</v>
      </c>
      <c r="K29" s="513">
        <v>1.34</v>
      </c>
      <c r="L29" s="626"/>
      <c r="M29" s="574"/>
    </row>
    <row r="30" spans="1:13" s="429" customFormat="1" ht="15" hidden="1" customHeight="1">
      <c r="A30" s="421" t="s">
        <v>190</v>
      </c>
      <c r="B30" s="149" t="s">
        <v>211</v>
      </c>
      <c r="C30" s="95" t="s">
        <v>191</v>
      </c>
      <c r="D30" s="149" t="s">
        <v>191</v>
      </c>
      <c r="E30" s="64">
        <v>5001</v>
      </c>
      <c r="F30" s="149" t="s">
        <v>212</v>
      </c>
      <c r="G30" s="64">
        <v>5801</v>
      </c>
      <c r="H30" s="618">
        <v>53404.9</v>
      </c>
      <c r="I30" s="618">
        <v>252.7</v>
      </c>
      <c r="J30" s="618">
        <v>53657.599999999999</v>
      </c>
      <c r="K30" s="513">
        <v>0.47</v>
      </c>
      <c r="L30" s="626"/>
      <c r="M30" s="574"/>
    </row>
    <row r="31" spans="1:13" s="429" customFormat="1" ht="15" hidden="1" customHeight="1">
      <c r="A31" s="421" t="s">
        <v>190</v>
      </c>
      <c r="B31" s="149" t="s">
        <v>211</v>
      </c>
      <c r="C31" s="95" t="s">
        <v>191</v>
      </c>
      <c r="D31" s="149" t="s">
        <v>191</v>
      </c>
      <c r="E31" s="64">
        <v>5001</v>
      </c>
      <c r="F31" s="149" t="s">
        <v>213</v>
      </c>
      <c r="G31" s="64">
        <v>5802</v>
      </c>
      <c r="H31" s="513">
        <v>17994.97</v>
      </c>
      <c r="I31" s="513">
        <v>83.18</v>
      </c>
      <c r="J31" s="513">
        <v>18078.150000000001</v>
      </c>
      <c r="K31" s="513">
        <v>0.46</v>
      </c>
      <c r="L31" s="626"/>
      <c r="M31" s="574"/>
    </row>
    <row r="32" spans="1:13" s="429" customFormat="1" ht="15" hidden="1" customHeight="1">
      <c r="A32" s="421" t="s">
        <v>190</v>
      </c>
      <c r="B32" s="149" t="s">
        <v>211</v>
      </c>
      <c r="C32" s="95" t="s">
        <v>191</v>
      </c>
      <c r="D32" s="149" t="s">
        <v>191</v>
      </c>
      <c r="E32" s="64">
        <v>5001</v>
      </c>
      <c r="F32" s="149" t="s">
        <v>214</v>
      </c>
      <c r="G32" s="64">
        <v>5803</v>
      </c>
      <c r="H32" s="513">
        <v>6122.69</v>
      </c>
      <c r="I32" s="613">
        <v>0</v>
      </c>
      <c r="J32" s="513">
        <v>6122.69</v>
      </c>
      <c r="K32" s="613">
        <v>0</v>
      </c>
      <c r="L32" s="626"/>
      <c r="M32" s="574"/>
    </row>
    <row r="33" spans="1:13" s="429" customFormat="1" ht="15" hidden="1" customHeight="1">
      <c r="A33" s="421" t="s">
        <v>190</v>
      </c>
      <c r="B33" s="149" t="s">
        <v>211</v>
      </c>
      <c r="C33" s="95" t="s">
        <v>191</v>
      </c>
      <c r="D33" s="149" t="s">
        <v>191</v>
      </c>
      <c r="E33" s="64">
        <v>5001</v>
      </c>
      <c r="F33" s="149" t="s">
        <v>215</v>
      </c>
      <c r="G33" s="64">
        <v>5804</v>
      </c>
      <c r="H33" s="613">
        <v>43165</v>
      </c>
      <c r="I33" s="613">
        <v>0</v>
      </c>
      <c r="J33" s="613">
        <v>43165</v>
      </c>
      <c r="K33" s="613">
        <v>0</v>
      </c>
      <c r="L33" s="626"/>
      <c r="M33" s="574"/>
    </row>
    <row r="34" spans="1:13" s="429" customFormat="1" ht="15" hidden="1" customHeight="1">
      <c r="A34" s="421" t="s">
        <v>216</v>
      </c>
      <c r="B34" s="149" t="s">
        <v>217</v>
      </c>
      <c r="C34" s="95" t="s">
        <v>172</v>
      </c>
      <c r="D34" s="149" t="s">
        <v>218</v>
      </c>
      <c r="E34" s="64">
        <v>6001</v>
      </c>
      <c r="F34" s="149" t="s">
        <v>219</v>
      </c>
      <c r="G34" s="64">
        <v>6101</v>
      </c>
      <c r="H34" s="613">
        <v>99210</v>
      </c>
      <c r="I34" s="613">
        <v>0</v>
      </c>
      <c r="J34" s="613">
        <v>99210</v>
      </c>
      <c r="K34" s="613">
        <v>0</v>
      </c>
      <c r="L34" s="626"/>
      <c r="M34" s="574"/>
    </row>
    <row r="35" spans="1:13" s="429" customFormat="1" ht="15" hidden="1" customHeight="1">
      <c r="A35" s="421" t="s">
        <v>216</v>
      </c>
      <c r="B35" s="149" t="s">
        <v>217</v>
      </c>
      <c r="C35" s="95" t="s">
        <v>172</v>
      </c>
      <c r="D35" s="149" t="s">
        <v>218</v>
      </c>
      <c r="E35" s="64">
        <v>6001</v>
      </c>
      <c r="F35" s="149" t="s">
        <v>220</v>
      </c>
      <c r="G35" s="64">
        <v>6108</v>
      </c>
      <c r="H35" s="618">
        <v>21923.5</v>
      </c>
      <c r="I35" s="513">
        <v>317.32</v>
      </c>
      <c r="J35" s="513">
        <v>22240.82</v>
      </c>
      <c r="K35" s="513">
        <v>1.43</v>
      </c>
      <c r="L35" s="626"/>
      <c r="M35" s="574"/>
    </row>
    <row r="36" spans="1:13" s="429" customFormat="1" ht="15" hidden="1" customHeight="1">
      <c r="A36" s="421" t="s">
        <v>216</v>
      </c>
      <c r="B36" s="150" t="s">
        <v>217</v>
      </c>
      <c r="C36" s="95" t="s">
        <v>172</v>
      </c>
      <c r="D36" s="150" t="s">
        <v>221</v>
      </c>
      <c r="E36" s="64">
        <v>6115</v>
      </c>
      <c r="F36" s="150" t="s">
        <v>221</v>
      </c>
      <c r="G36" s="64">
        <v>6115</v>
      </c>
      <c r="H36" s="613">
        <v>21278</v>
      </c>
      <c r="I36" s="613">
        <v>82</v>
      </c>
      <c r="J36" s="613">
        <v>21360</v>
      </c>
      <c r="K36" s="513">
        <v>0.38</v>
      </c>
      <c r="L36" s="626"/>
      <c r="M36" s="574"/>
    </row>
    <row r="37" spans="1:13" s="429" customFormat="1" ht="15" hidden="1" customHeight="1">
      <c r="A37" s="421" t="s">
        <v>216</v>
      </c>
      <c r="B37" s="150" t="s">
        <v>222</v>
      </c>
      <c r="C37" s="95" t="s">
        <v>172</v>
      </c>
      <c r="D37" s="150" t="s">
        <v>223</v>
      </c>
      <c r="E37" s="64">
        <v>6301</v>
      </c>
      <c r="F37" s="65" t="s">
        <v>223</v>
      </c>
      <c r="G37" s="64">
        <v>6301</v>
      </c>
      <c r="H37" s="613">
        <v>28174</v>
      </c>
      <c r="I37" s="513">
        <v>68.33</v>
      </c>
      <c r="J37" s="513">
        <v>28242.33</v>
      </c>
      <c r="K37" s="513">
        <v>0.24</v>
      </c>
      <c r="L37" s="626"/>
      <c r="M37" s="574"/>
    </row>
    <row r="38" spans="1:13" s="429" customFormat="1" ht="15" hidden="1" customHeight="1">
      <c r="A38" s="421" t="s">
        <v>224</v>
      </c>
      <c r="B38" s="149" t="s">
        <v>225</v>
      </c>
      <c r="C38" s="95" t="s">
        <v>172</v>
      </c>
      <c r="D38" s="149" t="s">
        <v>226</v>
      </c>
      <c r="E38" s="64">
        <v>7001</v>
      </c>
      <c r="F38" s="149" t="s">
        <v>225</v>
      </c>
      <c r="G38" s="64">
        <v>7101</v>
      </c>
      <c r="H38" s="513">
        <v>104463.06</v>
      </c>
      <c r="I38" s="513">
        <v>1098.71</v>
      </c>
      <c r="J38" s="513">
        <v>105561.77</v>
      </c>
      <c r="K38" s="513">
        <v>1.04</v>
      </c>
      <c r="L38" s="626"/>
      <c r="M38" s="574"/>
    </row>
    <row r="39" spans="1:13" s="429" customFormat="1" ht="15" hidden="1" customHeight="1">
      <c r="A39" s="421" t="s">
        <v>224</v>
      </c>
      <c r="B39" s="150" t="s">
        <v>225</v>
      </c>
      <c r="C39" s="95" t="s">
        <v>172</v>
      </c>
      <c r="D39" s="150" t="s">
        <v>227</v>
      </c>
      <c r="E39" s="64">
        <v>7102</v>
      </c>
      <c r="F39" s="150" t="s">
        <v>227</v>
      </c>
      <c r="G39" s="64">
        <v>7102</v>
      </c>
      <c r="H39" s="618">
        <v>17221.2</v>
      </c>
      <c r="I39" s="513">
        <v>33.909999999999997</v>
      </c>
      <c r="J39" s="513">
        <v>17255.11</v>
      </c>
      <c r="K39" s="618">
        <v>0.2</v>
      </c>
      <c r="L39" s="626"/>
      <c r="M39" s="574"/>
    </row>
    <row r="40" spans="1:13" s="429" customFormat="1" ht="15" hidden="1" customHeight="1">
      <c r="A40" s="421" t="s">
        <v>224</v>
      </c>
      <c r="B40" s="149" t="s">
        <v>225</v>
      </c>
      <c r="C40" s="95" t="s">
        <v>172</v>
      </c>
      <c r="D40" s="149" t="s">
        <v>226</v>
      </c>
      <c r="E40" s="64">
        <v>7001</v>
      </c>
      <c r="F40" s="149" t="s">
        <v>224</v>
      </c>
      <c r="G40" s="64">
        <v>7105</v>
      </c>
      <c r="H40" s="513">
        <v>18876.75</v>
      </c>
      <c r="I40" s="613">
        <v>0</v>
      </c>
      <c r="J40" s="513">
        <v>18876.75</v>
      </c>
      <c r="K40" s="613">
        <v>0</v>
      </c>
      <c r="L40" s="626"/>
      <c r="M40" s="574"/>
    </row>
    <row r="41" spans="1:13" s="429" customFormat="1" ht="15" hidden="1" customHeight="1">
      <c r="A41" s="421" t="s">
        <v>224</v>
      </c>
      <c r="B41" s="149" t="s">
        <v>228</v>
      </c>
      <c r="C41" s="95" t="s">
        <v>172</v>
      </c>
      <c r="D41" s="149" t="s">
        <v>229</v>
      </c>
      <c r="E41" s="64">
        <v>7301</v>
      </c>
      <c r="F41" s="66" t="s">
        <v>228</v>
      </c>
      <c r="G41" s="64">
        <v>7301</v>
      </c>
      <c r="H41" s="513">
        <v>63072.94</v>
      </c>
      <c r="I41" s="613">
        <v>0</v>
      </c>
      <c r="J41" s="513">
        <v>63072.94</v>
      </c>
      <c r="K41" s="613">
        <v>0</v>
      </c>
      <c r="L41" s="626"/>
      <c r="M41" s="574"/>
    </row>
    <row r="42" spans="1:13" s="429" customFormat="1" ht="15" hidden="1" customHeight="1">
      <c r="A42" s="421" t="s">
        <v>224</v>
      </c>
      <c r="B42" s="149" t="s">
        <v>228</v>
      </c>
      <c r="C42" s="95" t="s">
        <v>172</v>
      </c>
      <c r="D42" s="149" t="s">
        <v>229</v>
      </c>
      <c r="E42" s="64">
        <v>7301</v>
      </c>
      <c r="F42" s="66" t="s">
        <v>230</v>
      </c>
      <c r="G42" s="64">
        <v>7305</v>
      </c>
      <c r="H42" s="513">
        <v>3249.33</v>
      </c>
      <c r="I42" s="613">
        <v>0</v>
      </c>
      <c r="J42" s="513">
        <v>3249.33</v>
      </c>
      <c r="K42" s="613">
        <v>0</v>
      </c>
      <c r="L42" s="626"/>
      <c r="M42" s="574"/>
    </row>
    <row r="43" spans="1:13" s="429" customFormat="1" ht="15" hidden="1" customHeight="1">
      <c r="A43" s="421" t="s">
        <v>224</v>
      </c>
      <c r="B43" s="149" t="s">
        <v>228</v>
      </c>
      <c r="C43" s="95" t="s">
        <v>172</v>
      </c>
      <c r="D43" s="149" t="s">
        <v>229</v>
      </c>
      <c r="E43" s="64">
        <v>7301</v>
      </c>
      <c r="F43" s="66" t="s">
        <v>231</v>
      </c>
      <c r="G43" s="64">
        <v>7306</v>
      </c>
      <c r="H43" s="513">
        <v>4328.07</v>
      </c>
      <c r="I43" s="613">
        <v>0</v>
      </c>
      <c r="J43" s="513">
        <v>4328.07</v>
      </c>
      <c r="K43" s="613">
        <v>0</v>
      </c>
      <c r="L43" s="626"/>
      <c r="M43" s="574"/>
    </row>
    <row r="44" spans="1:13" s="429" customFormat="1" ht="15" hidden="1" customHeight="1">
      <c r="A44" s="421" t="s">
        <v>224</v>
      </c>
      <c r="B44" s="150" t="s">
        <v>232</v>
      </c>
      <c r="C44" s="95" t="s">
        <v>172</v>
      </c>
      <c r="D44" s="150" t="s">
        <v>232</v>
      </c>
      <c r="E44" s="64">
        <v>7401</v>
      </c>
      <c r="F44" s="65" t="s">
        <v>232</v>
      </c>
      <c r="G44" s="64">
        <v>7401</v>
      </c>
      <c r="H44" s="513">
        <v>34938.46</v>
      </c>
      <c r="I44" s="513">
        <v>206.25</v>
      </c>
      <c r="J44" s="513">
        <v>35144.71</v>
      </c>
      <c r="K44" s="513">
        <v>0.59</v>
      </c>
      <c r="L44" s="626"/>
      <c r="M44" s="574"/>
    </row>
    <row r="45" spans="1:13" s="429" customFormat="1" ht="15" hidden="1" customHeight="1">
      <c r="A45" s="421" t="s">
        <v>233</v>
      </c>
      <c r="B45" s="149" t="s">
        <v>234</v>
      </c>
      <c r="C45" s="95" t="s">
        <v>235</v>
      </c>
      <c r="D45" s="149" t="s">
        <v>235</v>
      </c>
      <c r="E45" s="64">
        <v>8001</v>
      </c>
      <c r="F45" s="149" t="s">
        <v>234</v>
      </c>
      <c r="G45" s="64">
        <v>8101</v>
      </c>
      <c r="H45" s="613">
        <v>96180</v>
      </c>
      <c r="I45" s="613">
        <v>1149</v>
      </c>
      <c r="J45" s="613">
        <v>97329</v>
      </c>
      <c r="K45" s="513">
        <v>1.18</v>
      </c>
      <c r="L45" s="626"/>
      <c r="M45" s="574"/>
    </row>
    <row r="46" spans="1:13" s="429" customFormat="1" ht="15" hidden="1" customHeight="1">
      <c r="A46" s="421" t="s">
        <v>233</v>
      </c>
      <c r="B46" s="149" t="s">
        <v>234</v>
      </c>
      <c r="C46" s="95" t="s">
        <v>235</v>
      </c>
      <c r="D46" s="149" t="s">
        <v>235</v>
      </c>
      <c r="E46" s="64">
        <v>8001</v>
      </c>
      <c r="F46" s="149" t="s">
        <v>236</v>
      </c>
      <c r="G46" s="64">
        <v>8102</v>
      </c>
      <c r="H46" s="618">
        <v>48242.5</v>
      </c>
      <c r="I46" s="613">
        <v>0</v>
      </c>
      <c r="J46" s="618">
        <v>48242.5</v>
      </c>
      <c r="K46" s="613">
        <v>0</v>
      </c>
      <c r="L46" s="626"/>
      <c r="M46" s="574"/>
    </row>
    <row r="47" spans="1:13" s="429" customFormat="1" ht="15" hidden="1" customHeight="1">
      <c r="A47" s="421" t="s">
        <v>233</v>
      </c>
      <c r="B47" s="149" t="s">
        <v>234</v>
      </c>
      <c r="C47" s="95" t="s">
        <v>235</v>
      </c>
      <c r="D47" s="149" t="s">
        <v>235</v>
      </c>
      <c r="E47" s="64">
        <v>8001</v>
      </c>
      <c r="F47" s="149" t="s">
        <v>237</v>
      </c>
      <c r="G47" s="64">
        <v>8103</v>
      </c>
      <c r="H47" s="613">
        <v>33900</v>
      </c>
      <c r="I47" s="618">
        <v>324.7</v>
      </c>
      <c r="J47" s="618">
        <v>34224.699999999997</v>
      </c>
      <c r="K47" s="513">
        <v>0.95</v>
      </c>
      <c r="L47" s="626"/>
      <c r="M47" s="574"/>
    </row>
    <row r="48" spans="1:13" s="429" customFormat="1" ht="15" hidden="1" customHeight="1">
      <c r="A48" s="421" t="s">
        <v>233</v>
      </c>
      <c r="B48" s="149" t="s">
        <v>234</v>
      </c>
      <c r="C48" s="95" t="s">
        <v>235</v>
      </c>
      <c r="D48" s="149" t="s">
        <v>235</v>
      </c>
      <c r="E48" s="64">
        <v>8001</v>
      </c>
      <c r="F48" s="149" t="s">
        <v>238</v>
      </c>
      <c r="G48" s="64">
        <v>8105</v>
      </c>
      <c r="H48" s="513">
        <v>7815.31</v>
      </c>
      <c r="I48" s="513">
        <v>63.85</v>
      </c>
      <c r="J48" s="513">
        <v>7879.1600000000008</v>
      </c>
      <c r="K48" s="513">
        <v>0.81</v>
      </c>
      <c r="L48" s="626"/>
      <c r="M48" s="574"/>
    </row>
    <row r="49" spans="1:13" s="429" customFormat="1" ht="15" hidden="1" customHeight="1">
      <c r="A49" s="421" t="s">
        <v>233</v>
      </c>
      <c r="B49" s="149" t="s">
        <v>234</v>
      </c>
      <c r="C49" s="95" t="s">
        <v>235</v>
      </c>
      <c r="D49" s="149" t="s">
        <v>235</v>
      </c>
      <c r="E49" s="64">
        <v>8001</v>
      </c>
      <c r="F49" s="149" t="s">
        <v>239</v>
      </c>
      <c r="G49" s="64">
        <v>8106</v>
      </c>
      <c r="H49" s="513">
        <v>16247.38</v>
      </c>
      <c r="I49" s="613">
        <v>0</v>
      </c>
      <c r="J49" s="513">
        <v>16247.38</v>
      </c>
      <c r="K49" s="613">
        <v>0</v>
      </c>
      <c r="L49" s="626"/>
      <c r="M49" s="574"/>
    </row>
    <row r="50" spans="1:13" s="429" customFormat="1" ht="15" hidden="1" customHeight="1">
      <c r="A50" s="421" t="s">
        <v>233</v>
      </c>
      <c r="B50" s="149" t="s">
        <v>234</v>
      </c>
      <c r="C50" s="95" t="s">
        <v>235</v>
      </c>
      <c r="D50" s="149" t="s">
        <v>235</v>
      </c>
      <c r="E50" s="64">
        <v>8001</v>
      </c>
      <c r="F50" s="149" t="s">
        <v>240</v>
      </c>
      <c r="G50" s="64">
        <v>8107</v>
      </c>
      <c r="H50" s="513">
        <v>19768.490000000002</v>
      </c>
      <c r="I50" s="613">
        <v>0</v>
      </c>
      <c r="J50" s="513">
        <v>19768.490000000002</v>
      </c>
      <c r="K50" s="613">
        <v>0</v>
      </c>
      <c r="L50" s="626"/>
      <c r="M50" s="574"/>
    </row>
    <row r="51" spans="1:13" s="429" customFormat="1" ht="15" hidden="1" customHeight="1">
      <c r="A51" s="421" t="s">
        <v>233</v>
      </c>
      <c r="B51" s="149" t="s">
        <v>234</v>
      </c>
      <c r="C51" s="95" t="s">
        <v>235</v>
      </c>
      <c r="D51" s="149" t="s">
        <v>235</v>
      </c>
      <c r="E51" s="64">
        <v>8001</v>
      </c>
      <c r="F51" s="149" t="s">
        <v>241</v>
      </c>
      <c r="G51" s="64">
        <v>8108</v>
      </c>
      <c r="H51" s="513">
        <v>44028.52</v>
      </c>
      <c r="I51" s="513">
        <v>331.43</v>
      </c>
      <c r="J51" s="513">
        <v>44359.95</v>
      </c>
      <c r="K51" s="513">
        <v>0.75</v>
      </c>
      <c r="L51" s="626"/>
      <c r="M51" s="574"/>
    </row>
    <row r="52" spans="1:13" s="429" customFormat="1" ht="15" hidden="1" customHeight="1">
      <c r="A52" s="421" t="s">
        <v>233</v>
      </c>
      <c r="B52" s="149" t="s">
        <v>234</v>
      </c>
      <c r="C52" s="95" t="s">
        <v>235</v>
      </c>
      <c r="D52" s="149" t="s">
        <v>235</v>
      </c>
      <c r="E52" s="64">
        <v>8001</v>
      </c>
      <c r="F52" s="149" t="s">
        <v>242</v>
      </c>
      <c r="G52" s="64">
        <v>8109</v>
      </c>
      <c r="H52" s="513">
        <v>3365.09</v>
      </c>
      <c r="I52" s="613">
        <v>0</v>
      </c>
      <c r="J52" s="613">
        <v>3365.09</v>
      </c>
      <c r="K52" s="613">
        <v>0</v>
      </c>
      <c r="L52" s="626"/>
      <c r="M52" s="574"/>
    </row>
    <row r="53" spans="1:13" s="429" customFormat="1" ht="15" hidden="1" customHeight="1">
      <c r="A53" s="421" t="s">
        <v>233</v>
      </c>
      <c r="B53" s="149" t="s">
        <v>234</v>
      </c>
      <c r="C53" s="95" t="s">
        <v>235</v>
      </c>
      <c r="D53" s="149" t="s">
        <v>235</v>
      </c>
      <c r="E53" s="64">
        <v>8001</v>
      </c>
      <c r="F53" s="149" t="s">
        <v>243</v>
      </c>
      <c r="G53" s="64">
        <v>8110</v>
      </c>
      <c r="H53" s="513">
        <v>63048.85</v>
      </c>
      <c r="I53" s="513">
        <v>637.66999999999996</v>
      </c>
      <c r="J53" s="513">
        <v>63686.52</v>
      </c>
      <c r="K53" s="613">
        <v>1</v>
      </c>
      <c r="L53" s="626"/>
      <c r="M53" s="574"/>
    </row>
    <row r="54" spans="1:13" s="429" customFormat="1" ht="15" hidden="1" customHeight="1">
      <c r="A54" s="421" t="s">
        <v>233</v>
      </c>
      <c r="B54" s="149" t="s">
        <v>234</v>
      </c>
      <c r="C54" s="95" t="s">
        <v>235</v>
      </c>
      <c r="D54" s="149" t="s">
        <v>235</v>
      </c>
      <c r="E54" s="64">
        <v>8001</v>
      </c>
      <c r="F54" s="149" t="s">
        <v>244</v>
      </c>
      <c r="G54" s="64">
        <v>8111</v>
      </c>
      <c r="H54" s="613">
        <v>20010</v>
      </c>
      <c r="I54" s="613">
        <v>0</v>
      </c>
      <c r="J54" s="613">
        <v>20010</v>
      </c>
      <c r="K54" s="613">
        <v>0</v>
      </c>
      <c r="L54" s="626"/>
      <c r="M54" s="574"/>
    </row>
    <row r="55" spans="1:13" s="429" customFormat="1" ht="15" hidden="1" customHeight="1">
      <c r="A55" s="421" t="s">
        <v>233</v>
      </c>
      <c r="B55" s="149" t="s">
        <v>234</v>
      </c>
      <c r="C55" s="95" t="s">
        <v>235</v>
      </c>
      <c r="D55" s="149" t="s">
        <v>235</v>
      </c>
      <c r="E55" s="64">
        <v>8001</v>
      </c>
      <c r="F55" s="149" t="s">
        <v>245</v>
      </c>
      <c r="G55" s="64">
        <v>8112</v>
      </c>
      <c r="H55" s="613">
        <v>34531</v>
      </c>
      <c r="I55" s="513">
        <v>0.78</v>
      </c>
      <c r="J55" s="513">
        <v>34531.78</v>
      </c>
      <c r="K55" s="619">
        <v>2E-3</v>
      </c>
      <c r="L55" s="626"/>
      <c r="M55" s="574"/>
    </row>
    <row r="56" spans="1:13" s="429" customFormat="1" ht="15" hidden="1" customHeight="1">
      <c r="A56" s="421" t="s">
        <v>233</v>
      </c>
      <c r="B56" s="149" t="s">
        <v>233</v>
      </c>
      <c r="C56" s="95" t="s">
        <v>172</v>
      </c>
      <c r="D56" s="149" t="s">
        <v>246</v>
      </c>
      <c r="E56" s="64">
        <v>8301</v>
      </c>
      <c r="F56" s="149" t="s">
        <v>247</v>
      </c>
      <c r="G56" s="64">
        <v>8301</v>
      </c>
      <c r="H56" s="613">
        <v>81788</v>
      </c>
      <c r="I56" s="513">
        <v>513.75</v>
      </c>
      <c r="J56" s="513">
        <v>82301.75</v>
      </c>
      <c r="K56" s="513">
        <v>0.62</v>
      </c>
      <c r="L56" s="626"/>
      <c r="M56" s="574"/>
    </row>
    <row r="57" spans="1:13" s="429" customFormat="1" ht="15" hidden="1" customHeight="1">
      <c r="A57" s="421" t="s">
        <v>233</v>
      </c>
      <c r="B57" s="149" t="s">
        <v>233</v>
      </c>
      <c r="C57" s="95" t="s">
        <v>172</v>
      </c>
      <c r="D57" s="149" t="s">
        <v>246</v>
      </c>
      <c r="E57" s="64">
        <v>8301</v>
      </c>
      <c r="F57" s="66" t="s">
        <v>248</v>
      </c>
      <c r="G57" s="64">
        <v>8306</v>
      </c>
      <c r="H57" s="613">
        <v>6920</v>
      </c>
      <c r="I57" s="513">
        <v>5.62</v>
      </c>
      <c r="J57" s="513">
        <v>6925.62</v>
      </c>
      <c r="K57" s="513">
        <v>0.08</v>
      </c>
      <c r="L57" s="626"/>
      <c r="M57" s="574"/>
    </row>
    <row r="58" spans="1:13" s="429" customFormat="1" ht="15" hidden="1" customHeight="1">
      <c r="A58" s="421" t="s">
        <v>249</v>
      </c>
      <c r="B58" s="149" t="s">
        <v>250</v>
      </c>
      <c r="C58" s="95" t="s">
        <v>172</v>
      </c>
      <c r="D58" s="149" t="s">
        <v>251</v>
      </c>
      <c r="E58" s="64">
        <v>9001</v>
      </c>
      <c r="F58" s="149" t="s">
        <v>252</v>
      </c>
      <c r="G58" s="64">
        <v>9101</v>
      </c>
      <c r="H58" s="513">
        <v>110458.48</v>
      </c>
      <c r="I58" s="513">
        <v>2357.7199999999998</v>
      </c>
      <c r="J58" s="618">
        <v>112816.2</v>
      </c>
      <c r="K58" s="513">
        <v>2.09</v>
      </c>
      <c r="L58" s="626"/>
      <c r="M58" s="574"/>
    </row>
    <row r="59" spans="1:13" s="429" customFormat="1" ht="15" hidden="1" customHeight="1">
      <c r="A59" s="421" t="s">
        <v>249</v>
      </c>
      <c r="B59" s="149" t="s">
        <v>250</v>
      </c>
      <c r="C59" s="95" t="s">
        <v>172</v>
      </c>
      <c r="D59" s="149" t="s">
        <v>251</v>
      </c>
      <c r="E59" s="64">
        <v>9001</v>
      </c>
      <c r="F59" s="149" t="s">
        <v>253</v>
      </c>
      <c r="G59" s="64">
        <v>9112</v>
      </c>
      <c r="H59" s="513">
        <v>17406.150000000001</v>
      </c>
      <c r="I59" s="613">
        <v>0</v>
      </c>
      <c r="J59" s="513">
        <v>17406.150000000001</v>
      </c>
      <c r="K59" s="613">
        <v>0</v>
      </c>
      <c r="L59" s="626"/>
      <c r="M59" s="574"/>
    </row>
    <row r="60" spans="1:13" s="429" customFormat="1" ht="15" hidden="1" customHeight="1">
      <c r="A60" s="421" t="s">
        <v>249</v>
      </c>
      <c r="B60" s="150" t="s">
        <v>250</v>
      </c>
      <c r="C60" s="95" t="s">
        <v>172</v>
      </c>
      <c r="D60" s="150" t="s">
        <v>254</v>
      </c>
      <c r="E60" s="64">
        <v>9120</v>
      </c>
      <c r="F60" s="150" t="s">
        <v>254</v>
      </c>
      <c r="G60" s="64">
        <v>9120</v>
      </c>
      <c r="H60" s="613">
        <v>17394</v>
      </c>
      <c r="I60" s="618">
        <v>226.7</v>
      </c>
      <c r="J60" s="618">
        <v>17620.7</v>
      </c>
      <c r="K60" s="513">
        <v>1.29</v>
      </c>
      <c r="L60" s="626"/>
      <c r="M60" s="574"/>
    </row>
    <row r="61" spans="1:13" s="429" customFormat="1" ht="15" hidden="1" customHeight="1">
      <c r="A61" s="421" t="s">
        <v>249</v>
      </c>
      <c r="B61" s="150" t="s">
        <v>255</v>
      </c>
      <c r="C61" s="95" t="s">
        <v>172</v>
      </c>
      <c r="D61" s="150" t="s">
        <v>256</v>
      </c>
      <c r="E61" s="64">
        <v>9201</v>
      </c>
      <c r="F61" s="150" t="s">
        <v>256</v>
      </c>
      <c r="G61" s="64">
        <v>9201</v>
      </c>
      <c r="H61" s="513">
        <v>15954.83</v>
      </c>
      <c r="I61" s="513">
        <v>136.33000000000001</v>
      </c>
      <c r="J61" s="513">
        <v>16091.16</v>
      </c>
      <c r="K61" s="513">
        <v>0.85</v>
      </c>
      <c r="L61" s="626"/>
      <c r="M61" s="574"/>
    </row>
    <row r="62" spans="1:13" s="429" customFormat="1" ht="15" hidden="1" customHeight="1">
      <c r="A62" s="421" t="s">
        <v>257</v>
      </c>
      <c r="B62" s="149" t="s">
        <v>258</v>
      </c>
      <c r="C62" s="95" t="s">
        <v>172</v>
      </c>
      <c r="D62" s="149" t="s">
        <v>259</v>
      </c>
      <c r="E62" s="64">
        <v>10001</v>
      </c>
      <c r="F62" s="149" t="s">
        <v>260</v>
      </c>
      <c r="G62" s="64">
        <v>10101</v>
      </c>
      <c r="H62" s="513">
        <v>96782.02</v>
      </c>
      <c r="I62" s="613">
        <v>0</v>
      </c>
      <c r="J62" s="513">
        <v>96782.02</v>
      </c>
      <c r="K62" s="613">
        <v>0</v>
      </c>
      <c r="L62" s="626"/>
      <c r="M62" s="574"/>
    </row>
    <row r="63" spans="1:13" s="429" customFormat="1" ht="15" hidden="1" customHeight="1">
      <c r="A63" s="421" t="s">
        <v>257</v>
      </c>
      <c r="B63" s="149" t="s">
        <v>258</v>
      </c>
      <c r="C63" s="95" t="s">
        <v>172</v>
      </c>
      <c r="D63" s="149" t="s">
        <v>259</v>
      </c>
      <c r="E63" s="64">
        <v>10001</v>
      </c>
      <c r="F63" s="149" t="s">
        <v>261</v>
      </c>
      <c r="G63" s="64">
        <v>10109</v>
      </c>
      <c r="H63" s="618">
        <v>17224.2</v>
      </c>
      <c r="I63" s="613">
        <v>130</v>
      </c>
      <c r="J63" s="618">
        <v>17354.2</v>
      </c>
      <c r="K63" s="513">
        <v>0.75</v>
      </c>
      <c r="L63" s="626"/>
      <c r="M63" s="574"/>
    </row>
    <row r="64" spans="1:13" s="429" customFormat="1" ht="15" hidden="1" customHeight="1">
      <c r="A64" s="421" t="s">
        <v>257</v>
      </c>
      <c r="B64" s="150" t="s">
        <v>262</v>
      </c>
      <c r="C64" s="95" t="s">
        <v>172</v>
      </c>
      <c r="D64" s="150" t="s">
        <v>263</v>
      </c>
      <c r="E64" s="64">
        <v>10201</v>
      </c>
      <c r="F64" s="150" t="s">
        <v>263</v>
      </c>
      <c r="G64" s="64">
        <v>10201</v>
      </c>
      <c r="H64" s="513">
        <v>31221.27</v>
      </c>
      <c r="I64" s="613">
        <v>0</v>
      </c>
      <c r="J64" s="513">
        <v>31221.27</v>
      </c>
      <c r="K64" s="613">
        <v>0</v>
      </c>
      <c r="L64" s="626"/>
      <c r="M64" s="574"/>
    </row>
    <row r="65" spans="1:13" s="429" customFormat="1" ht="15" hidden="1" customHeight="1">
      <c r="A65" s="421" t="s">
        <v>257</v>
      </c>
      <c r="B65" s="149" t="s">
        <v>264</v>
      </c>
      <c r="C65" s="95" t="s">
        <v>172</v>
      </c>
      <c r="D65" s="149" t="s">
        <v>264</v>
      </c>
      <c r="E65" s="64">
        <v>10301</v>
      </c>
      <c r="F65" s="149" t="s">
        <v>264</v>
      </c>
      <c r="G65" s="64">
        <v>10301</v>
      </c>
      <c r="H65" s="613">
        <v>103349</v>
      </c>
      <c r="I65" s="513">
        <v>278.82</v>
      </c>
      <c r="J65" s="513">
        <v>103627.82</v>
      </c>
      <c r="K65" s="513">
        <v>0.27</v>
      </c>
      <c r="L65" s="626"/>
      <c r="M65" s="574"/>
    </row>
    <row r="66" spans="1:13" s="429" customFormat="1" ht="15" hidden="1" customHeight="1">
      <c r="A66" s="421" t="s">
        <v>265</v>
      </c>
      <c r="B66" s="150" t="s">
        <v>266</v>
      </c>
      <c r="C66" s="95" t="s">
        <v>172</v>
      </c>
      <c r="D66" s="150" t="s">
        <v>266</v>
      </c>
      <c r="E66" s="64">
        <v>11101</v>
      </c>
      <c r="F66" s="150" t="s">
        <v>266</v>
      </c>
      <c r="G66" s="64">
        <v>11101</v>
      </c>
      <c r="H66" s="613">
        <v>28889</v>
      </c>
      <c r="I66" s="613">
        <v>0</v>
      </c>
      <c r="J66" s="613">
        <v>28889</v>
      </c>
      <c r="K66" s="613">
        <v>0</v>
      </c>
      <c r="L66" s="626"/>
      <c r="M66" s="574"/>
    </row>
    <row r="67" spans="1:13" s="429" customFormat="1" ht="15" hidden="1" customHeight="1">
      <c r="A67" s="421" t="s">
        <v>267</v>
      </c>
      <c r="B67" s="149" t="s">
        <v>267</v>
      </c>
      <c r="C67" s="95" t="s">
        <v>172</v>
      </c>
      <c r="D67" s="149" t="s">
        <v>268</v>
      </c>
      <c r="E67" s="64">
        <v>12101</v>
      </c>
      <c r="F67" s="66" t="s">
        <v>268</v>
      </c>
      <c r="G67" s="64">
        <v>12101</v>
      </c>
      <c r="H67" s="613">
        <v>67475</v>
      </c>
      <c r="I67" s="613">
        <v>0</v>
      </c>
      <c r="J67" s="613">
        <v>67475</v>
      </c>
      <c r="K67" s="613">
        <v>0</v>
      </c>
      <c r="L67" s="626"/>
      <c r="M67" s="574"/>
    </row>
    <row r="68" spans="1:13" s="429" customFormat="1" ht="15" customHeight="1">
      <c r="A68" s="421" t="s">
        <v>269</v>
      </c>
      <c r="B68" s="149" t="s">
        <v>270</v>
      </c>
      <c r="C68" s="95" t="s">
        <v>271</v>
      </c>
      <c r="D68" s="149" t="s">
        <v>271</v>
      </c>
      <c r="E68" s="64">
        <v>13001</v>
      </c>
      <c r="F68" s="149" t="s">
        <v>270</v>
      </c>
      <c r="G68" s="64">
        <v>13101</v>
      </c>
      <c r="H68" s="613">
        <v>204132</v>
      </c>
      <c r="I68" s="513">
        <v>5094.05</v>
      </c>
      <c r="J68" s="513">
        <v>209226.05</v>
      </c>
      <c r="K68" s="513">
        <v>2.4300000000000002</v>
      </c>
      <c r="L68" s="626"/>
      <c r="M68" s="574"/>
    </row>
    <row r="69" spans="1:13" s="429" customFormat="1" ht="15" customHeight="1">
      <c r="A69" s="421" t="s">
        <v>269</v>
      </c>
      <c r="B69" s="149" t="s">
        <v>270</v>
      </c>
      <c r="C69" s="95" t="s">
        <v>271</v>
      </c>
      <c r="D69" s="149" t="s">
        <v>271</v>
      </c>
      <c r="E69" s="64">
        <v>13001</v>
      </c>
      <c r="F69" s="149" t="s">
        <v>272</v>
      </c>
      <c r="G69" s="64">
        <v>13102</v>
      </c>
      <c r="H69" s="613">
        <v>40645</v>
      </c>
      <c r="I69" s="613">
        <v>0</v>
      </c>
      <c r="J69" s="613">
        <v>40645</v>
      </c>
      <c r="K69" s="613">
        <v>0</v>
      </c>
      <c r="L69" s="626"/>
      <c r="M69" s="574"/>
    </row>
    <row r="70" spans="1:13" s="429" customFormat="1" ht="15" customHeight="1">
      <c r="A70" s="421" t="s">
        <v>269</v>
      </c>
      <c r="B70" s="149" t="s">
        <v>270</v>
      </c>
      <c r="C70" s="95" t="s">
        <v>271</v>
      </c>
      <c r="D70" s="149" t="s">
        <v>271</v>
      </c>
      <c r="E70" s="64">
        <v>13001</v>
      </c>
      <c r="F70" s="149" t="s">
        <v>273</v>
      </c>
      <c r="G70" s="64">
        <v>13103</v>
      </c>
      <c r="H70" s="613">
        <v>65166</v>
      </c>
      <c r="I70" s="513">
        <v>187.69</v>
      </c>
      <c r="J70" s="513">
        <v>65353.69</v>
      </c>
      <c r="K70" s="513">
        <v>0.28999999999999998</v>
      </c>
      <c r="L70" s="626"/>
      <c r="M70" s="574"/>
    </row>
    <row r="71" spans="1:13" s="429" customFormat="1" ht="15" customHeight="1">
      <c r="A71" s="421" t="s">
        <v>269</v>
      </c>
      <c r="B71" s="149" t="s">
        <v>270</v>
      </c>
      <c r="C71" s="95" t="s">
        <v>271</v>
      </c>
      <c r="D71" s="149" t="s">
        <v>271</v>
      </c>
      <c r="E71" s="64">
        <v>13001</v>
      </c>
      <c r="F71" s="149" t="s">
        <v>274</v>
      </c>
      <c r="G71" s="64">
        <v>13104</v>
      </c>
      <c r="H71" s="618">
        <v>64500.2</v>
      </c>
      <c r="I71" s="613">
        <v>0</v>
      </c>
      <c r="J71" s="618">
        <v>64500.2</v>
      </c>
      <c r="K71" s="613">
        <v>0</v>
      </c>
      <c r="L71" s="626"/>
      <c r="M71" s="574"/>
    </row>
    <row r="72" spans="1:13" s="429" customFormat="1" ht="15" customHeight="1">
      <c r="A72" s="421" t="s">
        <v>269</v>
      </c>
      <c r="B72" s="149" t="s">
        <v>270</v>
      </c>
      <c r="C72" s="95" t="s">
        <v>271</v>
      </c>
      <c r="D72" s="149" t="s">
        <v>271</v>
      </c>
      <c r="E72" s="64">
        <v>13001</v>
      </c>
      <c r="F72" s="149" t="s">
        <v>275</v>
      </c>
      <c r="G72" s="64">
        <v>13105</v>
      </c>
      <c r="H72" s="513">
        <v>80132.61</v>
      </c>
      <c r="I72" s="513">
        <v>192.26</v>
      </c>
      <c r="J72" s="513">
        <v>80324.87</v>
      </c>
      <c r="K72" s="513">
        <v>0.24</v>
      </c>
      <c r="L72" s="626"/>
      <c r="M72" s="574"/>
    </row>
    <row r="73" spans="1:13" s="429" customFormat="1" ht="15" customHeight="1">
      <c r="A73" s="421" t="s">
        <v>269</v>
      </c>
      <c r="B73" s="149" t="s">
        <v>270</v>
      </c>
      <c r="C73" s="95" t="s">
        <v>271</v>
      </c>
      <c r="D73" s="149" t="s">
        <v>271</v>
      </c>
      <c r="E73" s="64">
        <v>13001</v>
      </c>
      <c r="F73" s="149" t="s">
        <v>276</v>
      </c>
      <c r="G73" s="64">
        <v>13106</v>
      </c>
      <c r="H73" s="613">
        <v>71688</v>
      </c>
      <c r="I73" s="613">
        <v>0</v>
      </c>
      <c r="J73" s="613">
        <v>71688</v>
      </c>
      <c r="K73" s="613">
        <v>0</v>
      </c>
      <c r="L73" s="626"/>
      <c r="M73" s="574"/>
    </row>
    <row r="74" spans="1:13" s="429" customFormat="1" ht="15" customHeight="1">
      <c r="A74" s="421" t="s">
        <v>269</v>
      </c>
      <c r="B74" s="149" t="s">
        <v>270</v>
      </c>
      <c r="C74" s="95" t="s">
        <v>271</v>
      </c>
      <c r="D74" s="149" t="s">
        <v>271</v>
      </c>
      <c r="E74" s="64">
        <v>13001</v>
      </c>
      <c r="F74" s="149" t="s">
        <v>277</v>
      </c>
      <c r="G74" s="64">
        <v>13107</v>
      </c>
      <c r="H74" s="513">
        <v>52906.28</v>
      </c>
      <c r="I74" s="613">
        <v>0</v>
      </c>
      <c r="J74" s="513">
        <v>52906.28</v>
      </c>
      <c r="K74" s="613">
        <v>0</v>
      </c>
      <c r="L74" s="626"/>
      <c r="M74" s="574"/>
    </row>
    <row r="75" spans="1:13" s="429" customFormat="1" ht="15" customHeight="1">
      <c r="A75" s="421" t="s">
        <v>269</v>
      </c>
      <c r="B75" s="149" t="s">
        <v>270</v>
      </c>
      <c r="C75" s="95" t="s">
        <v>271</v>
      </c>
      <c r="D75" s="149" t="s">
        <v>271</v>
      </c>
      <c r="E75" s="64">
        <v>13001</v>
      </c>
      <c r="F75" s="149" t="s">
        <v>278</v>
      </c>
      <c r="G75" s="64">
        <v>13108</v>
      </c>
      <c r="H75" s="513">
        <v>49898.51</v>
      </c>
      <c r="I75" s="513">
        <v>430.59</v>
      </c>
      <c r="J75" s="618">
        <v>50329.1</v>
      </c>
      <c r="K75" s="513">
        <v>0.86</v>
      </c>
      <c r="L75" s="626"/>
      <c r="M75" s="574"/>
    </row>
    <row r="76" spans="1:13" s="429" customFormat="1" ht="15" customHeight="1">
      <c r="A76" s="421" t="s">
        <v>269</v>
      </c>
      <c r="B76" s="149" t="s">
        <v>270</v>
      </c>
      <c r="C76" s="95" t="s">
        <v>271</v>
      </c>
      <c r="D76" s="149" t="s">
        <v>271</v>
      </c>
      <c r="E76" s="64">
        <v>13001</v>
      </c>
      <c r="F76" s="149" t="s">
        <v>279</v>
      </c>
      <c r="G76" s="64">
        <v>13109</v>
      </c>
      <c r="H76" s="613">
        <v>46771</v>
      </c>
      <c r="I76" s="513">
        <v>7.32</v>
      </c>
      <c r="J76" s="513">
        <v>46778.32</v>
      </c>
      <c r="K76" s="513">
        <v>0.02</v>
      </c>
      <c r="L76" s="626"/>
      <c r="M76" s="574"/>
    </row>
    <row r="77" spans="1:13" s="429" customFormat="1" ht="15" customHeight="1">
      <c r="A77" s="421" t="s">
        <v>269</v>
      </c>
      <c r="B77" s="149" t="s">
        <v>270</v>
      </c>
      <c r="C77" s="95" t="s">
        <v>271</v>
      </c>
      <c r="D77" s="149" t="s">
        <v>271</v>
      </c>
      <c r="E77" s="64">
        <v>13001</v>
      </c>
      <c r="F77" s="149" t="s">
        <v>280</v>
      </c>
      <c r="G77" s="64">
        <v>13110</v>
      </c>
      <c r="H77" s="513">
        <v>177703.53</v>
      </c>
      <c r="I77" s="513">
        <v>2340.89</v>
      </c>
      <c r="J77" s="513">
        <v>180044.42</v>
      </c>
      <c r="K77" s="618">
        <v>1.3</v>
      </c>
      <c r="L77" s="626"/>
      <c r="M77" s="574"/>
    </row>
    <row r="78" spans="1:13" s="429" customFormat="1" ht="15" customHeight="1">
      <c r="A78" s="421" t="s">
        <v>269</v>
      </c>
      <c r="B78" s="149" t="s">
        <v>270</v>
      </c>
      <c r="C78" s="95" t="s">
        <v>271</v>
      </c>
      <c r="D78" s="149" t="s">
        <v>271</v>
      </c>
      <c r="E78" s="64">
        <v>13001</v>
      </c>
      <c r="F78" s="149" t="s">
        <v>281</v>
      </c>
      <c r="G78" s="64">
        <v>13111</v>
      </c>
      <c r="H78" s="613">
        <v>62002</v>
      </c>
      <c r="I78" s="618">
        <v>344.2</v>
      </c>
      <c r="J78" s="618">
        <v>62346.2</v>
      </c>
      <c r="K78" s="513">
        <v>0.55000000000000004</v>
      </c>
      <c r="L78" s="626"/>
      <c r="M78" s="574"/>
    </row>
    <row r="79" spans="1:13" s="429" customFormat="1" ht="15" customHeight="1">
      <c r="A79" s="421" t="s">
        <v>269</v>
      </c>
      <c r="B79" s="149" t="s">
        <v>270</v>
      </c>
      <c r="C79" s="95" t="s">
        <v>271</v>
      </c>
      <c r="D79" s="149" t="s">
        <v>271</v>
      </c>
      <c r="E79" s="64">
        <v>13001</v>
      </c>
      <c r="F79" s="149" t="s">
        <v>282</v>
      </c>
      <c r="G79" s="64">
        <v>13112</v>
      </c>
      <c r="H79" s="618">
        <v>90563.1</v>
      </c>
      <c r="I79" s="613">
        <v>0</v>
      </c>
      <c r="J79" s="618">
        <v>90563.1</v>
      </c>
      <c r="K79" s="613">
        <v>0</v>
      </c>
      <c r="L79" s="626"/>
      <c r="M79" s="574"/>
    </row>
    <row r="80" spans="1:13" s="429" customFormat="1" ht="15" customHeight="1">
      <c r="A80" s="421" t="s">
        <v>269</v>
      </c>
      <c r="B80" s="149" t="s">
        <v>270</v>
      </c>
      <c r="C80" s="95" t="s">
        <v>271</v>
      </c>
      <c r="D80" s="149" t="s">
        <v>271</v>
      </c>
      <c r="E80" s="64">
        <v>13001</v>
      </c>
      <c r="F80" s="149" t="s">
        <v>283</v>
      </c>
      <c r="G80" s="64">
        <v>13113</v>
      </c>
      <c r="H80" s="513">
        <v>44773.19</v>
      </c>
      <c r="I80" s="513">
        <v>1808.58</v>
      </c>
      <c r="J80" s="513">
        <v>46581.770000000004</v>
      </c>
      <c r="K80" s="513">
        <v>3.88</v>
      </c>
      <c r="L80" s="626"/>
      <c r="M80" s="574"/>
    </row>
    <row r="81" spans="1:13" s="429" customFormat="1" ht="15" customHeight="1">
      <c r="A81" s="421" t="s">
        <v>269</v>
      </c>
      <c r="B81" s="149" t="s">
        <v>270</v>
      </c>
      <c r="C81" s="95" t="s">
        <v>271</v>
      </c>
      <c r="D81" s="149" t="s">
        <v>271</v>
      </c>
      <c r="E81" s="64">
        <v>13001</v>
      </c>
      <c r="F81" s="149" t="s">
        <v>284</v>
      </c>
      <c r="G81" s="64">
        <v>13114</v>
      </c>
      <c r="H81" s="618">
        <v>117284.5</v>
      </c>
      <c r="I81" s="613">
        <v>0</v>
      </c>
      <c r="J81" s="618">
        <v>117284.5</v>
      </c>
      <c r="K81" s="613">
        <v>0</v>
      </c>
      <c r="L81" s="626"/>
      <c r="M81" s="574"/>
    </row>
    <row r="82" spans="1:13" s="429" customFormat="1" ht="15" customHeight="1">
      <c r="A82" s="421" t="s">
        <v>269</v>
      </c>
      <c r="B82" s="149" t="s">
        <v>270</v>
      </c>
      <c r="C82" s="95" t="s">
        <v>271</v>
      </c>
      <c r="D82" s="149" t="s">
        <v>271</v>
      </c>
      <c r="E82" s="64">
        <v>13001</v>
      </c>
      <c r="F82" s="149" t="s">
        <v>285</v>
      </c>
      <c r="G82" s="64">
        <v>13115</v>
      </c>
      <c r="H82" s="618">
        <v>57238.7</v>
      </c>
      <c r="I82" s="513">
        <v>729.92</v>
      </c>
      <c r="J82" s="513">
        <v>57968.619999999995</v>
      </c>
      <c r="K82" s="513">
        <v>1.26</v>
      </c>
      <c r="L82" s="626"/>
      <c r="M82" s="574"/>
    </row>
    <row r="83" spans="1:13" s="429" customFormat="1" ht="15" customHeight="1">
      <c r="A83" s="421" t="s">
        <v>269</v>
      </c>
      <c r="B83" s="149" t="s">
        <v>270</v>
      </c>
      <c r="C83" s="95" t="s">
        <v>271</v>
      </c>
      <c r="D83" s="149" t="s">
        <v>271</v>
      </c>
      <c r="E83" s="64">
        <v>13001</v>
      </c>
      <c r="F83" s="149" t="s">
        <v>286</v>
      </c>
      <c r="G83" s="64">
        <v>13116</v>
      </c>
      <c r="H83" s="513">
        <v>51219.65</v>
      </c>
      <c r="I83" s="613">
        <v>0</v>
      </c>
      <c r="J83" s="513">
        <v>51219.65</v>
      </c>
      <c r="K83" s="613">
        <v>0</v>
      </c>
      <c r="L83" s="626"/>
      <c r="M83" s="574"/>
    </row>
    <row r="84" spans="1:13" s="429" customFormat="1" ht="15" customHeight="1">
      <c r="A84" s="421" t="s">
        <v>269</v>
      </c>
      <c r="B84" s="149" t="s">
        <v>270</v>
      </c>
      <c r="C84" s="95" t="s">
        <v>271</v>
      </c>
      <c r="D84" s="149" t="s">
        <v>271</v>
      </c>
      <c r="E84" s="64">
        <v>13001</v>
      </c>
      <c r="F84" s="149" t="s">
        <v>287</v>
      </c>
      <c r="G84" s="64">
        <v>13117</v>
      </c>
      <c r="H84" s="618">
        <v>42371.199999999997</v>
      </c>
      <c r="I84" s="513">
        <v>419.37</v>
      </c>
      <c r="J84" s="513">
        <v>42790.57</v>
      </c>
      <c r="K84" s="513">
        <v>0.98</v>
      </c>
      <c r="L84" s="626"/>
      <c r="M84" s="574"/>
    </row>
    <row r="85" spans="1:13" s="429" customFormat="1" ht="15" customHeight="1">
      <c r="A85" s="421" t="s">
        <v>269</v>
      </c>
      <c r="B85" s="149" t="s">
        <v>270</v>
      </c>
      <c r="C85" s="95" t="s">
        <v>271</v>
      </c>
      <c r="D85" s="149" t="s">
        <v>271</v>
      </c>
      <c r="E85" s="64">
        <v>13001</v>
      </c>
      <c r="F85" s="149" t="s">
        <v>288</v>
      </c>
      <c r="G85" s="64">
        <v>13118</v>
      </c>
      <c r="H85" s="613">
        <v>55634</v>
      </c>
      <c r="I85" s="613">
        <v>0</v>
      </c>
      <c r="J85" s="613">
        <v>55634</v>
      </c>
      <c r="K85" s="613">
        <v>0</v>
      </c>
      <c r="L85" s="626"/>
      <c r="M85" s="574"/>
    </row>
    <row r="86" spans="1:13" s="429" customFormat="1" ht="15" customHeight="1">
      <c r="A86" s="421" t="s">
        <v>269</v>
      </c>
      <c r="B86" s="149" t="s">
        <v>270</v>
      </c>
      <c r="C86" s="95" t="s">
        <v>271</v>
      </c>
      <c r="D86" s="149" t="s">
        <v>271</v>
      </c>
      <c r="E86" s="64">
        <v>13001</v>
      </c>
      <c r="F86" s="149" t="s">
        <v>289</v>
      </c>
      <c r="G86" s="64">
        <v>13119</v>
      </c>
      <c r="H86" s="513">
        <v>272281.89</v>
      </c>
      <c r="I86" s="513">
        <v>2455.54</v>
      </c>
      <c r="J86" s="513">
        <v>274737.43</v>
      </c>
      <c r="K86" s="513">
        <v>0.89</v>
      </c>
      <c r="L86" s="626"/>
      <c r="M86" s="574"/>
    </row>
    <row r="87" spans="1:13" s="429" customFormat="1" ht="15" customHeight="1">
      <c r="A87" s="421" t="s">
        <v>269</v>
      </c>
      <c r="B87" s="149" t="s">
        <v>270</v>
      </c>
      <c r="C87" s="95" t="s">
        <v>271</v>
      </c>
      <c r="D87" s="149" t="s">
        <v>271</v>
      </c>
      <c r="E87" s="64">
        <v>13001</v>
      </c>
      <c r="F87" s="149" t="s">
        <v>290</v>
      </c>
      <c r="G87" s="64">
        <v>13120</v>
      </c>
      <c r="H87" s="613">
        <v>83721</v>
      </c>
      <c r="I87" s="613">
        <v>0</v>
      </c>
      <c r="J87" s="613">
        <v>83721</v>
      </c>
      <c r="K87" s="613">
        <v>0</v>
      </c>
      <c r="L87" s="626"/>
      <c r="M87" s="574"/>
    </row>
    <row r="88" spans="1:13" s="429" customFormat="1" ht="15" customHeight="1">
      <c r="A88" s="421" t="s">
        <v>269</v>
      </c>
      <c r="B88" s="149" t="s">
        <v>270</v>
      </c>
      <c r="C88" s="95" t="s">
        <v>271</v>
      </c>
      <c r="D88" s="149" t="s">
        <v>271</v>
      </c>
      <c r="E88" s="64">
        <v>13001</v>
      </c>
      <c r="F88" s="149" t="s">
        <v>291</v>
      </c>
      <c r="G88" s="64">
        <v>13121</v>
      </c>
      <c r="H88" s="613">
        <v>43465</v>
      </c>
      <c r="I88" s="613">
        <v>0</v>
      </c>
      <c r="J88" s="613">
        <v>43465</v>
      </c>
      <c r="K88" s="613">
        <v>0</v>
      </c>
      <c r="L88" s="626"/>
      <c r="M88" s="574"/>
    </row>
    <row r="89" spans="1:13" s="429" customFormat="1" ht="15" customHeight="1">
      <c r="A89" s="421" t="s">
        <v>269</v>
      </c>
      <c r="B89" s="149" t="s">
        <v>270</v>
      </c>
      <c r="C89" s="95" t="s">
        <v>271</v>
      </c>
      <c r="D89" s="149" t="s">
        <v>271</v>
      </c>
      <c r="E89" s="64">
        <v>13001</v>
      </c>
      <c r="F89" s="149" t="s">
        <v>292</v>
      </c>
      <c r="G89" s="64">
        <v>13122</v>
      </c>
      <c r="H89" s="613">
        <v>123089</v>
      </c>
      <c r="I89" s="513">
        <v>1042.04</v>
      </c>
      <c r="J89" s="513">
        <v>124131.04</v>
      </c>
      <c r="K89" s="513">
        <v>0.84</v>
      </c>
      <c r="L89" s="626"/>
      <c r="M89" s="574"/>
    </row>
    <row r="90" spans="1:13" s="429" customFormat="1" ht="15" customHeight="1">
      <c r="A90" s="421" t="s">
        <v>269</v>
      </c>
      <c r="B90" s="149" t="s">
        <v>270</v>
      </c>
      <c r="C90" s="95" t="s">
        <v>271</v>
      </c>
      <c r="D90" s="149" t="s">
        <v>271</v>
      </c>
      <c r="E90" s="64">
        <v>13001</v>
      </c>
      <c r="F90" s="149" t="s">
        <v>293</v>
      </c>
      <c r="G90" s="64">
        <v>13123</v>
      </c>
      <c r="H90" s="618">
        <v>78169.3</v>
      </c>
      <c r="I90" s="613">
        <v>6996</v>
      </c>
      <c r="J90" s="618">
        <v>85165.3</v>
      </c>
      <c r="K90" s="513">
        <v>8.2100000000000009</v>
      </c>
      <c r="L90" s="626"/>
      <c r="M90" s="574"/>
    </row>
    <row r="91" spans="1:13" s="429" customFormat="1" ht="15" customHeight="1">
      <c r="A91" s="421" t="s">
        <v>269</v>
      </c>
      <c r="B91" s="149" t="s">
        <v>270</v>
      </c>
      <c r="C91" s="95" t="s">
        <v>271</v>
      </c>
      <c r="D91" s="149" t="s">
        <v>271</v>
      </c>
      <c r="E91" s="64">
        <v>13001</v>
      </c>
      <c r="F91" s="149" t="s">
        <v>294</v>
      </c>
      <c r="G91" s="64">
        <v>13124</v>
      </c>
      <c r="H91" s="513">
        <v>122961.73</v>
      </c>
      <c r="I91" s="513">
        <v>546.23</v>
      </c>
      <c r="J91" s="513">
        <v>123507.95999999999</v>
      </c>
      <c r="K91" s="513">
        <v>0.44</v>
      </c>
      <c r="L91" s="626"/>
      <c r="M91" s="574"/>
    </row>
    <row r="92" spans="1:13" s="429" customFormat="1" ht="15" customHeight="1">
      <c r="A92" s="421" t="s">
        <v>269</v>
      </c>
      <c r="B92" s="149" t="s">
        <v>270</v>
      </c>
      <c r="C92" s="95" t="s">
        <v>271</v>
      </c>
      <c r="D92" s="149" t="s">
        <v>271</v>
      </c>
      <c r="E92" s="64">
        <v>13001</v>
      </c>
      <c r="F92" s="149" t="s">
        <v>295</v>
      </c>
      <c r="G92" s="64">
        <v>13125</v>
      </c>
      <c r="H92" s="513">
        <v>81056.77</v>
      </c>
      <c r="I92" s="513">
        <v>502.98</v>
      </c>
      <c r="J92" s="513">
        <v>81559.75</v>
      </c>
      <c r="K92" s="513">
        <v>0.62</v>
      </c>
      <c r="L92" s="626"/>
      <c r="M92" s="574"/>
    </row>
    <row r="93" spans="1:13" s="429" customFormat="1" ht="15" customHeight="1">
      <c r="A93" s="421" t="s">
        <v>269</v>
      </c>
      <c r="B93" s="149" t="s">
        <v>270</v>
      </c>
      <c r="C93" s="95" t="s">
        <v>271</v>
      </c>
      <c r="D93" s="149" t="s">
        <v>271</v>
      </c>
      <c r="E93" s="64">
        <v>13001</v>
      </c>
      <c r="F93" s="149" t="s">
        <v>296</v>
      </c>
      <c r="G93" s="64">
        <v>13126</v>
      </c>
      <c r="H93" s="613">
        <v>60608</v>
      </c>
      <c r="I93" s="613">
        <v>0</v>
      </c>
      <c r="J93" s="613">
        <v>60608</v>
      </c>
      <c r="K93" s="613">
        <v>0</v>
      </c>
      <c r="L93" s="626"/>
      <c r="M93" s="574"/>
    </row>
    <row r="94" spans="1:13" s="429" customFormat="1" ht="15" customHeight="1">
      <c r="A94" s="421" t="s">
        <v>269</v>
      </c>
      <c r="B94" s="149" t="s">
        <v>270</v>
      </c>
      <c r="C94" s="95" t="s">
        <v>271</v>
      </c>
      <c r="D94" s="149" t="s">
        <v>271</v>
      </c>
      <c r="E94" s="64">
        <v>13001</v>
      </c>
      <c r="F94" s="149" t="s">
        <v>297</v>
      </c>
      <c r="G94" s="64">
        <v>13127</v>
      </c>
      <c r="H94" s="618">
        <v>80601.7</v>
      </c>
      <c r="I94" s="618">
        <v>876.1</v>
      </c>
      <c r="J94" s="618">
        <v>81477.8</v>
      </c>
      <c r="K94" s="513">
        <v>1.08</v>
      </c>
      <c r="L94" s="626"/>
      <c r="M94" s="574"/>
    </row>
    <row r="95" spans="1:13" s="429" customFormat="1" ht="15" customHeight="1">
      <c r="A95" s="421" t="s">
        <v>269</v>
      </c>
      <c r="B95" s="149" t="s">
        <v>270</v>
      </c>
      <c r="C95" s="95" t="s">
        <v>271</v>
      </c>
      <c r="D95" s="149" t="s">
        <v>271</v>
      </c>
      <c r="E95" s="64">
        <v>13001</v>
      </c>
      <c r="F95" s="149" t="s">
        <v>298</v>
      </c>
      <c r="G95" s="64">
        <v>13128</v>
      </c>
      <c r="H95" s="613">
        <v>76093</v>
      </c>
      <c r="I95" s="618">
        <v>131.5</v>
      </c>
      <c r="J95" s="618">
        <v>76224.5</v>
      </c>
      <c r="K95" s="513">
        <v>0.17</v>
      </c>
      <c r="L95" s="626"/>
      <c r="M95" s="574"/>
    </row>
    <row r="96" spans="1:13" s="429" customFormat="1" ht="15" customHeight="1">
      <c r="A96" s="421" t="s">
        <v>269</v>
      </c>
      <c r="B96" s="149" t="s">
        <v>270</v>
      </c>
      <c r="C96" s="95" t="s">
        <v>271</v>
      </c>
      <c r="D96" s="149" t="s">
        <v>271</v>
      </c>
      <c r="E96" s="64">
        <v>13001</v>
      </c>
      <c r="F96" s="149" t="s">
        <v>299</v>
      </c>
      <c r="G96" s="64">
        <v>13129</v>
      </c>
      <c r="H96" s="513">
        <v>55367.16</v>
      </c>
      <c r="I96" s="513">
        <v>478.82</v>
      </c>
      <c r="J96" s="513">
        <v>55845.98</v>
      </c>
      <c r="K96" s="513">
        <v>0.86</v>
      </c>
      <c r="L96" s="626"/>
      <c r="M96" s="574"/>
    </row>
    <row r="97" spans="1:13" s="429" customFormat="1" ht="15" customHeight="1">
      <c r="A97" s="421" t="s">
        <v>269</v>
      </c>
      <c r="B97" s="149" t="s">
        <v>270</v>
      </c>
      <c r="C97" s="95" t="s">
        <v>271</v>
      </c>
      <c r="D97" s="149" t="s">
        <v>271</v>
      </c>
      <c r="E97" s="64">
        <v>13001</v>
      </c>
      <c r="F97" s="149" t="s">
        <v>300</v>
      </c>
      <c r="G97" s="64">
        <v>13130</v>
      </c>
      <c r="H97" s="613">
        <v>49034</v>
      </c>
      <c r="I97" s="513">
        <v>468.54</v>
      </c>
      <c r="J97" s="513">
        <v>49502.54</v>
      </c>
      <c r="K97" s="513">
        <v>0.95</v>
      </c>
      <c r="L97" s="626"/>
      <c r="M97" s="574"/>
    </row>
    <row r="98" spans="1:13" s="429" customFormat="1" ht="15" customHeight="1">
      <c r="A98" s="421" t="s">
        <v>269</v>
      </c>
      <c r="B98" s="149" t="s">
        <v>270</v>
      </c>
      <c r="C98" s="95" t="s">
        <v>271</v>
      </c>
      <c r="D98" s="149" t="s">
        <v>271</v>
      </c>
      <c r="E98" s="64">
        <v>13001</v>
      </c>
      <c r="F98" s="149" t="s">
        <v>301</v>
      </c>
      <c r="G98" s="64">
        <v>13131</v>
      </c>
      <c r="H98" s="613">
        <v>44332</v>
      </c>
      <c r="I98" s="613">
        <v>0</v>
      </c>
      <c r="J98" s="613">
        <v>44332</v>
      </c>
      <c r="K98" s="613">
        <v>0</v>
      </c>
      <c r="L98" s="626"/>
      <c r="M98" s="574"/>
    </row>
    <row r="99" spans="1:13" s="429" customFormat="1" ht="15" customHeight="1">
      <c r="A99" s="421" t="s">
        <v>269</v>
      </c>
      <c r="B99" s="149" t="s">
        <v>270</v>
      </c>
      <c r="C99" s="95" t="s">
        <v>271</v>
      </c>
      <c r="D99" s="149" t="s">
        <v>271</v>
      </c>
      <c r="E99" s="64">
        <v>13001</v>
      </c>
      <c r="F99" s="149" t="s">
        <v>302</v>
      </c>
      <c r="G99" s="64">
        <v>13132</v>
      </c>
      <c r="H99" s="513">
        <v>40470.239999999998</v>
      </c>
      <c r="I99" s="513">
        <v>2456.39</v>
      </c>
      <c r="J99" s="513">
        <v>42926.63</v>
      </c>
      <c r="K99" s="513">
        <v>5.72</v>
      </c>
      <c r="L99" s="626"/>
      <c r="M99" s="574"/>
    </row>
    <row r="100" spans="1:13" s="429" customFormat="1" ht="15" customHeight="1">
      <c r="A100" s="421" t="s">
        <v>269</v>
      </c>
      <c r="B100" s="149" t="s">
        <v>303</v>
      </c>
      <c r="C100" s="95" t="s">
        <v>271</v>
      </c>
      <c r="D100" s="149" t="s">
        <v>271</v>
      </c>
      <c r="E100" s="64">
        <v>13001</v>
      </c>
      <c r="F100" s="149" t="s">
        <v>304</v>
      </c>
      <c r="G100" s="64">
        <v>13201</v>
      </c>
      <c r="H100" s="613">
        <v>344929</v>
      </c>
      <c r="I100" s="513">
        <v>3135.42</v>
      </c>
      <c r="J100" s="513">
        <v>348064.42</v>
      </c>
      <c r="K100" s="618">
        <v>0.9</v>
      </c>
      <c r="L100" s="626"/>
      <c r="M100" s="574"/>
    </row>
    <row r="101" spans="1:13" s="429" customFormat="1" ht="15" customHeight="1">
      <c r="A101" s="421" t="s">
        <v>269</v>
      </c>
      <c r="B101" s="149" t="s">
        <v>303</v>
      </c>
      <c r="C101" s="95" t="s">
        <v>271</v>
      </c>
      <c r="D101" s="149" t="s">
        <v>271</v>
      </c>
      <c r="E101" s="64">
        <v>13001</v>
      </c>
      <c r="F101" s="149" t="s">
        <v>305</v>
      </c>
      <c r="G101" s="64">
        <v>13202</v>
      </c>
      <c r="H101" s="613">
        <v>9485</v>
      </c>
      <c r="I101" s="613">
        <v>0</v>
      </c>
      <c r="J101" s="613">
        <v>9485</v>
      </c>
      <c r="K101" s="613">
        <v>0</v>
      </c>
      <c r="L101" s="626"/>
      <c r="M101" s="574"/>
    </row>
    <row r="102" spans="1:13" s="429" customFormat="1" ht="15" customHeight="1">
      <c r="A102" s="421" t="s">
        <v>269</v>
      </c>
      <c r="B102" s="149" t="s">
        <v>303</v>
      </c>
      <c r="C102" s="95" t="s">
        <v>271</v>
      </c>
      <c r="D102" s="149" t="s">
        <v>271</v>
      </c>
      <c r="E102" s="64">
        <v>13001</v>
      </c>
      <c r="F102" s="149" t="s">
        <v>306</v>
      </c>
      <c r="G102" s="64">
        <v>13203</v>
      </c>
      <c r="H102" s="618">
        <v>8034.4</v>
      </c>
      <c r="I102" s="513">
        <v>134.35</v>
      </c>
      <c r="J102" s="513">
        <v>8168.75</v>
      </c>
      <c r="K102" s="513">
        <v>1.64</v>
      </c>
      <c r="L102" s="626"/>
      <c r="M102" s="574"/>
    </row>
    <row r="103" spans="1:13" s="429" customFormat="1" ht="15" customHeight="1">
      <c r="A103" s="421" t="s">
        <v>269</v>
      </c>
      <c r="B103" s="149" t="s">
        <v>307</v>
      </c>
      <c r="C103" s="95" t="s">
        <v>271</v>
      </c>
      <c r="D103" s="149" t="s">
        <v>271</v>
      </c>
      <c r="E103" s="64">
        <v>13001</v>
      </c>
      <c r="F103" s="149" t="s">
        <v>308</v>
      </c>
      <c r="G103" s="64">
        <v>13301</v>
      </c>
      <c r="H103" s="513">
        <v>72738.55</v>
      </c>
      <c r="I103" s="513">
        <v>1321.76</v>
      </c>
      <c r="J103" s="513">
        <v>74060.31</v>
      </c>
      <c r="K103" s="513">
        <v>1.78</v>
      </c>
      <c r="L103" s="626"/>
      <c r="M103" s="574"/>
    </row>
    <row r="104" spans="1:13" s="429" customFormat="1" ht="15" customHeight="1">
      <c r="A104" s="421" t="s">
        <v>269</v>
      </c>
      <c r="B104" s="149" t="s">
        <v>307</v>
      </c>
      <c r="C104" s="95" t="s">
        <v>271</v>
      </c>
      <c r="D104" s="149" t="s">
        <v>271</v>
      </c>
      <c r="E104" s="64">
        <v>13001</v>
      </c>
      <c r="F104" s="149" t="s">
        <v>309</v>
      </c>
      <c r="G104" s="64">
        <v>13302</v>
      </c>
      <c r="H104" s="513">
        <v>48140.89</v>
      </c>
      <c r="I104" s="513">
        <v>10892.89</v>
      </c>
      <c r="J104" s="513">
        <v>59033.78</v>
      </c>
      <c r="K104" s="513">
        <v>18.45</v>
      </c>
      <c r="L104" s="626"/>
      <c r="M104" s="574"/>
    </row>
    <row r="105" spans="1:13" s="429" customFormat="1" ht="15" customHeight="1">
      <c r="A105" s="421" t="s">
        <v>269</v>
      </c>
      <c r="B105" s="149" t="s">
        <v>307</v>
      </c>
      <c r="C105" s="95" t="s">
        <v>271</v>
      </c>
      <c r="D105" s="149" t="s">
        <v>271</v>
      </c>
      <c r="E105" s="64">
        <v>13001</v>
      </c>
      <c r="F105" s="149" t="s">
        <v>310</v>
      </c>
      <c r="G105" s="64">
        <v>13303</v>
      </c>
      <c r="H105" s="613">
        <v>17321</v>
      </c>
      <c r="I105" s="613">
        <v>0</v>
      </c>
      <c r="J105" s="613">
        <v>17321</v>
      </c>
      <c r="K105" s="613">
        <v>0</v>
      </c>
      <c r="L105" s="626"/>
      <c r="M105" s="574"/>
    </row>
    <row r="106" spans="1:13" s="429" customFormat="1" ht="15" customHeight="1">
      <c r="A106" s="421" t="s">
        <v>269</v>
      </c>
      <c r="B106" s="149" t="s">
        <v>311</v>
      </c>
      <c r="C106" s="95" t="s">
        <v>271</v>
      </c>
      <c r="D106" s="149" t="s">
        <v>271</v>
      </c>
      <c r="E106" s="64">
        <v>13001</v>
      </c>
      <c r="F106" s="149" t="s">
        <v>312</v>
      </c>
      <c r="G106" s="64">
        <v>13401</v>
      </c>
      <c r="H106" s="513">
        <v>160004.85999999999</v>
      </c>
      <c r="I106" s="513">
        <v>650.27</v>
      </c>
      <c r="J106" s="513">
        <v>160655.12999999998</v>
      </c>
      <c r="K106" s="618">
        <v>0.4</v>
      </c>
      <c r="L106" s="626"/>
      <c r="M106" s="574"/>
    </row>
    <row r="107" spans="1:13" s="429" customFormat="1" ht="15" customHeight="1">
      <c r="A107" s="421" t="s">
        <v>269</v>
      </c>
      <c r="B107" s="149" t="s">
        <v>311</v>
      </c>
      <c r="C107" s="95" t="s">
        <v>271</v>
      </c>
      <c r="D107" s="149" t="s">
        <v>271</v>
      </c>
      <c r="E107" s="64">
        <v>13001</v>
      </c>
      <c r="F107" s="149" t="s">
        <v>313</v>
      </c>
      <c r="G107" s="64">
        <v>13402</v>
      </c>
      <c r="H107" s="618">
        <v>46499.8</v>
      </c>
      <c r="I107" s="513">
        <v>219.18</v>
      </c>
      <c r="J107" s="513">
        <v>46718.98</v>
      </c>
      <c r="K107" s="513">
        <v>0.47</v>
      </c>
      <c r="L107" s="626"/>
      <c r="M107" s="574"/>
    </row>
    <row r="108" spans="1:13" s="429" customFormat="1" ht="15" customHeight="1">
      <c r="A108" s="421" t="s">
        <v>269</v>
      </c>
      <c r="B108" s="149" t="s">
        <v>311</v>
      </c>
      <c r="C108" s="95" t="s">
        <v>271</v>
      </c>
      <c r="D108" s="149" t="s">
        <v>271</v>
      </c>
      <c r="E108" s="64">
        <v>13001</v>
      </c>
      <c r="F108" s="149" t="s">
        <v>314</v>
      </c>
      <c r="G108" s="64">
        <v>13403</v>
      </c>
      <c r="H108" s="613">
        <v>17109</v>
      </c>
      <c r="I108" s="513">
        <v>317.87</v>
      </c>
      <c r="J108" s="513">
        <v>17426.87</v>
      </c>
      <c r="K108" s="513">
        <v>1.82</v>
      </c>
      <c r="L108" s="626"/>
      <c r="M108" s="574"/>
    </row>
    <row r="109" spans="1:13" s="429" customFormat="1" ht="15" customHeight="1">
      <c r="A109" s="421" t="s">
        <v>269</v>
      </c>
      <c r="B109" s="149" t="s">
        <v>311</v>
      </c>
      <c r="C109" s="95" t="s">
        <v>271</v>
      </c>
      <c r="D109" s="149" t="s">
        <v>271</v>
      </c>
      <c r="E109" s="64">
        <v>13001</v>
      </c>
      <c r="F109" s="149" t="s">
        <v>315</v>
      </c>
      <c r="G109" s="64">
        <v>13404</v>
      </c>
      <c r="H109" s="613">
        <v>29299</v>
      </c>
      <c r="I109" s="513">
        <v>164.13</v>
      </c>
      <c r="J109" s="513">
        <v>29463.13</v>
      </c>
      <c r="K109" s="513">
        <v>0.56000000000000005</v>
      </c>
      <c r="L109" s="626"/>
      <c r="M109" s="574"/>
    </row>
    <row r="110" spans="1:13" s="429" customFormat="1" ht="15" customHeight="1">
      <c r="A110" s="421" t="s">
        <v>269</v>
      </c>
      <c r="B110" s="149" t="s">
        <v>316</v>
      </c>
      <c r="C110" s="95" t="s">
        <v>172</v>
      </c>
      <c r="D110" s="149" t="s">
        <v>316</v>
      </c>
      <c r="E110" s="64">
        <v>13501</v>
      </c>
      <c r="F110" s="66" t="s">
        <v>316</v>
      </c>
      <c r="G110" s="64">
        <v>13501</v>
      </c>
      <c r="H110" s="613">
        <v>56909</v>
      </c>
      <c r="I110" s="513">
        <v>117.85</v>
      </c>
      <c r="J110" s="513">
        <v>57026.85</v>
      </c>
      <c r="K110" s="513">
        <v>0.21</v>
      </c>
      <c r="L110" s="626"/>
      <c r="M110" s="574"/>
    </row>
    <row r="111" spans="1:13" s="429" customFormat="1" ht="15" customHeight="1">
      <c r="A111" s="421" t="s">
        <v>269</v>
      </c>
      <c r="B111" s="149" t="s">
        <v>317</v>
      </c>
      <c r="C111" s="95" t="s">
        <v>271</v>
      </c>
      <c r="D111" s="149" t="s">
        <v>271</v>
      </c>
      <c r="E111" s="64">
        <v>13001</v>
      </c>
      <c r="F111" s="149" t="s">
        <v>317</v>
      </c>
      <c r="G111" s="64">
        <v>13601</v>
      </c>
      <c r="H111" s="613">
        <v>30247</v>
      </c>
      <c r="I111" s="513">
        <v>580.39</v>
      </c>
      <c r="J111" s="513">
        <v>30827.39</v>
      </c>
      <c r="K111" s="513">
        <v>1.88</v>
      </c>
      <c r="L111" s="626"/>
      <c r="M111" s="574"/>
    </row>
    <row r="112" spans="1:13" s="429" customFormat="1" ht="15" customHeight="1">
      <c r="A112" s="421" t="s">
        <v>269</v>
      </c>
      <c r="B112" s="149" t="s">
        <v>317</v>
      </c>
      <c r="C112" s="95" t="s">
        <v>271</v>
      </c>
      <c r="D112" s="149" t="s">
        <v>271</v>
      </c>
      <c r="E112" s="64">
        <v>13001</v>
      </c>
      <c r="F112" s="149" t="s">
        <v>318</v>
      </c>
      <c r="G112" s="64">
        <v>13602</v>
      </c>
      <c r="H112" s="513">
        <v>13303.09</v>
      </c>
      <c r="I112" s="513">
        <v>301.45</v>
      </c>
      <c r="J112" s="513">
        <v>13604.54</v>
      </c>
      <c r="K112" s="513">
        <v>2.2200000000000002</v>
      </c>
      <c r="L112" s="626"/>
      <c r="M112" s="574"/>
    </row>
    <row r="113" spans="1:13" s="429" customFormat="1" ht="15" customHeight="1">
      <c r="A113" s="421" t="s">
        <v>269</v>
      </c>
      <c r="B113" s="149" t="s">
        <v>317</v>
      </c>
      <c r="C113" s="95" t="s">
        <v>271</v>
      </c>
      <c r="D113" s="149" t="s">
        <v>271</v>
      </c>
      <c r="E113" s="64">
        <v>13001</v>
      </c>
      <c r="F113" s="149" t="s">
        <v>319</v>
      </c>
      <c r="G113" s="64">
        <v>13603</v>
      </c>
      <c r="H113" s="513">
        <v>13719.15</v>
      </c>
      <c r="I113" s="513">
        <v>127.55</v>
      </c>
      <c r="J113" s="618">
        <v>13846.699999999999</v>
      </c>
      <c r="K113" s="513">
        <v>0.92</v>
      </c>
      <c r="L113" s="626"/>
      <c r="M113" s="574"/>
    </row>
    <row r="114" spans="1:13" s="429" customFormat="1" ht="15" customHeight="1">
      <c r="A114" s="421" t="s">
        <v>269</v>
      </c>
      <c r="B114" s="149" t="s">
        <v>317</v>
      </c>
      <c r="C114" s="95" t="s">
        <v>271</v>
      </c>
      <c r="D114" s="149" t="s">
        <v>271</v>
      </c>
      <c r="E114" s="64">
        <v>13001</v>
      </c>
      <c r="F114" s="149" t="s">
        <v>320</v>
      </c>
      <c r="G114" s="64">
        <v>13604</v>
      </c>
      <c r="H114" s="513">
        <v>32431.53</v>
      </c>
      <c r="I114" s="513">
        <v>2770.27</v>
      </c>
      <c r="J114" s="618">
        <v>35201.799999999996</v>
      </c>
      <c r="K114" s="513">
        <v>7.87</v>
      </c>
      <c r="L114" s="626"/>
      <c r="M114" s="574"/>
    </row>
    <row r="115" spans="1:13" s="429" customFormat="1" ht="15" customHeight="1">
      <c r="A115" s="421" t="s">
        <v>269</v>
      </c>
      <c r="B115" s="149" t="s">
        <v>317</v>
      </c>
      <c r="C115" s="95" t="s">
        <v>271</v>
      </c>
      <c r="D115" s="149" t="s">
        <v>271</v>
      </c>
      <c r="E115" s="64">
        <v>13001</v>
      </c>
      <c r="F115" s="149" t="s">
        <v>321</v>
      </c>
      <c r="G115" s="64">
        <v>13605</v>
      </c>
      <c r="H115" s="613">
        <v>40293</v>
      </c>
      <c r="I115" s="513">
        <v>161.47999999999999</v>
      </c>
      <c r="J115" s="513">
        <v>40454.480000000003</v>
      </c>
      <c r="K115" s="618">
        <v>0.4</v>
      </c>
      <c r="L115" s="626"/>
      <c r="M115" s="574"/>
    </row>
    <row r="116" spans="1:13" s="429" customFormat="1" ht="15" hidden="1" customHeight="1">
      <c r="A116" s="421" t="s">
        <v>322</v>
      </c>
      <c r="B116" s="149" t="s">
        <v>323</v>
      </c>
      <c r="C116" s="95" t="s">
        <v>172</v>
      </c>
      <c r="D116" s="149" t="s">
        <v>323</v>
      </c>
      <c r="E116" s="64">
        <v>14101</v>
      </c>
      <c r="F116" s="149" t="s">
        <v>323</v>
      </c>
      <c r="G116" s="64">
        <v>14101</v>
      </c>
      <c r="H116" s="513">
        <v>66950.539999999994</v>
      </c>
      <c r="I116" s="613">
        <v>0</v>
      </c>
      <c r="J116" s="513">
        <v>66950.539999999994</v>
      </c>
      <c r="K116" s="613">
        <v>0</v>
      </c>
      <c r="L116" s="626"/>
      <c r="M116" s="574"/>
    </row>
    <row r="117" spans="1:13" s="429" customFormat="1" ht="15" hidden="1" customHeight="1">
      <c r="A117" s="421" t="s">
        <v>324</v>
      </c>
      <c r="B117" s="149" t="s">
        <v>325</v>
      </c>
      <c r="C117" s="95" t="s">
        <v>172</v>
      </c>
      <c r="D117" s="149" t="s">
        <v>325</v>
      </c>
      <c r="E117" s="64">
        <v>15101</v>
      </c>
      <c r="F117" s="149" t="s">
        <v>325</v>
      </c>
      <c r="G117" s="64">
        <v>15101</v>
      </c>
      <c r="H117" s="513">
        <v>85986.97</v>
      </c>
      <c r="I117" s="613">
        <v>0</v>
      </c>
      <c r="J117" s="513">
        <v>85986.97</v>
      </c>
      <c r="K117" s="613">
        <v>0</v>
      </c>
      <c r="L117" s="626"/>
      <c r="M117" s="574"/>
    </row>
    <row r="118" spans="1:13" s="429" customFormat="1" ht="15" hidden="1" customHeight="1">
      <c r="A118" s="421" t="s">
        <v>326</v>
      </c>
      <c r="B118" s="219" t="s">
        <v>327</v>
      </c>
      <c r="C118" s="95" t="s">
        <v>172</v>
      </c>
      <c r="D118" s="149" t="s">
        <v>328</v>
      </c>
      <c r="E118" s="64">
        <v>16101</v>
      </c>
      <c r="F118" s="149" t="s">
        <v>329</v>
      </c>
      <c r="G118" s="64">
        <v>16101</v>
      </c>
      <c r="H118" s="513">
        <v>72409.19</v>
      </c>
      <c r="I118" s="613">
        <v>0</v>
      </c>
      <c r="J118" s="513">
        <v>72409.19</v>
      </c>
      <c r="K118" s="613">
        <v>0</v>
      </c>
      <c r="L118" s="626"/>
      <c r="M118" s="574"/>
    </row>
    <row r="119" spans="1:13" s="429" customFormat="1" ht="15" hidden="1" customHeight="1">
      <c r="A119" s="421" t="s">
        <v>326</v>
      </c>
      <c r="B119" s="219" t="s">
        <v>327</v>
      </c>
      <c r="C119" s="95" t="s">
        <v>172</v>
      </c>
      <c r="D119" s="149" t="s">
        <v>328</v>
      </c>
      <c r="E119" s="64">
        <v>16101</v>
      </c>
      <c r="F119" s="149" t="s">
        <v>330</v>
      </c>
      <c r="G119" s="64">
        <v>16103</v>
      </c>
      <c r="H119" s="513">
        <v>9495.39</v>
      </c>
      <c r="I119" s="613">
        <v>0</v>
      </c>
      <c r="J119" s="513">
        <v>9495.39</v>
      </c>
      <c r="K119" s="613">
        <v>0</v>
      </c>
      <c r="L119" s="626"/>
      <c r="M119" s="574"/>
    </row>
    <row r="120" spans="1:13" s="429" customFormat="1" ht="15" hidden="1" customHeight="1">
      <c r="A120" s="421" t="s">
        <v>326</v>
      </c>
      <c r="B120" s="219" t="s">
        <v>331</v>
      </c>
      <c r="C120" s="95" t="s">
        <v>172</v>
      </c>
      <c r="D120" s="150" t="s">
        <v>332</v>
      </c>
      <c r="E120" s="64">
        <v>16301</v>
      </c>
      <c r="F120" s="150" t="s">
        <v>332</v>
      </c>
      <c r="G120" s="64">
        <v>16301</v>
      </c>
      <c r="H120" s="513">
        <v>14809.42</v>
      </c>
      <c r="I120" s="618">
        <v>57.9</v>
      </c>
      <c r="J120" s="513">
        <v>14867.32</v>
      </c>
      <c r="K120" s="513">
        <v>0.39</v>
      </c>
      <c r="L120" s="626"/>
      <c r="M120" s="574"/>
    </row>
  </sheetData>
  <autoFilter ref="A3:O120" xr:uid="{00000000-0001-0000-2E00-000000000000}">
    <filterColumn colId="0">
      <filters>
        <filter val="METROPOLITANA"/>
      </filters>
    </filterColumn>
  </autoFilter>
  <mergeCells count="2">
    <mergeCell ref="B1:K1"/>
    <mergeCell ref="H2:K2"/>
  </mergeCells>
  <hyperlinks>
    <hyperlink ref="L1" location="INDICE!A1" display="INDICE" xr:uid="{00000000-0004-0000-2E00-000000000000}"/>
    <hyperlink ref="L2" location="Matriz_Estadisticas!A1" display="ESTADÍSTICAS" xr:uid="{00000000-0004-0000-2E00-000001000000}"/>
    <hyperlink ref="A1" location="INDICE!C48" display="EA_36" xr:uid="{00000000-0004-0000-2E00-000002000000}"/>
  </hyperlinks>
  <pageMargins left="0.7" right="0.7" top="0.75" bottom="0.75" header="0.3" footer="0.3"/>
  <pageSetup paperSize="9"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48"/>
  <dimension ref="A1:C38"/>
  <sheetViews>
    <sheetView workbookViewId="0"/>
  </sheetViews>
  <sheetFormatPr baseColWidth="10" defaultColWidth="11.44140625" defaultRowHeight="14.4"/>
  <cols>
    <col min="1" max="1" width="44.44140625" style="19" bestFit="1" customWidth="1"/>
    <col min="2" max="2" width="100.6640625" style="15" customWidth="1"/>
    <col min="3" max="3" width="7" style="15" bestFit="1" customWidth="1"/>
    <col min="4" max="16384" width="11.44140625" style="15"/>
  </cols>
  <sheetData>
    <row r="1" spans="1:3">
      <c r="A1" s="441" t="s">
        <v>419</v>
      </c>
      <c r="B1" s="480" t="s">
        <v>1275</v>
      </c>
      <c r="C1" s="35" t="s">
        <v>137</v>
      </c>
    </row>
    <row r="2" spans="1:3">
      <c r="A2" s="263" t="s">
        <v>6</v>
      </c>
      <c r="B2" s="185" t="s">
        <v>100</v>
      </c>
    </row>
    <row r="3" spans="1:3">
      <c r="A3" s="263" t="s">
        <v>4</v>
      </c>
      <c r="B3" s="185" t="s">
        <v>96</v>
      </c>
    </row>
    <row r="4" spans="1:3">
      <c r="A4" s="263" t="s">
        <v>388</v>
      </c>
      <c r="B4" s="185" t="s">
        <v>99</v>
      </c>
    </row>
    <row r="5" spans="1:3">
      <c r="A5" s="263" t="s">
        <v>9</v>
      </c>
      <c r="B5" s="185" t="s">
        <v>420</v>
      </c>
    </row>
    <row r="6" spans="1:3">
      <c r="A6" s="263" t="s">
        <v>138</v>
      </c>
      <c r="B6" s="185" t="s">
        <v>421</v>
      </c>
    </row>
    <row r="7" spans="1:3">
      <c r="A7" s="263" t="s">
        <v>7</v>
      </c>
      <c r="B7" s="185" t="s">
        <v>422</v>
      </c>
    </row>
    <row r="8" spans="1:3">
      <c r="A8" s="263" t="s">
        <v>389</v>
      </c>
      <c r="B8" s="185" t="s">
        <v>423</v>
      </c>
    </row>
    <row r="9" spans="1:3">
      <c r="A9" s="263" t="s">
        <v>390</v>
      </c>
      <c r="B9" s="185" t="s">
        <v>12</v>
      </c>
    </row>
    <row r="10" spans="1:3" ht="69">
      <c r="A10" s="100" t="s">
        <v>391</v>
      </c>
      <c r="B10" s="114" t="s">
        <v>424</v>
      </c>
    </row>
    <row r="11" spans="1:3">
      <c r="A11" s="263" t="s">
        <v>392</v>
      </c>
      <c r="B11" s="171" t="s">
        <v>425</v>
      </c>
    </row>
    <row r="12" spans="1:3">
      <c r="A12" s="263" t="s">
        <v>393</v>
      </c>
      <c r="B12" s="171" t="s">
        <v>426</v>
      </c>
    </row>
    <row r="13" spans="1:3">
      <c r="A13" s="263" t="s">
        <v>394</v>
      </c>
      <c r="B13" s="171" t="s">
        <v>427</v>
      </c>
    </row>
    <row r="14" spans="1:3">
      <c r="A14" s="263" t="s">
        <v>139</v>
      </c>
      <c r="B14" s="171" t="s">
        <v>428</v>
      </c>
    </row>
    <row r="15" spans="1:3">
      <c r="A15" s="263" t="s">
        <v>395</v>
      </c>
      <c r="B15" s="144">
        <v>43098</v>
      </c>
    </row>
    <row r="16" spans="1:3">
      <c r="A16" s="263" t="s">
        <v>396</v>
      </c>
      <c r="B16" s="144">
        <v>43671</v>
      </c>
    </row>
    <row r="17" spans="1:2">
      <c r="A17" s="263" t="s">
        <v>397</v>
      </c>
      <c r="B17" s="171" t="s">
        <v>798</v>
      </c>
    </row>
    <row r="18" spans="1:2">
      <c r="A18" s="263" t="s">
        <v>398</v>
      </c>
      <c r="B18" s="171" t="s">
        <v>430</v>
      </c>
    </row>
    <row r="19" spans="1:2">
      <c r="A19" s="263" t="s">
        <v>399</v>
      </c>
      <c r="B19" s="171" t="s">
        <v>431</v>
      </c>
    </row>
    <row r="20" spans="1:2">
      <c r="A20" s="263" t="s">
        <v>400</v>
      </c>
      <c r="B20" s="171" t="s">
        <v>432</v>
      </c>
    </row>
    <row r="21" spans="1:2">
      <c r="A21" s="263" t="s">
        <v>403</v>
      </c>
      <c r="B21" s="171" t="s">
        <v>433</v>
      </c>
    </row>
    <row r="22" spans="1:2">
      <c r="A22" s="263" t="s">
        <v>404</v>
      </c>
      <c r="B22" s="171" t="s">
        <v>434</v>
      </c>
    </row>
    <row r="23" spans="1:2">
      <c r="A23" s="263" t="s">
        <v>435</v>
      </c>
      <c r="B23" s="354" t="s">
        <v>436</v>
      </c>
    </row>
    <row r="24" spans="1:2">
      <c r="A24" s="263" t="s">
        <v>405</v>
      </c>
      <c r="B24" s="171">
        <v>2017</v>
      </c>
    </row>
    <row r="25" spans="1:2">
      <c r="A25" s="263" t="s">
        <v>406</v>
      </c>
      <c r="B25" s="171" t="s">
        <v>437</v>
      </c>
    </row>
    <row r="26" spans="1:2">
      <c r="A26" s="263" t="s">
        <v>407</v>
      </c>
      <c r="B26" s="171" t="s">
        <v>438</v>
      </c>
    </row>
    <row r="27" spans="1:2">
      <c r="A27" s="263" t="s">
        <v>408</v>
      </c>
      <c r="B27" s="171" t="s">
        <v>434</v>
      </c>
    </row>
    <row r="28" spans="1:2">
      <c r="A28" s="263" t="s">
        <v>439</v>
      </c>
      <c r="B28" s="354" t="s">
        <v>436</v>
      </c>
    </row>
    <row r="29" spans="1:2">
      <c r="A29" s="263" t="s">
        <v>409</v>
      </c>
      <c r="B29" s="171">
        <v>2017</v>
      </c>
    </row>
    <row r="30" spans="1:2">
      <c r="A30" s="263" t="s">
        <v>410</v>
      </c>
      <c r="B30" s="171" t="s">
        <v>437</v>
      </c>
    </row>
    <row r="31" spans="1:2">
      <c r="A31" s="263" t="s">
        <v>411</v>
      </c>
      <c r="B31" s="171"/>
    </row>
    <row r="32" spans="1:2">
      <c r="A32" s="263" t="s">
        <v>412</v>
      </c>
      <c r="B32" s="171"/>
    </row>
    <row r="33" spans="1:2">
      <c r="A33" s="263" t="s">
        <v>440</v>
      </c>
      <c r="B33" s="171"/>
    </row>
    <row r="34" spans="1:2">
      <c r="A34" s="263" t="s">
        <v>413</v>
      </c>
      <c r="B34" s="171"/>
    </row>
    <row r="35" spans="1:2">
      <c r="A35" s="263" t="s">
        <v>414</v>
      </c>
      <c r="B35" s="171"/>
    </row>
    <row r="36" spans="1:2">
      <c r="A36" s="263" t="s">
        <v>401</v>
      </c>
      <c r="B36" s="171" t="s">
        <v>441</v>
      </c>
    </row>
    <row r="37" spans="1:2">
      <c r="A37" s="278" t="s">
        <v>1267</v>
      </c>
      <c r="B37" s="258" t="s">
        <v>17</v>
      </c>
    </row>
    <row r="38" spans="1:2">
      <c r="A38" s="263" t="s">
        <v>402</v>
      </c>
      <c r="B38" s="171" t="s">
        <v>72</v>
      </c>
    </row>
  </sheetData>
  <hyperlinks>
    <hyperlink ref="C1" location="INDICE!A1" display="INDICE" xr:uid="{00000000-0004-0000-2F00-000000000000}"/>
    <hyperlink ref="A1" location="INDICE!C72" display="COMPONENTE" xr:uid="{00000000-0004-0000-2F00-000001000000}"/>
  </hyperlinks>
  <pageMargins left="0.7" right="0.7" top="0.75" bottom="0.75" header="0.3" footer="0.3"/>
  <pageSetup orientation="portrait" horizontalDpi="4294967293" verticalDpi="4294967293"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49"/>
  <dimension ref="A1:K65"/>
  <sheetViews>
    <sheetView zoomScaleNormal="100" workbookViewId="0"/>
  </sheetViews>
  <sheetFormatPr baseColWidth="10" defaultColWidth="11.44140625" defaultRowHeight="14.4"/>
  <cols>
    <col min="1" max="1" width="10.109375" style="218" bestFit="1" customWidth="1"/>
    <col min="2" max="2" width="20.109375" style="218" bestFit="1" customWidth="1"/>
    <col min="3" max="3" width="46.109375" style="218" bestFit="1" customWidth="1"/>
    <col min="4" max="4" width="18.5546875" style="218" bestFit="1" customWidth="1"/>
    <col min="5" max="5" width="40" style="218" customWidth="1"/>
    <col min="6" max="7" width="14.44140625" style="823" bestFit="1" customWidth="1"/>
    <col min="8" max="8" width="19.44140625" style="823" bestFit="1" customWidth="1"/>
    <col min="9" max="9" width="19.88671875" style="823" bestFit="1" customWidth="1"/>
    <col min="10" max="10" width="34" style="218" bestFit="1" customWidth="1"/>
    <col min="11" max="11" width="13.109375" style="527" bestFit="1" customWidth="1"/>
    <col min="12" max="16384" width="11.44140625" style="218"/>
  </cols>
  <sheetData>
    <row r="1" spans="1:11">
      <c r="A1" s="624" t="s">
        <v>100</v>
      </c>
      <c r="B1" s="1112" t="s">
        <v>442</v>
      </c>
      <c r="C1" s="1112"/>
      <c r="D1" s="1112"/>
      <c r="E1" s="1112"/>
      <c r="F1" s="1096"/>
      <c r="G1" s="1096"/>
      <c r="H1" s="1096"/>
      <c r="I1" s="1096"/>
      <c r="J1" s="1096"/>
      <c r="K1" s="625" t="s">
        <v>137</v>
      </c>
    </row>
    <row r="2" spans="1:11">
      <c r="A2" s="450"/>
      <c r="B2" s="471"/>
      <c r="C2" s="461"/>
      <c r="D2" s="451"/>
      <c r="E2" s="451"/>
      <c r="F2" s="1091" t="s">
        <v>1335</v>
      </c>
      <c r="G2" s="1091"/>
      <c r="H2" s="1091"/>
      <c r="I2" s="1091"/>
      <c r="J2" s="1092"/>
      <c r="K2" s="625" t="s">
        <v>449</v>
      </c>
    </row>
    <row r="3" spans="1:11">
      <c r="A3" s="452" t="s">
        <v>340</v>
      </c>
      <c r="B3" s="452" t="s">
        <v>165</v>
      </c>
      <c r="C3" s="436" t="s">
        <v>341</v>
      </c>
      <c r="D3" s="453" t="s">
        <v>167</v>
      </c>
      <c r="E3" s="472" t="s">
        <v>443</v>
      </c>
      <c r="F3" s="820" t="s">
        <v>444</v>
      </c>
      <c r="G3" s="853" t="s">
        <v>445</v>
      </c>
      <c r="H3" s="853" t="s">
        <v>446</v>
      </c>
      <c r="I3" s="853" t="s">
        <v>447</v>
      </c>
      <c r="J3" s="680" t="s">
        <v>448</v>
      </c>
      <c r="K3" s="625"/>
    </row>
    <row r="4" spans="1:11" s="429" customFormat="1" ht="15" customHeight="1">
      <c r="A4" s="681">
        <v>1031</v>
      </c>
      <c r="B4" s="682" t="s">
        <v>170</v>
      </c>
      <c r="C4" s="682" t="s">
        <v>343</v>
      </c>
      <c r="D4" s="682" t="s">
        <v>172</v>
      </c>
      <c r="E4" s="683" t="s">
        <v>450</v>
      </c>
      <c r="F4" s="331">
        <v>3325.45</v>
      </c>
      <c r="G4" s="331">
        <v>2972.25</v>
      </c>
      <c r="H4" s="331">
        <v>353.2</v>
      </c>
      <c r="I4" s="876">
        <v>11.88</v>
      </c>
      <c r="J4" s="341">
        <v>1.88</v>
      </c>
      <c r="K4" s="527"/>
    </row>
    <row r="5" spans="1:11" s="429" customFormat="1" ht="15" customHeight="1">
      <c r="A5" s="324">
        <v>2003</v>
      </c>
      <c r="B5" s="325" t="s">
        <v>175</v>
      </c>
      <c r="C5" s="325" t="s">
        <v>175</v>
      </c>
      <c r="D5" s="325" t="s">
        <v>172</v>
      </c>
      <c r="E5" s="188" t="s">
        <v>175</v>
      </c>
      <c r="F5" s="331">
        <v>3636.73</v>
      </c>
      <c r="G5" s="331">
        <v>3371.7</v>
      </c>
      <c r="H5" s="331">
        <v>265.02</v>
      </c>
      <c r="I5" s="876">
        <v>7.86</v>
      </c>
      <c r="J5" s="341">
        <v>1.26</v>
      </c>
      <c r="K5" s="626"/>
    </row>
    <row r="6" spans="1:11" s="429" customFormat="1" ht="15" customHeight="1">
      <c r="A6" s="324">
        <v>2005</v>
      </c>
      <c r="B6" s="325" t="s">
        <v>175</v>
      </c>
      <c r="C6" s="325" t="s">
        <v>177</v>
      </c>
      <c r="D6" s="325" t="s">
        <v>172</v>
      </c>
      <c r="E6" s="188" t="s">
        <v>177</v>
      </c>
      <c r="F6" s="331">
        <v>2408.06</v>
      </c>
      <c r="G6" s="331">
        <v>2160.77</v>
      </c>
      <c r="H6" s="331">
        <v>247.29</v>
      </c>
      <c r="I6" s="876">
        <v>11.44</v>
      </c>
      <c r="J6" s="341">
        <v>1.82</v>
      </c>
      <c r="K6" s="626"/>
    </row>
    <row r="7" spans="1:11" s="429" customFormat="1" ht="15" customHeight="1">
      <c r="A7" s="324">
        <v>3018</v>
      </c>
      <c r="B7" s="325" t="s">
        <v>178</v>
      </c>
      <c r="C7" s="325" t="s">
        <v>179</v>
      </c>
      <c r="D7" s="325" t="s">
        <v>172</v>
      </c>
      <c r="E7" s="188" t="s">
        <v>179</v>
      </c>
      <c r="F7" s="331">
        <v>2328.86</v>
      </c>
      <c r="G7" s="331">
        <v>2236.31</v>
      </c>
      <c r="H7" s="331">
        <v>92.55</v>
      </c>
      <c r="I7" s="876">
        <v>4.13</v>
      </c>
      <c r="J7" s="341">
        <v>0.67</v>
      </c>
      <c r="K7" s="626"/>
    </row>
    <row r="8" spans="1:11" s="429" customFormat="1" ht="15" customHeight="1">
      <c r="A8" s="324">
        <v>3064</v>
      </c>
      <c r="B8" s="325" t="s">
        <v>178</v>
      </c>
      <c r="C8" s="325" t="s">
        <v>181</v>
      </c>
      <c r="D8" s="325" t="s">
        <v>172</v>
      </c>
      <c r="E8" s="188" t="s">
        <v>181</v>
      </c>
      <c r="F8" s="331">
        <v>208.81</v>
      </c>
      <c r="G8" s="331">
        <v>189.93</v>
      </c>
      <c r="H8" s="331">
        <v>18.88</v>
      </c>
      <c r="I8" s="876">
        <v>9.94</v>
      </c>
      <c r="J8" s="341">
        <v>1.59</v>
      </c>
      <c r="K8" s="626"/>
    </row>
    <row r="9" spans="1:11" s="429" customFormat="1" ht="15" customHeight="1">
      <c r="A9" s="324">
        <v>3068</v>
      </c>
      <c r="B9" s="325" t="s">
        <v>178</v>
      </c>
      <c r="C9" s="325" t="s">
        <v>183</v>
      </c>
      <c r="D9" s="325" t="s">
        <v>172</v>
      </c>
      <c r="E9" s="188" t="s">
        <v>183</v>
      </c>
      <c r="F9" s="331">
        <v>799.54</v>
      </c>
      <c r="G9" s="331">
        <v>652.89</v>
      </c>
      <c r="H9" s="331">
        <v>146.65</v>
      </c>
      <c r="I9" s="876">
        <v>22.46</v>
      </c>
      <c r="J9" s="341">
        <v>3.43</v>
      </c>
      <c r="K9" s="626"/>
    </row>
    <row r="10" spans="1:11" s="429" customFormat="1" ht="15" customHeight="1">
      <c r="A10" s="324">
        <v>4107</v>
      </c>
      <c r="B10" s="325" t="s">
        <v>184</v>
      </c>
      <c r="C10" s="325" t="s">
        <v>349</v>
      </c>
      <c r="D10" s="325" t="s">
        <v>172</v>
      </c>
      <c r="E10" s="188" t="s">
        <v>451</v>
      </c>
      <c r="F10" s="331">
        <v>6927.93</v>
      </c>
      <c r="G10" s="331">
        <v>5702.63</v>
      </c>
      <c r="H10" s="331">
        <v>1225.3</v>
      </c>
      <c r="I10" s="876">
        <v>21.48</v>
      </c>
      <c r="J10" s="341">
        <v>3.29</v>
      </c>
      <c r="K10" s="626"/>
    </row>
    <row r="11" spans="1:11" s="429" customFormat="1" ht="15" customHeight="1">
      <c r="A11" s="324">
        <v>4144</v>
      </c>
      <c r="B11" s="325" t="s">
        <v>184</v>
      </c>
      <c r="C11" s="325" t="s">
        <v>189</v>
      </c>
      <c r="D11" s="325" t="s">
        <v>172</v>
      </c>
      <c r="E11" s="188" t="s">
        <v>189</v>
      </c>
      <c r="F11" s="331">
        <v>946.4</v>
      </c>
      <c r="G11" s="331">
        <v>845.45</v>
      </c>
      <c r="H11" s="331">
        <v>100.94</v>
      </c>
      <c r="I11" s="876">
        <v>11.93</v>
      </c>
      <c r="J11" s="341">
        <v>1.89</v>
      </c>
      <c r="K11" s="626"/>
    </row>
    <row r="12" spans="1:11" s="429" customFormat="1" ht="15" customHeight="1">
      <c r="A12" s="324">
        <v>5006</v>
      </c>
      <c r="B12" s="325" t="s">
        <v>190</v>
      </c>
      <c r="C12" s="325" t="s">
        <v>192</v>
      </c>
      <c r="D12" s="325" t="s">
        <v>172</v>
      </c>
      <c r="E12" s="188" t="s">
        <v>192</v>
      </c>
      <c r="F12" s="331">
        <v>480.14</v>
      </c>
      <c r="G12" s="331">
        <v>402.37</v>
      </c>
      <c r="H12" s="331">
        <v>77.77</v>
      </c>
      <c r="I12" s="876">
        <v>19.32</v>
      </c>
      <c r="J12" s="341">
        <v>2.98</v>
      </c>
      <c r="K12" s="626"/>
    </row>
    <row r="13" spans="1:11" s="429" customFormat="1" ht="41.4">
      <c r="A13" s="324">
        <v>5025</v>
      </c>
      <c r="B13" s="325" t="s">
        <v>190</v>
      </c>
      <c r="C13" s="325" t="s">
        <v>191</v>
      </c>
      <c r="D13" s="325" t="s">
        <v>191</v>
      </c>
      <c r="E13" s="188" t="s">
        <v>452</v>
      </c>
      <c r="F13" s="331">
        <v>14615.82</v>
      </c>
      <c r="G13" s="331">
        <v>14085.59</v>
      </c>
      <c r="H13" s="331">
        <v>530.23</v>
      </c>
      <c r="I13" s="876">
        <v>3.76</v>
      </c>
      <c r="J13" s="341">
        <v>0.61</v>
      </c>
      <c r="K13" s="626"/>
    </row>
    <row r="14" spans="1:11" s="429" customFormat="1" ht="15" customHeight="1">
      <c r="A14" s="324">
        <v>5044</v>
      </c>
      <c r="B14" s="325" t="s">
        <v>190</v>
      </c>
      <c r="C14" s="325" t="s">
        <v>213</v>
      </c>
      <c r="D14" s="325" t="s">
        <v>172</v>
      </c>
      <c r="E14" s="188" t="s">
        <v>213</v>
      </c>
      <c r="F14" s="331">
        <v>935.32</v>
      </c>
      <c r="G14" s="331">
        <v>888.07</v>
      </c>
      <c r="H14" s="331">
        <v>47.25</v>
      </c>
      <c r="I14" s="876">
        <v>5.32</v>
      </c>
      <c r="J14" s="341">
        <v>0.86</v>
      </c>
      <c r="K14" s="626"/>
    </row>
    <row r="15" spans="1:11" s="429" customFormat="1" ht="15" customHeight="1">
      <c r="A15" s="324">
        <v>5049</v>
      </c>
      <c r="B15" s="325" t="s">
        <v>190</v>
      </c>
      <c r="C15" s="325" t="s">
        <v>355</v>
      </c>
      <c r="D15" s="325" t="s">
        <v>172</v>
      </c>
      <c r="E15" s="188" t="s">
        <v>453</v>
      </c>
      <c r="F15" s="331">
        <v>1331.66</v>
      </c>
      <c r="G15" s="331">
        <v>1251.82</v>
      </c>
      <c r="H15" s="331">
        <v>79.84</v>
      </c>
      <c r="I15" s="876">
        <v>6.37</v>
      </c>
      <c r="J15" s="341">
        <v>1.03</v>
      </c>
      <c r="K15" s="626"/>
    </row>
    <row r="16" spans="1:11" s="429" customFormat="1" ht="15" customHeight="1">
      <c r="A16" s="324">
        <v>5059</v>
      </c>
      <c r="B16" s="325" t="s">
        <v>190</v>
      </c>
      <c r="C16" s="325" t="s">
        <v>214</v>
      </c>
      <c r="D16" s="325" t="s">
        <v>172</v>
      </c>
      <c r="E16" s="188" t="s">
        <v>454</v>
      </c>
      <c r="F16" s="331">
        <v>1019.74</v>
      </c>
      <c r="G16" s="331">
        <v>962.51</v>
      </c>
      <c r="H16" s="331">
        <v>57.23</v>
      </c>
      <c r="I16" s="876">
        <v>5.94</v>
      </c>
      <c r="J16" s="341">
        <v>0.96</v>
      </c>
      <c r="K16" s="626"/>
    </row>
    <row r="17" spans="1:11" s="429" customFormat="1" ht="15" customHeight="1">
      <c r="A17" s="324">
        <v>5069</v>
      </c>
      <c r="B17" s="325" t="s">
        <v>190</v>
      </c>
      <c r="C17" s="325" t="s">
        <v>194</v>
      </c>
      <c r="D17" s="325" t="s">
        <v>172</v>
      </c>
      <c r="E17" s="188" t="s">
        <v>194</v>
      </c>
      <c r="F17" s="331">
        <v>180.13</v>
      </c>
      <c r="G17" s="331">
        <v>116</v>
      </c>
      <c r="H17" s="331">
        <v>64.13</v>
      </c>
      <c r="I17" s="876">
        <v>55.28</v>
      </c>
      <c r="J17" s="341">
        <v>7.61</v>
      </c>
      <c r="K17" s="626"/>
    </row>
    <row r="18" spans="1:11" s="429" customFormat="1" ht="27.6">
      <c r="A18" s="324">
        <v>5074</v>
      </c>
      <c r="B18" s="325" t="s">
        <v>190</v>
      </c>
      <c r="C18" s="325" t="s">
        <v>359</v>
      </c>
      <c r="D18" s="325" t="s">
        <v>172</v>
      </c>
      <c r="E18" s="188" t="s">
        <v>455</v>
      </c>
      <c r="F18" s="331">
        <v>2770.12</v>
      </c>
      <c r="G18" s="331">
        <v>2498.94</v>
      </c>
      <c r="H18" s="331">
        <v>271.18</v>
      </c>
      <c r="I18" s="876">
        <v>10.85</v>
      </c>
      <c r="J18" s="341">
        <v>1.73</v>
      </c>
      <c r="K18" s="626"/>
    </row>
    <row r="19" spans="1:11" s="429" customFormat="1" ht="15" customHeight="1">
      <c r="A19" s="324">
        <v>5077</v>
      </c>
      <c r="B19" s="325" t="s">
        <v>190</v>
      </c>
      <c r="C19" s="325" t="s">
        <v>195</v>
      </c>
      <c r="D19" s="325" t="s">
        <v>172</v>
      </c>
      <c r="E19" s="188" t="s">
        <v>195</v>
      </c>
      <c r="F19" s="331">
        <v>525.03</v>
      </c>
      <c r="G19" s="331">
        <v>492.1</v>
      </c>
      <c r="H19" s="331">
        <v>32.93</v>
      </c>
      <c r="I19" s="876">
        <v>6.69</v>
      </c>
      <c r="J19" s="341">
        <v>1.08</v>
      </c>
      <c r="K19" s="626"/>
    </row>
    <row r="20" spans="1:11" s="429" customFormat="1" ht="15" customHeight="1">
      <c r="A20" s="324">
        <v>5080</v>
      </c>
      <c r="B20" s="325" t="s">
        <v>190</v>
      </c>
      <c r="C20" s="325" t="s">
        <v>362</v>
      </c>
      <c r="D20" s="325" t="s">
        <v>172</v>
      </c>
      <c r="E20" s="188" t="s">
        <v>456</v>
      </c>
      <c r="F20" s="331">
        <v>3047.17</v>
      </c>
      <c r="G20" s="331">
        <v>2861.04</v>
      </c>
      <c r="H20" s="331">
        <v>186.13</v>
      </c>
      <c r="I20" s="876">
        <v>6.5</v>
      </c>
      <c r="J20" s="341">
        <v>1.05</v>
      </c>
      <c r="K20" s="626"/>
    </row>
    <row r="21" spans="1:11" s="429" customFormat="1" ht="15" customHeight="1">
      <c r="A21" s="324">
        <v>5081</v>
      </c>
      <c r="B21" s="325" t="s">
        <v>190</v>
      </c>
      <c r="C21" s="325" t="s">
        <v>199</v>
      </c>
      <c r="D21" s="325" t="s">
        <v>172</v>
      </c>
      <c r="E21" s="188" t="s">
        <v>199</v>
      </c>
      <c r="F21" s="331">
        <v>308.98</v>
      </c>
      <c r="G21" s="331">
        <v>281.25</v>
      </c>
      <c r="H21" s="331">
        <v>27.73</v>
      </c>
      <c r="I21" s="876">
        <v>9.85</v>
      </c>
      <c r="J21" s="341">
        <v>1.57</v>
      </c>
      <c r="K21" s="626"/>
    </row>
    <row r="22" spans="1:11" s="429" customFormat="1" ht="15" customHeight="1">
      <c r="A22" s="324">
        <v>5082</v>
      </c>
      <c r="B22" s="325" t="s">
        <v>190</v>
      </c>
      <c r="C22" s="325" t="s">
        <v>210</v>
      </c>
      <c r="D22" s="325" t="s">
        <v>172</v>
      </c>
      <c r="E22" s="188" t="s">
        <v>210</v>
      </c>
      <c r="F22" s="331">
        <v>1070.75</v>
      </c>
      <c r="G22" s="331">
        <v>982.18</v>
      </c>
      <c r="H22" s="331">
        <v>88.57</v>
      </c>
      <c r="I22" s="876">
        <v>9.01</v>
      </c>
      <c r="J22" s="341">
        <v>1.44</v>
      </c>
      <c r="K22" s="626"/>
    </row>
    <row r="23" spans="1:11" s="429" customFormat="1" ht="15" customHeight="1">
      <c r="A23" s="324">
        <v>5091</v>
      </c>
      <c r="B23" s="325" t="s">
        <v>190</v>
      </c>
      <c r="C23" s="325" t="s">
        <v>208</v>
      </c>
      <c r="D23" s="325" t="s">
        <v>172</v>
      </c>
      <c r="E23" s="188" t="s">
        <v>208</v>
      </c>
      <c r="F23" s="331">
        <v>808.16</v>
      </c>
      <c r="G23" s="331">
        <v>635.25</v>
      </c>
      <c r="H23" s="331">
        <v>172.91</v>
      </c>
      <c r="I23" s="876">
        <v>27.21</v>
      </c>
      <c r="J23" s="341">
        <v>4.09</v>
      </c>
      <c r="K23" s="626"/>
    </row>
    <row r="24" spans="1:11" s="429" customFormat="1" ht="15" customHeight="1">
      <c r="A24" s="324">
        <v>6089</v>
      </c>
      <c r="B24" s="325" t="s">
        <v>216</v>
      </c>
      <c r="C24" s="325" t="s">
        <v>367</v>
      </c>
      <c r="D24" s="325" t="s">
        <v>172</v>
      </c>
      <c r="E24" s="188" t="s">
        <v>457</v>
      </c>
      <c r="F24" s="331">
        <v>5392.17</v>
      </c>
      <c r="G24" s="331">
        <v>4370.1099999999997</v>
      </c>
      <c r="H24" s="331">
        <v>1022.07</v>
      </c>
      <c r="I24" s="876">
        <v>23.38</v>
      </c>
      <c r="J24" s="341">
        <v>3.56</v>
      </c>
      <c r="K24" s="626"/>
    </row>
    <row r="25" spans="1:11" s="429" customFormat="1" ht="15" customHeight="1">
      <c r="A25" s="324">
        <v>6092</v>
      </c>
      <c r="B25" s="325" t="s">
        <v>216</v>
      </c>
      <c r="C25" s="325" t="s">
        <v>221</v>
      </c>
      <c r="D25" s="325" t="s">
        <v>172</v>
      </c>
      <c r="E25" s="188" t="s">
        <v>221</v>
      </c>
      <c r="F25" s="331">
        <v>798.24</v>
      </c>
      <c r="G25" s="331">
        <v>629.09</v>
      </c>
      <c r="H25" s="331">
        <v>169.15</v>
      </c>
      <c r="I25" s="876">
        <v>26.88</v>
      </c>
      <c r="J25" s="341">
        <v>4.04</v>
      </c>
      <c r="K25" s="626"/>
    </row>
    <row r="26" spans="1:11" s="429" customFormat="1" ht="15" customHeight="1">
      <c r="A26" s="324">
        <v>6099</v>
      </c>
      <c r="B26" s="325" t="s">
        <v>216</v>
      </c>
      <c r="C26" s="325" t="s">
        <v>223</v>
      </c>
      <c r="D26" s="325" t="s">
        <v>172</v>
      </c>
      <c r="E26" s="188" t="s">
        <v>223</v>
      </c>
      <c r="F26" s="331">
        <v>1147.5899999999999</v>
      </c>
      <c r="G26" s="331">
        <v>1005.61</v>
      </c>
      <c r="H26" s="331">
        <v>141.97999999999999</v>
      </c>
      <c r="I26" s="876">
        <v>14.11</v>
      </c>
      <c r="J26" s="341">
        <v>2.2200000000000002</v>
      </c>
      <c r="K26" s="626"/>
    </row>
    <row r="27" spans="1:11" s="429" customFormat="1" ht="15" customHeight="1">
      <c r="A27" s="324">
        <v>7016</v>
      </c>
      <c r="B27" s="325" t="s">
        <v>224</v>
      </c>
      <c r="C27" s="325" t="s">
        <v>227</v>
      </c>
      <c r="D27" s="325" t="s">
        <v>172</v>
      </c>
      <c r="E27" s="188" t="s">
        <v>227</v>
      </c>
      <c r="F27" s="331">
        <v>543.41999999999996</v>
      </c>
      <c r="G27" s="331">
        <v>447.29</v>
      </c>
      <c r="H27" s="331">
        <v>96.13</v>
      </c>
      <c r="I27" s="876">
        <v>21.49</v>
      </c>
      <c r="J27" s="341">
        <v>3.29</v>
      </c>
      <c r="K27" s="626"/>
    </row>
    <row r="28" spans="1:11" s="429" customFormat="1" ht="15" customHeight="1">
      <c r="A28" s="324">
        <v>7024</v>
      </c>
      <c r="B28" s="325" t="s">
        <v>224</v>
      </c>
      <c r="C28" s="325" t="s">
        <v>228</v>
      </c>
      <c r="D28" s="325" t="s">
        <v>172</v>
      </c>
      <c r="E28" s="188" t="s">
        <v>228</v>
      </c>
      <c r="F28" s="331">
        <v>2591.9899999999998</v>
      </c>
      <c r="G28" s="331">
        <v>1983.48</v>
      </c>
      <c r="H28" s="331">
        <v>608.5</v>
      </c>
      <c r="I28" s="876">
        <v>30.67</v>
      </c>
      <c r="J28" s="341">
        <v>4.5599999999999996</v>
      </c>
      <c r="K28" s="626"/>
    </row>
    <row r="29" spans="1:11" s="429" customFormat="1" ht="15" customHeight="1">
      <c r="A29" s="324">
        <v>7055</v>
      </c>
      <c r="B29" s="325" t="s">
        <v>224</v>
      </c>
      <c r="C29" s="325" t="s">
        <v>232</v>
      </c>
      <c r="D29" s="325" t="s">
        <v>172</v>
      </c>
      <c r="E29" s="188" t="s">
        <v>232</v>
      </c>
      <c r="F29" s="331">
        <v>1305.1600000000001</v>
      </c>
      <c r="G29" s="331">
        <v>1182.17</v>
      </c>
      <c r="H29" s="331">
        <v>122.99</v>
      </c>
      <c r="I29" s="876">
        <v>10.4</v>
      </c>
      <c r="J29" s="341">
        <v>1.66</v>
      </c>
      <c r="K29" s="626"/>
    </row>
    <row r="30" spans="1:11" s="429" customFormat="1" ht="15" customHeight="1">
      <c r="A30" s="324">
        <v>7066</v>
      </c>
      <c r="B30" s="325" t="s">
        <v>224</v>
      </c>
      <c r="C30" s="325" t="s">
        <v>224</v>
      </c>
      <c r="D30" s="325" t="s">
        <v>172</v>
      </c>
      <c r="E30" s="188" t="s">
        <v>458</v>
      </c>
      <c r="F30" s="331">
        <v>164.37</v>
      </c>
      <c r="G30" s="331">
        <v>141.43</v>
      </c>
      <c r="H30" s="331">
        <v>22.94</v>
      </c>
      <c r="I30" s="876">
        <v>16.21</v>
      </c>
      <c r="J30" s="341">
        <v>2.5299999999999998</v>
      </c>
      <c r="K30" s="626"/>
    </row>
    <row r="31" spans="1:11" s="429" customFormat="1" ht="15" customHeight="1">
      <c r="A31" s="324">
        <v>7089</v>
      </c>
      <c r="B31" s="325" t="s">
        <v>224</v>
      </c>
      <c r="C31" s="325" t="s">
        <v>230</v>
      </c>
      <c r="D31" s="325" t="s">
        <v>172</v>
      </c>
      <c r="E31" s="188" t="s">
        <v>230</v>
      </c>
      <c r="F31" s="331">
        <v>94.01</v>
      </c>
      <c r="G31" s="331">
        <v>71.67</v>
      </c>
      <c r="H31" s="331">
        <v>22.34</v>
      </c>
      <c r="I31" s="876">
        <v>31.16</v>
      </c>
      <c r="J31" s="341">
        <v>4.62</v>
      </c>
      <c r="K31" s="626"/>
    </row>
    <row r="32" spans="1:11" s="429" customFormat="1" ht="15" customHeight="1">
      <c r="A32" s="324">
        <v>7091</v>
      </c>
      <c r="B32" s="325" t="s">
        <v>224</v>
      </c>
      <c r="C32" s="325" t="s">
        <v>231</v>
      </c>
      <c r="D32" s="325" t="s">
        <v>172</v>
      </c>
      <c r="E32" s="188" t="s">
        <v>231</v>
      </c>
      <c r="F32" s="331">
        <v>144.49</v>
      </c>
      <c r="G32" s="331">
        <v>126.23</v>
      </c>
      <c r="H32" s="331">
        <v>18.260000000000002</v>
      </c>
      <c r="I32" s="876">
        <v>14.46</v>
      </c>
      <c r="J32" s="341">
        <v>2.27</v>
      </c>
      <c r="K32" s="626"/>
    </row>
    <row r="33" spans="1:11" s="429" customFormat="1" ht="15" customHeight="1">
      <c r="A33" s="324">
        <v>7110</v>
      </c>
      <c r="B33" s="325" t="s">
        <v>224</v>
      </c>
      <c r="C33" s="325" t="s">
        <v>378</v>
      </c>
      <c r="D33" s="325" t="s">
        <v>172</v>
      </c>
      <c r="E33" s="188" t="s">
        <v>459</v>
      </c>
      <c r="F33" s="331">
        <v>4064.69</v>
      </c>
      <c r="G33" s="331">
        <v>3425.45</v>
      </c>
      <c r="H33" s="331">
        <v>639.23</v>
      </c>
      <c r="I33" s="876">
        <v>18.66</v>
      </c>
      <c r="J33" s="341">
        <v>2.89</v>
      </c>
      <c r="K33" s="626"/>
    </row>
    <row r="34" spans="1:11" s="429" customFormat="1" ht="27.6">
      <c r="A34" s="324">
        <v>8025</v>
      </c>
      <c r="B34" s="325" t="s">
        <v>233</v>
      </c>
      <c r="C34" s="325" t="s">
        <v>235</v>
      </c>
      <c r="D34" s="325" t="s">
        <v>235</v>
      </c>
      <c r="E34" s="188" t="s">
        <v>460</v>
      </c>
      <c r="F34" s="331">
        <v>14210.46</v>
      </c>
      <c r="G34" s="331">
        <v>12710.35</v>
      </c>
      <c r="H34" s="331">
        <v>1500.11</v>
      </c>
      <c r="I34" s="876">
        <v>11.8</v>
      </c>
      <c r="J34" s="341">
        <v>1.87</v>
      </c>
      <c r="K34" s="626"/>
    </row>
    <row r="35" spans="1:11" s="429" customFormat="1" ht="15" customHeight="1">
      <c r="A35" s="324">
        <v>8026</v>
      </c>
      <c r="B35" s="325" t="s">
        <v>233</v>
      </c>
      <c r="C35" s="325" t="s">
        <v>238</v>
      </c>
      <c r="D35" s="325" t="s">
        <v>172</v>
      </c>
      <c r="E35" s="188" t="s">
        <v>238</v>
      </c>
      <c r="F35" s="331">
        <v>318.10000000000002</v>
      </c>
      <c r="G35" s="331">
        <v>238.14</v>
      </c>
      <c r="H35" s="331">
        <v>79.97</v>
      </c>
      <c r="I35" s="876">
        <v>33.58</v>
      </c>
      <c r="J35" s="341">
        <v>4.9400000000000004</v>
      </c>
      <c r="K35" s="626"/>
    </row>
    <row r="36" spans="1:11" s="429" customFormat="1" ht="15" customHeight="1">
      <c r="A36" s="324">
        <v>8036</v>
      </c>
      <c r="B36" s="325" t="s">
        <v>233</v>
      </c>
      <c r="C36" s="325" t="s">
        <v>247</v>
      </c>
      <c r="D36" s="325" t="s">
        <v>172</v>
      </c>
      <c r="E36" s="188" t="s">
        <v>247</v>
      </c>
      <c r="F36" s="331">
        <v>2637.28</v>
      </c>
      <c r="G36" s="331">
        <v>1767.51</v>
      </c>
      <c r="H36" s="331">
        <v>869.76</v>
      </c>
      <c r="I36" s="876">
        <v>49.2</v>
      </c>
      <c r="J36" s="341">
        <v>6.89</v>
      </c>
      <c r="K36" s="626"/>
    </row>
    <row r="37" spans="1:11" s="429" customFormat="1" ht="15" customHeight="1">
      <c r="A37" s="324">
        <v>8037</v>
      </c>
      <c r="B37" s="325" t="s">
        <v>233</v>
      </c>
      <c r="C37" s="325" t="s">
        <v>239</v>
      </c>
      <c r="D37" s="325" t="s">
        <v>172</v>
      </c>
      <c r="E37" s="188" t="s">
        <v>239</v>
      </c>
      <c r="F37" s="331">
        <v>609.95000000000005</v>
      </c>
      <c r="G37" s="331">
        <v>600.1</v>
      </c>
      <c r="H37" s="331">
        <v>9.85</v>
      </c>
      <c r="I37" s="876">
        <v>1.64</v>
      </c>
      <c r="J37" s="341">
        <v>0.27</v>
      </c>
      <c r="K37" s="626"/>
    </row>
    <row r="38" spans="1:11" s="429" customFormat="1" ht="15" customHeight="1">
      <c r="A38" s="324">
        <v>8042</v>
      </c>
      <c r="B38" s="325" t="s">
        <v>233</v>
      </c>
      <c r="C38" s="325" t="s">
        <v>248</v>
      </c>
      <c r="D38" s="325" t="s">
        <v>172</v>
      </c>
      <c r="E38" s="188" t="s">
        <v>248</v>
      </c>
      <c r="F38" s="331">
        <v>662.51</v>
      </c>
      <c r="G38" s="331">
        <v>633.76</v>
      </c>
      <c r="H38" s="331">
        <v>28.74</v>
      </c>
      <c r="I38" s="876">
        <v>4.53</v>
      </c>
      <c r="J38" s="341">
        <v>0.74</v>
      </c>
      <c r="K38" s="626"/>
    </row>
    <row r="39" spans="1:11" s="429" customFormat="1" ht="15" customHeight="1">
      <c r="A39" s="324">
        <v>8068</v>
      </c>
      <c r="B39" s="325" t="s">
        <v>233</v>
      </c>
      <c r="C39" s="325" t="s">
        <v>242</v>
      </c>
      <c r="D39" s="325" t="s">
        <v>172</v>
      </c>
      <c r="E39" s="188" t="s">
        <v>242</v>
      </c>
      <c r="F39" s="331">
        <v>205.67</v>
      </c>
      <c r="G39" s="331">
        <v>169.59</v>
      </c>
      <c r="H39" s="331">
        <v>36.08</v>
      </c>
      <c r="I39" s="876">
        <v>21.27</v>
      </c>
      <c r="J39" s="341">
        <v>3.26</v>
      </c>
      <c r="K39" s="626"/>
    </row>
    <row r="40" spans="1:11" s="429" customFormat="1" ht="15" customHeight="1">
      <c r="A40" s="324">
        <v>8072</v>
      </c>
      <c r="B40" s="325" t="s">
        <v>233</v>
      </c>
      <c r="C40" s="325" t="s">
        <v>244</v>
      </c>
      <c r="D40" s="325" t="s">
        <v>172</v>
      </c>
      <c r="E40" s="188" t="s">
        <v>244</v>
      </c>
      <c r="F40" s="331">
        <v>744.49</v>
      </c>
      <c r="G40" s="331">
        <v>701.6</v>
      </c>
      <c r="H40" s="331">
        <v>42.89</v>
      </c>
      <c r="I40" s="876">
        <v>6.11</v>
      </c>
      <c r="J40" s="341">
        <v>0.99</v>
      </c>
      <c r="K40" s="626"/>
    </row>
    <row r="41" spans="1:11" s="429" customFormat="1" ht="15" customHeight="1">
      <c r="A41" s="324">
        <v>9001</v>
      </c>
      <c r="B41" s="325" t="s">
        <v>383</v>
      </c>
      <c r="C41" s="325" t="s">
        <v>256</v>
      </c>
      <c r="D41" s="325" t="s">
        <v>172</v>
      </c>
      <c r="E41" s="188" t="s">
        <v>256</v>
      </c>
      <c r="F41" s="331">
        <v>1055.42</v>
      </c>
      <c r="G41" s="331">
        <v>981.54</v>
      </c>
      <c r="H41" s="331">
        <v>73.88</v>
      </c>
      <c r="I41" s="876">
        <v>7.52</v>
      </c>
      <c r="J41" s="341">
        <v>1.21</v>
      </c>
      <c r="K41" s="626"/>
    </row>
    <row r="42" spans="1:11" s="429" customFormat="1" ht="15" customHeight="1">
      <c r="A42" s="324">
        <v>9068</v>
      </c>
      <c r="B42" s="325" t="s">
        <v>383</v>
      </c>
      <c r="C42" s="325" t="s">
        <v>384</v>
      </c>
      <c r="D42" s="325" t="s">
        <v>172</v>
      </c>
      <c r="E42" s="188" t="s">
        <v>461</v>
      </c>
      <c r="F42" s="331">
        <v>4449.26</v>
      </c>
      <c r="G42" s="331">
        <v>4005.82</v>
      </c>
      <c r="H42" s="331">
        <v>443.44</v>
      </c>
      <c r="I42" s="876">
        <v>11.06</v>
      </c>
      <c r="J42" s="341">
        <v>1.76</v>
      </c>
      <c r="K42" s="626"/>
    </row>
    <row r="43" spans="1:11" s="429" customFormat="1" ht="15" customHeight="1">
      <c r="A43" s="324">
        <v>9081</v>
      </c>
      <c r="B43" s="325" t="s">
        <v>383</v>
      </c>
      <c r="C43" s="325" t="s">
        <v>254</v>
      </c>
      <c r="D43" s="325" t="s">
        <v>172</v>
      </c>
      <c r="E43" s="188" t="s">
        <v>254</v>
      </c>
      <c r="F43" s="331">
        <v>587.66</v>
      </c>
      <c r="G43" s="331">
        <v>555.32000000000005</v>
      </c>
      <c r="H43" s="331">
        <v>32.35</v>
      </c>
      <c r="I43" s="876">
        <v>5.82</v>
      </c>
      <c r="J43" s="341">
        <v>0.94</v>
      </c>
      <c r="K43" s="626"/>
    </row>
    <row r="44" spans="1:11" s="429" customFormat="1" ht="15" customHeight="1">
      <c r="A44" s="324">
        <v>10010</v>
      </c>
      <c r="B44" s="325" t="s">
        <v>257</v>
      </c>
      <c r="C44" s="325" t="s">
        <v>263</v>
      </c>
      <c r="D44" s="325" t="s">
        <v>172</v>
      </c>
      <c r="E44" s="188" t="s">
        <v>263</v>
      </c>
      <c r="F44" s="331">
        <v>650.5</v>
      </c>
      <c r="G44" s="331">
        <v>524.39</v>
      </c>
      <c r="H44" s="331">
        <v>126.11</v>
      </c>
      <c r="I44" s="876">
        <v>24.04</v>
      </c>
      <c r="J44" s="341">
        <v>3.65</v>
      </c>
      <c r="K44" s="626"/>
    </row>
    <row r="45" spans="1:11" s="429" customFormat="1" ht="15" customHeight="1">
      <c r="A45" s="324">
        <v>10039</v>
      </c>
      <c r="B45" s="325" t="s">
        <v>257</v>
      </c>
      <c r="C45" s="325" t="s">
        <v>264</v>
      </c>
      <c r="D45" s="325" t="s">
        <v>172</v>
      </c>
      <c r="E45" s="188" t="s">
        <v>264</v>
      </c>
      <c r="F45" s="331">
        <v>2608.7199999999998</v>
      </c>
      <c r="G45" s="331">
        <v>2341.0100000000002</v>
      </c>
      <c r="H45" s="331">
        <v>267.70999999999998</v>
      </c>
      <c r="I45" s="876">
        <v>11.43</v>
      </c>
      <c r="J45" s="341">
        <v>1.82</v>
      </c>
      <c r="K45" s="626"/>
    </row>
    <row r="46" spans="1:11" s="429" customFormat="1" ht="15" customHeight="1">
      <c r="A46" s="324">
        <v>10048</v>
      </c>
      <c r="B46" s="325" t="s">
        <v>257</v>
      </c>
      <c r="C46" s="325" t="s">
        <v>260</v>
      </c>
      <c r="D46" s="325" t="s">
        <v>172</v>
      </c>
      <c r="E46" s="188" t="s">
        <v>260</v>
      </c>
      <c r="F46" s="331">
        <v>3193.53</v>
      </c>
      <c r="G46" s="331">
        <v>2619.62</v>
      </c>
      <c r="H46" s="331">
        <v>573.91</v>
      </c>
      <c r="I46" s="876">
        <v>21.9</v>
      </c>
      <c r="J46" s="341">
        <v>3.35</v>
      </c>
      <c r="K46" s="626"/>
    </row>
    <row r="47" spans="1:11" s="429" customFormat="1" ht="15" customHeight="1">
      <c r="A47" s="324">
        <v>10051</v>
      </c>
      <c r="B47" s="325" t="s">
        <v>257</v>
      </c>
      <c r="C47" s="325" t="s">
        <v>261</v>
      </c>
      <c r="D47" s="325" t="s">
        <v>172</v>
      </c>
      <c r="E47" s="188" t="s">
        <v>261</v>
      </c>
      <c r="F47" s="331">
        <v>888.14</v>
      </c>
      <c r="G47" s="331">
        <v>570.88</v>
      </c>
      <c r="H47" s="331">
        <v>317.26</v>
      </c>
      <c r="I47" s="876">
        <v>55.57</v>
      </c>
      <c r="J47" s="341">
        <v>7.64</v>
      </c>
      <c r="K47" s="626"/>
    </row>
    <row r="48" spans="1:11" s="429" customFormat="1" ht="15" customHeight="1">
      <c r="A48" s="324">
        <v>11007</v>
      </c>
      <c r="B48" s="325" t="s">
        <v>265</v>
      </c>
      <c r="C48" s="325" t="s">
        <v>266</v>
      </c>
      <c r="D48" s="325" t="s">
        <v>172</v>
      </c>
      <c r="E48" s="188" t="s">
        <v>266</v>
      </c>
      <c r="F48" s="331">
        <v>931.14</v>
      </c>
      <c r="G48" s="331">
        <v>805.43</v>
      </c>
      <c r="H48" s="331">
        <v>125.71</v>
      </c>
      <c r="I48" s="876">
        <v>15.6</v>
      </c>
      <c r="J48" s="341">
        <v>2.44</v>
      </c>
      <c r="K48" s="626"/>
    </row>
    <row r="49" spans="1:11" s="429" customFormat="1" ht="15" customHeight="1">
      <c r="A49" s="324">
        <v>12011</v>
      </c>
      <c r="B49" s="325" t="s">
        <v>267</v>
      </c>
      <c r="C49" s="325" t="s">
        <v>268</v>
      </c>
      <c r="D49" s="325" t="s">
        <v>172</v>
      </c>
      <c r="E49" s="188" t="s">
        <v>268</v>
      </c>
      <c r="F49" s="331">
        <v>2608.46</v>
      </c>
      <c r="G49" s="331">
        <v>2326.7199999999998</v>
      </c>
      <c r="H49" s="331">
        <v>281.74</v>
      </c>
      <c r="I49" s="876">
        <v>12.1</v>
      </c>
      <c r="J49" s="341">
        <v>1.92</v>
      </c>
      <c r="K49" s="626"/>
    </row>
    <row r="50" spans="1:11" s="429" customFormat="1" ht="27.6">
      <c r="A50" s="324">
        <v>13004</v>
      </c>
      <c r="B50" s="325" t="s">
        <v>269</v>
      </c>
      <c r="C50" s="325" t="s">
        <v>385</v>
      </c>
      <c r="D50" s="325" t="s">
        <v>172</v>
      </c>
      <c r="E50" s="188" t="s">
        <v>462</v>
      </c>
      <c r="F50" s="331">
        <v>722.64</v>
      </c>
      <c r="G50" s="331">
        <v>346.43</v>
      </c>
      <c r="H50" s="331">
        <v>376.21</v>
      </c>
      <c r="I50" s="876">
        <v>108.59</v>
      </c>
      <c r="J50" s="341">
        <v>13.03</v>
      </c>
      <c r="K50" s="626"/>
    </row>
    <row r="51" spans="1:11" s="429" customFormat="1" ht="15" customHeight="1">
      <c r="A51" s="324">
        <v>13007</v>
      </c>
      <c r="B51" s="325" t="s">
        <v>269</v>
      </c>
      <c r="C51" s="325" t="s">
        <v>386</v>
      </c>
      <c r="D51" s="325" t="s">
        <v>172</v>
      </c>
      <c r="E51" s="188" t="s">
        <v>463</v>
      </c>
      <c r="F51" s="331">
        <v>2961.54</v>
      </c>
      <c r="G51" s="331">
        <v>2318.12</v>
      </c>
      <c r="H51" s="331">
        <v>643.41999999999996</v>
      </c>
      <c r="I51" s="876">
        <v>27.75</v>
      </c>
      <c r="J51" s="341">
        <v>4.16</v>
      </c>
      <c r="K51" s="626"/>
    </row>
    <row r="52" spans="1:11" s="429" customFormat="1" ht="27.6">
      <c r="A52" s="324">
        <v>13016</v>
      </c>
      <c r="B52" s="325" t="s">
        <v>269</v>
      </c>
      <c r="C52" s="325" t="s">
        <v>308</v>
      </c>
      <c r="D52" s="325" t="s">
        <v>172</v>
      </c>
      <c r="E52" s="188" t="s">
        <v>464</v>
      </c>
      <c r="F52" s="331">
        <v>787.44</v>
      </c>
      <c r="G52" s="331">
        <v>673.65</v>
      </c>
      <c r="H52" s="331">
        <v>113.78</v>
      </c>
      <c r="I52" s="876">
        <v>16.89</v>
      </c>
      <c r="J52" s="341">
        <v>2.63</v>
      </c>
      <c r="K52" s="626"/>
    </row>
    <row r="53" spans="1:11" s="429" customFormat="1" ht="15" customHeight="1">
      <c r="A53" s="324">
        <v>13022</v>
      </c>
      <c r="B53" s="325" t="s">
        <v>269</v>
      </c>
      <c r="C53" s="325" t="s">
        <v>318</v>
      </c>
      <c r="D53" s="325" t="s">
        <v>172</v>
      </c>
      <c r="E53" s="188" t="s">
        <v>318</v>
      </c>
      <c r="F53" s="331">
        <v>767.18</v>
      </c>
      <c r="G53" s="331">
        <v>658.52</v>
      </c>
      <c r="H53" s="331">
        <v>108.67</v>
      </c>
      <c r="I53" s="876">
        <v>16.5</v>
      </c>
      <c r="J53" s="341">
        <v>2.57</v>
      </c>
      <c r="K53" s="626"/>
    </row>
    <row r="54" spans="1:11" s="429" customFormat="1" ht="193.2">
      <c r="A54" s="324">
        <v>13029</v>
      </c>
      <c r="B54" s="325" t="s">
        <v>269</v>
      </c>
      <c r="C54" s="325" t="s">
        <v>271</v>
      </c>
      <c r="D54" s="325" t="s">
        <v>271</v>
      </c>
      <c r="E54" s="188" t="s">
        <v>465</v>
      </c>
      <c r="F54" s="331">
        <v>78252.17</v>
      </c>
      <c r="G54" s="331">
        <v>72336.94</v>
      </c>
      <c r="H54" s="331">
        <v>5915.23</v>
      </c>
      <c r="I54" s="876">
        <v>8.17</v>
      </c>
      <c r="J54" s="341">
        <v>1.31</v>
      </c>
      <c r="K54" s="626"/>
    </row>
    <row r="55" spans="1:11" s="429" customFormat="1" ht="15" customHeight="1">
      <c r="A55" s="324">
        <v>13033</v>
      </c>
      <c r="B55" s="325" t="s">
        <v>269</v>
      </c>
      <c r="C55" s="325" t="s">
        <v>319</v>
      </c>
      <c r="D55" s="325" t="s">
        <v>172</v>
      </c>
      <c r="E55" s="188" t="s">
        <v>319</v>
      </c>
      <c r="F55" s="331">
        <v>564.79999999999995</v>
      </c>
      <c r="G55" s="331">
        <v>416.2</v>
      </c>
      <c r="H55" s="331">
        <v>148.6</v>
      </c>
      <c r="I55" s="876">
        <v>35.700000000000003</v>
      </c>
      <c r="J55" s="341">
        <v>5.22</v>
      </c>
      <c r="K55" s="626"/>
    </row>
    <row r="56" spans="1:11" s="429" customFormat="1" ht="27.6">
      <c r="A56" s="324">
        <v>13038</v>
      </c>
      <c r="B56" s="325" t="s">
        <v>269</v>
      </c>
      <c r="C56" s="325" t="s">
        <v>309</v>
      </c>
      <c r="D56" s="325" t="s">
        <v>172</v>
      </c>
      <c r="E56" s="188" t="s">
        <v>466</v>
      </c>
      <c r="F56" s="331">
        <v>661.72</v>
      </c>
      <c r="G56" s="331">
        <v>530.67999999999995</v>
      </c>
      <c r="H56" s="331">
        <v>131.04</v>
      </c>
      <c r="I56" s="876">
        <v>24.69</v>
      </c>
      <c r="J56" s="341">
        <v>3.74</v>
      </c>
      <c r="K56" s="626"/>
    </row>
    <row r="57" spans="1:11" s="429" customFormat="1" ht="15" customHeight="1">
      <c r="A57" s="324">
        <v>13047</v>
      </c>
      <c r="B57" s="325" t="s">
        <v>269</v>
      </c>
      <c r="C57" s="325" t="s">
        <v>316</v>
      </c>
      <c r="D57" s="325" t="s">
        <v>172</v>
      </c>
      <c r="E57" s="188" t="s">
        <v>316</v>
      </c>
      <c r="F57" s="331">
        <v>1002.36</v>
      </c>
      <c r="G57" s="331">
        <v>848.13</v>
      </c>
      <c r="H57" s="331">
        <v>154.22</v>
      </c>
      <c r="I57" s="876">
        <v>18.18</v>
      </c>
      <c r="J57" s="341">
        <v>2.82</v>
      </c>
      <c r="K57" s="626"/>
    </row>
    <row r="58" spans="1:11" s="429" customFormat="1" ht="15" customHeight="1">
      <c r="A58" s="324">
        <v>13051</v>
      </c>
      <c r="B58" s="325" t="s">
        <v>269</v>
      </c>
      <c r="C58" s="325" t="s">
        <v>305</v>
      </c>
      <c r="D58" s="325" t="s">
        <v>172</v>
      </c>
      <c r="E58" s="188" t="s">
        <v>305</v>
      </c>
      <c r="F58" s="331">
        <v>92.28</v>
      </c>
      <c r="G58" s="331">
        <v>91.03</v>
      </c>
      <c r="H58" s="331">
        <v>1.25</v>
      </c>
      <c r="I58" s="876">
        <v>1.37</v>
      </c>
      <c r="J58" s="341">
        <v>0.22</v>
      </c>
      <c r="K58" s="626"/>
    </row>
    <row r="59" spans="1:11" s="429" customFormat="1" ht="15" customHeight="1">
      <c r="A59" s="324">
        <v>13059</v>
      </c>
      <c r="B59" s="325" t="s">
        <v>269</v>
      </c>
      <c r="C59" s="325" t="s">
        <v>306</v>
      </c>
      <c r="D59" s="325" t="s">
        <v>172</v>
      </c>
      <c r="E59" s="188" t="s">
        <v>306</v>
      </c>
      <c r="F59" s="331">
        <v>156.91999999999999</v>
      </c>
      <c r="G59" s="331">
        <v>139.9</v>
      </c>
      <c r="H59" s="331">
        <v>17.02</v>
      </c>
      <c r="I59" s="876">
        <v>12.16</v>
      </c>
      <c r="J59" s="341">
        <v>1.93</v>
      </c>
      <c r="K59" s="626"/>
    </row>
    <row r="60" spans="1:11" s="429" customFormat="1" ht="15" customHeight="1">
      <c r="A60" s="324">
        <v>13072</v>
      </c>
      <c r="B60" s="325" t="s">
        <v>269</v>
      </c>
      <c r="C60" s="325" t="s">
        <v>310</v>
      </c>
      <c r="D60" s="325" t="s">
        <v>172</v>
      </c>
      <c r="E60" s="188" t="s">
        <v>310</v>
      </c>
      <c r="F60" s="331">
        <v>133.49</v>
      </c>
      <c r="G60" s="331">
        <v>124.86</v>
      </c>
      <c r="H60" s="331">
        <v>8.6300000000000008</v>
      </c>
      <c r="I60" s="876">
        <v>6.91</v>
      </c>
      <c r="J60" s="341">
        <v>1.1200000000000001</v>
      </c>
      <c r="K60" s="626"/>
    </row>
    <row r="61" spans="1:11" s="429" customFormat="1" ht="15" customHeight="1">
      <c r="A61" s="324">
        <v>14039</v>
      </c>
      <c r="B61" s="325" t="s">
        <v>322</v>
      </c>
      <c r="C61" s="325" t="s">
        <v>323</v>
      </c>
      <c r="D61" s="325" t="s">
        <v>172</v>
      </c>
      <c r="E61" s="188" t="s">
        <v>323</v>
      </c>
      <c r="F61" s="331">
        <v>2552.34</v>
      </c>
      <c r="G61" s="331">
        <v>2152.4699999999998</v>
      </c>
      <c r="H61" s="331">
        <v>399.88</v>
      </c>
      <c r="I61" s="876">
        <v>18.57</v>
      </c>
      <c r="J61" s="341">
        <v>2.88</v>
      </c>
      <c r="K61" s="626"/>
    </row>
    <row r="62" spans="1:11" s="429" customFormat="1" ht="15" customHeight="1">
      <c r="A62" s="324">
        <v>15002</v>
      </c>
      <c r="B62" s="325" t="s">
        <v>324</v>
      </c>
      <c r="C62" s="325" t="s">
        <v>325</v>
      </c>
      <c r="D62" s="325" t="s">
        <v>172</v>
      </c>
      <c r="E62" s="188" t="s">
        <v>325</v>
      </c>
      <c r="F62" s="331">
        <v>2906.53</v>
      </c>
      <c r="G62" s="331">
        <v>2397.4699999999998</v>
      </c>
      <c r="H62" s="331">
        <v>509.06</v>
      </c>
      <c r="I62" s="876">
        <v>21.23</v>
      </c>
      <c r="J62" s="341">
        <v>3.26</v>
      </c>
      <c r="K62" s="626"/>
    </row>
    <row r="63" spans="1:11" s="429" customFormat="1" ht="15" customHeight="1">
      <c r="A63" s="324">
        <v>16006</v>
      </c>
      <c r="B63" s="325" t="s">
        <v>326</v>
      </c>
      <c r="C63" s="325" t="s">
        <v>387</v>
      </c>
      <c r="D63" s="325" t="s">
        <v>172</v>
      </c>
      <c r="E63" s="188" t="s">
        <v>387</v>
      </c>
      <c r="F63" s="331">
        <v>3118.44</v>
      </c>
      <c r="G63" s="331">
        <v>2686.59</v>
      </c>
      <c r="H63" s="331">
        <v>431.85</v>
      </c>
      <c r="I63" s="876">
        <v>16.07</v>
      </c>
      <c r="J63" s="341">
        <v>2.5099999999999998</v>
      </c>
      <c r="K63" s="626"/>
    </row>
    <row r="64" spans="1:11" s="429" customFormat="1" ht="15" customHeight="1">
      <c r="A64" s="324">
        <v>16035</v>
      </c>
      <c r="B64" s="325" t="s">
        <v>326</v>
      </c>
      <c r="C64" s="325" t="s">
        <v>332</v>
      </c>
      <c r="D64" s="325" t="s">
        <v>172</v>
      </c>
      <c r="E64" s="188" t="s">
        <v>332</v>
      </c>
      <c r="F64" s="331">
        <v>647.15</v>
      </c>
      <c r="G64" s="331">
        <v>533.07000000000005</v>
      </c>
      <c r="H64" s="331">
        <v>114.07</v>
      </c>
      <c r="I64" s="876">
        <v>21.39</v>
      </c>
      <c r="J64" s="341">
        <v>3.28</v>
      </c>
      <c r="K64" s="626"/>
    </row>
    <row r="65" spans="11:11">
      <c r="K65" s="626"/>
    </row>
  </sheetData>
  <mergeCells count="2">
    <mergeCell ref="B1:J1"/>
    <mergeCell ref="F2:J2"/>
  </mergeCells>
  <hyperlinks>
    <hyperlink ref="K1" location="INDICE!A1" display="INDICE" xr:uid="{00000000-0004-0000-3000-000000000000}"/>
    <hyperlink ref="K2" location="Matriz_Estadisticas!A1" display="ESTADÍSTICAS" xr:uid="{00000000-0004-0000-3000-000001000000}"/>
    <hyperlink ref="A1" location="INDICE!C72" display="EA_31" xr:uid="{00000000-0004-0000-3000-000002000000}"/>
  </hyperlink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G62"/>
  <sheetViews>
    <sheetView zoomScaleNormal="100" workbookViewId="0">
      <pane xSplit="1" ySplit="2" topLeftCell="B3" activePane="bottomRight" state="frozen"/>
      <selection pane="topRight" activeCell="A16" sqref="A16"/>
      <selection pane="bottomLeft" activeCell="A16" sqref="A16"/>
      <selection pane="bottomRight"/>
    </sheetView>
  </sheetViews>
  <sheetFormatPr baseColWidth="10" defaultColWidth="17.109375" defaultRowHeight="12"/>
  <cols>
    <col min="1" max="1" width="10.109375" style="301" bestFit="1" customWidth="1"/>
    <col min="2" max="2" width="16.88671875" style="301" bestFit="1" customWidth="1"/>
    <col min="3" max="4" width="17.109375" style="301"/>
    <col min="5" max="5" width="16.33203125" style="301" customWidth="1"/>
    <col min="6" max="6" width="11.109375" style="301" customWidth="1"/>
    <col min="7" max="7" width="12.44140625" style="301" customWidth="1"/>
    <col min="8" max="8" width="100.6640625" style="301" customWidth="1"/>
    <col min="9" max="9" width="20.6640625" style="301" customWidth="1"/>
    <col min="10" max="10" width="24.33203125" style="301" customWidth="1"/>
    <col min="11" max="11" width="16.109375" style="301" bestFit="1" customWidth="1"/>
    <col min="12" max="12" width="16.88671875" style="301" bestFit="1" customWidth="1"/>
    <col min="13" max="13" width="14.6640625" style="813" bestFit="1" customWidth="1"/>
    <col min="14" max="14" width="14.6640625" style="813" customWidth="1"/>
    <col min="15" max="17" width="17.109375" style="301"/>
    <col min="18" max="18" width="24" style="301" bestFit="1" customWidth="1"/>
    <col min="19" max="19" width="100.6640625" style="303" customWidth="1"/>
    <col min="20" max="20" width="95.6640625" style="303" customWidth="1"/>
    <col min="21" max="21" width="17" style="303" customWidth="1"/>
    <col min="22" max="22" width="50.6640625" style="301" customWidth="1"/>
    <col min="23" max="23" width="17.109375" style="301"/>
    <col min="24" max="24" width="25.6640625" style="301" customWidth="1"/>
    <col min="25" max="26" width="17.109375" style="301"/>
    <col min="27" max="28" width="16.5546875" style="301" bestFit="1" customWidth="1"/>
    <col min="29" max="29" width="16.6640625" style="301" bestFit="1" customWidth="1"/>
    <col min="30" max="30" width="15.33203125" style="301" bestFit="1" customWidth="1"/>
    <col min="31" max="31" width="16.5546875" style="301" bestFit="1" customWidth="1"/>
    <col min="32" max="33" width="16.5546875" style="301" customWidth="1"/>
    <col min="34" max="16384" width="17.109375" style="42"/>
  </cols>
  <sheetData>
    <row r="1" spans="1:33">
      <c r="A1" s="300" t="s">
        <v>137</v>
      </c>
    </row>
    <row r="2" spans="1:33" ht="55.2">
      <c r="A2" s="52" t="s">
        <v>6</v>
      </c>
      <c r="B2" s="52" t="s">
        <v>4</v>
      </c>
      <c r="C2" s="52" t="s">
        <v>388</v>
      </c>
      <c r="D2" s="52" t="s">
        <v>9</v>
      </c>
      <c r="E2" s="52" t="s">
        <v>138</v>
      </c>
      <c r="F2" s="52" t="s">
        <v>389</v>
      </c>
      <c r="G2" s="52" t="s">
        <v>390</v>
      </c>
      <c r="H2" s="52" t="s">
        <v>391</v>
      </c>
      <c r="I2" s="52" t="s">
        <v>392</v>
      </c>
      <c r="J2" s="52" t="s">
        <v>393</v>
      </c>
      <c r="K2" s="52" t="s">
        <v>394</v>
      </c>
      <c r="L2" s="52" t="s">
        <v>139</v>
      </c>
      <c r="M2" s="304" t="s">
        <v>395</v>
      </c>
      <c r="N2" s="304" t="s">
        <v>396</v>
      </c>
      <c r="O2" s="52" t="s">
        <v>397</v>
      </c>
      <c r="P2" s="52" t="s">
        <v>398</v>
      </c>
      <c r="Q2" s="52" t="s">
        <v>399</v>
      </c>
      <c r="R2" s="52" t="s">
        <v>400</v>
      </c>
      <c r="S2" s="52" t="s">
        <v>401</v>
      </c>
      <c r="T2" s="52" t="s">
        <v>1267</v>
      </c>
      <c r="U2" s="52" t="s">
        <v>402</v>
      </c>
      <c r="V2" s="52" t="s">
        <v>403</v>
      </c>
      <c r="W2" s="52" t="s">
        <v>404</v>
      </c>
      <c r="X2" s="52" t="s">
        <v>405</v>
      </c>
      <c r="Y2" s="52" t="s">
        <v>406</v>
      </c>
      <c r="Z2" s="52" t="s">
        <v>407</v>
      </c>
      <c r="AA2" s="52" t="s">
        <v>408</v>
      </c>
      <c r="AB2" s="52" t="s">
        <v>409</v>
      </c>
      <c r="AC2" s="52" t="s">
        <v>410</v>
      </c>
      <c r="AD2" s="52" t="s">
        <v>411</v>
      </c>
      <c r="AE2" s="52" t="s">
        <v>412</v>
      </c>
      <c r="AF2" s="52" t="s">
        <v>413</v>
      </c>
      <c r="AG2" s="52" t="s">
        <v>414</v>
      </c>
    </row>
    <row r="3" spans="1:33" ht="108">
      <c r="A3" s="302" t="str">
        <f>IFERROR(VLOOKUP(A$2,BPU_20_M!$A$2:$C$38,3,FALSE),"")</f>
        <v>BPU_20</v>
      </c>
      <c r="B3" s="302" t="str">
        <f>IFERROR(VLOOKUP(B$2,BPU_20_M!$A$2:$C$38,3,FALSE),"")</f>
        <v>1. Mejor acceso a servicios y equipamientos públicos básicos</v>
      </c>
      <c r="C3" s="302" t="str">
        <f>IFERROR(VLOOKUP(C$2,BPU_20_M!$A$2:$C$38,3,FALSE),"")</f>
        <v>Accesibilidad a áreas verdes</v>
      </c>
      <c r="D3" s="302" t="str">
        <f>IFERROR(VLOOKUP(D$2,BPU_20_M!$A$2:$C$38,3,FALSE),"")</f>
        <v>Distancia a plazas públicas</v>
      </c>
      <c r="E3" s="302" t="str">
        <f>IFERROR(VLOOKUP(E$2,BPU_20_M!$A$2:$C$38,3,FALSE),"")</f>
        <v>Estructural</v>
      </c>
      <c r="F3" s="302">
        <f>IFERROR(VLOOKUP(F$2,BPU_20_M!$A$2:$C$38,3,FALSE),"")</f>
        <v>2019</v>
      </c>
      <c r="G3" s="302" t="str">
        <f>IFERROR(VLOOKUP(G$2,BPU_20_M!$A$2:$C$38,3,FALSE),"")</f>
        <v>Comunal</v>
      </c>
      <c r="H3" s="302" t="str">
        <f>IFERROR(VLOOKUP(H$2,BPU_20_M!$A$2:$C$38,3,FALSE),"")</f>
        <v>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 Se utiliza el estudio Indicador de Calidad de áreas verdes para un análisis complementario.                                                                                                                                                Teniendo como base que el estándar fijado para el indicador es de 400 m. como máximo, se entenderá que toda comuna que cuente con un valor por debajo de dicho monto presenta las condiciones para dar cumplimiento al indicador. Junto a lo anterior, y al comparar los resultados entre dos o más comunas, un menor valor implicará una mejor situación comunal, la cual desmejora a medida que el valor del indicador aumenta.</v>
      </c>
      <c r="I3" s="302" t="str">
        <f>IFERROR(VLOOKUP(I$2,BPU_20_M!$A$2:$C$38,3,FALSE),"")</f>
        <v xml:space="preserve">Catastro y geoprocesamiento </v>
      </c>
      <c r="J3" s="302" t="str">
        <f>IFERROR(VLOOKUP(J$2,BPU_20_M!$A$2:$C$38,3,FALSE),"")</f>
        <v>Límite Urbano Censal (LUC) de 117 comunas</v>
      </c>
      <c r="K3" s="302" t="str">
        <f>IFERROR(VLOOKUP(K$2,BPU_20_M!$A$2:$C$38,3,FALSE),"")</f>
        <v>LUC de 117 comunas</v>
      </c>
      <c r="L3" s="302" t="str">
        <f>IFERROR(VLOOKUP(L$2,BPU_20_M!$A$2:$C$38,3,FALSE),"")</f>
        <v>Metros lineales</v>
      </c>
      <c r="M3" s="814">
        <f>IFERROR(VLOOKUP(M$2,BPU_20_M!$A$2:$C$38,3,FALSE),"")</f>
        <v>43557</v>
      </c>
      <c r="N3" s="814">
        <f>IFERROR(VLOOKUP(N$2,BPU_20_M!$A$2:$C$38,3,FALSE),"")</f>
        <v>44270</v>
      </c>
      <c r="O3" s="302" t="str">
        <f>IFERROR(VLOOKUP(O$2,BPU_20_M!$A$2:$C$38,3,FALSE),"")</f>
        <v>2 años</v>
      </c>
      <c r="P3" s="302" t="str">
        <f>IFERROR(VLOOKUP(P$2,BPU_20_M!$A$2:$C$38,3,FALSE),"")</f>
        <v>Plazas públicas- Áreas verdes- Distancia</v>
      </c>
      <c r="Q3" s="302" t="str">
        <f>IFERROR(VLOOKUP(Q$2,BPU_20_M!$A$2:$C$38,3,FALSE),"")</f>
        <v>Medio Ambiente</v>
      </c>
      <c r="R3" s="302" t="str">
        <f>IFERROR(VLOOKUP(R$2,BPU_20_M!$A$2:$C$38,3,FALSE),"")</f>
        <v>Instituto Nacional de Estadísticas (INE)</v>
      </c>
      <c r="S3" s="302" t="str">
        <f>IFERROR(VLOOKUP(S$2,BPU_20_M!$A$2:$C$38,3,FALSE),"")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de calidad no se encuentra disponible para todas las áreas verdes, por razones operativas.                                     5. Evaluación de calidad de áreas verdes se realizó mediante una pauta de observación en terreno, cuestión que pudo ser sensible a las percepciones de cada encuestador. </v>
      </c>
      <c r="T3" s="302" t="str">
        <f>IFERROR(VLOOKUP(T$2,BPU_20_M!$A$2:$C$38,3,FALSE),"")</f>
        <v>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Por otra parte, la información referida a los rangos de calidad de las áreas verdes no se encuentra disponible para todas las comunas del sistema.</v>
      </c>
      <c r="U3" s="302" t="str">
        <f>IFERROR(VLOOKUP(U$2,BPU_20_M!$A$2:$C$38,3,FALSE),"")</f>
        <v>BPU_22, BPU_29.</v>
      </c>
      <c r="V3" s="302" t="str">
        <f>IFERROR(VLOOKUP(V$2,BPU_20_M!$A$2:$C$38,3,FALSE),"")</f>
        <v>Catastro de áreas verdes e indicador de calidad de áreas verdes</v>
      </c>
      <c r="W3" s="302" t="str">
        <f>IFERROR(VLOOKUP(W$2,BPU_20_M!$A$2:$C$38,3,FALSE),"")</f>
        <v>INE</v>
      </c>
      <c r="X3" s="302">
        <f>IFERROR(VLOOKUP(X$2,BPU_20_M!$A$2:$C$38,3,FALSE),"")</f>
        <v>2019</v>
      </c>
      <c r="Y3" s="302" t="str">
        <f>IFERROR(VLOOKUP(Y$2,BPU_20_M!$A$2:$C$38,3,FALSE),"")</f>
        <v>LUC</v>
      </c>
      <c r="Z3" s="302" t="str">
        <f>IFERROR(VLOOKUP(Z$2,BPU_20_M!$A$2:$C$38,3,FALSE),"")</f>
        <v xml:space="preserve">Cobertura de ejes viales </v>
      </c>
      <c r="AA3" s="302" t="str">
        <f>IFERROR(VLOOKUP(AA$2,BPU_20_M!$A$2:$C$38,3,FALSE),"")</f>
        <v>INE</v>
      </c>
      <c r="AB3" s="302">
        <f>IFERROR(VLOOKUP(AB$2,BPU_20_M!$A$2:$C$38,3,FALSE),"")</f>
        <v>2018</v>
      </c>
      <c r="AC3" s="302" t="str">
        <f>IFERROR(VLOOKUP(AC$2,BPU_20_M!$A$2:$C$38,3,FALSE),"")</f>
        <v>LUC</v>
      </c>
      <c r="AD3" s="302" t="str">
        <f>IFERROR(VLOOKUP(AD$2,BPU_20_M!$A$2:$C$38,3,FALSE),"")</f>
        <v>Cartografía de la actualización continua (ACON)</v>
      </c>
      <c r="AE3" s="302" t="str">
        <f>IFERROR(VLOOKUP(AE$2,BPU_20_M!$A$2:$C$38,3,FALSE),"")</f>
        <v>INE</v>
      </c>
      <c r="AF3" s="302">
        <f>IFERROR(VLOOKUP(AF$2,BPU_20_M!$A$2:$C$38,3,FALSE),"")</f>
        <v>2018</v>
      </c>
      <c r="AG3" s="302" t="str">
        <f>IFERROR(VLOOKUP(AG$2,BPU_20_M!$A$2:$C$38,3,FALSE),"")</f>
        <v>Comunal</v>
      </c>
    </row>
    <row r="4" spans="1:33" ht="84">
      <c r="A4" s="302" t="str">
        <f>IFERROR(VLOOKUP(A$2,BPU_22_M!$A$2:$C$38,3,FALSE),"")</f>
        <v>BPU_22</v>
      </c>
      <c r="B4" s="302" t="str">
        <f>IFERROR(VLOOKUP(B$2,BPU_22_M!$A$2:$C$38,3,FALSE),"")</f>
        <v>1. Mejor acceso a servicios y equipamientos públicos básicos</v>
      </c>
      <c r="C4" s="302" t="str">
        <f>IFERROR(VLOOKUP(C$2,BPU_22_M!$A$2:$C$38,3,FALSE),"")</f>
        <v>Accesibilidad a áreas verdes</v>
      </c>
      <c r="D4" s="302" t="str">
        <f>IFERROR(VLOOKUP(D$2,BPU_22_M!$A$2:$C$38,3,FALSE),"")</f>
        <v>Distancia a parques públicos</v>
      </c>
      <c r="E4" s="302" t="str">
        <f>IFERROR(VLOOKUP(E$2,BPU_22_M!$A$2:$C$38,3,FALSE),"")</f>
        <v>Estructural</v>
      </c>
      <c r="F4" s="302">
        <f>IFERROR(VLOOKUP(F$2,BPU_22_M!$A$2:$C$38,3,FALSE),"")</f>
        <v>2019</v>
      </c>
      <c r="G4" s="302" t="str">
        <f>IFERROR(VLOOKUP(G$2,BPU_22_M!$A$2:$C$38,3,FALSE),"")</f>
        <v>Comunal</v>
      </c>
      <c r="H4" s="302" t="str">
        <f>IFERROR(VLOOKUP(H$2,BPU_22_M!$A$2:$C$38,3,FALSE),"")</f>
        <v xml:space="preserve">Este indicador mide la distancia mínima promedio ponderada entre el centro geométrico de cada manzana poblada y los parques públicos (se entenderá por parque a aquellas áreas verdes con una superficie mayor o igual a 20.000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 </v>
      </c>
      <c r="I4" s="302" t="str">
        <f>IFERROR(VLOOKUP(I$2,BPU_22_M!$A$2:$C$38,3,FALSE),"")</f>
        <v xml:space="preserve">Catastro y geoprocesamiento </v>
      </c>
      <c r="J4" s="302" t="str">
        <f>IFERROR(VLOOKUP(J$2,BPU_22_M!$A$2:$C$38,3,FALSE),"")</f>
        <v>Límite Urbano Censal (LUC) de 117 comunas</v>
      </c>
      <c r="K4" s="302" t="str">
        <f>IFERROR(VLOOKUP(K$2,BPU_22_M!$A$2:$C$38,3,FALSE),"")</f>
        <v>LUC de 107 comunas</v>
      </c>
      <c r="L4" s="302" t="str">
        <f>IFERROR(VLOOKUP(L$2,BPU_22_M!$A$2:$C$38,3,FALSE),"")</f>
        <v>Metros lineales</v>
      </c>
      <c r="M4" s="814">
        <f>IFERROR(VLOOKUP(M$2,BPU_22_M!$A$2:$C$38,3,FALSE),"")</f>
        <v>43557</v>
      </c>
      <c r="N4" s="814">
        <f>IFERROR(VLOOKUP(N$2,BPU_22_M!$A$2:$C$38,3,FALSE),"")</f>
        <v>44270</v>
      </c>
      <c r="O4" s="302" t="str">
        <f>IFERROR(VLOOKUP(O$2,BPU_22_M!$A$2:$C$38,3,FALSE),"")</f>
        <v>2 años</v>
      </c>
      <c r="P4" s="302" t="str">
        <f>IFERROR(VLOOKUP(P$2,BPU_22_M!$A$2:$C$38,3,FALSE),"")</f>
        <v>Parques públicos- Áreas verdes- Distancia</v>
      </c>
      <c r="Q4" s="302" t="str">
        <f>IFERROR(VLOOKUP(Q$2,BPU_22_M!$A$2:$C$38,3,FALSE),"")</f>
        <v>Medio Ambiente</v>
      </c>
      <c r="R4" s="302" t="str">
        <f>IFERROR(VLOOKUP(R$2,BPU_22_M!$A$2:$C$38,3,FALSE),"")</f>
        <v>Instituto Nacional de Estadísticas (INE)</v>
      </c>
      <c r="S4" s="302" t="str">
        <f>IFERROR(VLOOKUP(S$2,BPU_22_M!$A$2:$C$38,3,FALSE),"")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de calidad no se encuentra disponible para todas las áreas verdes, por razones operativas.                                         5. Evaluación de calidad de áreas verdes se realizó mediante una pauta de observación en terreno, cuestión que pudo ser sensible a las percepciones de cada encuestador. </v>
      </c>
      <c r="T4" s="302" t="str">
        <f>IFERROR(VLOOKUP(T$2,BPU_22_M!$A$2:$C$38,3,FALSE),"")</f>
        <v xml:space="preserve">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además, se incorporaron los puntos de accesos para aquellos parques donde eran identificables. Por otra parte, la información referida a los rangos de calidad de las áreas verdes no se encuentra disponible para todas las comunas del sistema. </v>
      </c>
      <c r="U4" s="302" t="str">
        <f>IFERROR(VLOOKUP(U$2,BPU_22_M!$A$2:$C$38,3,FALSE),"")</f>
        <v>BPU_ 20, BPU_29.</v>
      </c>
      <c r="V4" s="302" t="str">
        <f>IFERROR(VLOOKUP(V$2,BPU_22_M!$A$2:$C$38,3,FALSE),"")</f>
        <v>Cobertura de parques públicos e indicador de calidad de áreas verdes</v>
      </c>
      <c r="W4" s="302" t="str">
        <f>IFERROR(VLOOKUP(W$2,BPU_22_M!$A$2:$C$38,3,FALSE),"")</f>
        <v>INE</v>
      </c>
      <c r="X4" s="302">
        <f>IFERROR(VLOOKUP(X$2,BPU_22_M!$A$2:$C$38,3,FALSE),"")</f>
        <v>2019</v>
      </c>
      <c r="Y4" s="302" t="str">
        <f>IFERROR(VLOOKUP(Y$2,BPU_22_M!$A$2:$C$38,3,FALSE),"")</f>
        <v>LUC</v>
      </c>
      <c r="Z4" s="302" t="str">
        <f>IFERROR(VLOOKUP(Z$2,BPU_22_M!$A$2:$C$38,3,FALSE),"")</f>
        <v xml:space="preserve">Cobertura de ejes viales </v>
      </c>
      <c r="AA4" s="302" t="str">
        <f>IFERROR(VLOOKUP(AA$2,BPU_22_M!$A$2:$C$38,3,FALSE),"")</f>
        <v>INE</v>
      </c>
      <c r="AB4" s="302">
        <f>IFERROR(VLOOKUP(AB$2,BPU_22_M!$A$2:$C$38,3,FALSE),"")</f>
        <v>2018</v>
      </c>
      <c r="AC4" s="302" t="str">
        <f>IFERROR(VLOOKUP(AC$2,BPU_22_M!$A$2:$C$38,3,FALSE),"")</f>
        <v>LUC</v>
      </c>
      <c r="AD4" s="302" t="str">
        <f>IFERROR(VLOOKUP(AD$2,BPU_22_M!$A$2:$C$38,3,FALSE),"")</f>
        <v>Cartografía de la actualización continua (ACON)</v>
      </c>
      <c r="AE4" s="302" t="str">
        <f>IFERROR(VLOOKUP(AE$2,BPU_22_M!$A$2:$C$38,3,FALSE),"")</f>
        <v>INE</v>
      </c>
      <c r="AF4" s="302">
        <f>IFERROR(VLOOKUP(AF$2,BPU_22_M!$A$2:$C$38,3,FALSE),"")</f>
        <v>2018</v>
      </c>
      <c r="AG4" s="302" t="str">
        <f>IFERROR(VLOOKUP(AG$2,BPU_22_M!$A$2:$C$38,3,FALSE),"")</f>
        <v>Comunal</v>
      </c>
    </row>
    <row r="5" spans="1:33" ht="96">
      <c r="A5" s="302" t="str">
        <f>IFERROR(VLOOKUP(A$2,BPU_28a_M!$A$2:$C$38,3,FALSE),"")</f>
        <v xml:space="preserve">BPU_28a </v>
      </c>
      <c r="B5" s="302" t="str">
        <f>IFERROR(VLOOKUP(B$2,BPU_28a_M!$A$2:$C$38,3,FALSE),"")</f>
        <v>1. Mejor acceso a servicios y equipamientos públicos básicos</v>
      </c>
      <c r="C5" s="302" t="str">
        <f>IFERROR(VLOOKUP(C$2,BPU_28a_M!$A$2:$C$38,3,FALSE),"")</f>
        <v>Accesibilidad a áreas verdes</v>
      </c>
      <c r="D5" s="302" t="str">
        <f>IFERROR(VLOOKUP(D$2,BPU_28a_M!$A$2:$C$38,3,FALSE),"")</f>
        <v xml:space="preserve">Porcentaje de población atendida por el sistema de plazas públicas </v>
      </c>
      <c r="E5" s="302" t="str">
        <f>IFERROR(VLOOKUP(E$2,BPU_28a_M!$A$2:$C$38,3,FALSE),"")</f>
        <v>Complementario</v>
      </c>
      <c r="F5" s="302">
        <f>IFERROR(VLOOKUP(F$2,BPU_28a_M!$A$2:$C$38,3,FALSE),"")</f>
        <v>2019</v>
      </c>
      <c r="G5" s="302" t="str">
        <f>IFERROR(VLOOKUP(G$2,BPU_28a_M!$A$2:$C$38,3,FALSE),"")</f>
        <v>Comunal</v>
      </c>
      <c r="H5" s="302" t="str">
        <f>IFERROR(VLOOKUP(H$2,BPU_28a_M!$A$2:$C$38,3,FALSE),"")</f>
        <v>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  Se utiliza el estudio Indicador de Calidad de áreas verdes para un análisis complementario.</v>
      </c>
      <c r="I5" s="302" t="str">
        <f>IFERROR(VLOOKUP(I$2,BPU_28a_M!$A$2:$C$38,3,FALSE),"")</f>
        <v>Geoprocesamiento, catastro y análisis bases de datos</v>
      </c>
      <c r="J5" s="302" t="str">
        <f>IFERROR(VLOOKUP(J$2,BPU_28a_M!$A$2:$C$38,3,FALSE),"")</f>
        <v>LUC de 117 comunas</v>
      </c>
      <c r="K5" s="302" t="str">
        <f>IFERROR(VLOOKUP(K$2,BPU_28a_M!$A$2:$C$38,3,FALSE),"")</f>
        <v>LUC de 117 comunas</v>
      </c>
      <c r="L5" s="302" t="str">
        <f>IFERROR(VLOOKUP(L$2,BPU_28a_M!$A$2:$C$38,3,FALSE),"")</f>
        <v>Porcentaje</v>
      </c>
      <c r="M5" s="814">
        <f>IFERROR(VLOOKUP(M$2,BPU_28a_M!$A$2:$C$38,3,FALSE),"")</f>
        <v>43651</v>
      </c>
      <c r="N5" s="814">
        <f>IFERROR(VLOOKUP(N$2,BPU_28a_M!$A$2:$C$38,3,FALSE),"")</f>
        <v>44270</v>
      </c>
      <c r="O5" s="302" t="str">
        <f>IFERROR(VLOOKUP(O$2,BPU_28a_M!$A$2:$C$38,3,FALSE),"")</f>
        <v>2 años</v>
      </c>
      <c r="P5" s="302" t="str">
        <f>IFERROR(VLOOKUP(P$2,BPU_28a_M!$A$2:$C$38,3,FALSE),"")</f>
        <v>Plazas públicas- Porcentaje- Área de servicio</v>
      </c>
      <c r="Q5" s="302" t="str">
        <f>IFERROR(VLOOKUP(Q$2,BPU_28a_M!$A$2:$C$38,3,FALSE),"")</f>
        <v>Medio Ambiente</v>
      </c>
      <c r="R5" s="302" t="str">
        <f>IFERROR(VLOOKUP(R$2,BPU_28a_M!$A$2:$C$38,3,FALSE),"")</f>
        <v>Instituto Nacional de Estadísticas (INE)</v>
      </c>
      <c r="S5" s="302" t="str">
        <f>IFERROR(VLOOKUP(S$2,BPU_28a_M!$A$2:$C$38,3,FALSE),"")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Considerar que el Indicador de calidad no se encuentra disponible para la totalidad de áreas verdes detectadas en el Catastro de áreas verdes.                                                                                                                                                                                          5. Evaluación de calidad de áreas verdes se realizó mediante una pauta de observación en terreno, cuestión que pudo ser sensible a las percepciones de cada encuestador. </v>
      </c>
      <c r="T5" s="302" t="str">
        <f>IFERROR(VLOOKUP(T$2,BPU_28a_M!$A$2:$C$38,3,FALSE),"")</f>
        <v>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se incorporaron los puntos de accesos para aquellos parques donde eran identificables. Por otra parte, la información referida a los rangos de calidad de las áreas verdes no se encuentra disponible para todas las comunas del sistema.</v>
      </c>
      <c r="U5" s="302" t="str">
        <f>IFERROR(VLOOKUP(U$2,BPU_28a_M!$A$2:$C$38,3,FALSE),"")</f>
        <v>BPU_20, BPU_22, BPU_29.</v>
      </c>
      <c r="V5" s="302" t="str">
        <f>IFERROR(VLOOKUP(V$2,BPU_28a_M!$A$2:$C$38,3,FALSE),"")</f>
        <v>Catastro de áreas verdes e indicador de calidad de áreas verdes</v>
      </c>
      <c r="W5" s="302" t="str">
        <f>IFERROR(VLOOKUP(W$2,BPU_28a_M!$A$2:$C$38,3,FALSE),"")</f>
        <v>INE</v>
      </c>
      <c r="X5" s="302">
        <f>IFERROR(VLOOKUP(X$2,BPU_28a_M!$A$2:$C$38,3,FALSE),"")</f>
        <v>2019</v>
      </c>
      <c r="Y5" s="302" t="str">
        <f>IFERROR(VLOOKUP(Y$2,BPU_28a_M!$A$2:$C$38,3,FALSE),"")</f>
        <v>LUC</v>
      </c>
      <c r="Z5" s="302" t="str">
        <f>IFERROR(VLOOKUP(Z$2,BPU_28a_M!$A$2:$C$38,3,FALSE),"")</f>
        <v>LUC</v>
      </c>
      <c r="AA5" s="302" t="str">
        <f>IFERROR(VLOOKUP(AA$2,BPU_28a_M!$A$2:$C$38,3,FALSE),"")</f>
        <v>INE</v>
      </c>
      <c r="AB5" s="302">
        <f>IFERROR(VLOOKUP(AB$2,BPU_28a_M!$A$2:$C$38,3,FALSE),"")</f>
        <v>2018</v>
      </c>
      <c r="AC5" s="302" t="str">
        <f>IFERROR(VLOOKUP(AC$2,BPU_28a_M!$A$2:$C$38,3,FALSE),"")</f>
        <v>Comunal</v>
      </c>
      <c r="AD5" s="302" t="str">
        <f>IFERROR(VLOOKUP(AD$2,BPU_28a_M!$A$2:$C$38,3,FALSE),"")</f>
        <v>Cartografía de la actualización continua (ACON)</v>
      </c>
      <c r="AE5" s="302" t="str">
        <f>IFERROR(VLOOKUP(AE$2,BPU_28a_M!$A$2:$C$38,3,FALSE),"")</f>
        <v>INE</v>
      </c>
      <c r="AF5" s="302">
        <f>IFERROR(VLOOKUP(AF$2,BPU_28a_M!$A$2:$C$38,3,FALSE),"")</f>
        <v>2018</v>
      </c>
      <c r="AG5" s="302" t="str">
        <f>IFERROR(VLOOKUP(AG$2,BPU_28a_M!$A$2:$C$38,3,FALSE),"")</f>
        <v>Comunal</v>
      </c>
    </row>
    <row r="6" spans="1:33" ht="132">
      <c r="A6" s="302" t="str">
        <f>IFERROR(VLOOKUP(A$2,BPU_28b_M!$A$2:$C$38,3,FALSE),"")</f>
        <v>BPU_28b</v>
      </c>
      <c r="B6" s="302" t="str">
        <f>IFERROR(VLOOKUP(B$2,BPU_28b_M!$A$2:$C$38,3,FALSE),"")</f>
        <v>1. Mejor acceso a servicios y equipamientos públicos básicos</v>
      </c>
      <c r="C6" s="302" t="str">
        <f>IFERROR(VLOOKUP(C$2,BPU_28b_M!$A$2:$C$38,3,FALSE),"")</f>
        <v>Accesibilidad a áreas verdes</v>
      </c>
      <c r="D6" s="302" t="str">
        <f>IFERROR(VLOOKUP(D$2,BPU_28b_M!$A$2:$C$38,3,FALSE),"")</f>
        <v>Porcentaje de población atendida por el sistema de parques públicos</v>
      </c>
      <c r="E6" s="302" t="str">
        <f>IFERROR(VLOOKUP(E$2,BPU_28b_M!$A$2:$C$38,3,FALSE),"")</f>
        <v>Complementario</v>
      </c>
      <c r="F6" s="302">
        <f>IFERROR(VLOOKUP(F$2,BPU_28b_M!$A$2:$C$38,3,FALSE),"")</f>
        <v>2019</v>
      </c>
      <c r="G6" s="302" t="str">
        <f>IFERROR(VLOOKUP(G$2,BPU_28b_M!$A$2:$C$38,3,FALSE),"")</f>
        <v>Comunal</v>
      </c>
      <c r="H6" s="302" t="str">
        <f>IFERROR(VLOOKUP(H$2,BPU_28b_M!$A$2:$C$38,3,FALSE),"")</f>
        <v>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 Se utiliza el estudio Indicador de Calidad de áreas verdes para un análisis complementario.</v>
      </c>
      <c r="I6" s="302" t="str">
        <f>IFERROR(VLOOKUP(I$2,BPU_28b_M!$A$2:$C$38,3,FALSE),"")</f>
        <v>Geoprocesamiento, catastro y análisis bases de datos</v>
      </c>
      <c r="J6" s="302" t="str">
        <f>IFERROR(VLOOKUP(J$2,BPU_28b_M!$A$2:$C$38,3,FALSE),"")</f>
        <v>LUC de 117 comunas</v>
      </c>
      <c r="K6" s="302" t="str">
        <f>IFERROR(VLOOKUP(K$2,BPU_28b_M!$A$2:$C$38,3,FALSE),"")</f>
        <v>LUC de 103 comunas</v>
      </c>
      <c r="L6" s="302" t="str">
        <f>IFERROR(VLOOKUP(L$2,BPU_28b_M!$A$2:$C$38,3,FALSE),"")</f>
        <v>Porcentaje</v>
      </c>
      <c r="M6" s="814">
        <f>IFERROR(VLOOKUP(M$2,BPU_28b_M!$A$2:$C$38,3,FALSE),"")</f>
        <v>43651</v>
      </c>
      <c r="N6" s="814">
        <f>IFERROR(VLOOKUP(N$2,BPU_28b_M!$A$2:$C$38,3,FALSE),"")</f>
        <v>44270</v>
      </c>
      <c r="O6" s="302" t="str">
        <f>IFERROR(VLOOKUP(O$2,BPU_28b_M!$A$2:$C$38,3,FALSE),"")</f>
        <v>2 años</v>
      </c>
      <c r="P6" s="302" t="str">
        <f>IFERROR(VLOOKUP(P$2,BPU_28b_M!$A$2:$C$38,3,FALSE),"")</f>
        <v>Parques públicos- Porcentaje- Área de servicio</v>
      </c>
      <c r="Q6" s="302" t="str">
        <f>IFERROR(VLOOKUP(Q$2,BPU_28b_M!$A$2:$C$38,3,FALSE),"")</f>
        <v>Medio Ambiente</v>
      </c>
      <c r="R6" s="302" t="str">
        <f>IFERROR(VLOOKUP(R$2,BPU_28b_M!$A$2:$C$38,3,FALSE),"")</f>
        <v>Instituto Nacional de Estadísticas (INE)</v>
      </c>
      <c r="S6" s="302" t="str">
        <f>IFERROR(VLOOKUP(S$2,BPU_28b_M!$A$2:$C$38,3,FALSE),"")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                                              5. Considerar que el Indicador de calidad no se encuentra disponible para la totalidad de áreas verdes detectadas en el catastro de áreas verdes.                                                                                                                                                                                         6. Evaluación de calidad de áreas verdes se realizó mediante una pauta de observación en terreno, cuestión que pudo ser sensible a las percepciones de cada encuestador. </v>
      </c>
      <c r="T6" s="302" t="str">
        <f>IFERROR(VLOOKUP(T$2,BPU_28b_M!$A$2:$C$38,3,FALSE),"")</f>
        <v>El presente indicador utiliza insumos cartográficos (capa manzana urbana) y de población actualizados respecto de los utilizados en el cálculo de la Línea de base 2018, cuya base corresponde al Censo 2017. En cuanto al catastro de área verdes, el cual data de 2018, se ejecutaron revisiones a la base cartográfica lo cual redunda en diferencias entre la superficie de plazas y parques de la línea de base y los datos utilizados en la presente actualización. Por otra parte, la información referida a los rangos de calidad de las áreas verdes no se encuentra disponible para todas las comunas del sistema.</v>
      </c>
      <c r="U6" s="302" t="str">
        <f>IFERROR(VLOOKUP(U$2,BPU_28b_M!$A$2:$C$38,3,FALSE),"")</f>
        <v>BPU_20, BPU_22, BPU_29.</v>
      </c>
      <c r="V6" s="302" t="str">
        <f>IFERROR(VLOOKUP(V$2,BPU_28b_M!$A$2:$C$38,3,FALSE),"")</f>
        <v>Catastro de áreas verdes e indicador de calidad de áreas verdes</v>
      </c>
      <c r="W6" s="302" t="str">
        <f>IFERROR(VLOOKUP(W$2,BPU_28b_M!$A$2:$C$38,3,FALSE),"")</f>
        <v>INE</v>
      </c>
      <c r="X6" s="302">
        <f>IFERROR(VLOOKUP(X$2,BPU_28b_M!$A$2:$C$38,3,FALSE),"")</f>
        <v>2019</v>
      </c>
      <c r="Y6" s="302" t="str">
        <f>IFERROR(VLOOKUP(Y$2,BPU_28b_M!$A$2:$C$38,3,FALSE),"")</f>
        <v>LUC</v>
      </c>
      <c r="Z6" s="302" t="str">
        <f>IFERROR(VLOOKUP(Z$2,BPU_28b_M!$A$2:$C$38,3,FALSE),"")</f>
        <v>LUC</v>
      </c>
      <c r="AA6" s="302" t="str">
        <f>IFERROR(VLOOKUP(AA$2,BPU_28b_M!$A$2:$C$38,3,FALSE),"")</f>
        <v>INE</v>
      </c>
      <c r="AB6" s="302">
        <f>IFERROR(VLOOKUP(AB$2,BPU_28b_M!$A$2:$C$38,3,FALSE),"")</f>
        <v>2018</v>
      </c>
      <c r="AC6" s="302" t="str">
        <f>IFERROR(VLOOKUP(AC$2,BPU_28b_M!$A$2:$C$38,3,FALSE),"")</f>
        <v>Comunal</v>
      </c>
      <c r="AD6" s="302" t="str">
        <f>IFERROR(VLOOKUP(AD$2,BPU_28b_M!$A$2:$C$38,3,FALSE),"")</f>
        <v/>
      </c>
      <c r="AE6" s="302" t="str">
        <f>IFERROR(VLOOKUP(AE$2,BPU_28b_M!$A$2:$C$38,3,FALSE),"")</f>
        <v/>
      </c>
      <c r="AF6" s="302" t="str">
        <f>IFERROR(VLOOKUP(AF$2,BPU_28b_M!$A$2:$C$38,3,FALSE),"")</f>
        <v/>
      </c>
      <c r="AG6" s="302" t="str">
        <f>IFERROR(VLOOKUP(AG$2,BPU_28b_M!$A$2:$C$38,3,FALSE),"")</f>
        <v/>
      </c>
    </row>
    <row r="7" spans="1:33" ht="84">
      <c r="A7" s="302" t="str">
        <f>IFERROR(VLOOKUP(A$2,BPU_7_M!$A$2:$C$38,3,FALSE),"")</f>
        <v>BPU_7</v>
      </c>
      <c r="B7" s="302" t="str">
        <f>IFERROR(VLOOKUP(B$2,BPU_7_M!$A$2:$C$38,3,FALSE),"")</f>
        <v>1. Mejor acceso a servicios y equipamientos públicos básicos</v>
      </c>
      <c r="C7" s="302" t="str">
        <f>IFERROR(VLOOKUP(C$2,BPU_7_M!$A$2:$C$38,3,FALSE),"")</f>
        <v>Accesibilidad a salud primaria pública</v>
      </c>
      <c r="D7" s="302" t="str">
        <f>IFERROR(VLOOKUP(D$2,BPU_7_M!$A$2:$C$38,3,FALSE),"")</f>
        <v>Distancia a centros de salud primaria</v>
      </c>
      <c r="E7" s="302" t="str">
        <f>IFERROR(VLOOKUP(E$2,BPU_7_M!$A$2:$C$38,3,FALSE),"")</f>
        <v>Estructural</v>
      </c>
      <c r="F7" s="302">
        <f>IFERROR(VLOOKUP(F$2,BPU_7_M!$A$2:$C$38,3,FALSE),"")</f>
        <v>2019</v>
      </c>
      <c r="G7" s="302" t="str">
        <f>IFERROR(VLOOKUP(G$2,BPU_7_M!$A$2:$C$38,3,FALSE),"")</f>
        <v>Comunal</v>
      </c>
      <c r="H7" s="302" t="str">
        <f>IFERROR(VLOOKUP(H$2,BPU_7_M!$A$2:$C$38,3,FALSE),"")</f>
        <v>Este indicador mide la distancia mínima promedio ponderada, entre el centro geométrico de cada manzana censal poblada y los establecimientos públicos de salud primaria (entendidos como el primer nivel de atención del sistema de salud cuya función es preventiva) independiente de si se encuentran circunscritos a una comuna en específico.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v>
      </c>
      <c r="I7" s="302" t="str">
        <f>IFERROR(VLOOKUP(I$2,BPU_7_M!$A$2:$C$38,3,FALSE),"")</f>
        <v>Geoprocesamiento y análisis de base de datos</v>
      </c>
      <c r="J7" s="302" t="str">
        <f>IFERROR(VLOOKUP(J$2,BPU_7_M!$A$2:$C$38,3,FALSE),"")</f>
        <v>Límite Urbano Censal (LUC) de 117 comunas</v>
      </c>
      <c r="K7" s="302" t="str">
        <f>IFERROR(VLOOKUP(K$2,BPU_7_M!$A$2:$C$38,3,FALSE),"")</f>
        <v>LUC de 117 comunas</v>
      </c>
      <c r="L7" s="302" t="str">
        <f>IFERROR(VLOOKUP(L$2,BPU_7_M!$A$2:$C$38,3,FALSE),"")</f>
        <v>Metros lineales</v>
      </c>
      <c r="M7" s="814">
        <f>IFERROR(VLOOKUP(M$2,BPU_7_M!$A$2:$C$38,3,FALSE),"")</f>
        <v>43557</v>
      </c>
      <c r="N7" s="814">
        <f>IFERROR(VLOOKUP(N$2,BPU_7_M!$A$2:$C$38,3,FALSE),"")</f>
        <v>44026</v>
      </c>
      <c r="O7" s="302" t="str">
        <f>IFERROR(VLOOKUP(O$2,BPU_7_M!$A$2:$C$38,3,FALSE),"")</f>
        <v>Anual</v>
      </c>
      <c r="P7" s="302" t="str">
        <f>IFERROR(VLOOKUP(P$2,BPU_7_M!$A$2:$C$38,3,FALSE),"")</f>
        <v>Centros de salud primaria pública - Distancia - Accesibilidad</v>
      </c>
      <c r="Q7" s="302" t="str">
        <f>IFERROR(VLOOKUP(Q$2,BPU_7_M!$A$2:$C$38,3,FALSE),"")</f>
        <v>Salud</v>
      </c>
      <c r="R7" s="302" t="str">
        <f>IFERROR(VLOOKUP(R$2,BPU_7_M!$A$2:$C$38,3,FALSE),"")</f>
        <v>Instituto Nacional de Estadísticas (INE)</v>
      </c>
      <c r="S7" s="302" t="str">
        <f>IFERROR(VLOOKUP(S$2,BPU_7_M!$A$2:$C$38,3,FALSE),"")</f>
        <v>1. En casos excepcionales, el uso de centroides (puntos que definen el centro geométrico de un objeto) distorsiona la distancia entre centros de salud primaria pública y manzanas cuando éstas son de grandes dimensiones, tendiendo a ampliar las distancias reales.
2. La tipología de atención primaria de salud responde a diferentes formas de atención, sin embargo, los cuatro tipos de establecimientos públicos analizados se presentan como una generalidad y no necesariamente a la especificidad de requerimientos de una potencial demanda.</v>
      </c>
      <c r="T7" s="302" t="str">
        <f>IFERROR(VLOOKUP(T$2,BPU_7_M!$A$2:$C$38,3,FALSE),"")</f>
        <v xml:space="preserve">1. La actualización de información espacial por parte del MINSAL e INE, no solo corresponde a la incorporación de centros de salud pública primaria, sino que también al ajuste cartográfico de geolocalizaciones (rectificación de direcciones), lo que redundara en un cambio en la distancia necesariamente.                                                                                                                                2. La incorporación de centros de salud primaria, ajuste o reducción generará un cambio necesariamente en los resultados finales. Se debe considerar esto, dado que la actualización de este indicador dependerá en primera instancia de la capa destino, siendo el MINSAL la institución que revisa el catastro en base a su cobertura. </v>
      </c>
      <c r="U7" s="302" t="str">
        <f>IFERROR(VLOOKUP(U$2,BPU_7_M!$A$2:$C$38,3,FALSE),"")</f>
        <v xml:space="preserve"> BPU_8</v>
      </c>
      <c r="V7" s="302" t="str">
        <f>IFERROR(VLOOKUP(V$2,BPU_7_M!$A$2:$C$38,3,FALSE),"")</f>
        <v>Cobertura de centros de salud primaria pública</v>
      </c>
      <c r="W7" s="302" t="str">
        <f>IFERROR(VLOOKUP(W$2,BPU_7_M!$A$2:$C$38,3,FALSE),"")</f>
        <v>Instituto Nacional de Estadísticas (INE) - Ministerio de Salud (MINSAL)</v>
      </c>
      <c r="X7" s="302">
        <f>IFERROR(VLOOKUP(X$2,BPU_7_M!$A$2:$C$38,3,FALSE),"")</f>
        <v>2019</v>
      </c>
      <c r="Y7" s="302" t="str">
        <f>IFERROR(VLOOKUP(Y$2,BPU_7_M!$A$2:$C$38,3,FALSE),"")</f>
        <v>Comunal</v>
      </c>
      <c r="Z7" s="302" t="str">
        <f>IFERROR(VLOOKUP(Z$2,BPU_7_M!$A$2:$C$38,3,FALSE),"")</f>
        <v xml:space="preserve">Cobertura de ejes viales </v>
      </c>
      <c r="AA7" s="302" t="str">
        <f>IFERROR(VLOOKUP(AA$2,BPU_7_M!$A$2:$C$38,3,FALSE),"")</f>
        <v>INE</v>
      </c>
      <c r="AB7" s="302">
        <f>IFERROR(VLOOKUP(AB$2,BPU_7_M!$A$2:$C$38,3,FALSE),"")</f>
        <v>2018</v>
      </c>
      <c r="AC7" s="302" t="str">
        <f>IFERROR(VLOOKUP(AC$2,BPU_7_M!$A$2:$C$38,3,FALSE),"")</f>
        <v>LUC</v>
      </c>
      <c r="AD7" s="302" t="str">
        <f>IFERROR(VLOOKUP(AD$2,BPU_7_M!$A$2:$C$38,3,FALSE),"")</f>
        <v>Cartografía de la actualización continua (ACON)</v>
      </c>
      <c r="AE7" s="302" t="str">
        <f>IFERROR(VLOOKUP(AE$2,BPU_7_M!$A$2:$C$38,3,FALSE),"")</f>
        <v>INE</v>
      </c>
      <c r="AF7" s="302">
        <f>IFERROR(VLOOKUP(AF$2,BPU_7_M!$A$2:$C$38,3,FALSE),"")</f>
        <v>2018</v>
      </c>
      <c r="AG7" s="302" t="str">
        <f>IFERROR(VLOOKUP(AG$2,BPU_7_M!$A$2:$C$38,3,FALSE),"")</f>
        <v>Comunal</v>
      </c>
    </row>
    <row r="8" spans="1:33" ht="132">
      <c r="A8" s="302" t="str">
        <f>IFERROR(VLOOKUP(A$2,BPU_3_M!$A$2:$C$38,3,FALSE),"")</f>
        <v>BPU_3</v>
      </c>
      <c r="B8" s="302" t="str">
        <f>IFERROR(VLOOKUP(B$2,BPU_3_M!$A$2:$C$38,3,FALSE),"")</f>
        <v>1. Mejor acceso a servicios y equipamientos públicos básicos</v>
      </c>
      <c r="C8" s="302" t="str">
        <f>IFERROR(VLOOKUP(C$2,BPU_3_M!$A$2:$C$38,3,FALSE),"")</f>
        <v>Accesibilidad educación básica</v>
      </c>
      <c r="D8" s="302" t="str">
        <f>IFERROR(VLOOKUP(D$2,BPU_3_M!$A$2:$C$38,3,FALSE),"")</f>
        <v>Distancia a establecimientos de educación básica</v>
      </c>
      <c r="E8" s="302" t="str">
        <f>IFERROR(VLOOKUP(E$2,BPU_3_M!$A$2:$C$38,3,FALSE),"")</f>
        <v>Estructural</v>
      </c>
      <c r="F8" s="302">
        <f>IFERROR(VLOOKUP(F$2,BPU_3_M!$A$2:$C$38,3,FALSE),"")</f>
        <v>2019</v>
      </c>
      <c r="G8" s="302" t="str">
        <f>IFERROR(VLOOKUP(G$2,BPU_3_M!$A$2:$C$38,3,FALSE),"")</f>
        <v>Comunal</v>
      </c>
      <c r="H8" s="302" t="str">
        <f>IFERROR(VLOOKUP(H$2,BPU_3_M!$A$2:$C$38,3,FALSE),"")</f>
        <v>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v>
      </c>
      <c r="I8" s="302" t="str">
        <f>IFERROR(VLOOKUP(I$2,BPU_3_M!$A$2:$C$38,3,FALSE),"")</f>
        <v>Geoprocesamiento y análisis de base de datos</v>
      </c>
      <c r="J8" s="302" t="str">
        <f>IFERROR(VLOOKUP(J$2,BPU_3_M!$A$2:$C$38,3,FALSE),"")</f>
        <v>Límite Urbano Censal (LUC) de 117 comunas</v>
      </c>
      <c r="K8" s="302" t="str">
        <f>IFERROR(VLOOKUP(K$2,BPU_3_M!$A$2:$C$38,3,FALSE),"")</f>
        <v>LUC de 117 comunas</v>
      </c>
      <c r="L8" s="302" t="str">
        <f>IFERROR(VLOOKUP(L$2,BPU_3_M!$A$2:$C$38,3,FALSE),"")</f>
        <v>Metros lineales</v>
      </c>
      <c r="M8" s="814">
        <f>IFERROR(VLOOKUP(M$2,BPU_3_M!$A$2:$C$38,3,FALSE),"")</f>
        <v>43557</v>
      </c>
      <c r="N8" s="814">
        <f>IFERROR(VLOOKUP(N$2,BPU_3_M!$A$2:$C$38,3,FALSE),"")</f>
        <v>44026</v>
      </c>
      <c r="O8" s="302" t="str">
        <f>IFERROR(VLOOKUP(O$2,BPU_3_M!$A$2:$C$38,3,FALSE),"")</f>
        <v>Anual</v>
      </c>
      <c r="P8" s="302" t="str">
        <f>IFERROR(VLOOKUP(P$2,BPU_3_M!$A$2:$C$38,3,FALSE),"")</f>
        <v>Educación básica- Educación Pública- Distancia- Accesibilidad</v>
      </c>
      <c r="Q8" s="302" t="str">
        <f>IFERROR(VLOOKUP(Q$2,BPU_3_M!$A$2:$C$38,3,FALSE),"")</f>
        <v>Sociedad</v>
      </c>
      <c r="R8" s="302" t="str">
        <f>IFERROR(VLOOKUP(R$2,BPU_3_M!$A$2:$C$38,3,FALSE),"")</f>
        <v>Instituto Nacional de Estadísticas (INE)</v>
      </c>
      <c r="S8" s="302" t="str">
        <f>IFERROR(VLOOKUP(S$2,BPU_3_M!$A$2:$C$38,3,FALSE),"")</f>
        <v>1. En casos excepcionales, el uso de centroides (puntos que definen el centro geométrico de un objeto) distorsiona la distancia entre establecimientos de educación básica y manzanas cuando éstas son de grandes dimensiones, tendiendo a ampliar las distancias reales. 
2. El indicador actualmente solo mide la capacidad de carga de la oferta de educación pública y subvencionada. En el futuro se incorporará la oferta de establecimientos privados.</v>
      </c>
      <c r="T8" s="302" t="str">
        <f>IFERROR(VLOOKUP(T$2,BPU_3_M!$A$2:$C$38,3,FALSE),"")</f>
        <v>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básica el aumento se vio principalmente reflejado en comunas del sector oriente de Santiago, lo que permitió mejorar las distancias al estándar de 1000 metros.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v>
      </c>
      <c r="U8" s="302" t="str">
        <f>IFERROR(VLOOKUP(U$2,BPU_3_M!$A$2:$C$38,3,FALSE),"")</f>
        <v>BPU_1, BPU_4</v>
      </c>
      <c r="V8" s="302" t="str">
        <f>IFERROR(VLOOKUP(V$2,BPU_3_M!$A$2:$C$38,3,FALSE),"")</f>
        <v>Coberturas de establecimientos de educación escolar</v>
      </c>
      <c r="W8" s="302" t="str">
        <f>IFERROR(VLOOKUP(W$2,BPU_3_M!$A$2:$C$38,3,FALSE),"")</f>
        <v>Instituto Nacional de Estadísticas (INE), Ministerio de Educación (MINEDUC)</v>
      </c>
      <c r="X8" s="302">
        <f>IFERROR(VLOOKUP(X$2,BPU_3_M!$A$2:$C$38,3,FALSE),"")</f>
        <v>2019</v>
      </c>
      <c r="Y8" s="302" t="str">
        <f>IFERROR(VLOOKUP(Y$2,BPU_3_M!$A$2:$C$38,3,FALSE),"")</f>
        <v>Comunal</v>
      </c>
      <c r="Z8" s="302" t="str">
        <f>IFERROR(VLOOKUP(Z$2,BPU_3_M!$A$2:$C$38,3,FALSE),"")</f>
        <v xml:space="preserve">Cobertura de ejes viales </v>
      </c>
      <c r="AA8" s="302" t="str">
        <f>IFERROR(VLOOKUP(AA$2,BPU_3_M!$A$2:$C$38,3,FALSE),"")</f>
        <v>INE</v>
      </c>
      <c r="AB8" s="302">
        <f>IFERROR(VLOOKUP(AB$2,BPU_3_M!$A$2:$C$38,3,FALSE),"")</f>
        <v>2018</v>
      </c>
      <c r="AC8" s="302" t="str">
        <f>IFERROR(VLOOKUP(AC$2,BPU_3_M!$A$2:$C$38,3,FALSE),"")</f>
        <v>LUC</v>
      </c>
      <c r="AD8" s="302" t="str">
        <f>IFERROR(VLOOKUP(AD$2,BPU_3_M!$A$2:$C$38,3,FALSE),"")</f>
        <v>Cartografía de la actualización continua (ACON)</v>
      </c>
      <c r="AE8" s="302" t="str">
        <f>IFERROR(VLOOKUP(AE$2,BPU_3_M!$A$2:$C$38,3,FALSE),"")</f>
        <v>INE</v>
      </c>
      <c r="AF8" s="302">
        <f>IFERROR(VLOOKUP(AF$2,BPU_3_M!$A$2:$C$38,3,FALSE),"")</f>
        <v>2018</v>
      </c>
      <c r="AG8" s="302" t="str">
        <f>IFERROR(VLOOKUP(AG$2,BPU_3_M!$A$2:$C$38,3,FALSE),"")</f>
        <v>Comunal</v>
      </c>
    </row>
    <row r="9" spans="1:33" ht="120">
      <c r="A9" s="302" t="str">
        <f>IFERROR(VLOOKUP(A$2,BPU_4_M!$A$2:$C$43,3,FALSE),"")</f>
        <v>BPU_4</v>
      </c>
      <c r="B9" s="302" t="str">
        <f>IFERROR(VLOOKUP(B$2,BPU_4_M!$A$2:$C$43,3,FALSE),"")</f>
        <v>1. Mejor acceso a servicios y equipamientos públicos básicos</v>
      </c>
      <c r="C9" s="302" t="str">
        <f>IFERROR(VLOOKUP(C$2,BPU_4_M!$A$2:$C$43,3,FALSE),"")</f>
        <v>Accesibilidad educación básica</v>
      </c>
      <c r="D9" s="302" t="str">
        <f>IFERROR(VLOOKUP(D$2,BPU_4_M!$A$2:$C$43,3,FALSE),"")</f>
        <v xml:space="preserve">Razón entre disponibilidad efectiva de matrículas y demanda potencial por educación básica </v>
      </c>
      <c r="E9" s="302" t="str">
        <f>IFERROR(VLOOKUP(E$2,BPU_4_M!$A$2:$C$43,3,FALSE),"")</f>
        <v>Estructural</v>
      </c>
      <c r="F9" s="302">
        <f>IFERROR(VLOOKUP(F$2,BPU_4_M!$A$2:$C$43,3,FALSE),"")</f>
        <v>2019</v>
      </c>
      <c r="G9" s="302" t="str">
        <f>IFERROR(VLOOKUP(G$2,BPU_4_M!$A$2:$C$43,3,FALSE),"")</f>
        <v>Comunal</v>
      </c>
      <c r="H9" s="302" t="str">
        <f>IFERROR(VLOOKUP(H$2,BPU_4_M!$A$2:$C$43,3,FALSE),"")</f>
        <v>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6 y 14 años) existente en el área de influencia del establecimiento que corresponde a un radio de 1.000 metros. 
La accesibilidad es particularmente relevante en este nivel educativo, donde la distancia adquiere un peso mayor mientras menor sea la edad de los estudiantes ya que la movilidad es más restringida.</v>
      </c>
      <c r="I9" s="302" t="str">
        <f>IFERROR(VLOOKUP(I$2,BPU_4_M!$A$2:$C$43,3,FALSE),"")</f>
        <v>Geoprocesamiento y análisis de bases de datos</v>
      </c>
      <c r="J9" s="302" t="str">
        <f>IFERROR(VLOOKUP(J$2,BPU_4_M!$A$2:$C$43,3,FALSE),"")</f>
        <v>Límite Urbano Censal (LUC) de 117 comunas</v>
      </c>
      <c r="K9" s="302" t="str">
        <f>IFERROR(VLOOKUP(K$2,BPU_4_M!$A$2:$C$43,3,FALSE),"")</f>
        <v>LUC de 117 comunas</v>
      </c>
      <c r="L9" s="302" t="str">
        <f>IFERROR(VLOOKUP(L$2,BPU_4_M!$A$2:$C$43,3,FALSE),"")</f>
        <v>Relación (Matrículas/Población)</v>
      </c>
      <c r="M9" s="814">
        <f>IFERROR(VLOOKUP(M$2,BPU_4_M!$A$2:$C$43,3,FALSE),"")</f>
        <v>43559</v>
      </c>
      <c r="N9" s="814">
        <f>IFERROR(VLOOKUP(N$2,BPU_4_M!$A$2:$C$43,3,FALSE),"")</f>
        <v>44239</v>
      </c>
      <c r="O9" s="302" t="str">
        <f>IFERROR(VLOOKUP(O$2,BPU_4_M!$A$2:$C$43,3,FALSE),"")</f>
        <v>Anual</v>
      </c>
      <c r="P9" s="302" t="str">
        <f>IFERROR(VLOOKUP(P$2,BPU_4_M!$A$2:$C$43,3,FALSE),"")</f>
        <v>Educación- Matrículas- Distancia- Acceso efectivo</v>
      </c>
      <c r="Q9" s="302" t="str">
        <f>IFERROR(VLOOKUP(Q$2,BPU_4_M!$A$2:$C$43,3,FALSE),"")</f>
        <v>Sociedad</v>
      </c>
      <c r="R9" s="302" t="str">
        <f>IFERROR(VLOOKUP(R$2,BPU_4_M!$A$2:$C$43,3,FALSE),"")</f>
        <v>Instituto Nacional de Estadísticas (INE)</v>
      </c>
      <c r="S9" s="302" t="str">
        <f>IFERROR(VLOOKUP(S$2,BPU_4_M!$A$2:$C$43,3,FALSE),"")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dejando excluidos a los establecimientos privados.</v>
      </c>
      <c r="T9" s="302" t="str">
        <f>IFERROR(VLOOKUP(T$2,BPU_4_M!$A$2:$C$43,3,FALSE),"")</f>
        <v>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v>
      </c>
      <c r="U9" s="302" t="str">
        <f>IFERROR(VLOOKUP(U$2,BPU_4_M!$A$2:$C$43,3,FALSE),"")</f>
        <v>BPU_3, BPU_1</v>
      </c>
      <c r="V9" s="302" t="str">
        <f>IFERROR(VLOOKUP(V$2,BPU_4_M!$A$2:$C$43,3,FALSE),"")</f>
        <v>Coberturas de establecimientos de educación escolar</v>
      </c>
      <c r="W9" s="302" t="str">
        <f>IFERROR(VLOOKUP(W$2,BPU_4_M!$A$2:$C$43,3,FALSE),"")</f>
        <v>Instituto Nacional de Estadísticas (INE), Ministerio de Educación (MINEDUC)</v>
      </c>
      <c r="X9" s="302">
        <f>IFERROR(VLOOKUP(X$2,BPU_4_M!$A$2:$C$43,3,FALSE),"")</f>
        <v>2019</v>
      </c>
      <c r="Y9" s="302" t="str">
        <f>IFERROR(VLOOKUP(Y$2,BPU_4_M!$A$2:$C$43,3,FALSE),"")</f>
        <v>Comunal</v>
      </c>
      <c r="Z9" s="302" t="str">
        <f>IFERROR(VLOOKUP(Z$2,BPU_4_M!$A$2:$C$43,3,FALSE),"")</f>
        <v>Eje vial actualizado sobre la base ACON 2018</v>
      </c>
      <c r="AA9" s="302" t="str">
        <f>IFERROR(VLOOKUP(AA$2,BPU_4_M!$A$2:$C$43,3,FALSE),"")</f>
        <v>INE</v>
      </c>
      <c r="AB9" s="302">
        <f>IFERROR(VLOOKUP(AB$2,BPU_4_M!$A$2:$C$43,3,FALSE),"")</f>
        <v>2018</v>
      </c>
      <c r="AC9" s="302" t="str">
        <f>IFERROR(VLOOKUP(AC$2,BPU_4_M!$A$2:$C$43,3,FALSE),"")</f>
        <v>LUC</v>
      </c>
      <c r="AD9" s="302" t="str">
        <f>IFERROR(VLOOKUP(AD$2,BPU_4_M!$A$2:$C$43,3,FALSE),"")</f>
        <v>Cartografía de la actualización continua (ACON)</v>
      </c>
      <c r="AE9" s="302" t="str">
        <f>IFERROR(VLOOKUP(AE$2,BPU_4_M!$A$2:$C$43,3,FALSE),"")</f>
        <v>INE</v>
      </c>
      <c r="AF9" s="302">
        <f>IFERROR(VLOOKUP(AF$2,BPU_4_M!$A$2:$C$43,3,FALSE),"")</f>
        <v>2018</v>
      </c>
      <c r="AG9" s="302" t="str">
        <f>IFERROR(VLOOKUP(AG$2,BPU_4_M!$A$2:$C$38,3,FALSE),"")</f>
        <v>Comunal</v>
      </c>
    </row>
    <row r="10" spans="1:33" ht="96">
      <c r="A10" s="302" t="str">
        <f>IFERROR(VLOOKUP(A$2,BPU_1_M!$A$2:$C$38,3,FALSE),"")</f>
        <v>BPU_1</v>
      </c>
      <c r="B10" s="302" t="str">
        <f>IFERROR(VLOOKUP(B$2,BPU_1_M!$A$2:$C$38,3,FALSE),"")</f>
        <v>1. Mejor acceso a servicios y equipamientos públicos básicos</v>
      </c>
      <c r="C10" s="302" t="str">
        <f>IFERROR(VLOOKUP(C$2,BPU_1_M!$A$2:$C$38,3,FALSE),"")</f>
        <v>Accesibilidad educación inicial</v>
      </c>
      <c r="D10" s="302" t="str">
        <f>IFERROR(VLOOKUP(D$2,BPU_1_M!$A$2:$C$38,3,FALSE),"")</f>
        <v>Distancia a establecimientos de educación inicial</v>
      </c>
      <c r="E10" s="302" t="str">
        <f>IFERROR(VLOOKUP(E$2,BPU_1_M!$A$2:$C$38,3,FALSE),"")</f>
        <v>Estructural</v>
      </c>
      <c r="F10" s="302">
        <f>IFERROR(VLOOKUP(F$2,BPU_1_M!$A$2:$C$38,3,FALSE),"")</f>
        <v>2019</v>
      </c>
      <c r="G10" s="302" t="str">
        <f>IFERROR(VLOOKUP(G$2,BPU_1_M!$A$2:$C$38,3,FALSE),"")</f>
        <v>Comunal</v>
      </c>
      <c r="H10" s="302" t="str">
        <f>IFERROR(VLOOKUP(H$2,BPU_1_M!$A$2:$C$38,3,FALSE),"")</f>
        <v>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v>
      </c>
      <c r="I10" s="302" t="str">
        <f>IFERROR(VLOOKUP(I$2,BPU_1_M!$A$2:$C$38,3,FALSE),"")</f>
        <v>Geoprocesamiento y análisis de bases de datos</v>
      </c>
      <c r="J10" s="302" t="str">
        <f>IFERROR(VLOOKUP(J$2,BPU_1_M!$A$2:$C$38,3,FALSE),"")</f>
        <v>Límite Urbano Censal (LUC) de 117 comunas</v>
      </c>
      <c r="K10" s="302" t="str">
        <f>IFERROR(VLOOKUP(K$2,BPU_1_M!$A$2:$C$38,3,FALSE),"")</f>
        <v>LUC de 117 comunas</v>
      </c>
      <c r="L10" s="302" t="str">
        <f>IFERROR(VLOOKUP(L$2,BPU_1_M!$A$2:$C$38,3,FALSE),"")</f>
        <v>Metros lineales</v>
      </c>
      <c r="M10" s="814">
        <f>IFERROR(VLOOKUP(M$2,BPU_1_M!$A$2:$C$38,3,FALSE),"")</f>
        <v>43557</v>
      </c>
      <c r="N10" s="814">
        <f>IFERROR(VLOOKUP(N$2,BPU_1_M!$A$2:$C$38,3,FALSE),"")</f>
        <v>44025</v>
      </c>
      <c r="O10" s="302" t="str">
        <f>IFERROR(VLOOKUP(O$2,BPU_1_M!$A$2:$C$38,3,FALSE),"")</f>
        <v>Anual</v>
      </c>
      <c r="P10" s="302" t="str">
        <f>IFERROR(VLOOKUP(P$2,BPU_1_M!$A$2:$C$38,3,FALSE),"")</f>
        <v>Educación Inicial Jardines Infantiles - Accesibilidad - Distancia</v>
      </c>
      <c r="Q10" s="302" t="str">
        <f>IFERROR(VLOOKUP(Q$2,BPU_1_M!$A$2:$C$38,3,FALSE),"")</f>
        <v>Sociedad</v>
      </c>
      <c r="R10" s="302" t="str">
        <f>IFERROR(VLOOKUP(R$2,BPU_1_M!$A$2:$C$38,3,FALSE),"")</f>
        <v>Instituto Nacional de Estadísticas (INE)</v>
      </c>
      <c r="S10" s="302" t="str">
        <f>IFERROR(VLOOKUP(S$2,BPU_1_M!$A$2:$C$38,3,FALSE),"")</f>
        <v>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10" s="302" t="str">
        <f>IFERROR(VLOOKUP(T$2,BPU_1_M!$A$2:$C$38,3,FALSE),"")</f>
        <v xml:space="preserve">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inicial el aumento fue de 35%, lo que implicó una mejora sustantiva en el resultado final del indicador.                                                                                                                                                                                              2. La actualización de información espacial por parte de MINEDUC, no solo corresponde a la incorporación de establecimientos, ya sea por gratuidad como por la inauguración de nuevas dependencias, sino que también al ajuste cartográfico de geolocalizaciones y se incluyen establecimientos que ofrecen más de un nivel educativo, entre ellos el nivel inicial, lo que aumenta el número de establecimientos (En la LB2018 solo se levantaron jardines infantiles pertenecientes a la red JUNJI e INTEGRA)”. </v>
      </c>
      <c r="U10" s="302" t="str">
        <f>IFERROR(VLOOKUP(U$2,BPU_1_M!$A$2:$C$38,3,FALSE),"")</f>
        <v xml:space="preserve">BPU_3, BPU_4   </v>
      </c>
      <c r="V10" s="302" t="str">
        <f>IFERROR(VLOOKUP(V$2,BPU_1_M!$A$2:$C$38,3,FALSE),"")</f>
        <v>Coberturas de establecimientos de educación de parvularia</v>
      </c>
      <c r="W10" s="302" t="str">
        <f>IFERROR(VLOOKUP(W$2,BPU_1_M!$A$2:$C$38,3,FALSE),"")</f>
        <v>Instituto Nacional de Estadísticas (INE), Ministerio de Educación (MINEDUC)</v>
      </c>
      <c r="X10" s="302">
        <f>IFERROR(VLOOKUP(X$2,BPU_1_M!$A$2:$C$38,3,FALSE),"")</f>
        <v>2019</v>
      </c>
      <c r="Y10" s="302" t="str">
        <f>IFERROR(VLOOKUP(Y$2,BPU_1_M!$A$2:$C$38,3,FALSE),"")</f>
        <v>Comunal</v>
      </c>
      <c r="Z10" s="302" t="str">
        <f>IFERROR(VLOOKUP(Z$2,BPU_1_M!$A$2:$C$38,3,FALSE),"")</f>
        <v xml:space="preserve">Cobertura de ejes viales </v>
      </c>
      <c r="AA10" s="302" t="str">
        <f>IFERROR(VLOOKUP(AA$2,BPU_1_M!$A$2:$C$38,3,FALSE),"")</f>
        <v>INE</v>
      </c>
      <c r="AB10" s="302">
        <f>IFERROR(VLOOKUP(AB$2,BPU_1_M!$A$2:$C$38,3,FALSE),"")</f>
        <v>2018</v>
      </c>
      <c r="AC10" s="302" t="str">
        <f>IFERROR(VLOOKUP(AC$2,BPU_1_M!$A$2:$C$38,3,FALSE),"")</f>
        <v>LUC</v>
      </c>
      <c r="AD10" s="302" t="str">
        <f>IFERROR(VLOOKUP(AD$2,BPU_1_M!$A$2:$C$38,3,FALSE),"")</f>
        <v>Cartografía de la actualización continua (ACON)</v>
      </c>
      <c r="AE10" s="302" t="str">
        <f>IFERROR(VLOOKUP(AE$2,BPU_1_M!$A$2:$C$38,3,FALSE),"")</f>
        <v>INE</v>
      </c>
      <c r="AF10" s="302">
        <f>IFERROR(VLOOKUP(AF$2,BPU_1_M!$A$2:$C$38,3,FALSE),"")</f>
        <v>2018</v>
      </c>
      <c r="AG10" s="302" t="str">
        <f>IFERROR(VLOOKUP(AG$2,BPU_1_M!$A$2:$C$38,3,FALSE),"")</f>
        <v>Comunal</v>
      </c>
    </row>
    <row r="11" spans="1:33" ht="84">
      <c r="A11" s="302" t="str">
        <f>IFERROR(VLOOKUP(A$2,DE_25_M!$A$2:$B$38,2,FALSE),"")</f>
        <v>DE_25</v>
      </c>
      <c r="B11" s="302" t="str">
        <f>IFERROR(VLOOKUP(B$2,DE_25_M!$A$2:$B$38,2,FALSE),"")</f>
        <v>2. Mejor acceso a movilidad sustentable</v>
      </c>
      <c r="C11" s="302" t="str">
        <f>IFERROR(VLOOKUP(C$2,DE_25_M!$A$2:$B$38,2,FALSE),"")</f>
        <v>Conectividad urbana</v>
      </c>
      <c r="D11" s="302" t="str">
        <f>IFERROR(VLOOKUP(D$2,DE_25_M!$A$2:$B$38,2,FALSE),"")</f>
        <v>Promedio de intersecciones relevantes cada 1,44 km²</v>
      </c>
      <c r="E11" s="302" t="str">
        <f>IFERROR(VLOOKUP(E$2,DE_25_M!$A$2:$B$38,2,FALSE),"")</f>
        <v>Complementario</v>
      </c>
      <c r="F11" s="302">
        <f>IFERROR(VLOOKUP(F$2,DE_25_M!$A$2:$B$38,2,FALSE),"")</f>
        <v>2018</v>
      </c>
      <c r="G11" s="302" t="str">
        <f>IFERROR(VLOOKUP(G$2,DE_25_M!$A$2:$B$38,2,FALSE),"")</f>
        <v>Comunal</v>
      </c>
      <c r="H11" s="302" t="str">
        <f>IFERROR(VLOOKUP(H$2,DE_25_M!$A$2:$B$38,2,FALSE),"")</f>
        <v>Este indicador mide el número de intersecciones de vialidad estructurante por unidad de superficie (1,2 kilómetros x 1,2 kilómetros) e informa sobre la conectividad urbana y más específicamente sobre la disponibilidad de infraestructura vial para los vehículos de transporte público mayor. Entendiendo que, a mayor cantidad de intersecciones relevantes, mejor será la cobertura y operación de los buses. Por otro lado, bajos niveles de este indicador redundarán inevitablemente en bajos niveles para los otros indicadores de desempeño del transporte público.</v>
      </c>
      <c r="I11" s="302" t="str">
        <f>IFERROR(VLOOKUP(I$2,DE_25_M!$A$2:$B$38,2,FALSE),"")</f>
        <v>Geoprocesamiento</v>
      </c>
      <c r="J11" s="302" t="str">
        <f>IFERROR(VLOOKUP(J$2,DE_25_M!$A$2:$B$38,2,FALSE),"")</f>
        <v>117 Comunas</v>
      </c>
      <c r="K11" s="302" t="str">
        <f>IFERROR(VLOOKUP(K$2,DE_25_M!$A$2:$B$38,2,FALSE),"")</f>
        <v>117 comunas</v>
      </c>
      <c r="L11" s="302" t="str">
        <f>IFERROR(VLOOKUP(L$2,DE_25_M!$A$2:$B$38,2,FALSE),"")</f>
        <v>Número de intersecciones promedio en una superficie de 1,44 km²</v>
      </c>
      <c r="M11" s="302">
        <f>IFERROR(VLOOKUP(M$2,DE_25_M!$A$2:$B$38,2,FALSE),"")</f>
        <v>43088</v>
      </c>
      <c r="N11" s="302">
        <f>IFERROR(VLOOKUP(N$2,DE_25_M!$A$2:$B$38,2,FALSE),"")</f>
        <v>44214</v>
      </c>
      <c r="O11" s="302" t="str">
        <f>IFERROR(VLOOKUP(O$2,DE_25_M!$A$2:$B$38,2,FALSE),"")</f>
        <v>2 años</v>
      </c>
      <c r="P11" s="302" t="str">
        <f>IFERROR(VLOOKUP(P$2,DE_25_M!$A$2:$B$38,2,FALSE),"")</f>
        <v>Límite Urbano Censal (LUC) - Red Vial - Intersecciones viales</v>
      </c>
      <c r="Q11" s="302" t="str">
        <f>IFERROR(VLOOKUP(Q$2,DE_25_M!$A$2:$B$38,2,FALSE),"")</f>
        <v>Movilidad</v>
      </c>
      <c r="R11" s="302" t="str">
        <f>IFERROR(VLOOKUP(R$2,DE_25_M!$A$2:$B$38,2,FALSE),"")</f>
        <v>Instituto Nacional de Estadísticas (INE)</v>
      </c>
      <c r="S11" s="302" t="str">
        <f>IFERROR(VLOOKUP(S$2,DE_25_M!$A$2:$B$38,2,FALSE),"")</f>
        <v xml:space="preserve">1. La red vial utilizada no tiene un atributo que permita discriminar funcionalidad y uso, lo que tiende a subestimar el número de intersecciones identificadas.                                                                                                                                                                              2. La cobertura de ejes presenta discontinuidad y las vías no llegan a intersectar, por lo que se generan nodos en cruces de caminos que ya no existen, no se generan intersecciones donde corresponde y el proceso arroja duplicidad de información (nodos), lo que influye en el cálculo y en la representatividad del resultado.  </v>
      </c>
      <c r="T11" s="302" t="str">
        <f>IFERROR(VLOOKUP(T$2,DE_25_M!$A$2:$B$38,2,FALSE),"")</f>
        <v>1. Los resultados de la actualización, determinaron que en 112 comunas el promedio de intersecciones viales disminuyó y que solo en las comunas de Rengo, Coronel, Santa Juana, Puerto Varas y Talagante se registró un incremento. Esto se debe en gran parte a que en el análisis del periodo anterior, no se observaron los problemas planteados y mencionados en las limitaciones del indicador.                                                                                                                                                                                                              2. El indicador se desarrolló de acuerdo a la cartografía actualizada (ACON), con la información disponible al año 2018. Como se indica, la frecuencia de la actualización es anual según disponibilidad de la fuente, por lo que en un próximo recálculo los datos del insumo deberán ser con data 2019.                                                                                                                                                      3. La actualización del indicador es una mejora (continua) del cálculo realizado en la Línea de Base 2018.</v>
      </c>
      <c r="U11" s="302" t="str">
        <f>IFERROR(VLOOKUP(U$2,DE_25_M!$A$2:$B$38,2,FALSE),"")</f>
        <v>No tiene</v>
      </c>
      <c r="V11" s="302" t="str">
        <f>IFERROR(VLOOKUP(V$2,DE_25_M!$A$2:$B$38,2,FALSE),"")</f>
        <v xml:space="preserve">Límite Urbano Censal (LUC) actualizado en base ACON año 2018 </v>
      </c>
      <c r="W11" s="302" t="str">
        <f>IFERROR(VLOOKUP(W$2,DE_25_M!$A$2:$B$38,2,FALSE),"")</f>
        <v>INE</v>
      </c>
      <c r="X11" s="302">
        <f>IFERROR(VLOOKUP(X$2,DE_25_M!$A$2:$B$38,2,FALSE),"")</f>
        <v>2018</v>
      </c>
      <c r="Y11" s="302" t="str">
        <f>IFERROR(VLOOKUP(Y$2,DE_25_M!$A$2:$B$38,2,FALSE),"")</f>
        <v>LUC</v>
      </c>
      <c r="Z11" s="302" t="str">
        <f>IFERROR(VLOOKUP(Z$2,DE_25_M!$A$2:$B$38,2,FALSE),"")</f>
        <v xml:space="preserve">Eje vial actualizado en base ACON año 2018 </v>
      </c>
      <c r="AA11" s="302" t="str">
        <f>IFERROR(VLOOKUP(AA$2,DE_25_M!$A$2:$B$38,2,FALSE),"")</f>
        <v>INE</v>
      </c>
      <c r="AB11" s="302">
        <f>IFERROR(VLOOKUP(AB$2,DE_25_M!$A$2:$B$38,2,FALSE),"")</f>
        <v>2018</v>
      </c>
      <c r="AC11" s="302" t="str">
        <f>IFERROR(VLOOKUP(AC$2,DE_25_M!$A$2:$B$38,2,FALSE),"")</f>
        <v>Comunal</v>
      </c>
      <c r="AD11" s="302"/>
      <c r="AE11" s="302"/>
      <c r="AF11" s="302"/>
      <c r="AG11" s="302"/>
    </row>
    <row r="12" spans="1:33" ht="96">
      <c r="A12" s="302" t="str">
        <f>IFERROR(VLOOKUP(A$2,DE_33_M!$A$2:$C$38,3,FALSE),"")</f>
        <v>DE_33</v>
      </c>
      <c r="B12" s="302" t="str">
        <f>IFERROR(VLOOKUP(B$2,DE_33_M!$A$2:$C$38,3,FALSE),"")</f>
        <v xml:space="preserve">2. Mejor acceso a movilidad sustentable </v>
      </c>
      <c r="C12" s="302" t="str">
        <f>IFERROR(VLOOKUP(C$2,DE_33_M!$A$2:$C$38,3,FALSE),"")</f>
        <v>Congestión</v>
      </c>
      <c r="D12" s="302" t="str">
        <f>IFERROR(VLOOKUP(D$2,DE_33_M!$A$2:$C$38,3,FALSE),"")</f>
        <v>Relación entre el tiempo de viaje en hora punta respecto del tiempo de viaje fuera de hora punta</v>
      </c>
      <c r="E12" s="302" t="str">
        <f>IFERROR(VLOOKUP(E$2,DE_33_M!$A$2:$C$38,3,FALSE),"")</f>
        <v>Complementario</v>
      </c>
      <c r="F12" s="302">
        <f>IFERROR(VLOOKUP(F$2,DE_33_M!$A$2:$C$38,3,FALSE),"")</f>
        <v>2019</v>
      </c>
      <c r="G12" s="302" t="str">
        <f>IFERROR(VLOOKUP(G$2,DE_33_M!$A$2:$C$38,3,FALSE),"")</f>
        <v>Comunal</v>
      </c>
      <c r="H12" s="302" t="str">
        <f>IFERROR(VLOOKUP(H$2,DE_33_M!$A$2:$C$38,3,FALSE),"")</f>
        <v>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v>
      </c>
      <c r="I12" s="302" t="str">
        <f>IFERROR(VLOOKUP(I$2,DE_33_M!$A$2:$C$38,3,FALSE),"")</f>
        <v>Análisis y procesamiento de base de datos</v>
      </c>
      <c r="J12" s="302" t="str">
        <f>IFERROR(VLOOKUP(J$2,DE_33_M!$A$2:$C$38,3,FALSE),"")</f>
        <v>Definida según su instrumento de levantamiento: 74 comunas / Encuesta Origen Destino (EOD) que cubren 14 ciudades SIEDU.</v>
      </c>
      <c r="K12" s="302" t="str">
        <f>IFERROR(VLOOKUP(K$2,DE_33_M!$A$2:$C$38,3,FALSE),"")</f>
        <v>74 comunas</v>
      </c>
      <c r="L12" s="302" t="str">
        <f>IFERROR(VLOOKUP(L$2,DE_33_M!$A$2:$C$38,3,FALSE),"")</f>
        <v>Ratio</v>
      </c>
      <c r="M12" s="814">
        <f>IFERROR(VLOOKUP(M$2,DE_33_M!$A$2:$C$38,3,FALSE),"")</f>
        <v>43098</v>
      </c>
      <c r="N12" s="814">
        <f>IFERROR(VLOOKUP(N$2,DE_33_M!$A$2:$C$38,3,FALSE),"")</f>
        <v>44209</v>
      </c>
      <c r="O12" s="302" t="str">
        <f>IFERROR(VLOOKUP(O$2,DE_33_M!$A$2:$C$38,3,FALSE),"")</f>
        <v>2 años</v>
      </c>
      <c r="P12" s="302" t="str">
        <f>IFERROR(VLOOKUP(P$2,DE_33_M!$A$2:$C$38,3,FALSE),"")</f>
        <v>Congestión - Punta mañana - Tiempo de viaje – EOD - Movilidad.</v>
      </c>
      <c r="Q12" s="302" t="str">
        <f>IFERROR(VLOOKUP(Q$2,DE_33_M!$A$2:$C$38,3,FALSE),"")</f>
        <v>Movilidad</v>
      </c>
      <c r="R12" s="302" t="str">
        <f>IFERROR(VLOOKUP(R$2,DE_33_M!$A$2:$C$38,3,FALSE),"")</f>
        <v>Instituto Nacional de Estadísticas (INE)</v>
      </c>
      <c r="S12" s="302" t="str">
        <f>IFERROR(VLOOKUP(S$2,DE_33_M!$A$2:$C$38,3,FALSE),"")</f>
        <v>No se dispone de información para la totalidad de las comunas y ciudades SIEDU.</v>
      </c>
      <c r="T12" s="302" t="str">
        <f>IFERROR(VLOOKUP(T$2,DE_33_M!$A$2:$C$38,3,FALSE),"")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2" s="302" t="str">
        <f>IFERROR(VLOOKUP(U$2,DE_33_M!$A$2:$C$38,3,FALSE),"")</f>
        <v>No tiene</v>
      </c>
      <c r="V12" s="302" t="str">
        <f>IFERROR(VLOOKUP(V$2,DE_33_M!$A$2:$C$38,3,FALSE),"")</f>
        <v xml:space="preserve">EOD </v>
      </c>
      <c r="W12" s="302" t="str">
        <f>IFERROR(VLOOKUP(W$2,DE_33_M!$A$2:$C$38,3,FALSE),"")</f>
        <v>Secretaría de Planificación de Transporte (SECTRA)</v>
      </c>
      <c r="X12" s="302" t="str">
        <f>IFERROR(VLOOKUP(X$2,DE_33_M!$A$2:$C$38,3,FALSE),"")</f>
        <v>Arica, Iquique/Alto Hospicio, Antofagasta, Copiapó y Coquimbo/La Serena - 2010, Gran Santiago - 2012, Temuco/Padre las Casas, Osorno y Valdivia - 2013, Gran Valparaíso y Puerto Montt - 2014, Gran Concepción - 2015, San Antonio - 2017, Linares - 2019.</v>
      </c>
      <c r="Y12" s="302" t="str">
        <f>IFERROR(VLOOKUP(Y$2,DE_33_M!$A$2:$C$38,3,FALSE),"")</f>
        <v>Hogares, Personas, Viajes por zonas EOD, por ciudad levantada.</v>
      </c>
      <c r="Z12" s="302"/>
      <c r="AA12" s="302"/>
      <c r="AB12" s="302"/>
      <c r="AC12" s="302"/>
      <c r="AD12" s="302"/>
      <c r="AE12" s="302"/>
      <c r="AF12" s="302"/>
      <c r="AG12" s="302"/>
    </row>
    <row r="13" spans="1:33" ht="96">
      <c r="A13" s="302" t="str">
        <f>IFERROR(VLOOKUP(A$2,DE_102_M!$A$2:$C$38,3,FALSE),"")</f>
        <v>DE_102</v>
      </c>
      <c r="B13" s="302" t="str">
        <f>IFERROR(VLOOKUP(B$2,DE_102_M!$A$2:$C$38,3,FALSE),"")</f>
        <v xml:space="preserve">2. Mejor acceso a movilidad sustentable </v>
      </c>
      <c r="C13" s="302" t="str">
        <f>IFERROR(VLOOKUP(C$2,DE_102_M!$A$2:$C$38,3,FALSE),"")</f>
        <v>Partición modal</v>
      </c>
      <c r="D13" s="302" t="str">
        <f>IFERROR(VLOOKUP(D$2,DE_102_M!$A$2:$C$38,3,FALSE),"")</f>
        <v xml:space="preserve">Partición modal del transporte público (número de viajes en transporte público respecto al número total de viajes) </v>
      </c>
      <c r="E13" s="302" t="str">
        <f>IFERROR(VLOOKUP(E$2,DE_102_M!$A$2:$C$38,3,FALSE),"")</f>
        <v>Estructural</v>
      </c>
      <c r="F13" s="302">
        <f>IFERROR(VLOOKUP(F$2,DE_102_M!$A$2:$C$38,3,FALSE),"")</f>
        <v>2019</v>
      </c>
      <c r="G13" s="302" t="str">
        <f>IFERROR(VLOOKUP(G$2,DE_102_M!$A$2:$C$38,3,FALSE),"")</f>
        <v>Comunal</v>
      </c>
      <c r="H13" s="302" t="str">
        <f>IFERROR(VLOOKUP(H$2,DE_102_M!$A$2:$C$38,3,FALSE),"")</f>
        <v xml:space="preserve">Este indicador mide el porcentaje de viajes en transporte público respecto al número total de viajes. En la medida que su valor aumenta es posible asumir un grado mayor de eficiencia de la movilidad urbana, en tanto el transporte público tiene la capacidad de movilizar a más personas con menor energía, generando a su vez menor contaminación y congestión. </v>
      </c>
      <c r="I13" s="302" t="str">
        <f>IFERROR(VLOOKUP(I$2,DE_102_M!$A$2:$C$38,3,FALSE),"")</f>
        <v>Análisis y procesamiento de base de datos</v>
      </c>
      <c r="J13" s="302" t="str">
        <f>IFERROR(VLOOKUP(J$2,DE_102_M!$A$2:$C$38,3,FALSE),"")</f>
        <v>Definida según su instrumento de levantamiento: 74 comunas / Encuesta Origen Destino (EOD) que cubren 14 ciudades SIEDU.</v>
      </c>
      <c r="K13" s="302" t="str">
        <f>IFERROR(VLOOKUP(K$2,DE_102_M!$A$2:$C$38,3,FALSE),"")</f>
        <v>74 comunas</v>
      </c>
      <c r="L13" s="302" t="str">
        <f>IFERROR(VLOOKUP(L$2,DE_102_M!$A$2:$C$38,3,FALSE),"")</f>
        <v>Porcentaje</v>
      </c>
      <c r="M13" s="814">
        <f>IFERROR(VLOOKUP(M$2,DE_102_M!$A$2:$C$38,3,FALSE),"")</f>
        <v>43098</v>
      </c>
      <c r="N13" s="814">
        <f>IFERROR(VLOOKUP(N$2,DE_102_M!$A$2:$C$38,3,FALSE),"")</f>
        <v>44209</v>
      </c>
      <c r="O13" s="302" t="str">
        <f>IFERROR(VLOOKUP(O$2,DE_102_M!$A$2:$C$38,3,FALSE),"")</f>
        <v>2 años</v>
      </c>
      <c r="P13" s="302" t="str">
        <f>IFERROR(VLOOKUP(P$2,DE_102_M!$A$2:$C$38,3,FALSE),"")</f>
        <v>Partición modal - Transporte público – EOD - Movilidad.</v>
      </c>
      <c r="Q13" s="302" t="str">
        <f>IFERROR(VLOOKUP(Q$2,DE_102_M!$A$2:$C$38,3,FALSE),"")</f>
        <v>Movilidad</v>
      </c>
      <c r="R13" s="302" t="str">
        <f>IFERROR(VLOOKUP(R$2,DE_102_M!$A$2:$C$38,3,FALSE),"")</f>
        <v>Instituto Nacional de Estadísticas (INE)</v>
      </c>
      <c r="S13" s="302" t="str">
        <f>IFERROR(VLOOKUP(S$2,DE_102_M!$A$2:$C$38,3,FALSE),"")</f>
        <v>No se dispone de información para la totalidad de las comunas y ciudades SIEDU.</v>
      </c>
      <c r="T13" s="302" t="str">
        <f>IFERROR(VLOOKUP(T$2,DE_102_M!$A$2:$C$38,3,FALSE),"")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3" s="302" t="str">
        <f>IFERROR(VLOOKUP(U$2,DE_102_M!$A$2:$C$38,3,FALSE),"")</f>
        <v>No tiene</v>
      </c>
      <c r="V13" s="302" t="str">
        <f>IFERROR(VLOOKUP(V$2,DE_102_M!$A$2:$C$38,3,FALSE),"")</f>
        <v>EOD</v>
      </c>
      <c r="W13" s="302" t="str">
        <f>IFERROR(VLOOKUP(W$2,DE_102_M!$A$2:$C$38,3,FALSE),"")</f>
        <v>Secretaría de Planificación de Transporte (SECTRA)</v>
      </c>
      <c r="X13" s="302" t="str">
        <f>IFERROR(VLOOKUP(X$2,DE_102_M!$A$2:$C$38,3,FALSE),"")</f>
        <v>Arica, Iquique/Alto Hospicio, Antofagasta, Copiapó y Coquimbo/La Serena - 2010, Gran Santiago - 2012, Temuco/Padre las Casas, Osorno y Valdivia - 2013, Gran Valparaíso y Puerto Montt - 2014, Gran Concepción - 2015, San Antonio - 2017, Linares - 2019.</v>
      </c>
      <c r="Y13" s="302" t="str">
        <f>IFERROR(VLOOKUP(Y$2,DE_102_M!$A$2:$C$38,3,FALSE),"")</f>
        <v>Hogares, Personas, Viajes por zonas EOD, por ciudad levantada.</v>
      </c>
      <c r="Z13" s="302"/>
      <c r="AA13" s="302"/>
      <c r="AB13" s="302"/>
      <c r="AC13" s="302"/>
      <c r="AD13" s="302"/>
      <c r="AE13" s="302"/>
      <c r="AF13" s="302"/>
      <c r="AG13" s="302"/>
    </row>
    <row r="14" spans="1:33" ht="96">
      <c r="A14" s="302" t="str">
        <f>IFERROR(VLOOKUP(A$2,DE_105_M!$A$2:$C$38,3,FALSE),"")</f>
        <v>DE_105</v>
      </c>
      <c r="B14" s="302" t="str">
        <f>IFERROR(VLOOKUP(B$2,DE_105_M!$A$2:$C$38,3,FALSE),"")</f>
        <v>2. Mejor acceso a movilidad sustentable</v>
      </c>
      <c r="C14" s="302" t="str">
        <f>IFERROR(VLOOKUP(C$2,DE_105_M!$A$2:$C$38,3,FALSE),"")</f>
        <v>Partición modal</v>
      </c>
      <c r="D14" s="302" t="str">
        <f>IFERROR(VLOOKUP(D$2,DE_105_M!$A$2:$C$38,3,FALSE),"")</f>
        <v>Partición modal del transporte sustentable (suma de viajes en transporte público, caminata y bicicleta respecto al número total de viajes)</v>
      </c>
      <c r="E14" s="302" t="str">
        <f>IFERROR(VLOOKUP(E$2,DE_105_M!$A$2:$C$38,3,FALSE),"")</f>
        <v>Estructural</v>
      </c>
      <c r="F14" s="302">
        <f>IFERROR(VLOOKUP(F$2,DE_105_M!$A$2:$C$38,3,FALSE),"")</f>
        <v>2019</v>
      </c>
      <c r="G14" s="302" t="str">
        <f>IFERROR(VLOOKUP(G$2,DE_105_M!$A$2:$C$38,3,FALSE),"")</f>
        <v>Comunal</v>
      </c>
      <c r="H14" s="302" t="str">
        <f>IFERROR(VLOOKUP(H$2,DE_105_M!$A$2:$C$38,3,FALSE),"")</f>
        <v xml:space="preserve">Este indicador mide el porcentaje de viajes en Transporte Sustentable, esto es, empleando los modos de transporte público, caminata y bicicleta, en la distribución modal total. En la medida que este indicador aumenta es posible asumir un grado mayor de eficiencia de la movilidad urbana, en tanto los modos caminata y bicicleta como movilidad activa no motorizada sumado al transporte público tienen la capacidad de movilizar a más personas con menor energía, generando a su vez menor contaminación y congestión. </v>
      </c>
      <c r="I14" s="302" t="str">
        <f>IFERROR(VLOOKUP(I$2,DE_105_M!$A$2:$C$38,3,FALSE),"")</f>
        <v>Análisis y procesamiento de base de datos</v>
      </c>
      <c r="J14" s="302" t="str">
        <f>IFERROR(VLOOKUP(J$2,DE_105_M!$A$2:$C$38,3,FALSE),"")</f>
        <v>Definida según su instrumento de levantamiento: 74 comunas / Encuesta Origen Destino (EOD) que cubren 14 ciudades SIEDU.</v>
      </c>
      <c r="K14" s="302" t="str">
        <f>IFERROR(VLOOKUP(K$2,DE_105_M!$A$2:$C$38,3,FALSE),"")</f>
        <v>74 comunas</v>
      </c>
      <c r="L14" s="302" t="str">
        <f>IFERROR(VLOOKUP(L$2,DE_105_M!$A$2:$C$38,3,FALSE),"")</f>
        <v>Porcentaje</v>
      </c>
      <c r="M14" s="814">
        <f>IFERROR(VLOOKUP(M$2,DE_105_M!$A$2:$C$38,3,FALSE),"")</f>
        <v>43098</v>
      </c>
      <c r="N14" s="814">
        <f>IFERROR(VLOOKUP(N$2,DE_105_M!$A$2:$C$38,3,FALSE),"")</f>
        <v>44209</v>
      </c>
      <c r="O14" s="302" t="str">
        <f>IFERROR(VLOOKUP(O$2,DE_105_M!$A$2:$C$38,3,FALSE),"")</f>
        <v>2 años</v>
      </c>
      <c r="P14" s="302" t="str">
        <f>IFERROR(VLOOKUP(P$2,DE_105_M!$A$2:$C$38,3,FALSE),"")</f>
        <v>Partición modal - Transporte público – EOD - Movilidad sustentable.</v>
      </c>
      <c r="Q14" s="302" t="str">
        <f>IFERROR(VLOOKUP(Q$2,DE_105_M!$A$2:$C$38,3,FALSE),"")</f>
        <v>Movilidad</v>
      </c>
      <c r="R14" s="302" t="str">
        <f>IFERROR(VLOOKUP(R$2,DE_105_M!$A$2:$C$38,3,FALSE),"")</f>
        <v>Instituto Nacional de Estadísticas (INE)</v>
      </c>
      <c r="S14" s="302" t="str">
        <f>IFERROR(VLOOKUP(S$2,DE_105_M!$A$2:$C$38,3,FALSE),"")</f>
        <v>No se dispone de información para la totalidad de las comunas y ciudades SIEDU.</v>
      </c>
      <c r="T14" s="302" t="str">
        <f>IFERROR(VLOOKUP(T$2,DE_105_M!$A$2:$C$38,3,FALSE),"")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4" s="302" t="str">
        <f>IFERROR(VLOOKUP(U$2,DE_105_M!$A$2:$C$38,3,FALSE),"")</f>
        <v>No tiene</v>
      </c>
      <c r="V14" s="302" t="str">
        <f>IFERROR(VLOOKUP(V$2,DE_105_M!$A$2:$C$38,3,FALSE),"")</f>
        <v xml:space="preserve">EOD </v>
      </c>
      <c r="W14" s="302" t="str">
        <f>IFERROR(VLOOKUP(W$2,DE_105_M!$A$2:$C$38,3,FALSE),"")</f>
        <v>Secretaría de Planificación de Transporte (SECTRA)</v>
      </c>
      <c r="X14" s="302" t="str">
        <f>IFERROR(VLOOKUP(X$2,DE_105_M!$A$2:$C$38,3,FALSE),"")</f>
        <v>Arica, Iquique/Alto Hospicio, Antofagasta, Copiapó y Coquimbo/La Serena - 2010, Gran Santiago - 2012, Temuco/Padre las Casas, Osorno y Valdivia - 2013, Gran Valparaíso y Puerto Montt - 2014, Gran Concepción - 2015, San Antonio - 2017, Linares - 2019.</v>
      </c>
      <c r="Y14" s="302" t="str">
        <f>IFERROR(VLOOKUP(Y$2,DE_105_M!$A$2:$C$38,3,FALSE),"")</f>
        <v>Hogares, Personas, Viajes por zonas EOD, por ciudad levantada.</v>
      </c>
      <c r="Z14" s="302"/>
      <c r="AA14" s="302"/>
      <c r="AB14" s="302"/>
      <c r="AC14" s="302"/>
      <c r="AD14" s="302"/>
      <c r="AE14" s="302"/>
      <c r="AF14" s="302"/>
      <c r="AG14" s="302"/>
    </row>
    <row r="15" spans="1:33" ht="60">
      <c r="A15" s="302" t="str">
        <f>IFERROR(VLOOKUP(A$2,DE_28_M!$A$2:$C$38,3,FALSE),"")</f>
        <v>DE_28</v>
      </c>
      <c r="B15" s="302" t="str">
        <f>IFERROR(VLOOKUP(B$2,DE_28_M!$A$2:$C$38,3,FALSE),"")</f>
        <v xml:space="preserve">2. Mejor acceso a movilidad sustentable </v>
      </c>
      <c r="C15" s="302" t="str">
        <f>IFERROR(VLOOKUP(C$2,DE_28_M!$A$2:$C$38,3,FALSE),"")</f>
        <v>Seguridad vial</v>
      </c>
      <c r="D15" s="302" t="str">
        <f>IFERROR(VLOOKUP(D$2,DE_28_M!$A$2:$C$38,3,FALSE),"")</f>
        <v>Número de víctimas mortales en siniestros de tránsito por cada 100.000 habitantes</v>
      </c>
      <c r="E15" s="302" t="str">
        <f>IFERROR(VLOOKUP(E$2,DE_28_M!$A$2:$C$38,3,FALSE),"")</f>
        <v>Estructural</v>
      </c>
      <c r="F15" s="302">
        <f>IFERROR(VLOOKUP(F$2,DE_28_M!$A$2:$C$38,3,FALSE),"")</f>
        <v>2019</v>
      </c>
      <c r="G15" s="302" t="str">
        <f>IFERROR(VLOOKUP(G$2,DE_28_M!$A$2:$C$38,3,FALSE),"")</f>
        <v>Comunal</v>
      </c>
      <c r="H15" s="302" t="str">
        <f>IFERROR(VLOOKUP(H$2,DE_28_M!$A$2:$C$38,3,FALSE),"")</f>
        <v>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v>
      </c>
      <c r="I15" s="302" t="str">
        <f>IFERROR(VLOOKUP(I$2,DE_28_M!$A$2:$C$38,3,FALSE),"")</f>
        <v>Análisis de bases de datos</v>
      </c>
      <c r="J15" s="302" t="str">
        <f>IFERROR(VLOOKUP(J$2,DE_28_M!$A$2:$C$38,3,FALSE),"")</f>
        <v>117 comunas</v>
      </c>
      <c r="K15" s="302" t="str">
        <f>IFERROR(VLOOKUP(K$2,DE_28_M!$A$2:$C$38,3,FALSE),"")</f>
        <v>117 comunas</v>
      </c>
      <c r="L15" s="302" t="str">
        <f>IFERROR(VLOOKUP(L$2,DE_28_M!$A$2:$C$38,3,FALSE),"")</f>
        <v>Relación (Número de víctimas mortales por cada 100.000 habitantes)</v>
      </c>
      <c r="M15" s="814">
        <f>IFERROR(VLOOKUP(M$2,DE_28_M!$A$2:$C$38,3,FALSE),"")</f>
        <v>43307</v>
      </c>
      <c r="N15" s="814">
        <f>IFERROR(VLOOKUP(N$2,DE_28_M!$A$2:$C$38,3,FALSE),"")</f>
        <v>44027</v>
      </c>
      <c r="O15" s="302" t="str">
        <f>IFERROR(VLOOKUP(O$2,DE_28_M!$A$2:$C$38,3,FALSE),"")</f>
        <v>Anual</v>
      </c>
      <c r="P15" s="302" t="str">
        <f>IFERROR(VLOOKUP(P$2,DE_28_M!$A$2:$C$38,3,FALSE),"")</f>
        <v>Seguridad vial</v>
      </c>
      <c r="Q15" s="302" t="str">
        <f>IFERROR(VLOOKUP(Q$2,DE_28_M!$A$2:$C$38,3,FALSE),"")</f>
        <v>Movilidad</v>
      </c>
      <c r="R15" s="302" t="str">
        <f>IFERROR(VLOOKUP(R$2,DE_28_M!$A$2:$C$38,3,FALSE),"")</f>
        <v>Instituto Nacional de Estadísticas (INE)</v>
      </c>
      <c r="S15" s="302" t="str">
        <f>IFERROR(VLOOKUP(S$2,DE_28_M!$A$2:$C$38,3,FALSE),"")</f>
        <v>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v>
      </c>
      <c r="T15" s="302" t="str">
        <f>IFERROR(VLOOKUP(T$2,DE_28_M!$A$2:$C$38,3,FALSE),"")</f>
        <v>Se agregó la longitud de la categoría vial de "carretera" presentes en las comunas SIEDU a fin de visualizar la relación entre velocidad y siniestros de tránsito.</v>
      </c>
      <c r="U15" s="302" t="str">
        <f>IFERROR(VLOOKUP(U$2,DE_28_M!$A$2:$C$38,3,FALSE),"")</f>
        <v>No tiene</v>
      </c>
      <c r="V15" s="302" t="str">
        <f>IFERROR(VLOOKUP(V$2,DE_28_M!$A$2:$C$38,3,FALSE),"")</f>
        <v>Número de víctimas mortales en siniestros de tránsito</v>
      </c>
      <c r="W15" s="302" t="str">
        <f>IFERROR(VLOOKUP(W$2,DE_28_M!$A$2:$C$38,3,FALSE),"")</f>
        <v xml:space="preserve">Comisión Nacional de Tránsito (CONASET) </v>
      </c>
      <c r="X15" s="302">
        <f>IFERROR(VLOOKUP(X$2,DE_28_M!$A$2:$C$38,3,FALSE),"")</f>
        <v>2019</v>
      </c>
      <c r="Y15" s="302" t="str">
        <f>IFERROR(VLOOKUP(Y$2,DE_28_M!$A$2:$C$38,3,FALSE),"")</f>
        <v>Comunal</v>
      </c>
      <c r="Z15" s="302" t="str">
        <f>IFERROR(VLOOKUP(Z$2,DE_28_M!$A$2:$C$38,3,FALSE),"")</f>
        <v>Proyección de población con base al Censo 2017</v>
      </c>
      <c r="AA15" s="302" t="str">
        <f>IFERROR(VLOOKUP(AA$2,DE_28_M!$A$2:$C$38,3,FALSE),"")</f>
        <v>INE</v>
      </c>
      <c r="AB15" s="302">
        <f>IFERROR(VLOOKUP(AB$2,DE_28_M!$A$2:$C$38,3,FALSE),"")</f>
        <v>2019</v>
      </c>
      <c r="AC15" s="302" t="str">
        <f>IFERROR(VLOOKUP(AC$2,DE_28_M!$A$2:$C$38,3,FALSE),"")</f>
        <v>Comunal</v>
      </c>
      <c r="AD15" s="302"/>
      <c r="AE15" s="302"/>
      <c r="AF15" s="302"/>
      <c r="AG15" s="302"/>
    </row>
    <row r="16" spans="1:33" ht="60">
      <c r="A16" s="302" t="str">
        <f>IFERROR(VLOOKUP(A$2,DE_31_M!$A$2:$C$38,3,FALSE),"")</f>
        <v>DE_31</v>
      </c>
      <c r="B16" s="302" t="str">
        <f>IFERROR(VLOOKUP(B$2,DE_31_M!$A$2:$C$38,3,FALSE),"")</f>
        <v>2. Mejor acceso a movilidad sustentable</v>
      </c>
      <c r="C16" s="302" t="str">
        <f>IFERROR(VLOOKUP(C$2,DE_31_M!$A$2:$C$38,3,FALSE),"")</f>
        <v>Seguridad vial</v>
      </c>
      <c r="D16" s="302" t="str">
        <f>IFERROR(VLOOKUP(D$2,DE_31_M!$A$2:$C$38,3,FALSE),"")</f>
        <v>Número de víctimas lesionadas en siniestros de tránsito por cada 100.000 habitantes</v>
      </c>
      <c r="E16" s="302" t="str">
        <f>IFERROR(VLOOKUP(E$2,DE_31_M!$A$2:$C$38,3,FALSE),"")</f>
        <v>Estructural</v>
      </c>
      <c r="F16" s="302">
        <f>IFERROR(VLOOKUP(F$2,DE_31_M!$A$2:$C$38,3,FALSE),"")</f>
        <v>2019</v>
      </c>
      <c r="G16" s="302" t="str">
        <f>IFERROR(VLOOKUP(G$2,DE_31_M!$A$2:$C$38,3,FALSE),"")</f>
        <v xml:space="preserve">Comunal </v>
      </c>
      <c r="H16" s="302" t="str">
        <f>IFERROR(VLOOKUP(H$2,DE_31_M!$A$2:$C$38,3,FALSE),"")</f>
        <v>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Un aumento en el valor de este indicador mostraría el incremento de una educación vial deficiente y malas prácticas en las normas de tránsito como excesos de velocidad, conducción bajo la influencia del alcohol, entre otras causas.</v>
      </c>
      <c r="I16" s="302" t="str">
        <f>IFERROR(VLOOKUP(I$2,DE_31_M!$A$2:$C$38,3,FALSE),"")</f>
        <v>Análisis de bases de datos</v>
      </c>
      <c r="J16" s="302" t="str">
        <f>IFERROR(VLOOKUP(J$2,DE_31_M!$A$2:$C$38,3,FALSE),"")</f>
        <v>117 comunas</v>
      </c>
      <c r="K16" s="302" t="str">
        <f>IFERROR(VLOOKUP(K$2,DE_31_M!$A$2:$C$38,3,FALSE),"")</f>
        <v>117 comunas</v>
      </c>
      <c r="L16" s="302" t="str">
        <f>IFERROR(VLOOKUP(L$2,DE_31_M!$A$2:$C$38,3,FALSE),"")</f>
        <v>Relación (Número de víctimas lesionadas por cada 100.000 habitantes)</v>
      </c>
      <c r="M16" s="814">
        <f>IFERROR(VLOOKUP(M$2,DE_31_M!$A$2:$C$38,3,FALSE),"")</f>
        <v>43307</v>
      </c>
      <c r="N16" s="814">
        <f>IFERROR(VLOOKUP(N$2,DE_31_M!$A$2:$C$38,3,FALSE),"")</f>
        <v>44027</v>
      </c>
      <c r="O16" s="302" t="str">
        <f>IFERROR(VLOOKUP(O$2,DE_31_M!$A$2:$C$38,3,FALSE),"")</f>
        <v>Anual</v>
      </c>
      <c r="P16" s="302" t="str">
        <f>IFERROR(VLOOKUP(P$2,DE_31_M!$A$2:$C$38,3,FALSE),"")</f>
        <v>Seguridad vial</v>
      </c>
      <c r="Q16" s="302" t="str">
        <f>IFERROR(VLOOKUP(Q$2,DE_31_M!$A$2:$C$38,3,FALSE),"")</f>
        <v>Movilidad</v>
      </c>
      <c r="R16" s="302" t="str">
        <f>IFERROR(VLOOKUP(R$2,DE_31_M!$A$2:$C$38,3,FALSE),"")</f>
        <v>Instituto Nacional de Estadísticas (INE)</v>
      </c>
      <c r="S16" s="302" t="str">
        <f>IFERROR(VLOOKUP(S$2,DE_31_M!$A$2:$C$38,3,FALSE),"")</f>
        <v>Las estadísticas de lesionados en el tránsito agrupan 3 categorías de lesiones: "Leves"; "Menos graves" y "Graves". Los registros de CONASET abarcan solo hasta las 24 horas posteriores de la ocurrencia el siniestro, por lo que aquellas personas que evolucionan a mayor gravedad no se ven reflejadas en el indicador.</v>
      </c>
      <c r="T16" s="302" t="str">
        <f>IFERROR(VLOOKUP(T$2,DE_31_M!$A$2:$C$38,3,FALSE),"")</f>
        <v>Se agregó la longitud de la categoría vial de "carretera" presentes en las comunas SIEDU a fin de visualizar la relación entre velocidad y siniestros de tránsito.</v>
      </c>
      <c r="U16" s="302" t="str">
        <f>IFERROR(VLOOKUP(U$2,DE_31_M!$A$2:$C$38,3,FALSE),"")</f>
        <v>No tiene</v>
      </c>
      <c r="V16" s="302" t="str">
        <f>IFERROR(VLOOKUP(V$2,DE_31_M!$A$2:$C$38,3,FALSE),"")</f>
        <v>Número de víctimas lesionadas en siniestros de tránsito</v>
      </c>
      <c r="W16" s="302" t="str">
        <f>IFERROR(VLOOKUP(W$2,DE_31_M!$A$2:$C$38,3,FALSE),"")</f>
        <v xml:space="preserve">Comisión Nacional de Tránsito (CONASET) </v>
      </c>
      <c r="X16" s="302">
        <f>IFERROR(VLOOKUP(X$2,DE_31_M!$A$2:$C$38,3,FALSE),"")</f>
        <v>2019</v>
      </c>
      <c r="Y16" s="302" t="str">
        <f>IFERROR(VLOOKUP(Y$2,DE_31_M!$A$2:$C$38,3,FALSE),"")</f>
        <v xml:space="preserve">Comunal </v>
      </c>
      <c r="Z16" s="302" t="str">
        <f>IFERROR(VLOOKUP(Z$2,DE_31_M!$A$2:$C$38,3,FALSE),"")</f>
        <v>Proyección de población con base al Censo 2017</v>
      </c>
      <c r="AA16" s="302" t="str">
        <f>IFERROR(VLOOKUP(AA$2,DE_31_M!$A$2:$C$38,3,FALSE),"")</f>
        <v>INE</v>
      </c>
      <c r="AB16" s="302">
        <f>IFERROR(VLOOKUP(AB$2,DE_31_M!$A$2:$C$38,3,FALSE),"")</f>
        <v>2019</v>
      </c>
      <c r="AC16" s="302" t="str">
        <f>IFERROR(VLOOKUP(AC$2,DE_31_M!$A$2:$C$38,3,FALSE),"")</f>
        <v>Comunal</v>
      </c>
      <c r="AD16" s="302"/>
      <c r="AE16" s="302"/>
      <c r="AF16" s="302"/>
      <c r="AG16" s="302"/>
    </row>
    <row r="17" spans="1:33" ht="96">
      <c r="A17" s="302" t="str">
        <f>IFERROR(VLOOKUP(A$2,DE_200_M!$A$2:$B$38,2,FALSE),"")</f>
        <v>DE_200</v>
      </c>
      <c r="B17" s="302" t="str">
        <f>IFERROR(VLOOKUP(B$2,DE_200_M!$A$2:$B$38,2,FALSE),"")</f>
        <v>2. Mejor acceso a movilidad sustentable</v>
      </c>
      <c r="C17" s="302" t="str">
        <f>IFERROR(VLOOKUP(C$2,DE_200_M!$A$2:$B$38,2,FALSE),"")</f>
        <v>Tiempos de viaje</v>
      </c>
      <c r="D17" s="302" t="str">
        <f>IFERROR(VLOOKUP(D$2,DE_200_M!$A$2:$B$38,2,FALSE),"")</f>
        <v>Proporción de viajes con una duración mayor o igual a 45 minutos</v>
      </c>
      <c r="E17" s="302" t="str">
        <f>IFERROR(VLOOKUP(E$2,DE_200_M!$A$2:$B$38,2,FALSE),"")</f>
        <v>Complementario</v>
      </c>
      <c r="F17" s="302">
        <f>IFERROR(VLOOKUP(F$2,DE_200_M!$A$2:$B$38,2,FALSE),"")</f>
        <v>2019</v>
      </c>
      <c r="G17" s="302" t="str">
        <f>IFERROR(VLOOKUP(G$2,DE_200_M!$A$2:$B$38,2,FALSE),"")</f>
        <v>Comunal</v>
      </c>
      <c r="H17" s="302" t="str">
        <f>IFERROR(VLOOKUP(H$2,DE_200_M!$A$2:$B$38,2,FALSE),"")</f>
        <v>Este indicador resulta del cálculo para la cantidad de viajes que duran 45 minutos o más en razón a la cantidad de viajes totales.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v>
      </c>
      <c r="I17" s="302" t="str">
        <f>IFERROR(VLOOKUP(I$2,DE_200_M!$A$2:$B$38,2,FALSE),"")</f>
        <v>Análisis de bases de datos</v>
      </c>
      <c r="J17" s="302" t="str">
        <f>IFERROR(VLOOKUP(J$2,DE_200_M!$A$2:$B$38,2,FALSE),"")</f>
        <v>Definida según su instrumento de levantamiento: 74 comunas / Encuesta Origen Destino (EOD) que cubren 14 ciudades SIEDU.</v>
      </c>
      <c r="K17" s="302" t="str">
        <f>IFERROR(VLOOKUP(K$2,DE_200_M!$A$2:$B$38,2,FALSE),"")</f>
        <v>74 comunas</v>
      </c>
      <c r="L17" s="302" t="str">
        <f>IFERROR(VLOOKUP(L$2,DE_200_M!$A$2:$B$38,2,FALSE),"")</f>
        <v>Porcentaje</v>
      </c>
      <c r="M17" s="302">
        <f>IFERROR(VLOOKUP(M$2,DE_200_M!$A$2:$B$38,2,FALSE),"")</f>
        <v>44132</v>
      </c>
      <c r="N17" s="302">
        <f>IFERROR(VLOOKUP(N$2,DE_200_M!$A$2:$B$38,2,FALSE),"")</f>
        <v>44186</v>
      </c>
      <c r="O17" s="302" t="str">
        <f>IFERROR(VLOOKUP(O$2,DE_200_M!$A$2:$B$38,2,FALSE),"")</f>
        <v>Anual: según disponibilidad de la fuente</v>
      </c>
      <c r="P17" s="302" t="str">
        <f>IFERROR(VLOOKUP(P$2,DE_200_M!$A$2:$B$38,2,FALSE),"")</f>
        <v>Tiempo de viaje - EOD - Movilidad</v>
      </c>
      <c r="Q17" s="302" t="str">
        <f>IFERROR(VLOOKUP(Q$2,DE_200_M!$A$2:$B$38,2,FALSE),"")</f>
        <v>Movilidad</v>
      </c>
      <c r="R17" s="302" t="str">
        <f>IFERROR(VLOOKUP(R$2,DE_200_M!$A$2:$B$38,2,FALSE),"")</f>
        <v>Instituto Nacional de Estadísticas (INE)</v>
      </c>
      <c r="S17" s="302" t="str">
        <f>IFERROR(VLOOKUP(S$2,DE_200_M!$A$2:$B$38,2,FALSE),"")</f>
        <v>No se dispone de información para la totalidad de las comunas y ciudades SIEDU.</v>
      </c>
      <c r="T17" s="302" t="str">
        <f>IFERROR(VLOOKUP(T$2,DE_200_M!$A$2:$B$38,2,FALSE),"")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7" s="302" t="str">
        <f>IFERROR(VLOOKUP(U$2,DE_200_M!$A$2:$B$38,2,FALSE),"")</f>
        <v>DE_201, DE_202, DE_203.</v>
      </c>
      <c r="V17" s="302" t="str">
        <f>IFERROR(VLOOKUP(V$2,DE_200_M!$A$2:$B$38,2,FALSE),"")</f>
        <v>EOD</v>
      </c>
      <c r="W17" s="302" t="str">
        <f>IFERROR(VLOOKUP(W$2,DE_200_M!$A$2:$B$38,2,FALSE),"")</f>
        <v xml:space="preserve">Secretaría de Planificación de Transporte (SECTRA) </v>
      </c>
      <c r="X17" s="302" t="str">
        <f>IFERROR(VLOOKUP(X$2,DE_200_M!$A$2:$B$38,2,FALSE),"")</f>
        <v>Arica, Iquique/Alto Hospicio, Antofagasta, Copiapó y Coquimbo/La Serena - 2010, Gran Santiago - 2012, Temuco/Padre las Casas, Osorno y Valdivia - 2013, Gran Valparaíso y Puerto Montt - 2014, Gran Concepción - 2015, San Antonio - 2017, Linares - 2019.</v>
      </c>
      <c r="Y17" s="302" t="str">
        <f>IFERROR(VLOOKUP(Y$2,DE_200_M!$A$2:$B$38,2,FALSE),"")</f>
        <v>Hogares, personas, viajes por zonas EOD, por ciudad levantada.</v>
      </c>
      <c r="Z17" s="302"/>
      <c r="AA17" s="302"/>
      <c r="AB17" s="302"/>
      <c r="AC17" s="302"/>
      <c r="AD17" s="302"/>
      <c r="AE17" s="302"/>
      <c r="AF17" s="302"/>
      <c r="AG17" s="302"/>
    </row>
    <row r="18" spans="1:33" ht="96">
      <c r="A18" s="302" t="str">
        <f>IFERROR(VLOOKUP(A$2,DE_201_M!$A$2:$B$38,2,FALSE),"")</f>
        <v>DE_201</v>
      </c>
      <c r="B18" s="302" t="str">
        <f>IFERROR(VLOOKUP(B$2,DE_201_M!$A$2:$B$38,2,FALSE),"")</f>
        <v>2. Mejor acceso a movilidad sustentable</v>
      </c>
      <c r="C18" s="302" t="str">
        <f>IFERROR(VLOOKUP(C$2,DE_201_M!$A$2:$B$38,2,FALSE),"")</f>
        <v>Tiempos de viaje</v>
      </c>
      <c r="D18" s="302" t="str">
        <f>IFERROR(VLOOKUP(D$2,DE_201_M!$A$2:$B$38,2,FALSE),"")</f>
        <v>Proporción de viajes de estudio y trabajo con una duración mayor o igual a 45 minutos</v>
      </c>
      <c r="E18" s="302" t="str">
        <f>IFERROR(VLOOKUP(E$2,DE_201_M!$A$2:$B$38,2,FALSE),"")</f>
        <v>Complementario</v>
      </c>
      <c r="F18" s="302">
        <f>IFERROR(VLOOKUP(F$2,DE_201_M!$A$2:$B$38,2,FALSE),"")</f>
        <v>2019</v>
      </c>
      <c r="G18" s="302" t="str">
        <f>IFERROR(VLOOKUP(G$2,DE_201_M!$A$2:$B$38,2,FALSE),"")</f>
        <v>Comunal</v>
      </c>
      <c r="H18" s="302" t="str">
        <f>IFERROR(VLOOKUP(H$2,DE_201_M!$A$2:$B$38,2,FALSE),"")</f>
        <v>Este indicador resulta del cálculo para la cantidad de viajes, con propósito de estudio y trabajo, que cuentan con una duración de 45 minutos o más en razón a la cantidad de viajes totales realizados por el mismo propósito. Se define la utilización de dicho filtro, debido a su carácter de "obligados", es decir, estos no corresponden a viajes que se decidan o no hacer.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v>
      </c>
      <c r="I18" s="302" t="str">
        <f>IFERROR(VLOOKUP(I$2,DE_201_M!$A$2:$B$38,2,FALSE),"")</f>
        <v>Análisis de bases de datos</v>
      </c>
      <c r="J18" s="302" t="str">
        <f>IFERROR(VLOOKUP(J$2,DE_201_M!$A$2:$B$38,2,FALSE),"")</f>
        <v>Definida según su instrumento de levantamiento: 74 comunas / Encuesta Origen Destino (EOD) que cubren 14 ciudades SIEDU.</v>
      </c>
      <c r="K18" s="302" t="str">
        <f>IFERROR(VLOOKUP(K$2,DE_201_M!$A$2:$B$38,2,FALSE),"")</f>
        <v>74 comunas</v>
      </c>
      <c r="L18" s="302" t="str">
        <f>IFERROR(VLOOKUP(L$2,DE_201_M!$A$2:$B$38,2,FALSE),"")</f>
        <v>Porcentaje</v>
      </c>
      <c r="M18" s="302">
        <f>IFERROR(VLOOKUP(M$2,DE_201_M!$A$2:$B$38,2,FALSE),"")</f>
        <v>44132</v>
      </c>
      <c r="N18" s="302">
        <f>IFERROR(VLOOKUP(N$2,DE_201_M!$A$2:$B$38,2,FALSE),"")</f>
        <v>44186</v>
      </c>
      <c r="O18" s="302" t="str">
        <f>IFERROR(VLOOKUP(O$2,DE_201_M!$A$2:$B$38,2,FALSE),"")</f>
        <v>Anual: según disponibilidad de la fuente</v>
      </c>
      <c r="P18" s="302" t="str">
        <f>IFERROR(VLOOKUP(P$2,DE_201_M!$A$2:$B$38,2,FALSE),"")</f>
        <v>Tiempo de viaje - EOD - Movilidad</v>
      </c>
      <c r="Q18" s="302" t="str">
        <f>IFERROR(VLOOKUP(Q$2,DE_201_M!$A$2:$B$38,2,FALSE),"")</f>
        <v>Movilidad</v>
      </c>
      <c r="R18" s="302" t="str">
        <f>IFERROR(VLOOKUP(R$2,DE_201_M!$A$2:$B$38,2,FALSE),"")</f>
        <v>Instituto Nacional de Estadísticas (INE)</v>
      </c>
      <c r="S18" s="302" t="str">
        <f>IFERROR(VLOOKUP(S$2,DE_201_M!$A$2:$B$38,2,FALSE),"")</f>
        <v>No se dispone de información para la totalidad de las comunas y ciudades SIEDU.</v>
      </c>
      <c r="T18" s="302" t="str">
        <f>IFERROR(VLOOKUP(T$2,DE_201_M!$A$2:$B$38,2,FALSE),"")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8" s="302" t="str">
        <f>IFERROR(VLOOKUP(U$2,DE_201_M!$A$2:$B$38,2,FALSE),"")</f>
        <v>DE_200 , DE_202, DE_203.</v>
      </c>
      <c r="V18" s="302" t="str">
        <f>IFERROR(VLOOKUP(V$2,DE_201_M!$A$2:$B$38,2,FALSE),"")</f>
        <v>EOD</v>
      </c>
      <c r="W18" s="302" t="str">
        <f>IFERROR(VLOOKUP(W$2,DE_201_M!$A$2:$B$38,2,FALSE),"")</f>
        <v>Secretaría de Planificación de Transporte (SECTRA)</v>
      </c>
      <c r="X18" s="302" t="str">
        <f>IFERROR(VLOOKUP(X$2,DE_201_M!$A$2:$B$38,2,FALSE),"")</f>
        <v>Arica, Iquique/Alto Hospicio, Antofagasta, Copiapó y Coquimbo/La Serena - 2010, Gran Santiago - 2012, Temuco/Padre las Casas, Osorno y Valdivia - 2013, Gran Valparaíso y Puerto Montt - 2014, Gran Concepción - 2015, San Antonio - 2017, Linares - 2019</v>
      </c>
      <c r="Y18" s="302" t="str">
        <f>IFERROR(VLOOKUP(Y$2,DE_201_M!$A$2:$B$38,2,FALSE),"")</f>
        <v>Hogares, personas, viajes por zonas EOD, por ciudad levantada.</v>
      </c>
      <c r="Z18" s="302"/>
      <c r="AA18" s="302"/>
      <c r="AB18" s="302"/>
      <c r="AC18" s="302"/>
      <c r="AD18" s="302"/>
      <c r="AE18" s="302"/>
      <c r="AF18" s="302"/>
      <c r="AG18" s="302"/>
    </row>
    <row r="19" spans="1:33" ht="96">
      <c r="A19" s="302" t="str">
        <f>IFERROR(VLOOKUP(A$2,DE_202_M!$A$2:$B$38,2,FALSE),"")</f>
        <v>DE_202</v>
      </c>
      <c r="B19" s="302" t="str">
        <f>IFERROR(VLOOKUP(B$2,DE_202_M!$A$2:$B$38,2,FALSE),"")</f>
        <v>2. Mejor acceso a movilidad sustentable</v>
      </c>
      <c r="C19" s="302" t="str">
        <f>IFERROR(VLOOKUP(C$2,DE_202_M!$A$2:$B$38,2,FALSE),"")</f>
        <v>Tiempos de viaje</v>
      </c>
      <c r="D19" s="302" t="str">
        <f>IFERROR(VLOOKUP(D$2,DE_202_M!$A$2:$B$38,2,FALSE),"")</f>
        <v>Proporción de viajes totales en transporte público con una duración mayor o igual a 45 minutos</v>
      </c>
      <c r="E19" s="302" t="str">
        <f>IFERROR(VLOOKUP(E$2,DE_202_M!$A$2:$B$38,2,FALSE),"")</f>
        <v>Complementario</v>
      </c>
      <c r="F19" s="302">
        <f>IFERROR(VLOOKUP(F$2,DE_202_M!$A$2:$B$38,2,FALSE),"")</f>
        <v>2019</v>
      </c>
      <c r="G19" s="302" t="str">
        <f>IFERROR(VLOOKUP(G$2,DE_202_M!$A$2:$B$38,2,FALSE),"")</f>
        <v>Comunal</v>
      </c>
      <c r="H19" s="302" t="str">
        <f>IFERROR(VLOOKUP(H$2,DE_202_M!$A$2:$B$38,2,FALSE),"")</f>
        <v>Este indicador resulta del cálculo para la cantidad de viajes que se realizan en transporte público, que duran 45 minutos o más, en razón a la cantidad de viajes totales realizados mediante transporte público.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v>
      </c>
      <c r="I19" s="302" t="str">
        <f>IFERROR(VLOOKUP(I$2,DE_202_M!$A$2:$B$38,2,FALSE),"")</f>
        <v>Análisis de bases de datos</v>
      </c>
      <c r="J19" s="302" t="str">
        <f>IFERROR(VLOOKUP(J$2,DE_202_M!$A$2:$B$38,2,FALSE),"")</f>
        <v>Definida según su instrumento de levantamiento: 74 comunas / Encuesta Origen Destino (EOD) que cubren 14 ciudades SIEDU.</v>
      </c>
      <c r="K19" s="302" t="str">
        <f>IFERROR(VLOOKUP(K$2,DE_202_M!$A$2:$B$38,2,FALSE),"")</f>
        <v>74 comunas</v>
      </c>
      <c r="L19" s="302" t="str">
        <f>IFERROR(VLOOKUP(L$2,DE_202_M!$A$2:$B$38,2,FALSE),"")</f>
        <v>Porcentaje</v>
      </c>
      <c r="M19" s="302">
        <f>IFERROR(VLOOKUP(M$2,DE_202_M!$A$2:$B$38,2,FALSE),"")</f>
        <v>44132</v>
      </c>
      <c r="N19" s="302">
        <f>IFERROR(VLOOKUP(N$2,DE_202_M!$A$2:$B$38,2,FALSE),"")</f>
        <v>44186</v>
      </c>
      <c r="O19" s="302" t="str">
        <f>IFERROR(VLOOKUP(O$2,DE_202_M!$A$2:$B$38,2,FALSE),"")</f>
        <v>Anual: según disponibilidad de la fuente</v>
      </c>
      <c r="P19" s="302" t="str">
        <f>IFERROR(VLOOKUP(P$2,DE_202_M!$A$2:$B$38,2,FALSE),"")</f>
        <v>Tiempo de viaje - EOD - Movilidad</v>
      </c>
      <c r="Q19" s="302" t="str">
        <f>IFERROR(VLOOKUP(Q$2,DE_202_M!$A$2:$B$38,2,FALSE),"")</f>
        <v>Movilidad</v>
      </c>
      <c r="R19" s="302" t="str">
        <f>IFERROR(VLOOKUP(R$2,DE_202_M!$A$2:$B$38,2,FALSE),"")</f>
        <v>Instituto Nacional de Estadísticas (INE)</v>
      </c>
      <c r="S19" s="302" t="str">
        <f>IFERROR(VLOOKUP(S$2,DE_202_M!$A$2:$B$38,2,FALSE),"")</f>
        <v>No se dispone de información para la totalidad de las comunas y ciudades SIEDU.</v>
      </c>
      <c r="T19" s="302" t="str">
        <f>IFERROR(VLOOKUP(T$2,DE_202_M!$A$2:$B$38,2,FALSE),"")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19" s="302" t="str">
        <f>IFERROR(VLOOKUP(U$2,DE_202_M!$A$2:$B$38,2,FALSE),"")</f>
        <v>DE_200, DE_201, DE_203.</v>
      </c>
      <c r="V19" s="302" t="str">
        <f>IFERROR(VLOOKUP(V$2,DE_202_M!$A$2:$B$38,2,FALSE),"")</f>
        <v>EOD</v>
      </c>
      <c r="W19" s="302" t="str">
        <f>IFERROR(VLOOKUP(W$2,DE_202_M!$A$2:$B$38,2,FALSE),"")</f>
        <v>Secretaría de Planificación de Transporte (SECTRA)</v>
      </c>
      <c r="X19" s="302" t="str">
        <f>IFERROR(VLOOKUP(X$2,DE_202_M!$A$2:$B$38,2,FALSE),"")</f>
        <v>Arica, Iquique/Alto Hospicio, Antofagasta, Copiapó y Coquimbo/La Serena - 2010, Gran Santiago - 2012, Temuco/Padre las Casas, Osorno y Valdivia - 2013, Gran Valparaíso y Puerto Montt - 2014, Gran Concepción - 2015, San Antonio - 2017, Linares - 2019.</v>
      </c>
      <c r="Y19" s="302" t="str">
        <f>IFERROR(VLOOKUP(Y$2,DE_202_M!$A$2:$B$38,2,FALSE),"")</f>
        <v>Hogares, personas, viajes por zonas EOD, por ciudad levantada.</v>
      </c>
      <c r="Z19" s="302"/>
      <c r="AA19" s="302"/>
      <c r="AB19" s="302"/>
      <c r="AC19" s="302"/>
      <c r="AD19" s="302"/>
      <c r="AE19" s="302"/>
      <c r="AF19" s="302"/>
      <c r="AG19" s="302"/>
    </row>
    <row r="20" spans="1:33" ht="96">
      <c r="A20" s="302" t="str">
        <f>IFERROR(VLOOKUP(A$2,DE_203_M!$A$2:$B$38,2,FALSE),"")</f>
        <v>DE_203</v>
      </c>
      <c r="B20" s="302" t="str">
        <f>IFERROR(VLOOKUP(B$2,DE_203_M!$A$2:$B$38,2,FALSE),"")</f>
        <v>2. Mejor acceso a movilidad sustentable</v>
      </c>
      <c r="C20" s="302" t="str">
        <f>IFERROR(VLOOKUP(C$2,DE_203_M!$A$2:$B$38,2,FALSE),"")</f>
        <v>Tiempos de viaje</v>
      </c>
      <c r="D20" s="302" t="str">
        <f>IFERROR(VLOOKUP(D$2,DE_203_M!$A$2:$B$38,2,FALSE),"")</f>
        <v>Proporción de viajes totales en transporte privado con una duración mayor o igual a 45 minutos</v>
      </c>
      <c r="E20" s="302" t="str">
        <f>IFERROR(VLOOKUP(E$2,DE_203_M!$A$2:$B$38,2,FALSE),"")</f>
        <v>Complementario</v>
      </c>
      <c r="F20" s="302">
        <f>IFERROR(VLOOKUP(F$2,DE_203_M!$A$2:$B$38,2,FALSE),"")</f>
        <v>2019</v>
      </c>
      <c r="G20" s="302" t="str">
        <f>IFERROR(VLOOKUP(G$2,DE_203_M!$A$2:$B$38,2,FALSE),"")</f>
        <v>Comunal</v>
      </c>
      <c r="H20" s="302" t="str">
        <f>IFERROR(VLOOKUP(H$2,DE_203_M!$A$2:$B$38,2,FALSE),"")</f>
        <v>Este indicador resulta del cálculo para la cantidad de viajes que se realizan en transporte privado, que duran 45 minutos o más, en razón a la cantidad de viajes totales realizados mediante transporte privado. La definición de un umbral de 45 minutos se basa en referencias que declaran los efectos negativos a partir de este valor. El indicador se calcula y presenta a escala comunal, no obstante, se agregan también los resultados por ciudad, según las comunas disponibles para cada una de ellas.</v>
      </c>
      <c r="I20" s="302" t="str">
        <f>IFERROR(VLOOKUP(I$2,DE_203_M!$A$2:$B$38,2,FALSE),"")</f>
        <v>Análisis de bases de datos</v>
      </c>
      <c r="J20" s="302" t="str">
        <f>IFERROR(VLOOKUP(J$2,DE_203_M!$A$2:$B$38,2,FALSE),"")</f>
        <v>Definida según su instrumento de levantamiento: 74 comunas / Encuesta Origen Destino (EOD) que cubren 14 ciudades SIEDU.</v>
      </c>
      <c r="K20" s="302" t="str">
        <f>IFERROR(VLOOKUP(K$2,DE_203_M!$A$2:$B$38,2,FALSE),"")</f>
        <v>74 comunas</v>
      </c>
      <c r="L20" s="302" t="str">
        <f>IFERROR(VLOOKUP(L$2,DE_203_M!$A$2:$B$38,2,FALSE),"")</f>
        <v>Porcentaje</v>
      </c>
      <c r="M20" s="302">
        <f>IFERROR(VLOOKUP(M$2,DE_203_M!$A$2:$B$38,2,FALSE),"")</f>
        <v>44132</v>
      </c>
      <c r="N20" s="302">
        <f>IFERROR(VLOOKUP(N$2,DE_203_M!$A$2:$B$38,2,FALSE),"")</f>
        <v>44186</v>
      </c>
      <c r="O20" s="302" t="str">
        <f>IFERROR(VLOOKUP(O$2,DE_203_M!$A$2:$B$38,2,FALSE),"")</f>
        <v>Anual: según disponibilidad de la fuente</v>
      </c>
      <c r="P20" s="302" t="str">
        <f>IFERROR(VLOOKUP(P$2,DE_203_M!$A$2:$B$38,2,FALSE),"")</f>
        <v>Tiempo de viaje - EOD - Movilidad</v>
      </c>
      <c r="Q20" s="302" t="str">
        <f>IFERROR(VLOOKUP(Q$2,DE_203_M!$A$2:$B$38,2,FALSE),"")</f>
        <v>Movilidad</v>
      </c>
      <c r="R20" s="302" t="str">
        <f>IFERROR(VLOOKUP(R$2,DE_203_M!$A$2:$B$38,2,FALSE),"")</f>
        <v>Instituto Nacional de Estadísticas (INE)</v>
      </c>
      <c r="S20" s="302" t="str">
        <f>IFERROR(VLOOKUP(S$2,DE_203_M!$A$2:$B$38,2,FALSE),"")</f>
        <v>No se dispone de información para la totalidad de las comunas y ciudades SIEDU.</v>
      </c>
      <c r="T20" s="302" t="str">
        <f>IFERROR(VLOOKUP(T$2,DE_203_M!$A$2:$B$38,2,FALSE),"")</f>
        <v>Esta actualización agrega los resultados de 11 comunas que se suman a las ya contempladas en la publicación correspondiente al año 2018, por lo que no es posible analizar una variación intertemporal. Para el cálculo a nivel de ciudad, la conurbación del Gran Valparaíso de la encuesta EOD abarca solo las comunas de Valparaíso, Viña del Mar, Concón, Quilpué y Villa Alemana</v>
      </c>
      <c r="U20" s="302" t="str">
        <f>IFERROR(VLOOKUP(U$2,DE_203_M!$A$2:$B$38,2,FALSE),"")</f>
        <v>DE_200, DE_201, DE_202.</v>
      </c>
      <c r="V20" s="302" t="str">
        <f>IFERROR(VLOOKUP(V$2,DE_203_M!$A$2:$B$38,2,FALSE),"")</f>
        <v>EOD</v>
      </c>
      <c r="W20" s="302" t="str">
        <f>IFERROR(VLOOKUP(W$2,DE_203_M!$A$2:$B$38,2,FALSE),"")</f>
        <v>Secretaría de Planificación de Transporte (SECTRA)</v>
      </c>
      <c r="X20" s="302" t="str">
        <f>IFERROR(VLOOKUP(X$2,DE_203_M!$A$2:$B$38,2,FALSE),"")</f>
        <v>Arica, Iquique/Alto Hospicio, Antofagasta, Copiapó y Coquimbo/La Serena - 2010, Gran Santiago - 2012, Temuco/Padre las Casas, Osorno y Valdivia - 2013, Gran Valparaíso y Puerto Montt - 2014, Gran Concepción - 2015, San Antonio - 2017, Linares - 2019.</v>
      </c>
      <c r="Y20" s="302" t="str">
        <f>IFERROR(VLOOKUP(Y$2,DE_203_M!$A$2:$B$38,2,FALSE),"")</f>
        <v>Hogares, personas, viajes por zonas EOD, por ciudad levantada.</v>
      </c>
      <c r="Z20" s="302"/>
      <c r="AA20" s="302"/>
      <c r="AB20" s="302"/>
      <c r="AC20" s="302"/>
      <c r="AD20" s="302"/>
      <c r="AE20" s="302"/>
      <c r="AF20" s="302"/>
      <c r="AG20" s="302"/>
    </row>
    <row r="21" spans="1:33" ht="84">
      <c r="A21" s="302" t="str">
        <f>IFERROR(VLOOKUP(A$2,EA_16_M!$A$2:$C$38,3,FALSE),"")</f>
        <v>EA_16</v>
      </c>
      <c r="B21" s="302" t="str">
        <f>IFERROR(VLOOKUP(B$2,EA_16_M!$A$2:$C$38,3,FALSE),"")</f>
        <v>3. Mejor calidad del medio ambiente urbano</v>
      </c>
      <c r="C21" s="302" t="str">
        <f>IFERROR(VLOOKUP(C$2,EA_16_M!$A$2:$C$38,3,FALSE),"")</f>
        <v>Contaminación atmosférica</v>
      </c>
      <c r="D21" s="302" t="str">
        <f>IFERROR(VLOOKUP(D$2,EA_16_M!$A$2:$C$38,3,FALSE),"")</f>
        <v>Cumplimiento norma anual de Material Particulado 2.6</v>
      </c>
      <c r="E21" s="302" t="str">
        <f>IFERROR(VLOOKUP(E$2,EA_16_M!$A$2:$C$38,3,FALSE),"")</f>
        <v>Estructural</v>
      </c>
      <c r="F21" s="302">
        <f>IFERROR(VLOOKUP(F$2,EA_16_M!$A$2:$C$38,3,FALSE),"")</f>
        <v>2019</v>
      </c>
      <c r="G21" s="302" t="str">
        <f>IFERROR(VLOOKUP(G$2,EA_16_M!$A$2:$C$38,3,FALSE),"")</f>
        <v>Ciudad</v>
      </c>
      <c r="H21" s="302" t="str">
        <f>IFERROR(VLOOKUP(H$2,EA_16_M!$A$2:$C$38,3,FALSE),"")</f>
        <v>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todas las estaciones de monitoreo públicas que cuentan con registros de concentraciones de MP 2,5 para los últimos tres años: 2017, 2018 y 2019.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v>
      </c>
      <c r="I21" s="302" t="str">
        <f>IFERROR(VLOOKUP(I$2,EA_16_M!$A$2:$C$38,3,FALSE),"")</f>
        <v>Análisis de base de datos y revisión de documentos</v>
      </c>
      <c r="J21" s="302" t="str">
        <f>IFERROR(VLOOKUP(J$2,EA_16_M!$A$2:$C$38,3,FALSE),"")</f>
        <v>22 ciudades</v>
      </c>
      <c r="K21" s="302" t="str">
        <f>IFERROR(VLOOKUP(K$2,EA_16_M!$A$2:$C$38,3,FALSE),"")</f>
        <v>16 ciudades</v>
      </c>
      <c r="L21" s="302" t="str">
        <f>IFERROR(VLOOKUP(L$2,EA_16_M!$A$2:$C$38,3,FALSE),"")</f>
        <v>µg/m³</v>
      </c>
      <c r="M21" s="814">
        <f>IFERROR(VLOOKUP(M$2,EA_16_M!$A$2:$C$38,3,FALSE),"")</f>
        <v>43559</v>
      </c>
      <c r="N21" s="814">
        <f>IFERROR(VLOOKUP(N$2,EA_16_M!$A$2:$C$38,3,FALSE),"")</f>
        <v>43997</v>
      </c>
      <c r="O21" s="302" t="str">
        <f>IFERROR(VLOOKUP(O$2,EA_16_M!$A$2:$C$38,3,FALSE),"")</f>
        <v>3 años</v>
      </c>
      <c r="P21" s="302" t="str">
        <f>IFERROR(VLOOKUP(P$2,EA_16_M!$A$2:$C$38,3,FALSE),"")</f>
        <v>Calidad del aire - Norma calidad primaria - MP 2,5</v>
      </c>
      <c r="Q21" s="302" t="str">
        <f>IFERROR(VLOOKUP(Q$2,EA_16_M!$A$2:$C$38,3,FALSE),"")</f>
        <v>Medio Ambiente</v>
      </c>
      <c r="R21" s="302" t="str">
        <f>IFERROR(VLOOKUP(R$2,EA_16_M!$A$2:$C$38,3,FALSE),"")</f>
        <v>Instituto Nacional de Estadísticas (INE)</v>
      </c>
      <c r="S21" s="302" t="str">
        <f>IFERROR(VLOOKUP(S$2,EA_16_M!$A$2:$C$38,3,FALSE),"")</f>
        <v>Este indicador tiene una temporalidad de su medición trianual lo que representa un tiempo de espera importante para generar comparaciones.</v>
      </c>
      <c r="T21" s="302" t="str">
        <f>IFERROR(VLOOKUP(T$2,EA_16_M!$A$2:$C$38,3,FALSE),"")</f>
        <v>La variación en cantidad de estaciones del 2018 (22 ciudades) respecto al 2019 (16 ciudades) se debe a que para el último año  (2019) hubo una disminución de datos validos corroborados por el Ministerio de Medio Ambiente, no siendo considerados en el promedio trianual de la actualización.</v>
      </c>
      <c r="U21" s="302" t="str">
        <f>IFERROR(VLOOKUP(U$2,EA_16_M!$A$2:$C$38,3,FALSE),"")</f>
        <v>No tiene</v>
      </c>
      <c r="V21" s="302" t="str">
        <f>IFERROR(VLOOKUP(V$2,EA_16_M!$A$2:$C$38,3,FALSE),"")</f>
        <v>Promedio de concentración anual de material particulado 2.5 (µg/m³)</v>
      </c>
      <c r="W21" s="302" t="str">
        <f>IFERROR(VLOOKUP(W$2,EA_16_M!$A$2:$C$38,3,FALSE),"")</f>
        <v>Sistema de Información Nacional de Calidad del Aire (SINCA)</v>
      </c>
      <c r="X21" s="302" t="str">
        <f>IFERROR(VLOOKUP(X$2,EA_16_M!$A$2:$C$38,3,FALSE),"")</f>
        <v>2017-2018-2019</v>
      </c>
      <c r="Y21" s="302" t="str">
        <f>IFERROR(VLOOKUP(Y$2,EA_16_M!$A$2:$C$38,3,FALSE),"")</f>
        <v>Estación de Monitoreo</v>
      </c>
      <c r="Z21" s="302" t="str">
        <f>IFERROR(VLOOKUP(Z$2,EA_16_M!$A$2:$C$38,3,FALSE),"")</f>
        <v>Promedio trianual de MP 2,5 estaciones privadas</v>
      </c>
      <c r="AA21" s="302" t="str">
        <f>IFERROR(VLOOKUP(AA$2,EA_16_M!$A$2:$C$38,3,FALSE),"")</f>
        <v>Sistema Nacional de Información de Fiscalización Ambiental (SINFA)</v>
      </c>
      <c r="AB21" s="302" t="str">
        <f>IFERROR(VLOOKUP(AB$2,EA_16_M!$A$2:$C$38,3,FALSE),"")</f>
        <v>2017-2018-2019</v>
      </c>
      <c r="AC21" s="302" t="str">
        <f>IFERROR(VLOOKUP(AC$2,EA_16_M!$A$2:$C$38,3,FALSE),"")</f>
        <v>Estación de Monitoreo</v>
      </c>
      <c r="AD21" s="302"/>
      <c r="AE21" s="302"/>
      <c r="AF21" s="302"/>
      <c r="AG21" s="302"/>
    </row>
    <row r="22" spans="1:33" ht="60">
      <c r="A22" s="302" t="str">
        <f>IFERROR(VLOOKUP(A$2,EA_42_M!$A$2:$B$38,2,FALSE),"")</f>
        <v>EA_42</v>
      </c>
      <c r="B22" s="302" t="str">
        <f>IFERROR(VLOOKUP(B$2,EA_42_M!$A$2:$B$38,2,FALSE),"")</f>
        <v>3. Mejor calidad del medio ambiente urbano</v>
      </c>
      <c r="C22" s="302" t="str">
        <f>IFERROR(VLOOKUP(C$2,EA_42_M!$A$2:$B$38,2,FALSE),"")</f>
        <v>Contaminación atmosférica</v>
      </c>
      <c r="D22" s="302" t="str">
        <f>IFERROR(VLOOKUP(D$2,EA_42_M!$A$2:$B$38,2,FALSE),"")</f>
        <v>Existencia de estación de monitoreo de Material Particulado fino (2,5) con registros validados</v>
      </c>
      <c r="E22" s="302" t="str">
        <f>IFERROR(VLOOKUP(E$2,EA_42_M!$A$2:$B$38,2,FALSE),"")</f>
        <v>Estructural</v>
      </c>
      <c r="F22" s="302">
        <f>IFERROR(VLOOKUP(F$2,EA_42_M!$A$2:$B$38,2,FALSE),"")</f>
        <v>2019</v>
      </c>
      <c r="G22" s="302" t="str">
        <f>IFERROR(VLOOKUP(G$2,EA_42_M!$A$2:$B$38,2,FALSE),"")</f>
        <v>Ciudad</v>
      </c>
      <c r="H22" s="302" t="str">
        <f>IFERROR(VLOOKUP(H$2,EA_42_M!$A$2:$B$38,2,FALSE),"")</f>
        <v>Este indicador permite identificar la existencia de estaciones de monitoreo de calidad del aire en las comunas que registren material particulado fino (MP 2,5). Teniendo en consideración las comunas que cuentan o no con estaciones de monitoreo y la validación de sus registros, el resultado del indicador se mide bajo una condición binaria (SI/NO).</v>
      </c>
      <c r="I22" s="302" t="str">
        <f>IFERROR(VLOOKUP(I$2,EA_42_M!$A$2:$B$38,2,FALSE),"")</f>
        <v>Análisis de base de datos y revisión de documentos</v>
      </c>
      <c r="J22" s="302" t="str">
        <f>IFERROR(VLOOKUP(J$2,EA_42_M!$A$2:$B$38,2,FALSE),"")</f>
        <v xml:space="preserve">35 Ciudades </v>
      </c>
      <c r="K22" s="302" t="str">
        <f>IFERROR(VLOOKUP(K$2,EA_42_M!$A$2:$B$38,2,FALSE),"")</f>
        <v xml:space="preserve">35 Ciudades </v>
      </c>
      <c r="L22" s="302" t="str">
        <f>IFERROR(VLOOKUP(L$2,EA_42_M!$A$2:$B$38,2,FALSE),"")</f>
        <v>Número de estaciones con emisiones validas</v>
      </c>
      <c r="M22" s="302">
        <f>IFERROR(VLOOKUP(M$2,EA_42_M!$A$2:$B$38,2,FALSE),"")</f>
        <v>44085</v>
      </c>
      <c r="N22" s="302">
        <f>IFERROR(VLOOKUP(N$2,EA_42_M!$A$2:$B$38,2,FALSE),"")</f>
        <v>44267</v>
      </c>
      <c r="O22" s="302" t="str">
        <f>IFERROR(VLOOKUP(O$2,EA_42_M!$A$2:$B$38,2,FALSE),"")</f>
        <v xml:space="preserve">Anual </v>
      </c>
      <c r="P22" s="302" t="str">
        <f>IFERROR(VLOOKUP(P$2,EA_42_M!$A$2:$B$38,2,FALSE),"")</f>
        <v>Calidad del aire- Estaciones de monitoreo- Material particulado 2,5</v>
      </c>
      <c r="Q22" s="302" t="str">
        <f>IFERROR(VLOOKUP(Q$2,EA_42_M!$A$2:$B$38,2,FALSE),"")</f>
        <v>Medio Ambiente</v>
      </c>
      <c r="R22" s="302" t="str">
        <f>IFERROR(VLOOKUP(R$2,EA_42_M!$A$2:$B$38,2,FALSE),"")</f>
        <v>Instituto Nacional de Estadísticas (INE)</v>
      </c>
      <c r="S22" s="302" t="str">
        <f>IFERROR(VLOOKUP(S$2,EA_42_M!$A$2:$B$38,2,FALSE),"")</f>
        <v>No tiene</v>
      </c>
      <c r="T22" s="302" t="str">
        <f>IFERROR(VLOOKUP(T$2,EA_42_M!$A$2:$B$38,2,FALSE),"")</f>
        <v>No tiene</v>
      </c>
      <c r="U22" s="302" t="str">
        <f>IFERROR(VLOOKUP(U$2,EA_42_M!$A$2:$B$38,2,FALSE),"")</f>
        <v>EA_16, EA_47</v>
      </c>
      <c r="V22" s="302" t="str">
        <f>IFERROR(VLOOKUP(V$2,EA_42_M!$A$2:$B$38,2,FALSE),"")</f>
        <v>Promedio de concentración anual de material particulado 2.5 (µg/m³)</v>
      </c>
      <c r="W22" s="302" t="str">
        <f>IFERROR(VLOOKUP(W$2,EA_42_M!$A$2:$B$38,2,FALSE),"")</f>
        <v>Sistema de Información Nacional de Calidad del Aire (SINCA)</v>
      </c>
      <c r="X22" s="302">
        <f>IFERROR(VLOOKUP(X$2,EA_42_M!$A$2:$B$38,2,FALSE),"")</f>
        <v>2019</v>
      </c>
      <c r="Y22" s="302" t="str">
        <f>IFERROR(VLOOKUP(Y$2,EA_42_M!$A$2:$B$38,2,FALSE),"")</f>
        <v>Estación de monitoreo</v>
      </c>
      <c r="Z22" s="302"/>
      <c r="AA22" s="302"/>
      <c r="AB22" s="302"/>
      <c r="AC22" s="302"/>
      <c r="AD22" s="302"/>
      <c r="AE22" s="302"/>
      <c r="AF22" s="302"/>
      <c r="AG22" s="302"/>
    </row>
    <row r="23" spans="1:33" ht="60">
      <c r="A23" s="302" t="str">
        <f>IFERROR(VLOOKUP(A$2,EA_47_M!$A$2:$B$38,2,FALSE),"")</f>
        <v>EA_47</v>
      </c>
      <c r="B23" s="302" t="str">
        <f>IFERROR(VLOOKUP(B$2,EA_47_M!$A$2:$B$38,2,FALSE),"")</f>
        <v>3. Mejor calidad del medio ambiente urbano</v>
      </c>
      <c r="C23" s="302" t="str">
        <f>IFERROR(VLOOKUP(C$2,EA_47_M!$A$2:$B$38,2,FALSE),"")</f>
        <v>Contaminación atmosférica</v>
      </c>
      <c r="D23" s="302" t="str">
        <f>IFERROR(VLOOKUP(D$2,EA_47_M!$A$2:$B$38,2,FALSE),"")</f>
        <v>Número de episodios críticos de contaminación por material particulado fino (MP 2,5)</v>
      </c>
      <c r="E23" s="302" t="str">
        <f>IFERROR(VLOOKUP(E$2,EA_47_M!$A$2:$B$38,2,FALSE),"")</f>
        <v>Estructural</v>
      </c>
      <c r="F23" s="302">
        <f>IFERROR(VLOOKUP(F$2,EA_47_M!$A$2:$B$38,2,FALSE),"")</f>
        <v>2019</v>
      </c>
      <c r="G23" s="302" t="str">
        <f>IFERROR(VLOOKUP(G$2,EA_47_M!$A$2:$B$38,2,FALSE),"")</f>
        <v>Ciudad</v>
      </c>
      <c r="H23" s="302" t="str">
        <f>IFERROR(VLOOKUP(H$2,EA_47_M!$A$2:$B$38,2,FALSE),"")</f>
        <v xml:space="preserve">Este indicador permite identificar y enumerar los diferentes niveles de episodios críticos (Alerta, Preemergencia y Emergencia) cuando la norma es sobrepasada. De acuerdo a la existencia de Planes de Prevención y/o Descontaminación Atmosférica,  se establecen las ciudades que presentan estos episodios. </v>
      </c>
      <c r="I23" s="302" t="str">
        <f>IFERROR(VLOOKUP(I$2,EA_47_M!$A$2:$B$38,2,FALSE),"")</f>
        <v>Análisis de base de datos y revisión de documentos</v>
      </c>
      <c r="J23" s="302" t="str">
        <f>IFERROR(VLOOKUP(J$2,EA_47_M!$A$2:$B$38,2,FALSE),"")</f>
        <v>9 Ciudades</v>
      </c>
      <c r="K23" s="302" t="str">
        <f>IFERROR(VLOOKUP(K$2,EA_47_M!$A$2:$B$38,2,FALSE),"")</f>
        <v>9 Ciudades</v>
      </c>
      <c r="L23" s="302" t="str">
        <f>IFERROR(VLOOKUP(L$2,EA_47_M!$A$2:$B$38,2,FALSE),"")</f>
        <v>Número de episodios críticos</v>
      </c>
      <c r="M23" s="302">
        <f>IFERROR(VLOOKUP(M$2,EA_47_M!$A$2:$B$38,2,FALSE),"")</f>
        <v>43719</v>
      </c>
      <c r="N23" s="302">
        <f>IFERROR(VLOOKUP(N$2,EA_47_M!$A$2:$B$38,2,FALSE),"")</f>
        <v>44267</v>
      </c>
      <c r="O23" s="302" t="str">
        <f>IFERROR(VLOOKUP(O$2,EA_47_M!$A$2:$B$38,2,FALSE),"")</f>
        <v xml:space="preserve">Anual </v>
      </c>
      <c r="P23" s="302" t="str">
        <f>IFERROR(VLOOKUP(P$2,EA_47_M!$A$2:$B$38,2,FALSE),"")</f>
        <v>Calidad del aire- Episodios críticos- Material particulado 2,5</v>
      </c>
      <c r="Q23" s="302" t="str">
        <f>IFERROR(VLOOKUP(Q$2,EA_47_M!$A$2:$B$38,2,FALSE),"")</f>
        <v>Medio Ambiente</v>
      </c>
      <c r="R23" s="302" t="str">
        <f>IFERROR(VLOOKUP(R$2,EA_47_M!$A$2:$B$38,2,FALSE),"")</f>
        <v>Instituto Nacional de Estadísticas (INE)</v>
      </c>
      <c r="S23" s="302" t="str">
        <f>IFERROR(VLOOKUP(S$2,EA_47_M!$A$2:$B$38,2,FALSE),"")</f>
        <v xml:space="preserve">De un total de 13 ciudades que reportaron mediciones para MP 2,5, solo se consideraron las nueve que presentaban un plan de prevención y/o descontaminación atmosférica.  </v>
      </c>
      <c r="T23" s="302" t="str">
        <f>IFERROR(VLOOKUP(T$2,EA_47_M!$A$2:$B$38,2,FALSE),"")</f>
        <v>No tiene</v>
      </c>
      <c r="U23" s="302" t="str">
        <f>IFERROR(VLOOKUP(U$2,EA_47_M!$A$2:$B$38,2,FALSE),"")</f>
        <v>EA_16, EA_42</v>
      </c>
      <c r="V23" s="302" t="str">
        <f>IFERROR(VLOOKUP(V$2,EA_47_M!$A$2:$B$38,2,FALSE),"")</f>
        <v>Episodios críticos constatados por MP 2,5 en el país</v>
      </c>
      <c r="W23" s="302" t="str">
        <f>IFERROR(VLOOKUP(W$2,EA_47_M!$A$2:$B$38,2,FALSE),"")</f>
        <v>Sistema Nacional de Información Ambiental (SINIA)</v>
      </c>
      <c r="X23" s="302">
        <f>IFERROR(VLOOKUP(X$2,EA_47_M!$A$2:$B$38,2,FALSE),"")</f>
        <v>2019</v>
      </c>
      <c r="Y23" s="302" t="str">
        <f>IFERROR(VLOOKUP(Y$2,EA_47_M!$A$2:$B$38,2,FALSE),"")</f>
        <v>Estación de monitoreo</v>
      </c>
      <c r="Z23" s="302"/>
      <c r="AA23" s="302"/>
      <c r="AB23" s="302"/>
      <c r="AC23" s="302"/>
      <c r="AD23" s="302"/>
      <c r="AE23" s="302"/>
      <c r="AF23" s="302"/>
      <c r="AG23" s="302"/>
    </row>
    <row r="24" spans="1:33" ht="96">
      <c r="A24" s="302" t="str">
        <f>IFERROR(VLOOKUP(A$2,EA_10_M!$A$2:$C$38,3,FALSE),"")</f>
        <v>EA_10</v>
      </c>
      <c r="B24" s="302" t="str">
        <f>IFERROR(VLOOKUP(B$2,EA_10_M!$A$2:$C$38,3,FALSE),"")</f>
        <v>3. Mejor calidad del Medio Ambiente urbano</v>
      </c>
      <c r="C24" s="302" t="str">
        <f>IFERROR(VLOOKUP(C$2,EA_10_M!$A$2:$C$38,3,FALSE),"")</f>
        <v>Contaminación por ruido</v>
      </c>
      <c r="D24" s="302" t="str">
        <f>IFERROR(VLOOKUP(D$2,EA_10_M!$A$2:$C$38,3,FALSE),"")</f>
        <v>Porcentaje de personas potencialmente expuestas a niveles de ruido diurno inaceptables (Ld &gt; 65 dBA OCDE).</v>
      </c>
      <c r="E24" s="302" t="str">
        <f>IFERROR(VLOOKUP(E$2,EA_10_M!$A$2:$C$38,3,FALSE),"")</f>
        <v>Estructural</v>
      </c>
      <c r="F24" s="302">
        <f>IFERROR(VLOOKUP(F$2,EA_10_M!$A$2:$C$38,3,FALSE),"")</f>
        <v>2018</v>
      </c>
      <c r="G24" s="302" t="str">
        <f>IFERROR(VLOOKUP(G$2,EA_10_M!$A$2:$C$38,3,FALSE),"")</f>
        <v>Comunal</v>
      </c>
      <c r="H24" s="302" t="str">
        <f>IFERROR(VLOOKUP(H$2,EA_10_M!$A$2:$C$38,3,FALSE),"")</f>
        <v>Este indicador permite estimar la cantidad de personas que están potencialmente expuestas al ruido diurno (por sobre 65 dBA). El ruido ambiental es un grave problema de salud pública que requiere de una norma de calidad acústica que regule en conjunto las fuentes fijas y móviles para proteger a las personas. Si bien, para implementarla, se están realizando estudios previos de mapas de ruidos y redes de monitoreo, es necesario abarcar y ampliar la cobertura de las áreas urbanas para tener mayor información y conocimiento de esta problemática.</v>
      </c>
      <c r="I24" s="302" t="str">
        <f>IFERROR(VLOOKUP(I$2,EA_10_M!$A$2:$C$38,3,FALSE),"")</f>
        <v>Geoprocesamiento</v>
      </c>
      <c r="J24" s="302" t="str">
        <f>IFERROR(VLOOKUP(J$2,EA_10_M!$A$2:$C$38,3,FALSE),"")</f>
        <v>41 comunas / 5 ciudades</v>
      </c>
      <c r="K24" s="302" t="str">
        <f>IFERROR(VLOOKUP(K$2,EA_10_M!$A$2:$C$38,3,FALSE),"")</f>
        <v>41 comunas / 5 ciudades</v>
      </c>
      <c r="L24" s="302" t="str">
        <f>IFERROR(VLOOKUP(L$2,EA_10_M!$A$2:$C$38,3,FALSE),"")</f>
        <v>Porcentaje</v>
      </c>
      <c r="M24" s="814">
        <f>IFERROR(VLOOKUP(M$2,EA_10_M!$A$2:$C$38,3,FALSE),"")</f>
        <v>43098</v>
      </c>
      <c r="N24" s="814">
        <f>IFERROR(VLOOKUP(N$2,EA_10_M!$A$2:$C$38,3,FALSE),"")</f>
        <v>44172</v>
      </c>
      <c r="O24" s="302" t="str">
        <f>IFERROR(VLOOKUP(O$2,EA_10_M!$A$2:$C$38,3,FALSE),"")</f>
        <v>Anual: Según disponibilidad de la fuente</v>
      </c>
      <c r="P24" s="302" t="str">
        <f>IFERROR(VLOOKUP(P$2,EA_10_M!$A$2:$C$38,3,FALSE),"")</f>
        <v>Contaminación acústica - Ruido diurno - Fuentes móviles.</v>
      </c>
      <c r="Q24" s="302" t="str">
        <f>IFERROR(VLOOKUP(Q$2,EA_10_M!$A$2:$C$38,3,FALSE),"")</f>
        <v>Medio Ambiente</v>
      </c>
      <c r="R24" s="302" t="str">
        <f>IFERROR(VLOOKUP(R$2,EA_10_M!$A$2:$C$38,3,FALSE),"")</f>
        <v>Instituto Nacional de Estadísticas (INE)</v>
      </c>
      <c r="S24" s="302" t="str">
        <f>IFERROR(VLOOKUP(S$2,EA_10_M!$A$2:$C$38,3,FALSE),"")</f>
        <v xml:space="preserve">1. De acuerdo a lo informado, la frecuencia de la actualización de los mapas de ruido de los urbanos donde fueron levantados los datos se llevaría a cabo cada 5 años. Esto no permite una actualización del indicador a corto plazo.                                                                                                                                                                                                                                                             2. La cobertura geográfica de medición de ruidos en las áreas urbanas es restringida; no está disponible para todo el país lo que genera un sesgo y una falta de información importante de datos para tomar acciones y medidas preventivas.                                                                                                         3. La metodología utilizada es válida y funcional a escala comunal, por lo que para otro tipo de análisis ( escala detallada) se requiere de otro método.                                                                                                                                                                                                                4.  El indicador mide solamente la exposición de ruido de las personas residentes. Para un estudio de la población flotante, se debe considerar desarrollar otra estrategia o metodología, la que se dificulta por la información específica de datos y estudios de movilidad que se requieren.                                                                                                                                                                                                                                                                                                                                                                                                                                                                                                                                                                                                                                                                                                                                                                                                                                                               </v>
      </c>
      <c r="T24" s="302" t="str">
        <f>IFERROR(VLOOKUP(T$2,EA_10_M!$A$2:$C$38,3,FALSE),"")</f>
        <v xml:space="preserve">1. Debido a la frecuencia de la actualización de datos de ruidos, la información del MMA es similar a la que se utilizó en el período anterior, por lo que la variación de los resultados está en función de la cantidad de población ACON y estimada.                                                                                                                                                                                                                                                                                                                                                                                                                                            2. Los resultados indicaron que prácticamente no hubo diferencia de las cifras o datos en comparación con el período anterior.                                                                                                                                                                                                                                                                                                                                                                                                                                       </v>
      </c>
      <c r="U24" s="302" t="str">
        <f>IFERROR(VLOOKUP(U$2,EA_10_M!$A$2:$C$38,3,FALSE),"")</f>
        <v>EA_90</v>
      </c>
      <c r="V24" s="302" t="str">
        <f>IFERROR(VLOOKUP(V$2,EA_10_M!$A$2:$C$38,3,FALSE),"")</f>
        <v>Mapas de ruido diurno con niveles acústicos en dBA (uno por ciudad)</v>
      </c>
      <c r="W24" s="302" t="str">
        <f>IFERROR(VLOOKUP(W$2,EA_10_M!$A$2:$C$38,3,FALSE),"")</f>
        <v>Ministerio del Medio Ambiente (MMA)</v>
      </c>
      <c r="X24" s="302" t="str">
        <f>IFERROR(VLOOKUP(X$2,EA_10_M!$A$2:$C$38,3,FALSE),"")</f>
        <v>Valdivia - 2015 ; Temuco - Padre las Casas- 2015 ; Coquimbo- La Serena- 2015 ; Coronel - 2015 ; Gran Santiago - 2016</v>
      </c>
      <c r="Y24" s="302" t="str">
        <f>IFERROR(VLOOKUP(Y$2,EA_10_M!$A$2:$C$38,3,FALSE),"")</f>
        <v>Cobertura de polígonos por rango de ruido modelado por ciudad.</v>
      </c>
      <c r="Z24" s="302" t="str">
        <f>IFERROR(VLOOKUP(Z$2,EA_10_M!$A$2:$C$38,3,FALSE),"")</f>
        <v>Cartografía de la actualización continua (ACON)</v>
      </c>
      <c r="AA24" s="302" t="str">
        <f>IFERROR(VLOOKUP(AA$2,EA_10_M!$A$2:$C$38,3,FALSE),"")</f>
        <v>INE</v>
      </c>
      <c r="AB24" s="302">
        <f>IFERROR(VLOOKUP(AB$2,EA_10_M!$A$2:$C$38,3,FALSE),"")</f>
        <v>2018</v>
      </c>
      <c r="AC24" s="302" t="str">
        <f>IFERROR(VLOOKUP(AC$2,EA_10_M!$A$2:$C$38,3,FALSE),"")</f>
        <v>Comunal</v>
      </c>
      <c r="AD24" s="302"/>
      <c r="AE24" s="302"/>
      <c r="AF24" s="302"/>
      <c r="AG24" s="302"/>
    </row>
    <row r="25" spans="1:33" ht="96">
      <c r="A25" s="302" t="str">
        <f>IFERROR(VLOOKUP(A$2,EA_90_M!$A$2:$C$38,3,FALSE),"")</f>
        <v>EA_90</v>
      </c>
      <c r="B25" s="302" t="str">
        <f>IFERROR(VLOOKUP(B$2,EA_90_M!$A$2:$C$38,3,FALSE),"")</f>
        <v>3. Mejor calidad del Medio Ambiente urbano</v>
      </c>
      <c r="C25" s="302" t="str">
        <f>IFERROR(VLOOKUP(C$2,EA_90_M!$A$2:$C$38,3,FALSE),"")</f>
        <v>Contaminación por ruido</v>
      </c>
      <c r="D25" s="302" t="str">
        <f>IFERROR(VLOOKUP(D$2,EA_90_M!$A$2:$C$38,3,FALSE),"")</f>
        <v>Porcentaje de personas potencialmente expuestas a niveles de ruido nocturno inaceptables (Ld &gt; 55 dBA OCDE).</v>
      </c>
      <c r="E25" s="302" t="str">
        <f>IFERROR(VLOOKUP(E$2,EA_90_M!$A$2:$C$38,3,FALSE),"")</f>
        <v>Estructural</v>
      </c>
      <c r="F25" s="302">
        <f>IFERROR(VLOOKUP(F$2,EA_90_M!$A$2:$C$38,3,FALSE),"")</f>
        <v>2018</v>
      </c>
      <c r="G25" s="302" t="str">
        <f>IFERROR(VLOOKUP(G$2,EA_90_M!$A$2:$C$38,3,FALSE),"")</f>
        <v>Comunal</v>
      </c>
      <c r="H25" s="302" t="str">
        <f>IFERROR(VLOOKUP(H$2,EA_90_M!$A$2:$C$38,3,FALSE),"")</f>
        <v>Este indicador permite estimar la cantidad de personas que están potencialmente expuestas al ruido nocturno (por sobre 55 dBA). El ruido ambiental es un grave problema de salud pública que requiere de una norma de calidad acústica que regule en conjunto las fuentes fijas y móviles para proteger a las personas. Si bien, para implementarla, se están realizando estudios previos de mapas de ruidos y redes de monitoreo, es necesario abarcar y ampliar la cobertura de las áreas urbanas para tener mayor información y conocimiento de esta problemática.</v>
      </c>
      <c r="I25" s="302" t="str">
        <f>IFERROR(VLOOKUP(I$2,EA_90_M!$A$2:$C$38,3,FALSE),"")</f>
        <v>Geoprocesamiento</v>
      </c>
      <c r="J25" s="302" t="str">
        <f>IFERROR(VLOOKUP(J$2,EA_90_M!$A$2:$C$38,3,FALSE),"")</f>
        <v>41 comunas / 5 ciudades</v>
      </c>
      <c r="K25" s="302" t="str">
        <f>IFERROR(VLOOKUP(K$2,EA_90_M!$A$2:$C$38,3,FALSE),"")</f>
        <v>41 comunas / 5 ciudades</v>
      </c>
      <c r="L25" s="302" t="str">
        <f>IFERROR(VLOOKUP(L$2,EA_90_M!$A$2:$C$38,3,FALSE),"")</f>
        <v>Porcentaje</v>
      </c>
      <c r="M25" s="814">
        <f>IFERROR(VLOOKUP(M$2,EA_90_M!$A$2:$C$38,3,FALSE),"")</f>
        <v>43098</v>
      </c>
      <c r="N25" s="814">
        <f>IFERROR(VLOOKUP(N$2,EA_90_M!$A$2:$C$38,3,FALSE),"")</f>
        <v>44172</v>
      </c>
      <c r="O25" s="302" t="str">
        <f>IFERROR(VLOOKUP(O$2,EA_90_M!$A$2:$C$38,3,FALSE),"")</f>
        <v>Anual: Según disponibilidad de la fuente</v>
      </c>
      <c r="P25" s="302" t="str">
        <f>IFERROR(VLOOKUP(P$2,EA_90_M!$A$2:$C$38,3,FALSE),"")</f>
        <v>Contaminación acústica- Ruido nocturno- Fuentes móviles.</v>
      </c>
      <c r="Q25" s="302" t="str">
        <f>IFERROR(VLOOKUP(Q$2,EA_90_M!$A$2:$C$38,3,FALSE),"")</f>
        <v>Medio Ambiente</v>
      </c>
      <c r="R25" s="302" t="str">
        <f>IFERROR(VLOOKUP(R$2,EA_90_M!$A$2:$C$38,3,FALSE),"")</f>
        <v>Instituto Nacional de Estadísticas (INE)</v>
      </c>
      <c r="S25" s="302" t="str">
        <f>IFERROR(VLOOKUP(S$2,EA_90_M!$A$2:$C$38,3,FALSE),"")</f>
        <v xml:space="preserve">1. De acuerdo a lo informado, la frecuencia de la actualización de los mapas de ruido de los urbanos donde fueron levantados los datos se llevaría a cabo cada 5 años. Esto no permite una actualización del indicador a corto plazo.                                                                                                                                                                                                                                                             2. La cobertura geográfica de medición de ruidos en las áreas urbanas es restringida; no está disponible para todo el país lo que genera un sesgo y una falta de información importante de datos para tomar acciones y medidas preventivas.                                                                                                         3. La metodología utilizada es válida y funcional a escala comunal, por lo que para otro tipo de análisis ( escala detallada) se requiere de otro método.                                                                                                                                                                                                                4. El indicador mide solamente la exposición de ruido de las personas residentes. Para un estudio de la población flotante, se debe considerar desarrollar otra estrategia o metodología, la que se dificulta por la información específica de datos y estudios de movilidad que se requieren.                                                                                                                                                                                                                                                                                                                                                                                                                                                                                                                                                                                                                                                                                                                                                                                                                                                          </v>
      </c>
      <c r="T25" s="302" t="str">
        <f>IFERROR(VLOOKUP(T$2,EA_90_M!$A$2:$C$38,3,FALSE),"")</f>
        <v xml:space="preserve">1. Debido a la frecuencia de la actualización de datos de ruidos, la información del MMA es similar a la que se utilizó en el período anterior, por lo que la variación de los resultados está en función de la cantidad de población ACON y estimada.                                                                                                                                                                                                                                                                                                                                                                                                                                            2. Los resultados indicaron que hubo una diferencia significativa en las cifras respecto al período anterior.  La metodología llevada a cabo para el cálculo del indicador no difiere con la utilizada en el análisis que precede a la actualización actual, por lo que la explicación radicaría en la base de datos de población utilizada y disponible para cada periodo.                                                                                                                                                                                                                                                                                                                                                                                                                                                  </v>
      </c>
      <c r="U25" s="302" t="str">
        <f>IFERROR(VLOOKUP(U$2,EA_90_M!$A$2:$C$38,3,FALSE),"")</f>
        <v>EA_10</v>
      </c>
      <c r="V25" s="302" t="str">
        <f>IFERROR(VLOOKUP(V$2,EA_90_M!$A$2:$C$38,3,FALSE),"")</f>
        <v>Mapas de ruido nocturno con niveles acústicos en dBA (uno por ciudad)</v>
      </c>
      <c r="W25" s="302" t="str">
        <f>IFERROR(VLOOKUP(W$2,EA_90_M!$A$2:$C$38,3,FALSE),"")</f>
        <v>Ministerio del Medio Ambiente (MMA)</v>
      </c>
      <c r="X25" s="302" t="str">
        <f>IFERROR(VLOOKUP(X$2,EA_90_M!$A$2:$C$38,3,FALSE),"")</f>
        <v>Valdivia - 2015 ; Temuco - Padre las Casas - 2015 ; Coquimbo - La Serena - 2015 ; Coronel - 2015 ; Gran Santiago - 2016</v>
      </c>
      <c r="Y25" s="302" t="str">
        <f>IFERROR(VLOOKUP(Y$2,EA_90_M!$A$2:$C$38,3,FALSE),"")</f>
        <v>Cobertura de polígonos por rango de ruido modelado por ciudad.</v>
      </c>
      <c r="Z25" s="302" t="str">
        <f>IFERROR(VLOOKUP(Z$2,EA_90_M!$A$2:$C$38,3,FALSE),"")</f>
        <v>Cartografía de la actualización continua (ACON)</v>
      </c>
      <c r="AA25" s="302" t="str">
        <f>IFERROR(VLOOKUP(AA$2,EA_90_M!$A$2:$C$38,3,FALSE),"")</f>
        <v>INE</v>
      </c>
      <c r="AB25" s="302">
        <f>IFERROR(VLOOKUP(AB$2,EA_90_M!$A$2:$C$38,3,FALSE),"")</f>
        <v>2018</v>
      </c>
      <c r="AC25" s="302" t="str">
        <f>IFERROR(VLOOKUP(AC$2,EA_90_M!$A$2:$C$38,3,FALSE),"")</f>
        <v>Comunal</v>
      </c>
      <c r="AD25" s="302"/>
      <c r="AE25" s="302"/>
      <c r="AF25" s="302"/>
      <c r="AG25" s="302"/>
    </row>
    <row r="26" spans="1:33" ht="60">
      <c r="A26" s="302" t="str">
        <f>IFERROR(VLOOKUP(A$2,EA_8_M!$A$2:$C$38,3,FALSE),"")</f>
        <v>EA_8</v>
      </c>
      <c r="B26" s="302" t="str">
        <f>IFERROR(VLOOKUP(B$2,EA_8_M!$A$2:$C$38,3,FALSE),"")</f>
        <v>3. Mejor calidad del Medio Ambiente urbano</v>
      </c>
      <c r="C26" s="302" t="str">
        <f>IFERROR(VLOOKUP(C$2,EA_8_M!$A$2:$C$38,3,FALSE),"")</f>
        <v>Eficiencia de uso del agua potable</v>
      </c>
      <c r="D26" s="302" t="str">
        <f>IFERROR(VLOOKUP(D$2,EA_8_M!$A$2:$C$38,3,FALSE),"")</f>
        <v xml:space="preserve">Consumo de agua potable residencial per cápita al día </v>
      </c>
      <c r="E26" s="302" t="str">
        <f>IFERROR(VLOOKUP(E$2,EA_8_M!$A$2:$C$38,3,FALSE),"")</f>
        <v>Estructural</v>
      </c>
      <c r="F26" s="302">
        <f>IFERROR(VLOOKUP(F$2,EA_8_M!$A$2:$C$38,3,FALSE),"")</f>
        <v>2019</v>
      </c>
      <c r="G26" s="302" t="str">
        <f>IFERROR(VLOOKUP(G$2,EA_8_M!$A$2:$C$38,3,FALSE),"")</f>
        <v>Ciudad</v>
      </c>
      <c r="H26" s="302" t="str">
        <f>IFERROR(VLOOKUP(H$2,EA_8_M!$A$2:$C$38,3,FALSE),"")</f>
        <v>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 Para el calculo del indicador, la población utilizada es una extrapolación en base a la información del Censo de Población y Vivienda del 2017 con respecto a las localidades reportadas por el SISS.</v>
      </c>
      <c r="I26" s="302" t="str">
        <f>IFERROR(VLOOKUP(I$2,EA_8_M!$A$2:$C$38,3,FALSE),"")</f>
        <v>Geoprocesamiento y análisis de base de datos</v>
      </c>
      <c r="J26" s="302" t="str">
        <f>IFERROR(VLOOKUP(J$2,EA_8_M!$A$2:$C$38,3,FALSE),"")</f>
        <v>35 ciudades</v>
      </c>
      <c r="K26" s="302" t="str">
        <f>IFERROR(VLOOKUP(K$2,EA_8_M!$A$2:$C$38,3,FALSE),"")</f>
        <v>35 ciudades</v>
      </c>
      <c r="L26" s="302" t="str">
        <f>IFERROR(VLOOKUP(L$2,EA_8_M!$A$2:$C$38,3,FALSE),"")</f>
        <v xml:space="preserve">Litros al día / Habitante </v>
      </c>
      <c r="M26" s="814">
        <f>IFERROR(VLOOKUP(M$2,EA_8_M!$A$2:$C$38,3,FALSE),"")</f>
        <v>43126</v>
      </c>
      <c r="N26" s="814">
        <f>IFERROR(VLOOKUP(N$2,EA_8_M!$A$2:$C$38,3,FALSE),"")</f>
        <v>44266</v>
      </c>
      <c r="O26" s="302" t="str">
        <f>IFERROR(VLOOKUP(O$2,EA_8_M!$A$2:$C$38,3,FALSE),"")</f>
        <v>Anual</v>
      </c>
      <c r="P26" s="302" t="str">
        <f>IFERROR(VLOOKUP(P$2,EA_8_M!$A$2:$C$38,3,FALSE),"")</f>
        <v>Agua Potable Residencial- Consumo- Localidades de la SISS</v>
      </c>
      <c r="Q26" s="302" t="str">
        <f>IFERROR(VLOOKUP(Q$2,EA_8_M!$A$2:$C$38,3,FALSE),"")</f>
        <v>Medio Ambiente</v>
      </c>
      <c r="R26" s="302" t="str">
        <f>IFERROR(VLOOKUP(R$2,EA_8_M!$A$2:$C$38,3,FALSE),"")</f>
        <v>Instituto Nacional de Estadísticas (INE)</v>
      </c>
      <c r="S26" s="302" t="str">
        <f>IFERROR(VLOOKUP(S$2,EA_8_M!$A$2:$C$38,3,FALSE),"")</f>
        <v>No se actualiza el dato de población, utilizándose la población por manzana censal registrada por el Censo de 2017.</v>
      </c>
      <c r="T26" s="302" t="str">
        <f>IFERROR(VLOOKUP(T$2,EA_8_M!$A$2:$C$38,3,FALSE),"")</f>
        <v>No tiene</v>
      </c>
      <c r="U26" s="302" t="str">
        <f>IFERROR(VLOOKUP(U$2,EA_8_M!$A$2:$C$38,3,FALSE),"")</f>
        <v>EA_9</v>
      </c>
      <c r="V26" s="302" t="str">
        <f>IFERROR(VLOOKUP(V$2,EA_8_M!$A$2:$C$38,3,FALSE),"")</f>
        <v>Localidades de la SISS actualizada 2019</v>
      </c>
      <c r="W26" s="302" t="str">
        <f>IFERROR(VLOOKUP(W$2,EA_8_M!$A$2:$C$38,3,FALSE),"")</f>
        <v>SISS</v>
      </c>
      <c r="X26" s="302">
        <f>IFERROR(VLOOKUP(X$2,EA_8_M!$A$2:$C$38,3,FALSE),"")</f>
        <v>2019</v>
      </c>
      <c r="Y26" s="302" t="str">
        <f>IFERROR(VLOOKUP(Y$2,EA_8_M!$A$2:$C$38,3,FALSE),"")</f>
        <v>Localidades de la SISS</v>
      </c>
      <c r="Z26" s="302" t="str">
        <f>IFERROR(VLOOKUP(Z$2,EA_8_M!$A$2:$C$38,3,FALSE),"")</f>
        <v>Consumo de agua a escala comunal año 2019</v>
      </c>
      <c r="AA26" s="302" t="str">
        <f>IFERROR(VLOOKUP(AA$2,EA_8_M!$A$2:$C$38,3,FALSE),"")</f>
        <v>SISS</v>
      </c>
      <c r="AB26" s="302">
        <f>IFERROR(VLOOKUP(AB$2,EA_8_M!$A$2:$C$38,3,FALSE),"")</f>
        <v>2019</v>
      </c>
      <c r="AC26" s="302" t="str">
        <f>IFERROR(VLOOKUP(AC$2,EA_8_M!$A$2:$C$38,3,FALSE),"")</f>
        <v>Comunal</v>
      </c>
      <c r="AD26" s="302" t="str">
        <f>IFERROR(VLOOKUP(AD$2,EA_8_M!$A$2:$C$38,3,FALSE),"")</f>
        <v>Cobertura de manzanas con población</v>
      </c>
      <c r="AE26" s="302" t="str">
        <f>IFERROR(VLOOKUP(AE$2,EA_8_M!$A$2:$C$38,3,FALSE),"")</f>
        <v>INE</v>
      </c>
      <c r="AF26" s="302">
        <f>IFERROR(VLOOKUP(AF$2,EA_8_M!$A$2:$C$38,3,FALSE),"")</f>
        <v>2017</v>
      </c>
      <c r="AG26" s="302" t="str">
        <f>IFERROR(VLOOKUP(AG$2,EA_8_M!$A$2:$C$38,3,FALSE),"")</f>
        <v>Manzana censal</v>
      </c>
    </row>
    <row r="27" spans="1:33" ht="48">
      <c r="A27" s="302" t="str">
        <f>IFERROR(VLOOKUP(A$2,EA_9_M!$A$2:$C$38,3,FALSE),"")</f>
        <v>EA_9</v>
      </c>
      <c r="B27" s="302" t="str">
        <f>IFERROR(VLOOKUP(B$2,EA_9_M!$A$2:$C$38,3,FALSE),"")</f>
        <v>3. Mejor calidad del Medio Ambiente urbano</v>
      </c>
      <c r="C27" s="302" t="str">
        <f>IFERROR(VLOOKUP(C$2,EA_9_M!$A$2:$C$38,3,FALSE),"")</f>
        <v>Eficiencia de uso del agua potable</v>
      </c>
      <c r="D27" s="302" t="str">
        <f>IFERROR(VLOOKUP(D$2,EA_9_M!$A$2:$C$38,3,FALSE),"")</f>
        <v>Porcentaje de agua no facturada</v>
      </c>
      <c r="E27" s="302" t="str">
        <f>IFERROR(VLOOKUP(E$2,EA_9_M!$A$2:$C$38,3,FALSE),"")</f>
        <v>Complementario</v>
      </c>
      <c r="F27" s="302">
        <f>IFERROR(VLOOKUP(F$2,EA_9_M!$A$2:$C$38,3,FALSE),"")</f>
        <v>2019</v>
      </c>
      <c r="G27" s="302" t="str">
        <f>IFERROR(VLOOKUP(G$2,EA_9_M!$A$2:$C$38,3,FALSE),"")</f>
        <v>Ciudad</v>
      </c>
      <c r="H27" s="302" t="str">
        <f>IFERROR(VLOOKUP(H$2,EA_9_M!$A$2:$C$38,3,FALSE),"")</f>
        <v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v>
      </c>
      <c r="I27" s="302" t="str">
        <f>IFERROR(VLOOKUP(I$2,EA_9_M!$A$2:$C$38,3,FALSE),"")</f>
        <v>Análisis de base de datos</v>
      </c>
      <c r="J27" s="302" t="str">
        <f>IFERROR(VLOOKUP(J$2,EA_9_M!$A$2:$C$38,3,FALSE),"")</f>
        <v>35 Ciudades</v>
      </c>
      <c r="K27" s="302" t="str">
        <f>IFERROR(VLOOKUP(K$2,EA_9_M!$A$2:$C$38,3,FALSE),"")</f>
        <v xml:space="preserve">35 Ciudades </v>
      </c>
      <c r="L27" s="302" t="str">
        <f>IFERROR(VLOOKUP(L$2,EA_9_M!$A$2:$C$38,3,FALSE),"")</f>
        <v xml:space="preserve">Porcentaje  </v>
      </c>
      <c r="M27" s="814">
        <f>IFERROR(VLOOKUP(M$2,EA_9_M!$A$2:$C$38,3,FALSE),"")</f>
        <v>43126</v>
      </c>
      <c r="N27" s="814">
        <f>IFERROR(VLOOKUP(N$2,EA_9_M!$A$2:$C$38,3,FALSE),"")</f>
        <v>44266</v>
      </c>
      <c r="O27" s="302" t="str">
        <f>IFERROR(VLOOKUP(O$2,EA_9_M!$A$2:$C$38,3,FALSE),"")</f>
        <v>Anual</v>
      </c>
      <c r="P27" s="302" t="str">
        <f>IFERROR(VLOOKUP(P$2,EA_9_M!$A$2:$C$38,3,FALSE),"")</f>
        <v>Agua potable comercializada- Producción de agua- Localidades de la SISS</v>
      </c>
      <c r="Q27" s="302" t="str">
        <f>IFERROR(VLOOKUP(Q$2,EA_9_M!$A$2:$C$38,3,FALSE),"")</f>
        <v>Medio Ambiente</v>
      </c>
      <c r="R27" s="302" t="str">
        <f>IFERROR(VLOOKUP(R$2,EA_9_M!$A$2:$C$38,3,FALSE),"")</f>
        <v>Instituto Nacional de Estadísticas (INE)</v>
      </c>
      <c r="S27" s="302" t="str">
        <f>IFERROR(VLOOKUP(S$2,EA_9_M!$A$2:$C$38,3,FALSE),"")</f>
        <v>El sistema SISS puede incluir tanto al área urbana como rural de las comunas, por lo que el indicador puede considerar territorios externos a las ciudades.</v>
      </c>
      <c r="T27" s="302" t="str">
        <f>IFERROR(VLOOKUP(T$2,EA_9_M!$A$2:$C$38,3,FALSE),"")</f>
        <v>No tiene</v>
      </c>
      <c r="U27" s="302" t="str">
        <f>IFERROR(VLOOKUP(U$2,EA_9_M!$A$2:$C$38,3,FALSE),"")</f>
        <v>EA_8</v>
      </c>
      <c r="V27" s="302" t="str">
        <f>IFERROR(VLOOKUP(V$2,EA_9_M!$A$2:$C$38,3,FALSE),"")</f>
        <v>Localidades de la SISS actualizada 2019</v>
      </c>
      <c r="W27" s="302" t="str">
        <f>IFERROR(VLOOKUP(W$2,EA_9_M!$A$2:$C$38,3,FALSE),"")</f>
        <v>SISS</v>
      </c>
      <c r="X27" s="302">
        <f>IFERROR(VLOOKUP(X$2,EA_9_M!$A$2:$C$38,3,FALSE),"")</f>
        <v>2019</v>
      </c>
      <c r="Y27" s="302" t="str">
        <f>IFERROR(VLOOKUP(Y$2,EA_9_M!$A$2:$C$38,3,FALSE),"")</f>
        <v>Localidades de la SISS</v>
      </c>
      <c r="Z27" s="302" t="str">
        <f>IFERROR(VLOOKUP(Z$2,EA_9_M!$A$2:$C$38,3,FALSE),"")</f>
        <v>Consumo de agua a escala comunal año 2019</v>
      </c>
      <c r="AA27" s="302" t="str">
        <f>IFERROR(VLOOKUP(AA$2,EA_9_M!$A$2:$C$38,3,FALSE),"")</f>
        <v>SISS</v>
      </c>
      <c r="AB27" s="302">
        <f>IFERROR(VLOOKUP(AB$2,EA_9_M!$A$2:$C$38,3,FALSE),"")</f>
        <v>2019</v>
      </c>
      <c r="AC27" s="302" t="str">
        <f>IFERROR(VLOOKUP(AC$2,EA_9_M!$A$2:$C$38,3,FALSE),"")</f>
        <v>Localidades de la SISS</v>
      </c>
      <c r="AD27" s="302" t="str">
        <f>IFERROR(VLOOKUP(AD$2,EA_9_M!$A$2:$C$38,3,FALSE),"")</f>
        <v>Producción de agua a escala comunal año 2019</v>
      </c>
      <c r="AE27" s="302" t="str">
        <f>IFERROR(VLOOKUP(AE$2,EA_9_M!$A$2:$C$38,3,FALSE),"")</f>
        <v>SISS</v>
      </c>
      <c r="AF27" s="302">
        <f>IFERROR(VLOOKUP(AF$2,EA_9_M!$A$2:$C$38,3,FALSE),"")</f>
        <v>2019</v>
      </c>
      <c r="AG27" s="302" t="str">
        <f>IFERROR(VLOOKUP(AG$2,EA_9_M!$A$2:$C$38,3,FALSE),"")</f>
        <v>Localidades de la SISS</v>
      </c>
    </row>
    <row r="28" spans="1:33" ht="60">
      <c r="A28" s="302" t="str">
        <f>IFERROR(VLOOKUP(A$2,EA_34_M!$A$2:$C$38,3,FALSE),"")</f>
        <v>EA_34</v>
      </c>
      <c r="B28" s="302" t="str">
        <f>IFERROR(VLOOKUP(B$2,EA_34_M!$A$2:$C$38,3,FALSE),"")</f>
        <v>3. Mejor calidad del Medio Ambiente urbano</v>
      </c>
      <c r="C28" s="302" t="str">
        <f>IFERROR(VLOOKUP(C$2,EA_34_M!$A$2:$C$38,3,FALSE),"")</f>
        <v>Eficiencia en la gestión de residuos</v>
      </c>
      <c r="D28" s="302" t="str">
        <f>IFERROR(VLOOKUP(D$2,EA_34_M!$A$2:$C$38,3,FALSE),"")</f>
        <v>Cantidad (kg) de disposición final de residuos sólidos urbanos per cápita</v>
      </c>
      <c r="E28" s="302" t="str">
        <f>IFERROR(VLOOKUP(E$2,EA_34_M!$A$2:$C$38,3,FALSE),"")</f>
        <v>Estructural</v>
      </c>
      <c r="F28" s="302">
        <f>IFERROR(VLOOKUP(F$2,EA_34_M!$A$2:$C$38,3,FALSE),"")</f>
        <v>2019</v>
      </c>
      <c r="G28" s="302" t="str">
        <f>IFERROR(VLOOKUP(G$2,EA_34_M!$A$2:$C$38,3,FALSE),"")</f>
        <v>Comunal</v>
      </c>
      <c r="H28" s="302" t="str">
        <f>IFERROR(VLOOKUP(H$2,EA_34_M!$A$2:$C$38,3,FALSE),"")</f>
        <v>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dispuestos en rellenos sanitarios, vertederos u otros, cuya gestión es de responsabilidad municipal.</v>
      </c>
      <c r="I28" s="302" t="str">
        <f>IFERROR(VLOOKUP(I$2,EA_34_M!$A$2:$C$38,3,FALSE),"")</f>
        <v>Análisis de base de datos y consulta directa</v>
      </c>
      <c r="J28" s="302" t="str">
        <f>IFERROR(VLOOKUP(J$2,EA_34_M!$A$2:$C$38,3,FALSE),"")</f>
        <v>117 comunas</v>
      </c>
      <c r="K28" s="302" t="str">
        <f>IFERROR(VLOOKUP(K$2,EA_34_M!$A$2:$C$38,3,FALSE),"")</f>
        <v>117 comunas</v>
      </c>
      <c r="L28" s="302" t="str">
        <f>IFERROR(VLOOKUP(L$2,EA_34_M!$A$2:$C$38,3,FALSE),"")</f>
        <v>Kilogramo / habitante /día</v>
      </c>
      <c r="M28" s="814">
        <f>IFERROR(VLOOKUP(M$2,EA_34_M!$A$2:$C$38,3,FALSE),"")</f>
        <v>43559</v>
      </c>
      <c r="N28" s="814">
        <f>IFERROR(VLOOKUP(N$2,EA_34_M!$A$2:$C$38,3,FALSE),"")</f>
        <v>44214</v>
      </c>
      <c r="O28" s="302" t="str">
        <f>IFERROR(VLOOKUP(O$2,EA_34_M!$A$2:$C$38,3,FALSE),"")</f>
        <v>Anual</v>
      </c>
      <c r="P28" s="302" t="str">
        <f>IFERROR(VLOOKUP(P$2,EA_34_M!$A$2:$C$38,3,FALSE),"")</f>
        <v>Residuos sólidos (no peligrosos ni tóxicos) - Gestión municipal per cápita</v>
      </c>
      <c r="Q28" s="302" t="str">
        <f>IFERROR(VLOOKUP(Q$2,EA_34_M!$A$2:$C$38,3,FALSE),"")</f>
        <v>Medio Ambiente</v>
      </c>
      <c r="R28" s="302" t="str">
        <f>IFERROR(VLOOKUP(R$2,EA_34_M!$A$2:$C$38,3,FALSE),"")</f>
        <v>Instituto Nacional de Estadísticas (INE)</v>
      </c>
      <c r="S28" s="302" t="str">
        <f>IFERROR(VLOOKUP(S$2,EA_34_M!$A$2:$C$38,3,FALSE),"")</f>
        <v xml:space="preserve">1. El indicador se elabora con la información declarada por el municipio, debido a esto, los residuos de origen informal no son considerados por este indicador.
2. No existen registros administrativos que permitan contrastar la información declarada por los municipios.                                                                                                                                  </v>
      </c>
      <c r="T28" s="302" t="str">
        <f>IFERROR(VLOOKUP(T$2,EA_34_M!$A$2:$C$38,3,FALSE),"")</f>
        <v>1. Los datos de cinco comunas no estaban disponibles en el análisis anterior, los cuales fueron ingresados en la actualización.                                                                                                                                                                                                             2. La cantidad de residuos sólidos per cápita ingresado en los diferentes lugares de depósito como disposición final, disminuyó en el 61% de las comunas consideradas, mientras que ocho comunas mantuvieron la misma cantidad del periodo anterior.                                                                                                                                                                                                                                  3. El promedio de residuos sólidos urbanos dispuestos en recintos habilitados por persona, pasó de 1,21 kg. en el año 2018 a 1,13 kg. en el 2019.</v>
      </c>
      <c r="U28" s="302" t="str">
        <f>IFERROR(VLOOKUP(U$2,EA_34_M!$A$2:$C$38,3,FALSE),"")</f>
        <v>EA_35 ; EA_36</v>
      </c>
      <c r="V28" s="302" t="str">
        <f>IFERROR(VLOOKUP(V$2,EA_34_M!$A$2:$C$38,3,FALSE),"")</f>
        <v>Residuos municipales</v>
      </c>
      <c r="W28" s="302" t="str">
        <f>IFERROR(VLOOKUP(W$2,EA_34_M!$A$2:$C$38,3,FALSE),"")</f>
        <v>Registro de Emisiones y Transferencias de Contaminantes (RETC)</v>
      </c>
      <c r="X28" s="302">
        <f>IFERROR(VLOOKUP(X$2,EA_34_M!$A$2:$C$38,3,FALSE),"")</f>
        <v>2019</v>
      </c>
      <c r="Y28" s="302" t="str">
        <f>IFERROR(VLOOKUP(Y$2,EA_34_M!$A$2:$C$38,3,FALSE),"")</f>
        <v>Comunal</v>
      </c>
      <c r="Z28" s="302" t="str">
        <f>IFERROR(VLOOKUP(Z$2,EA_34_M!$A$2:$C$38,3,FALSE),"")</f>
        <v>Proyección de población con base al Censo 2017</v>
      </c>
      <c r="AA28" s="302" t="str">
        <f>IFERROR(VLOOKUP(AA$2,EA_34_M!$A$2:$C$38,3,FALSE),"")</f>
        <v>INE</v>
      </c>
      <c r="AB28" s="302">
        <f>IFERROR(VLOOKUP(AB$2,EA_34_M!$A$2:$C$38,3,FALSE),"")</f>
        <v>2019</v>
      </c>
      <c r="AC28" s="302" t="str">
        <f>IFERROR(VLOOKUP(AC$2,EA_34_M!$A$2:$C$38,3,FALSE),"")</f>
        <v>Comunal</v>
      </c>
      <c r="AD28" s="302"/>
      <c r="AE28" s="302"/>
      <c r="AF28" s="302"/>
      <c r="AG28" s="302"/>
    </row>
    <row r="29" spans="1:33" ht="60">
      <c r="A29" s="302" t="str">
        <f>IFERROR(VLOOKUP(A$2,EA_36_M!$A$2:$B$38,2,FALSE),"")</f>
        <v>EA_36</v>
      </c>
      <c r="B29" s="302" t="str">
        <f>IFERROR(VLOOKUP(B$2,EA_36_M!$A$2:$B$38,2,FALSE),"")</f>
        <v>3. Mejor calidad del medio ambiente urbano</v>
      </c>
      <c r="C29" s="302" t="str">
        <f>IFERROR(VLOOKUP(C$2,EA_36_M!$A$2:$B$38,2,FALSE),"")</f>
        <v>Eficiencia en la gestión de residuos</v>
      </c>
      <c r="D29" s="302" t="str">
        <f>IFERROR(VLOOKUP(D$2,EA_36_M!$A$2:$B$38,2,FALSE),"")</f>
        <v>Porcentaje de residuos municipales valorizados</v>
      </c>
      <c r="E29" s="302" t="str">
        <f>IFERROR(VLOOKUP(E$2,EA_36_M!$A$2:$B$38,2,FALSE),"")</f>
        <v>Complementario</v>
      </c>
      <c r="F29" s="302">
        <f>IFERROR(VLOOKUP(F$2,EA_36_M!$A$2:$B$38,2,FALSE),"")</f>
        <v>2019</v>
      </c>
      <c r="G29" s="302" t="str">
        <f>IFERROR(VLOOKUP(G$2,EA_36_M!$A$2:$B$38,2,FALSE),"")</f>
        <v>Comunal</v>
      </c>
      <c r="H29" s="302" t="str">
        <f>IFERROR(VLOOKUP(H$2,EA_36_M!$A$2:$B$38,2,FALSE),"")</f>
        <v xml:space="preserve">El indicador determina el porcentaje de valorización respecto del total de residuos generados. El manejo inadecuado de desechos o residuos provoca serios problemas ambientales asociados a la contaminación y a la salud humana. Una solución para esta problemática es considerar los hábitos de consumo, donde, si no se puede reducir el consumo de productos o reutilizar algún artículo, adquiere importancia el reciclaje (valorización de materiales). Este proceso para que sea eficiente se debe realizar en conjunto, donde se incluya al Estado, los privados y la ciudadanía.  </v>
      </c>
      <c r="I29" s="302" t="str">
        <f>IFERROR(VLOOKUP(I$2,EA_36_M!$A$2:$B$38,2,FALSE),"")</f>
        <v>Análisis de base de datos</v>
      </c>
      <c r="J29" s="302" t="str">
        <f>IFERROR(VLOOKUP(J$2,EA_36_M!$A$2:$B$38,2,FALSE),"")</f>
        <v>117 comunas</v>
      </c>
      <c r="K29" s="302" t="str">
        <f>IFERROR(VLOOKUP(K$2,EA_36_M!$A$2:$B$38,2,FALSE),"")</f>
        <v>73 comunas</v>
      </c>
      <c r="L29" s="302" t="str">
        <f>IFERROR(VLOOKUP(L$2,EA_36_M!$A$2:$B$38,2,FALSE),"")</f>
        <v>Porcentaje</v>
      </c>
      <c r="M29" s="302">
        <f>IFERROR(VLOOKUP(M$2,EA_36_M!$A$2:$B$38,2,FALSE),"")</f>
        <v>44172</v>
      </c>
      <c r="N29" s="302">
        <f>IFERROR(VLOOKUP(N$2,EA_36_M!$A$2:$B$38,2,FALSE),"")</f>
        <v>44172</v>
      </c>
      <c r="O29" s="302" t="str">
        <f>IFERROR(VLOOKUP(O$2,EA_36_M!$A$2:$B$38,2,FALSE),"")</f>
        <v>Anual</v>
      </c>
      <c r="P29" s="302" t="str">
        <f>IFERROR(VLOOKUP(P$2,EA_36_M!$A$2:$B$38,2,FALSE),"")</f>
        <v>Residuos municipales - Valorización</v>
      </c>
      <c r="Q29" s="302" t="str">
        <f>IFERROR(VLOOKUP(Q$2,EA_36_M!$A$2:$B$38,2,FALSE),"")</f>
        <v>Medio Ambiente</v>
      </c>
      <c r="R29" s="302" t="str">
        <f>IFERROR(VLOOKUP(R$2,EA_36_M!$A$2:$B$38,2,FALSE),"")</f>
        <v>Instituto Nacional de Estadísticas (INE)</v>
      </c>
      <c r="S29" s="302" t="str">
        <f>IFERROR(VLOOKUP(S$2,EA_36_M!$A$2:$B$38,2,FALSE),"")</f>
        <v>No tiene</v>
      </c>
      <c r="T29" s="302" t="str">
        <f>IFERROR(VLOOKUP(T$2,EA_36_M!$A$2:$B$38,2,FALSE),"")</f>
        <v>No tiene</v>
      </c>
      <c r="U29" s="302" t="str">
        <f>IFERROR(VLOOKUP(U$2,EA_36_M!$A$2:$B$38,2,FALSE),"")</f>
        <v>EA_34 ; EA_35</v>
      </c>
      <c r="V29" s="302" t="str">
        <f>IFERROR(VLOOKUP(V$2,EA_36_M!$A$2:$B$38,2,FALSE),"")</f>
        <v>Cantidad de residuos (t)</v>
      </c>
      <c r="W29" s="302" t="str">
        <f>IFERROR(VLOOKUP(W$2,EA_36_M!$A$2:$B$38,2,FALSE),"")</f>
        <v>Registro de Emisiones y Transferencias de Contaminantes (RETC)</v>
      </c>
      <c r="X29" s="302">
        <f>IFERROR(VLOOKUP(X$2,EA_36_M!$A$2:$B$38,2,FALSE),"")</f>
        <v>2019</v>
      </c>
      <c r="Y29" s="302" t="str">
        <f>IFERROR(VLOOKUP(Y$2,EA_36_M!$A$2:$B$38,2,FALSE),"")</f>
        <v>Comunal</v>
      </c>
      <c r="Z29" s="302"/>
      <c r="AA29" s="302"/>
      <c r="AB29" s="302"/>
      <c r="AC29" s="302"/>
      <c r="AD29" s="302"/>
      <c r="AE29" s="302"/>
      <c r="AF29" s="302"/>
      <c r="AG29" s="302"/>
    </row>
    <row r="30" spans="1:33" ht="72">
      <c r="A30" s="302" t="str">
        <f>IFERROR(VLOOKUP(A$2,EA_35_M!$A$2:$C$38,3,FALSE),"")</f>
        <v>EA_35</v>
      </c>
      <c r="B30" s="302" t="str">
        <f>IFERROR(VLOOKUP(B$2,EA_35_M!$A$2:$C$38,3,FALSE),"")</f>
        <v>3. Mejor calidad del medio ambiente urbano</v>
      </c>
      <c r="C30" s="302" t="str">
        <f>IFERROR(VLOOKUP(C$2,EA_35_M!$A$2:$C$38,3,FALSE),"")</f>
        <v>Eficiencia en la gestión de residuos</v>
      </c>
      <c r="D30" s="302" t="str">
        <f>IFERROR(VLOOKUP(D$2,EA_35_M!$A$2:$C$38,3,FALSE),"")</f>
        <v>Número de microbasurales por cada 10.000 habitantes</v>
      </c>
      <c r="E30" s="302" t="str">
        <f>IFERROR(VLOOKUP(E$2,EA_35_M!$A$2:$C$38,3,FALSE),"")</f>
        <v>Complementario</v>
      </c>
      <c r="F30" s="302">
        <f>IFERROR(VLOOKUP(F$2,EA_35_M!$A$2:$C$38,3,FALSE),"")</f>
        <v>2019</v>
      </c>
      <c r="G30" s="302" t="str">
        <f>IFERROR(VLOOKUP(G$2,EA_35_M!$A$2:$C$38,3,FALSE),"")</f>
        <v>Comunal</v>
      </c>
      <c r="H30" s="302" t="str">
        <f>IFERROR(VLOOKUP(H$2,EA_35_M!$A$2:$C$38,3,FALSE),"")</f>
        <v>Este indicador da cuenta de la gestión municipal a residuos, así como también del tratamiento de la basura por parte de las personas. Para esto se utiliza la cantidad de microbasurales declarada por cada municipio, con el objetivo de determinar el número por cada 10.000 mil habitantes. El indicador busca comparar a todas las comunas del país e identificar adecuadamente en cuáles territorios se debe priorizar la gestión. Se entenderá por microbasural todo aquel terreno con superficie inferior a una hectárea en las que se deposita basura de forma periódica o eventual. Por lo general, estos sitios son espacios de acceso directo como calles, callejones y riberas de cursos superficiales, cercanos a poblaciones.</v>
      </c>
      <c r="I30" s="302" t="str">
        <f>IFERROR(VLOOKUP(I$2,EA_35_M!$A$2:$C$38,3,FALSE),"")</f>
        <v>Análisis de base de datos</v>
      </c>
      <c r="J30" s="302" t="str">
        <f>IFERROR(VLOOKUP(J$2,EA_35_M!$A$2:$C$38,3,FALSE),"")</f>
        <v>117 comunas</v>
      </c>
      <c r="K30" s="302" t="str">
        <f>IFERROR(VLOOKUP(K$2,EA_35_M!$A$2:$C$38,3,FALSE),"")</f>
        <v>56 comunas</v>
      </c>
      <c r="L30" s="302" t="str">
        <f>IFERROR(VLOOKUP(L$2,EA_35_M!$A$2:$C$38,3,FALSE),"")</f>
        <v>Relación (Número de microbasurales por cada 10.000 habitantes)</v>
      </c>
      <c r="M30" s="814">
        <f>IFERROR(VLOOKUP(M$2,EA_35_M!$A$2:$C$38,3,FALSE),"")</f>
        <v>43790</v>
      </c>
      <c r="N30" s="814">
        <f>IFERROR(VLOOKUP(N$2,EA_35_M!$A$2:$C$38,3,FALSE),"")</f>
        <v>44168</v>
      </c>
      <c r="O30" s="302" t="str">
        <f>IFERROR(VLOOKUP(O$2,EA_35_M!$A$2:$C$38,3,FALSE),"")</f>
        <v>Anual</v>
      </c>
      <c r="P30" s="302" t="str">
        <f>IFERROR(VLOOKUP(P$2,EA_35_M!$A$2:$C$38,3,FALSE),"")</f>
        <v>Microbasurales - Gestión de residuos</v>
      </c>
      <c r="Q30" s="302" t="str">
        <f>IFERROR(VLOOKUP(Q$2,EA_35_M!$A$2:$C$38,3,FALSE),"")</f>
        <v>Medio Ambiente</v>
      </c>
      <c r="R30" s="302" t="str">
        <f>IFERROR(VLOOKUP(R$2,EA_35_M!$A$2:$C$38,3,FALSE),"")</f>
        <v>Instituto Nacional de Estadísticas (INE)</v>
      </c>
      <c r="S30" s="302" t="str">
        <f>IFERROR(VLOOKUP(S$2,EA_35_M!$A$2:$C$38,3,FALSE),"")</f>
        <v xml:space="preserve">No se cuenta con información para el total de comunas SIEDU, esto debido a que no todos los municipios contestaron la pregunta o realizaron un catastro de microbasurales en el territorio comunal, lo que afecta la cobertura del indicador. Se debe considerar, a su vez, que el insumo para calcular este indicador es de carácter declarativo. Además, el año de catastro varía entre una y otra comuna, encontrándose entre los años 2015 a 2020 (10 declaran que el catastro corresponde al año 2020). Dado esto, se utilizaron los datos enviados por cada municipio, pero se realizó el cálculo con una población estandarizada para todas ellas, correspondiente al año de medición del indicador, es decir, proyección de población 2019. </v>
      </c>
      <c r="T30" s="302" t="str">
        <f>IFERROR(VLOOKUP(T$2,EA_35_M!$A$2:$C$38,3,FALSE),"")</f>
        <v>La tasa de respuesta a la encuesta realizada a los municipios alcanza un 80%, lo que corresponde a 94 de 117 municipios consultados. No obstante, de los 94 municipios que efectivamente contestaron, un 7% (7 comunas) no entregó información referente al catastro y cantidad de microbasurales, encontrándose estos campos vacíos. Además, un 30% (28 comunas) declararon no contar con un catastro. El 63% restante (59 comunas) indicaron tener un catastro de los microbasurales en territorio comunal, sin embargo, 3 de esos 59 municipios, no indicaron la cantidad catastrada.</v>
      </c>
      <c r="U30" s="302" t="str">
        <f>IFERROR(VLOOKUP(U$2,EA_35_M!$A$2:$C$38,3,FALSE),"")</f>
        <v>EA_34</v>
      </c>
      <c r="V30" s="302" t="str">
        <f>IFERROR(VLOOKUP(V$2,EA_35_M!$A$2:$C$38,3,FALSE),"")</f>
        <v>Número de microbasurales detectados</v>
      </c>
      <c r="W30" s="302" t="str">
        <f>IFERROR(VLOOKUP(W$2,EA_35_M!$A$2:$C$38,3,FALSE),"")</f>
        <v>Municipios</v>
      </c>
      <c r="X30" s="302">
        <f>IFERROR(VLOOKUP(X$2,EA_35_M!$A$2:$C$38,3,FALSE),"")</f>
        <v>2019</v>
      </c>
      <c r="Y30" s="302" t="str">
        <f>IFERROR(VLOOKUP(Y$2,EA_35_M!$A$2:$C$38,3,FALSE),"")</f>
        <v>Comunal</v>
      </c>
      <c r="Z30" s="302" t="str">
        <f>IFERROR(VLOOKUP(Z$2,EA_35_M!$A$2:$C$38,3,FALSE),"")</f>
        <v>Proyección de población con base al Censo 2017</v>
      </c>
      <c r="AA30" s="302" t="str">
        <f>IFERROR(VLOOKUP(AA$2,EA_35_M!$A$2:$C$38,3,FALSE),"")</f>
        <v>INE</v>
      </c>
      <c r="AB30" s="302">
        <f>IFERROR(VLOOKUP(AB$2,EA_35_M!$A$2:$C$38,3,FALSE),"")</f>
        <v>2019</v>
      </c>
      <c r="AC30" s="302" t="str">
        <f>IFERROR(VLOOKUP(AC$2,EA_35_M!$A$2:$C$38,3,FALSE),"")</f>
        <v>Comunal</v>
      </c>
      <c r="AD30" s="302"/>
      <c r="AE30" s="302"/>
      <c r="AF30" s="302"/>
      <c r="AG30" s="302"/>
    </row>
    <row r="31" spans="1:33" ht="36">
      <c r="A31" s="302" t="str">
        <f>IFERROR(VLOOKUP(A$2,EA_22_M!$A$2:$C$38,3,FALSE),"")</f>
        <v>EA_22</v>
      </c>
      <c r="B31" s="302" t="str">
        <f>IFERROR(VLOOKUP(B$2,EA_22_M!$A$2:$C$38,3,FALSE),"")</f>
        <v>3. Mejor calidad del Medio Ambiente urbano</v>
      </c>
      <c r="C31" s="302" t="str">
        <f>IFERROR(VLOOKUP(C$2,EA_22_M!$A$2:$C$38,3,FALSE),"")</f>
        <v>Eficiencia energética</v>
      </c>
      <c r="D31" s="302" t="str">
        <f>IFERROR(VLOOKUP(D$2,EA_22_M!$A$2:$C$38,3,FALSE),"")</f>
        <v>Consumo de energía eléctrica per cápita residencial</v>
      </c>
      <c r="E31" s="302" t="str">
        <f>IFERROR(VLOOKUP(E$2,EA_22_M!$A$2:$C$38,3,FALSE),"")</f>
        <v>Complementario</v>
      </c>
      <c r="F31" s="302">
        <f>IFERROR(VLOOKUP(F$2,EA_22_M!$A$2:$C$38,3,FALSE),"")</f>
        <v>2019</v>
      </c>
      <c r="G31" s="302" t="str">
        <f>IFERROR(VLOOKUP(G$2,EA_22_M!$A$2:$C$38,3,FALSE),"")</f>
        <v>Comunal</v>
      </c>
      <c r="H31" s="302" t="str">
        <f>IFERROR(VLOOKUP(H$2,EA_22_M!$A$2:$C$38,3,FALSE),"")</f>
        <v>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v>
      </c>
      <c r="I31" s="302" t="str">
        <f>IFERROR(VLOOKUP(I$2,EA_22_M!$A$2:$C$38,3,FALSE),"")</f>
        <v>Análisis de base de datos</v>
      </c>
      <c r="J31" s="302" t="str">
        <f>IFERROR(VLOOKUP(J$2,EA_22_M!$A$2:$C$38,3,FALSE),"")</f>
        <v>117 comunas</v>
      </c>
      <c r="K31" s="302" t="str">
        <f>IFERROR(VLOOKUP(K$2,EA_22_M!$A$2:$C$38,3,FALSE),"")</f>
        <v>117 comunas</v>
      </c>
      <c r="L31" s="302" t="str">
        <f>IFERROR(VLOOKUP(L$2,EA_22_M!$A$2:$C$38,3,FALSE),"")</f>
        <v>Kilovatio hora (kWh) / habitante / año</v>
      </c>
      <c r="M31" s="814">
        <f>IFERROR(VLOOKUP(M$2,EA_22_M!$A$2:$C$38,3,FALSE),"")</f>
        <v>43559</v>
      </c>
      <c r="N31" s="814">
        <f>IFERROR(VLOOKUP(N$2,EA_22_M!$A$2:$C$38,3,FALSE),"")</f>
        <v>43987</v>
      </c>
      <c r="O31" s="302" t="str">
        <f>IFERROR(VLOOKUP(O$2,EA_22_M!$A$2:$C$38,3,FALSE),"")</f>
        <v>Anual</v>
      </c>
      <c r="P31" s="302" t="str">
        <f>IFERROR(VLOOKUP(P$2,EA_22_M!$A$2:$C$38,3,FALSE),"")</f>
        <v>Consumo eléctrico- Eficiencia energética- Cliente residencial</v>
      </c>
      <c r="Q31" s="302" t="str">
        <f>IFERROR(VLOOKUP(Q$2,EA_22_M!$A$2:$C$38,3,FALSE),"")</f>
        <v>Medio Ambiente</v>
      </c>
      <c r="R31" s="302" t="str">
        <f>IFERROR(VLOOKUP(R$2,EA_22_M!$A$2:$C$38,3,FALSE),"")</f>
        <v>Instituto Nacional de Estadísticas (INE)</v>
      </c>
      <c r="S31" s="302" t="str">
        <f>IFERROR(VLOOKUP(S$2,EA_22_M!$A$2:$C$38,3,FALSE),"")</f>
        <v xml:space="preserve">No se identifican limitaciones para el cálculo del indicador a la fecha de su actualización. </v>
      </c>
      <c r="T31" s="302" t="str">
        <f>IFERROR(VLOOKUP(T$2,EA_22_M!$A$2:$C$38,3,FALSE),"")</f>
        <v>No tiene</v>
      </c>
      <c r="U31" s="302" t="str">
        <f>IFERROR(VLOOKUP(U$2,EA_22_M!$A$2:$C$38,3,FALSE),"")</f>
        <v>EA_22a, EA_23.</v>
      </c>
      <c r="V31" s="302" t="str">
        <f>IFERROR(VLOOKUP(V$2,EA_22_M!$A$2:$C$38,3,FALSE),"")</f>
        <v>Consumo eléctrico residencial por comuna</v>
      </c>
      <c r="W31" s="302" t="str">
        <f>IFERROR(VLOOKUP(W$2,EA_22_M!$A$2:$C$38,3,FALSE),"")</f>
        <v>Comisión Nacional de Energía (CNE)</v>
      </c>
      <c r="X31" s="302">
        <f>IFERROR(VLOOKUP(X$2,EA_22_M!$A$2:$C$38,3,FALSE),"")</f>
        <v>2019</v>
      </c>
      <c r="Y31" s="302" t="str">
        <f>IFERROR(VLOOKUP(Y$2,EA_22_M!$A$2:$C$38,3,FALSE),"")</f>
        <v>Comunal</v>
      </c>
      <c r="Z31" s="302" t="str">
        <f>IFERROR(VLOOKUP(Z$2,EA_22_M!$A$2:$C$38,3,FALSE),"")</f>
        <v>Proyección de población con base al censo 2017</v>
      </c>
      <c r="AA31" s="302" t="str">
        <f>IFERROR(VLOOKUP(AA$2,EA_22_M!$A$2:$C$38,3,FALSE),"")</f>
        <v>INE</v>
      </c>
      <c r="AB31" s="302">
        <f>IFERROR(VLOOKUP(AB$2,EA_22_M!$A$2:$C$38,3,FALSE),"")</f>
        <v>2019</v>
      </c>
      <c r="AC31" s="302" t="str">
        <f>IFERROR(VLOOKUP(AC$2,EA_22_M!$A$2:$C$38,3,FALSE),"")</f>
        <v>Comunal</v>
      </c>
      <c r="AD31" s="302"/>
      <c r="AE31" s="302"/>
      <c r="AF31" s="302"/>
      <c r="AG31" s="302"/>
    </row>
    <row r="32" spans="1:33" ht="36">
      <c r="A32" s="302" t="str">
        <f>IFERROR(VLOOKUP(A$2,EA_22a_M!$A$2:$C$38,3,FALSE),"")</f>
        <v>EA_22a</v>
      </c>
      <c r="B32" s="302" t="str">
        <f>IFERROR(VLOOKUP(B$2,EA_22a_M!$A$2:$C$38,3,FALSE),"")</f>
        <v>3. Mejor calidad del Medio Ambiente urbano</v>
      </c>
      <c r="C32" s="302" t="str">
        <f>IFERROR(VLOOKUP(C$2,EA_22a_M!$A$2:$C$38,3,FALSE),"")</f>
        <v>Eficiencia energética</v>
      </c>
      <c r="D32" s="302" t="str">
        <f>IFERROR(VLOOKUP(D$2,EA_22a_M!$A$2:$C$38,3,FALSE),"")</f>
        <v>Consumo de energía eléctrica per cápita no residencial</v>
      </c>
      <c r="E32" s="302" t="str">
        <f>IFERROR(VLOOKUP(E$2,EA_22a_M!$A$2:$C$38,3,FALSE),"")</f>
        <v>Complementario</v>
      </c>
      <c r="F32" s="302">
        <f>IFERROR(VLOOKUP(F$2,EA_22a_M!$A$2:$C$38,3,FALSE),"")</f>
        <v>2019</v>
      </c>
      <c r="G32" s="302" t="str">
        <f>IFERROR(VLOOKUP(G$2,EA_22a_M!$A$2:$C$38,3,FALSE),"")</f>
        <v>Comunal</v>
      </c>
      <c r="H32" s="302" t="str">
        <f>IFERROR(VLOOKUP(H$2,EA_22a_M!$A$2:$C$38,3,FALSE),"")</f>
        <v>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v>
      </c>
      <c r="I32" s="302" t="str">
        <f>IFERROR(VLOOKUP(I$2,EA_22a_M!$A$2:$C$38,3,FALSE),"")</f>
        <v>Análisis de base de datos</v>
      </c>
      <c r="J32" s="302" t="str">
        <f>IFERROR(VLOOKUP(J$2,EA_22a_M!$A$2:$C$38,3,FALSE),"")</f>
        <v>117 comunas</v>
      </c>
      <c r="K32" s="302" t="str">
        <f>IFERROR(VLOOKUP(K$2,EA_22a_M!$A$2:$C$38,3,FALSE),"")</f>
        <v>117 comunas</v>
      </c>
      <c r="L32" s="302" t="str">
        <f>IFERROR(VLOOKUP(L$2,EA_22a_M!$A$2:$C$38,3,FALSE),"")</f>
        <v>Kilovatio hora (kWh) / habitante / año</v>
      </c>
      <c r="M32" s="814">
        <f>IFERROR(VLOOKUP(M$2,EA_22a_M!$A$2:$C$38,3,FALSE),"")</f>
        <v>43559</v>
      </c>
      <c r="N32" s="814">
        <f>IFERROR(VLOOKUP(N$2,EA_22a_M!$A$2:$C$38,3,FALSE),"")</f>
        <v>43987</v>
      </c>
      <c r="O32" s="302" t="str">
        <f>IFERROR(VLOOKUP(O$2,EA_22a_M!$A$2:$C$38,3,FALSE),"")</f>
        <v>Anual</v>
      </c>
      <c r="P32" s="302" t="str">
        <f>IFERROR(VLOOKUP(P$2,EA_22a_M!$A$2:$C$38,3,FALSE),"")</f>
        <v>Consumo eléctrico- Eficiencia energética- Cliente no residencial</v>
      </c>
      <c r="Q32" s="302" t="str">
        <f>IFERROR(VLOOKUP(Q$2,EA_22a_M!$A$2:$C$38,3,FALSE),"")</f>
        <v>Medio Ambiente</v>
      </c>
      <c r="R32" s="302" t="str">
        <f>IFERROR(VLOOKUP(R$2,EA_22a_M!$A$2:$C$38,3,FALSE),"")</f>
        <v>Instituto Nacional de Estadísticas (INE)</v>
      </c>
      <c r="S32" s="302" t="str">
        <f>IFERROR(VLOOKUP(S$2,EA_22a_M!$A$2:$C$38,3,FALSE),"")</f>
        <v xml:space="preserve">No se identifican limitaciones para el cálculo del indicador a la fecha de su actualización. </v>
      </c>
      <c r="T32" s="302" t="str">
        <f>IFERROR(VLOOKUP(T$2,EA_22a_M!$A$2:$C$38,3,FALSE),"")</f>
        <v>No tiene</v>
      </c>
      <c r="U32" s="302" t="str">
        <f>IFERROR(VLOOKUP(U$2,EA_22a_M!$A$2:$C$38,3,FALSE),"")</f>
        <v>EA_22, EA_23.</v>
      </c>
      <c r="V32" s="302" t="str">
        <f>IFERROR(VLOOKUP(V$2,EA_22a_M!$A$2:$C$38,3,FALSE),"")</f>
        <v>Consumo eléctrico no residencial por comuna</v>
      </c>
      <c r="W32" s="302" t="str">
        <f>IFERROR(VLOOKUP(W$2,EA_22a_M!$A$2:$C$38,3,FALSE),"")</f>
        <v>Comisión Nacional de Energía (CNE)</v>
      </c>
      <c r="X32" s="302">
        <f>IFERROR(VLOOKUP(X$2,EA_22a_M!$A$2:$C$38,3,FALSE),"")</f>
        <v>2019</v>
      </c>
      <c r="Y32" s="302" t="str">
        <f>IFERROR(VLOOKUP(Y$2,EA_22a_M!$A$2:$C$38,3,FALSE),"")</f>
        <v>Comunal</v>
      </c>
      <c r="Z32" s="302" t="str">
        <f>IFERROR(VLOOKUP(Z$2,EA_22a_M!$A$2:$C$38,3,FALSE),"")</f>
        <v>Proyección de población con base al censo 2017</v>
      </c>
      <c r="AA32" s="302" t="str">
        <f>IFERROR(VLOOKUP(AA$2,EA_22a_M!$A$2:$C$38,3,FALSE),"")</f>
        <v>INE</v>
      </c>
      <c r="AB32" s="302">
        <f>IFERROR(VLOOKUP(AB$2,EA_22a_M!$A$2:$C$38,3,FALSE),"")</f>
        <v>2019</v>
      </c>
      <c r="AC32" s="302" t="str">
        <f>IFERROR(VLOOKUP(AC$2,EA_22a_M!$A$2:$C$38,3,FALSE),"")</f>
        <v>Comunal</v>
      </c>
      <c r="AD32" s="302"/>
      <c r="AE32" s="302"/>
      <c r="AF32" s="302"/>
      <c r="AG32" s="302"/>
    </row>
    <row r="33" spans="1:33" ht="48">
      <c r="A33" s="302" t="str">
        <f>IFERROR(VLOOKUP(A$2,EA_23_M!$A$2:$C$38,3,FALSE),"")</f>
        <v>EA_23</v>
      </c>
      <c r="B33" s="302" t="str">
        <f>IFERROR(VLOOKUP(B$2,EA_23_M!$A$2:$C$38,3,FALSE),"")</f>
        <v>3. Mejor calidad del Medio Ambiente urbano</v>
      </c>
      <c r="C33" s="302" t="str">
        <f>IFERROR(VLOOKUP(C$2,EA_23_M!$A$2:$C$38,3,FALSE),"")</f>
        <v>Eficiencia energética</v>
      </c>
      <c r="D33" s="302" t="str">
        <f>IFERROR(VLOOKUP(D$2,EA_23_M!$A$2:$C$38,3,FALSE),"")</f>
        <v>Porcentaje de aporte de energía eléctrica de origen domiciliario</v>
      </c>
      <c r="E33" s="302" t="str">
        <f>IFERROR(VLOOKUP(E$2,EA_23_M!$A$2:$C$38,3,FALSE),"")</f>
        <v>Segundo orden</v>
      </c>
      <c r="F33" s="302">
        <f>IFERROR(VLOOKUP(F$2,EA_23_M!$A$2:$C$38,3,FALSE),"")</f>
        <v>2019</v>
      </c>
      <c r="G33" s="302" t="str">
        <f>IFERROR(VLOOKUP(G$2,EA_23_M!$A$2:$C$38,3,FALSE),"")</f>
        <v>Comunal</v>
      </c>
      <c r="H33" s="302" t="str">
        <f>IFERROR(VLOOKUP(H$2,EA_23_M!$A$2:$C$38,3,FALSE),"")</f>
        <v>Este indicador determina el porcentaje de energía eléctrica generada en los domicilios que es ingresada a la red. Esto permite conocer el aporte de una de las Energías Renovables No Convencionales (ERNC), de origen residencial, al consumo eléctrico total de la comuna, lo que daría cuenta de alguna manera una mayor autonomía energética. Para el desarrollo del indicador, se toma en consideración la energía proveniente de paneles solares fotovoltaicos residenciales.</v>
      </c>
      <c r="I33" s="302" t="str">
        <f>IFERROR(VLOOKUP(I$2,EA_23_M!$A$2:$C$38,3,FALSE),"")</f>
        <v>Análisis de base de datos</v>
      </c>
      <c r="J33" s="302" t="str">
        <f>IFERROR(VLOOKUP(J$2,EA_23_M!$A$2:$C$38,3,FALSE),"")</f>
        <v>117 comunas</v>
      </c>
      <c r="K33" s="302" t="str">
        <f>IFERROR(VLOOKUP(K$2,EA_23_M!$A$2:$C$38,3,FALSE),"")</f>
        <v>100 comunas</v>
      </c>
      <c r="L33" s="302" t="str">
        <f>IFERROR(VLOOKUP(L$2,EA_23_M!$A$2:$C$38,3,FALSE),"")</f>
        <v xml:space="preserve">Porcentaje  </v>
      </c>
      <c r="M33" s="814">
        <f>IFERROR(VLOOKUP(M$2,EA_23_M!$A$2:$C$38,3,FALSE),"")</f>
        <v>43559</v>
      </c>
      <c r="N33" s="814">
        <f>IFERROR(VLOOKUP(N$2,EA_23_M!$A$2:$C$38,3,FALSE),"")</f>
        <v>44267</v>
      </c>
      <c r="O33" s="302" t="str">
        <f>IFERROR(VLOOKUP(O$2,EA_23_M!$A$2:$C$38,3,FALSE),"")</f>
        <v>Anual</v>
      </c>
      <c r="P33" s="302" t="str">
        <f>IFERROR(VLOOKUP(P$2,EA_23_M!$A$2:$C$38,3,FALSE),"")</f>
        <v>Consumo eléctrico- Eficiencia energética- Cliente residencial</v>
      </c>
      <c r="Q33" s="302" t="str">
        <f>IFERROR(VLOOKUP(Q$2,EA_23_M!$A$2:$C$38,3,FALSE),"")</f>
        <v>Medio Ambiente</v>
      </c>
      <c r="R33" s="302" t="str">
        <f>IFERROR(VLOOKUP(R$2,EA_23_M!$A$2:$C$38,3,FALSE),"")</f>
        <v>Instituto Nacional de Estadísticas (INE)</v>
      </c>
      <c r="S33" s="302" t="str">
        <f>IFERROR(VLOOKUP(S$2,EA_23_M!$A$2:$C$38,3,FALSE),"")</f>
        <v>De acuerdo a la información disponible, se estableció que algunas comunas no cuentan con paneles solares y en otros casos no se registraron mediciones para el año considerado. Se registraron con valor 0 (cero) y S/I respectivamente.</v>
      </c>
      <c r="T33" s="302" t="str">
        <f>IFERROR(VLOOKUP(T$2,EA_23_M!$A$2:$C$38,3,FALSE),"")</f>
        <v xml:space="preserve">1. La Línea de Base 2018 contiene información del 2017, por lo tanto el periodo entre las dos mediciones contempla dos años.  Esta diferencia de información influye en una eventual comparación entre ambos periodos, ya que podría subestimar o sobreestimar el resultado del indicador.                                                                                                                                                             2. Para el dato sobre el factor de planta, se consideró lo establecido en el Decreto N° 57 del Ministerio de Energía, donde se fijan valores oficiales para cada comuna.                                                                                                                                                                                                            </v>
      </c>
      <c r="U33" s="302" t="str">
        <f>IFERROR(VLOOKUP(U$2,EA_23_M!$A$2:$C$38,3,FALSE),"")</f>
        <v>EA_22, EA_22a.</v>
      </c>
      <c r="V33" s="302" t="str">
        <f>IFERROR(VLOOKUP(V$2,EA_23_M!$A$2:$C$38,3,FALSE),"")</f>
        <v>Listado de las instalaciones y potencia total (kW) declaradas ante la Superintendencia de Electricidad y Combustibles (SEC) mediante el Trámite eléctrico TE4.</v>
      </c>
      <c r="W33" s="302" t="str">
        <f>IFERROR(VLOOKUP(W$2,EA_23_M!$A$2:$C$38,3,FALSE),"")</f>
        <v>SEC</v>
      </c>
      <c r="X33" s="302">
        <f>IFERROR(VLOOKUP(X$2,EA_23_M!$A$2:$C$38,3,FALSE),"")</f>
        <v>2019</v>
      </c>
      <c r="Y33" s="302" t="str">
        <f>IFERROR(VLOOKUP(Y$2,EA_23_M!$A$2:$C$38,3,FALSE),"")</f>
        <v>Comunal</v>
      </c>
      <c r="Z33" s="302" t="str">
        <f>IFERROR(VLOOKUP(Z$2,EA_23_M!$A$2:$C$38,3,FALSE),"")</f>
        <v>Consumo eléctrico residencial (kWh)</v>
      </c>
      <c r="AA33" s="302" t="str">
        <f>IFERROR(VLOOKUP(AA$2,EA_23_M!$A$2:$C$38,3,FALSE),"")</f>
        <v>SEC</v>
      </c>
      <c r="AB33" s="302">
        <f>IFERROR(VLOOKUP(AB$2,EA_23_M!$A$2:$C$38,3,FALSE),"")</f>
        <v>2019</v>
      </c>
      <c r="AC33" s="302" t="str">
        <f>IFERROR(VLOOKUP(AC$2,EA_23_M!$A$2:$C$38,3,FALSE),"")</f>
        <v>Comunal</v>
      </c>
      <c r="AD33" s="302" t="str">
        <f>IFERROR(VLOOKUP(AD$2,EA_23_M!$A$2:$C$38,3,FALSE),"")</f>
        <v>Factor de planta</v>
      </c>
      <c r="AE33" s="302" t="str">
        <f>IFERROR(VLOOKUP(AE$2,EA_23_M!$A$2:$C$38,3,FALSE),"")</f>
        <v xml:space="preserve">Ministerio de Energía </v>
      </c>
      <c r="AF33" s="302">
        <f>IFERROR(VLOOKUP(AF$2,EA_23_M!$A$2:$C$38,3,FALSE),"")</f>
        <v>2019</v>
      </c>
      <c r="AG33" s="302" t="str">
        <f>IFERROR(VLOOKUP(AG$2,EA_23_M!$A$2:$C$38,3,FALSE),"")</f>
        <v>Comunal</v>
      </c>
    </row>
    <row r="34" spans="1:33" ht="84">
      <c r="A34" s="302" t="str">
        <f>IFERROR(VLOOKUP(A$2,BPU_24_M!$A$2:$C$38,3,FALSE),"")</f>
        <v>BPU_24</v>
      </c>
      <c r="B34" s="302" t="str">
        <f>IFERROR(VLOOKUP(B$2,BPU_24_M!$A$2:$C$38,3,FALSE),"")</f>
        <v>4. Mayor integración social y calidad de barrios y viviendas</v>
      </c>
      <c r="C34" s="302" t="str">
        <f>IFERROR(VLOOKUP(C$2,BPU_24_M!$A$2:$C$38,3,FALSE),"")</f>
        <v>Accesibilidad digital domiciliaria</v>
      </c>
      <c r="D34" s="302" t="str">
        <f>IFERROR(VLOOKUP(D$2,BPU_24_M!$A$2:$C$38,3,FALSE),"")</f>
        <v>Tasa de conexiones residenciales fijas de internet por cada 1.000 viviendas particulares</v>
      </c>
      <c r="E34" s="302" t="str">
        <f>IFERROR(VLOOKUP(E$2,BPU_24_M!$A$2:$C$38,3,FALSE),"")</f>
        <v>Complementario</v>
      </c>
      <c r="F34" s="302">
        <f>IFERROR(VLOOKUP(F$2,BPU_24_M!$A$2:$C$38,3,FALSE),"")</f>
        <v>2019</v>
      </c>
      <c r="G34" s="302" t="str">
        <f>IFERROR(VLOOKUP(G$2,BPU_24_M!$A$2:$C$38,3,FALSE),"")</f>
        <v>Comunal</v>
      </c>
      <c r="H34" s="302" t="str">
        <f>IFERROR(VLOOKUP(H$2,BPU_24_M!$A$2:$C$38,3,FALSE),"")</f>
        <v>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de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v>
      </c>
      <c r="I34" s="302" t="str">
        <f>IFERROR(VLOOKUP(I$2,BPU_24_M!$A$2:$C$38,3,FALSE),"")</f>
        <v>Análisis de bases de datos</v>
      </c>
      <c r="J34" s="302" t="str">
        <f>IFERROR(VLOOKUP(J$2,BPU_24_M!$A$2:$C$38,3,FALSE),"")</f>
        <v>117 comunas</v>
      </c>
      <c r="K34" s="302" t="str">
        <f>IFERROR(VLOOKUP(K$2,BPU_24_M!$A$2:$C$38,3,FALSE),"")</f>
        <v>117 comunas</v>
      </c>
      <c r="L34" s="302" t="str">
        <f>IFERROR(VLOOKUP(L$2,BPU_24_M!$A$2:$C$38,3,FALSE),"")</f>
        <v>Relación (Unidades por cada 1.000 viviendas particulares)</v>
      </c>
      <c r="M34" s="814">
        <f>IFERROR(VLOOKUP(M$2,BPU_24_M!$A$2:$C$38,3,FALSE),"")</f>
        <v>43088</v>
      </c>
      <c r="N34" s="814">
        <f>IFERROR(VLOOKUP(N$2,BPU_24_M!$A$2:$C$38,3,FALSE),"")</f>
        <v>44217</v>
      </c>
      <c r="O34" s="302" t="str">
        <f>IFERROR(VLOOKUP(O$2,BPU_24_M!$A$2:$C$38,3,FALSE),"")</f>
        <v>Anual</v>
      </c>
      <c r="P34" s="302" t="str">
        <f>IFERROR(VLOOKUP(P$2,BPU_24_M!$A$2:$C$38,3,FALSE),"")</f>
        <v>Acceso a internet- Accesibilidad digital- Internet</v>
      </c>
      <c r="Q34" s="302" t="str">
        <f>IFERROR(VLOOKUP(Q$2,BPU_24_M!$A$2:$C$38,3,FALSE),"")</f>
        <v>Redes de energía y servicios básicos</v>
      </c>
      <c r="R34" s="302" t="str">
        <f>IFERROR(VLOOKUP(R$2,BPU_24_M!$A$2:$C$38,3,FALSE),"")</f>
        <v>Instituto Nacional de Estadísticas (INE)</v>
      </c>
      <c r="S34" s="302" t="str">
        <f>IFERROR(VLOOKUP(S$2,BPU_24_M!$A$2:$C$38,3,FALSE),"")</f>
        <v>Considerar que la información proporcionada por SUBTEL esta en base a la información del RUT del suscriptor, lo que, no necesariamentre representa la actividad final para la cual se utiliza la conexión.</v>
      </c>
      <c r="T34" s="302" t="str">
        <f>IFERROR(VLOOKUP(T$2,BPU_24_M!$A$2:$C$38,3,FALSE),"")</f>
        <v>El presente indicador utiliza insumos cartográficos (capa manzana urbana) y de población actualizados respecto de los utilizados en el cálculo de la Línea de base 2018, cuya base corresponde al Censo 2017.</v>
      </c>
      <c r="U34" s="302" t="str">
        <f>IFERROR(VLOOKUP(U$2,BPU_24_M!$A$2:$C$38,3,FALSE),"")</f>
        <v>No tiene</v>
      </c>
      <c r="V34" s="302" t="str">
        <f>IFERROR(VLOOKUP(V$2,BPU_24_M!$A$2:$C$38,3,FALSE),"")</f>
        <v>Número de conexiones residenciales fijas de internet</v>
      </c>
      <c r="W34" s="302" t="str">
        <f>IFERROR(VLOOKUP(W$2,BPU_24_M!$A$2:$C$38,3,FALSE),"")</f>
        <v>SUBTEL</v>
      </c>
      <c r="X34" s="302">
        <f>IFERROR(VLOOKUP(X$2,BPU_24_M!$A$2:$C$38,3,FALSE),"")</f>
        <v>2019</v>
      </c>
      <c r="Y34" s="302" t="str">
        <f>IFERROR(VLOOKUP(Y$2,BPU_24_M!$A$2:$C$38,3,FALSE),"")</f>
        <v>Comunal</v>
      </c>
      <c r="Z34" s="302" t="str">
        <f>IFERROR(VLOOKUP(Z$2,BPU_24_M!$A$2:$C$38,3,FALSE),"")</f>
        <v>Cartografía de la actualización continua (ACON)</v>
      </c>
      <c r="AA34" s="302" t="str">
        <f>IFERROR(VLOOKUP(AA$2,BPU_24_M!$A$2:$C$38,3,FALSE),"")</f>
        <v>INE</v>
      </c>
      <c r="AB34" s="302">
        <f>IFERROR(VLOOKUP(AB$2,BPU_24_M!$A$2:$C$38,3,FALSE),"")</f>
        <v>2018</v>
      </c>
      <c r="AC34" s="302" t="str">
        <f>IFERROR(VLOOKUP(AC$2,BPU_24_M!$A$2:$C$38,3,FALSE),"")</f>
        <v>Comunal</v>
      </c>
      <c r="AD34" s="302"/>
      <c r="AE34" s="302"/>
      <c r="AF34" s="302"/>
      <c r="AG34" s="302"/>
    </row>
    <row r="35" spans="1:33" ht="48">
      <c r="A35" s="302" t="str">
        <f>IFERROR(VLOOKUP(A$2,IS_91_M!$A$2:$C$38,3,FALSE),"")</f>
        <v>IS_91</v>
      </c>
      <c r="B35" s="302" t="str">
        <f>IFERROR(VLOOKUP(B$2,IS_91_M!$A$2:$C$38,3,FALSE),"")</f>
        <v>4. Mayor integración social y calidad de barrios y viviendas</v>
      </c>
      <c r="C35" s="302" t="str">
        <f>IFERROR(VLOOKUP(C$2,IS_91_M!$A$2:$C$38,3,FALSE),"")</f>
        <v>Acceso a servicios energéticos básicos domiciliarios</v>
      </c>
      <c r="D35" s="302" t="str">
        <f>IFERROR(VLOOKUP(D$2,IS_91_M!$A$2:$C$38,3,FALSE),"")</f>
        <v>Indisponibilidad de suministro eléctrico - indicador SAIDI anual</v>
      </c>
      <c r="E35" s="302" t="str">
        <f>IFERROR(VLOOKUP(E$2,IS_91_M!$A$2:$C$38,3,FALSE),"")</f>
        <v>Complementario</v>
      </c>
      <c r="F35" s="302">
        <f>IFERROR(VLOOKUP(F$2,IS_91_M!$A$2:$C$38,3,FALSE),"")</f>
        <v>2019</v>
      </c>
      <c r="G35" s="302" t="str">
        <f>IFERROR(VLOOKUP(G$2,IS_91_M!$A$2:$C$38,3,FALSE),"")</f>
        <v>Comunal</v>
      </c>
      <c r="H35" s="302" t="str">
        <f>IFERROR(VLOOKUP(H$2,IS_91_M!$A$2:$C$38,3,FALSE),"")</f>
        <v>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v>
      </c>
      <c r="I35" s="302" t="str">
        <f>IFERROR(VLOOKUP(I$2,IS_91_M!$A$2:$C$38,3,FALSE),"")</f>
        <v>Análisis de base de datos</v>
      </c>
      <c r="J35" s="302" t="str">
        <f>IFERROR(VLOOKUP(J$2,IS_91_M!$A$2:$C$38,3,FALSE),"")</f>
        <v>117 comunas</v>
      </c>
      <c r="K35" s="302" t="str">
        <f>IFERROR(VLOOKUP(K$2,IS_91_M!$A$2:$C$38,3,FALSE),"")</f>
        <v>117 comunas</v>
      </c>
      <c r="L35" s="302" t="str">
        <f>IFERROR(VLOOKUP(L$2,IS_91_M!$A$2:$C$38,3,FALSE),"")</f>
        <v>Número de horas promedio por año</v>
      </c>
      <c r="M35" s="814">
        <f>IFERROR(VLOOKUP(M$2,IS_91_M!$A$2:$C$38,3,FALSE),"")</f>
        <v>43290</v>
      </c>
      <c r="N35" s="814">
        <f>IFERROR(VLOOKUP(N$2,IS_91_M!$A$2:$C$38,3,FALSE),"")</f>
        <v>44413</v>
      </c>
      <c r="O35" s="302" t="str">
        <f>IFERROR(VLOOKUP(O$2,IS_91_M!$A$2:$C$38,3,FALSE),"")</f>
        <v xml:space="preserve">Anual </v>
      </c>
      <c r="P35" s="302" t="str">
        <f>IFERROR(VLOOKUP(P$2,IS_91_M!$A$2:$C$38,3,FALSE),"")</f>
        <v>SAIDI- Suministro eléctrico- Calidad- servicio</v>
      </c>
      <c r="Q35" s="302" t="str">
        <f>IFERROR(VLOOKUP(Q$2,IS_91_M!$A$2:$C$38,3,FALSE),"")</f>
        <v>Servicios / Comunicaciones</v>
      </c>
      <c r="R35" s="302" t="str">
        <f>IFERROR(VLOOKUP(R$2,IS_91_M!$A$2:$C$38,3,FALSE),"")</f>
        <v>Instituto Nacional de Estadísticas (INE)</v>
      </c>
      <c r="S35" s="302" t="str">
        <f>IFERROR(VLOOKUP(S$2,IS_91_M!$A$2:$C$38,3,FALSE),"")</f>
        <v xml:space="preserve">No se identifican limitaciones para el cálculo del indicador a la fecha de su actualización. </v>
      </c>
      <c r="T35" s="302" t="str">
        <f>IFERROR(VLOOKUP(T$2,IS_91_M!$A$2:$C$38,3,FALSE),"")</f>
        <v>No tiene</v>
      </c>
      <c r="U35" s="302" t="str">
        <f>IFERROR(VLOOKUP(U$2,IS_91_M!$A$2:$C$38,3,FALSE),"")</f>
        <v>No tiene</v>
      </c>
      <c r="V35" s="302" t="str">
        <f>IFERROR(VLOOKUP(V$2,IS_91_M!$A$2:$C$38,3,FALSE),"")</f>
        <v>Tiempo promedio de interrupción de servicio eléctrico por horas a escala comunal</v>
      </c>
      <c r="W35" s="302" t="str">
        <f>IFERROR(VLOOKUP(W$2,IS_91_M!$A$2:$C$38,3,FALSE),"")</f>
        <v>Superintendencia de Electricidad y Combustibles (SEC)</v>
      </c>
      <c r="X35" s="302">
        <f>IFERROR(VLOOKUP(X$2,IS_91_M!$A$2:$C$38,3,FALSE),"")</f>
        <v>2019</v>
      </c>
      <c r="Y35" s="302" t="str">
        <f>IFERROR(VLOOKUP(Y$2,IS_91_M!$A$2:$C$38,3,FALSE),"")</f>
        <v>Comunal</v>
      </c>
      <c r="Z35" s="302"/>
      <c r="AA35" s="302"/>
      <c r="AB35" s="302"/>
      <c r="AC35" s="302"/>
      <c r="AD35" s="302"/>
      <c r="AE35" s="302"/>
      <c r="AF35" s="302"/>
      <c r="AG35" s="302"/>
    </row>
    <row r="36" spans="1:33" ht="84">
      <c r="A36" s="302" t="str">
        <f>IFERROR(VLOOKUP(A$2,BPU_17_M!$A$2:$B$38,2,FALSE),"")</f>
        <v>BPU_17</v>
      </c>
      <c r="B36" s="302" t="str">
        <f>IFERROR(VLOOKUP(B$2,BPU_17_M!$A$2:$B$38,2,FALSE),"")</f>
        <v>4. Mayor integración social y calidad de barrios y viviendas</v>
      </c>
      <c r="C36" s="302" t="str">
        <f>IFERROR(VLOOKUP(C$2,BPU_17_M!$A$2:$B$38,2,FALSE),"")</f>
        <v>Calidad del espacio público</v>
      </c>
      <c r="D36" s="302" t="str">
        <f>IFERROR(VLOOKUP(D$2,BPU_17_M!$A$2:$B$38,2,FALSE),"")</f>
        <v>Cantidad de luminarias cada 50 metros lineales de red vial</v>
      </c>
      <c r="E36" s="302" t="str">
        <f>IFERROR(VLOOKUP(E$2,BPU_17_M!$A$2:$B$38,2,FALSE),"")</f>
        <v>Complementario</v>
      </c>
      <c r="F36" s="302">
        <f>IFERROR(VLOOKUP(F$2,BPU_17_M!$A$2:$B$38,2,FALSE),"")</f>
        <v>2019</v>
      </c>
      <c r="G36" s="302" t="str">
        <f>IFERROR(VLOOKUP(G$2,BPU_17_M!$A$2:$B$38,2,FALSE),"")</f>
        <v>Comunal</v>
      </c>
      <c r="H36" s="302" t="str">
        <f>IFERROR(VLOOKUP(H$2,BPU_17_M!$A$2:$B$38,2,FALSE),"")</f>
        <v xml:space="preserve">Este indicador analiza la seguridad en términos de prevención situacional a través de la medición de la cobertura de luminaria pública en los espacios públicos. </v>
      </c>
      <c r="I36" s="302" t="str">
        <f>IFERROR(VLOOKUP(I$2,BPU_17_M!$A$2:$B$38,2,FALSE),"")</f>
        <v>Consulta directa y Análisis de base de datos</v>
      </c>
      <c r="J36" s="302" t="str">
        <f>IFERROR(VLOOKUP(J$2,BPU_17_M!$A$2:$B$38,2,FALSE),"")</f>
        <v>117 comunas</v>
      </c>
      <c r="K36" s="302" t="str">
        <f>IFERROR(VLOOKUP(K$2,BPU_17_M!$A$2:$B$38,2,FALSE),"")</f>
        <v>83 comunas</v>
      </c>
      <c r="L36" s="302" t="str">
        <f>IFERROR(VLOOKUP(L$2,BPU_17_M!$A$2:$B$38,2,FALSE),"")</f>
        <v>Número de luminarias cada 50 metros de red vial</v>
      </c>
      <c r="M36" s="302">
        <f>IFERROR(VLOOKUP(M$2,BPU_17_M!$A$2:$B$38,2,FALSE),"")</f>
        <v>44209</v>
      </c>
      <c r="N36" s="302">
        <f>IFERROR(VLOOKUP(N$2,BPU_17_M!$A$2:$B$38,2,FALSE),"")</f>
        <v>44209</v>
      </c>
      <c r="O36" s="302" t="str">
        <f>IFERROR(VLOOKUP(O$2,BPU_17_M!$A$2:$B$38,2,FALSE),"")</f>
        <v>3 años</v>
      </c>
      <c r="P36" s="302" t="str">
        <f>IFERROR(VLOOKUP(P$2,BPU_17_M!$A$2:$B$38,2,FALSE),"")</f>
        <v>Luminarias públicas, Espacio público</v>
      </c>
      <c r="Q36" s="302" t="str">
        <f>IFERROR(VLOOKUP(Q$2,BPU_17_M!$A$2:$B$38,2,FALSE),"")</f>
        <v>Estructura</v>
      </c>
      <c r="R36" s="302" t="str">
        <f>IFERROR(VLOOKUP(R$2,BPU_17_M!$A$2:$B$38,2,FALSE),"")</f>
        <v>Instituto Nacional de Estadísticas (INE)</v>
      </c>
      <c r="S36" s="302" t="str">
        <f>IFERROR(VLOOKUP(S$2,BPU_17_M!$A$2:$B$38,2,FALSE),"")</f>
        <v xml:space="preserve">1. La encuesta a los municipios fue respondida por 94 comunas, de las cuales 68 entregaron información sobre las luminarias públicas.                                                                                                                                                                                                                       2. Dentro de las comunas que entregaron información sobre las luminarias, cuatro de ellas dieron datos incompletos, haciendo referencia a las luminarias ubicadas en la vía pública (en dos casos), a las luminarias solares o a las ubicadas en áreas verdes.                                                                                                                                                                                                                                                                3. La información entregada por los municipios sobre el número de luminarias públicas corresponde a la dotación total de luminarias, por lo que no se cuenta con la información sólo para las áreas urbanas.                                                                                                                                                                                                                                 4. En 17 comunas de la Región Metropolitana se utiliza el número de luminarias informado por ENEL en el año 2017.                         5. El presente indicador utiliza insumos cartográficos y de población actualizados, cuya base corresponde al Censo 2017. </v>
      </c>
      <c r="T36" s="302" t="str">
        <f>IFERROR(VLOOKUP(T$2,BPU_17_M!$A$2:$B$38,2,FALSE),"")</f>
        <v>No tiene</v>
      </c>
      <c r="U36" s="302" t="str">
        <f>IFERROR(VLOOKUP(U$2,BPU_17_M!$A$2:$B$38,2,FALSE),"")</f>
        <v>No tiene</v>
      </c>
      <c r="V36" s="302" t="str">
        <f>IFERROR(VLOOKUP(V$2,BPU_17_M!$A$2:$B$38,2,FALSE),"")</f>
        <v>Número de luminarias</v>
      </c>
      <c r="W36" s="302" t="str">
        <f>IFERROR(VLOOKUP(W$2,BPU_17_M!$A$2:$B$38,2,FALSE),"")</f>
        <v>Encuesta a municipios</v>
      </c>
      <c r="X36" s="302" t="str">
        <f>IFERROR(VLOOKUP(X$2,BPU_17_M!$A$2:$B$38,2,FALSE),"")</f>
        <v>2013, 2015, 2016, 2017, 2018, 2019, 2020</v>
      </c>
      <c r="Y36" s="302" t="str">
        <f>IFERROR(VLOOKUP(Y$2,BPU_17_M!$A$2:$B$38,2,FALSE),"")</f>
        <v>Comunal</v>
      </c>
      <c r="Z36" s="302" t="str">
        <f>IFERROR(VLOOKUP(Z$2,BPU_17_M!$A$2:$B$38,2,FALSE),"")</f>
        <v>Cobertura de ejes viales del proyecto actualización continua (ACON)</v>
      </c>
      <c r="AA36" s="302" t="str">
        <f>IFERROR(VLOOKUP(AA$2,BPU_17_M!$A$2:$B$38,2,FALSE),"")</f>
        <v>INE</v>
      </c>
      <c r="AB36" s="302">
        <f>IFERROR(VLOOKUP(AB$2,BPU_17_M!$A$2:$B$38,2,FALSE),"")</f>
        <v>2018</v>
      </c>
      <c r="AC36" s="302" t="str">
        <f>IFERROR(VLOOKUP(AC$2,BPU_17_M!$A$2:$B$38,2,FALSE),"")</f>
        <v>Comunal</v>
      </c>
      <c r="AD36" s="302" t="str">
        <f>IFERROR(VLOOKUP(AD$2,BPU_17_M!$A$2:$B$38,2,FALSE),"")</f>
        <v>Número de luminarias</v>
      </c>
      <c r="AE36" s="302" t="str">
        <f>IFERROR(VLOOKUP(AE$2,BPU_17_M!$A$2:$B$38,2,FALSE),"")</f>
        <v>ENEL Distribución Chile</v>
      </c>
      <c r="AF36" s="302">
        <f>IFERROR(VLOOKUP(AF$2,BPU_17_M!$A$2:$B$38,2,FALSE),"")</f>
        <v>2017</v>
      </c>
      <c r="AG36" s="302" t="str">
        <f>IFERROR(VLOOKUP(AG$2,BPU_17_M!$A$2:$B$38,2,FALSE),"")</f>
        <v>Comunal</v>
      </c>
    </row>
    <row r="37" spans="1:33" ht="48">
      <c r="A37" s="302" t="str">
        <f>IFERROR(VLOOKUP(A$2,EA_33_M!$A$2:$B$38,2,FALSE),"")</f>
        <v>EA_33</v>
      </c>
      <c r="B37" s="302" t="str">
        <f>IFERROR(VLOOKUP(B$2,EA_33_M!$A$2:$B$38,2,FALSE),"")</f>
        <v>4. Mayor integración social y calidad de barrios y viviendas</v>
      </c>
      <c r="C37" s="302" t="str">
        <f>IFERROR(VLOOKUP(C$2,EA_33_M!$A$2:$B$38,2,FALSE),"")</f>
        <v>Déficit habitacional cuantitativo</v>
      </c>
      <c r="D37" s="302" t="str">
        <f>IFERROR(VLOOKUP(D$2,EA_33_M!$A$2:$B$38,2,FALSE),"")</f>
        <v>Porcentaje de la superficie de campamentos respecto del área urbana</v>
      </c>
      <c r="E37" s="302" t="str">
        <f>IFERROR(VLOOKUP(E$2,EA_33_M!$A$2:$B$38,2,FALSE),"")</f>
        <v>Complementario</v>
      </c>
      <c r="F37" s="302">
        <f>IFERROR(VLOOKUP(F$2,EA_33_M!$A$2:$B$38,2,FALSE),"")</f>
        <v>2019</v>
      </c>
      <c r="G37" s="302" t="str">
        <f>IFERROR(VLOOKUP(G$2,EA_33_M!$A$2:$B$38,2,FALSE),"")</f>
        <v>Comunal</v>
      </c>
      <c r="H37" s="302" t="str">
        <f>IFERROR(VLOOKUP(H$2,EA_33_M!$A$2:$B$38,2,FALSE),"")</f>
        <v>Este indicador determina el porcentaje de la superficie ocupada por campamentos respecto del área urbana de las comunas. La ocupación de terrenos públicos o privados se relaciona con la necesidad individual o colectiva de habitar un territorio para satisfacer necesidades habitacionales. Los resultados del indicador permiten cuantificar y dimensionar la situación para el posterior diseño de políticas públicas en materia de viviendas sociales.</v>
      </c>
      <c r="I37" s="302" t="str">
        <f>IFERROR(VLOOKUP(I$2,EA_33_M!$A$2:$B$38,2,FALSE),"")</f>
        <v>Geoprocesamiento</v>
      </c>
      <c r="J37" s="302" t="str">
        <f>IFERROR(VLOOKUP(J$2,EA_33_M!$A$2:$B$38,2,FALSE),"")</f>
        <v>Límite urbano censal (LUC) de 117 comunas</v>
      </c>
      <c r="K37" s="302" t="str">
        <f>IFERROR(VLOOKUP(K$2,EA_33_M!$A$2:$B$38,2,FALSE),"")</f>
        <v>Límite urbano censal (LUC) de 74 comunas</v>
      </c>
      <c r="L37" s="302" t="str">
        <f>IFERROR(VLOOKUP(L$2,EA_33_M!$A$2:$B$38,2,FALSE),"")</f>
        <v>Hectáreas cuadradas</v>
      </c>
      <c r="M37" s="302">
        <f>IFERROR(VLOOKUP(M$2,EA_33_M!$A$2:$B$38,2,FALSE),"")</f>
        <v>44161</v>
      </c>
      <c r="N37" s="302">
        <f>IFERROR(VLOOKUP(N$2,EA_33_M!$A$2:$B$38,2,FALSE),"")</f>
        <v>44161</v>
      </c>
      <c r="O37" s="302" t="str">
        <f>IFERROR(VLOOKUP(O$2,EA_33_M!$A$2:$B$38,2,FALSE),"")</f>
        <v>Anual: Según disponibilidad de la fuente</v>
      </c>
      <c r="P37" s="302" t="str">
        <f>IFERROR(VLOOKUP(P$2,EA_33_M!$A$2:$B$38,2,FALSE),"")</f>
        <v>Campamentos - Superficie urbana</v>
      </c>
      <c r="Q37" s="302" t="str">
        <f>IFERROR(VLOOKUP(Q$2,EA_33_M!$A$2:$B$38,2,FALSE),"")</f>
        <v>Planificación y catastro</v>
      </c>
      <c r="R37" s="302" t="str">
        <f>IFERROR(VLOOKUP(R$2,EA_33_M!$A$2:$B$38,2,FALSE),"")</f>
        <v>Instituto Nacional de Estadísticas (INE)</v>
      </c>
      <c r="S37" s="302" t="str">
        <f>IFERROR(VLOOKUP(S$2,EA_33_M!$A$2:$B$38,2,FALSE),"")</f>
        <v xml:space="preserve">El catastro de campamentos presenta traslape geométrico dada la temporalidad de los campamentos. Para el indicador, esta superficie fue consolidada y/o unificada.                                                                                                                                                                                                                                                                                                                        </v>
      </c>
      <c r="T37" s="302" t="str">
        <f>IFERROR(VLOOKUP(T$2,EA_33_M!$A$2:$B$38,2,FALSE),"")</f>
        <v>No tiene</v>
      </c>
      <c r="U37" s="302" t="str">
        <f>IFERROR(VLOOKUP(U$2,EA_33_M!$A$2:$B$38,2,FALSE),"")</f>
        <v>EA_33a</v>
      </c>
      <c r="V37" s="302" t="str">
        <f>IFERROR(VLOOKUP(V$2,EA_33_M!$A$2:$B$38,2,FALSE),"")</f>
        <v>Catastro de Campamentos</v>
      </c>
      <c r="W37" s="302" t="str">
        <f>IFERROR(VLOOKUP(W$2,EA_33_M!$A$2:$B$38,2,FALSE),"")</f>
        <v>MINVU</v>
      </c>
      <c r="X37" s="302">
        <f>IFERROR(VLOOKUP(X$2,EA_33_M!$A$2:$B$38,2,FALSE),"")</f>
        <v>2019</v>
      </c>
      <c r="Y37" s="302" t="str">
        <f>IFERROR(VLOOKUP(Y$2,EA_33_M!$A$2:$B$38,2,FALSE),"")</f>
        <v>Comunal</v>
      </c>
      <c r="Z37" s="302"/>
      <c r="AA37" s="302"/>
      <c r="AB37" s="302"/>
      <c r="AC37" s="302"/>
      <c r="AD37" s="302"/>
      <c r="AE37" s="302"/>
      <c r="AF37" s="302"/>
      <c r="AG37" s="302"/>
    </row>
    <row r="38" spans="1:33" ht="60">
      <c r="A38" s="302" t="str">
        <f>IFERROR(VLOOKUP(A$2,EA_33a_M!$A$2:$B$38,2,FALSE),"")</f>
        <v>EA_33a</v>
      </c>
      <c r="B38" s="302" t="str">
        <f>IFERROR(VLOOKUP(B$2,EA_33a_M!$A$2:$B$38,2,FALSE),"")</f>
        <v>4. Mayor integración social y calidad de barrios y viviendas</v>
      </c>
      <c r="C38" s="302" t="str">
        <f>IFERROR(VLOOKUP(C$2,EA_33a_M!$A$2:$B$38,2,FALSE),"")</f>
        <v>Déficit habitacional cuantitativo</v>
      </c>
      <c r="D38" s="302" t="str">
        <f>IFERROR(VLOOKUP(D$2,EA_33a_M!$A$2:$B$38,2,FALSE),"")</f>
        <v>Densidad de hogares en campamentos</v>
      </c>
      <c r="E38" s="302" t="str">
        <f>IFERROR(VLOOKUP(E$2,EA_33a_M!$A$2:$B$38,2,FALSE),"")</f>
        <v>Complementario</v>
      </c>
      <c r="F38" s="302">
        <f>IFERROR(VLOOKUP(F$2,EA_33a_M!$A$2:$B$38,2,FALSE),"")</f>
        <v>2019</v>
      </c>
      <c r="G38" s="302" t="str">
        <f>IFERROR(VLOOKUP(G$2,EA_33a_M!$A$2:$B$38,2,FALSE),"")</f>
        <v>Comunal</v>
      </c>
      <c r="H38" s="302" t="str">
        <f>IFERROR(VLOOKUP(H$2,EA_33a_M!$A$2:$B$38,2,FALSE),"")</f>
        <v>Este indicador establece la relación entre el número de hogares y la superficie que abarca el campamento. La densidad de población permite saber cuánta población habita en una zona territorial, la cual puede ser concentrada (zona urbana) o dispersa (zona rural). Una alta densidad de campamentos es un problema demográfico, que está asociado a la condición social, la carencia de viviendas, falta de planificación y superficie insuficiente para albergar a las personas. Ante esta problemática social, el Estado por medio de las autoridades debe responder a las necesidades mediante los diversos proyectos de políticas públicas.</v>
      </c>
      <c r="I38" s="302" t="str">
        <f>IFERROR(VLOOKUP(I$2,EA_33a_M!$A$2:$B$38,2,FALSE),"")</f>
        <v>Geoprocesamiento</v>
      </c>
      <c r="J38" s="302" t="str">
        <f>IFERROR(VLOOKUP(J$2,EA_33a_M!$A$2:$B$38,2,FALSE),"")</f>
        <v>Límite urbano censal (LUC) de 117 comunas</v>
      </c>
      <c r="K38" s="302" t="str">
        <f>IFERROR(VLOOKUP(K$2,EA_33a_M!$A$2:$B$38,2,FALSE),"")</f>
        <v>Límite urbano censal (LUC) de 78 comunas</v>
      </c>
      <c r="L38" s="302" t="str">
        <f>IFERROR(VLOOKUP(L$2,EA_33a_M!$A$2:$B$38,2,FALSE),"")</f>
        <v>Densidad</v>
      </c>
      <c r="M38" s="302">
        <f>IFERROR(VLOOKUP(M$2,EA_33a_M!$A$2:$B$38,2,FALSE),"")</f>
        <v>44161</v>
      </c>
      <c r="N38" s="302">
        <f>IFERROR(VLOOKUP(N$2,EA_33a_M!$A$2:$B$38,2,FALSE),"")</f>
        <v>44161</v>
      </c>
      <c r="O38" s="302" t="str">
        <f>IFERROR(VLOOKUP(O$2,EA_33a_M!$A$2:$B$38,2,FALSE),"")</f>
        <v>Anual: Según disponibilidad de la fuente</v>
      </c>
      <c r="P38" s="302" t="str">
        <f>IFERROR(VLOOKUP(P$2,EA_33a_M!$A$2:$B$38,2,FALSE),"")</f>
        <v>Campamentos - Densidad residencial</v>
      </c>
      <c r="Q38" s="302" t="str">
        <f>IFERROR(VLOOKUP(Q$2,EA_33a_M!$A$2:$B$38,2,FALSE),"")</f>
        <v>Planificación y catastro</v>
      </c>
      <c r="R38" s="302" t="str">
        <f>IFERROR(VLOOKUP(R$2,EA_33a_M!$A$2:$B$38,2,FALSE),"")</f>
        <v>Instituto Nacional de Estadísticas (INE)</v>
      </c>
      <c r="S38" s="302" t="str">
        <f>IFERROR(VLOOKUP(S$2,EA_33a_M!$A$2:$B$38,2,FALSE),"")</f>
        <v>1. El catastro de campamentos presenta traslape geométrico dada la temporalidad de los campamentos. Para el indicador, esta superficie fue consolidada y/o unificada.                                                                                                                                                                                                                                                                                                                        2. La información de la cantidad de hogares para cada uno de los campamentos de las diferentes comunas no está levantada en su totalidad. Las comunas de Arica, Viña del Mar, Renca y Lampa presentan esta condición, por lo que se registraron como sin información.</v>
      </c>
      <c r="T38" s="302" t="str">
        <f>IFERROR(VLOOKUP(T$2,EA_33a_M!$A$2:$B$38,2,FALSE),"")</f>
        <v>No tiene</v>
      </c>
      <c r="U38" s="302" t="str">
        <f>IFERROR(VLOOKUP(U$2,EA_33a_M!$A$2:$B$38,2,FALSE),"")</f>
        <v>EA_33</v>
      </c>
      <c r="V38" s="302" t="str">
        <f>IFERROR(VLOOKUP(V$2,EA_33a_M!$A$2:$B$38,2,FALSE),"")</f>
        <v>Catastro de Campamentos</v>
      </c>
      <c r="W38" s="302" t="str">
        <f>IFERROR(VLOOKUP(W$2,EA_33a_M!$A$2:$B$38,2,FALSE),"")</f>
        <v>Ministerio de Vivienda y Urbanismo (MINVU)</v>
      </c>
      <c r="X38" s="302">
        <f>IFERROR(VLOOKUP(X$2,EA_33a_M!$A$2:$B$38,2,FALSE),"")</f>
        <v>2019</v>
      </c>
      <c r="Y38" s="302" t="str">
        <f>IFERROR(VLOOKUP(Y$2,EA_33a_M!$A$2:$B$38,2,FALSE),"")</f>
        <v>Comunal</v>
      </c>
      <c r="Z38" s="302"/>
      <c r="AA38" s="302"/>
      <c r="AB38" s="302"/>
      <c r="AC38" s="302"/>
      <c r="AD38" s="302"/>
      <c r="AE38" s="302"/>
      <c r="AF38" s="302"/>
      <c r="AG38" s="302"/>
    </row>
    <row r="39" spans="1:33" ht="84">
      <c r="A39" s="302" t="str">
        <f>IFERROR(VLOOKUP(A$2,IS_36_M!$A$2:$C$38,3,FALSE),"")</f>
        <v>IS_36</v>
      </c>
      <c r="B39" s="302" t="str">
        <f>IFERROR(VLOOKUP(B$2,IS_36_M!$A$2:$C$38,3,FALSE),"")</f>
        <v>4. Mayor integración social y calidad de barrios y viviendas</v>
      </c>
      <c r="C39" s="302" t="str">
        <f>IFERROR(VLOOKUP(C$2,IS_36_M!$A$2:$C$38,3,FALSE),"")</f>
        <v>Hogares en situación de pobreza</v>
      </c>
      <c r="D39" s="302" t="str">
        <f>IFERROR(VLOOKUP(D$2,IS_36_M!$A$2:$C$38,3,FALSE),"")</f>
        <v>Porcentaje de la población en situación de pobreza (pobreza por ingresos MDSF)</v>
      </c>
      <c r="E39" s="302" t="str">
        <f>IFERROR(VLOOKUP(E$2,IS_36_M!$A$2:$C$38,3,FALSE),"")</f>
        <v>Complementario</v>
      </c>
      <c r="F39" s="302">
        <f>IFERROR(VLOOKUP(F$2,IS_36_M!$A$2:$C$38,3,FALSE),"")</f>
        <v>2017</v>
      </c>
      <c r="G39" s="302" t="str">
        <f>IFERROR(VLOOKUP(G$2,IS_36_M!$A$2:$C$38,3,FALSE),"")</f>
        <v>Comunal</v>
      </c>
      <c r="H39" s="302" t="str">
        <f>IFERROR(VLOOKUP(H$2,IS_36_M!$A$2:$C$38,3,FALSE),"")</f>
        <v xml:space="preserve">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esta información está disponible para las 117 comunas con representatividad estadística a nivel comunal en la última versión de la Encuesta CASEN (2017). A través del método de Estimación para Áreas Pequeñas (SAE) elaborado por el Ministerio de Desarrollo Social y Familia, es posible obtener el cálculo para 116 comunas y con la comuna restante se aplica el método de Estimación Sintética. </v>
      </c>
      <c r="I39" s="302" t="str">
        <f>IFERROR(VLOOKUP(I$2,IS_36_M!$A$2:$C$38,3,FALSE),"")</f>
        <v xml:space="preserve">Análisis de base de datos </v>
      </c>
      <c r="J39" s="302" t="str">
        <f>IFERROR(VLOOKUP(J$2,IS_36_M!$A$2:$C$38,3,FALSE),"")</f>
        <v>117 comunas</v>
      </c>
      <c r="K39" s="302" t="str">
        <f>IFERROR(VLOOKUP(K$2,IS_36_M!$A$2:$C$38,3,FALSE),"")</f>
        <v>117 comunas</v>
      </c>
      <c r="L39" s="302" t="str">
        <f>IFERROR(VLOOKUP(L$2,IS_36_M!$A$2:$C$38,3,FALSE),"")</f>
        <v>Porcentaje</v>
      </c>
      <c r="M39" s="814">
        <f>IFERROR(VLOOKUP(M$2,IS_36_M!$A$2:$C$38,3,FALSE),"")</f>
        <v>43097</v>
      </c>
      <c r="N39" s="814">
        <f>IFERROR(VLOOKUP(N$2,IS_36_M!$A$2:$C$38,3,FALSE),"")</f>
        <v>44027</v>
      </c>
      <c r="O39" s="302" t="str">
        <f>IFERROR(VLOOKUP(O$2,IS_36_M!$A$2:$C$38,3,FALSE),"")</f>
        <v>Anual: Según disponibilidad de la fuente</v>
      </c>
      <c r="P39" s="302" t="str">
        <f>IFERROR(VLOOKUP(P$2,IS_36_M!$A$2:$C$38,3,FALSE),"")</f>
        <v>Pobreza- Ingresos- Integración social</v>
      </c>
      <c r="Q39" s="302" t="str">
        <f>IFERROR(VLOOKUP(Q$2,IS_36_M!$A$2:$C$38,3,FALSE),"")</f>
        <v>Social</v>
      </c>
      <c r="R39" s="302" t="str">
        <f>IFERROR(VLOOKUP(R$2,IS_36_M!$A$2:$C$38,3,FALSE),"")</f>
        <v>Instituto Nacional de Estadísticas (INE)</v>
      </c>
      <c r="S39" s="302" t="str">
        <f>IFERROR(VLOOKUP(S$2,IS_36_M!$A$2:$C$38,3,FALSE),"")</f>
        <v>La posibilidad de desagregar la información a escala comunal dependerá de la representatividad estadística de cada medición CASEN.</v>
      </c>
      <c r="T39" s="302" t="str">
        <f>IFERROR(VLOOKUP(T$2,IS_36_M!$A$2:$C$38,3,FALSE),"")</f>
        <v xml:space="preserve">Metodológicamente se deben considerar diferencias entre la medición de la LB 2018 y la actual, ello se debe a que en las estimaciones CASEN 2015, se aplica el método SAE y la Estimación directa, en CASEN 2017 se aplica el método SAE y Estimación sintética para estimar la pobreza por ingreso. Por otro lado, el MDSF no recomienda realizar comparaciones históricas del indicador ya que su objetivo es identificar las comunas con mayor o menor pobreza dentro de un determinado año. </v>
      </c>
      <c r="U39" s="302" t="str">
        <f>IFERROR(VLOOKUP(U$2,IS_36_M!$A$2:$C$38,3,FALSE),"")</f>
        <v>IS_37</v>
      </c>
      <c r="V39" s="302" t="str">
        <f>IFERROR(VLOOKUP(V$2,IS_36_M!$A$2:$C$38,3,FALSE),"")</f>
        <v>Porcentaje de población en situación de pobreza por ingresos</v>
      </c>
      <c r="W39" s="302" t="str">
        <f>IFERROR(VLOOKUP(W$2,IS_36_M!$A$2:$C$38,3,FALSE),"")</f>
        <v>Encuesta CASEN y SAE del Ministerio de Desarrollo Social y Familia (MDSF)</v>
      </c>
      <c r="X39" s="302">
        <f>IFERROR(VLOOKUP(X$2,IS_36_M!$A$2:$C$38,3,FALSE),"")</f>
        <v>2017</v>
      </c>
      <c r="Y39" s="302" t="str">
        <f>IFERROR(VLOOKUP(Y$2,IS_36_M!$A$2:$C$38,3,FALSE),"")</f>
        <v>Comunal</v>
      </c>
      <c r="Z39" s="302"/>
      <c r="AA39" s="302"/>
      <c r="AB39" s="302"/>
      <c r="AC39" s="302"/>
      <c r="AD39" s="302"/>
      <c r="AE39" s="302"/>
      <c r="AF39" s="302"/>
      <c r="AG39" s="302"/>
    </row>
    <row r="40" spans="1:33" ht="84">
      <c r="A40" s="302" t="str">
        <f>IFERROR(VLOOKUP(A$2,IS_37_M!$A$2:$C$38,3,FALSE),"")</f>
        <v>IS_37</v>
      </c>
      <c r="B40" s="302" t="str">
        <f>IFERROR(VLOOKUP(B$2,IS_37_M!$A$2:$C$38,3,FALSE),"")</f>
        <v>4. Mayor integración social y calidad de barrios y viviendas</v>
      </c>
      <c r="C40" s="302" t="str">
        <f>IFERROR(VLOOKUP(C$2,IS_37_M!$A$2:$C$38,3,FALSE),"")</f>
        <v>Hogares en situación de pobreza</v>
      </c>
      <c r="D40" s="302" t="str">
        <f>IFERROR(VLOOKUP(D$2,IS_37_M!$A$2:$C$38,3,FALSE),"")</f>
        <v>Porcentaje de la población en situación de pobreza (pobreza multidimensional MDSF)</v>
      </c>
      <c r="E40" s="302" t="str">
        <f>IFERROR(VLOOKUP(E$2,IS_37_M!$A$2:$C$38,3,FALSE),"")</f>
        <v>Complementario</v>
      </c>
      <c r="F40" s="302">
        <f>IFERROR(VLOOKUP(F$2,IS_37_M!$A$2:$C$38,3,FALSE),"")</f>
        <v>2017</v>
      </c>
      <c r="G40" s="302" t="str">
        <f>IFERROR(VLOOKUP(G$2,IS_37_M!$A$2:$C$38,3,FALSE),"")</f>
        <v>Comunal</v>
      </c>
      <c r="H40" s="302" t="str">
        <f>IFERROR(VLOOKUP(H$2,IS_37_M!$A$2:$C$38,3,FALSE),"")</f>
        <v>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esta información está disponible para las 117 comunas con representatividad estadística a nivel comunal en la última versión de la Encuesta CASEN (2017). A través del método de Estimación para Áreas Pequeñas (SAE) elaborado por el Ministerio de Desarrollo Social y Familia, es posible obtener el cálculo para las 117 comunas del SIEDU.</v>
      </c>
      <c r="I40" s="302" t="str">
        <f>IFERROR(VLOOKUP(I$2,IS_37_M!$A$2:$C$38,3,FALSE),"")</f>
        <v>Análisis de base de datos</v>
      </c>
      <c r="J40" s="302" t="str">
        <f>IFERROR(VLOOKUP(J$2,IS_37_M!$A$2:$C$38,3,FALSE),"")</f>
        <v xml:space="preserve">117 comunas </v>
      </c>
      <c r="K40" s="302" t="str">
        <f>IFERROR(VLOOKUP(K$2,IS_37_M!$A$2:$C$38,3,FALSE),"")</f>
        <v xml:space="preserve">117 comunas </v>
      </c>
      <c r="L40" s="302" t="str">
        <f>IFERROR(VLOOKUP(L$2,IS_37_M!$A$2:$C$38,3,FALSE),"")</f>
        <v>Porcentaje</v>
      </c>
      <c r="M40" s="814">
        <f>IFERROR(VLOOKUP(M$2,IS_37_M!$A$2:$C$38,3,FALSE),"")</f>
        <v>43097</v>
      </c>
      <c r="N40" s="814">
        <f>IFERROR(VLOOKUP(N$2,IS_37_M!$A$2:$C$38,3,FALSE),"")</f>
        <v>44027</v>
      </c>
      <c r="O40" s="302" t="str">
        <f>IFERROR(VLOOKUP(O$2,IS_37_M!$A$2:$C$38,3,FALSE),"")</f>
        <v>Anual: Según disponibilidad de la fuente</v>
      </c>
      <c r="P40" s="302" t="str">
        <f>IFERROR(VLOOKUP(P$2,IS_37_M!$A$2:$C$38,3,FALSE),"")</f>
        <v>Pobreza - Ingresos - Integración social</v>
      </c>
      <c r="Q40" s="302" t="str">
        <f>IFERROR(VLOOKUP(Q$2,IS_37_M!$A$2:$C$38,3,FALSE),"")</f>
        <v>Social</v>
      </c>
      <c r="R40" s="302" t="str">
        <f>IFERROR(VLOOKUP(R$2,IS_37_M!$A$2:$C$38,3,FALSE),"")</f>
        <v>Instituto Nacional de Estadísticas (INE)</v>
      </c>
      <c r="S40" s="302" t="str">
        <f>IFERROR(VLOOKUP(S$2,IS_37_M!$A$2:$C$38,3,FALSE),"")</f>
        <v>La posibilidad de desagregar la información a escala comunal dependerá de la representatividad estadística de cada medición CASEN.</v>
      </c>
      <c r="T40" s="302" t="str">
        <f>IFERROR(VLOOKUP(T$2,IS_37_M!$A$2:$C$38,3,FALSE),"")</f>
        <v xml:space="preserve">Metodológicamente se deben considerar diferencias entre la medición de la LB 2018 y la actual, ello se debe a que en las estimaciones CASEN 2015, se aplica el método SAE y la Estimación directa, en CASEN 2017 se aplica el método SAE y Estimación sintética para estimar la pobreza por ingreso. Por otro lado, el MDSF no recomienda realizar comparaciones históricas del indicador ya que su objetivo es identificar las comunas con mayor o menor pobreza dentro de un determinado año. </v>
      </c>
      <c r="U40" s="302" t="str">
        <f>IFERROR(VLOOKUP(U$2,IS_37_M!$A$2:$C$38,3,FALSE),"")</f>
        <v>IS_36</v>
      </c>
      <c r="V40" s="302" t="str">
        <f>IFERROR(VLOOKUP(V$2,IS_37_M!$A$2:$C$38,3,FALSE),"")</f>
        <v>Porcentaje de población en situación de pobreza multidimensional</v>
      </c>
      <c r="W40" s="302" t="str">
        <f>IFERROR(VLOOKUP(W$2,IS_37_M!$A$2:$C$38,3,FALSE),"")</f>
        <v>Encuesta CASEN y SAE del Ministerio de Desarrollo Social y Familia (MDSF)</v>
      </c>
      <c r="X40" s="302">
        <f>IFERROR(VLOOKUP(X$2,IS_37_M!$A$2:$C$38,3,FALSE),"")</f>
        <v>2017</v>
      </c>
      <c r="Y40" s="302" t="str">
        <f>IFERROR(VLOOKUP(Y$2,IS_37_M!$A$2:$C$38,3,FALSE),"")</f>
        <v>Comunal</v>
      </c>
      <c r="Z40" s="302"/>
      <c r="AA40" s="302"/>
      <c r="AB40" s="302"/>
      <c r="AC40" s="302"/>
      <c r="AD40" s="302"/>
      <c r="AE40" s="302"/>
      <c r="AF40" s="302"/>
      <c r="AG40" s="302"/>
    </row>
    <row r="41" spans="1:33" ht="96">
      <c r="A41" s="302" t="str">
        <f>IFERROR(VLOOKUP(A$2,IS_39_M!$A$2:$C$38,3,FALSE),"")</f>
        <v>IS_39</v>
      </c>
      <c r="B41" s="302" t="str">
        <f>IFERROR(VLOOKUP(B$2,IS_39_M!$A$2:$C$38,3,FALSE),"")</f>
        <v>4. Mayor integración social y calidad de barrios y viviendas</v>
      </c>
      <c r="C41" s="302" t="str">
        <f>IFERROR(VLOOKUP(C$2,IS_39_M!$A$2:$C$38,3,FALSE),"")</f>
        <v>Proximidad residencial de grupos de distinto Nivel Socio Económico (NSE)</v>
      </c>
      <c r="D41" s="302" t="str">
        <f>IFERROR(VLOOKUP(D$2,IS_39_M!$A$2:$C$38,3,FALSE),"")</f>
        <v>Porcentaje de unidades vecinales de la comuna que tienen entre 20% y 60% de hogares vulnerables.</v>
      </c>
      <c r="E41" s="302" t="str">
        <f>IFERROR(VLOOKUP(E$2,IS_39_M!$A$2:$C$38,3,FALSE),"")</f>
        <v>Estructural</v>
      </c>
      <c r="F41" s="302">
        <f>IFERROR(VLOOKUP(F$2,IS_39_M!$A$2:$C$38,3,FALSE),"")</f>
        <v>2019</v>
      </c>
      <c r="G41" s="302" t="str">
        <f>IFERROR(VLOOKUP(G$2,IS_39_M!$A$2:$C$38,3,FALSE),"")</f>
        <v>Comunal</v>
      </c>
      <c r="H41" s="302" t="str">
        <f>IFERROR(VLOOKUP(H$2,IS_39_M!$A$2:$C$38,3,FALSE),"")</f>
        <v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v>
      </c>
      <c r="I41" s="302" t="str">
        <f>IFERROR(VLOOKUP(I$2,IS_39_M!$A$2:$C$38,3,FALSE),"")</f>
        <v>Análisis de base de datos</v>
      </c>
      <c r="J41" s="302" t="str">
        <f>IFERROR(VLOOKUP(J$2,IS_39_M!$A$2:$C$38,3,FALSE),"")</f>
        <v>117 comunas</v>
      </c>
      <c r="K41" s="302" t="str">
        <f>IFERROR(VLOOKUP(K$2,IS_39_M!$A$2:$C$38,3,FALSE),"")</f>
        <v>68 comunas</v>
      </c>
      <c r="L41" s="302" t="str">
        <f>IFERROR(VLOOKUP(L$2,IS_39_M!$A$2:$C$38,3,FALSE),"")</f>
        <v>Porcentaje</v>
      </c>
      <c r="M41" s="814">
        <f>IFERROR(VLOOKUP(M$2,IS_39_M!$A$2:$C$38,3,FALSE),"")</f>
        <v>43097</v>
      </c>
      <c r="N41" s="814">
        <f>IFERROR(VLOOKUP(N$2,IS_39_M!$A$2:$C$38,3,FALSE),"")</f>
        <v>44448</v>
      </c>
      <c r="O41" s="302" t="str">
        <f>IFERROR(VLOOKUP(O$2,IS_39_M!$A$2:$C$38,3,FALSE),"")</f>
        <v>Anual: según disponibilidad de la fuente</v>
      </c>
      <c r="P41" s="302" t="str">
        <f>IFERROR(VLOOKUP(P$2,IS_39_M!$A$2:$C$38,3,FALSE),"")</f>
        <v xml:space="preserve">Integración residencial- Segregación - Población vulnerable - Población no vulnerable. </v>
      </c>
      <c r="Q41" s="302" t="str">
        <f>IFERROR(VLOOKUP(Q$2,IS_39_M!$A$2:$C$38,3,FALSE),"")</f>
        <v>Sociedad</v>
      </c>
      <c r="R41" s="302" t="str">
        <f>IFERROR(VLOOKUP(R$2,IS_39_M!$A$2:$C$38,3,FALSE),"")</f>
        <v>Instituto Nacional de Estadísticas (INE)</v>
      </c>
      <c r="S41" s="302" t="str">
        <f>IFERROR(VLOOKUP(S$2,IS_39_M!$A$2:$C$38,3,FALSE),"")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UV excluidas del análisis, estas se registran como "N/A".</v>
      </c>
      <c r="T41" s="302" t="str">
        <f>IFERROR(VLOOKUP(T$2,IS_39_M!$A$2:$C$38,3,FALSE),"")</f>
        <v xml:space="preserve">Para el cálculo del indicador se debe considerar que no se cuenta con información actualizada de la variable del número total de hogares por UV.   </v>
      </c>
      <c r="U41" s="302" t="str">
        <f>IFERROR(VLOOKUP(U$2,IS_39_M!$A$2:$C$38,3,FALSE),"")</f>
        <v>IS_39a</v>
      </c>
      <c r="V41" s="302" t="str">
        <f>IFERROR(VLOOKUP(V$2,IS_39_M!$A$2:$C$38,3,FALSE),"")</f>
        <v>Número de hogares correspondientes al 40% más vulnerable según Registro Social de Hogares (RSH)</v>
      </c>
      <c r="W41" s="302" t="str">
        <f>IFERROR(VLOOKUP(W$2,IS_39_M!$A$2:$C$38,3,FALSE),"")</f>
        <v>RSH / Ministerio de Desarrollo Social y Familia (MDSF)</v>
      </c>
      <c r="X41" s="302">
        <f>IFERROR(VLOOKUP(X$2,IS_39_M!$A$2:$C$38,3,FALSE),"")</f>
        <v>2019</v>
      </c>
      <c r="Y41" s="302" t="str">
        <f>IFERROR(VLOOKUP(Y$2,IS_39_M!$A$2:$C$38,3,FALSE),"")</f>
        <v>UV</v>
      </c>
      <c r="Z41" s="302" t="str">
        <f>IFERROR(VLOOKUP(Z$2,IS_39_M!$A$2:$C$38,3,FALSE),"")</f>
        <v>Número total de hogares por unidad vecinal según Censo 2017</v>
      </c>
      <c r="AA41" s="302" t="str">
        <f>IFERROR(VLOOKUP(AA$2,IS_39_M!$A$2:$C$38,3,FALSE),"")</f>
        <v>INE</v>
      </c>
      <c r="AB41" s="302">
        <f>IFERROR(VLOOKUP(AB$2,IS_39_M!$A$2:$C$38,3,FALSE),"")</f>
        <v>2017</v>
      </c>
      <c r="AC41" s="302" t="str">
        <f>IFERROR(VLOOKUP(AC$2,IS_39_M!$A$2:$C$38,3,FALSE),"")</f>
        <v>UV</v>
      </c>
      <c r="AD41" s="302"/>
      <c r="AE41" s="302"/>
      <c r="AF41" s="302"/>
      <c r="AG41" s="302"/>
    </row>
    <row r="42" spans="1:33" ht="120">
      <c r="A42" s="302" t="str">
        <f>IFERROR(VLOOKUP(A$2,IS_39a_M!$A$2:$C$38,3,FALSE),"")</f>
        <v>IS_39a</v>
      </c>
      <c r="B42" s="302" t="str">
        <f>IFERROR(VLOOKUP(B$2,IS_39a_M!$A$2:$C$38,3,FALSE),"")</f>
        <v>4. Mayor integración social y calidad de barrios y viviendas</v>
      </c>
      <c r="C42" s="302" t="str">
        <f>IFERROR(VLOOKUP(C$2,IS_39a_M!$A$2:$C$38,3,FALSE),"")</f>
        <v>Proximidad residencial de grupos de distinto Nivel Socio Económico (NSE)</v>
      </c>
      <c r="D42" s="302" t="str">
        <f>IFERROR(VLOOKUP(D$2,IS_39a_M!$A$2:$C$38,3,FALSE),"")</f>
        <v>Índice de segregación de la población vulnerable</v>
      </c>
      <c r="E42" s="302" t="str">
        <f>IFERROR(VLOOKUP(E$2,IS_39a_M!$A$2:$C$38,3,FALSE),"")</f>
        <v xml:space="preserve">Complementario </v>
      </c>
      <c r="F42" s="302">
        <f>IFERROR(VLOOKUP(F$2,IS_39a_M!$A$2:$C$38,3,FALSE),"")</f>
        <v>2019</v>
      </c>
      <c r="G42" s="302" t="str">
        <f>IFERROR(VLOOKUP(G$2,IS_39a_M!$A$2:$C$38,3,FALSE),"")</f>
        <v>Comunal</v>
      </c>
      <c r="H42" s="302" t="str">
        <f>IFERROR(VLOOKUP(H$2,IS_39a_M!$A$2:$C$38,3,FALSE),"")</f>
        <v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v>
      </c>
      <c r="I42" s="302" t="str">
        <f>IFERROR(VLOOKUP(I$2,IS_39a_M!$A$2:$C$38,3,FALSE),"")</f>
        <v>Análisis de base de datos</v>
      </c>
      <c r="J42" s="302" t="str">
        <f>IFERROR(VLOOKUP(J$2,IS_39a_M!$A$2:$C$38,3,FALSE),"")</f>
        <v>117 comunas</v>
      </c>
      <c r="K42" s="302" t="str">
        <f>IFERROR(VLOOKUP(K$2,IS_39a_M!$A$2:$C$38,3,FALSE),"")</f>
        <v>68 comunas</v>
      </c>
      <c r="L42" s="302" t="str">
        <f>IFERROR(VLOOKUP(L$2,IS_39a_M!$A$2:$C$38,3,FALSE),"")</f>
        <v>Índice</v>
      </c>
      <c r="M42" s="814">
        <f>IFERROR(VLOOKUP(M$2,IS_39a_M!$A$2:$C$38,3,FALSE),"")</f>
        <v>43097</v>
      </c>
      <c r="N42" s="814">
        <f>IFERROR(VLOOKUP(N$2,IS_39a_M!$A$2:$C$38,3,FALSE),"")</f>
        <v>44448</v>
      </c>
      <c r="O42" s="302" t="str">
        <f>IFERROR(VLOOKUP(O$2,IS_39a_M!$A$2:$C$38,3,FALSE),"")</f>
        <v>Anual: Según disponibilidad de la fuente</v>
      </c>
      <c r="P42" s="302" t="str">
        <f>IFERROR(VLOOKUP(P$2,IS_39a_M!$A$2:$C$38,3,FALSE),"")</f>
        <v>Integración residencial- Segregación- Población vulnerable</v>
      </c>
      <c r="Q42" s="302" t="str">
        <f>IFERROR(VLOOKUP(Q$2,IS_39a_M!$A$2:$C$38,3,FALSE),"")</f>
        <v>Social</v>
      </c>
      <c r="R42" s="302" t="str">
        <f>IFERROR(VLOOKUP(R$2,IS_39a_M!$A$2:$C$38,3,FALSE),"")</f>
        <v>Instituto Nacional de Estadísticas (INE)</v>
      </c>
      <c r="S42" s="302" t="str">
        <f>IFERROR(VLOOKUP(S$2,IS_39a_M!$A$2:$C$38,3,FALSE),"")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unidades vecinales excluidas del análisis, estas se registran como "N/A".</v>
      </c>
      <c r="T42" s="302" t="str">
        <f>IFERROR(VLOOKUP(T$2,IS_39a_M!$A$2:$C$38,3,FALSE),"")</f>
        <v xml:space="preserve">Para el cálculo del indicador se debe considerar que no se cuenta con información actualizada de la variable del número total de hogares por UV.   </v>
      </c>
      <c r="U42" s="302" t="str">
        <f>IFERROR(VLOOKUP(U$2,IS_39a_M!$A$2:$C$38,3,FALSE),"")</f>
        <v>IS_39</v>
      </c>
      <c r="V42" s="302" t="str">
        <f>IFERROR(VLOOKUP(V$2,IS_39a_M!$A$2:$C$38,3,FALSE),"")</f>
        <v>Número de hogares correspondientes al 40% más vulnerable según Registro Social de Hogares</v>
      </c>
      <c r="W42" s="302" t="str">
        <f>IFERROR(VLOOKUP(W$2,IS_39a_M!$A$2:$C$38,3,FALSE),"")</f>
        <v>RSH / Ministerio de Desarrollo Social y Familia (MDSF)</v>
      </c>
      <c r="X42" s="302">
        <f>IFERROR(VLOOKUP(X$2,IS_39a_M!$A$2:$C$38,3,FALSE),"")</f>
        <v>2019</v>
      </c>
      <c r="Y42" s="302" t="str">
        <f>IFERROR(VLOOKUP(Y$2,IS_39a_M!$A$2:$C$38,3,FALSE),"")</f>
        <v>Unidad Vecinal</v>
      </c>
      <c r="Z42" s="302" t="str">
        <f>IFERROR(VLOOKUP(Z$2,IS_39a_M!$A$2:$C$38,3,FALSE),"")</f>
        <v xml:space="preserve">Número total de hogares por UV en la comuna </v>
      </c>
      <c r="AA42" s="302" t="str">
        <f>IFERROR(VLOOKUP(AA$2,IS_39a_M!$A$2:$C$38,3,FALSE),"")</f>
        <v>INE</v>
      </c>
      <c r="AB42" s="302">
        <f>IFERROR(VLOOKUP(AB$2,IS_39a_M!$A$2:$C$38,3,FALSE),"")</f>
        <v>2017</v>
      </c>
      <c r="AC42" s="302" t="str">
        <f>IFERROR(VLOOKUP(AC$2,IS_39a_M!$A$2:$C$38,3,FALSE),"")</f>
        <v>UV</v>
      </c>
      <c r="AD42" s="302"/>
      <c r="AE42" s="302"/>
      <c r="AF42" s="302"/>
      <c r="AG42" s="302"/>
    </row>
    <row r="43" spans="1:33" ht="48">
      <c r="A43" s="302" t="str">
        <f>IFERROR(VLOOKUP(A$2,IS_58_M!$A$2:$C$38,3,FALSE),"")</f>
        <v>IS_58</v>
      </c>
      <c r="B43" s="302" t="str">
        <f>IFERROR(VLOOKUP(B$2,IS_58_M!$A$2:$C$38,3,FALSE),"")</f>
        <v>4. Mayor integración social y calidad de barrios y viviendas</v>
      </c>
      <c r="C43" s="302" t="str">
        <f>IFERROR(VLOOKUP(C$2,IS_58_M!$A$2:$C$38,3,FALSE),"")</f>
        <v>Seguridad ciudadana</v>
      </c>
      <c r="D43" s="302" t="str">
        <f>IFERROR(VLOOKUP(D$2,IS_58_M!$A$2:$C$38,3,FALSE),"")</f>
        <v>Número de denuncias por delito en el espacio público cada 100 habitantes</v>
      </c>
      <c r="E43" s="302" t="str">
        <f>IFERROR(VLOOKUP(E$2,IS_58_M!$A$2:$C$38,3,FALSE),"")</f>
        <v>Estructural</v>
      </c>
      <c r="F43" s="302">
        <f>IFERROR(VLOOKUP(F$2,IS_58_M!$A$2:$C$38,3,FALSE),"")</f>
        <v>2019</v>
      </c>
      <c r="G43" s="302" t="str">
        <f>IFERROR(VLOOKUP(G$2,IS_58_M!$A$2:$C$38,3,FALSE),"")</f>
        <v>Comunal</v>
      </c>
      <c r="H43" s="302" t="str">
        <f>IFERROR(VLOOKUP(H$2,IS_58_M!$A$2:$C$38,3,FALSE),"")</f>
        <v>Este indicador da cuenta de la seguridad ciudadana a través de la victimización de las personas en el espacio público. Por su parte, la victimización se mide como el porcentaje de la población de la comuna que ha sido víctima de un delito en el espacio público (robo con violencia o intimidación; robo por sorpresa) durante el último año. Esta información se conoce a través de registros administrativos policiales lo que permite visibilizar la ocurrencia de los delitos denunciados.</v>
      </c>
      <c r="I43" s="302" t="str">
        <f>IFERROR(VLOOKUP(I$2,IS_58_M!$A$2:$C$38,3,FALSE),"")</f>
        <v>Análisis de base de datos</v>
      </c>
      <c r="J43" s="302" t="str">
        <f>IFERROR(VLOOKUP(J$2,IS_58_M!$A$2:$C$38,3,FALSE),"")</f>
        <v>117 Comunas</v>
      </c>
      <c r="K43" s="302" t="str">
        <f>IFERROR(VLOOKUP(K$2,IS_58_M!$A$2:$C$38,3,FALSE),"")</f>
        <v>117 Comunas</v>
      </c>
      <c r="L43" s="302" t="str">
        <f>IFERROR(VLOOKUP(L$2,IS_58_M!$A$2:$C$38,3,FALSE),"")</f>
        <v xml:space="preserve">Porcentaje </v>
      </c>
      <c r="M43" s="814">
        <f>IFERROR(VLOOKUP(M$2,IS_58_M!$A$2:$C$38,3,FALSE),"")</f>
        <v>43097</v>
      </c>
      <c r="N43" s="814">
        <f>IFERROR(VLOOKUP(N$2,IS_58_M!$A$2:$C$38,3,FALSE),"")</f>
        <v>43895</v>
      </c>
      <c r="O43" s="302" t="str">
        <f>IFERROR(VLOOKUP(O$2,IS_58_M!$A$2:$C$38,3,FALSE),"")</f>
        <v>Anual: Según disponibilidad de la fuente</v>
      </c>
      <c r="P43" s="302" t="str">
        <f>IFERROR(VLOOKUP(P$2,IS_58_M!$A$2:$C$38,3,FALSE),"")</f>
        <v>Inseguridad – Victimización - Delincuencia</v>
      </c>
      <c r="Q43" s="302" t="str">
        <f>IFERROR(VLOOKUP(Q$2,IS_58_M!$A$2:$C$38,3,FALSE),"")</f>
        <v>Social</v>
      </c>
      <c r="R43" s="302" t="str">
        <f>IFERROR(VLOOKUP(R$2,IS_58_M!$A$2:$C$38,3,FALSE),"")</f>
        <v>Instituto Nacional de Estadísticas (INE)</v>
      </c>
      <c r="S43" s="302" t="str">
        <f>IFERROR(VLOOKUP(S$2,IS_58_M!$A$2:$C$38,3,FALSE),"")</f>
        <v>La información entregada por la SPD pertenece tanto a Carabineros como PDI. Por lo tanto, el indicador se limita a mostrar hechos violentos registrados por las víctimas. La cantidad de delitos se divide por la población comunal, sin considerar la población flotante.</v>
      </c>
      <c r="T43" s="302" t="str">
        <f>IFERROR(VLOOKUP(T$2,IS_58_M!$A$2:$C$38,3,FALSE),"")</f>
        <v>No tiene</v>
      </c>
      <c r="U43" s="302" t="str">
        <f>IFERROR(VLOOKUP(U$2,IS_58_M!$A$2:$C$38,3,FALSE),"")</f>
        <v>No tiene</v>
      </c>
      <c r="V43" s="302" t="str">
        <f>IFERROR(VLOOKUP(V$2,IS_58_M!$A$2:$C$38,3,FALSE),"")</f>
        <v>Número de personas que ha sido víctimas de robo con violencia o intimidación y/o robo por sorpresa en los últimos 12 meses</v>
      </c>
      <c r="W43" s="302" t="str">
        <f>IFERROR(VLOOKUP(W$2,IS_58_M!$A$2:$C$38,3,FALSE),"")</f>
        <v>Subsecretaría de Prevención del Delito (SPD)</v>
      </c>
      <c r="X43" s="302">
        <f>IFERROR(VLOOKUP(X$2,IS_58_M!$A$2:$C$38,3,FALSE),"")</f>
        <v>2019</v>
      </c>
      <c r="Y43" s="302" t="str">
        <f>IFERROR(VLOOKUP(Y$2,IS_58_M!$A$2:$C$38,3,FALSE),"")</f>
        <v>Comunal</v>
      </c>
      <c r="Z43" s="302" t="str">
        <f>IFERROR(VLOOKUP(Z$2,IS_58_M!$A$2:$C$38,3,FALSE),"")</f>
        <v>Proyección de población con base al censo 2017</v>
      </c>
      <c r="AA43" s="302" t="str">
        <f>IFERROR(VLOOKUP(AA$2,IS_58_M!$A$2:$C$38,3,FALSE),"")</f>
        <v>INE</v>
      </c>
      <c r="AB43" s="302">
        <f>IFERROR(VLOOKUP(AB$2,IS_58_M!$A$2:$C$38,3,FALSE),"")</f>
        <v>2019</v>
      </c>
      <c r="AC43" s="302" t="str">
        <f>IFERROR(VLOOKUP(AC$2,IS_58_M!$A$2:$C$38,3,FALSE),"")</f>
        <v>Comuna</v>
      </c>
      <c r="AD43" s="302"/>
      <c r="AE43" s="302"/>
      <c r="AF43" s="302"/>
      <c r="AG43" s="302"/>
    </row>
    <row r="44" spans="1:33" ht="120">
      <c r="A44" s="302" t="str">
        <f>IFERROR(VLOOKUP(A$2,EA_48_M!$A$2:$C$38,3,FALSE),"")</f>
        <v>EA_48</v>
      </c>
      <c r="B44" s="302" t="str">
        <f>IFERROR(VLOOKUP(B$2,EA_48_M!$A$2:$C$38,3,FALSE),"")</f>
        <v>5. Más y mejor planificación de ciudades y regiones</v>
      </c>
      <c r="C44" s="302" t="str">
        <f>IFERROR(VLOOKUP(C$2,EA_48_M!$A$2:$C$38,3,FALSE),"")</f>
        <v>Exposición de la población a amenazas naturales</v>
      </c>
      <c r="D44" s="302" t="str">
        <f>IFERROR(VLOOKUP(D$2,EA_48_M!$A$2:$C$38,3,FALSE),"")</f>
        <v>Porcentaje de población expuesta a inundación por tsunami</v>
      </c>
      <c r="E44" s="302" t="str">
        <f>IFERROR(VLOOKUP(E$2,EA_48_M!$A$2:$C$38,3,FALSE),"")</f>
        <v>Estructural</v>
      </c>
      <c r="F44" s="302">
        <f>IFERROR(VLOOKUP(F$2,EA_48_M!$A$2:$C$38,3,FALSE),"")</f>
        <v>2018</v>
      </c>
      <c r="G44" s="302" t="str">
        <f>IFERROR(VLOOKUP(G$2,EA_48_M!$A$2:$C$38,3,FALSE),"")</f>
        <v>Comunal</v>
      </c>
      <c r="H44" s="302" t="str">
        <f>IFERROR(VLOOKUP(H$2,EA_48_M!$A$2:$C$38,3,FALSE),"")</f>
        <v>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estimada para el 2018 (Producto ACON - Actualización continua).</v>
      </c>
      <c r="I44" s="302" t="str">
        <f>IFERROR(VLOOKUP(I$2,EA_48_M!$A$2:$C$38,3,FALSE),"")</f>
        <v>Geoprocesamiento</v>
      </c>
      <c r="J44" s="302" t="str">
        <f>IFERROR(VLOOKUP(J$2,EA_48_M!$A$2:$C$38,3,FALSE),"")</f>
        <v>117 comunas</v>
      </c>
      <c r="K44" s="302" t="str">
        <f>IFERROR(VLOOKUP(K$2,EA_48_M!$A$2:$C$38,3,FALSE),"")</f>
        <v>21 comunas</v>
      </c>
      <c r="L44" s="302" t="str">
        <f>IFERROR(VLOOKUP(L$2,EA_48_M!$A$2:$C$38,3,FALSE),"")</f>
        <v>Porcentaje</v>
      </c>
      <c r="M44" s="814">
        <f>IFERROR(VLOOKUP(M$2,EA_48_M!$A$2:$C$38,3,FALSE),"")</f>
        <v>43306</v>
      </c>
      <c r="N44" s="814">
        <f>IFERROR(VLOOKUP(N$2,EA_48_M!$A$2:$C$38,3,FALSE),"")</f>
        <v>44161</v>
      </c>
      <c r="O44" s="302" t="str">
        <f>IFERROR(VLOOKUP(O$2,EA_48_M!$A$2:$C$38,3,FALSE),"")</f>
        <v>2 años</v>
      </c>
      <c r="P44" s="302" t="str">
        <f>IFERROR(VLOOKUP(P$2,EA_48_M!$A$2:$C$38,3,FALSE),"")</f>
        <v>Tsunami- Riesgos- Amenazas- Afectados</v>
      </c>
      <c r="Q44" s="302" t="str">
        <f>IFERROR(VLOOKUP(Q$2,EA_48_M!$A$2:$C$38,3,FALSE),"")</f>
        <v>Sociedad</v>
      </c>
      <c r="R44" s="302" t="str">
        <f>IFERROR(VLOOKUP(R$2,EA_48_M!$A$2:$C$38,3,FALSE),"")</f>
        <v>Instituto Nacional de Estadísticas (INE)</v>
      </c>
      <c r="S44" s="302" t="str">
        <f>IFERROR(VLOOKUP(S$2,EA_48_M!$A$2:$C$38,3,FALSE),"")</f>
        <v xml:space="preserve">1. El área de menor división territorial de los datos basados en el Censo en el sector urbano es la manzana, sin posibilidad de desagregación a escala de predio, edificación o vivienda. Por lo anterior, se realiza una ponderación entre la superficie afectada por tsunami y el total de la población estimada de la manzana para obtener el porcentaje de exposición ciudadana a este tipo de fenómeno.
2. El SHOA no cuenta con cartas de potencial afectación o amenaza por tsunami de todas las comunas costeras del país.                                               </v>
      </c>
      <c r="T44" s="302" t="str">
        <f>IFERROR(VLOOKUP(T$2,EA_48_M!$A$2:$C$38,3,FALSE),"")</f>
        <v>1. Se tuvo acceso a nueva información de la Armada (CITSU) para la comuna de Valdivia, la cual no fue considerada en el análisis anterior.                                                                                                                                                                                                       2. Al comparar la LB 2018 con la actualización del indicador, se constató que en ocho comunas hubo una disminución en el porcentaje de población expuesta a inundación por tsunami. Esto se debe a que si bien, prácticamente no hubo variación en la exposición de personas al evento, la población urbana total considerada en estas comunas aumentó en promedio un 3% de un periodo a otro. La estabilidad de la población urbana expuesta y el incremento de la población urbana total, determinaron que el resultado final disminuyera en cada una de las comunas.</v>
      </c>
      <c r="U44" s="302" t="str">
        <f>IFERROR(VLOOKUP(U$2,EA_48_M!$A$2:$C$38,3,FALSE),"")</f>
        <v>EA_41</v>
      </c>
      <c r="V44" s="302" t="str">
        <f>IFERROR(VLOOKUP(V$2,EA_48_M!$A$2:$C$38,3,FALSE),"")</f>
        <v>CITSU</v>
      </c>
      <c r="W44" s="302" t="str">
        <f>IFERROR(VLOOKUP(W$2,EA_48_M!$A$2:$C$38,3,FALSE),"")</f>
        <v>SHOA</v>
      </c>
      <c r="X44" s="302" t="str">
        <f>IFERROR(VLOOKUP(X$2,EA_48_M!$A$2:$C$38,3,FALSE),"")</f>
        <v xml:space="preserve">Arica- 2012, Iquique- 2012, Antofagasta- 2013, Coquimbo- La Serena- 2015, Valparaíso- Viña del Mar- 2012, Concón- 2012, Quintero- Puchuncaví- 2012, San Antonio- 2014, Cartagena- 2018, Constitución- 2016, Coronel-Lota- 2013, Penco- Tomé 2013, Talcahuano- 2013, Valdivia (Niebla)-2019, Punta Arenas- 2016. </v>
      </c>
      <c r="Y44" s="302" t="str">
        <f>IFERROR(VLOOKUP(Y$2,EA_48_M!$A$2:$C$38,3,FALSE),"")</f>
        <v>Comunal</v>
      </c>
      <c r="Z44" s="302" t="str">
        <f>IFERROR(VLOOKUP(Z$2,EA_48_M!$A$2:$C$38,3,FALSE),"")</f>
        <v>Cartografía de la actualización continua (ACON)</v>
      </c>
      <c r="AA44" s="302" t="str">
        <f>IFERROR(VLOOKUP(AA$2,EA_48_M!$A$2:$C$38,3,FALSE),"")</f>
        <v>INE</v>
      </c>
      <c r="AB44" s="302">
        <f>IFERROR(VLOOKUP(AB$2,EA_48_M!$A$2:$C$38,3,FALSE),"")</f>
        <v>2018</v>
      </c>
      <c r="AC44" s="302" t="str">
        <f>IFERROR(VLOOKUP(AC$2,EA_48_M!$A$2:$C$38,3,FALSE),"")</f>
        <v>Comunal</v>
      </c>
      <c r="AD44" s="302"/>
      <c r="AE44" s="302"/>
      <c r="AF44" s="302"/>
      <c r="AG44" s="302"/>
    </row>
    <row r="45" spans="1:33" ht="84">
      <c r="A45" s="302" t="str">
        <f>IFERROR(VLOOKUP(A$2,EA_201_M!$A$2:$B$38,2,FALSE),"")</f>
        <v>EA_201</v>
      </c>
      <c r="B45" s="302" t="str">
        <f>IFERROR(VLOOKUP(B$2,EA_201_M!$A$2:$B$38,2,FALSE),"")</f>
        <v>5. Más y mejor planificación de ciudades y regiones</v>
      </c>
      <c r="C45" s="302" t="str">
        <f>IFERROR(VLOOKUP(C$2,EA_201_M!$A$2:$B$38,2,FALSE),"")</f>
        <v>Exposición de la población a amenazas naturales</v>
      </c>
      <c r="D45" s="302" t="str">
        <f>IFERROR(VLOOKUP(D$2,EA_201_M!$A$2:$B$38,2,FALSE),"")</f>
        <v>Porcentaje de población ubicada en zonas con mayor recurrencia de incendios forestales</v>
      </c>
      <c r="E45" s="302" t="str">
        <f>IFERROR(VLOOKUP(E$2,EA_201_M!$A$2:$B$38,2,FALSE),"")</f>
        <v>Estructural</v>
      </c>
      <c r="F45" s="302">
        <f>IFERROR(VLOOKUP(F$2,EA_201_M!$A$2:$B$38,2,FALSE),"")</f>
        <v>2019</v>
      </c>
      <c r="G45" s="302" t="str">
        <f>IFERROR(VLOOKUP(G$2,EA_201_M!$A$2:$B$38,2,FALSE),"")</f>
        <v>Comunal</v>
      </c>
      <c r="H45" s="302" t="str">
        <f>IFERROR(VLOOKUP(H$2,EA_201_M!$A$2:$B$38,2,FALSE),"")</f>
        <v xml:space="preserve">Este indicador presenta un panorama de la proporción de habitantes de las ciudades chilenas que se emplazan en áreas sujetas a amenazas por incendios forestales. El porcentaje de población expuesta a este peligro se relaciona directamente con los instrumentos de planificación territorial, ya que de éstos depende la localización de los asentamientos humanos. Para el desarrollo del indicador,  es clave la identificación y delimitación de las áreas que estadísticamente están propensas a los incendios, función que realiza la Oficina Nacional de Emergencias del Ministerio del Interior (ONEMI). Esta institución, ha determinado áreas de influencia correspondiente a las zonas de afectación por incendios forestales, las cuales se utilizan para realizar una intersección o cruce información con la cobertura de manzanas con población estimada para el año 2018 (Producto ACON-Actualización continua), con el fin de obtener el porcentaje de población expuesta a incendios forestales. </v>
      </c>
      <c r="I45" s="302" t="str">
        <f>IFERROR(VLOOKUP(I$2,EA_201_M!$A$2:$B$38,2,FALSE),"")</f>
        <v>Geoprocesamiento</v>
      </c>
      <c r="J45" s="302" t="str">
        <f>IFERROR(VLOOKUP(J$2,EA_201_M!$A$2:$B$38,2,FALSE),"")</f>
        <v>117 comunas</v>
      </c>
      <c r="K45" s="302" t="str">
        <f>IFERROR(VLOOKUP(K$2,EA_201_M!$A$2:$B$38,2,FALSE),"")</f>
        <v>74 comunas</v>
      </c>
      <c r="L45" s="302" t="str">
        <f>IFERROR(VLOOKUP(L$2,EA_201_M!$A$2:$B$38,2,FALSE),"")</f>
        <v>Porcentaje</v>
      </c>
      <c r="M45" s="302">
        <f>IFERROR(VLOOKUP(M$2,EA_201_M!$A$2:$B$38,2,FALSE),"")</f>
        <v>43862</v>
      </c>
      <c r="N45" s="302">
        <f>IFERROR(VLOOKUP(N$2,EA_201_M!$A$2:$B$38,2,FALSE),"")</f>
        <v>44217</v>
      </c>
      <c r="O45" s="302" t="str">
        <f>IFERROR(VLOOKUP(O$2,EA_201_M!$A$2:$B$38,2,FALSE),"")</f>
        <v>2 años</v>
      </c>
      <c r="P45" s="302" t="str">
        <f>IFERROR(VLOOKUP(P$2,EA_201_M!$A$2:$B$38,2,FALSE),"")</f>
        <v>Incendios forestales- Riesgos- Amenazas- Afectados</v>
      </c>
      <c r="Q45" s="302" t="str">
        <f>IFERROR(VLOOKUP(Q$2,EA_201_M!$A$2:$B$38,2,FALSE),"")</f>
        <v>Sociedad</v>
      </c>
      <c r="R45" s="302" t="str">
        <f>IFERROR(VLOOKUP(R$2,EA_201_M!$A$2:$B$38,2,FALSE),"")</f>
        <v>Instituto Nacional de Estadísticas (INE)</v>
      </c>
      <c r="S45" s="302" t="str">
        <f>IFERROR(VLOOKUP(S$2,EA_201_M!$A$2:$B$38,2,FALSE),"")</f>
        <v xml:space="preserve">1. El área de menor división territorial de los datos basados en el Censo en el sector urbano es la manzana, sin posibilidad de desagregación a escala de predio, edificación o vivienda. Por lo anterior, se realiza una ponderación entre la superficie afectada por incendios forestales y el total de la población estimada de la manzana para obtener el porcentaje de exposición ciudadana a este tipo de riesgo ambiental.                                                                                                                                                     </v>
      </c>
      <c r="T45" s="302" t="str">
        <f>IFERROR(VLOOKUP(T$2,EA_201_M!$A$2:$B$38,2,FALSE),"")</f>
        <v>El presente indicador utiliza insumos cartográficos (capa manzana urbana) y de población actualizados cuya base corresponde al Censo 2017.</v>
      </c>
      <c r="U45" s="302" t="str">
        <f>IFERROR(VLOOKUP(U$2,EA_201_M!$A$2:$B$38,2,FALSE),"")</f>
        <v>EA_48</v>
      </c>
      <c r="V45" s="302" t="str">
        <f>IFERROR(VLOOKUP(V$2,EA_201_M!$A$2:$B$38,2,FALSE),"")</f>
        <v>Zonas de afectación por incendios forestales</v>
      </c>
      <c r="W45" s="302" t="str">
        <f>IFERROR(VLOOKUP(W$2,EA_201_M!$A$2:$B$38,2,FALSE),"")</f>
        <v>ONEMI (a través de IDE Chile)</v>
      </c>
      <c r="X45" s="302" t="str">
        <f>IFERROR(VLOOKUP(X$2,EA_201_M!$A$2:$B$38,2,FALSE),"")</f>
        <v>Temporada (primavera-verano) 2014-2015, 2015-2016, 2016-2017, 2017-2018, 2018-2019</v>
      </c>
      <c r="Y45" s="302" t="str">
        <f>IFERROR(VLOOKUP(Y$2,EA_201_M!$A$2:$B$38,2,FALSE),"")</f>
        <v>Comunal</v>
      </c>
      <c r="Z45" s="302" t="str">
        <f>IFERROR(VLOOKUP(Z$2,EA_201_M!$A$2:$B$38,2,FALSE),"")</f>
        <v>Cartografía de la actualización continua (ACON)</v>
      </c>
      <c r="AA45" s="302" t="str">
        <f>IFERROR(VLOOKUP(AA$2,EA_201_M!$A$2:$B$38,2,FALSE),"")</f>
        <v>INE</v>
      </c>
      <c r="AB45" s="302">
        <f>IFERROR(VLOOKUP(AB$2,EA_201_M!$A$2:$B$38,2,FALSE),"")</f>
        <v>2018</v>
      </c>
      <c r="AC45" s="302" t="str">
        <f>IFERROR(VLOOKUP(AC$2,EA_201_M!$A$2:$B$38,2,FALSE),"")</f>
        <v>Comunal</v>
      </c>
      <c r="AD45" s="302"/>
      <c r="AE45" s="302"/>
      <c r="AF45" s="302"/>
      <c r="AG45" s="302"/>
    </row>
    <row r="46" spans="1:33" ht="120">
      <c r="A46" s="302" t="str">
        <f>IFERROR(VLOOKUP(A$2,EA_41_M!$A$2:$B$38,2,FALSE),"")</f>
        <v>EA_41</v>
      </c>
      <c r="B46" s="302" t="str">
        <f>IFERROR(VLOOKUP(B$2,EA_41_M!$A$2:$B$38,2,FALSE),"")</f>
        <v>5. Más y mejor planificación de ciudades y regiones</v>
      </c>
      <c r="C46" s="302" t="str">
        <f>IFERROR(VLOOKUP(C$2,EA_41_M!$A$2:$B$38,2,FALSE),"")</f>
        <v>Exposición del equipamiento crítico a amenazas naturales</v>
      </c>
      <c r="D46" s="302" t="str">
        <f>IFERROR(VLOOKUP(D$2,EA_41_M!$A$2:$B$38,2,FALSE),"")</f>
        <v>Porcentaje de equipamiento crítico expuesto a inundación por tsunami</v>
      </c>
      <c r="E46" s="302" t="str">
        <f>IFERROR(VLOOKUP(E$2,EA_41_M!$A$2:$B$38,2,FALSE),"")</f>
        <v>Complementario</v>
      </c>
      <c r="F46" s="302">
        <f>IFERROR(VLOOKUP(F$2,EA_41_M!$A$2:$B$38,2,FALSE),"")</f>
        <v>2019</v>
      </c>
      <c r="G46" s="302" t="str">
        <f>IFERROR(VLOOKUP(G$2,EA_41_M!$A$2:$B$38,2,FALSE),"")</f>
        <v>Comunal</v>
      </c>
      <c r="H46" s="302" t="str">
        <f>IFERROR(VLOOKUP(H$2,EA_41_M!$A$2:$B$38,2,FALSE),"")</f>
        <v xml:space="preserve">El indicador otorga una imagen de la magnitud de equipamiento crítico expuesto a inundación por tsunami en base a la información de CITSU (Cartas de Inundación por tsunami), es decir, que se vería afectado ante la eventual ocurrencia de inundación por tsunami en las ciudades chilenas. Cabe mencionar que la NTM 003 del Ministerio de Vivienda y urbanismo define edificación estratégica como "aquella edificación donde funcionan y operan instalaciones de utilidad pública necesarias en la recuperación de la normalidad posteriori a un sismo o evento de gran magnitud, y que deben permanecer en funcionamiento durante y después de dicho evento" tales como red hospitalaria, establecimientos de seguridad, edificaciones relacionadas con las comunicaciones, por mencionar algunos de ellos (MINVU, 2013). En esta línea, el conocimiento anticipado de esta información se relaciona directamente con la visualización estratégica de los procesos de planificación urbana, y con cómo la ciudad se proyecta buscando la menor afectación posible al territorio. </v>
      </c>
      <c r="I46" s="302" t="str">
        <f>IFERROR(VLOOKUP(I$2,EA_41_M!$A$2:$B$38,2,FALSE),"")</f>
        <v>Geoprocesamiento</v>
      </c>
      <c r="J46" s="302" t="str">
        <f>IFERROR(VLOOKUP(J$2,EA_41_M!$A$2:$B$38,2,FALSE),"")</f>
        <v>117 comunas</v>
      </c>
      <c r="K46" s="302" t="str">
        <f>IFERROR(VLOOKUP(K$2,EA_41_M!$A$2:$B$38,2,FALSE),"")</f>
        <v>18 comunas</v>
      </c>
      <c r="L46" s="302" t="str">
        <f>IFERROR(VLOOKUP(L$2,EA_41_M!$A$2:$B$38,2,FALSE),"")</f>
        <v>Cantidad</v>
      </c>
      <c r="M46" s="302">
        <f>IFERROR(VLOOKUP(M$2,EA_41_M!$A$2:$B$38,2,FALSE),"")</f>
        <v>43855</v>
      </c>
      <c r="N46" s="302">
        <f>IFERROR(VLOOKUP(N$2,EA_41_M!$A$2:$B$38,2,FALSE),"")</f>
        <v>43862</v>
      </c>
      <c r="O46" s="302" t="str">
        <f>IFERROR(VLOOKUP(O$2,EA_41_M!$A$2:$B$38,2,FALSE),"")</f>
        <v>2 años</v>
      </c>
      <c r="P46" s="302" t="str">
        <f>IFERROR(VLOOKUP(P$2,EA_41_M!$A$2:$B$38,2,FALSE),"")</f>
        <v>Tsunami- Riesgos- Amenazas- Equipamiento crítico</v>
      </c>
      <c r="Q46" s="302" t="str">
        <f>IFERROR(VLOOKUP(Q$2,EA_41_M!$A$2:$B$38,2,FALSE),"")</f>
        <v>Sociedad</v>
      </c>
      <c r="R46" s="302" t="str">
        <f>IFERROR(VLOOKUP(R$2,EA_41_M!$A$2:$B$38,2,FALSE),"")</f>
        <v>Instituto Nacional de Estadísticas (INE)</v>
      </c>
      <c r="S46" s="302" t="str">
        <f>IFERROR(VLOOKUP(S$2,EA_41_M!$A$2:$B$38,2,FALSE),"")</f>
        <v>1. La actualización del indicador depende de una gran cantidad de insumos de información, alojados mayoritariamente en IDE Chile, y por tanto depende de varias instituciones proveedoras.                                                                                                                                                                                     2. El SHOA no cuenta con todas las cartas de inundación de las comunas del SIEDU de potencial afectación por tsunami.</v>
      </c>
      <c r="T46" s="302" t="str">
        <f>IFERROR(VLOOKUP(T$2,EA_41_M!$A$2:$B$38,2,FALSE),"")</f>
        <v>No tiene</v>
      </c>
      <c r="U46" s="302" t="str">
        <f>IFERROR(VLOOKUP(U$2,EA_41_M!$A$2:$B$38,2,FALSE),"")</f>
        <v>EA_200</v>
      </c>
      <c r="V46" s="302" t="str">
        <f>IFERROR(VLOOKUP(V$2,EA_41_M!$A$2:$B$38,2,FALSE),"")</f>
        <v>CITSU</v>
      </c>
      <c r="W46" s="302" t="str">
        <f>IFERROR(VLOOKUP(W$2,EA_41_M!$A$2:$B$38,2,FALSE),"")</f>
        <v>SHOA</v>
      </c>
      <c r="X46" s="302" t="str">
        <f>IFERROR(VLOOKUP(X$2,EA_41_M!$A$2:$B$38,2,FALSE),"")</f>
        <v xml:space="preserve">Arica- 2012, Iquique- 2012, Antofagasta- 2013, Coquimbo- La Serena- 2015, Valparaíso- Viña del Mar- 2012, Concón- 2012, Quintero- Puchuncaví- 2012, San Antonio- 2014, Cartagena- 2018, Constitución- 2016, Coronel-Lota- 2013, Penco- Tomé 2013, Talcahuano- 2013, Valdivia (Niebla)-2019, Punta Arenas- 2016. </v>
      </c>
      <c r="Y46" s="302" t="str">
        <f>IFERROR(VLOOKUP(Y$2,EA_41_M!$A$2:$B$38,2,FALSE),"")</f>
        <v>Comunal</v>
      </c>
      <c r="Z46" s="302" t="str">
        <f>IFERROR(VLOOKUP(Z$2,EA_41_M!$A$2:$B$38,2,FALSE),"")</f>
        <v>Cobertura de equipamiento crítico (educación - salud- gobierno y seguridad)</v>
      </c>
      <c r="AA46" s="302" t="str">
        <f>IFERROR(VLOOKUP(AA$2,EA_41_M!$A$2:$B$38,2,FALSE),"")</f>
        <v>Instituto Nacional de Estadísticas (INE), Infraestructura de datos espaciales (IDE Chile)</v>
      </c>
      <c r="AB46" s="302">
        <f>IFERROR(VLOOKUP(AB$2,EA_41_M!$A$2:$B$38,2,FALSE),"")</f>
        <v>2019</v>
      </c>
      <c r="AC46" s="302" t="str">
        <f>IFERROR(VLOOKUP(AC$2,EA_41_M!$A$2:$B$38,2,FALSE),"")</f>
        <v>Comunal</v>
      </c>
      <c r="AD46" s="302"/>
      <c r="AE46" s="302"/>
      <c r="AF46" s="302"/>
      <c r="AG46" s="302"/>
    </row>
    <row r="47" spans="1:33" ht="96">
      <c r="A47" s="302" t="str">
        <f>IFERROR(VLOOKUP(A$2,EA_200_M!$A$2:$B$38,2,FALSE),"")</f>
        <v>EA_200</v>
      </c>
      <c r="B47" s="302" t="str">
        <f>IFERROR(VLOOKUP(B$2,EA_200_M!$A$2:$B$38,2,FALSE),"")</f>
        <v>5. Más y mejor planificación de ciudades y regiones</v>
      </c>
      <c r="C47" s="302" t="str">
        <f>IFERROR(VLOOKUP(C$2,EA_200_M!$A$2:$B$38,2,FALSE),"")</f>
        <v>Exposición del equipamiento crítico a amenazas naturales</v>
      </c>
      <c r="D47" s="302" t="str">
        <f>IFERROR(VLOOKUP(D$2,EA_200_M!$A$2:$B$38,2,FALSE),"")</f>
        <v>Porcentaje de equipamiento crítico ubicado en zonas con mayor recurrencia de incendios forestales</v>
      </c>
      <c r="E47" s="302" t="str">
        <f>IFERROR(VLOOKUP(E$2,EA_200_M!$A$2:$B$38,2,FALSE),"")</f>
        <v>Estructural</v>
      </c>
      <c r="F47" s="302">
        <f>IFERROR(VLOOKUP(F$2,EA_200_M!$A$2:$B$38,2,FALSE),"")</f>
        <v>2019</v>
      </c>
      <c r="G47" s="302" t="str">
        <f>IFERROR(VLOOKUP(G$2,EA_200_M!$A$2:$B$38,2,FALSE),"")</f>
        <v>Comunal</v>
      </c>
      <c r="H47" s="302" t="str">
        <f>IFERROR(VLOOKUP(H$2,EA_200_M!$A$2:$B$38,2,FALSE),"")</f>
        <v>El indicador otorga una imagen de la magnitud de equipamiento crítico expuesto, es decir, que se vería afectado ante la eventual ocurrencia de un evento de incendio forestal en las ciudades chilenas, todo ello de acuerdo con aquellas áreas que han sido identificadas como de mayor recurrencia. Cabe mencionar que la NTM 003 del Ministerio de Vivienda y urbanismo define edificación estratégica como "aquella edificación donde funcionan y operan instalaciones de utilidad pública necesarias en la recuperación de la normalidad posteriori a un sismo o evento de gran magnitud, y que deben permanecer en funcionamiento durante y después de dicho evento" tales como red hospitalaria, establecimientos de seguridad, edificaciones relacionadas con las comunicaciones, por mencionar algunos de ellos (MINVU, 2013). En esta línea, el conocimiento anticipado de esta información se relaciona directamente con la visualización estratégica de los procesos de planificación urbana, y con cómo la ciudad se proyecta buscando la menor afectación posible al territorio.</v>
      </c>
      <c r="I47" s="302" t="str">
        <f>IFERROR(VLOOKUP(I$2,EA_200_M!$A$2:$B$38,2,FALSE),"")</f>
        <v>Geoprocesamiento</v>
      </c>
      <c r="J47" s="302" t="str">
        <f>IFERROR(VLOOKUP(J$2,EA_200_M!$A$2:$B$38,2,FALSE),"")</f>
        <v>117 comunas</v>
      </c>
      <c r="K47" s="302" t="str">
        <f>IFERROR(VLOOKUP(K$2,EA_200_M!$A$2:$B$38,2,FALSE),"")</f>
        <v>82 comunas</v>
      </c>
      <c r="L47" s="302" t="str">
        <f>IFERROR(VLOOKUP(L$2,EA_200_M!$A$2:$B$38,2,FALSE),"")</f>
        <v>Cantidad</v>
      </c>
      <c r="M47" s="302">
        <f>IFERROR(VLOOKUP(M$2,EA_200_M!$A$2:$B$38,2,FALSE),"")</f>
        <v>43855</v>
      </c>
      <c r="N47" s="302">
        <f>IFERROR(VLOOKUP(N$2,EA_200_M!$A$2:$B$38,2,FALSE),"")</f>
        <v>43862</v>
      </c>
      <c r="O47" s="302" t="str">
        <f>IFERROR(VLOOKUP(O$2,EA_200_M!$A$2:$B$38,2,FALSE),"")</f>
        <v>2 años</v>
      </c>
      <c r="P47" s="302" t="str">
        <f>IFERROR(VLOOKUP(P$2,EA_200_M!$A$2:$B$38,2,FALSE),"")</f>
        <v>Incendios forestales- Riesgos- Amenazas- Equipamiento critico</v>
      </c>
      <c r="Q47" s="302" t="str">
        <f>IFERROR(VLOOKUP(Q$2,EA_200_M!$A$2:$B$38,2,FALSE),"")</f>
        <v>Sociedad</v>
      </c>
      <c r="R47" s="302" t="str">
        <f>IFERROR(VLOOKUP(R$2,EA_200_M!$A$2:$B$38,2,FALSE),"")</f>
        <v>Instituto Nacional de Estadísticas (INE)</v>
      </c>
      <c r="S47" s="302" t="str">
        <f>IFERROR(VLOOKUP(S$2,EA_200_M!$A$2:$B$38,2,FALSE),"")</f>
        <v xml:space="preserve">La actualización del indicador depende de una gran cantidad de insumos de información, alojados mayoritariamente en IDE Chile, y por tanto depende de varias instituciones proveedoras.                                                                                                                                                                        </v>
      </c>
      <c r="T47" s="302" t="str">
        <f>IFERROR(VLOOKUP(T$2,EA_200_M!$A$2:$B$38,2,FALSE),"")</f>
        <v>No tiene</v>
      </c>
      <c r="U47" s="302" t="str">
        <f>IFERROR(VLOOKUP(U$2,EA_200_M!$A$2:$B$38,2,FALSE),"")</f>
        <v>EA_41</v>
      </c>
      <c r="V47" s="302" t="str">
        <f>IFERROR(VLOOKUP(V$2,EA_200_M!$A$2:$B$38,2,FALSE),"")</f>
        <v>Zonas de afectación por incendios forestales (5 últimas temporadas de incendios forestales (primavera-verano) 2014-2015, 2015-2016, 2016-2017, 2017-2018 y 2018-2019).</v>
      </c>
      <c r="W47" s="302" t="str">
        <f>IFERROR(VLOOKUP(W$2,EA_200_M!$A$2:$B$38,2,FALSE),"")</f>
        <v>ONEMI (a través de IDE Chile)</v>
      </c>
      <c r="X47" s="302">
        <f>IFERROR(VLOOKUP(X$2,EA_200_M!$A$2:$B$38,2,FALSE),"")</f>
        <v>2019</v>
      </c>
      <c r="Y47" s="302" t="str">
        <f>IFERROR(VLOOKUP(Y$2,EA_200_M!$A$2:$B$38,2,FALSE),"")</f>
        <v>Comunal</v>
      </c>
      <c r="Z47" s="302" t="str">
        <f>IFERROR(VLOOKUP(Z$2,EA_200_M!$A$2:$B$38,2,FALSE),"")</f>
        <v>Cobertura de equipamiento crítico (educación - salud- gobierno y seguridad)</v>
      </c>
      <c r="AA47" s="302" t="str">
        <f>IFERROR(VLOOKUP(AA$2,EA_200_M!$A$2:$B$38,2,FALSE),"")</f>
        <v>Instituto Nacional de Estadísticas (INE), Infraestructura de datos espaciales (IDE Chile)</v>
      </c>
      <c r="AB47" s="302">
        <f>IFERROR(VLOOKUP(AB$2,EA_200_M!$A$2:$B$38,2,FALSE),"")</f>
        <v>2019</v>
      </c>
      <c r="AC47" s="302" t="str">
        <f>IFERROR(VLOOKUP(AC$2,EA_200_M!$A$2:$B$38,2,FALSE),"")</f>
        <v>Comunal</v>
      </c>
      <c r="AD47" s="302"/>
      <c r="AE47" s="302"/>
      <c r="AF47" s="302"/>
      <c r="AG47" s="302"/>
    </row>
    <row r="48" spans="1:33" ht="96">
      <c r="A48" s="302" t="str">
        <f>IFERROR(VLOOKUP(A$2,IG_1_M!$A$2:$C$38,3,FALSE),"")</f>
        <v>IG_1</v>
      </c>
      <c r="B48" s="302" t="str">
        <f>IFERROR(VLOOKUP(B$2,IG_1_M!$A$2:$C$38,3,FALSE),"")</f>
        <v>5. Más y mejor planificación de ciudades y regiones</v>
      </c>
      <c r="C48" s="302" t="str">
        <f>IFERROR(VLOOKUP(C$2,IG_1_M!$A$2:$C$38,3,FALSE),"")</f>
        <v>Proceso de descentralización urbana</v>
      </c>
      <c r="D48" s="302" t="str">
        <f>IFERROR(VLOOKUP(D$2,IG_1_M!$A$2:$C$38,3,FALSE),"")</f>
        <v>Porcentaje de la inversión nacional a escala comunal en la que participa el municipio como institución contratante</v>
      </c>
      <c r="E48" s="302" t="str">
        <f>IFERROR(VLOOKUP(E$2,IG_1_M!$A$2:$C$38,3,FALSE),"")</f>
        <v>Estructural</v>
      </c>
      <c r="F48" s="302">
        <f>IFERROR(VLOOKUP(F$2,IG_1_M!$A$2:$C$38,3,FALSE),"")</f>
        <v>2019</v>
      </c>
      <c r="G48" s="302" t="str">
        <f>IFERROR(VLOOKUP(G$2,IG_1_M!$A$2:$C$38,3,FALSE),"")</f>
        <v>Comunal</v>
      </c>
      <c r="H48" s="302" t="str">
        <f>IFERROR(VLOOKUP(H$2,IG_1_M!$A$2:$C$38,3,FALSE),"")</f>
        <v>Este indicador mide el porcentaje de la inversión nacional a escala comunal en la que participa el municipio como institución contratante entre los años 2015 - 2019. El rol del municipio como institución contratante, garantiza su participación en las decisiones de inversión que nacen en esta y otras escalas superiores. La información se obtiene de la base de datos del Portal GEO-CGR entregada directamente por la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v>
      </c>
      <c r="I48" s="302" t="str">
        <f>IFERROR(VLOOKUP(I$2,IG_1_M!$A$2:$C$38,3,FALSE),"")</f>
        <v>Análisis de Inversión</v>
      </c>
      <c r="J48" s="302" t="str">
        <f>IFERROR(VLOOKUP(J$2,IG_1_M!$A$2:$C$38,3,FALSE),"")</f>
        <v xml:space="preserve">117 comunas </v>
      </c>
      <c r="K48" s="302" t="str">
        <f>IFERROR(VLOOKUP(K$2,IG_1_M!$A$2:$C$38,3,FALSE),"")</f>
        <v xml:space="preserve">117 comunas </v>
      </c>
      <c r="L48" s="302" t="str">
        <f>IFERROR(VLOOKUP(L$2,IG_1_M!$A$2:$C$38,3,FALSE),"")</f>
        <v>Porcentaje</v>
      </c>
      <c r="M48" s="814">
        <f>IFERROR(VLOOKUP(M$2,IG_1_M!$A$2:$C$38,3,FALSE),"")</f>
        <v>43102</v>
      </c>
      <c r="N48" s="814">
        <f>IFERROR(VLOOKUP(N$2,IG_1_M!$A$2:$C$38,3,FALSE),"")</f>
        <v>44267</v>
      </c>
      <c r="O48" s="302" t="str">
        <f>IFERROR(VLOOKUP(O$2,IG_1_M!$A$2:$C$38,3,FALSE),"")</f>
        <v>Anual</v>
      </c>
      <c r="P48" s="302" t="str">
        <f>IFERROR(VLOOKUP(P$2,IG_1_M!$A$2:$C$38,3,FALSE),"")</f>
        <v>Inversión pública - Obras públicas</v>
      </c>
      <c r="Q48" s="302" t="str">
        <f>IFERROR(VLOOKUP(Q$2,IG_1_M!$A$2:$C$38,3,FALSE),"")</f>
        <v>Economía</v>
      </c>
      <c r="R48" s="302" t="str">
        <f>IFERROR(VLOOKUP(R$2,IG_1_M!$A$2:$C$38,3,FALSE),"")</f>
        <v>Instituto Nacional de Estadísticas (INE)</v>
      </c>
      <c r="S48" s="302" t="str">
        <f>IFERROR(VLOOKUP(S$2,IG_1_M!$A$2:$C$38,3,FALSE),"")</f>
        <v>1. La base de datos con la información necesaria para el desarrollo del indicador presenta diferencias a la hora de declarar las cifras, por lo que se requiere investigar los montos registrados en la plataforma electrónica Mercado Público para asociar los valores que debieran estar pesos.                                                                                                                                                                                 2. Los datos de la plataforma GEO-CGR son parte de una integración con Mercado Público, donde cada servicio es responsable de ingresar al sistema y completar de forma correcta la información requerida. No obstante, ocurren situaciones en que los servicios pueden declarar de manera errónea y regularizan de manera incorrecta los proyectos adjudicados.</v>
      </c>
      <c r="T48" s="302" t="str">
        <f>IFERROR(VLOOKUP(T$2,IG_1_M!$A$2:$C$38,3,FALSE),"")</f>
        <v>Respecto a la Línea de Base 2018, existe una diferencia en el porcentaje de inversión nacional en siete municipios, la cual se refleja en su variación, que va entre 104 y un 1.721%. Una explicación a ello sería la diferencia en la inversión comunal en la que participa el municipio como institución contratante entre un periodo y otro.</v>
      </c>
      <c r="U48" s="302" t="str">
        <f>IFERROR(VLOOKUP(U$2,IG_1_M!$A$2:$C$38,3,FALSE),"")</f>
        <v>No tiene</v>
      </c>
      <c r="V48" s="302" t="str">
        <f>IFERROR(VLOOKUP(V$2,IG_1_M!$A$2:$C$38,3,FALSE),"")</f>
        <v>Montos de inversión nacional a escala comunal en la que participa el municipio como institución contratante y montos totales de inversión de obras públicas que realizan las entidades de la administración del Estado en la comuna.</v>
      </c>
      <c r="W48" s="302" t="str">
        <f>IFERROR(VLOOKUP(W$2,IG_1_M!$A$2:$C$38,3,FALSE),"")</f>
        <v>CGR</v>
      </c>
      <c r="X48" s="302" t="str">
        <f>IFERROR(VLOOKUP(X$2,IG_1_M!$A$2:$C$38,3,FALSE),"")</f>
        <v>2015-2019</v>
      </c>
      <c r="Y48" s="302" t="str">
        <f>IFERROR(VLOOKUP(Y$2,IG_1_M!$A$2:$C$38,3,FALSE),"")</f>
        <v>Comunal</v>
      </c>
      <c r="Z48" s="302"/>
      <c r="AA48" s="302"/>
      <c r="AB48" s="302"/>
      <c r="AC48" s="302"/>
      <c r="AD48" s="302"/>
      <c r="AE48" s="302"/>
      <c r="AF48" s="302"/>
      <c r="AG48" s="302"/>
    </row>
    <row r="49" spans="1:33" ht="60">
      <c r="A49" s="302" t="str">
        <f>IFERROR(VLOOKUP(A$2,IG_66_M!$A$2:$C$38,3,FALSE),"")</f>
        <v>IG_66</v>
      </c>
      <c r="B49" s="302" t="str">
        <f>IFERROR(VLOOKUP(B$2,IG_66_M!$A$2:$C$38,3,FALSE),"")</f>
        <v>5. Más y mejor planificación de ciudades y regiones</v>
      </c>
      <c r="C49" s="302" t="str">
        <f>IFERROR(VLOOKUP(C$2,IG_66_M!$A$2:$C$38,3,FALSE),"")</f>
        <v>Planificación urbana</v>
      </c>
      <c r="D49" s="302" t="str">
        <f>IFERROR(VLOOKUP(D$2,IG_66_M!$A$2:$C$38,3,FALSE),"")</f>
        <v>Plan regulador comunal actualizado en los últimos 10 años</v>
      </c>
      <c r="E49" s="302" t="str">
        <f>IFERROR(VLOOKUP(E$2,IG_66_M!$A$2:$C$38,3,FALSE),"")</f>
        <v>Estructural</v>
      </c>
      <c r="F49" s="302">
        <f>IFERROR(VLOOKUP(F$2,IG_66_M!$A$2:$C$38,3,FALSE),"")</f>
        <v>2019</v>
      </c>
      <c r="G49" s="302" t="str">
        <f>IFERROR(VLOOKUP(G$2,IG_66_M!$A$2:$C$38,3,FALSE),"")</f>
        <v>Comunal</v>
      </c>
      <c r="H49" s="302" t="str">
        <f>IFERROR(VLOOKUP(H$2,IG_66_M!$A$2:$C$38,3,FALSE),"")</f>
        <v>Este indicador determina si una comuna cuenta con un plan regulador comunal actualizado (aprobado o modificado en los últimos 10 años) permitiendo establecer directrices claras sobre futuros crecimientos y transformaciones urbanas. En el análisis se considera de importancia la modificación en más de una zona y respecto a más de una norma urbanística, así como también las modificaciones de áreas de riesgo. Por otra parte, no se consideran modificaciones importantes las enmiendas y los cambios en territorios acotados o con desafectación de declaratorias de utilidad pública efectuadas en los últimos 10 años.</v>
      </c>
      <c r="I49" s="302" t="str">
        <f>IFERROR(VLOOKUP(I$2,IG_66_M!$A$2:$C$38,3,FALSE),"")</f>
        <v>Análisis de documentos</v>
      </c>
      <c r="J49" s="302" t="str">
        <f>IFERROR(VLOOKUP(J$2,IG_66_M!$A$2:$C$38,3,FALSE),"")</f>
        <v>117 comunas</v>
      </c>
      <c r="K49" s="302" t="str">
        <f>IFERROR(VLOOKUP(K$2,IG_66_M!$A$2:$C$38,3,FALSE),"")</f>
        <v>117 comunas</v>
      </c>
      <c r="L49" s="302" t="str">
        <f>IFERROR(VLOOKUP(L$2,IG_66_M!$A$2:$C$38,3,FALSE),"")</f>
        <v>Sí o No</v>
      </c>
      <c r="M49" s="814">
        <f>IFERROR(VLOOKUP(M$2,IG_66_M!$A$2:$C$38,3,FALSE),"")</f>
        <v>43193</v>
      </c>
      <c r="N49" s="814">
        <f>IFERROR(VLOOKUP(N$2,IG_66_M!$A$2:$C$38,3,FALSE),"")</f>
        <v>44133</v>
      </c>
      <c r="O49" s="302" t="str">
        <f>IFERROR(VLOOKUP(O$2,IG_66_M!$A$2:$C$38,3,FALSE),"")</f>
        <v>Anual: Según disponibilidad de la fuente</v>
      </c>
      <c r="P49" s="302" t="str">
        <f>IFERROR(VLOOKUP(P$2,IG_66_M!$A$2:$C$38,3,FALSE),"")</f>
        <v>Plan Regulador Comunal</v>
      </c>
      <c r="Q49" s="302" t="str">
        <f>IFERROR(VLOOKUP(Q$2,IG_66_M!$A$2:$C$38,3,FALSE),"")</f>
        <v>Planificación urbana</v>
      </c>
      <c r="R49" s="302" t="str">
        <f>IFERROR(VLOOKUP(R$2,IG_66_M!$A$2:$C$38,3,FALSE),"")</f>
        <v>Instituto Nacional de Estadísticas (INE)</v>
      </c>
      <c r="S49" s="302" t="str">
        <f>IFERROR(VLOOKUP(S$2,IG_66_M!$A$2:$C$38,3,FALSE),"")</f>
        <v xml:space="preserve">En algunos casos, existe un grado de desactualización entre el último Plan Regulador Comunal aprobado y el disponible en la página web del MINVU. </v>
      </c>
      <c r="T49" s="302" t="str">
        <f>IFERROR(VLOOKUP(T$2,IG_66_M!$A$2:$C$38,3,FALSE),"")</f>
        <v>1. Las comunas que contaban con un PRC actualizado en el periodo anterior totalizaron 52. En la revisión y análisis para este periodo se contabilizaron 62 comunas.                                                                                                                                                                                                                2. De las 117 comunas del SIEDU, 16 no cuentan con un instrumento propio de planificación, por lo que se rigen con el plan regulador de la comuna que les dio origen o con un plan intercomunal o metropolitano. Para estas comunas, el año de actualización no aplica.</v>
      </c>
      <c r="U49" s="302" t="str">
        <f>IFERROR(VLOOKUP(U$2,IG_66_M!$A$2:$C$38,3,FALSE),"")</f>
        <v>No tiene</v>
      </c>
      <c r="V49" s="302" t="str">
        <f>IFERROR(VLOOKUP(V$2,IG_66_M!$A$2:$C$38,3,FALSE),"")</f>
        <v>Plan Regulador Comunal</v>
      </c>
      <c r="W49" s="302" t="str">
        <f>IFERROR(VLOOKUP(W$2,IG_66_M!$A$2:$C$38,3,FALSE),"")</f>
        <v>Ministerio de Vivienda y Urbanismo (MINVU), Diario Oficial y Municipios</v>
      </c>
      <c r="X49" s="302">
        <f>IFERROR(VLOOKUP(X$2,IG_66_M!$A$2:$C$38,3,FALSE),"")</f>
        <v>2019</v>
      </c>
      <c r="Y49" s="302" t="str">
        <f>IFERROR(VLOOKUP(Y$2,IG_66_M!$A$2:$C$38,3,FALSE),"")</f>
        <v>Comunal</v>
      </c>
      <c r="Z49" s="302"/>
      <c r="AA49" s="302"/>
      <c r="AB49" s="302"/>
      <c r="AC49" s="302"/>
      <c r="AD49" s="302"/>
      <c r="AE49" s="302"/>
      <c r="AF49" s="302"/>
      <c r="AG49" s="302"/>
    </row>
    <row r="50" spans="1:33" ht="84">
      <c r="A50" s="302" t="str">
        <f>IFERROR(VLOOKUP(A$2,DE_3_M!$A$2:$C$38,3,FALSE),"")</f>
        <v>DE_3</v>
      </c>
      <c r="B50" s="302" t="str">
        <f>IFERROR(VLOOKUP(B$2,DE_3_M!$A$2:$C$38,3,FALSE),"")</f>
        <v>6. Mayor crecimiento económico inclusivo y sostenible para el desarrollo urbano</v>
      </c>
      <c r="C50" s="302" t="str">
        <f>IFERROR(VLOOKUP(C$2,DE_3_M!$A$2:$C$38,3,FALSE),"")</f>
        <v>Autonomía y gestión municipal</v>
      </c>
      <c r="D50" s="302" t="str">
        <f>IFERROR(VLOOKUP(D$2,DE_3_M!$A$2:$C$38,3,FALSE),"")</f>
        <v>Participación del Fondo Común Municipal (FCM) en el ingreso municipal total (descontadas las transferencias)</v>
      </c>
      <c r="E50" s="302" t="str">
        <f>IFERROR(VLOOKUP(E$2,DE_3_M!$A$2:$C$38,3,FALSE),"")</f>
        <v>Estructural</v>
      </c>
      <c r="F50" s="302">
        <f>IFERROR(VLOOKUP(F$2,DE_3_M!$A$2:$C$38,3,FALSE),"")</f>
        <v>2019</v>
      </c>
      <c r="G50" s="302" t="str">
        <f>IFERROR(VLOOKUP(G$2,DE_3_M!$A$2:$C$38,3,FALSE),"")</f>
        <v>Comunal</v>
      </c>
      <c r="H50" s="302" t="str">
        <f>IFERROR(VLOOKUP(H$2,DE_3_M!$A$2:$C$38,3,FALSE),"")</f>
        <v>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v>
      </c>
      <c r="I50" s="302" t="str">
        <f>IFERROR(VLOOKUP(I$2,DE_3_M!$A$2:$C$38,3,FALSE),"")</f>
        <v>Análisis de base de datos</v>
      </c>
      <c r="J50" s="302" t="str">
        <f>IFERROR(VLOOKUP(J$2,DE_3_M!$A$2:$C$38,3,FALSE),"")</f>
        <v>117 comunas</v>
      </c>
      <c r="K50" s="302" t="str">
        <f>IFERROR(VLOOKUP(K$2,DE_3_M!$A$2:$C$38,3,FALSE),"")</f>
        <v>117 comunas</v>
      </c>
      <c r="L50" s="302" t="str">
        <f>IFERROR(VLOOKUP(L$2,DE_3_M!$A$2:$C$38,3,FALSE),"")</f>
        <v>Porcentaje</v>
      </c>
      <c r="M50" s="814">
        <f>IFERROR(VLOOKUP(M$2,DE_3_M!$A$2:$C$38,3,FALSE),"")</f>
        <v>43286</v>
      </c>
      <c r="N50" s="814">
        <f>IFERROR(VLOOKUP(N$2,DE_3_M!$A$2:$C$38,3,FALSE),"")</f>
        <v>44082</v>
      </c>
      <c r="O50" s="302" t="str">
        <f>IFERROR(VLOOKUP(O$2,DE_3_M!$A$2:$C$38,3,FALSE),"")</f>
        <v>Anual</v>
      </c>
      <c r="P50" s="302" t="str">
        <f>IFERROR(VLOOKUP(P$2,DE_3_M!$A$2:$C$38,3,FALSE),"")</f>
        <v>FCM - Autonomía municipal- Gestión municipal</v>
      </c>
      <c r="Q50" s="302" t="str">
        <f>IFERROR(VLOOKUP(Q$2,DE_3_M!$A$2:$C$38,3,FALSE),"")</f>
        <v>Economía</v>
      </c>
      <c r="R50" s="302" t="str">
        <f>IFERROR(VLOOKUP(R$2,DE_3_M!$A$2:$C$38,3,FALSE),"")</f>
        <v>Instituto Nacional de Estadísticas (INE)</v>
      </c>
      <c r="S50" s="302" t="str">
        <f>IFERROR(VLOOKUP(S$2,DE_3_M!$A$2:$C$38,3,FALSE),"")</f>
        <v>No se identifican limitaciones para el cálculo del indicador a la fecha de su actualización.</v>
      </c>
      <c r="T50" s="302" t="str">
        <f>IFERROR(VLOOKUP(T$2,DE_3_M!$A$2:$C$38,3,FALSE),"")</f>
        <v>No tiene</v>
      </c>
      <c r="U50" s="302" t="str">
        <f>IFERROR(VLOOKUP(U$2,DE_3_M!$A$2:$C$38,3,FALSE),"")</f>
        <v>No tiene</v>
      </c>
      <c r="V50" s="302" t="str">
        <f>IFERROR(VLOOKUP(V$2,DE_3_M!$A$2:$C$38,3,FALSE),"")</f>
        <v>Ingresos recibidos del FCM</v>
      </c>
      <c r="W50" s="302" t="str">
        <f>IFERROR(VLOOKUP(W$2,DE_3_M!$A$2:$C$38,3,FALSE),"")</f>
        <v>Subsecretaría de Desarrollo Regional y Administración (SUBDERE)- Sistema Nacional de Información Municipal (SINIM)</v>
      </c>
      <c r="X50" s="302">
        <f>IFERROR(VLOOKUP(X$2,DE_3_M!$A$2:$C$38,3,FALSE),"")</f>
        <v>2019</v>
      </c>
      <c r="Y50" s="302" t="str">
        <f>IFERROR(VLOOKUP(Y$2,DE_3_M!$A$2:$C$38,3,FALSE),"")</f>
        <v>Comunal</v>
      </c>
      <c r="Z50" s="302" t="str">
        <f>IFERROR(VLOOKUP(Z$2,DE_3_M!$A$2:$C$38,3,FALSE),"")</f>
        <v>Ingreso municipal total (descontadas las transferencias)</v>
      </c>
      <c r="AA50" s="302" t="str">
        <f>IFERROR(VLOOKUP(AA$2,DE_3_M!$A$2:$C$38,3,FALSE),"")</f>
        <v>SUBDERE</v>
      </c>
      <c r="AB50" s="302">
        <f>IFERROR(VLOOKUP(AB$2,DE_3_M!$A$2:$C$38,3,FALSE),"")</f>
        <v>2019</v>
      </c>
      <c r="AC50" s="302" t="str">
        <f>IFERROR(VLOOKUP(AC$2,DE_3_M!$A$2:$C$38,3,FALSE),"")</f>
        <v>Comunal</v>
      </c>
      <c r="AD50" s="302"/>
      <c r="AE50" s="302"/>
      <c r="AF50" s="302"/>
      <c r="AG50" s="302"/>
    </row>
    <row r="51" spans="1:33" ht="48">
      <c r="A51" s="302" t="str">
        <f>IFERROR(VLOOKUP(A$2,DE_99_M!$A$2:$C$38,3,FALSE),"")</f>
        <v>DE_99</v>
      </c>
      <c r="B51" s="302" t="str">
        <f>IFERROR(VLOOKUP(B$2,DE_99_M!$A$2:$C$38,3,FALSE),"")</f>
        <v>6. Mayor crecimiento económico inclusivo y sostenible para el desarrollo urbano</v>
      </c>
      <c r="C51" s="302" t="str">
        <f>IFERROR(VLOOKUP(C$2,DE_99_M!$A$2:$C$38,3,FALSE),"")</f>
        <v>Estado y calidad del mercado laboral</v>
      </c>
      <c r="D51" s="302" t="str">
        <f>IFERROR(VLOOKUP(D$2,DE_99_M!$A$2:$C$38,3,FALSE),"")</f>
        <v>Porcentaje de ocupados que trabajan en el sector primario</v>
      </c>
      <c r="E51" s="302" t="str">
        <f>IFERROR(VLOOKUP(E$2,DE_99_M!$A$2:$C$38,3,FALSE),"")</f>
        <v>Complementario</v>
      </c>
      <c r="F51" s="302">
        <f>IFERROR(VLOOKUP(F$2,DE_99_M!$A$2:$C$38,3,FALSE),"")</f>
        <v>2019</v>
      </c>
      <c r="G51" s="302" t="str">
        <f>IFERROR(VLOOKUP(G$2,DE_99_M!$A$2:$C$38,3,FALSE),"")</f>
        <v>Ciudad</v>
      </c>
      <c r="H51" s="302" t="str">
        <f>IFERROR(VLOOKUP(H$2,DE_99_M!$A$2:$C$38,3,FALSE),"")</f>
        <v>Este indicador representa el número de personas ocupadas que trabajan en el sector primario de la economía respecto del total de ocupados. Se incluye la población que se desempeña en las ramas económicas de: agricultura, ganadería, caza y silvicultura, pesca, y explotación de minas y canteras, por ciudades.</v>
      </c>
      <c r="I51" s="302" t="str">
        <f>IFERROR(VLOOKUP(I$2,DE_99_M!$A$2:$C$38,3,FALSE),"")</f>
        <v>Análisis y procesamiento de base de datos</v>
      </c>
      <c r="J51" s="302" t="str">
        <f>IFERROR(VLOOKUP(J$2,DE_99_M!$A$2:$C$38,3,FALSE),"")</f>
        <v>33 ciudades definidas por la Encuesta Nacional de Empleo</v>
      </c>
      <c r="K51" s="302" t="str">
        <f>IFERROR(VLOOKUP(K$2,DE_99_M!$A$2:$C$38,3,FALSE),"")</f>
        <v>33 ciudades definidas por la Encuesta Nacional de Empleo</v>
      </c>
      <c r="L51" s="302" t="str">
        <f>IFERROR(VLOOKUP(L$2,DE_99_M!$A$2:$C$38,3,FALSE),"")</f>
        <v>Porcentaje</v>
      </c>
      <c r="M51" s="814">
        <f>IFERROR(VLOOKUP(M$2,DE_99_M!$A$2:$C$38,3,FALSE),"")</f>
        <v>43084</v>
      </c>
      <c r="N51" s="814">
        <f>IFERROR(VLOOKUP(N$2,DE_99_M!$A$2:$C$38,3,FALSE),"")</f>
        <v>44267</v>
      </c>
      <c r="O51" s="302" t="str">
        <f>IFERROR(VLOOKUP(O$2,DE_99_M!$A$2:$C$38,3,FALSE),"")</f>
        <v xml:space="preserve">Anual </v>
      </c>
      <c r="P51" s="302" t="str">
        <f>IFERROR(VLOOKUP(P$2,DE_99_M!$A$2:$C$38,3,FALSE),"")</f>
        <v>Sector económico primario - Empleo - Ocupados</v>
      </c>
      <c r="Q51" s="302" t="str">
        <f>IFERROR(VLOOKUP(Q$2,DE_99_M!$A$2:$C$38,3,FALSE),"")</f>
        <v>Economía</v>
      </c>
      <c r="R51" s="302" t="str">
        <f>IFERROR(VLOOKUP(R$2,DE_99_M!$A$2:$C$38,3,FALSE),"")</f>
        <v>Instituto Nacional de Estadísticas (INE)</v>
      </c>
      <c r="S51" s="302" t="str">
        <f>IFERROR(VLOOKUP(S$2,DE_99_M!$A$2:$C$38,3,FALSE),"")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51" s="302" t="str">
        <f>IFERROR(VLOOKUP(T$2,DE_99_M!$A$2:$C$38,3,FALSE),"")</f>
        <v>No tiene</v>
      </c>
      <c r="U51" s="302" t="str">
        <f>IFERROR(VLOOKUP(U$2,DE_99_M!$A$2:$C$38,3,FALSE),"")</f>
        <v>DE_18, DE_98, DE_100, DE_101</v>
      </c>
      <c r="V51" s="302" t="str">
        <f>IFERROR(VLOOKUP(V$2,DE_99_M!$A$2:$C$38,3,FALSE),"")</f>
        <v>Número de personas ocupadas en el sector agricultura, caza, silvicultura y pesca</v>
      </c>
      <c r="W51" s="302" t="str">
        <f>IFERROR(VLOOKUP(W$2,DE_99_M!$A$2:$C$38,3,FALSE),"")</f>
        <v>INE</v>
      </c>
      <c r="X51" s="302">
        <f>IFERROR(VLOOKUP(X$2,DE_99_M!$A$2:$C$38,3,FALSE),"")</f>
        <v>2019</v>
      </c>
      <c r="Y51" s="302" t="str">
        <f>IFERROR(VLOOKUP(Y$2,DE_99_M!$A$2:$C$38,3,FALSE),"")</f>
        <v>Ciudad</v>
      </c>
      <c r="Z51" s="302" t="str">
        <f>IFERROR(VLOOKUP(Z$2,DE_99_M!$A$2:$C$38,3,FALSE),"")</f>
        <v xml:space="preserve">Número de personas ocupadas en el sector explotación de minas y canteras </v>
      </c>
      <c r="AA51" s="302" t="str">
        <f>IFERROR(VLOOKUP(AA$2,DE_99_M!$A$2:$C$38,3,FALSE),"")</f>
        <v>INE</v>
      </c>
      <c r="AB51" s="302">
        <f>IFERROR(VLOOKUP(AB$2,DE_99_M!$A$2:$C$38,3,FALSE),"")</f>
        <v>2019</v>
      </c>
      <c r="AC51" s="302" t="str">
        <f>IFERROR(VLOOKUP(AC$2,DE_99_M!$A$2:$C$38,3,FALSE),"")</f>
        <v>Ciudades definidas por la base original</v>
      </c>
      <c r="AD51" s="302"/>
      <c r="AE51" s="302"/>
      <c r="AF51" s="302"/>
      <c r="AG51" s="302"/>
    </row>
    <row r="52" spans="1:33" ht="48">
      <c r="A52" s="302" t="str">
        <f>IFERROR(VLOOKUP(A$2,DE_100_M!$A$2:$C$38,3,FALSE),"")</f>
        <v>DE_100</v>
      </c>
      <c r="B52" s="302" t="str">
        <f>IFERROR(VLOOKUP(B$2,DE_100_M!$A$2:$C$38,3,FALSE),"")</f>
        <v>6. Mayor crecimiento económico inclusivo y sostenible para el desarrollo urbano</v>
      </c>
      <c r="C52" s="302" t="str">
        <f>IFERROR(VLOOKUP(C$2,DE_100_M!$A$2:$C$38,3,FALSE),"")</f>
        <v>Estado y calidad del mercado laboral</v>
      </c>
      <c r="D52" s="302" t="str">
        <f>IFERROR(VLOOKUP(D$2,DE_100_M!$A$2:$C$38,3,FALSE),"")</f>
        <v>Porcentaje de ocupados que trabajan en el sector secundario</v>
      </c>
      <c r="E52" s="302" t="str">
        <f>IFERROR(VLOOKUP(E$2,DE_100_M!$A$2:$C$38,3,FALSE),"")</f>
        <v>Complementario</v>
      </c>
      <c r="F52" s="302">
        <f>IFERROR(VLOOKUP(F$2,DE_100_M!$A$2:$C$38,3,FALSE),"")</f>
        <v>2019</v>
      </c>
      <c r="G52" s="302" t="str">
        <f>IFERROR(VLOOKUP(G$2,DE_100_M!$A$2:$C$38,3,FALSE),"")</f>
        <v>Ciudad</v>
      </c>
      <c r="H52" s="302" t="str">
        <f>IFERROR(VLOOKUP(H$2,DE_100_M!$A$2:$C$38,3,FALSE),"")</f>
        <v>Este indicador representa el número de personas ocupadas que trabajan en el sector secundario de la economía respecto de la población total declarados ocupados. Se incluye la población que se desempeña en las ramas económicas industrial-manufacturero y construcción. Este indicador da cuenta de la vocación industrial de la ciudad e igualmente da cuenta del grado de actividad constructiva.</v>
      </c>
      <c r="I52" s="302" t="str">
        <f>IFERROR(VLOOKUP(I$2,DE_100_M!$A$2:$C$38,3,FALSE),"")</f>
        <v>Análisis y procesamiento de base de datos</v>
      </c>
      <c r="J52" s="302" t="str">
        <f>IFERROR(VLOOKUP(J$2,DE_100_M!$A$2:$C$38,3,FALSE),"")</f>
        <v>33 ciudades definidas por la Encuesta Nacional de Empleo</v>
      </c>
      <c r="K52" s="302" t="str">
        <f>IFERROR(VLOOKUP(K$2,DE_100_M!$A$2:$C$38,3,FALSE),"")</f>
        <v>33 ciudades definidas por la Encuesta Nacional de Empleo</v>
      </c>
      <c r="L52" s="302" t="str">
        <f>IFERROR(VLOOKUP(L$2,DE_100_M!$A$2:$C$38,3,FALSE),"")</f>
        <v>Porcentaje</v>
      </c>
      <c r="M52" s="814">
        <f>IFERROR(VLOOKUP(M$2,DE_100_M!$A$2:$C$38,3,FALSE),"")</f>
        <v>43084</v>
      </c>
      <c r="N52" s="814">
        <f>IFERROR(VLOOKUP(N$2,DE_100_M!$A$2:$C$38,3,FALSE),"")</f>
        <v>44267</v>
      </c>
      <c r="O52" s="302" t="str">
        <f>IFERROR(VLOOKUP(O$2,DE_100_M!$A$2:$C$38,3,FALSE),"")</f>
        <v>Anual</v>
      </c>
      <c r="P52" s="302" t="str">
        <f>IFERROR(VLOOKUP(P$2,DE_100_M!$A$2:$C$38,3,FALSE),"")</f>
        <v>Sector económico secundario - Empleo - Ocupados</v>
      </c>
      <c r="Q52" s="302" t="str">
        <f>IFERROR(VLOOKUP(Q$2,DE_100_M!$A$2:$C$38,3,FALSE),"")</f>
        <v>Economía</v>
      </c>
      <c r="R52" s="302" t="str">
        <f>IFERROR(VLOOKUP(R$2,DE_100_M!$A$2:$C$38,3,FALSE),"")</f>
        <v>Instituto Nacional de Estadísticas (INE)</v>
      </c>
      <c r="S52" s="302" t="str">
        <f>IFERROR(VLOOKUP(S$2,DE_100_M!$A$2:$C$38,3,FALSE),"")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52" s="302" t="str">
        <f>IFERROR(VLOOKUP(T$2,DE_100_M!$A$2:$C$38,3,FALSE),"")</f>
        <v>No tiene</v>
      </c>
      <c r="U52" s="302" t="str">
        <f>IFERROR(VLOOKUP(U$2,DE_100_M!$A$2:$C$38,3,FALSE),"")</f>
        <v>DE_18, DE_98, DE_99, DE_101</v>
      </c>
      <c r="V52" s="302" t="str">
        <f>IFERROR(VLOOKUP(V$2,DE_100_M!$A$2:$C$38,3,FALSE),"")</f>
        <v xml:space="preserve">Número de personas ocupadas en el sector construcción </v>
      </c>
      <c r="W52" s="302" t="str">
        <f>IFERROR(VLOOKUP(W$2,DE_100_M!$A$2:$C$38,3,FALSE),"")</f>
        <v>INE</v>
      </c>
      <c r="X52" s="302">
        <f>IFERROR(VLOOKUP(X$2,DE_100_M!$A$2:$C$38,3,FALSE),"")</f>
        <v>2019</v>
      </c>
      <c r="Y52" s="302" t="str">
        <f>IFERROR(VLOOKUP(Y$2,DE_100_M!$A$2:$C$38,3,FALSE),"")</f>
        <v>Ciudades definidas por la base original</v>
      </c>
      <c r="Z52" s="302" t="str">
        <f>IFERROR(VLOOKUP(Z$2,DE_100_M!$A$2:$C$38,3,FALSE),"")</f>
        <v>Número de personas ocupadas en el sector industrial-manufacturero</v>
      </c>
      <c r="AA52" s="302" t="str">
        <f>IFERROR(VLOOKUP(AA$2,DE_100_M!$A$2:$C$38,3,FALSE),"")</f>
        <v>INE</v>
      </c>
      <c r="AB52" s="302">
        <f>IFERROR(VLOOKUP(AB$2,DE_100_M!$A$2:$C$38,3,FALSE),"")</f>
        <v>2019</v>
      </c>
      <c r="AC52" s="302" t="str">
        <f>IFERROR(VLOOKUP(AC$2,DE_100_M!$A$2:$C$38,3,FALSE),"")</f>
        <v>Ciudad</v>
      </c>
      <c r="AD52" s="302"/>
      <c r="AE52" s="302"/>
      <c r="AF52" s="302"/>
      <c r="AG52" s="302"/>
    </row>
    <row r="53" spans="1:33" ht="132">
      <c r="A53" s="302" t="str">
        <f>IFERROR(VLOOKUP(A$2,DE_101_M!$A$2:$C$38,3,FALSE),"")</f>
        <v>DE_101</v>
      </c>
      <c r="B53" s="302" t="str">
        <f>IFERROR(VLOOKUP(B$2,DE_101_M!$A$2:$C$38,3,FALSE),"")</f>
        <v>6. Mayor crecimiento económico inclusivo y sostenible para el desarrollo urbano</v>
      </c>
      <c r="C53" s="302" t="str">
        <f>IFERROR(VLOOKUP(C$2,DE_101_M!$A$2:$C$38,3,FALSE),"")</f>
        <v>Estado y calidad del mercado laboral</v>
      </c>
      <c r="D53" s="302" t="str">
        <f>IFERROR(VLOOKUP(D$2,DE_101_M!$A$2:$C$38,3,FALSE),"")</f>
        <v>Porcentaje de ocupados que trabajan en el sector terciario</v>
      </c>
      <c r="E53" s="302" t="str">
        <f>IFERROR(VLOOKUP(E$2,DE_101_M!$A$2:$C$38,3,FALSE),"")</f>
        <v>Complementario</v>
      </c>
      <c r="F53" s="302">
        <f>IFERROR(VLOOKUP(F$2,DE_101_M!$A$2:$C$38,3,FALSE),"")</f>
        <v>2019</v>
      </c>
      <c r="G53" s="302" t="str">
        <f>IFERROR(VLOOKUP(G$2,DE_101_M!$A$2:$C$38,3,FALSE),"")</f>
        <v>Ciudad</v>
      </c>
      <c r="H53" s="302" t="str">
        <f>IFERROR(VLOOKUP(H$2,DE_101_M!$A$2:$C$38,3,FALSE),"")</f>
        <v>Este indicador representa el número de personas ocupadas que trabajan en el sector terciario de la economía respecto del total de ocupados (ver detalle en variable 1 requerida para la construcción del indicador). Por otro lado, constituye el complemento de los sectores productivos y muestra la vocación urbana hacia los servicios en el sentido amplio.</v>
      </c>
      <c r="I53" s="302" t="str">
        <f>IFERROR(VLOOKUP(I$2,DE_101_M!$A$2:$C$38,3,FALSE),"")</f>
        <v>Análisis y procesamiento de base de datos</v>
      </c>
      <c r="J53" s="302" t="str">
        <f>IFERROR(VLOOKUP(J$2,DE_101_M!$A$2:$C$38,3,FALSE),"")</f>
        <v>33 ciudades definidas por la Encuesta Nacional de Empleo</v>
      </c>
      <c r="K53" s="302" t="str">
        <f>IFERROR(VLOOKUP(K$2,DE_101_M!$A$2:$C$38,3,FALSE),"")</f>
        <v>33 ciudades definidas por la Encuesta Nacional de Empleo</v>
      </c>
      <c r="L53" s="302" t="str">
        <f>IFERROR(VLOOKUP(L$2,DE_101_M!$A$2:$C$38,3,FALSE),"")</f>
        <v>Porcentaje</v>
      </c>
      <c r="M53" s="814">
        <f>IFERROR(VLOOKUP(M$2,DE_101_M!$A$2:$C$38,3,FALSE),"")</f>
        <v>43084</v>
      </c>
      <c r="N53" s="814">
        <f>IFERROR(VLOOKUP(N$2,DE_101_M!$A$2:$C$38,3,FALSE),"")</f>
        <v>44267</v>
      </c>
      <c r="O53" s="302" t="str">
        <f>IFERROR(VLOOKUP(O$2,DE_101_M!$A$2:$C$38,3,FALSE),"")</f>
        <v>Anual</v>
      </c>
      <c r="P53" s="302" t="str">
        <f>IFERROR(VLOOKUP(P$2,DE_101_M!$A$2:$C$38,3,FALSE),"")</f>
        <v>Sector económico terciario - Empleo - Ocupados</v>
      </c>
      <c r="Q53" s="302" t="str">
        <f>IFERROR(VLOOKUP(Q$2,DE_101_M!$A$2:$C$38,3,FALSE),"")</f>
        <v>Economía</v>
      </c>
      <c r="R53" s="302" t="str">
        <f>IFERROR(VLOOKUP(R$2,DE_101_M!$A$2:$C$38,3,FALSE),"")</f>
        <v>Instituto Nacional de Estadísticas (INE)</v>
      </c>
      <c r="S53" s="302" t="str">
        <f>IFERROR(VLOOKUP(S$2,DE_101_M!$A$2:$C$38,3,FALSE),"")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53" s="302" t="str">
        <f>IFERROR(VLOOKUP(T$2,DE_101_M!$A$2:$C$38,3,FALSE),"")</f>
        <v>No tiene</v>
      </c>
      <c r="U53" s="302" t="str">
        <f>IFERROR(VLOOKUP(U$2,DE_101_M!$A$2:$C$38,3,FALSE),"")</f>
        <v>DE_18, DE_98, DE_99, DE_100</v>
      </c>
      <c r="V53" s="302" t="str">
        <f>IFERROR(VLOOKUP(V$2,DE_101_M!$A$2:$C$38,3,FALSE),"")</f>
        <v>Ocupados en los sectores de suministro de electricidad, gas, vapor y aire acondicionado; suministro de agua; alcantarillado, gestión de desechos y actividades de saneamiento; comercio; transporte y almacenamiento; alojamiento y servicios de comida; información y comunicación; actividades financieras y de seguros; actividades inmobiliarias; actividades profesionales, científicas y técnicas; actividades administrativas y servicios de apoyo; administración pública; enseñanza; servicios sociales y relacionados con la salud humana; artes, entretenimiento y recreación; otras actividades de servicios; actividades de los hogares en calidad de empleadores; actividades de organizaciones y órganos extraterritoriales.</v>
      </c>
      <c r="W53" s="302" t="str">
        <f>IFERROR(VLOOKUP(W$2,DE_101_M!$A$2:$C$38,3,FALSE),"")</f>
        <v>INE</v>
      </c>
      <c r="X53" s="302">
        <f>IFERROR(VLOOKUP(X$2,DE_101_M!$A$2:$C$38,3,FALSE),"")</f>
        <v>2019</v>
      </c>
      <c r="Y53" s="302" t="str">
        <f>IFERROR(VLOOKUP(Y$2,DE_101_M!$A$2:$C$38,3,FALSE),"")</f>
        <v>Ciudades definidas por la base original</v>
      </c>
      <c r="Z53" s="302"/>
      <c r="AA53" s="302"/>
      <c r="AB53" s="302"/>
      <c r="AC53" s="302"/>
      <c r="AD53" s="302"/>
      <c r="AE53" s="302"/>
      <c r="AF53" s="302"/>
      <c r="AG53" s="302"/>
    </row>
    <row r="54" spans="1:33" ht="72">
      <c r="A54" s="302" t="str">
        <f>IFERROR(VLOOKUP(A$2,DE_18_M!$A$2:$C$38,3,FALSE),"")</f>
        <v>DE_18</v>
      </c>
      <c r="B54" s="302" t="str">
        <f>IFERROR(VLOOKUP(B$2,DE_18_M!$A$2:$C$38,3,FALSE),"")</f>
        <v>6. Mayor crecimiento económico inclusivo y sostenible para el desarrollo urbano</v>
      </c>
      <c r="C54" s="302" t="str">
        <f>IFERROR(VLOOKUP(C$2,DE_18_M!$A$2:$C$38,3,FALSE),"")</f>
        <v>Estado y calidad del mercado laboral</v>
      </c>
      <c r="D54" s="302" t="str">
        <f>IFERROR(VLOOKUP(D$2,DE_18_M!$A$2:$C$38,3,FALSE),"")</f>
        <v>Tasa de desocupación</v>
      </c>
      <c r="E54" s="302" t="str">
        <f>IFERROR(VLOOKUP(E$2,DE_18_M!$A$2:$C$38,3,FALSE),"")</f>
        <v>Estructural</v>
      </c>
      <c r="F54" s="302">
        <f>IFERROR(VLOOKUP(F$2,DE_18_M!$A$2:$C$38,3,FALSE),"")</f>
        <v>2019</v>
      </c>
      <c r="G54" s="302" t="str">
        <f>IFERROR(VLOOKUP(G$2,DE_18_M!$A$2:$C$38,3,FALSE),"")</f>
        <v>Ciudad</v>
      </c>
      <c r="H54" s="302" t="str">
        <f>IFERROR(VLOOKUP(H$2,DE_18_M!$A$2:$C$38,3,FALSE),"")</f>
        <v>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v>
      </c>
      <c r="I54" s="302" t="str">
        <f>IFERROR(VLOOKUP(I$2,DE_18_M!$A$2:$C$38,3,FALSE),"")</f>
        <v>Análisis de bases de datos</v>
      </c>
      <c r="J54" s="302" t="str">
        <f>IFERROR(VLOOKUP(J$2,DE_18_M!$A$2:$C$38,3,FALSE),"")</f>
        <v>33 ciudades definidas por la Encuesta Nacional de Empleo</v>
      </c>
      <c r="K54" s="302" t="str">
        <f>IFERROR(VLOOKUP(K$2,DE_18_M!$A$2:$C$38,3,FALSE),"")</f>
        <v>33 ciudades definidas por el Encuesta Nacional de Empleo</v>
      </c>
      <c r="L54" s="302" t="str">
        <f>IFERROR(VLOOKUP(L$2,DE_18_M!$A$2:$C$38,3,FALSE),"")</f>
        <v>Porcentaje</v>
      </c>
      <c r="M54" s="814">
        <f>IFERROR(VLOOKUP(M$2,DE_18_M!$A$2:$C$38,3,FALSE),"")</f>
        <v>43559</v>
      </c>
      <c r="N54" s="814">
        <f>IFERROR(VLOOKUP(N$2,DE_18_M!$A$2:$C$38,3,FALSE),"")</f>
        <v>44266</v>
      </c>
      <c r="O54" s="302" t="str">
        <f>IFERROR(VLOOKUP(O$2,DE_18_M!$A$2:$C$38,3,FALSE),"")</f>
        <v>Anual</v>
      </c>
      <c r="P54" s="302" t="str">
        <f>IFERROR(VLOOKUP(P$2,DE_18_M!$A$2:$C$38,3,FALSE),"")</f>
        <v>Empleo- Desocupados- PEA</v>
      </c>
      <c r="Q54" s="302" t="str">
        <f>IFERROR(VLOOKUP(Q$2,DE_18_M!$A$2:$C$38,3,FALSE),"")</f>
        <v>Economía</v>
      </c>
      <c r="R54" s="302" t="str">
        <f>IFERROR(VLOOKUP(R$2,DE_18_M!$A$2:$C$38,3,FALSE),"")</f>
        <v>Instituto Nacional de Estadísticas (INE)</v>
      </c>
      <c r="S54" s="302" t="str">
        <f>IFERROR(VLOOKUP(S$2,DE_18_M!$A$2:$C$38,3,FALSE),"")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54" s="302" t="str">
        <f>IFERROR(VLOOKUP(T$2,DE_18_M!$A$2:$C$38,3,FALSE),"")</f>
        <v>No tiene</v>
      </c>
      <c r="U54" s="302" t="str">
        <f>IFERROR(VLOOKUP(U$2,DE_18_M!$A$2:$C$38,3,FALSE),"")</f>
        <v>DE_98, DE_99, DE_100, DE_101.</v>
      </c>
      <c r="V54" s="302" t="str">
        <f>IFERROR(VLOOKUP(V$2,DE_18_M!$A$2:$C$38,3,FALSE),"")</f>
        <v>Número de personas desocupadas (cesantes y que buscan trabajo por primera vez)</v>
      </c>
      <c r="W54" s="302" t="str">
        <f>IFERROR(VLOOKUP(W$2,DE_18_M!$A$2:$C$38,3,FALSE),"")</f>
        <v>Encuesta Nacional de Empleo - INE</v>
      </c>
      <c r="X54" s="302">
        <f>IFERROR(VLOOKUP(X$2,DE_18_M!$A$2:$C$38,3,FALSE),"")</f>
        <v>2019</v>
      </c>
      <c r="Y54" s="302" t="str">
        <f>IFERROR(VLOOKUP(Y$2,DE_18_M!$A$2:$C$38,3,FALSE),"")</f>
        <v>Ciudad</v>
      </c>
      <c r="Z54" s="302" t="str">
        <f>IFERROR(VLOOKUP(Z$2,DE_18_M!$A$2:$C$38,3,FALSE),"")</f>
        <v>Número de personas que conforman la fuerza de trabajo (ocupados y desocupados)</v>
      </c>
      <c r="AA54" s="302" t="str">
        <f>IFERROR(VLOOKUP(AA$2,DE_18_M!$A$2:$C$38,3,FALSE),"")</f>
        <v>Encuesta Nacional de Empleo - INE</v>
      </c>
      <c r="AB54" s="302">
        <f>IFERROR(VLOOKUP(AB$2,DE_18_M!$A$2:$C$38,3,FALSE),"")</f>
        <v>2019</v>
      </c>
      <c r="AC54" s="302" t="str">
        <f>IFERROR(VLOOKUP(AC$2,DE_18_M!$A$2:$C$38,3,FALSE),"")</f>
        <v>Ciudad</v>
      </c>
      <c r="AD54" s="302"/>
      <c r="AE54" s="302"/>
      <c r="AF54" s="302"/>
      <c r="AG54" s="302"/>
    </row>
    <row r="55" spans="1:33" ht="72">
      <c r="A55" s="302" t="str">
        <f>IFERROR(VLOOKUP(A$2,DE_98_M!$A$2:$C$38,3,FALSE),"")</f>
        <v>DE_98</v>
      </c>
      <c r="B55" s="302" t="str">
        <f>IFERROR(VLOOKUP(B$2,DE_98_M!$A$2:$C$38,3,FALSE),"")</f>
        <v>6. Mayor crecimiento económico inclusivo y sostenible para el desarrollo urbano</v>
      </c>
      <c r="C55" s="302" t="str">
        <f>IFERROR(VLOOKUP(C$2,DE_98_M!$A$2:$C$38,3,FALSE),"")</f>
        <v>Estado y calidad del mercado laboral</v>
      </c>
      <c r="D55" s="302" t="str">
        <f>IFERROR(VLOOKUP(D$2,DE_98_M!$A$2:$C$38,3,FALSE),"")</f>
        <v>Porcentaje de ocupados por cuenta propia, respecto del total de personas ocupadas</v>
      </c>
      <c r="E55" s="302" t="str">
        <f>IFERROR(VLOOKUP(E$2,DE_98_M!$A$2:$C$38,3,FALSE),"")</f>
        <v>Complementario</v>
      </c>
      <c r="F55" s="302">
        <f>IFERROR(VLOOKUP(F$2,DE_98_M!$A$2:$C$38,3,FALSE),"")</f>
        <v>2019</v>
      </c>
      <c r="G55" s="302" t="str">
        <f>IFERROR(VLOOKUP(G$2,DE_98_M!$A$2:$C$38,3,FALSE),"")</f>
        <v>Ciudad</v>
      </c>
      <c r="H55" s="302" t="str">
        <f>IFERROR(VLOOKUP(H$2,DE_98_M!$A$2:$C$38,3,FALSE),"")</f>
        <v>Este indicador mide el porcentaje que representa el número de personas que trabajan a cuenta propia sobre el total de personas ocupadas (en la variable durante la semana anterior se trabajó al menos una hora). Los trabajadores a cuenta propia son las personas que explotan su propia empresa económica o que ejercen independientemente una profesión u oficio, pero no tienen ningún empleado a sueldo o salario. El "cuentapropismo" generalmente está ligado a un trabajo más precario, con menor renta y sin estabilidad laboral. Se incluyen las personas que se encuentran en la informalidad, puesto que cumplen con la definición mencionada. Este indicador puede mostrar, cuando el porcentaje es mayor, un importante nivel de vulnerabilidad laboral y subempleo en la economía.</v>
      </c>
      <c r="I55" s="302" t="str">
        <f>IFERROR(VLOOKUP(I$2,DE_98_M!$A$2:$C$38,3,FALSE),"")</f>
        <v>Análisis de bases de datos</v>
      </c>
      <c r="J55" s="302" t="str">
        <f>IFERROR(VLOOKUP(J$2,DE_98_M!$A$2:$C$38,3,FALSE),"")</f>
        <v>33 ciudades definidas por la Encuesta Nacional de Empleo</v>
      </c>
      <c r="K55" s="302" t="str">
        <f>IFERROR(VLOOKUP(K$2,DE_98_M!$A$2:$C$38,3,FALSE),"")</f>
        <v>33 ciudades definidas por la Encuesta Nacional de Empleo</v>
      </c>
      <c r="L55" s="302" t="str">
        <f>IFERROR(VLOOKUP(L$2,DE_98_M!$A$2:$C$38,3,FALSE),"")</f>
        <v xml:space="preserve">Porcentaje  </v>
      </c>
      <c r="M55" s="814">
        <f>IFERROR(VLOOKUP(M$2,DE_98_M!$A$2:$C$38,3,FALSE),"")</f>
        <v>43791</v>
      </c>
      <c r="N55" s="814">
        <f>IFERROR(VLOOKUP(N$2,DE_98_M!$A$2:$C$38,3,FALSE),"")</f>
        <v>44266</v>
      </c>
      <c r="O55" s="302" t="str">
        <f>IFERROR(VLOOKUP(O$2,DE_98_M!$A$2:$C$38,3,FALSE),"")</f>
        <v>Anual</v>
      </c>
      <c r="P55" s="302" t="str">
        <f>IFERROR(VLOOKUP(P$2,DE_98_M!$A$2:$C$38,3,FALSE),"")</f>
        <v>Ocupados- Trabajo por cuenta propia</v>
      </c>
      <c r="Q55" s="302" t="str">
        <f>IFERROR(VLOOKUP(Q$2,DE_98_M!$A$2:$C$38,3,FALSE),"")</f>
        <v>Economía</v>
      </c>
      <c r="R55" s="302" t="str">
        <f>IFERROR(VLOOKUP(R$2,DE_98_M!$A$2:$C$38,3,FALSE),"")</f>
        <v>Instituto Nacional de Estadísticas (INE)</v>
      </c>
      <c r="S55" s="302" t="str">
        <f>IFERROR(VLOOKUP(S$2,DE_98_M!$A$2:$C$38,3,FALSE),"")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55" s="302" t="str">
        <f>IFERROR(VLOOKUP(T$2,DE_98_M!$A$2:$C$38,3,FALSE),"")</f>
        <v>No tiene</v>
      </c>
      <c r="U55" s="302" t="str">
        <f>IFERROR(VLOOKUP(U$2,DE_98_M!$A$2:$C$38,3,FALSE),"")</f>
        <v>DE_18, DE_99, DE_100, DE_101.</v>
      </c>
      <c r="V55" s="302" t="str">
        <f>IFERROR(VLOOKUP(V$2,DE_98_M!$A$2:$C$38,3,FALSE),"")</f>
        <v>Encuesta Nacional de Empleo (ENE)</v>
      </c>
      <c r="W55" s="302" t="str">
        <f>IFERROR(VLOOKUP(W$2,DE_98_M!$A$2:$C$38,3,FALSE),"")</f>
        <v>INE</v>
      </c>
      <c r="X55" s="302">
        <f>IFERROR(VLOOKUP(X$2,DE_98_M!$A$2:$C$38,3,FALSE),"")</f>
        <v>2019</v>
      </c>
      <c r="Y55" s="302" t="str">
        <f>IFERROR(VLOOKUP(Y$2,DE_98_M!$A$2:$C$38,3,FALSE),"")</f>
        <v xml:space="preserve">Comunal </v>
      </c>
      <c r="Z55" s="302"/>
      <c r="AA55" s="302"/>
      <c r="AB55" s="302"/>
      <c r="AC55" s="302"/>
      <c r="AD55" s="302"/>
      <c r="AE55" s="302"/>
      <c r="AF55" s="302"/>
      <c r="AG55" s="302"/>
    </row>
    <row r="56" spans="1:33" ht="72">
      <c r="A56" s="302" t="str">
        <f>IFERROR(VLOOKUP(A$2,IP_43_M!$A$2:$C$38,3,FALSE),"")</f>
        <v>IP_43</v>
      </c>
      <c r="B56" s="302" t="str">
        <f>IFERROR(VLOOKUP(B$2,IP_43_M!$A$2:$C$38,3,FALSE),"")</f>
        <v>7. Mayor protección de nuestro patrimonio cultural</v>
      </c>
      <c r="C56" s="302" t="str">
        <f>IFERROR(VLOOKUP(C$2,IP_43_M!$A$2:$C$38,3,FALSE),"")</f>
        <v>Valoración económica, social, paisajística, ambiental y cultural en IPT's</v>
      </c>
      <c r="D56" s="302" t="str">
        <f>IFERROR(VLOOKUP(D$2,IP_43_M!$A$2:$C$38,3,FALSE),"")</f>
        <v>Porcentaje de zonas típicas con lineamientos de intervención aprobados</v>
      </c>
      <c r="E56" s="302" t="str">
        <f>IFERROR(VLOOKUP(E$2,IP_43_M!$A$2:$C$38,3,FALSE),"")</f>
        <v>Estructural</v>
      </c>
      <c r="F56" s="302">
        <f>IFERROR(VLOOKUP(F$2,IP_43_M!$A$2:$C$38,3,FALSE),"")</f>
        <v>2019</v>
      </c>
      <c r="G56" s="302" t="str">
        <f>IFERROR(VLOOKUP(G$2,IP_43_M!$A$2:$C$38,3,FALSE),"")</f>
        <v>Comunal</v>
      </c>
      <c r="H56" s="302" t="str">
        <f>IFERROR(VLOOKUP(H$2,IP_43_M!$A$2:$C$38,3,FALSE),"")</f>
        <v>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v>
      </c>
      <c r="I56" s="302" t="str">
        <f>IFERROR(VLOOKUP(I$2,IP_43_M!$A$2:$C$38,3,FALSE),"")</f>
        <v>Análisis de base de datos</v>
      </c>
      <c r="J56" s="302" t="str">
        <f>IFERROR(VLOOKUP(J$2,IP_43_M!$A$2:$C$38,3,FALSE),"")</f>
        <v>117 comunas</v>
      </c>
      <c r="K56" s="302" t="str">
        <f>IFERROR(VLOOKUP(K$2,IP_43_M!$A$2:$C$38,3,FALSE),"")</f>
        <v>117 comunas</v>
      </c>
      <c r="L56" s="302" t="str">
        <f>IFERROR(VLOOKUP(L$2,IP_43_M!$A$2:$C$38,3,FALSE),"")</f>
        <v>Porcentaje</v>
      </c>
      <c r="M56" s="814">
        <f>IFERROR(VLOOKUP(M$2,IP_43_M!$A$2:$C$38,3,FALSE),"")</f>
        <v>43061</v>
      </c>
      <c r="N56" s="814">
        <f>IFERROR(VLOOKUP(N$2,IP_43_M!$A$2:$C$38,3,FALSE),"")</f>
        <v>44209</v>
      </c>
      <c r="O56" s="302" t="str">
        <f>IFERROR(VLOOKUP(O$2,IP_43_M!$A$2:$C$38,3,FALSE),"")</f>
        <v>3 años</v>
      </c>
      <c r="P56" s="302" t="str">
        <f>IFERROR(VLOOKUP(P$2,IP_43_M!$A$2:$C$38,3,FALSE),"")</f>
        <v>Patrimonio - Zona típica</v>
      </c>
      <c r="Q56" s="302" t="str">
        <f>IFERROR(VLOOKUP(Q$2,IP_43_M!$A$2:$C$38,3,FALSE),"")</f>
        <v>Estructura</v>
      </c>
      <c r="R56" s="302" t="str">
        <f>IFERROR(VLOOKUP(R$2,IP_43_M!$A$2:$C$38,3,FALSE),"")</f>
        <v>Instituto Nacional de Estadísticas (INE)</v>
      </c>
      <c r="S56" s="302" t="str">
        <f>IFERROR(VLOOKUP(S$2,IP_43_M!$A$2:$C$38,3,FALSE),"")</f>
        <v>No tiene</v>
      </c>
      <c r="T56" s="302" t="str">
        <f>IFERROR(VLOOKUP(T$2,IP_43_M!$A$2:$C$38,3,FALSE),"")</f>
        <v>Para el cálculo correspondiente al año 2018, Santiago y Providencia presentan un total de 20 y 10 zonas típicas respectivamente, no obstante, para la presente actualización, una de las zonas típicas asociadas a la comuna de Providencia pasa a formar parte de la comuna de Santiago, quedando con un total 21 (Santiago) y 9 (Providencia).</v>
      </c>
      <c r="U56" s="302" t="str">
        <f>IFERROR(VLOOKUP(U$2,IP_43_M!$A$2:$C$38,3,FALSE),"")</f>
        <v>IP_43a, IP_48.</v>
      </c>
      <c r="V56" s="302" t="str">
        <f>IFERROR(VLOOKUP(V$2,IP_43_M!$A$2:$C$38,3,FALSE),"")</f>
        <v>Número de Zonas típicas con lineamientos de intervención aprobados</v>
      </c>
      <c r="W56" s="302" t="str">
        <f>IFERROR(VLOOKUP(W$2,IP_43_M!$A$2:$C$38,3,FALSE),"")</f>
        <v>Consejo de Monumentos Nacionales (CMN)</v>
      </c>
      <c r="X56" s="302">
        <f>IFERROR(VLOOKUP(X$2,IP_43_M!$A$2:$C$38,3,FALSE),"")</f>
        <v>2019</v>
      </c>
      <c r="Y56" s="302" t="str">
        <f>IFERROR(VLOOKUP(Y$2,IP_43_M!$A$2:$C$38,3,FALSE),"")</f>
        <v>Comunal</v>
      </c>
      <c r="Z56" s="302" t="str">
        <f>IFERROR(VLOOKUP(Z$2,IP_43_M!$A$2:$C$38,3,FALSE),"")</f>
        <v>Número total de Zonas típicas</v>
      </c>
      <c r="AA56" s="302" t="str">
        <f>IFERROR(VLOOKUP(AA$2,IP_43_M!$A$2:$C$38,3,FALSE),"")</f>
        <v>Consejo de Monumentos Nacionales (CMN)</v>
      </c>
      <c r="AB56" s="302">
        <f>IFERROR(VLOOKUP(AB$2,IP_43_M!$A$2:$C$38,3,FALSE),"")</f>
        <v>2019</v>
      </c>
      <c r="AC56" s="302" t="str">
        <f>IFERROR(VLOOKUP(AC$2,IP_43_M!$A$2:$C$38,3,FALSE),"")</f>
        <v>Comunal</v>
      </c>
      <c r="AD56" s="302"/>
      <c r="AE56" s="302"/>
      <c r="AF56" s="302"/>
      <c r="AG56" s="302"/>
    </row>
    <row r="57" spans="1:33" ht="96">
      <c r="A57" s="302" t="str">
        <f>IFERROR(VLOOKUP(A$2,IP_43a_M!$A$2:$C$38,3,FALSE),"")</f>
        <v>IP_43a</v>
      </c>
      <c r="B57" s="302" t="str">
        <f>IFERROR(VLOOKUP(B$2,IP_43a_M!$A$2:$C$38,3,FALSE),"")</f>
        <v>7. Mayor protección de nuestro patrimonio cultural</v>
      </c>
      <c r="C57" s="302" t="str">
        <f>IFERROR(VLOOKUP(C$2,IP_43a_M!$A$2:$C$38,3,FALSE),"")</f>
        <v>Valoración económica, social, paisajística, ambiental y cultural en IPT's</v>
      </c>
      <c r="D57" s="302" t="str">
        <f>IFERROR(VLOOKUP(D$2,IP_43a_M!$A$2:$C$38,3,FALSE),"")</f>
        <v>Porcentaje de zonas típicas con lineamientos de intervención en desarrollo</v>
      </c>
      <c r="E57" s="302" t="str">
        <f>IFERROR(VLOOKUP(E$2,IP_43a_M!$A$2:$C$38,3,FALSE),"")</f>
        <v>Estructural</v>
      </c>
      <c r="F57" s="302">
        <f>IFERROR(VLOOKUP(F$2,IP_43a_M!$A$2:$C$38,3,FALSE),"")</f>
        <v>2019</v>
      </c>
      <c r="G57" s="302" t="str">
        <f>IFERROR(VLOOKUP(G$2,IP_43a_M!$A$2:$C$38,3,FALSE),"")</f>
        <v>Comunal</v>
      </c>
      <c r="H57" s="302" t="str">
        <f>IFERROR(VLOOKUP(H$2,IP_43a_M!$A$2:$C$38,3,FALSE),"")</f>
        <v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por lo que está al tanto del estado de avance en la elaboración de este instrumento.  En base a esta información, es posible calcular el porcentaje respecto al número total de zonas típicas existentes en la comuna. Se considera que mientras mayor sea el porcentaje de este indicador habrá una mayor gestión y protección de las zonas típicas. </v>
      </c>
      <c r="I57" s="302" t="str">
        <f>IFERROR(VLOOKUP(I$2,IP_43a_M!$A$2:$C$38,3,FALSE),"")</f>
        <v>Análisis de base de datos</v>
      </c>
      <c r="J57" s="302" t="str">
        <f>IFERROR(VLOOKUP(J$2,IP_43a_M!$A$2:$C$38,3,FALSE),"")</f>
        <v>117 comunas</v>
      </c>
      <c r="K57" s="302" t="str">
        <f>IFERROR(VLOOKUP(K$2,IP_43a_M!$A$2:$C$38,3,FALSE),"")</f>
        <v>117 comunas</v>
      </c>
      <c r="L57" s="302" t="str">
        <f>IFERROR(VLOOKUP(L$2,IP_43a_M!$A$2:$C$38,3,FALSE),"")</f>
        <v>Porcentaje</v>
      </c>
      <c r="M57" s="814">
        <f>IFERROR(VLOOKUP(M$2,IP_43a_M!$A$2:$C$38,3,FALSE),"")</f>
        <v>43061</v>
      </c>
      <c r="N57" s="814">
        <f>IFERROR(VLOOKUP(N$2,IP_43a_M!$A$2:$C$38,3,FALSE),"")</f>
        <v>44209</v>
      </c>
      <c r="O57" s="302" t="str">
        <f>IFERROR(VLOOKUP(O$2,IP_43a_M!$A$2:$C$38,3,FALSE),"")</f>
        <v>3 años</v>
      </c>
      <c r="P57" s="302" t="str">
        <f>IFERROR(VLOOKUP(P$2,IP_43a_M!$A$2:$C$38,3,FALSE),"")</f>
        <v>Patrimonio - Zona típica</v>
      </c>
      <c r="Q57" s="302" t="str">
        <f>IFERROR(VLOOKUP(Q$2,IP_43a_M!$A$2:$C$38,3,FALSE),"")</f>
        <v>Estructura</v>
      </c>
      <c r="R57" s="302" t="str">
        <f>IFERROR(VLOOKUP(R$2,IP_43a_M!$A$2:$C$38,3,FALSE),"")</f>
        <v>Instituto Nacional de Estadísticas (INE)</v>
      </c>
      <c r="S57" s="302" t="str">
        <f>IFERROR(VLOOKUP(S$2,IP_43a_M!$A$2:$C$38,3,FALSE),"")</f>
        <v>No tiene</v>
      </c>
      <c r="T57" s="302" t="str">
        <f>IFERROR(VLOOKUP(T$2,IP_43a_M!$A$2:$C$38,3,FALSE),"")</f>
        <v>Para el cálculo correspondiente al año 2018, Santiago y Providencia presentan un total de 20 y 10 zonas típicas respectivamente, no obstante, para la presente actualización, una de las zonas típicas asociadas a la comuna de Providencia pasa a formar parte de la comuna de Santiago, quedando con un total 21 (Santiago) y 9 (Providencia).</v>
      </c>
      <c r="U57" s="302" t="str">
        <f>IFERROR(VLOOKUP(U$2,IP_43a_M!$A$2:$C$38,3,FALSE),"")</f>
        <v>IP_43, IP_48.</v>
      </c>
      <c r="V57" s="302" t="str">
        <f>IFERROR(VLOOKUP(V$2,IP_43a_M!$A$2:$C$38,3,FALSE),"")</f>
        <v>Número de zonas típicas con lineamientos de intervención en desarrollo</v>
      </c>
      <c r="W57" s="302" t="str">
        <f>IFERROR(VLOOKUP(W$2,IP_43a_M!$A$2:$C$38,3,FALSE),"")</f>
        <v>Consejo de Monumentos Nacionales (CMN)</v>
      </c>
      <c r="X57" s="302">
        <f>IFERROR(VLOOKUP(X$2,IP_43a_M!$A$2:$C$38,3,FALSE),"")</f>
        <v>2019</v>
      </c>
      <c r="Y57" s="302" t="str">
        <f>IFERROR(VLOOKUP(Y$2,IP_43a_M!$A$2:$C$38,3,FALSE),"")</f>
        <v>Comunal</v>
      </c>
      <c r="Z57" s="302" t="str">
        <f>IFERROR(VLOOKUP(Z$2,IP_43a_M!$A$2:$C$38,3,FALSE),"")</f>
        <v>Número total de zonas típicas</v>
      </c>
      <c r="AA57" s="302" t="str">
        <f>IFERROR(VLOOKUP(AA$2,IP_43a_M!$A$2:$C$38,3,FALSE),"")</f>
        <v>Consejo de Monumentos Nacionales (CMN)</v>
      </c>
      <c r="AB57" s="302">
        <f>IFERROR(VLOOKUP(AB$2,IP_43a_M!$A$2:$C$38,3,FALSE),"")</f>
        <v>2019</v>
      </c>
      <c r="AC57" s="302" t="str">
        <f>IFERROR(VLOOKUP(AC$2,IP_43a_M!$A$2:$C$38,3,FALSE),"")</f>
        <v>Comunal</v>
      </c>
      <c r="AD57" s="302"/>
      <c r="AE57" s="302"/>
      <c r="AF57" s="302"/>
      <c r="AG57" s="302"/>
    </row>
    <row r="58" spans="1:33" ht="60">
      <c r="A58" s="302" t="str">
        <f>IFERROR(VLOOKUP(A$2,IP_47_M!$A$1:$C$38,3,FALSE),"")</f>
        <v>IP_47</v>
      </c>
      <c r="B58" s="302" t="str">
        <f>IFERROR(VLOOKUP(B$2,IP_47_M!$A$1:$C$38,3,FALSE),"")</f>
        <v>8. Mayor y mejor participación de la sociedad civil en las decisiones de desarrollo urbano</v>
      </c>
      <c r="C58" s="302" t="str">
        <f>IFERROR(VLOOKUP(C$2,IP_47_M!$A$1:$C$38,3,FALSE),"")</f>
        <v>Compromiso y participación en el desarrollo comunal</v>
      </c>
      <c r="D58" s="302" t="str">
        <f>IFERROR(VLOOKUP(D$2,IP_47_M!$A$1:$C$38,3,FALSE),"")</f>
        <v>Número de organizaciones de la sociedad civil por cada 1.000 habitantes</v>
      </c>
      <c r="E58" s="302" t="str">
        <f>IFERROR(VLOOKUP(E$2,IP_47_M!$A$1:$C$38,3,FALSE),"")</f>
        <v>Complementario</v>
      </c>
      <c r="F58" s="302">
        <f>IFERROR(VLOOKUP(F$2,IP_47_M!$A$1:$C$38,3,FALSE),"")</f>
        <v>2019</v>
      </c>
      <c r="G58" s="302" t="str">
        <f>IFERROR(VLOOKUP(G$2,IP_47_M!$A$1:$C$38,3,FALSE),"")</f>
        <v>Ciudad</v>
      </c>
      <c r="H58" s="302" t="str">
        <f>IFERROR(VLOOKUP(H$2,IP_47_M!$A$1:$C$38,3,FALSE),"")</f>
        <v xml:space="preserve">Este indicador expresa el número de organizaciones de la sociedad civil por cada 1.000 habitantes. Se construye con la información del Proyecto Sociedad en Acción del Centro de Políticas Públicas UC, elaborado en el 2020.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v>
      </c>
      <c r="I58" s="302" t="str">
        <f>IFERROR(VLOOKUP(I$2,IP_47_M!$A$1:$C$38,3,FALSE),"")</f>
        <v>Análisis de bases de datos</v>
      </c>
      <c r="J58" s="302" t="str">
        <f>IFERROR(VLOOKUP(J$2,IP_47_M!$A$1:$C$38,3,FALSE),"")</f>
        <v xml:space="preserve">35 ciudades </v>
      </c>
      <c r="K58" s="302" t="str">
        <f>IFERROR(VLOOKUP(K$2,IP_47_M!$A$1:$C$38,3,FALSE),"")</f>
        <v xml:space="preserve">35 ciudades </v>
      </c>
      <c r="L58" s="302" t="str">
        <f>IFERROR(VLOOKUP(L$2,IP_47_M!$A$1:$C$38,3,FALSE),"")</f>
        <v>Relación (Número de organizaciones por cada 1.000 habitantes)</v>
      </c>
      <c r="M58" s="814">
        <f>IFERROR(VLOOKUP(M$2,IP_47_M!$A$1:$C$38,3,FALSE),"")</f>
        <v>43096</v>
      </c>
      <c r="N58" s="814">
        <f>IFERROR(VLOOKUP(N$2,IP_47_M!$A$1:$C$38,3,FALSE),"")</f>
        <v>44132</v>
      </c>
      <c r="O58" s="302" t="str">
        <f>IFERROR(VLOOKUP(O$2,IP_47_M!$A$1:$C$38,3,FALSE),"")</f>
        <v>5 años</v>
      </c>
      <c r="P58" s="302" t="str">
        <f>IFERROR(VLOOKUP(P$2,IP_47_M!$A$1:$C$38,3,FALSE),"")</f>
        <v xml:space="preserve">Organizaciones de la sociedad civil sin fines de lucro - Participación ciudadana. </v>
      </c>
      <c r="Q58" s="302" t="str">
        <f>IFERROR(VLOOKUP(Q$2,IP_47_M!$A$1:$C$38,3,FALSE),"")</f>
        <v>Sociedad</v>
      </c>
      <c r="R58" s="302" t="str">
        <f>IFERROR(VLOOKUP(R$2,IP_47_M!$A$1:$C$38,3,FALSE),"")</f>
        <v>Instituto Nacional de Estadísticas (INE)</v>
      </c>
      <c r="S58" s="302" t="str">
        <f>IFERROR(VLOOKUP(S$2,IP_47_M!$A$1:$C$38,3,FALSE),"")</f>
        <v xml:space="preserve">De un total de 214064 registros que componen la base de datos publicada por el proyecto Sociedad en Acción, correspondiente a organizaciones de la sociedad civil que se encuentran activas, se aislaron 49575, de los cuales 1180 correspondían al año 2020 y 48395 a registros que no contaban con información asociada a comuna y/o año de concesión. </v>
      </c>
      <c r="T58" s="302" t="str">
        <f>IFERROR(VLOOKUP(T$2,IP_47_M!$A$1:$C$38,3,FALSE),"")</f>
        <v xml:space="preserve">Para esta actualización se encuentra disponible una diferenciación entre OSC activas e inactivas, que no hubo para el año 2015, insumo utilizado para la línea de base SIEDU. Dado lo anterior, para el cálculo del indicador con data 2015, se trabajó sobre el total de OSC inscritas, en contraste, para esta versión, se consideraron solo las OSC con estado activo. </v>
      </c>
      <c r="U58" s="302" t="str">
        <f>IFERROR(VLOOKUP(U$2,IP_47_M!$A$1:$C$38,3,FALSE),"")</f>
        <v>IP_47a</v>
      </c>
      <c r="V58" s="302" t="str">
        <f>IFERROR(VLOOKUP(V$2,IP_47_M!$A$1:$C$38,3,FALSE),"")</f>
        <v>Número de organizaciones de la sociedad civil</v>
      </c>
      <c r="W58" s="302" t="str">
        <f>IFERROR(VLOOKUP(W$2,IP_47_M!$A$1:$C$38,3,FALSE),"")</f>
        <v>Proyecto Sociedad en Acción del Centro de Políticas Públicas UC</v>
      </c>
      <c r="X58" s="302">
        <f>IFERROR(VLOOKUP(X$2,IP_47_M!$A$1:$C$38,3,FALSE),"")</f>
        <v>2019</v>
      </c>
      <c r="Y58" s="302" t="str">
        <f>IFERROR(VLOOKUP(Y$2,IP_47_M!$A$1:$C$38,3,FALSE),"")</f>
        <v>Comunal</v>
      </c>
      <c r="Z58" s="302" t="str">
        <f>IFERROR(VLOOKUP(Z$2,IP_47_M!$A$1:$C$38,3,FALSE),"")</f>
        <v>Proyección de población con base al censo 2017</v>
      </c>
      <c r="AA58" s="302" t="str">
        <f>IFERROR(VLOOKUP(AA$2,IP_47_M!$A$1:$C$38,3,FALSE),"")</f>
        <v>INE</v>
      </c>
      <c r="AB58" s="302">
        <f>IFERROR(VLOOKUP(AB$2,IP_47_M!$A$1:$C$38,3,FALSE),"")</f>
        <v>2019</v>
      </c>
      <c r="AC58" s="302" t="str">
        <f>IFERROR(VLOOKUP(AC$2,IP_47_M!$A$1:$C$38,3,FALSE),"")</f>
        <v>Comunal</v>
      </c>
      <c r="AD58" s="302"/>
      <c r="AE58" s="302"/>
      <c r="AF58" s="302"/>
      <c r="AG58" s="302"/>
    </row>
    <row r="59" spans="1:33" ht="72">
      <c r="A59" s="302" t="str">
        <f>IFERROR(VLOOKUP(A$2,IP_47a_M!$A$2:$C$38,3,FALSE),"")</f>
        <v>IP_47a</v>
      </c>
      <c r="B59" s="302" t="str">
        <f>IFERROR(VLOOKUP(B$2,IP_47a_M!$A$2:$C$38,3,FALSE),"")</f>
        <v>8. Mayor y mejor participación de la sociedad civil en las decisiones de desarrollo urbano</v>
      </c>
      <c r="C59" s="302" t="str">
        <f>IFERROR(VLOOKUP(C$2,IP_47a_M!$A$2:$C$38,3,FALSE),"")</f>
        <v>Compromiso y participación en el desarrollo comunal</v>
      </c>
      <c r="D59" s="302" t="str">
        <f>IFERROR(VLOOKUP(D$2,IP_47a_M!$A$2:$C$38,3,FALSE),"")</f>
        <v>Número de organizaciones comunitarias por cada 1.000 habitantes</v>
      </c>
      <c r="E59" s="302" t="str">
        <f>IFERROR(VLOOKUP(E$2,IP_47a_M!$A$2:$C$38,3,FALSE),"")</f>
        <v>Complementario</v>
      </c>
      <c r="F59" s="302">
        <f>IFERROR(VLOOKUP(F$2,IP_47a_M!$A$2:$C$38,3,FALSE),"")</f>
        <v>2019</v>
      </c>
      <c r="G59" s="302" t="str">
        <f>IFERROR(VLOOKUP(G$2,IP_47a_M!$A$2:$C$38,3,FALSE),"")</f>
        <v>Ciudad</v>
      </c>
      <c r="H59" s="302" t="str">
        <f>IFERROR(VLOOKUP(H$2,IP_47a_M!$A$2:$C$38,3,FALSE),"")</f>
        <v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con la información del Proyecto Sociedad en Acción del Centro de Políticas Públicas UC, elaborado en el 2020. Su presentación es a nivel de ciudad, no obstante, la base de datos se encuentra construida a nivel de comuna, dando cuenta del lugar de inscripción de la correspondiente fundación y asociación, lo que no se condice, necesariamente, con el lugar de acción.             </v>
      </c>
      <c r="I59" s="302" t="str">
        <f>IFERROR(VLOOKUP(I$2,IP_47a_M!$A$2:$C$38,3,FALSE),"")</f>
        <v>Análisis de bases de datos</v>
      </c>
      <c r="J59" s="302" t="str">
        <f>IFERROR(VLOOKUP(J$2,IP_47a_M!$A$2:$C$38,3,FALSE),"")</f>
        <v xml:space="preserve">35 ciudades </v>
      </c>
      <c r="K59" s="302" t="str">
        <f>IFERROR(VLOOKUP(K$2,IP_47a_M!$A$2:$C$38,3,FALSE),"")</f>
        <v xml:space="preserve">35 ciudades </v>
      </c>
      <c r="L59" s="302" t="str">
        <f>IFERROR(VLOOKUP(L$2,IP_47a_M!$A$2:$C$38,3,FALSE),"")</f>
        <v>Relación (Número de organizaciones por cada 1.000 habitantes)</v>
      </c>
      <c r="M59" s="814">
        <f>IFERROR(VLOOKUP(M$2,IP_47a_M!$A$2:$C$38,3,FALSE),"")</f>
        <v>43096</v>
      </c>
      <c r="N59" s="814">
        <f>IFERROR(VLOOKUP(N$2,IP_47a_M!$A$2:$C$38,3,FALSE),"")</f>
        <v>44132</v>
      </c>
      <c r="O59" s="302" t="str">
        <f>IFERROR(VLOOKUP(O$2,IP_47a_M!$A$2:$C$38,3,FALSE),"")</f>
        <v>5 años</v>
      </c>
      <c r="P59" s="302" t="str">
        <f>IFERROR(VLOOKUP(P$2,IP_47a_M!$A$2:$C$38,3,FALSE),"")</f>
        <v xml:space="preserve">Organizaciones de la sociedad civil sin fines de lucro - Participación ciudadana. </v>
      </c>
      <c r="Q59" s="302" t="str">
        <f>IFERROR(VLOOKUP(Q$2,IP_47a_M!$A$2:$C$38,3,FALSE),"")</f>
        <v>Sociedad</v>
      </c>
      <c r="R59" s="302" t="str">
        <f>IFERROR(VLOOKUP(R$2,IP_47a_M!$A$2:$C$38,3,FALSE),"")</f>
        <v>Instituto Nacional de Estadísticas (INE)</v>
      </c>
      <c r="S59" s="302" t="str">
        <f>IFERROR(VLOOKUP(S$2,IP_47a_M!$A$2:$C$38,3,FALSE),"")</f>
        <v xml:space="preserve">De un total de 214064 registros que componen la base de datos publicada por el proyecto Sociedad en Acción, correspondiente a organizaciones de la sociedad civil que se encuentran activas, se aislaron 49575, de los cuales 1180 correspondían al año 2020 y 48395 a registros que no contaban con información asociada a comuna y/o año de concesión. </v>
      </c>
      <c r="T59" s="302" t="str">
        <f>IFERROR(VLOOKUP(T$2,IP_47a_M!$A$2:$C$38,3,FALSE),"")</f>
        <v xml:space="preserve">Para esta actualización se encuentra disponible una diferenciación entre OSC activas e inactivas, que no hubo para el año 2015, insumo utilizado para la línea de base SIEDU. Dado lo anterior, para el cálculo del indicador con data 2015, se trabajó sobre el total de OSC inscritas, en contraste, para esta versión, se consideraron solo las OSC con estado activo. </v>
      </c>
      <c r="U59" s="302" t="str">
        <f>IFERROR(VLOOKUP(U$2,IP_47a_M!$A$2:$C$38,3,FALSE),"")</f>
        <v>IP_47</v>
      </c>
      <c r="V59" s="302" t="str">
        <f>IFERROR(VLOOKUP(V$2,IP_47a_M!$A$2:$C$38,3,FALSE),"")</f>
        <v>Número de organizaciones de la sociedad civil</v>
      </c>
      <c r="W59" s="302" t="str">
        <f>IFERROR(VLOOKUP(W$2,IP_47a_M!$A$2:$C$38,3,FALSE),"")</f>
        <v>Proyecto Sociedad en Acción del Centro de Políticas Públicas UC</v>
      </c>
      <c r="X59" s="302">
        <f>IFERROR(VLOOKUP(X$2,IP_47a_M!$A$2:$C$38,3,FALSE),"")</f>
        <v>2019</v>
      </c>
      <c r="Y59" s="302" t="str">
        <f>IFERROR(VLOOKUP(Y$2,IP_47a_M!$A$2:$C$38,3,FALSE),"")</f>
        <v>Comunal</v>
      </c>
      <c r="Z59" s="302" t="str">
        <f>IFERROR(VLOOKUP(Z$2,IP_47a_M!$A$2:$C$38,3,FALSE),"")</f>
        <v>Proyección de población con base al censo 2017</v>
      </c>
      <c r="AA59" s="302" t="str">
        <f>IFERROR(VLOOKUP(AA$2,IP_47a_M!$A$2:$C$38,3,FALSE),"")</f>
        <v>INE</v>
      </c>
      <c r="AB59" s="302">
        <f>IFERROR(VLOOKUP(AB$2,IP_47a_M!$A$2:$C$38,3,FALSE),"")</f>
        <v>2019</v>
      </c>
      <c r="AC59" s="302" t="str">
        <f>IFERROR(VLOOKUP(AC$2,IP_47a_M!$A$2:$C$38,3,FALSE),"")</f>
        <v>Comunal</v>
      </c>
      <c r="AD59" s="302"/>
      <c r="AE59" s="302"/>
      <c r="AF59" s="302"/>
      <c r="AG59" s="302"/>
    </row>
    <row r="60" spans="1:33" ht="84">
      <c r="A60" s="302" t="str">
        <f>IFERROR(VLOOKUP(A$2,IG_22_M!$A$2:$C$38,3,FALSE),"")</f>
        <v>IG_22</v>
      </c>
      <c r="B60" s="302" t="str">
        <f>IFERROR(VLOOKUP(B$2,IG_22_M!$A$2:$C$38,3,FALSE),"")</f>
        <v>8. Mayor y mejor participación de la sociedad civil en las decisiones de desarrollo urbano</v>
      </c>
      <c r="C60" s="302" t="str">
        <f>IFERROR(VLOOKUP(C$2,IG_22_M!$A$2:$C$38,3,FALSE),"")</f>
        <v>Implementación de procesos de participación temprana en proyectos urbanos de alto impacto a nivel del desarrollo urbano</v>
      </c>
      <c r="D60" s="302" t="str">
        <f>IFERROR(VLOOKUP(D$2,IG_22_M!$A$2:$C$38,3,FALSE),"")</f>
        <v>Porcentaje de proyectos urbanos de alto impacto con Participación Ciudadana Anticipada (PACA)</v>
      </c>
      <c r="E60" s="302" t="str">
        <f>IFERROR(VLOOKUP(E$2,IG_22_M!$A$2:$C$38,3,FALSE),"")</f>
        <v>Estructural</v>
      </c>
      <c r="F60" s="302">
        <f>IFERROR(VLOOKUP(F$2,IG_22_M!$A$2:$C$38,3,FALSE),"")</f>
        <v>2019</v>
      </c>
      <c r="G60" s="302" t="str">
        <f>IFERROR(VLOOKUP(G$2,IG_22_M!$A$2:$C$38,3,FALSE),"")</f>
        <v>Ciudad</v>
      </c>
      <c r="H60" s="302" t="str">
        <f>IFERROR(VLOOKUP(H$2,IG_22_M!$A$2:$C$38,3,FALSE),"")</f>
        <v>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2015 hasta el 2019.</v>
      </c>
      <c r="I60" s="302" t="str">
        <f>IFERROR(VLOOKUP(I$2,IG_22_M!$A$2:$C$38,3,FALSE),"")</f>
        <v>Análisis de documentos</v>
      </c>
      <c r="J60" s="302" t="str">
        <f>IFERROR(VLOOKUP(J$2,IG_22_M!$A$2:$C$38,3,FALSE),"")</f>
        <v>20 ciudades</v>
      </c>
      <c r="K60" s="302" t="str">
        <f>IFERROR(VLOOKUP(K$2,IG_22_M!$A$2:$C$38,3,FALSE),"")</f>
        <v>20 ciudades</v>
      </c>
      <c r="L60" s="302" t="str">
        <f>IFERROR(VLOOKUP(L$2,IG_22_M!$A$2:$C$38,3,FALSE),"")</f>
        <v>Porcentaje</v>
      </c>
      <c r="M60" s="814">
        <f>IFERROR(VLOOKUP(M$2,IG_22_M!$A$2:$C$38,3,FALSE),"")</f>
        <v>43082</v>
      </c>
      <c r="N60" s="814">
        <f>IFERROR(VLOOKUP(N$2,IG_22_M!$A$2:$C$38,3,FALSE),"")</f>
        <v>43959</v>
      </c>
      <c r="O60" s="302" t="str">
        <f>IFERROR(VLOOKUP(O$2,IG_22_M!$A$2:$C$38,3,FALSE),"")</f>
        <v>Anual</v>
      </c>
      <c r="P60" s="302" t="str">
        <f>IFERROR(VLOOKUP(P$2,IG_22_M!$A$2:$C$38,3,FALSE),"")</f>
        <v>Estudio de Impacto Ambiental (EIA), Participación Ciudadana</v>
      </c>
      <c r="Q60" s="302" t="str">
        <f>IFERROR(VLOOKUP(Q$2,IG_22_M!$A$2:$C$38,3,FALSE),"")</f>
        <v>Medio Ambiente</v>
      </c>
      <c r="R60" s="302" t="str">
        <f>IFERROR(VLOOKUP(R$2,IG_22_M!$A$2:$C$38,3,FALSE),"")</f>
        <v>Instituto Nacional de Estadísticas (INE)</v>
      </c>
      <c r="S60" s="302" t="str">
        <f>IFERROR(VLOOKUP(S$2,IG_22_M!$A$2:$C$38,3,FALSE),"")</f>
        <v>1. La información disponible no permite análisis a escalas territoriales inferiores.                                                                     2.Cuando la cobertura del proyecto es interregional es muy probable que incluya comunas que no están dentro de las 117 comunas del SIEDU.                                                                                                                                                                                                     3. La información disponible no cubre la totalidad de ciudades SIEDU.</v>
      </c>
      <c r="T60" s="302" t="str">
        <f>IFERROR(VLOOKUP(T$2,IG_22_M!$A$2:$C$38,3,FALSE),"")</f>
        <v xml:space="preserve">Para esta actualización se agregó el detalle de las actividades realizadas con PACA para cada uno de los proyectos aprobados con EIA. </v>
      </c>
      <c r="U60" s="302" t="str">
        <f>IFERROR(VLOOKUP(U$2,IG_22_M!$A$2:$C$38,3,FALSE),"")</f>
        <v>No tiene</v>
      </c>
      <c r="V60" s="302" t="str">
        <f>IFERROR(VLOOKUP(V$2,IG_22_M!$A$2:$C$38,3,FALSE),"")</f>
        <v>Número de proyectos sometidos a EIA que realizan consulta ciudadana anticipada</v>
      </c>
      <c r="W60" s="302" t="str">
        <f>IFERROR(VLOOKUP(W$2,IG_22_M!$A$2:$C$38,3,FALSE),"")</f>
        <v>Servicio de Evaluación Ambiental (SEA)</v>
      </c>
      <c r="X60" s="302" t="str">
        <f>IFERROR(VLOOKUP(X$2,IG_22_M!$A$2:$C$38,3,FALSE),"")</f>
        <v>2015 - 2016 - 2017 - 2018 - 2019</v>
      </c>
      <c r="Y60" s="302" t="str">
        <f>IFERROR(VLOOKUP(Y$2,IG_22_M!$A$2:$C$38,3,FALSE),"")</f>
        <v>Ciudad</v>
      </c>
      <c r="Z60" s="302"/>
      <c r="AA60" s="302"/>
      <c r="AB60" s="302"/>
      <c r="AC60" s="302"/>
      <c r="AD60" s="302"/>
      <c r="AE60" s="302"/>
      <c r="AF60" s="302"/>
      <c r="AG60" s="302"/>
    </row>
    <row r="61" spans="1:33" ht="60">
      <c r="A61" s="302" t="str">
        <f>IFERROR(VLOOKUP(A$2,IG_92_M!$A$2:$C$38,3,FALSE),"")</f>
        <v>IG_92</v>
      </c>
      <c r="B61" s="302" t="str">
        <f>IFERROR(VLOOKUP(B$2,IG_92_M!$A$2:$C$38,3,FALSE),"")</f>
        <v>8. Mayor y mejor participación de la sociedad civil en las decisiones de desarrollo urbano</v>
      </c>
      <c r="C61" s="302" t="str">
        <f>IFERROR(VLOOKUP(C$2,IG_92_M!$A$2:$C$38,3,FALSE),"")</f>
        <v>Inclusión de la comunidad en la toma de decisiones para la inversión local</v>
      </c>
      <c r="D61" s="302" t="str">
        <f>IFERROR(VLOOKUP(D$2,IG_92_M!$A$2:$C$38,3,FALSE),"")</f>
        <v>El Municipio cuenta con mecanismos de presupuestos participativos</v>
      </c>
      <c r="E61" s="302" t="str">
        <f>IFERROR(VLOOKUP(E$2,IG_92_M!$A$2:$C$38,3,FALSE),"")</f>
        <v>Complementario</v>
      </c>
      <c r="F61" s="302">
        <f>IFERROR(VLOOKUP(F$2,IG_92_M!$A$2:$C$38,3,FALSE),"")</f>
        <v>2019</v>
      </c>
      <c r="G61" s="302" t="str">
        <f>IFERROR(VLOOKUP(G$2,IG_92_M!$A$2:$C$38,3,FALSE),"")</f>
        <v>Comunal</v>
      </c>
      <c r="H61" s="302" t="str">
        <f>IFERROR(VLOOKUP(H$2,IG_92_M!$A$2:$C$38,3,FALSE),"")</f>
        <v>Este indicador mide de manera binaria (Sí o No) si el municipio cuenta o no con mecanismos formales de presupuestos participativos. Entendiendo que el presupuesto participativo se desarrolla y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v>
      </c>
      <c r="I61" s="302" t="str">
        <f>IFERROR(VLOOKUP(I$2,IG_92_M!$A$2:$C$38,3,FALSE),"")</f>
        <v>Consulta directa, Análisis de bases de datos</v>
      </c>
      <c r="J61" s="302" t="str">
        <f>IFERROR(VLOOKUP(J$2,IG_92_M!$A$2:$C$38,3,FALSE),"")</f>
        <v>117 comunas</v>
      </c>
      <c r="K61" s="302" t="str">
        <f>IFERROR(VLOOKUP(K$2,IG_92_M!$A$2:$C$38,3,FALSE),"")</f>
        <v>74 comunas</v>
      </c>
      <c r="L61" s="302" t="str">
        <f>IFERROR(VLOOKUP(L$2,IG_92_M!$A$2:$C$38,3,FALSE),"")</f>
        <v>Sí o No</v>
      </c>
      <c r="M61" s="814">
        <f>IFERROR(VLOOKUP(M$2,IG_92_M!$A$2:$C$38,3,FALSE),"")</f>
        <v>43087</v>
      </c>
      <c r="N61" s="814">
        <f>IFERROR(VLOOKUP(N$2,IG_92_M!$A$2:$C$38,3,FALSE),"")</f>
        <v>44168</v>
      </c>
      <c r="O61" s="302" t="str">
        <f>IFERROR(VLOOKUP(O$2,IG_92_M!$A$2:$C$38,3,FALSE),"")</f>
        <v>Anual</v>
      </c>
      <c r="P61" s="302" t="str">
        <f>IFERROR(VLOOKUP(P$2,IG_92_M!$A$2:$C$38,3,FALSE),"")</f>
        <v>Participación ciudadana - Fondos concursables - Mejoramiento urbano</v>
      </c>
      <c r="Q61" s="302" t="str">
        <f>IFERROR(VLOOKUP(Q$2,IG_92_M!$A$2:$C$38,3,FALSE),"")</f>
        <v>Sociedad</v>
      </c>
      <c r="R61" s="302" t="str">
        <f>IFERROR(VLOOKUP(R$2,IG_92_M!$A$2:$C$38,3,FALSE),"")</f>
        <v>Instituto Nacional de Estadísticas (INE)</v>
      </c>
      <c r="S61" s="302" t="str">
        <f>IFERROR(VLOOKUP(S$2,IG_92_M!$A$2:$C$38,3,FALSE),"")</f>
        <v>No se cuenta con información para el total de comunas SIEDU. La tasa de respuesta a la encuesta realizada a los municipios alcanza un 80%, lo que corresponde a 94 de 117 municipios consultados. No obstante, de los 94 municipios que efectivamente contestaron, un 21% (20 comunas) no entregó información referente a la existencia de mecanismos municipales de presupuestos participativos.</v>
      </c>
      <c r="T61" s="302" t="str">
        <f>IFERROR(VLOOKUP(T$2,IG_92_M!$A$2:$C$38,3,FALSE),"")</f>
        <v>No tiene</v>
      </c>
      <c r="U61" s="302" t="str">
        <f>IFERROR(VLOOKUP(U$2,IG_92_M!$A$2:$C$38,3,FALSE),"")</f>
        <v>No tiene</v>
      </c>
      <c r="V61" s="302" t="str">
        <f>IFERROR(VLOOKUP(V$2,IG_92_M!$A$2:$C$38,3,FALSE),"")</f>
        <v xml:space="preserve">Existencia de mecanismos municipales de presupuestos participativos </v>
      </c>
      <c r="W61" s="302" t="str">
        <f>IFERROR(VLOOKUP(W$2,IG_92_M!$A$2:$C$38,3,FALSE),"")</f>
        <v>Municipios</v>
      </c>
      <c r="X61" s="302">
        <f>IFERROR(VLOOKUP(X$2,IG_92_M!$A$2:$C$38,3,FALSE),"")</f>
        <v>2019</v>
      </c>
      <c r="Y61" s="302" t="str">
        <f>IFERROR(VLOOKUP(Y$2,IG_92_M!$A$2:$C$38,3,FALSE),"")</f>
        <v>Comunal</v>
      </c>
      <c r="Z61" s="302"/>
      <c r="AA61" s="302"/>
      <c r="AB61" s="302"/>
      <c r="AC61" s="302"/>
      <c r="AD61" s="302"/>
      <c r="AE61" s="302"/>
      <c r="AF61" s="302"/>
      <c r="AG61" s="302"/>
    </row>
    <row r="62" spans="1:33" ht="96">
      <c r="A62" s="302" t="str">
        <f>IFERROR(VLOOKUP(A$2,IG_91_M!$A$2:$C$38,3,FALSE),"")</f>
        <v>IG_91</v>
      </c>
      <c r="B62" s="302" t="str">
        <f>IFERROR(VLOOKUP(B$2,IG_91_M!$A$2:$C$38,3,FALSE),"")</f>
        <v>8. Mayor y mejor participación de la sociedad civil en las decisiones de desarrollo urbano</v>
      </c>
      <c r="C62" s="302" t="str">
        <f>IFERROR(VLOOKUP(C$2,IG_91_M!$A$2:$C$38,3,FALSE),"")</f>
        <v>Inclusión de la comunidad en la toma de decisiones para la inversión local</v>
      </c>
      <c r="D62" s="302" t="str">
        <f>IFERROR(VLOOKUP(D$2,IG_91_M!$A$2:$C$38,3,FALSE),"")</f>
        <v>Monto total per cápita, en pesos, de fondos entregados por el municipio a la comunidad vía proyectos concursables para el mejoramiento urbano</v>
      </c>
      <c r="E62" s="302" t="str">
        <f>IFERROR(VLOOKUP(E$2,IG_91_M!$A$2:$C$38,3,FALSE),"")</f>
        <v>Complementario</v>
      </c>
      <c r="F62" s="302">
        <f>IFERROR(VLOOKUP(F$2,IG_91_M!$A$2:$C$38,3,FALSE),"")</f>
        <v>2019</v>
      </c>
      <c r="G62" s="302" t="str">
        <f>IFERROR(VLOOKUP(G$2,IG_91_M!$A$2:$C$38,3,FALSE),"")</f>
        <v>Comunal</v>
      </c>
      <c r="H62" s="302" t="str">
        <f>IFERROR(VLOOKUP(H$2,IG_91_M!$A$2:$C$38,3,FALSE),"")</f>
        <v>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 Desarrollo Comunitario. De esta manera, el indicador da cuenta del nivel de organización de las comunidades, así como de su participación en la toma de decisiones respecto de la inversión pública relacionada al mejoramiento urbano.</v>
      </c>
      <c r="I62" s="302" t="str">
        <f>IFERROR(VLOOKUP(I$2,IG_91_M!$A$2:$C$38,3,FALSE),"")</f>
        <v>Consulta directa, análisis de bases de datos</v>
      </c>
      <c r="J62" s="302" t="str">
        <f>IFERROR(VLOOKUP(J$2,IG_91_M!$A$2:$C$38,3,FALSE),"")</f>
        <v>117 comunas</v>
      </c>
      <c r="K62" s="302" t="str">
        <f>IFERROR(VLOOKUP(K$2,IG_91_M!$A$2:$C$38,3,FALSE),"")</f>
        <v>71 comunas</v>
      </c>
      <c r="L62" s="302" t="str">
        <f>IFERROR(VLOOKUP(L$2,IG_91_M!$A$2:$C$38,3,FALSE),"")</f>
        <v>Monto per cápita en pesos por habitante</v>
      </c>
      <c r="M62" s="814">
        <f>IFERROR(VLOOKUP(M$2,IG_91_M!$A$2:$C$38,3,FALSE),"")</f>
        <v>43087</v>
      </c>
      <c r="N62" s="814">
        <f>IFERROR(VLOOKUP(N$2,IG_91_M!$A$2:$C$38,3,FALSE),"")</f>
        <v>44168</v>
      </c>
      <c r="O62" s="302" t="str">
        <f>IFERROR(VLOOKUP(O$2,IG_91_M!$A$2:$C$38,3,FALSE),"")</f>
        <v>Anual</v>
      </c>
      <c r="P62" s="302" t="str">
        <f>IFERROR(VLOOKUP(P$2,IG_91_M!$A$2:$C$38,3,FALSE),"")</f>
        <v>Participación ciudadana - Fondos concursables - Mejoramiento urbano</v>
      </c>
      <c r="Q62" s="302" t="str">
        <f>IFERROR(VLOOKUP(Q$2,IG_91_M!$A$2:$C$38,3,FALSE),"")</f>
        <v>Sociedad</v>
      </c>
      <c r="R62" s="302" t="str">
        <f>IFERROR(VLOOKUP(R$2,IG_91_M!$A$2:$C$38,3,FALSE),"")</f>
        <v>Instituto Nacional de Estadísticas (INE)</v>
      </c>
      <c r="S62" s="302" t="str">
        <f>IFERROR(VLOOKUP(S$2,IG_91_M!$A$2:$C$38,3,FALSE),"")</f>
        <v>No se cuenta con información para el total de comunas SIEDU. La tasa de respuesta a la encuesta realizada a los municipios alcanza un 80%, lo que corresponde a 94 de 117 municipios consultados. No obstante, de los 94 municipios que efectivamente contestaron, un 21% (20 comunas) no entregó información referente a la ejecución y montos de fondos entregados a la comunidad vía proyectos concursables para el desarrollo urbano. Además, de las 74 comunas restantes, 41 declaran haber ejecutado fondos, no obstante, un 7% de aquellas 41 (3 comunas) no especifica dicho monto.</v>
      </c>
      <c r="T62" s="302" t="str">
        <f>IFERROR(VLOOKUP(T$2,IG_91_M!$A$2:$C$38,3,FALSE),"")</f>
        <v xml:space="preserve">La comuna de Estación Central indica que no es posible determinar cuál de los proyectos aprobados corresponde a una iniciativa de mejoramiento urbano. </v>
      </c>
      <c r="U62" s="302" t="str">
        <f>IFERROR(VLOOKUP(U$2,IG_91_M!$A$2:$C$38,3,FALSE),"")</f>
        <v>No tiene</v>
      </c>
      <c r="V62" s="302" t="str">
        <f>IFERROR(VLOOKUP(V$2,IG_91_M!$A$2:$C$38,3,FALSE),"")</f>
        <v>Monto total de fondos entregados a la comunidad vía proyectos concursables para el mejoramiento urbano</v>
      </c>
      <c r="W62" s="302" t="str">
        <f>IFERROR(VLOOKUP(W$2,IG_91_M!$A$2:$C$38,3,FALSE),"")</f>
        <v>Municipios</v>
      </c>
      <c r="X62" s="302">
        <f>IFERROR(VLOOKUP(X$2,IG_91_M!$A$2:$C$38,3,FALSE),"")</f>
        <v>2019</v>
      </c>
      <c r="Y62" s="302" t="str">
        <f>IFERROR(VLOOKUP(Y$2,IG_91_M!$A$2:$C$38,3,FALSE),"")</f>
        <v>Comunal</v>
      </c>
      <c r="Z62" s="302" t="str">
        <f>IFERROR(VLOOKUP(Z$2,IG_91_M!$A$2:$C$38,3,FALSE),"")</f>
        <v>Proyección de población con base al censo 2017</v>
      </c>
      <c r="AA62" s="302" t="str">
        <f>IFERROR(VLOOKUP(AA$2,IG_91_M!$A$2:$C$38,3,FALSE),"")</f>
        <v>INE</v>
      </c>
      <c r="AB62" s="302">
        <f>IFERROR(VLOOKUP(AB$2,IG_91_M!$A$2:$C$38,3,FALSE),"")</f>
        <v>2019</v>
      </c>
      <c r="AC62" s="302" t="str">
        <f>IFERROR(VLOOKUP(AC$2,IG_91_M!$A$2:$C$38,3,FALSE),"")</f>
        <v>Comunal</v>
      </c>
      <c r="AD62" s="302"/>
      <c r="AE62" s="302"/>
      <c r="AF62" s="302"/>
      <c r="AG62" s="302"/>
    </row>
  </sheetData>
  <hyperlinks>
    <hyperlink ref="A1" location="INDICE!A1" display="INDICE" xr:uid="{00000000-0004-0000-0400-000000000000}"/>
  </hyperlinks>
  <pageMargins left="0.7" right="0.7" top="0.75" bottom="0.75" header="0.3" footer="0.3"/>
  <pageSetup orientation="portrait" horizontalDpi="4294967293" verticalDpi="4294967293"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50">
    <tabColor rgb="FFFFFF00"/>
  </sheetPr>
  <dimension ref="A1:E38"/>
  <sheetViews>
    <sheetView zoomScaleNormal="100" workbookViewId="0"/>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1" t="s">
        <v>419</v>
      </c>
      <c r="B1" s="412" t="s">
        <v>1275</v>
      </c>
      <c r="C1" s="35" t="s">
        <v>137</v>
      </c>
    </row>
    <row r="2" spans="1:3">
      <c r="A2" s="263" t="s">
        <v>6</v>
      </c>
      <c r="B2" s="259" t="s">
        <v>83</v>
      </c>
    </row>
    <row r="3" spans="1:3">
      <c r="A3" s="263" t="s">
        <v>4</v>
      </c>
      <c r="B3" s="259" t="s">
        <v>75</v>
      </c>
    </row>
    <row r="4" spans="1:3">
      <c r="A4" s="263" t="s">
        <v>388</v>
      </c>
      <c r="B4" s="259" t="s">
        <v>82</v>
      </c>
    </row>
    <row r="5" spans="1:3">
      <c r="A5" s="263" t="s">
        <v>9</v>
      </c>
      <c r="B5" s="259" t="s">
        <v>467</v>
      </c>
    </row>
    <row r="6" spans="1:3">
      <c r="A6" s="263" t="s">
        <v>138</v>
      </c>
      <c r="B6" s="259" t="s">
        <v>468</v>
      </c>
    </row>
    <row r="7" spans="1:3">
      <c r="A7" s="263" t="s">
        <v>7</v>
      </c>
      <c r="B7" s="217" t="s">
        <v>469</v>
      </c>
    </row>
    <row r="8" spans="1:3">
      <c r="A8" s="263" t="s">
        <v>389</v>
      </c>
      <c r="B8" s="171">
        <v>2017</v>
      </c>
    </row>
    <row r="9" spans="1:3">
      <c r="A9" s="263" t="s">
        <v>390</v>
      </c>
      <c r="B9" s="259" t="s">
        <v>470</v>
      </c>
    </row>
    <row r="10" spans="1:3" ht="69">
      <c r="A10" s="100" t="s">
        <v>391</v>
      </c>
      <c r="B10" s="173" t="s">
        <v>471</v>
      </c>
    </row>
    <row r="11" spans="1:3">
      <c r="A11" s="263" t="s">
        <v>392</v>
      </c>
      <c r="B11" s="259" t="s">
        <v>472</v>
      </c>
    </row>
    <row r="12" spans="1:3">
      <c r="A12" s="263" t="s">
        <v>393</v>
      </c>
      <c r="B12" s="259" t="s">
        <v>473</v>
      </c>
    </row>
    <row r="13" spans="1:3">
      <c r="A13" s="263" t="s">
        <v>394</v>
      </c>
      <c r="B13" s="259" t="s">
        <v>474</v>
      </c>
    </row>
    <row r="14" spans="1:3">
      <c r="A14" s="263" t="s">
        <v>139</v>
      </c>
      <c r="B14" s="259" t="s">
        <v>475</v>
      </c>
    </row>
    <row r="15" spans="1:3">
      <c r="A15" s="263" t="s">
        <v>395</v>
      </c>
      <c r="B15" s="144">
        <v>43301</v>
      </c>
    </row>
    <row r="16" spans="1:3">
      <c r="A16" s="263" t="s">
        <v>396</v>
      </c>
      <c r="B16" s="144">
        <v>43657</v>
      </c>
    </row>
    <row r="17" spans="1:5">
      <c r="A17" s="263" t="s">
        <v>397</v>
      </c>
      <c r="B17" s="259" t="s">
        <v>476</v>
      </c>
      <c r="E17" s="30"/>
    </row>
    <row r="18" spans="1:5">
      <c r="A18" s="278" t="s">
        <v>398</v>
      </c>
      <c r="B18" s="259" t="s">
        <v>477</v>
      </c>
    </row>
    <row r="19" spans="1:5">
      <c r="A19" s="278" t="s">
        <v>399</v>
      </c>
      <c r="B19" s="259" t="s">
        <v>478</v>
      </c>
    </row>
    <row r="20" spans="1:5">
      <c r="A20" s="278" t="s">
        <v>400</v>
      </c>
      <c r="B20" s="259" t="s">
        <v>479</v>
      </c>
    </row>
    <row r="21" spans="1:5">
      <c r="A21" s="278" t="s">
        <v>403</v>
      </c>
      <c r="B21" s="244" t="s">
        <v>480</v>
      </c>
    </row>
    <row r="22" spans="1:5">
      <c r="A22" s="278" t="s">
        <v>404</v>
      </c>
      <c r="B22" s="257" t="s">
        <v>434</v>
      </c>
    </row>
    <row r="23" spans="1:5">
      <c r="A23" s="278" t="s">
        <v>435</v>
      </c>
      <c r="B23" s="354" t="s">
        <v>481</v>
      </c>
    </row>
    <row r="24" spans="1:5">
      <c r="A24" s="278" t="s">
        <v>405</v>
      </c>
      <c r="B24" s="257">
        <v>2017</v>
      </c>
    </row>
    <row r="25" spans="1:5">
      <c r="A25" s="278" t="s">
        <v>406</v>
      </c>
      <c r="B25" s="133" t="s">
        <v>482</v>
      </c>
    </row>
    <row r="26" spans="1:5">
      <c r="A26" s="278" t="s">
        <v>407</v>
      </c>
      <c r="B26" s="257" t="s">
        <v>483</v>
      </c>
    </row>
    <row r="27" spans="1:5">
      <c r="A27" s="278" t="s">
        <v>408</v>
      </c>
      <c r="B27" s="257" t="s">
        <v>434</v>
      </c>
    </row>
    <row r="28" spans="1:5">
      <c r="A28" s="278" t="s">
        <v>439</v>
      </c>
      <c r="B28" s="354" t="s">
        <v>481</v>
      </c>
    </row>
    <row r="29" spans="1:5">
      <c r="A29" s="278" t="s">
        <v>409</v>
      </c>
      <c r="B29" s="257">
        <v>2017</v>
      </c>
    </row>
    <row r="30" spans="1:5">
      <c r="A30" s="278" t="s">
        <v>410</v>
      </c>
      <c r="B30" s="133" t="s">
        <v>482</v>
      </c>
    </row>
    <row r="31" spans="1:5">
      <c r="A31" s="278" t="s">
        <v>411</v>
      </c>
      <c r="B31" s="85"/>
    </row>
    <row r="32" spans="1:5">
      <c r="A32" s="278" t="s">
        <v>412</v>
      </c>
      <c r="B32" s="85"/>
    </row>
    <row r="33" spans="1:2">
      <c r="A33" s="278" t="s">
        <v>440</v>
      </c>
      <c r="B33" s="85"/>
    </row>
    <row r="34" spans="1:2">
      <c r="A34" s="278" t="s">
        <v>413</v>
      </c>
      <c r="B34" s="85"/>
    </row>
    <row r="35" spans="1:2">
      <c r="A35" s="278" t="s">
        <v>414</v>
      </c>
      <c r="B35" s="85"/>
    </row>
    <row r="36" spans="1:2">
      <c r="A36" s="278" t="s">
        <v>401</v>
      </c>
      <c r="B36" s="133" t="s">
        <v>484</v>
      </c>
    </row>
    <row r="37" spans="1:2">
      <c r="A37" s="278" t="s">
        <v>1267</v>
      </c>
      <c r="B37" s="258" t="s">
        <v>17</v>
      </c>
    </row>
    <row r="38" spans="1:2">
      <c r="A38" s="278" t="s">
        <v>402</v>
      </c>
      <c r="B38" s="133" t="s">
        <v>485</v>
      </c>
    </row>
  </sheetData>
  <hyperlinks>
    <hyperlink ref="C1" location="INDICE!A1" display="INDICE" xr:uid="{00000000-0004-0000-3100-000000000000}"/>
    <hyperlink ref="A1" location="INDICE!C59" display="COMPONENTE" xr:uid="{00000000-0004-0000-3100-000001000000}"/>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51" filterMode="1"/>
  <dimension ref="A1:I120"/>
  <sheetViews>
    <sheetView workbookViewId="0">
      <selection activeCell="H3" sqref="A3:H115"/>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50.44140625" style="218" customWidth="1"/>
    <col min="9" max="9" width="13.109375" style="527" bestFit="1" customWidth="1"/>
    <col min="10" max="16384" width="11.44140625" style="218"/>
  </cols>
  <sheetData>
    <row r="1" spans="1:9">
      <c r="A1" s="446" t="s">
        <v>83</v>
      </c>
      <c r="B1" s="1109" t="s">
        <v>486</v>
      </c>
      <c r="C1" s="1109"/>
      <c r="D1" s="1109"/>
      <c r="E1" s="1109"/>
      <c r="F1" s="1109"/>
      <c r="G1" s="1109"/>
      <c r="H1" s="1094"/>
      <c r="I1" s="625" t="s">
        <v>137</v>
      </c>
    </row>
    <row r="2" spans="1:9">
      <c r="A2" s="450"/>
      <c r="B2" s="471"/>
      <c r="C2" s="471"/>
      <c r="D2" s="461"/>
      <c r="E2" s="451"/>
      <c r="F2" s="451"/>
      <c r="G2" s="451"/>
      <c r="H2" s="460" t="s">
        <v>1274</v>
      </c>
      <c r="I2" s="701" t="s">
        <v>449</v>
      </c>
    </row>
    <row r="3" spans="1:9" s="438" customFormat="1" ht="30" customHeight="1">
      <c r="A3" s="452" t="s">
        <v>165</v>
      </c>
      <c r="B3" s="452" t="s">
        <v>166</v>
      </c>
      <c r="C3" s="452" t="s">
        <v>167</v>
      </c>
      <c r="D3" s="436" t="s">
        <v>168</v>
      </c>
      <c r="E3" s="453" t="s">
        <v>169</v>
      </c>
      <c r="F3" s="453" t="s">
        <v>11</v>
      </c>
      <c r="G3" s="453" t="s">
        <v>487</v>
      </c>
      <c r="H3" s="779" t="s">
        <v>488</v>
      </c>
      <c r="I3" s="699"/>
    </row>
    <row r="4" spans="1:9" s="429" customFormat="1" ht="15" hidden="1" customHeight="1">
      <c r="A4" s="447" t="s">
        <v>170</v>
      </c>
      <c r="B4" s="447" t="s">
        <v>171</v>
      </c>
      <c r="C4" s="448" t="s">
        <v>172</v>
      </c>
      <c r="D4" s="447" t="s">
        <v>173</v>
      </c>
      <c r="E4" s="449">
        <v>1001</v>
      </c>
      <c r="F4" s="447" t="s">
        <v>171</v>
      </c>
      <c r="G4" s="449">
        <v>1101</v>
      </c>
      <c r="H4" s="342">
        <v>11.79</v>
      </c>
      <c r="I4" s="626"/>
    </row>
    <row r="5" spans="1:9" s="429" customFormat="1" ht="15" hidden="1" customHeight="1">
      <c r="A5" s="421" t="s">
        <v>170</v>
      </c>
      <c r="B5" s="421" t="s">
        <v>171</v>
      </c>
      <c r="C5" s="95" t="s">
        <v>172</v>
      </c>
      <c r="D5" s="421" t="s">
        <v>173</v>
      </c>
      <c r="E5" s="312">
        <v>1001</v>
      </c>
      <c r="F5" s="421" t="s">
        <v>174</v>
      </c>
      <c r="G5" s="312">
        <v>1107</v>
      </c>
      <c r="H5" s="342">
        <v>23.23</v>
      </c>
      <c r="I5" s="626"/>
    </row>
    <row r="6" spans="1:9" s="429" customFormat="1" ht="15" hidden="1" customHeight="1">
      <c r="A6" s="421" t="s">
        <v>175</v>
      </c>
      <c r="B6" s="421" t="s">
        <v>175</v>
      </c>
      <c r="C6" s="95" t="s">
        <v>172</v>
      </c>
      <c r="D6" s="421" t="s">
        <v>175</v>
      </c>
      <c r="E6" s="312">
        <v>2101</v>
      </c>
      <c r="F6" s="421" t="s">
        <v>175</v>
      </c>
      <c r="G6" s="312">
        <v>2101</v>
      </c>
      <c r="H6" s="342">
        <v>11.47</v>
      </c>
      <c r="I6" s="626"/>
    </row>
    <row r="7" spans="1:9" s="429" customFormat="1" ht="15" hidden="1" customHeight="1">
      <c r="A7" s="421" t="s">
        <v>175</v>
      </c>
      <c r="B7" s="421" t="s">
        <v>176</v>
      </c>
      <c r="C7" s="95" t="s">
        <v>172</v>
      </c>
      <c r="D7" s="421" t="s">
        <v>177</v>
      </c>
      <c r="E7" s="312">
        <v>2201</v>
      </c>
      <c r="F7" s="421" t="s">
        <v>177</v>
      </c>
      <c r="G7" s="312">
        <v>2201</v>
      </c>
      <c r="H7" s="342">
        <v>15.23</v>
      </c>
      <c r="I7" s="626"/>
    </row>
    <row r="8" spans="1:9" s="429" customFormat="1" ht="15" hidden="1" customHeight="1">
      <c r="A8" s="421" t="s">
        <v>178</v>
      </c>
      <c r="B8" s="421" t="s">
        <v>179</v>
      </c>
      <c r="C8" s="95" t="s">
        <v>172</v>
      </c>
      <c r="D8" s="421" t="s">
        <v>180</v>
      </c>
      <c r="E8" s="312">
        <v>3001</v>
      </c>
      <c r="F8" s="421" t="s">
        <v>179</v>
      </c>
      <c r="G8" s="312">
        <v>3101</v>
      </c>
      <c r="H8" s="342">
        <v>16.45</v>
      </c>
      <c r="I8" s="626"/>
    </row>
    <row r="9" spans="1:9" s="429" customFormat="1" ht="15" hidden="1" customHeight="1">
      <c r="A9" s="421" t="s">
        <v>178</v>
      </c>
      <c r="B9" s="421" t="s">
        <v>179</v>
      </c>
      <c r="C9" s="95" t="s">
        <v>172</v>
      </c>
      <c r="D9" s="421" t="s">
        <v>180</v>
      </c>
      <c r="E9" s="312">
        <v>3001</v>
      </c>
      <c r="F9" s="421" t="s">
        <v>181</v>
      </c>
      <c r="G9" s="312">
        <v>3103</v>
      </c>
      <c r="H9" s="342">
        <v>36.57</v>
      </c>
      <c r="I9" s="626"/>
    </row>
    <row r="10" spans="1:9" s="429" customFormat="1" ht="15" hidden="1" customHeight="1">
      <c r="A10" s="421" t="s">
        <v>178</v>
      </c>
      <c r="B10" s="423" t="s">
        <v>182</v>
      </c>
      <c r="C10" s="95" t="s">
        <v>172</v>
      </c>
      <c r="D10" s="423" t="s">
        <v>183</v>
      </c>
      <c r="E10" s="312">
        <v>3301</v>
      </c>
      <c r="F10" s="423" t="s">
        <v>183</v>
      </c>
      <c r="G10" s="312">
        <v>3301</v>
      </c>
      <c r="H10" s="342">
        <v>23.43</v>
      </c>
      <c r="I10" s="626"/>
    </row>
    <row r="11" spans="1:9" s="429" customFormat="1" ht="15" hidden="1" customHeight="1">
      <c r="A11" s="421" t="s">
        <v>184</v>
      </c>
      <c r="B11" s="421" t="s">
        <v>185</v>
      </c>
      <c r="C11" s="95" t="s">
        <v>172</v>
      </c>
      <c r="D11" s="421" t="s">
        <v>186</v>
      </c>
      <c r="E11" s="312">
        <v>4001</v>
      </c>
      <c r="F11" s="421" t="s">
        <v>187</v>
      </c>
      <c r="G11" s="312">
        <v>4101</v>
      </c>
      <c r="H11" s="342">
        <v>9.4600000000000009</v>
      </c>
      <c r="I11" s="626"/>
    </row>
    <row r="12" spans="1:9" s="429" customFormat="1" ht="15" hidden="1" customHeight="1">
      <c r="A12" s="421" t="s">
        <v>184</v>
      </c>
      <c r="B12" s="421" t="s">
        <v>185</v>
      </c>
      <c r="C12" s="95" t="s">
        <v>172</v>
      </c>
      <c r="D12" s="421" t="s">
        <v>186</v>
      </c>
      <c r="E12" s="312">
        <v>4001</v>
      </c>
      <c r="F12" s="421" t="s">
        <v>184</v>
      </c>
      <c r="G12" s="312">
        <v>4102</v>
      </c>
      <c r="H12" s="342">
        <v>13.14</v>
      </c>
      <c r="I12" s="626"/>
    </row>
    <row r="13" spans="1:9" s="429" customFormat="1" ht="15" hidden="1" customHeight="1">
      <c r="A13" s="421" t="s">
        <v>184</v>
      </c>
      <c r="B13" s="421" t="s">
        <v>188</v>
      </c>
      <c r="C13" s="95" t="s">
        <v>172</v>
      </c>
      <c r="D13" s="421" t="s">
        <v>189</v>
      </c>
      <c r="E13" s="312">
        <v>4301</v>
      </c>
      <c r="F13" s="424" t="s">
        <v>189</v>
      </c>
      <c r="G13" s="312">
        <v>4301</v>
      </c>
      <c r="H13" s="342">
        <v>15.53</v>
      </c>
      <c r="I13" s="626"/>
    </row>
    <row r="14" spans="1:9" s="429" customFormat="1" ht="15" hidden="1" customHeight="1">
      <c r="A14" s="421" t="s">
        <v>190</v>
      </c>
      <c r="B14" s="421" t="s">
        <v>190</v>
      </c>
      <c r="C14" s="95" t="s">
        <v>191</v>
      </c>
      <c r="D14" s="421" t="s">
        <v>191</v>
      </c>
      <c r="E14" s="312">
        <v>5001</v>
      </c>
      <c r="F14" s="421" t="s">
        <v>190</v>
      </c>
      <c r="G14" s="312">
        <v>5101</v>
      </c>
      <c r="H14" s="342">
        <v>18.3</v>
      </c>
      <c r="I14" s="626"/>
    </row>
    <row r="15" spans="1:9" s="429" customFormat="1" ht="15" hidden="1" customHeight="1">
      <c r="A15" s="421" t="s">
        <v>190</v>
      </c>
      <c r="B15" s="421" t="s">
        <v>190</v>
      </c>
      <c r="C15" s="95" t="s">
        <v>191</v>
      </c>
      <c r="D15" s="421" t="s">
        <v>191</v>
      </c>
      <c r="E15" s="312">
        <v>5001</v>
      </c>
      <c r="F15" s="421" t="s">
        <v>192</v>
      </c>
      <c r="G15" s="312">
        <v>5102</v>
      </c>
      <c r="H15" s="342">
        <v>13.59</v>
      </c>
      <c r="I15" s="626"/>
    </row>
    <row r="16" spans="1:9" s="429" customFormat="1" ht="15" hidden="1" customHeight="1">
      <c r="A16" s="421" t="s">
        <v>190</v>
      </c>
      <c r="B16" s="421" t="s">
        <v>190</v>
      </c>
      <c r="C16" s="95" t="s">
        <v>191</v>
      </c>
      <c r="D16" s="421" t="s">
        <v>191</v>
      </c>
      <c r="E16" s="312">
        <v>5001</v>
      </c>
      <c r="F16" s="421" t="s">
        <v>193</v>
      </c>
      <c r="G16" s="312">
        <v>5103</v>
      </c>
      <c r="H16" s="342">
        <v>9.77</v>
      </c>
      <c r="I16" s="626"/>
    </row>
    <row r="17" spans="1:9" s="429" customFormat="1" ht="15" hidden="1" customHeight="1">
      <c r="A17" s="421" t="s">
        <v>190</v>
      </c>
      <c r="B17" s="421" t="s">
        <v>190</v>
      </c>
      <c r="C17" s="95" t="s">
        <v>191</v>
      </c>
      <c r="D17" s="421" t="s">
        <v>191</v>
      </c>
      <c r="E17" s="312">
        <v>5001</v>
      </c>
      <c r="F17" s="421" t="s">
        <v>194</v>
      </c>
      <c r="G17" s="312">
        <v>5105</v>
      </c>
      <c r="H17" s="342">
        <v>21.86</v>
      </c>
      <c r="I17" s="626"/>
    </row>
    <row r="18" spans="1:9" s="429" customFormat="1" ht="15" hidden="1" customHeight="1">
      <c r="A18" s="421" t="s">
        <v>190</v>
      </c>
      <c r="B18" s="421" t="s">
        <v>190</v>
      </c>
      <c r="C18" s="95" t="s">
        <v>191</v>
      </c>
      <c r="D18" s="421" t="s">
        <v>191</v>
      </c>
      <c r="E18" s="312">
        <v>5001</v>
      </c>
      <c r="F18" s="421" t="s">
        <v>195</v>
      </c>
      <c r="G18" s="312">
        <v>5107</v>
      </c>
      <c r="H18" s="342">
        <v>17.59</v>
      </c>
      <c r="I18" s="626"/>
    </row>
    <row r="19" spans="1:9" s="429" customFormat="1" ht="15" hidden="1" customHeight="1">
      <c r="A19" s="421" t="s">
        <v>190</v>
      </c>
      <c r="B19" s="421" t="s">
        <v>190</v>
      </c>
      <c r="C19" s="95" t="s">
        <v>191</v>
      </c>
      <c r="D19" s="421" t="s">
        <v>191</v>
      </c>
      <c r="E19" s="312">
        <v>5001</v>
      </c>
      <c r="F19" s="421" t="s">
        <v>196</v>
      </c>
      <c r="G19" s="312">
        <v>5109</v>
      </c>
      <c r="H19" s="342">
        <v>10.36</v>
      </c>
      <c r="I19" s="626"/>
    </row>
    <row r="20" spans="1:9" s="429" customFormat="1" ht="15" hidden="1" customHeight="1">
      <c r="A20" s="421" t="s">
        <v>190</v>
      </c>
      <c r="B20" s="423" t="s">
        <v>197</v>
      </c>
      <c r="C20" s="95" t="s">
        <v>172</v>
      </c>
      <c r="D20" s="423" t="s">
        <v>198</v>
      </c>
      <c r="E20" s="312">
        <v>5301</v>
      </c>
      <c r="F20" s="425" t="s">
        <v>197</v>
      </c>
      <c r="G20" s="312">
        <v>5301</v>
      </c>
      <c r="H20" s="342">
        <v>13.26</v>
      </c>
      <c r="I20" s="626"/>
    </row>
    <row r="21" spans="1:9" s="429" customFormat="1" ht="15" hidden="1" customHeight="1">
      <c r="A21" s="421" t="s">
        <v>190</v>
      </c>
      <c r="B21" s="423" t="s">
        <v>197</v>
      </c>
      <c r="C21" s="95" t="s">
        <v>172</v>
      </c>
      <c r="D21" s="423" t="s">
        <v>198</v>
      </c>
      <c r="E21" s="312">
        <v>5301</v>
      </c>
      <c r="F21" s="425" t="s">
        <v>199</v>
      </c>
      <c r="G21" s="312">
        <v>5304</v>
      </c>
      <c r="H21" s="342">
        <v>14.11</v>
      </c>
      <c r="I21" s="626"/>
    </row>
    <row r="22" spans="1:9" s="429" customFormat="1" ht="15" hidden="1" customHeight="1">
      <c r="A22" s="421" t="s">
        <v>190</v>
      </c>
      <c r="B22" s="423" t="s">
        <v>200</v>
      </c>
      <c r="C22" s="95" t="s">
        <v>172</v>
      </c>
      <c r="D22" s="423" t="s">
        <v>201</v>
      </c>
      <c r="E22" s="312">
        <v>5501</v>
      </c>
      <c r="F22" s="425" t="s">
        <v>200</v>
      </c>
      <c r="G22" s="312">
        <v>5501</v>
      </c>
      <c r="H22" s="342">
        <v>11.03</v>
      </c>
      <c r="I22" s="626"/>
    </row>
    <row r="23" spans="1:9" s="429" customFormat="1" ht="15" hidden="1" customHeight="1">
      <c r="A23" s="421" t="s">
        <v>190</v>
      </c>
      <c r="B23" s="423" t="s">
        <v>200</v>
      </c>
      <c r="C23" s="95" t="s">
        <v>172</v>
      </c>
      <c r="D23" s="423" t="s">
        <v>201</v>
      </c>
      <c r="E23" s="312">
        <v>5501</v>
      </c>
      <c r="F23" s="425" t="s">
        <v>202</v>
      </c>
      <c r="G23" s="312">
        <v>5502</v>
      </c>
      <c r="H23" s="342">
        <v>12.99</v>
      </c>
      <c r="I23" s="626"/>
    </row>
    <row r="24" spans="1:9" s="429" customFormat="1" ht="15" hidden="1" customHeight="1">
      <c r="A24" s="421" t="s">
        <v>190</v>
      </c>
      <c r="B24" s="423" t="s">
        <v>200</v>
      </c>
      <c r="C24" s="95" t="s">
        <v>172</v>
      </c>
      <c r="D24" s="423" t="s">
        <v>201</v>
      </c>
      <c r="E24" s="312">
        <v>5501</v>
      </c>
      <c r="F24" s="425" t="s">
        <v>203</v>
      </c>
      <c r="G24" s="312">
        <v>5503</v>
      </c>
      <c r="H24" s="342">
        <v>20.61</v>
      </c>
      <c r="I24" s="626"/>
    </row>
    <row r="25" spans="1:9" s="429" customFormat="1" ht="15" hidden="1" customHeight="1">
      <c r="A25" s="421" t="s">
        <v>190</v>
      </c>
      <c r="B25" s="423" t="s">
        <v>200</v>
      </c>
      <c r="C25" s="95" t="s">
        <v>172</v>
      </c>
      <c r="D25" s="423" t="s">
        <v>201</v>
      </c>
      <c r="E25" s="312">
        <v>5501</v>
      </c>
      <c r="F25" s="425" t="s">
        <v>204</v>
      </c>
      <c r="G25" s="312">
        <v>5504</v>
      </c>
      <c r="H25" s="342">
        <v>10.1</v>
      </c>
      <c r="I25" s="626"/>
    </row>
    <row r="26" spans="1:9" s="429" customFormat="1" ht="15" hidden="1" customHeight="1">
      <c r="A26" s="421" t="s">
        <v>190</v>
      </c>
      <c r="B26" s="421" t="s">
        <v>205</v>
      </c>
      <c r="C26" s="95" t="s">
        <v>172</v>
      </c>
      <c r="D26" s="421" t="s">
        <v>206</v>
      </c>
      <c r="E26" s="312">
        <v>5601</v>
      </c>
      <c r="F26" s="424" t="s">
        <v>205</v>
      </c>
      <c r="G26" s="312">
        <v>5601</v>
      </c>
      <c r="H26" s="342">
        <v>13.62</v>
      </c>
      <c r="I26" s="626"/>
    </row>
    <row r="27" spans="1:9" s="429" customFormat="1" ht="15" hidden="1" customHeight="1">
      <c r="A27" s="421" t="s">
        <v>190</v>
      </c>
      <c r="B27" s="421" t="s">
        <v>205</v>
      </c>
      <c r="C27" s="95" t="s">
        <v>172</v>
      </c>
      <c r="D27" s="421" t="s">
        <v>206</v>
      </c>
      <c r="E27" s="312">
        <v>5601</v>
      </c>
      <c r="F27" s="424" t="s">
        <v>207</v>
      </c>
      <c r="G27" s="312">
        <v>5603</v>
      </c>
      <c r="H27" s="342">
        <v>24.77</v>
      </c>
      <c r="I27" s="626"/>
    </row>
    <row r="28" spans="1:9" s="429" customFormat="1" ht="15" hidden="1" customHeight="1">
      <c r="A28" s="421" t="s">
        <v>190</v>
      </c>
      <c r="B28" s="421" t="s">
        <v>205</v>
      </c>
      <c r="C28" s="95" t="s">
        <v>172</v>
      </c>
      <c r="D28" s="421" t="s">
        <v>206</v>
      </c>
      <c r="E28" s="312">
        <v>5601</v>
      </c>
      <c r="F28" s="424" t="s">
        <v>208</v>
      </c>
      <c r="G28" s="312">
        <v>5606</v>
      </c>
      <c r="H28" s="342">
        <v>7.21</v>
      </c>
      <c r="I28" s="626"/>
    </row>
    <row r="29" spans="1:9" s="429" customFormat="1" ht="15" hidden="1" customHeight="1">
      <c r="A29" s="421" t="s">
        <v>190</v>
      </c>
      <c r="B29" s="423" t="s">
        <v>209</v>
      </c>
      <c r="C29" s="95" t="s">
        <v>172</v>
      </c>
      <c r="D29" s="423" t="s">
        <v>210</v>
      </c>
      <c r="E29" s="312">
        <v>5701</v>
      </c>
      <c r="F29" s="425" t="s">
        <v>210</v>
      </c>
      <c r="G29" s="312">
        <v>5701</v>
      </c>
      <c r="H29" s="342">
        <v>16.28</v>
      </c>
      <c r="I29" s="626"/>
    </row>
    <row r="30" spans="1:9" s="429" customFormat="1" ht="15" hidden="1" customHeight="1">
      <c r="A30" s="421" t="s">
        <v>190</v>
      </c>
      <c r="B30" s="421" t="s">
        <v>211</v>
      </c>
      <c r="C30" s="95" t="s">
        <v>191</v>
      </c>
      <c r="D30" s="421" t="s">
        <v>191</v>
      </c>
      <c r="E30" s="312">
        <v>5001</v>
      </c>
      <c r="F30" s="421" t="s">
        <v>212</v>
      </c>
      <c r="G30" s="312">
        <v>5801</v>
      </c>
      <c r="H30" s="342">
        <v>11.26</v>
      </c>
      <c r="I30" s="626"/>
    </row>
    <row r="31" spans="1:9" s="429" customFormat="1" ht="15" hidden="1" customHeight="1">
      <c r="A31" s="421" t="s">
        <v>190</v>
      </c>
      <c r="B31" s="421" t="s">
        <v>211</v>
      </c>
      <c r="C31" s="95" t="s">
        <v>191</v>
      </c>
      <c r="D31" s="421" t="s">
        <v>191</v>
      </c>
      <c r="E31" s="312">
        <v>5001</v>
      </c>
      <c r="F31" s="421" t="s">
        <v>213</v>
      </c>
      <c r="G31" s="312">
        <v>5802</v>
      </c>
      <c r="H31" s="342">
        <v>16.47</v>
      </c>
      <c r="I31" s="626"/>
    </row>
    <row r="32" spans="1:9" s="429" customFormat="1" ht="15" hidden="1" customHeight="1">
      <c r="A32" s="421" t="s">
        <v>190</v>
      </c>
      <c r="B32" s="421" t="s">
        <v>211</v>
      </c>
      <c r="C32" s="95" t="s">
        <v>191</v>
      </c>
      <c r="D32" s="421" t="s">
        <v>191</v>
      </c>
      <c r="E32" s="312">
        <v>5001</v>
      </c>
      <c r="F32" s="421" t="s">
        <v>214</v>
      </c>
      <c r="G32" s="312">
        <v>5803</v>
      </c>
      <c r="H32" s="342">
        <v>26.98</v>
      </c>
      <c r="I32" s="626"/>
    </row>
    <row r="33" spans="1:9" s="429" customFormat="1" ht="15" hidden="1" customHeight="1">
      <c r="A33" s="421" t="s">
        <v>190</v>
      </c>
      <c r="B33" s="421" t="s">
        <v>211</v>
      </c>
      <c r="C33" s="95" t="s">
        <v>191</v>
      </c>
      <c r="D33" s="421" t="s">
        <v>191</v>
      </c>
      <c r="E33" s="312">
        <v>5001</v>
      </c>
      <c r="F33" s="421" t="s">
        <v>215</v>
      </c>
      <c r="G33" s="312">
        <v>5804</v>
      </c>
      <c r="H33" s="342">
        <v>10.66</v>
      </c>
      <c r="I33" s="626"/>
    </row>
    <row r="34" spans="1:9" s="429" customFormat="1" ht="15" hidden="1" customHeight="1">
      <c r="A34" s="421" t="s">
        <v>216</v>
      </c>
      <c r="B34" s="421" t="s">
        <v>217</v>
      </c>
      <c r="C34" s="95" t="s">
        <v>172</v>
      </c>
      <c r="D34" s="421" t="s">
        <v>218</v>
      </c>
      <c r="E34" s="312">
        <v>6001</v>
      </c>
      <c r="F34" s="421" t="s">
        <v>219</v>
      </c>
      <c r="G34" s="312">
        <v>6101</v>
      </c>
      <c r="H34" s="342">
        <v>9.68</v>
      </c>
      <c r="I34" s="626"/>
    </row>
    <row r="35" spans="1:9" s="429" customFormat="1" ht="15" hidden="1" customHeight="1">
      <c r="A35" s="421" t="s">
        <v>216</v>
      </c>
      <c r="B35" s="421" t="s">
        <v>217</v>
      </c>
      <c r="C35" s="95" t="s">
        <v>172</v>
      </c>
      <c r="D35" s="421" t="s">
        <v>218</v>
      </c>
      <c r="E35" s="312">
        <v>6001</v>
      </c>
      <c r="F35" s="421" t="s">
        <v>220</v>
      </c>
      <c r="G35" s="312">
        <v>6108</v>
      </c>
      <c r="H35" s="342">
        <v>11.45</v>
      </c>
      <c r="I35" s="626"/>
    </row>
    <row r="36" spans="1:9" s="429" customFormat="1" ht="15" hidden="1" customHeight="1">
      <c r="A36" s="421" t="s">
        <v>216</v>
      </c>
      <c r="B36" s="423" t="s">
        <v>217</v>
      </c>
      <c r="C36" s="95" t="s">
        <v>172</v>
      </c>
      <c r="D36" s="423" t="s">
        <v>221</v>
      </c>
      <c r="E36" s="312">
        <v>6115</v>
      </c>
      <c r="F36" s="423" t="s">
        <v>221</v>
      </c>
      <c r="G36" s="312">
        <v>6115</v>
      </c>
      <c r="H36" s="342">
        <v>20.28</v>
      </c>
      <c r="I36" s="626"/>
    </row>
    <row r="37" spans="1:9" s="429" customFormat="1" ht="15" hidden="1" customHeight="1">
      <c r="A37" s="421" t="s">
        <v>216</v>
      </c>
      <c r="B37" s="423" t="s">
        <v>222</v>
      </c>
      <c r="C37" s="95" t="s">
        <v>172</v>
      </c>
      <c r="D37" s="423" t="s">
        <v>223</v>
      </c>
      <c r="E37" s="312">
        <v>6301</v>
      </c>
      <c r="F37" s="425" t="s">
        <v>223</v>
      </c>
      <c r="G37" s="312">
        <v>6301</v>
      </c>
      <c r="H37" s="342">
        <v>15.12</v>
      </c>
      <c r="I37" s="626"/>
    </row>
    <row r="38" spans="1:9" s="429" customFormat="1" ht="15" hidden="1" customHeight="1">
      <c r="A38" s="421" t="s">
        <v>224</v>
      </c>
      <c r="B38" s="421" t="s">
        <v>225</v>
      </c>
      <c r="C38" s="95" t="s">
        <v>172</v>
      </c>
      <c r="D38" s="421" t="s">
        <v>226</v>
      </c>
      <c r="E38" s="312">
        <v>7001</v>
      </c>
      <c r="F38" s="421" t="s">
        <v>225</v>
      </c>
      <c r="G38" s="312">
        <v>7101</v>
      </c>
      <c r="H38" s="342">
        <v>10.35</v>
      </c>
      <c r="I38" s="626"/>
    </row>
    <row r="39" spans="1:9" s="429" customFormat="1" ht="15" hidden="1" customHeight="1">
      <c r="A39" s="421" t="s">
        <v>224</v>
      </c>
      <c r="B39" s="423" t="s">
        <v>225</v>
      </c>
      <c r="C39" s="95" t="s">
        <v>172</v>
      </c>
      <c r="D39" s="423" t="s">
        <v>227</v>
      </c>
      <c r="E39" s="312">
        <v>7102</v>
      </c>
      <c r="F39" s="423" t="s">
        <v>227</v>
      </c>
      <c r="G39" s="312">
        <v>7102</v>
      </c>
      <c r="H39" s="342">
        <v>13.78</v>
      </c>
      <c r="I39" s="626"/>
    </row>
    <row r="40" spans="1:9" s="429" customFormat="1" ht="15" hidden="1" customHeight="1">
      <c r="A40" s="421" t="s">
        <v>224</v>
      </c>
      <c r="B40" s="421" t="s">
        <v>225</v>
      </c>
      <c r="C40" s="95" t="s">
        <v>172</v>
      </c>
      <c r="D40" s="421" t="s">
        <v>226</v>
      </c>
      <c r="E40" s="312">
        <v>7001</v>
      </c>
      <c r="F40" s="421" t="s">
        <v>224</v>
      </c>
      <c r="G40" s="312">
        <v>7105</v>
      </c>
      <c r="H40" s="342">
        <v>13.33</v>
      </c>
      <c r="I40" s="626"/>
    </row>
    <row r="41" spans="1:9" s="429" customFormat="1" ht="15" hidden="1" customHeight="1">
      <c r="A41" s="421" t="s">
        <v>224</v>
      </c>
      <c r="B41" s="421" t="s">
        <v>228</v>
      </c>
      <c r="C41" s="95" t="s">
        <v>172</v>
      </c>
      <c r="D41" s="421" t="s">
        <v>229</v>
      </c>
      <c r="E41" s="312">
        <v>7301</v>
      </c>
      <c r="F41" s="424" t="s">
        <v>228</v>
      </c>
      <c r="G41" s="312">
        <v>7301</v>
      </c>
      <c r="H41" s="342">
        <v>12.88</v>
      </c>
      <c r="I41" s="626"/>
    </row>
    <row r="42" spans="1:9" s="429" customFormat="1" ht="15" hidden="1" customHeight="1">
      <c r="A42" s="421" t="s">
        <v>224</v>
      </c>
      <c r="B42" s="421" t="s">
        <v>228</v>
      </c>
      <c r="C42" s="95" t="s">
        <v>172</v>
      </c>
      <c r="D42" s="421" t="s">
        <v>229</v>
      </c>
      <c r="E42" s="312">
        <v>7301</v>
      </c>
      <c r="F42" s="424" t="s">
        <v>230</v>
      </c>
      <c r="G42" s="312">
        <v>7305</v>
      </c>
      <c r="H42" s="342">
        <v>19.7</v>
      </c>
      <c r="I42" s="626"/>
    </row>
    <row r="43" spans="1:9" s="429" customFormat="1" ht="15" hidden="1" customHeight="1">
      <c r="A43" s="421" t="s">
        <v>224</v>
      </c>
      <c r="B43" s="421" t="s">
        <v>228</v>
      </c>
      <c r="C43" s="95" t="s">
        <v>172</v>
      </c>
      <c r="D43" s="421" t="s">
        <v>229</v>
      </c>
      <c r="E43" s="312">
        <v>7301</v>
      </c>
      <c r="F43" s="424" t="s">
        <v>231</v>
      </c>
      <c r="G43" s="312">
        <v>7306</v>
      </c>
      <c r="H43" s="342">
        <v>17.420000000000002</v>
      </c>
      <c r="I43" s="626"/>
    </row>
    <row r="44" spans="1:9" s="429" customFormat="1" ht="15" hidden="1" customHeight="1">
      <c r="A44" s="421" t="s">
        <v>224</v>
      </c>
      <c r="B44" s="423" t="s">
        <v>232</v>
      </c>
      <c r="C44" s="95" t="s">
        <v>172</v>
      </c>
      <c r="D44" s="423" t="s">
        <v>232</v>
      </c>
      <c r="E44" s="312">
        <v>7401</v>
      </c>
      <c r="F44" s="425" t="s">
        <v>232</v>
      </c>
      <c r="G44" s="312">
        <v>7401</v>
      </c>
      <c r="H44" s="342">
        <v>14.95</v>
      </c>
      <c r="I44" s="626"/>
    </row>
    <row r="45" spans="1:9" s="429" customFormat="1" ht="15" hidden="1" customHeight="1">
      <c r="A45" s="421" t="s">
        <v>233</v>
      </c>
      <c r="B45" s="421" t="s">
        <v>234</v>
      </c>
      <c r="C45" s="95" t="s">
        <v>235</v>
      </c>
      <c r="D45" s="421" t="s">
        <v>235</v>
      </c>
      <c r="E45" s="312">
        <v>8001</v>
      </c>
      <c r="F45" s="421" t="s">
        <v>234</v>
      </c>
      <c r="G45" s="312">
        <v>8101</v>
      </c>
      <c r="H45" s="342">
        <v>9.25</v>
      </c>
      <c r="I45" s="626"/>
    </row>
    <row r="46" spans="1:9" s="429" customFormat="1" ht="15" hidden="1" customHeight="1">
      <c r="A46" s="421" t="s">
        <v>233</v>
      </c>
      <c r="B46" s="421" t="s">
        <v>234</v>
      </c>
      <c r="C46" s="95" t="s">
        <v>235</v>
      </c>
      <c r="D46" s="421" t="s">
        <v>235</v>
      </c>
      <c r="E46" s="312">
        <v>8001</v>
      </c>
      <c r="F46" s="421" t="s">
        <v>236</v>
      </c>
      <c r="G46" s="312">
        <v>8102</v>
      </c>
      <c r="H46" s="342">
        <v>16.190000000000001</v>
      </c>
      <c r="I46" s="626"/>
    </row>
    <row r="47" spans="1:9" s="429" customFormat="1" ht="15" hidden="1" customHeight="1">
      <c r="A47" s="421" t="s">
        <v>233</v>
      </c>
      <c r="B47" s="421" t="s">
        <v>234</v>
      </c>
      <c r="C47" s="95" t="s">
        <v>235</v>
      </c>
      <c r="D47" s="421" t="s">
        <v>235</v>
      </c>
      <c r="E47" s="312">
        <v>8001</v>
      </c>
      <c r="F47" s="421" t="s">
        <v>237</v>
      </c>
      <c r="G47" s="312">
        <v>8103</v>
      </c>
      <c r="H47" s="342">
        <v>12.14</v>
      </c>
      <c r="I47" s="626"/>
    </row>
    <row r="48" spans="1:9" s="429" customFormat="1" ht="15" hidden="1" customHeight="1">
      <c r="A48" s="421" t="s">
        <v>233</v>
      </c>
      <c r="B48" s="421" t="s">
        <v>234</v>
      </c>
      <c r="C48" s="95" t="s">
        <v>235</v>
      </c>
      <c r="D48" s="421" t="s">
        <v>235</v>
      </c>
      <c r="E48" s="312">
        <v>8001</v>
      </c>
      <c r="F48" s="421" t="s">
        <v>238</v>
      </c>
      <c r="G48" s="312">
        <v>8105</v>
      </c>
      <c r="H48" s="342">
        <v>20.56</v>
      </c>
      <c r="I48" s="626"/>
    </row>
    <row r="49" spans="1:9" s="429" customFormat="1" ht="15" hidden="1" customHeight="1">
      <c r="A49" s="421" t="s">
        <v>233</v>
      </c>
      <c r="B49" s="421" t="s">
        <v>234</v>
      </c>
      <c r="C49" s="95" t="s">
        <v>235</v>
      </c>
      <c r="D49" s="421" t="s">
        <v>235</v>
      </c>
      <c r="E49" s="312">
        <v>8001</v>
      </c>
      <c r="F49" s="421" t="s">
        <v>239</v>
      </c>
      <c r="G49" s="312">
        <v>8106</v>
      </c>
      <c r="H49" s="342">
        <v>24.93</v>
      </c>
      <c r="I49" s="626"/>
    </row>
    <row r="50" spans="1:9" s="429" customFormat="1" ht="15" hidden="1" customHeight="1">
      <c r="A50" s="421" t="s">
        <v>233</v>
      </c>
      <c r="B50" s="421" t="s">
        <v>234</v>
      </c>
      <c r="C50" s="95" t="s">
        <v>235</v>
      </c>
      <c r="D50" s="421" t="s">
        <v>235</v>
      </c>
      <c r="E50" s="312">
        <v>8001</v>
      </c>
      <c r="F50" s="421" t="s">
        <v>240</v>
      </c>
      <c r="G50" s="312">
        <v>8107</v>
      </c>
      <c r="H50" s="342">
        <v>17.46</v>
      </c>
      <c r="I50" s="626"/>
    </row>
    <row r="51" spans="1:9" s="429" customFormat="1" ht="15" hidden="1" customHeight="1">
      <c r="A51" s="421" t="s">
        <v>233</v>
      </c>
      <c r="B51" s="421" t="s">
        <v>234</v>
      </c>
      <c r="C51" s="95" t="s">
        <v>235</v>
      </c>
      <c r="D51" s="421" t="s">
        <v>235</v>
      </c>
      <c r="E51" s="312">
        <v>8001</v>
      </c>
      <c r="F51" s="421" t="s">
        <v>241</v>
      </c>
      <c r="G51" s="312">
        <v>8108</v>
      </c>
      <c r="H51" s="342">
        <v>11.17</v>
      </c>
      <c r="I51" s="626"/>
    </row>
    <row r="52" spans="1:9" s="429" customFormat="1" ht="15" hidden="1" customHeight="1">
      <c r="A52" s="421" t="s">
        <v>233</v>
      </c>
      <c r="B52" s="421" t="s">
        <v>234</v>
      </c>
      <c r="C52" s="95" t="s">
        <v>235</v>
      </c>
      <c r="D52" s="421" t="s">
        <v>235</v>
      </c>
      <c r="E52" s="312">
        <v>8001</v>
      </c>
      <c r="F52" s="421" t="s">
        <v>242</v>
      </c>
      <c r="G52" s="312">
        <v>8109</v>
      </c>
      <c r="H52" s="342">
        <v>17.62</v>
      </c>
      <c r="I52" s="626"/>
    </row>
    <row r="53" spans="1:9" s="429" customFormat="1" ht="15" hidden="1" customHeight="1">
      <c r="A53" s="421" t="s">
        <v>233</v>
      </c>
      <c r="B53" s="421" t="s">
        <v>234</v>
      </c>
      <c r="C53" s="95" t="s">
        <v>235</v>
      </c>
      <c r="D53" s="421" t="s">
        <v>235</v>
      </c>
      <c r="E53" s="312">
        <v>8001</v>
      </c>
      <c r="F53" s="421" t="s">
        <v>243</v>
      </c>
      <c r="G53" s="312">
        <v>8110</v>
      </c>
      <c r="H53" s="342">
        <v>12.69</v>
      </c>
      <c r="I53" s="626"/>
    </row>
    <row r="54" spans="1:9" s="429" customFormat="1" ht="15" hidden="1" customHeight="1">
      <c r="A54" s="421" t="s">
        <v>233</v>
      </c>
      <c r="B54" s="421" t="s">
        <v>234</v>
      </c>
      <c r="C54" s="95" t="s">
        <v>235</v>
      </c>
      <c r="D54" s="421" t="s">
        <v>235</v>
      </c>
      <c r="E54" s="312">
        <v>8001</v>
      </c>
      <c r="F54" s="421" t="s">
        <v>244</v>
      </c>
      <c r="G54" s="312">
        <v>8111</v>
      </c>
      <c r="H54" s="342">
        <v>18.43</v>
      </c>
      <c r="I54" s="626"/>
    </row>
    <row r="55" spans="1:9" s="429" customFormat="1" ht="15" hidden="1" customHeight="1">
      <c r="A55" s="421" t="s">
        <v>233</v>
      </c>
      <c r="B55" s="421" t="s">
        <v>234</v>
      </c>
      <c r="C55" s="95" t="s">
        <v>235</v>
      </c>
      <c r="D55" s="421" t="s">
        <v>235</v>
      </c>
      <c r="E55" s="312">
        <v>8001</v>
      </c>
      <c r="F55" s="421" t="s">
        <v>245</v>
      </c>
      <c r="G55" s="312">
        <v>8112</v>
      </c>
      <c r="H55" s="342">
        <v>11.31</v>
      </c>
      <c r="I55" s="626"/>
    </row>
    <row r="56" spans="1:9" s="429" customFormat="1" ht="15" hidden="1" customHeight="1">
      <c r="A56" s="421" t="s">
        <v>233</v>
      </c>
      <c r="B56" s="421" t="s">
        <v>233</v>
      </c>
      <c r="C56" s="95" t="s">
        <v>172</v>
      </c>
      <c r="D56" s="421" t="s">
        <v>246</v>
      </c>
      <c r="E56" s="312">
        <v>8301</v>
      </c>
      <c r="F56" s="421" t="s">
        <v>247</v>
      </c>
      <c r="G56" s="312">
        <v>8301</v>
      </c>
      <c r="H56" s="342">
        <v>13.73</v>
      </c>
      <c r="I56" s="626"/>
    </row>
    <row r="57" spans="1:9" s="429" customFormat="1" ht="15" hidden="1" customHeight="1">
      <c r="A57" s="421" t="s">
        <v>233</v>
      </c>
      <c r="B57" s="421" t="s">
        <v>233</v>
      </c>
      <c r="C57" s="95" t="s">
        <v>172</v>
      </c>
      <c r="D57" s="421" t="s">
        <v>246</v>
      </c>
      <c r="E57" s="312">
        <v>8301</v>
      </c>
      <c r="F57" s="424" t="s">
        <v>248</v>
      </c>
      <c r="G57" s="312">
        <v>8306</v>
      </c>
      <c r="H57" s="342">
        <v>19.649999999999999</v>
      </c>
      <c r="I57" s="626"/>
    </row>
    <row r="58" spans="1:9" s="429" customFormat="1" ht="15" hidden="1" customHeight="1">
      <c r="A58" s="421" t="s">
        <v>249</v>
      </c>
      <c r="B58" s="421" t="s">
        <v>250</v>
      </c>
      <c r="C58" s="95" t="s">
        <v>172</v>
      </c>
      <c r="D58" s="421" t="s">
        <v>251</v>
      </c>
      <c r="E58" s="312">
        <v>9001</v>
      </c>
      <c r="F58" s="421" t="s">
        <v>252</v>
      </c>
      <c r="G58" s="312">
        <v>9101</v>
      </c>
      <c r="H58" s="342">
        <v>12.6</v>
      </c>
      <c r="I58" s="626"/>
    </row>
    <row r="59" spans="1:9" s="429" customFormat="1" ht="15" hidden="1" customHeight="1">
      <c r="A59" s="421" t="s">
        <v>249</v>
      </c>
      <c r="B59" s="421" t="s">
        <v>250</v>
      </c>
      <c r="C59" s="95" t="s">
        <v>172</v>
      </c>
      <c r="D59" s="421" t="s">
        <v>251</v>
      </c>
      <c r="E59" s="312">
        <v>9001</v>
      </c>
      <c r="F59" s="421" t="s">
        <v>253</v>
      </c>
      <c r="G59" s="312">
        <v>9112</v>
      </c>
      <c r="H59" s="342">
        <v>18.25</v>
      </c>
      <c r="I59" s="626"/>
    </row>
    <row r="60" spans="1:9" s="429" customFormat="1" ht="15" hidden="1" customHeight="1">
      <c r="A60" s="421" t="s">
        <v>249</v>
      </c>
      <c r="B60" s="423" t="s">
        <v>250</v>
      </c>
      <c r="C60" s="95" t="s">
        <v>172</v>
      </c>
      <c r="D60" s="423" t="s">
        <v>254</v>
      </c>
      <c r="E60" s="312">
        <v>9120</v>
      </c>
      <c r="F60" s="423" t="s">
        <v>254</v>
      </c>
      <c r="G60" s="312">
        <v>9120</v>
      </c>
      <c r="H60" s="342">
        <v>21.4</v>
      </c>
      <c r="I60" s="626"/>
    </row>
    <row r="61" spans="1:9" s="429" customFormat="1" ht="15" hidden="1" customHeight="1">
      <c r="A61" s="421" t="s">
        <v>249</v>
      </c>
      <c r="B61" s="423" t="s">
        <v>255</v>
      </c>
      <c r="C61" s="95" t="s">
        <v>172</v>
      </c>
      <c r="D61" s="423" t="s">
        <v>256</v>
      </c>
      <c r="E61" s="312">
        <v>9201</v>
      </c>
      <c r="F61" s="423" t="s">
        <v>256</v>
      </c>
      <c r="G61" s="312">
        <v>9201</v>
      </c>
      <c r="H61" s="342">
        <v>20.239999999999998</v>
      </c>
      <c r="I61" s="626"/>
    </row>
    <row r="62" spans="1:9" s="429" customFormat="1" ht="15" hidden="1" customHeight="1">
      <c r="A62" s="421" t="s">
        <v>257</v>
      </c>
      <c r="B62" s="421" t="s">
        <v>258</v>
      </c>
      <c r="C62" s="95" t="s">
        <v>172</v>
      </c>
      <c r="D62" s="421" t="s">
        <v>259</v>
      </c>
      <c r="E62" s="312">
        <v>10001</v>
      </c>
      <c r="F62" s="421" t="s">
        <v>260</v>
      </c>
      <c r="G62" s="312">
        <v>10101</v>
      </c>
      <c r="H62" s="342">
        <v>18.63</v>
      </c>
      <c r="I62" s="626"/>
    </row>
    <row r="63" spans="1:9" s="429" customFormat="1" ht="15" hidden="1" customHeight="1">
      <c r="A63" s="421" t="s">
        <v>257</v>
      </c>
      <c r="B63" s="421" t="s">
        <v>258</v>
      </c>
      <c r="C63" s="95" t="s">
        <v>172</v>
      </c>
      <c r="D63" s="421" t="s">
        <v>259</v>
      </c>
      <c r="E63" s="312">
        <v>10001</v>
      </c>
      <c r="F63" s="421" t="s">
        <v>261</v>
      </c>
      <c r="G63" s="312">
        <v>10109</v>
      </c>
      <c r="H63" s="342">
        <v>16.399999999999999</v>
      </c>
      <c r="I63" s="626"/>
    </row>
    <row r="64" spans="1:9" s="429" customFormat="1" ht="15" hidden="1" customHeight="1">
      <c r="A64" s="421" t="s">
        <v>257</v>
      </c>
      <c r="B64" s="423" t="s">
        <v>262</v>
      </c>
      <c r="C64" s="95" t="s">
        <v>172</v>
      </c>
      <c r="D64" s="423" t="s">
        <v>263</v>
      </c>
      <c r="E64" s="312">
        <v>10201</v>
      </c>
      <c r="F64" s="423" t="s">
        <v>263</v>
      </c>
      <c r="G64" s="312">
        <v>10201</v>
      </c>
      <c r="H64" s="342">
        <v>18.75</v>
      </c>
      <c r="I64" s="626"/>
    </row>
    <row r="65" spans="1:9" s="429" customFormat="1" ht="15" hidden="1" customHeight="1">
      <c r="A65" s="421" t="s">
        <v>257</v>
      </c>
      <c r="B65" s="421" t="s">
        <v>264</v>
      </c>
      <c r="C65" s="95" t="s">
        <v>172</v>
      </c>
      <c r="D65" s="421" t="s">
        <v>264</v>
      </c>
      <c r="E65" s="312">
        <v>10301</v>
      </c>
      <c r="F65" s="421" t="s">
        <v>264</v>
      </c>
      <c r="G65" s="312">
        <v>10301</v>
      </c>
      <c r="H65" s="342">
        <v>19.66</v>
      </c>
      <c r="I65" s="626"/>
    </row>
    <row r="66" spans="1:9" s="429" customFormat="1" ht="15" hidden="1" customHeight="1">
      <c r="A66" s="421" t="s">
        <v>265</v>
      </c>
      <c r="B66" s="423" t="s">
        <v>266</v>
      </c>
      <c r="C66" s="95" t="s">
        <v>172</v>
      </c>
      <c r="D66" s="423" t="s">
        <v>266</v>
      </c>
      <c r="E66" s="312">
        <v>11101</v>
      </c>
      <c r="F66" s="423" t="s">
        <v>266</v>
      </c>
      <c r="G66" s="312">
        <v>11101</v>
      </c>
      <c r="H66" s="342">
        <v>15.04</v>
      </c>
      <c r="I66" s="626"/>
    </row>
    <row r="67" spans="1:9" s="429" customFormat="1" ht="15" hidden="1" customHeight="1">
      <c r="A67" s="421" t="s">
        <v>267</v>
      </c>
      <c r="B67" s="421" t="s">
        <v>267</v>
      </c>
      <c r="C67" s="95" t="s">
        <v>172</v>
      </c>
      <c r="D67" s="421" t="s">
        <v>268</v>
      </c>
      <c r="E67" s="312">
        <v>12101</v>
      </c>
      <c r="F67" s="424" t="s">
        <v>268</v>
      </c>
      <c r="G67" s="312">
        <v>12101</v>
      </c>
      <c r="H67" s="342">
        <v>11.32</v>
      </c>
      <c r="I67" s="626"/>
    </row>
    <row r="68" spans="1:9" s="429" customFormat="1" ht="15" customHeight="1">
      <c r="A68" s="421" t="s">
        <v>269</v>
      </c>
      <c r="B68" s="421" t="s">
        <v>270</v>
      </c>
      <c r="C68" s="95" t="s">
        <v>271</v>
      </c>
      <c r="D68" s="421" t="s">
        <v>271</v>
      </c>
      <c r="E68" s="312">
        <v>13001</v>
      </c>
      <c r="F68" s="421" t="s">
        <v>270</v>
      </c>
      <c r="G68" s="312">
        <v>13101</v>
      </c>
      <c r="H68" s="342">
        <v>9.48</v>
      </c>
      <c r="I68" s="626"/>
    </row>
    <row r="69" spans="1:9" s="429" customFormat="1" ht="15" customHeight="1">
      <c r="A69" s="421" t="s">
        <v>269</v>
      </c>
      <c r="B69" s="421" t="s">
        <v>270</v>
      </c>
      <c r="C69" s="95" t="s">
        <v>271</v>
      </c>
      <c r="D69" s="421" t="s">
        <v>271</v>
      </c>
      <c r="E69" s="312">
        <v>13001</v>
      </c>
      <c r="F69" s="421" t="s">
        <v>272</v>
      </c>
      <c r="G69" s="312">
        <v>13102</v>
      </c>
      <c r="H69" s="342">
        <v>9.5399999999999991</v>
      </c>
      <c r="I69" s="626"/>
    </row>
    <row r="70" spans="1:9" s="429" customFormat="1" ht="15" customHeight="1">
      <c r="A70" s="421" t="s">
        <v>269</v>
      </c>
      <c r="B70" s="421" t="s">
        <v>270</v>
      </c>
      <c r="C70" s="95" t="s">
        <v>271</v>
      </c>
      <c r="D70" s="421" t="s">
        <v>271</v>
      </c>
      <c r="E70" s="312">
        <v>13001</v>
      </c>
      <c r="F70" s="421" t="s">
        <v>273</v>
      </c>
      <c r="G70" s="312">
        <v>13103</v>
      </c>
      <c r="H70" s="342">
        <v>17.489999999999998</v>
      </c>
      <c r="I70" s="626"/>
    </row>
    <row r="71" spans="1:9" s="429" customFormat="1" ht="15" customHeight="1">
      <c r="A71" s="421" t="s">
        <v>269</v>
      </c>
      <c r="B71" s="421" t="s">
        <v>270</v>
      </c>
      <c r="C71" s="95" t="s">
        <v>271</v>
      </c>
      <c r="D71" s="421" t="s">
        <v>271</v>
      </c>
      <c r="E71" s="312">
        <v>13001</v>
      </c>
      <c r="F71" s="421" t="s">
        <v>274</v>
      </c>
      <c r="G71" s="312">
        <v>13104</v>
      </c>
      <c r="H71" s="342">
        <v>16.670000000000002</v>
      </c>
      <c r="I71" s="626"/>
    </row>
    <row r="72" spans="1:9" s="429" customFormat="1" ht="15" customHeight="1">
      <c r="A72" s="421" t="s">
        <v>269</v>
      </c>
      <c r="B72" s="421" t="s">
        <v>270</v>
      </c>
      <c r="C72" s="95" t="s">
        <v>271</v>
      </c>
      <c r="D72" s="421" t="s">
        <v>271</v>
      </c>
      <c r="E72" s="312">
        <v>13001</v>
      </c>
      <c r="F72" s="421" t="s">
        <v>275</v>
      </c>
      <c r="G72" s="312">
        <v>13105</v>
      </c>
      <c r="H72" s="342">
        <v>12.95</v>
      </c>
      <c r="I72" s="626"/>
    </row>
    <row r="73" spans="1:9" s="429" customFormat="1" ht="15" customHeight="1">
      <c r="A73" s="421" t="s">
        <v>269</v>
      </c>
      <c r="B73" s="421" t="s">
        <v>270</v>
      </c>
      <c r="C73" s="95" t="s">
        <v>271</v>
      </c>
      <c r="D73" s="421" t="s">
        <v>271</v>
      </c>
      <c r="E73" s="312">
        <v>13001</v>
      </c>
      <c r="F73" s="421" t="s">
        <v>276</v>
      </c>
      <c r="G73" s="312">
        <v>13106</v>
      </c>
      <c r="H73" s="342">
        <v>13.14</v>
      </c>
      <c r="I73" s="626"/>
    </row>
    <row r="74" spans="1:9" s="429" customFormat="1" ht="15" customHeight="1">
      <c r="A74" s="421" t="s">
        <v>269</v>
      </c>
      <c r="B74" s="421" t="s">
        <v>270</v>
      </c>
      <c r="C74" s="95" t="s">
        <v>271</v>
      </c>
      <c r="D74" s="421" t="s">
        <v>271</v>
      </c>
      <c r="E74" s="312">
        <v>13001</v>
      </c>
      <c r="F74" s="421" t="s">
        <v>277</v>
      </c>
      <c r="G74" s="312">
        <v>13107</v>
      </c>
      <c r="H74" s="342">
        <v>12.76</v>
      </c>
      <c r="I74" s="626"/>
    </row>
    <row r="75" spans="1:9" s="429" customFormat="1" ht="15" customHeight="1">
      <c r="A75" s="421" t="s">
        <v>269</v>
      </c>
      <c r="B75" s="421" t="s">
        <v>270</v>
      </c>
      <c r="C75" s="95" t="s">
        <v>271</v>
      </c>
      <c r="D75" s="421" t="s">
        <v>271</v>
      </c>
      <c r="E75" s="312">
        <v>13001</v>
      </c>
      <c r="F75" s="421" t="s">
        <v>278</v>
      </c>
      <c r="G75" s="312">
        <v>13108</v>
      </c>
      <c r="H75" s="342">
        <v>15.16</v>
      </c>
      <c r="I75" s="626"/>
    </row>
    <row r="76" spans="1:9" s="429" customFormat="1" ht="15" customHeight="1">
      <c r="A76" s="421" t="s">
        <v>269</v>
      </c>
      <c r="B76" s="421" t="s">
        <v>270</v>
      </c>
      <c r="C76" s="95" t="s">
        <v>271</v>
      </c>
      <c r="D76" s="421" t="s">
        <v>271</v>
      </c>
      <c r="E76" s="312">
        <v>13001</v>
      </c>
      <c r="F76" s="421" t="s">
        <v>279</v>
      </c>
      <c r="G76" s="312">
        <v>13109</v>
      </c>
      <c r="H76" s="342">
        <v>11.12</v>
      </c>
      <c r="I76" s="626"/>
    </row>
    <row r="77" spans="1:9" s="429" customFormat="1" ht="15" customHeight="1">
      <c r="A77" s="421" t="s">
        <v>269</v>
      </c>
      <c r="B77" s="421" t="s">
        <v>270</v>
      </c>
      <c r="C77" s="95" t="s">
        <v>271</v>
      </c>
      <c r="D77" s="421" t="s">
        <v>271</v>
      </c>
      <c r="E77" s="312">
        <v>13001</v>
      </c>
      <c r="F77" s="421" t="s">
        <v>280</v>
      </c>
      <c r="G77" s="312">
        <v>13110</v>
      </c>
      <c r="H77" s="342">
        <v>7.5</v>
      </c>
      <c r="I77" s="626"/>
    </row>
    <row r="78" spans="1:9" s="429" customFormat="1" ht="15" customHeight="1">
      <c r="A78" s="421" t="s">
        <v>269</v>
      </c>
      <c r="B78" s="421" t="s">
        <v>270</v>
      </c>
      <c r="C78" s="95" t="s">
        <v>271</v>
      </c>
      <c r="D78" s="421" t="s">
        <v>271</v>
      </c>
      <c r="E78" s="312">
        <v>13001</v>
      </c>
      <c r="F78" s="421" t="s">
        <v>281</v>
      </c>
      <c r="G78" s="312">
        <v>13111</v>
      </c>
      <c r="H78" s="342">
        <v>18.600000000000001</v>
      </c>
      <c r="I78" s="626"/>
    </row>
    <row r="79" spans="1:9" s="429" customFormat="1" ht="15" customHeight="1">
      <c r="A79" s="421" t="s">
        <v>269</v>
      </c>
      <c r="B79" s="421" t="s">
        <v>270</v>
      </c>
      <c r="C79" s="95" t="s">
        <v>271</v>
      </c>
      <c r="D79" s="421" t="s">
        <v>271</v>
      </c>
      <c r="E79" s="312">
        <v>13001</v>
      </c>
      <c r="F79" s="421" t="s">
        <v>282</v>
      </c>
      <c r="G79" s="312">
        <v>13112</v>
      </c>
      <c r="H79" s="342">
        <v>17.34</v>
      </c>
      <c r="I79" s="626"/>
    </row>
    <row r="80" spans="1:9" s="429" customFormat="1" ht="15" customHeight="1">
      <c r="A80" s="421" t="s">
        <v>269</v>
      </c>
      <c r="B80" s="421" t="s">
        <v>270</v>
      </c>
      <c r="C80" s="95" t="s">
        <v>271</v>
      </c>
      <c r="D80" s="421" t="s">
        <v>271</v>
      </c>
      <c r="E80" s="312">
        <v>13001</v>
      </c>
      <c r="F80" s="421" t="s">
        <v>283</v>
      </c>
      <c r="G80" s="312">
        <v>13113</v>
      </c>
      <c r="H80" s="342">
        <v>4.92</v>
      </c>
      <c r="I80" s="626"/>
    </row>
    <row r="81" spans="1:9" s="429" customFormat="1" ht="15" customHeight="1">
      <c r="A81" s="421" t="s">
        <v>269</v>
      </c>
      <c r="B81" s="421" t="s">
        <v>270</v>
      </c>
      <c r="C81" s="95" t="s">
        <v>271</v>
      </c>
      <c r="D81" s="421" t="s">
        <v>271</v>
      </c>
      <c r="E81" s="312">
        <v>13001</v>
      </c>
      <c r="F81" s="421" t="s">
        <v>284</v>
      </c>
      <c r="G81" s="312">
        <v>13114</v>
      </c>
      <c r="H81" s="342">
        <v>0.88</v>
      </c>
      <c r="I81" s="626"/>
    </row>
    <row r="82" spans="1:9" s="429" customFormat="1" ht="15" customHeight="1">
      <c r="A82" s="421" t="s">
        <v>269</v>
      </c>
      <c r="B82" s="421" t="s">
        <v>270</v>
      </c>
      <c r="C82" s="95" t="s">
        <v>271</v>
      </c>
      <c r="D82" s="421" t="s">
        <v>271</v>
      </c>
      <c r="E82" s="312">
        <v>13001</v>
      </c>
      <c r="F82" s="421" t="s">
        <v>285</v>
      </c>
      <c r="G82" s="312">
        <v>13115</v>
      </c>
      <c r="H82" s="342">
        <v>6.01</v>
      </c>
      <c r="I82" s="626"/>
    </row>
    <row r="83" spans="1:9" s="429" customFormat="1" ht="15" customHeight="1">
      <c r="A83" s="421" t="s">
        <v>269</v>
      </c>
      <c r="B83" s="421" t="s">
        <v>270</v>
      </c>
      <c r="C83" s="95" t="s">
        <v>271</v>
      </c>
      <c r="D83" s="421" t="s">
        <v>271</v>
      </c>
      <c r="E83" s="312">
        <v>13001</v>
      </c>
      <c r="F83" s="421" t="s">
        <v>286</v>
      </c>
      <c r="G83" s="312">
        <v>13116</v>
      </c>
      <c r="H83" s="342">
        <v>14.85</v>
      </c>
      <c r="I83" s="626"/>
    </row>
    <row r="84" spans="1:9" s="429" customFormat="1" ht="15" customHeight="1">
      <c r="A84" s="421" t="s">
        <v>269</v>
      </c>
      <c r="B84" s="421" t="s">
        <v>270</v>
      </c>
      <c r="C84" s="95" t="s">
        <v>271</v>
      </c>
      <c r="D84" s="421" t="s">
        <v>271</v>
      </c>
      <c r="E84" s="312">
        <v>13001</v>
      </c>
      <c r="F84" s="421" t="s">
        <v>287</v>
      </c>
      <c r="G84" s="312">
        <v>13117</v>
      </c>
      <c r="H84" s="342">
        <v>13.18</v>
      </c>
      <c r="I84" s="626"/>
    </row>
    <row r="85" spans="1:9" s="429" customFormat="1" ht="15" customHeight="1">
      <c r="A85" s="421" t="s">
        <v>269</v>
      </c>
      <c r="B85" s="421" t="s">
        <v>270</v>
      </c>
      <c r="C85" s="95" t="s">
        <v>271</v>
      </c>
      <c r="D85" s="421" t="s">
        <v>271</v>
      </c>
      <c r="E85" s="312">
        <v>13001</v>
      </c>
      <c r="F85" s="421" t="s">
        <v>288</v>
      </c>
      <c r="G85" s="312">
        <v>13118</v>
      </c>
      <c r="H85" s="342">
        <v>6.7</v>
      </c>
      <c r="I85" s="626"/>
    </row>
    <row r="86" spans="1:9" s="429" customFormat="1" ht="15" customHeight="1">
      <c r="A86" s="421" t="s">
        <v>269</v>
      </c>
      <c r="B86" s="421" t="s">
        <v>270</v>
      </c>
      <c r="C86" s="95" t="s">
        <v>271</v>
      </c>
      <c r="D86" s="421" t="s">
        <v>271</v>
      </c>
      <c r="E86" s="312">
        <v>13001</v>
      </c>
      <c r="F86" s="421" t="s">
        <v>289</v>
      </c>
      <c r="G86" s="312">
        <v>13119</v>
      </c>
      <c r="H86" s="342">
        <v>6.81</v>
      </c>
      <c r="I86" s="626"/>
    </row>
    <row r="87" spans="1:9" s="429" customFormat="1" ht="15" customHeight="1">
      <c r="A87" s="421" t="s">
        <v>269</v>
      </c>
      <c r="B87" s="421" t="s">
        <v>270</v>
      </c>
      <c r="C87" s="95" t="s">
        <v>271</v>
      </c>
      <c r="D87" s="421" t="s">
        <v>271</v>
      </c>
      <c r="E87" s="312">
        <v>13001</v>
      </c>
      <c r="F87" s="421" t="s">
        <v>290</v>
      </c>
      <c r="G87" s="312">
        <v>13120</v>
      </c>
      <c r="H87" s="342">
        <v>2.06</v>
      </c>
      <c r="I87" s="626"/>
    </row>
    <row r="88" spans="1:9" s="429" customFormat="1" ht="15" customHeight="1">
      <c r="A88" s="421" t="s">
        <v>269</v>
      </c>
      <c r="B88" s="421" t="s">
        <v>270</v>
      </c>
      <c r="C88" s="95" t="s">
        <v>271</v>
      </c>
      <c r="D88" s="421" t="s">
        <v>271</v>
      </c>
      <c r="E88" s="312">
        <v>13001</v>
      </c>
      <c r="F88" s="421" t="s">
        <v>291</v>
      </c>
      <c r="G88" s="312">
        <v>13121</v>
      </c>
      <c r="H88" s="342">
        <v>12.17</v>
      </c>
      <c r="I88" s="626"/>
    </row>
    <row r="89" spans="1:9" s="429" customFormat="1" ht="15" customHeight="1">
      <c r="A89" s="421" t="s">
        <v>269</v>
      </c>
      <c r="B89" s="421" t="s">
        <v>270</v>
      </c>
      <c r="C89" s="95" t="s">
        <v>271</v>
      </c>
      <c r="D89" s="421" t="s">
        <v>271</v>
      </c>
      <c r="E89" s="312">
        <v>13001</v>
      </c>
      <c r="F89" s="421" t="s">
        <v>292</v>
      </c>
      <c r="G89" s="312">
        <v>13122</v>
      </c>
      <c r="H89" s="342">
        <v>12.55</v>
      </c>
      <c r="I89" s="626"/>
    </row>
    <row r="90" spans="1:9" s="429" customFormat="1" ht="15" customHeight="1">
      <c r="A90" s="421" t="s">
        <v>269</v>
      </c>
      <c r="B90" s="421" t="s">
        <v>270</v>
      </c>
      <c r="C90" s="95" t="s">
        <v>271</v>
      </c>
      <c r="D90" s="421" t="s">
        <v>271</v>
      </c>
      <c r="E90" s="312">
        <v>13001</v>
      </c>
      <c r="F90" s="421" t="s">
        <v>293</v>
      </c>
      <c r="G90" s="312">
        <v>13123</v>
      </c>
      <c r="H90" s="342">
        <v>1.27</v>
      </c>
      <c r="I90" s="626"/>
    </row>
    <row r="91" spans="1:9" s="429" customFormat="1" ht="15" customHeight="1">
      <c r="A91" s="421" t="s">
        <v>269</v>
      </c>
      <c r="B91" s="421" t="s">
        <v>270</v>
      </c>
      <c r="C91" s="95" t="s">
        <v>271</v>
      </c>
      <c r="D91" s="421" t="s">
        <v>271</v>
      </c>
      <c r="E91" s="312">
        <v>13001</v>
      </c>
      <c r="F91" s="421" t="s">
        <v>294</v>
      </c>
      <c r="G91" s="312">
        <v>13124</v>
      </c>
      <c r="H91" s="342">
        <v>9.2899999999999991</v>
      </c>
      <c r="I91" s="626"/>
    </row>
    <row r="92" spans="1:9" s="429" customFormat="1" ht="15" customHeight="1">
      <c r="A92" s="421" t="s">
        <v>269</v>
      </c>
      <c r="B92" s="421" t="s">
        <v>270</v>
      </c>
      <c r="C92" s="95" t="s">
        <v>271</v>
      </c>
      <c r="D92" s="421" t="s">
        <v>271</v>
      </c>
      <c r="E92" s="312">
        <v>13001</v>
      </c>
      <c r="F92" s="421" t="s">
        <v>295</v>
      </c>
      <c r="G92" s="312">
        <v>13125</v>
      </c>
      <c r="H92" s="342">
        <v>7.25</v>
      </c>
      <c r="I92" s="626"/>
    </row>
    <row r="93" spans="1:9" s="429" customFormat="1" ht="15" customHeight="1">
      <c r="A93" s="421" t="s">
        <v>269</v>
      </c>
      <c r="B93" s="421" t="s">
        <v>270</v>
      </c>
      <c r="C93" s="95" t="s">
        <v>271</v>
      </c>
      <c r="D93" s="421" t="s">
        <v>271</v>
      </c>
      <c r="E93" s="312">
        <v>13001</v>
      </c>
      <c r="F93" s="421" t="s">
        <v>296</v>
      </c>
      <c r="G93" s="312">
        <v>13126</v>
      </c>
      <c r="H93" s="342">
        <v>14.7</v>
      </c>
      <c r="I93" s="626"/>
    </row>
    <row r="94" spans="1:9" s="429" customFormat="1" ht="15" customHeight="1">
      <c r="A94" s="421" t="s">
        <v>269</v>
      </c>
      <c r="B94" s="421" t="s">
        <v>270</v>
      </c>
      <c r="C94" s="95" t="s">
        <v>271</v>
      </c>
      <c r="D94" s="421" t="s">
        <v>271</v>
      </c>
      <c r="E94" s="312">
        <v>13001</v>
      </c>
      <c r="F94" s="421" t="s">
        <v>297</v>
      </c>
      <c r="G94" s="312">
        <v>13127</v>
      </c>
      <c r="H94" s="342">
        <v>18.21</v>
      </c>
      <c r="I94" s="626"/>
    </row>
    <row r="95" spans="1:9" s="429" customFormat="1" ht="15" customHeight="1">
      <c r="A95" s="421" t="s">
        <v>269</v>
      </c>
      <c r="B95" s="421" t="s">
        <v>270</v>
      </c>
      <c r="C95" s="95" t="s">
        <v>271</v>
      </c>
      <c r="D95" s="421" t="s">
        <v>271</v>
      </c>
      <c r="E95" s="312">
        <v>13001</v>
      </c>
      <c r="F95" s="421" t="s">
        <v>298</v>
      </c>
      <c r="G95" s="312">
        <v>13128</v>
      </c>
      <c r="H95" s="342">
        <v>13.88</v>
      </c>
      <c r="I95" s="626"/>
    </row>
    <row r="96" spans="1:9" s="429" customFormat="1" ht="15" customHeight="1">
      <c r="A96" s="421" t="s">
        <v>269</v>
      </c>
      <c r="B96" s="421" t="s">
        <v>270</v>
      </c>
      <c r="C96" s="95" t="s">
        <v>271</v>
      </c>
      <c r="D96" s="421" t="s">
        <v>271</v>
      </c>
      <c r="E96" s="312">
        <v>13001</v>
      </c>
      <c r="F96" s="421" t="s">
        <v>299</v>
      </c>
      <c r="G96" s="312">
        <v>13129</v>
      </c>
      <c r="H96" s="342">
        <v>11.18</v>
      </c>
      <c r="I96" s="626"/>
    </row>
    <row r="97" spans="1:9" s="429" customFormat="1" ht="15" customHeight="1">
      <c r="A97" s="421" t="s">
        <v>269</v>
      </c>
      <c r="B97" s="421" t="s">
        <v>270</v>
      </c>
      <c r="C97" s="95" t="s">
        <v>271</v>
      </c>
      <c r="D97" s="421" t="s">
        <v>271</v>
      </c>
      <c r="E97" s="312">
        <v>13001</v>
      </c>
      <c r="F97" s="421" t="s">
        <v>300</v>
      </c>
      <c r="G97" s="312">
        <v>13130</v>
      </c>
      <c r="H97" s="342">
        <v>5.72</v>
      </c>
      <c r="I97" s="626"/>
    </row>
    <row r="98" spans="1:9" s="429" customFormat="1" ht="15" customHeight="1">
      <c r="A98" s="421" t="s">
        <v>269</v>
      </c>
      <c r="B98" s="421" t="s">
        <v>270</v>
      </c>
      <c r="C98" s="95" t="s">
        <v>271</v>
      </c>
      <c r="D98" s="421" t="s">
        <v>271</v>
      </c>
      <c r="E98" s="312">
        <v>13001</v>
      </c>
      <c r="F98" s="421" t="s">
        <v>301</v>
      </c>
      <c r="G98" s="312">
        <v>13131</v>
      </c>
      <c r="H98" s="342">
        <v>19.23</v>
      </c>
      <c r="I98" s="626"/>
    </row>
    <row r="99" spans="1:9" s="429" customFormat="1" ht="15" customHeight="1">
      <c r="A99" s="421" t="s">
        <v>269</v>
      </c>
      <c r="B99" s="421" t="s">
        <v>270</v>
      </c>
      <c r="C99" s="95" t="s">
        <v>271</v>
      </c>
      <c r="D99" s="421" t="s">
        <v>271</v>
      </c>
      <c r="E99" s="312">
        <v>13001</v>
      </c>
      <c r="F99" s="421" t="s">
        <v>302</v>
      </c>
      <c r="G99" s="312">
        <v>13132</v>
      </c>
      <c r="H99" s="342">
        <v>0.79</v>
      </c>
      <c r="I99" s="626"/>
    </row>
    <row r="100" spans="1:9" s="429" customFormat="1" ht="15" customHeight="1">
      <c r="A100" s="421" t="s">
        <v>269</v>
      </c>
      <c r="B100" s="421" t="s">
        <v>303</v>
      </c>
      <c r="C100" s="95" t="s">
        <v>271</v>
      </c>
      <c r="D100" s="421" t="s">
        <v>271</v>
      </c>
      <c r="E100" s="312">
        <v>13001</v>
      </c>
      <c r="F100" s="421" t="s">
        <v>304</v>
      </c>
      <c r="G100" s="312">
        <v>13201</v>
      </c>
      <c r="H100" s="342">
        <v>9.34</v>
      </c>
      <c r="I100" s="626"/>
    </row>
    <row r="101" spans="1:9" s="429" customFormat="1" ht="15" customHeight="1">
      <c r="A101" s="421" t="s">
        <v>269</v>
      </c>
      <c r="B101" s="421" t="s">
        <v>303</v>
      </c>
      <c r="C101" s="95" t="s">
        <v>271</v>
      </c>
      <c r="D101" s="421" t="s">
        <v>271</v>
      </c>
      <c r="E101" s="312">
        <v>13001</v>
      </c>
      <c r="F101" s="421" t="s">
        <v>305</v>
      </c>
      <c r="G101" s="312">
        <v>13202</v>
      </c>
      <c r="H101" s="342">
        <v>28.86</v>
      </c>
      <c r="I101" s="626"/>
    </row>
    <row r="102" spans="1:9" s="429" customFormat="1" ht="15" customHeight="1">
      <c r="A102" s="421" t="s">
        <v>269</v>
      </c>
      <c r="B102" s="421" t="s">
        <v>303</v>
      </c>
      <c r="C102" s="95" t="s">
        <v>271</v>
      </c>
      <c r="D102" s="421" t="s">
        <v>271</v>
      </c>
      <c r="E102" s="312">
        <v>13001</v>
      </c>
      <c r="F102" s="421" t="s">
        <v>306</v>
      </c>
      <c r="G102" s="312">
        <v>13203</v>
      </c>
      <c r="H102" s="342">
        <v>28.96</v>
      </c>
      <c r="I102" s="626"/>
    </row>
    <row r="103" spans="1:9" s="429" customFormat="1" ht="15" customHeight="1">
      <c r="A103" s="421" t="s">
        <v>269</v>
      </c>
      <c r="B103" s="421" t="s">
        <v>307</v>
      </c>
      <c r="C103" s="95" t="s">
        <v>271</v>
      </c>
      <c r="D103" s="421" t="s">
        <v>271</v>
      </c>
      <c r="E103" s="312">
        <v>13001</v>
      </c>
      <c r="F103" s="421" t="s">
        <v>308</v>
      </c>
      <c r="G103" s="312">
        <v>13301</v>
      </c>
      <c r="H103" s="342">
        <v>12.23</v>
      </c>
      <c r="I103" s="626"/>
    </row>
    <row r="104" spans="1:9" s="429" customFormat="1" ht="15" customHeight="1">
      <c r="A104" s="421" t="s">
        <v>269</v>
      </c>
      <c r="B104" s="421" t="s">
        <v>307</v>
      </c>
      <c r="C104" s="95" t="s">
        <v>271</v>
      </c>
      <c r="D104" s="421" t="s">
        <v>271</v>
      </c>
      <c r="E104" s="312">
        <v>13001</v>
      </c>
      <c r="F104" s="421" t="s">
        <v>309</v>
      </c>
      <c r="G104" s="312">
        <v>13302</v>
      </c>
      <c r="H104" s="342">
        <v>16.68</v>
      </c>
      <c r="I104" s="626"/>
    </row>
    <row r="105" spans="1:9" s="429" customFormat="1" ht="15" customHeight="1">
      <c r="A105" s="421" t="s">
        <v>269</v>
      </c>
      <c r="B105" s="421" t="s">
        <v>307</v>
      </c>
      <c r="C105" s="95" t="s">
        <v>271</v>
      </c>
      <c r="D105" s="421" t="s">
        <v>271</v>
      </c>
      <c r="E105" s="312">
        <v>13001</v>
      </c>
      <c r="F105" s="421" t="s">
        <v>310</v>
      </c>
      <c r="G105" s="312">
        <v>13303</v>
      </c>
      <c r="H105" s="342">
        <v>23.2</v>
      </c>
      <c r="I105" s="626"/>
    </row>
    <row r="106" spans="1:9" s="429" customFormat="1" ht="15" customHeight="1">
      <c r="A106" s="421" t="s">
        <v>269</v>
      </c>
      <c r="B106" s="421" t="s">
        <v>311</v>
      </c>
      <c r="C106" s="95" t="s">
        <v>271</v>
      </c>
      <c r="D106" s="421" t="s">
        <v>271</v>
      </c>
      <c r="E106" s="312">
        <v>13001</v>
      </c>
      <c r="F106" s="421" t="s">
        <v>312</v>
      </c>
      <c r="G106" s="312">
        <v>13401</v>
      </c>
      <c r="H106" s="342">
        <v>12.73</v>
      </c>
      <c r="I106" s="626"/>
    </row>
    <row r="107" spans="1:9" s="429" customFormat="1" ht="15" customHeight="1">
      <c r="A107" s="421" t="s">
        <v>269</v>
      </c>
      <c r="B107" s="421" t="s">
        <v>311</v>
      </c>
      <c r="C107" s="95" t="s">
        <v>271</v>
      </c>
      <c r="D107" s="421" t="s">
        <v>271</v>
      </c>
      <c r="E107" s="312">
        <v>13001</v>
      </c>
      <c r="F107" s="421" t="s">
        <v>313</v>
      </c>
      <c r="G107" s="312">
        <v>13402</v>
      </c>
      <c r="H107" s="342">
        <v>16.53</v>
      </c>
      <c r="I107" s="626"/>
    </row>
    <row r="108" spans="1:9" s="429" customFormat="1" ht="15" customHeight="1">
      <c r="A108" s="421" t="s">
        <v>269</v>
      </c>
      <c r="B108" s="421" t="s">
        <v>311</v>
      </c>
      <c r="C108" s="95" t="s">
        <v>271</v>
      </c>
      <c r="D108" s="421" t="s">
        <v>271</v>
      </c>
      <c r="E108" s="312">
        <v>13001</v>
      </c>
      <c r="F108" s="421" t="s">
        <v>314</v>
      </c>
      <c r="G108" s="312">
        <v>13403</v>
      </c>
      <c r="H108" s="342">
        <v>22.44</v>
      </c>
      <c r="I108" s="626"/>
    </row>
    <row r="109" spans="1:9" s="429" customFormat="1" ht="15" customHeight="1">
      <c r="A109" s="421" t="s">
        <v>269</v>
      </c>
      <c r="B109" s="421" t="s">
        <v>311</v>
      </c>
      <c r="C109" s="95" t="s">
        <v>271</v>
      </c>
      <c r="D109" s="421" t="s">
        <v>271</v>
      </c>
      <c r="E109" s="312">
        <v>13001</v>
      </c>
      <c r="F109" s="421" t="s">
        <v>315</v>
      </c>
      <c r="G109" s="312">
        <v>13404</v>
      </c>
      <c r="H109" s="342">
        <v>20.18</v>
      </c>
      <c r="I109" s="626"/>
    </row>
    <row r="110" spans="1:9" s="429" customFormat="1" ht="15" customHeight="1">
      <c r="A110" s="421" t="s">
        <v>269</v>
      </c>
      <c r="B110" s="421" t="s">
        <v>316</v>
      </c>
      <c r="C110" s="95" t="s">
        <v>172</v>
      </c>
      <c r="D110" s="421" t="s">
        <v>316</v>
      </c>
      <c r="E110" s="312">
        <v>13501</v>
      </c>
      <c r="F110" s="424" t="s">
        <v>316</v>
      </c>
      <c r="G110" s="312">
        <v>13501</v>
      </c>
      <c r="H110" s="342">
        <v>16.13</v>
      </c>
      <c r="I110" s="626"/>
    </row>
    <row r="111" spans="1:9" s="429" customFormat="1" ht="15" customHeight="1">
      <c r="A111" s="421" t="s">
        <v>269</v>
      </c>
      <c r="B111" s="421" t="s">
        <v>317</v>
      </c>
      <c r="C111" s="95" t="s">
        <v>271</v>
      </c>
      <c r="D111" s="421" t="s">
        <v>271</v>
      </c>
      <c r="E111" s="312">
        <v>13001</v>
      </c>
      <c r="F111" s="421" t="s">
        <v>317</v>
      </c>
      <c r="G111" s="312">
        <v>13601</v>
      </c>
      <c r="H111" s="342">
        <v>14.05</v>
      </c>
      <c r="I111" s="626"/>
    </row>
    <row r="112" spans="1:9" s="429" customFormat="1" ht="15" customHeight="1">
      <c r="A112" s="421" t="s">
        <v>269</v>
      </c>
      <c r="B112" s="421" t="s">
        <v>317</v>
      </c>
      <c r="C112" s="95" t="s">
        <v>271</v>
      </c>
      <c r="D112" s="421" t="s">
        <v>271</v>
      </c>
      <c r="E112" s="312">
        <v>13001</v>
      </c>
      <c r="F112" s="421" t="s">
        <v>318</v>
      </c>
      <c r="G112" s="312">
        <v>13602</v>
      </c>
      <c r="H112" s="342">
        <v>24.1</v>
      </c>
      <c r="I112" s="626"/>
    </row>
    <row r="113" spans="1:9" s="429" customFormat="1" ht="15" customHeight="1">
      <c r="A113" s="421" t="s">
        <v>269</v>
      </c>
      <c r="B113" s="421" t="s">
        <v>317</v>
      </c>
      <c r="C113" s="95" t="s">
        <v>271</v>
      </c>
      <c r="D113" s="421" t="s">
        <v>271</v>
      </c>
      <c r="E113" s="312">
        <v>13001</v>
      </c>
      <c r="F113" s="421" t="s">
        <v>319</v>
      </c>
      <c r="G113" s="312">
        <v>13603</v>
      </c>
      <c r="H113" s="342">
        <v>24.02</v>
      </c>
      <c r="I113" s="626"/>
    </row>
    <row r="114" spans="1:9" s="429" customFormat="1" ht="15" customHeight="1">
      <c r="A114" s="421" t="s">
        <v>269</v>
      </c>
      <c r="B114" s="421" t="s">
        <v>317</v>
      </c>
      <c r="C114" s="95" t="s">
        <v>271</v>
      </c>
      <c r="D114" s="421" t="s">
        <v>271</v>
      </c>
      <c r="E114" s="312">
        <v>13001</v>
      </c>
      <c r="F114" s="421" t="s">
        <v>320</v>
      </c>
      <c r="G114" s="312">
        <v>13604</v>
      </c>
      <c r="H114" s="342">
        <v>17.43</v>
      </c>
      <c r="I114" s="626"/>
    </row>
    <row r="115" spans="1:9" s="429" customFormat="1" ht="15" customHeight="1">
      <c r="A115" s="421" t="s">
        <v>269</v>
      </c>
      <c r="B115" s="421" t="s">
        <v>317</v>
      </c>
      <c r="C115" s="95" t="s">
        <v>271</v>
      </c>
      <c r="D115" s="421" t="s">
        <v>271</v>
      </c>
      <c r="E115" s="312">
        <v>13001</v>
      </c>
      <c r="F115" s="421" t="s">
        <v>321</v>
      </c>
      <c r="G115" s="312">
        <v>13605</v>
      </c>
      <c r="H115" s="342">
        <v>13.13</v>
      </c>
      <c r="I115" s="626"/>
    </row>
    <row r="116" spans="1:9" s="429" customFormat="1" ht="15" hidden="1" customHeight="1">
      <c r="A116" s="421" t="s">
        <v>322</v>
      </c>
      <c r="B116" s="421" t="s">
        <v>323</v>
      </c>
      <c r="C116" s="95" t="s">
        <v>172</v>
      </c>
      <c r="D116" s="421" t="s">
        <v>323</v>
      </c>
      <c r="E116" s="312">
        <v>14101</v>
      </c>
      <c r="F116" s="421" t="s">
        <v>323</v>
      </c>
      <c r="G116" s="312">
        <v>14101</v>
      </c>
      <c r="H116" s="342">
        <v>15.57</v>
      </c>
      <c r="I116" s="626"/>
    </row>
    <row r="117" spans="1:9" s="429" customFormat="1" ht="15" hidden="1" customHeight="1">
      <c r="A117" s="421" t="s">
        <v>324</v>
      </c>
      <c r="B117" s="421" t="s">
        <v>325</v>
      </c>
      <c r="C117" s="95" t="s">
        <v>172</v>
      </c>
      <c r="D117" s="421" t="s">
        <v>325</v>
      </c>
      <c r="E117" s="312">
        <v>15101</v>
      </c>
      <c r="F117" s="421" t="s">
        <v>325</v>
      </c>
      <c r="G117" s="312">
        <v>15101</v>
      </c>
      <c r="H117" s="342">
        <v>17.239999999999998</v>
      </c>
      <c r="I117" s="626"/>
    </row>
    <row r="118" spans="1:9" s="429" customFormat="1" ht="15" hidden="1" customHeight="1">
      <c r="A118" s="421" t="s">
        <v>326</v>
      </c>
      <c r="B118" s="219" t="s">
        <v>327</v>
      </c>
      <c r="C118" s="95" t="s">
        <v>172</v>
      </c>
      <c r="D118" s="421" t="s">
        <v>328</v>
      </c>
      <c r="E118" s="312">
        <v>16101</v>
      </c>
      <c r="F118" s="421" t="s">
        <v>329</v>
      </c>
      <c r="G118" s="312">
        <v>16101</v>
      </c>
      <c r="H118" s="342">
        <v>11.53</v>
      </c>
      <c r="I118" s="626"/>
    </row>
    <row r="119" spans="1:9" s="429" customFormat="1" ht="15" hidden="1" customHeight="1">
      <c r="A119" s="421" t="s">
        <v>326</v>
      </c>
      <c r="B119" s="219" t="s">
        <v>327</v>
      </c>
      <c r="C119" s="95" t="s">
        <v>172</v>
      </c>
      <c r="D119" s="421" t="s">
        <v>328</v>
      </c>
      <c r="E119" s="312">
        <v>16101</v>
      </c>
      <c r="F119" s="421" t="s">
        <v>330</v>
      </c>
      <c r="G119" s="312">
        <v>16103</v>
      </c>
      <c r="H119" s="342">
        <v>13.56</v>
      </c>
      <c r="I119" s="626"/>
    </row>
    <row r="120" spans="1:9" s="429" customFormat="1" ht="15" hidden="1" customHeight="1">
      <c r="A120" s="421" t="s">
        <v>326</v>
      </c>
      <c r="B120" s="219" t="s">
        <v>331</v>
      </c>
      <c r="C120" s="95" t="s">
        <v>172</v>
      </c>
      <c r="D120" s="423" t="s">
        <v>332</v>
      </c>
      <c r="E120" s="312">
        <v>16301</v>
      </c>
      <c r="F120" s="423" t="s">
        <v>332</v>
      </c>
      <c r="G120" s="312">
        <v>16301</v>
      </c>
      <c r="H120" s="342">
        <v>16.64</v>
      </c>
      <c r="I120" s="626"/>
    </row>
  </sheetData>
  <autoFilter ref="A3:J120" xr:uid="{00000000-0001-0000-3200-000000000000}">
    <filterColumn colId="0">
      <filters>
        <filter val="METROPOLITANA"/>
      </filters>
    </filterColumn>
  </autoFilter>
  <mergeCells count="1">
    <mergeCell ref="B1:H1"/>
  </mergeCells>
  <hyperlinks>
    <hyperlink ref="I1" location="INDICE!A1" display="INDICE" xr:uid="{00000000-0004-0000-3200-000000000000}"/>
    <hyperlink ref="I2" location="Matriz_Estadisticas!A1" display="ESTADÍSTICAS" xr:uid="{00000000-0004-0000-3200-000001000000}"/>
    <hyperlink ref="A1" location="INDICE!C60" display="IS_31" xr:uid="{00000000-0004-0000-3200-000002000000}"/>
  </hyperlinks>
  <pageMargins left="0.7" right="0.7" top="0.75" bottom="0.75" header="0.3" footer="0.3"/>
  <pageSetup orientation="portrait" horizontalDpi="4294967293" verticalDpi="4294967293"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52"/>
  <dimension ref="A1:C38"/>
  <sheetViews>
    <sheetView workbookViewId="0"/>
  </sheetViews>
  <sheetFormatPr baseColWidth="10" defaultColWidth="11.44140625" defaultRowHeight="14.4"/>
  <cols>
    <col min="1" max="1" width="44.44140625" style="19" bestFit="1" customWidth="1"/>
    <col min="2" max="2" width="100.6640625" style="15" customWidth="1"/>
    <col min="3" max="3" width="7" style="15" bestFit="1" customWidth="1"/>
    <col min="4" max="16384" width="11.44140625" style="15"/>
  </cols>
  <sheetData>
    <row r="1" spans="1:3">
      <c r="A1" s="441" t="s">
        <v>419</v>
      </c>
      <c r="B1" s="480" t="s">
        <v>1275</v>
      </c>
      <c r="C1" s="35" t="s">
        <v>137</v>
      </c>
    </row>
    <row r="2" spans="1:3">
      <c r="A2" s="263" t="s">
        <v>6</v>
      </c>
      <c r="B2" s="262" t="s">
        <v>98</v>
      </c>
    </row>
    <row r="3" spans="1:3">
      <c r="A3" s="263" t="s">
        <v>4</v>
      </c>
      <c r="B3" s="260" t="s">
        <v>96</v>
      </c>
    </row>
    <row r="4" spans="1:3">
      <c r="A4" s="263" t="s">
        <v>388</v>
      </c>
      <c r="B4" s="260" t="s">
        <v>97</v>
      </c>
    </row>
    <row r="5" spans="1:3">
      <c r="A5" s="263" t="s">
        <v>9</v>
      </c>
      <c r="B5" s="260" t="s">
        <v>489</v>
      </c>
    </row>
    <row r="6" spans="1:3">
      <c r="A6" s="263" t="s">
        <v>138</v>
      </c>
      <c r="B6" s="262" t="s">
        <v>421</v>
      </c>
    </row>
    <row r="7" spans="1:3">
      <c r="A7" s="263" t="s">
        <v>7</v>
      </c>
      <c r="B7" s="217" t="s">
        <v>422</v>
      </c>
    </row>
    <row r="8" spans="1:3">
      <c r="A8" s="263" t="s">
        <v>389</v>
      </c>
      <c r="B8" s="262">
        <v>2017</v>
      </c>
    </row>
    <row r="9" spans="1:3">
      <c r="A9" s="263" t="s">
        <v>390</v>
      </c>
      <c r="B9" s="171" t="s">
        <v>12</v>
      </c>
    </row>
    <row r="10" spans="1:3" ht="69">
      <c r="A10" s="100" t="s">
        <v>391</v>
      </c>
      <c r="B10" s="173" t="s">
        <v>490</v>
      </c>
    </row>
    <row r="11" spans="1:3">
      <c r="A11" s="263" t="s">
        <v>392</v>
      </c>
      <c r="B11" s="171" t="s">
        <v>425</v>
      </c>
    </row>
    <row r="12" spans="1:3">
      <c r="A12" s="263" t="s">
        <v>393</v>
      </c>
      <c r="B12" s="257" t="s">
        <v>491</v>
      </c>
    </row>
    <row r="13" spans="1:3">
      <c r="A13" s="263" t="s">
        <v>394</v>
      </c>
      <c r="B13" s="257" t="s">
        <v>491</v>
      </c>
    </row>
    <row r="14" spans="1:3">
      <c r="A14" s="263" t="s">
        <v>139</v>
      </c>
      <c r="B14" s="171" t="s">
        <v>492</v>
      </c>
    </row>
    <row r="15" spans="1:3">
      <c r="A15" s="263" t="s">
        <v>395</v>
      </c>
      <c r="B15" s="261">
        <v>43095</v>
      </c>
    </row>
    <row r="16" spans="1:3">
      <c r="A16" s="263" t="s">
        <v>396</v>
      </c>
      <c r="B16" s="261">
        <v>43689</v>
      </c>
    </row>
    <row r="17" spans="1:2">
      <c r="A17" s="263" t="s">
        <v>397</v>
      </c>
      <c r="B17" s="262" t="s">
        <v>798</v>
      </c>
    </row>
    <row r="18" spans="1:2">
      <c r="A18" s="263" t="s">
        <v>398</v>
      </c>
      <c r="B18" s="171" t="s">
        <v>493</v>
      </c>
    </row>
    <row r="19" spans="1:2">
      <c r="A19" s="263" t="s">
        <v>399</v>
      </c>
      <c r="B19" s="171" t="s">
        <v>494</v>
      </c>
    </row>
    <row r="20" spans="1:2">
      <c r="A20" s="263" t="s">
        <v>400</v>
      </c>
      <c r="B20" s="171" t="s">
        <v>479</v>
      </c>
    </row>
    <row r="21" spans="1:2">
      <c r="A21" s="263" t="s">
        <v>403</v>
      </c>
      <c r="B21" s="264" t="s">
        <v>495</v>
      </c>
    </row>
    <row r="22" spans="1:2">
      <c r="A22" s="263" t="s">
        <v>404</v>
      </c>
      <c r="B22" s="264" t="s">
        <v>496</v>
      </c>
    </row>
    <row r="23" spans="1:2">
      <c r="A23" s="263" t="s">
        <v>435</v>
      </c>
      <c r="B23" s="355" t="s">
        <v>436</v>
      </c>
    </row>
    <row r="24" spans="1:2">
      <c r="A24" s="263" t="s">
        <v>405</v>
      </c>
      <c r="B24" s="171">
        <v>2017</v>
      </c>
    </row>
    <row r="25" spans="1:2">
      <c r="A25" s="263" t="s">
        <v>406</v>
      </c>
      <c r="B25" s="264" t="s">
        <v>470</v>
      </c>
    </row>
    <row r="26" spans="1:2">
      <c r="A26" s="263" t="s">
        <v>407</v>
      </c>
      <c r="B26" s="171" t="s">
        <v>497</v>
      </c>
    </row>
    <row r="27" spans="1:2">
      <c r="A27" s="263" t="s">
        <v>408</v>
      </c>
      <c r="B27" s="171" t="s">
        <v>434</v>
      </c>
    </row>
    <row r="28" spans="1:2">
      <c r="A28" s="263" t="s">
        <v>439</v>
      </c>
      <c r="B28" s="355" t="s">
        <v>498</v>
      </c>
    </row>
    <row r="29" spans="1:2">
      <c r="A29" s="263" t="s">
        <v>409</v>
      </c>
      <c r="B29" s="171">
        <v>2017</v>
      </c>
    </row>
    <row r="30" spans="1:2">
      <c r="A30" s="263" t="s">
        <v>410</v>
      </c>
      <c r="B30" s="171" t="s">
        <v>470</v>
      </c>
    </row>
    <row r="31" spans="1:2">
      <c r="A31" s="263" t="s">
        <v>411</v>
      </c>
      <c r="B31" s="171"/>
    </row>
    <row r="32" spans="1:2">
      <c r="A32" s="263" t="s">
        <v>412</v>
      </c>
      <c r="B32" s="171"/>
    </row>
    <row r="33" spans="1:2">
      <c r="A33" s="263" t="s">
        <v>440</v>
      </c>
      <c r="B33" s="171"/>
    </row>
    <row r="34" spans="1:2">
      <c r="A34" s="263" t="s">
        <v>413</v>
      </c>
      <c r="B34" s="171"/>
    </row>
    <row r="35" spans="1:2">
      <c r="A35" s="263" t="s">
        <v>414</v>
      </c>
      <c r="B35" s="171"/>
    </row>
    <row r="36" spans="1:2">
      <c r="A36" s="263" t="s">
        <v>401</v>
      </c>
      <c r="B36" s="171" t="s">
        <v>499</v>
      </c>
    </row>
    <row r="37" spans="1:2">
      <c r="A37" s="278" t="s">
        <v>1267</v>
      </c>
      <c r="B37" s="258" t="s">
        <v>17</v>
      </c>
    </row>
    <row r="38" spans="1:2">
      <c r="A38" s="263" t="s">
        <v>402</v>
      </c>
      <c r="B38" s="171" t="s">
        <v>485</v>
      </c>
    </row>
  </sheetData>
  <hyperlinks>
    <hyperlink ref="C1" location="INDICE!A1" display="INDICE" xr:uid="{00000000-0004-0000-3300-000000000000}"/>
    <hyperlink ref="A1" location="INDICE!C70" display="COMPONENTE" xr:uid="{00000000-0004-0000-3300-000001000000}"/>
  </hyperlinks>
  <pageMargins left="0.7" right="0.7" top="0.75" bottom="0.75" header="0.3" footer="0.3"/>
  <pageSetup orientation="portrait" horizontalDpi="4294967293" verticalDpi="4294967293"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53"/>
  <dimension ref="A1:H38"/>
  <sheetViews>
    <sheetView workbookViewId="0">
      <selection activeCell="A3" sqref="A3:XFD3"/>
    </sheetView>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23.88671875" style="850" bestFit="1" customWidth="1"/>
    <col min="6" max="6" width="15" style="850" customWidth="1"/>
    <col min="7" max="7" width="48.33203125" style="218" customWidth="1"/>
    <col min="8" max="8" width="13.109375" style="527" bestFit="1" customWidth="1"/>
    <col min="9" max="16384" width="11.44140625" style="218"/>
  </cols>
  <sheetData>
    <row r="1" spans="1:8">
      <c r="A1" s="624" t="s">
        <v>98</v>
      </c>
      <c r="B1" s="1109" t="s">
        <v>489</v>
      </c>
      <c r="C1" s="1109"/>
      <c r="D1" s="1109"/>
      <c r="E1" s="1094"/>
      <c r="F1" s="1094"/>
      <c r="G1" s="1094"/>
      <c r="H1" s="625" t="s">
        <v>137</v>
      </c>
    </row>
    <row r="2" spans="1:8">
      <c r="A2" s="450"/>
      <c r="B2" s="461"/>
      <c r="C2" s="451"/>
      <c r="D2" s="451"/>
      <c r="E2" s="1091" t="s">
        <v>1335</v>
      </c>
      <c r="F2" s="1091"/>
      <c r="G2" s="1092"/>
      <c r="H2" s="625" t="s">
        <v>449</v>
      </c>
    </row>
    <row r="3" spans="1:8" ht="28.8">
      <c r="A3" s="452" t="s">
        <v>165</v>
      </c>
      <c r="B3" s="436" t="s">
        <v>167</v>
      </c>
      <c r="C3" s="453" t="s">
        <v>168</v>
      </c>
      <c r="D3" s="453" t="s">
        <v>169</v>
      </c>
      <c r="E3" s="855" t="s">
        <v>500</v>
      </c>
      <c r="F3" s="849" t="s">
        <v>501</v>
      </c>
      <c r="G3" s="428" t="s">
        <v>502</v>
      </c>
    </row>
    <row r="4" spans="1:8" s="429" customFormat="1" ht="15" customHeight="1">
      <c r="A4" s="555" t="s">
        <v>170</v>
      </c>
      <c r="B4" s="448" t="s">
        <v>172</v>
      </c>
      <c r="C4" s="555" t="s">
        <v>173</v>
      </c>
      <c r="D4" s="556">
        <v>1001</v>
      </c>
      <c r="E4" s="70">
        <v>3924</v>
      </c>
      <c r="F4" s="70">
        <v>76</v>
      </c>
      <c r="G4" s="95">
        <v>1.94</v>
      </c>
      <c r="H4" s="626"/>
    </row>
    <row r="5" spans="1:8" s="429" customFormat="1" ht="15" customHeight="1">
      <c r="A5" s="424" t="s">
        <v>175</v>
      </c>
      <c r="B5" s="95" t="s">
        <v>172</v>
      </c>
      <c r="C5" s="424" t="s">
        <v>175</v>
      </c>
      <c r="D5" s="434">
        <v>2101</v>
      </c>
      <c r="E5" s="70">
        <v>5214</v>
      </c>
      <c r="F5" s="70">
        <v>174</v>
      </c>
      <c r="G5" s="95">
        <v>3.34</v>
      </c>
      <c r="H5" s="626"/>
    </row>
    <row r="6" spans="1:8" s="429" customFormat="1" ht="15" customHeight="1">
      <c r="A6" s="424" t="s">
        <v>175</v>
      </c>
      <c r="B6" s="95" t="s">
        <v>172</v>
      </c>
      <c r="C6" s="424" t="s">
        <v>177</v>
      </c>
      <c r="D6" s="434">
        <v>2201</v>
      </c>
      <c r="E6" s="70">
        <v>3880</v>
      </c>
      <c r="F6" s="70">
        <v>82</v>
      </c>
      <c r="G6" s="95">
        <v>2.11</v>
      </c>
      <c r="H6" s="626"/>
    </row>
    <row r="7" spans="1:8" s="429" customFormat="1" ht="15" customHeight="1">
      <c r="A7" s="424" t="s">
        <v>178</v>
      </c>
      <c r="B7" s="95" t="s">
        <v>172</v>
      </c>
      <c r="C7" s="424" t="s">
        <v>180</v>
      </c>
      <c r="D7" s="434">
        <v>3001</v>
      </c>
      <c r="E7" s="70">
        <v>5730</v>
      </c>
      <c r="F7" s="70">
        <v>135</v>
      </c>
      <c r="G7" s="95">
        <v>2.36</v>
      </c>
      <c r="H7" s="626"/>
    </row>
    <row r="8" spans="1:8" s="429" customFormat="1" ht="15" customHeight="1">
      <c r="A8" s="424" t="s">
        <v>178</v>
      </c>
      <c r="B8" s="95" t="s">
        <v>172</v>
      </c>
      <c r="C8" s="425" t="s">
        <v>183</v>
      </c>
      <c r="D8" s="434">
        <v>3301</v>
      </c>
      <c r="E8" s="70">
        <v>3038</v>
      </c>
      <c r="F8" s="70">
        <v>24</v>
      </c>
      <c r="G8" s="95">
        <v>0.79</v>
      </c>
      <c r="H8" s="626"/>
    </row>
    <row r="9" spans="1:8" s="429" customFormat="1" ht="15" customHeight="1">
      <c r="A9" s="424" t="s">
        <v>184</v>
      </c>
      <c r="B9" s="95" t="s">
        <v>172</v>
      </c>
      <c r="C9" s="424" t="s">
        <v>186</v>
      </c>
      <c r="D9" s="434">
        <v>4001</v>
      </c>
      <c r="E9" s="70">
        <v>14832</v>
      </c>
      <c r="F9" s="70">
        <v>366</v>
      </c>
      <c r="G9" s="95">
        <v>2.4700000000000002</v>
      </c>
      <c r="H9" s="626"/>
    </row>
    <row r="10" spans="1:8" s="429" customFormat="1" ht="15" customHeight="1">
      <c r="A10" s="424" t="s">
        <v>184</v>
      </c>
      <c r="B10" s="95" t="s">
        <v>172</v>
      </c>
      <c r="C10" s="424" t="s">
        <v>189</v>
      </c>
      <c r="D10" s="434">
        <v>4301</v>
      </c>
      <c r="E10" s="70">
        <v>7198</v>
      </c>
      <c r="F10" s="70">
        <v>31</v>
      </c>
      <c r="G10" s="95">
        <v>0.43</v>
      </c>
      <c r="H10" s="626"/>
    </row>
    <row r="11" spans="1:8" s="429" customFormat="1" ht="15" customHeight="1">
      <c r="A11" s="424" t="s">
        <v>190</v>
      </c>
      <c r="B11" s="95" t="s">
        <v>191</v>
      </c>
      <c r="C11" s="424" t="s">
        <v>191</v>
      </c>
      <c r="D11" s="434">
        <v>5001</v>
      </c>
      <c r="E11" s="70">
        <v>17706</v>
      </c>
      <c r="F11" s="70">
        <v>728</v>
      </c>
      <c r="G11" s="95">
        <v>4.1100000000000003</v>
      </c>
      <c r="H11" s="626"/>
    </row>
    <row r="12" spans="1:8" s="429" customFormat="1" ht="15" customHeight="1">
      <c r="A12" s="424" t="s">
        <v>190</v>
      </c>
      <c r="B12" s="95" t="s">
        <v>172</v>
      </c>
      <c r="C12" s="425" t="s">
        <v>198</v>
      </c>
      <c r="D12" s="434">
        <v>5301</v>
      </c>
      <c r="E12" s="70">
        <v>2450</v>
      </c>
      <c r="F12" s="70">
        <v>45</v>
      </c>
      <c r="G12" s="95">
        <v>1.84</v>
      </c>
      <c r="H12" s="626"/>
    </row>
    <row r="13" spans="1:8" s="429" customFormat="1" ht="15" customHeight="1">
      <c r="A13" s="424" t="s">
        <v>190</v>
      </c>
      <c r="B13" s="95" t="s">
        <v>172</v>
      </c>
      <c r="C13" s="425" t="s">
        <v>201</v>
      </c>
      <c r="D13" s="434">
        <v>5501</v>
      </c>
      <c r="E13" s="70">
        <v>5552</v>
      </c>
      <c r="F13" s="70">
        <v>161</v>
      </c>
      <c r="G13" s="95">
        <v>2.9</v>
      </c>
      <c r="H13" s="626"/>
    </row>
    <row r="14" spans="1:8" s="429" customFormat="1" ht="15" customHeight="1">
      <c r="A14" s="424" t="s">
        <v>190</v>
      </c>
      <c r="B14" s="95" t="s">
        <v>172</v>
      </c>
      <c r="C14" s="424" t="s">
        <v>206</v>
      </c>
      <c r="D14" s="434">
        <v>5601</v>
      </c>
      <c r="E14" s="70">
        <v>4050</v>
      </c>
      <c r="F14" s="70">
        <v>108</v>
      </c>
      <c r="G14" s="95">
        <v>2.67</v>
      </c>
      <c r="H14" s="626"/>
    </row>
    <row r="15" spans="1:8" s="429" customFormat="1" ht="15" customHeight="1">
      <c r="A15" s="424" t="s">
        <v>190</v>
      </c>
      <c r="B15" s="95" t="s">
        <v>172</v>
      </c>
      <c r="C15" s="425" t="s">
        <v>210</v>
      </c>
      <c r="D15" s="434">
        <v>5701</v>
      </c>
      <c r="E15" s="70">
        <v>3086</v>
      </c>
      <c r="F15" s="70">
        <v>46</v>
      </c>
      <c r="G15" s="95">
        <v>1.49</v>
      </c>
      <c r="H15" s="626"/>
    </row>
    <row r="16" spans="1:8" s="429" customFormat="1" ht="15" customHeight="1">
      <c r="A16" s="424" t="s">
        <v>216</v>
      </c>
      <c r="B16" s="95" t="s">
        <v>172</v>
      </c>
      <c r="C16" s="424" t="s">
        <v>218</v>
      </c>
      <c r="D16" s="434">
        <v>6001</v>
      </c>
      <c r="E16" s="70">
        <v>7802</v>
      </c>
      <c r="F16" s="70">
        <v>347</v>
      </c>
      <c r="G16" s="95">
        <v>4.45</v>
      </c>
      <c r="H16" s="626"/>
    </row>
    <row r="17" spans="1:8" s="429" customFormat="1" ht="15" customHeight="1">
      <c r="A17" s="424" t="s">
        <v>216</v>
      </c>
      <c r="B17" s="95" t="s">
        <v>172</v>
      </c>
      <c r="C17" s="425" t="s">
        <v>221</v>
      </c>
      <c r="D17" s="434">
        <v>6115</v>
      </c>
      <c r="E17" s="70">
        <v>4732</v>
      </c>
      <c r="F17" s="70">
        <v>79</v>
      </c>
      <c r="G17" s="95">
        <v>1.67</v>
      </c>
      <c r="H17" s="626"/>
    </row>
    <row r="18" spans="1:8" s="429" customFormat="1" ht="15" customHeight="1">
      <c r="A18" s="424" t="s">
        <v>216</v>
      </c>
      <c r="B18" s="95" t="s">
        <v>172</v>
      </c>
      <c r="C18" s="425" t="s">
        <v>223</v>
      </c>
      <c r="D18" s="434">
        <v>6301</v>
      </c>
      <c r="E18" s="70">
        <v>4818</v>
      </c>
      <c r="F18" s="70">
        <v>122</v>
      </c>
      <c r="G18" s="95">
        <v>2.5299999999999998</v>
      </c>
      <c r="H18" s="626"/>
    </row>
    <row r="19" spans="1:8" s="429" customFormat="1" ht="15" customHeight="1">
      <c r="A19" s="424" t="s">
        <v>224</v>
      </c>
      <c r="B19" s="95" t="s">
        <v>172</v>
      </c>
      <c r="C19" s="424" t="s">
        <v>226</v>
      </c>
      <c r="D19" s="434">
        <v>7001</v>
      </c>
      <c r="E19" s="70">
        <v>7710</v>
      </c>
      <c r="F19" s="70">
        <v>269</v>
      </c>
      <c r="G19" s="95">
        <v>3.49</v>
      </c>
      <c r="H19" s="626"/>
    </row>
    <row r="20" spans="1:8" s="429" customFormat="1" ht="15" customHeight="1">
      <c r="A20" s="424" t="s">
        <v>224</v>
      </c>
      <c r="B20" s="95" t="s">
        <v>172</v>
      </c>
      <c r="C20" s="425" t="s">
        <v>227</v>
      </c>
      <c r="D20" s="434">
        <v>7102</v>
      </c>
      <c r="E20" s="70">
        <v>1962</v>
      </c>
      <c r="F20" s="70">
        <v>53</v>
      </c>
      <c r="G20" s="95">
        <v>2.7</v>
      </c>
      <c r="H20" s="626"/>
    </row>
    <row r="21" spans="1:8" s="429" customFormat="1" ht="15" customHeight="1">
      <c r="A21" s="424" t="s">
        <v>224</v>
      </c>
      <c r="B21" s="95" t="s">
        <v>172</v>
      </c>
      <c r="C21" s="424" t="s">
        <v>229</v>
      </c>
      <c r="D21" s="434">
        <v>7301</v>
      </c>
      <c r="E21" s="70">
        <v>8404</v>
      </c>
      <c r="F21" s="70">
        <v>229</v>
      </c>
      <c r="G21" s="95">
        <v>2.72</v>
      </c>
      <c r="H21" s="626"/>
    </row>
    <row r="22" spans="1:8" s="429" customFormat="1" ht="15" customHeight="1">
      <c r="A22" s="424" t="s">
        <v>224</v>
      </c>
      <c r="B22" s="95" t="s">
        <v>172</v>
      </c>
      <c r="C22" s="425" t="s">
        <v>232</v>
      </c>
      <c r="D22" s="434">
        <v>7401</v>
      </c>
      <c r="E22" s="70">
        <v>5286</v>
      </c>
      <c r="F22" s="70">
        <v>103</v>
      </c>
      <c r="G22" s="95">
        <v>1.95</v>
      </c>
      <c r="H22" s="626"/>
    </row>
    <row r="23" spans="1:8" s="429" customFormat="1" ht="15" customHeight="1">
      <c r="A23" s="424" t="s">
        <v>233</v>
      </c>
      <c r="B23" s="95" t="s">
        <v>235</v>
      </c>
      <c r="C23" s="424" t="s">
        <v>235</v>
      </c>
      <c r="D23" s="434">
        <v>8001</v>
      </c>
      <c r="E23" s="70">
        <v>22568</v>
      </c>
      <c r="F23" s="70">
        <v>822</v>
      </c>
      <c r="G23" s="95">
        <v>3.64</v>
      </c>
      <c r="H23" s="626"/>
    </row>
    <row r="24" spans="1:8" s="429" customFormat="1" ht="15" customHeight="1">
      <c r="A24" s="424" t="s">
        <v>233</v>
      </c>
      <c r="B24" s="95" t="s">
        <v>172</v>
      </c>
      <c r="C24" s="424" t="s">
        <v>246</v>
      </c>
      <c r="D24" s="434">
        <v>8301</v>
      </c>
      <c r="E24" s="70">
        <v>6162</v>
      </c>
      <c r="F24" s="70">
        <v>245</v>
      </c>
      <c r="G24" s="95">
        <v>3.98</v>
      </c>
      <c r="H24" s="626"/>
    </row>
    <row r="25" spans="1:8" s="429" customFormat="1" ht="15" customHeight="1">
      <c r="A25" s="424" t="s">
        <v>249</v>
      </c>
      <c r="B25" s="95" t="s">
        <v>172</v>
      </c>
      <c r="C25" s="424" t="s">
        <v>251</v>
      </c>
      <c r="D25" s="434">
        <v>9001</v>
      </c>
      <c r="E25" s="70">
        <v>7288</v>
      </c>
      <c r="F25" s="70">
        <v>255</v>
      </c>
      <c r="G25" s="95">
        <v>3.5</v>
      </c>
      <c r="H25" s="626"/>
    </row>
    <row r="26" spans="1:8" s="429" customFormat="1" ht="15" customHeight="1">
      <c r="A26" s="424" t="s">
        <v>249</v>
      </c>
      <c r="B26" s="95" t="s">
        <v>172</v>
      </c>
      <c r="C26" s="425" t="s">
        <v>254</v>
      </c>
      <c r="D26" s="434">
        <v>9120</v>
      </c>
      <c r="E26" s="70">
        <v>1640</v>
      </c>
      <c r="F26" s="70">
        <v>89</v>
      </c>
      <c r="G26" s="95">
        <v>5.43</v>
      </c>
      <c r="H26" s="626"/>
    </row>
    <row r="27" spans="1:8" s="429" customFormat="1" ht="15" customHeight="1">
      <c r="A27" s="424" t="s">
        <v>249</v>
      </c>
      <c r="B27" s="95" t="s">
        <v>172</v>
      </c>
      <c r="C27" s="425" t="s">
        <v>256</v>
      </c>
      <c r="D27" s="434">
        <v>9201</v>
      </c>
      <c r="E27" s="70">
        <v>1376</v>
      </c>
      <c r="F27" s="70">
        <v>36</v>
      </c>
      <c r="G27" s="95">
        <v>2.62</v>
      </c>
      <c r="H27" s="626"/>
    </row>
    <row r="28" spans="1:8" s="429" customFormat="1" ht="15" customHeight="1">
      <c r="A28" s="424" t="s">
        <v>257</v>
      </c>
      <c r="B28" s="95" t="s">
        <v>172</v>
      </c>
      <c r="C28" s="424" t="s">
        <v>259</v>
      </c>
      <c r="D28" s="434">
        <v>10001</v>
      </c>
      <c r="E28" s="70">
        <v>5150</v>
      </c>
      <c r="F28" s="70">
        <v>207</v>
      </c>
      <c r="G28" s="95">
        <v>4.0199999999999996</v>
      </c>
      <c r="H28" s="626"/>
    </row>
    <row r="29" spans="1:8" s="429" customFormat="1" ht="15" customHeight="1">
      <c r="A29" s="424" t="s">
        <v>257</v>
      </c>
      <c r="B29" s="95" t="s">
        <v>172</v>
      </c>
      <c r="C29" s="425" t="s">
        <v>263</v>
      </c>
      <c r="D29" s="434">
        <v>10201</v>
      </c>
      <c r="E29" s="70">
        <v>1448</v>
      </c>
      <c r="F29" s="70">
        <v>70</v>
      </c>
      <c r="G29" s="95">
        <v>4.83</v>
      </c>
      <c r="H29" s="626"/>
    </row>
    <row r="30" spans="1:8" s="429" customFormat="1" ht="15" customHeight="1">
      <c r="A30" s="424" t="s">
        <v>257</v>
      </c>
      <c r="B30" s="95" t="s">
        <v>172</v>
      </c>
      <c r="C30" s="424" t="s">
        <v>264</v>
      </c>
      <c r="D30" s="434">
        <v>10301</v>
      </c>
      <c r="E30" s="70">
        <v>3936</v>
      </c>
      <c r="F30" s="70">
        <v>157</v>
      </c>
      <c r="G30" s="95">
        <v>3.99</v>
      </c>
      <c r="H30" s="626"/>
    </row>
    <row r="31" spans="1:8" s="429" customFormat="1" ht="15" customHeight="1">
      <c r="A31" s="424" t="s">
        <v>265</v>
      </c>
      <c r="B31" s="95" t="s">
        <v>172</v>
      </c>
      <c r="C31" s="425" t="s">
        <v>266</v>
      </c>
      <c r="D31" s="434">
        <v>11101</v>
      </c>
      <c r="E31" s="70">
        <v>1684</v>
      </c>
      <c r="F31" s="70">
        <v>87</v>
      </c>
      <c r="G31" s="95">
        <v>5.17</v>
      </c>
      <c r="H31" s="626"/>
    </row>
    <row r="32" spans="1:8" s="429" customFormat="1" ht="15" customHeight="1">
      <c r="A32" s="424" t="s">
        <v>267</v>
      </c>
      <c r="B32" s="95" t="s">
        <v>172</v>
      </c>
      <c r="C32" s="424" t="s">
        <v>268</v>
      </c>
      <c r="D32" s="434">
        <v>12101</v>
      </c>
      <c r="E32" s="70">
        <v>4108</v>
      </c>
      <c r="F32" s="70">
        <v>174</v>
      </c>
      <c r="G32" s="95">
        <v>4.24</v>
      </c>
      <c r="H32" s="626"/>
    </row>
    <row r="33" spans="1:8" s="429" customFormat="1" ht="15" customHeight="1">
      <c r="A33" s="424" t="s">
        <v>269</v>
      </c>
      <c r="B33" s="95" t="s">
        <v>271</v>
      </c>
      <c r="C33" s="424" t="s">
        <v>271</v>
      </c>
      <c r="D33" s="434">
        <v>13001</v>
      </c>
      <c r="E33" s="70">
        <v>41438</v>
      </c>
      <c r="F33" s="70">
        <v>1580</v>
      </c>
      <c r="G33" s="95">
        <v>3.81</v>
      </c>
      <c r="H33" s="626"/>
    </row>
    <row r="34" spans="1:8" s="429" customFormat="1" ht="15" customHeight="1">
      <c r="A34" s="424" t="s">
        <v>269</v>
      </c>
      <c r="B34" s="95" t="s">
        <v>172</v>
      </c>
      <c r="C34" s="424" t="s">
        <v>316</v>
      </c>
      <c r="D34" s="434">
        <v>13501</v>
      </c>
      <c r="E34" s="70">
        <v>2862</v>
      </c>
      <c r="F34" s="70">
        <v>62</v>
      </c>
      <c r="G34" s="95">
        <v>2.17</v>
      </c>
      <c r="H34" s="626"/>
    </row>
    <row r="35" spans="1:8" s="429" customFormat="1" ht="15" customHeight="1">
      <c r="A35" s="424" t="s">
        <v>322</v>
      </c>
      <c r="B35" s="95" t="s">
        <v>172</v>
      </c>
      <c r="C35" s="424" t="s">
        <v>323</v>
      </c>
      <c r="D35" s="434">
        <v>14101</v>
      </c>
      <c r="E35" s="70">
        <v>5762</v>
      </c>
      <c r="F35" s="70">
        <v>171</v>
      </c>
      <c r="G35" s="95">
        <v>2.97</v>
      </c>
      <c r="H35" s="626"/>
    </row>
    <row r="36" spans="1:8" s="429" customFormat="1" ht="15" customHeight="1">
      <c r="A36" s="424" t="s">
        <v>324</v>
      </c>
      <c r="B36" s="95" t="s">
        <v>172</v>
      </c>
      <c r="C36" s="424" t="s">
        <v>325</v>
      </c>
      <c r="D36" s="434">
        <v>15101</v>
      </c>
      <c r="E36" s="70">
        <v>2796</v>
      </c>
      <c r="F36" s="70">
        <v>91</v>
      </c>
      <c r="G36" s="95">
        <v>3.25</v>
      </c>
      <c r="H36" s="626"/>
    </row>
    <row r="37" spans="1:8" s="429" customFormat="1" ht="15" customHeight="1">
      <c r="A37" s="424" t="s">
        <v>326</v>
      </c>
      <c r="B37" s="95" t="s">
        <v>172</v>
      </c>
      <c r="C37" s="424" t="s">
        <v>328</v>
      </c>
      <c r="D37" s="434">
        <v>16101</v>
      </c>
      <c r="E37" s="70">
        <v>5126</v>
      </c>
      <c r="F37" s="70">
        <v>202</v>
      </c>
      <c r="G37" s="95">
        <v>3.94</v>
      </c>
      <c r="H37" s="626"/>
    </row>
    <row r="38" spans="1:8" s="429" customFormat="1" ht="15" customHeight="1">
      <c r="A38" s="424" t="s">
        <v>326</v>
      </c>
      <c r="B38" s="95" t="s">
        <v>172</v>
      </c>
      <c r="C38" s="425" t="s">
        <v>332</v>
      </c>
      <c r="D38" s="434">
        <v>16301</v>
      </c>
      <c r="E38" s="70">
        <v>1056</v>
      </c>
      <c r="F38" s="70">
        <v>44</v>
      </c>
      <c r="G38" s="95">
        <v>4.17</v>
      </c>
      <c r="H38" s="626"/>
    </row>
  </sheetData>
  <autoFilter ref="A3:I38" xr:uid="{00000000-0001-0000-3400-000000000000}"/>
  <mergeCells count="2">
    <mergeCell ref="B1:G1"/>
    <mergeCell ref="E2:G2"/>
  </mergeCells>
  <hyperlinks>
    <hyperlink ref="H1" location="INDICE!A1" display="INDICE" xr:uid="{00000000-0004-0000-3400-000000000000}"/>
    <hyperlink ref="H2" location="Matriz_Estadisticas!A1" display="ESTADÍSTICAS" xr:uid="{00000000-0004-0000-3400-000001000000}"/>
    <hyperlink ref="A1" location="INDICE!C71" display="IS_20" xr:uid="{00000000-0004-0000-3400-00000200000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54"/>
  <dimension ref="A1:C38"/>
  <sheetViews>
    <sheetView workbookViewId="0"/>
  </sheetViews>
  <sheetFormatPr baseColWidth="10" defaultColWidth="11.44140625" defaultRowHeight="14.4"/>
  <cols>
    <col min="1" max="1" width="44.44140625" style="19" bestFit="1" customWidth="1"/>
    <col min="2" max="2" width="100.6640625" style="15" customWidth="1"/>
    <col min="3" max="3" width="7" style="15" bestFit="1" customWidth="1"/>
    <col min="4" max="16384" width="11.44140625" style="15"/>
  </cols>
  <sheetData>
    <row r="1" spans="1:3">
      <c r="A1" s="442" t="s">
        <v>419</v>
      </c>
      <c r="B1" s="412" t="s">
        <v>1275</v>
      </c>
      <c r="C1" s="2" t="s">
        <v>137</v>
      </c>
    </row>
    <row r="2" spans="1:3">
      <c r="A2" s="263" t="s">
        <v>6</v>
      </c>
      <c r="B2" s="215" t="s">
        <v>72</v>
      </c>
    </row>
    <row r="3" spans="1:3">
      <c r="A3" s="263" t="s">
        <v>4</v>
      </c>
      <c r="B3" s="159" t="s">
        <v>503</v>
      </c>
    </row>
    <row r="4" spans="1:3">
      <c r="A4" s="263" t="s">
        <v>388</v>
      </c>
      <c r="B4" s="215" t="s">
        <v>504</v>
      </c>
    </row>
    <row r="5" spans="1:3">
      <c r="A5" s="263" t="s">
        <v>9</v>
      </c>
      <c r="B5" s="159" t="s">
        <v>505</v>
      </c>
    </row>
    <row r="6" spans="1:3">
      <c r="A6" s="263" t="s">
        <v>138</v>
      </c>
      <c r="B6" s="215" t="s">
        <v>421</v>
      </c>
    </row>
    <row r="7" spans="1:3">
      <c r="A7" s="263" t="s">
        <v>7</v>
      </c>
      <c r="B7" s="168" t="s">
        <v>422</v>
      </c>
    </row>
    <row r="8" spans="1:3">
      <c r="A8" s="263" t="s">
        <v>389</v>
      </c>
      <c r="B8" s="168">
        <v>2017</v>
      </c>
    </row>
    <row r="9" spans="1:3">
      <c r="A9" s="263" t="s">
        <v>390</v>
      </c>
      <c r="B9" s="168" t="s">
        <v>12</v>
      </c>
    </row>
    <row r="10" spans="1:3" ht="55.2">
      <c r="A10" s="100" t="s">
        <v>391</v>
      </c>
      <c r="B10" s="221" t="s">
        <v>506</v>
      </c>
    </row>
    <row r="11" spans="1:3">
      <c r="A11" s="263" t="s">
        <v>392</v>
      </c>
      <c r="B11" s="215" t="s">
        <v>425</v>
      </c>
    </row>
    <row r="12" spans="1:3">
      <c r="A12" s="263" t="s">
        <v>393</v>
      </c>
      <c r="B12" s="215" t="s">
        <v>507</v>
      </c>
    </row>
    <row r="13" spans="1:3">
      <c r="A13" s="263" t="s">
        <v>394</v>
      </c>
      <c r="B13" s="215" t="s">
        <v>507</v>
      </c>
    </row>
    <row r="14" spans="1:3">
      <c r="A14" s="263" t="s">
        <v>139</v>
      </c>
      <c r="B14" s="215" t="s">
        <v>508</v>
      </c>
    </row>
    <row r="15" spans="1:3">
      <c r="A15" s="263" t="s">
        <v>395</v>
      </c>
      <c r="B15" s="200">
        <v>43076</v>
      </c>
    </row>
    <row r="16" spans="1:3">
      <c r="A16" s="263" t="s">
        <v>396</v>
      </c>
      <c r="B16" s="200">
        <v>43789</v>
      </c>
    </row>
    <row r="17" spans="1:2">
      <c r="A17" s="263" t="s">
        <v>397</v>
      </c>
      <c r="B17" s="215" t="s">
        <v>1893</v>
      </c>
    </row>
    <row r="18" spans="1:2">
      <c r="A18" s="263" t="s">
        <v>398</v>
      </c>
      <c r="B18" s="215" t="s">
        <v>510</v>
      </c>
    </row>
    <row r="19" spans="1:2">
      <c r="A19" s="263" t="s">
        <v>399</v>
      </c>
      <c r="B19" s="215" t="s">
        <v>431</v>
      </c>
    </row>
    <row r="20" spans="1:2">
      <c r="A20" s="263" t="s">
        <v>400</v>
      </c>
      <c r="B20" s="215" t="s">
        <v>434</v>
      </c>
    </row>
    <row r="21" spans="1:2">
      <c r="A21" s="263" t="s">
        <v>403</v>
      </c>
      <c r="B21" s="185" t="s">
        <v>437</v>
      </c>
    </row>
    <row r="22" spans="1:2">
      <c r="A22" s="278" t="s">
        <v>404</v>
      </c>
      <c r="B22" s="158" t="s">
        <v>511</v>
      </c>
    </row>
    <row r="23" spans="1:2">
      <c r="A23" s="278" t="s">
        <v>435</v>
      </c>
      <c r="B23" s="356" t="s">
        <v>436</v>
      </c>
    </row>
    <row r="24" spans="1:2">
      <c r="A24" s="278" t="s">
        <v>405</v>
      </c>
      <c r="B24" s="213">
        <v>2017</v>
      </c>
    </row>
    <row r="25" spans="1:2">
      <c r="A25" s="278" t="s">
        <v>406</v>
      </c>
      <c r="B25" s="264" t="s">
        <v>470</v>
      </c>
    </row>
    <row r="26" spans="1:2">
      <c r="A26" s="278" t="s">
        <v>407</v>
      </c>
      <c r="B26" s="85"/>
    </row>
    <row r="27" spans="1:2">
      <c r="A27" s="278" t="s">
        <v>408</v>
      </c>
      <c r="B27" s="85"/>
    </row>
    <row r="28" spans="1:2">
      <c r="A28" s="278" t="s">
        <v>439</v>
      </c>
      <c r="B28" s="67"/>
    </row>
    <row r="29" spans="1:2">
      <c r="A29" s="278" t="s">
        <v>409</v>
      </c>
      <c r="B29" s="185"/>
    </row>
    <row r="30" spans="1:2">
      <c r="A30" s="278" t="s">
        <v>410</v>
      </c>
      <c r="B30" s="215"/>
    </row>
    <row r="31" spans="1:2">
      <c r="A31" s="278" t="s">
        <v>411</v>
      </c>
      <c r="B31" s="85"/>
    </row>
    <row r="32" spans="1:2">
      <c r="A32" s="278" t="s">
        <v>412</v>
      </c>
      <c r="B32" s="85"/>
    </row>
    <row r="33" spans="1:2">
      <c r="A33" s="278" t="s">
        <v>440</v>
      </c>
      <c r="B33" s="85"/>
    </row>
    <row r="34" spans="1:2">
      <c r="A34" s="278" t="s">
        <v>413</v>
      </c>
      <c r="B34" s="85"/>
    </row>
    <row r="35" spans="1:2">
      <c r="A35" s="278" t="s">
        <v>414</v>
      </c>
      <c r="B35" s="85"/>
    </row>
    <row r="36" spans="1:2">
      <c r="A36" s="278" t="s">
        <v>401</v>
      </c>
      <c r="B36" s="158" t="s">
        <v>512</v>
      </c>
    </row>
    <row r="37" spans="1:2">
      <c r="A37" s="278" t="s">
        <v>1267</v>
      </c>
      <c r="B37" s="258" t="s">
        <v>17</v>
      </c>
    </row>
    <row r="38" spans="1:2">
      <c r="A38" s="278" t="s">
        <v>402</v>
      </c>
      <c r="B38" s="158" t="s">
        <v>513</v>
      </c>
    </row>
  </sheetData>
  <hyperlinks>
    <hyperlink ref="C1" location="INDICE!A1" display="INDICE" xr:uid="{00000000-0004-0000-3500-000000000000}"/>
    <hyperlink ref="A1" location="INDICE!C52" display="COMPONENTE" xr:uid="{00000000-0004-0000-3500-000001000000}"/>
  </hyperlinks>
  <pageMargins left="0.7" right="0.7" top="0.75" bottom="0.75" header="0.3" footer="0.3"/>
  <pageSetup orientation="portrait" horizontalDpi="4294967293" verticalDpi="4294967293"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55"/>
  <dimension ref="A1:F38"/>
  <sheetViews>
    <sheetView topLeftCell="A4" workbookViewId="0"/>
  </sheetViews>
  <sheetFormatPr baseColWidth="10" defaultColWidth="11.44140625" defaultRowHeight="14.4"/>
  <cols>
    <col min="1" max="1" width="17.33203125" style="218" bestFit="1" customWidth="1"/>
    <col min="2" max="2" width="16.109375" style="218" bestFit="1" customWidth="1"/>
    <col min="3" max="3" width="38.5546875" style="218" bestFit="1" customWidth="1"/>
    <col min="4" max="4" width="11.5546875" style="218" bestFit="1" customWidth="1"/>
    <col min="5" max="5" width="61.5546875" style="823" bestFit="1" customWidth="1"/>
    <col min="6" max="6" width="13.109375" style="527" bestFit="1" customWidth="1"/>
    <col min="7" max="16384" width="11.44140625" style="218"/>
  </cols>
  <sheetData>
    <row r="1" spans="1:6">
      <c r="A1" s="446" t="s">
        <v>72</v>
      </c>
      <c r="B1" s="1109" t="s">
        <v>505</v>
      </c>
      <c r="C1" s="1109"/>
      <c r="D1" s="1109"/>
      <c r="E1" s="1094"/>
      <c r="F1" s="625" t="s">
        <v>137</v>
      </c>
    </row>
    <row r="2" spans="1:6">
      <c r="A2" s="450"/>
      <c r="B2" s="471"/>
      <c r="C2" s="461"/>
      <c r="D2" s="451"/>
      <c r="E2" s="869" t="s">
        <v>1335</v>
      </c>
      <c r="F2" s="625" t="s">
        <v>449</v>
      </c>
    </row>
    <row r="3" spans="1:6">
      <c r="A3" s="452" t="s">
        <v>165</v>
      </c>
      <c r="B3" s="452" t="s">
        <v>167</v>
      </c>
      <c r="C3" s="436" t="s">
        <v>168</v>
      </c>
      <c r="D3" s="453" t="s">
        <v>169</v>
      </c>
      <c r="E3" s="870" t="s">
        <v>514</v>
      </c>
    </row>
    <row r="4" spans="1:6" s="429" customFormat="1" ht="15" customHeight="1">
      <c r="A4" s="498" t="s">
        <v>170</v>
      </c>
      <c r="B4" s="499" t="s">
        <v>172</v>
      </c>
      <c r="C4" s="498" t="s">
        <v>173</v>
      </c>
      <c r="D4" s="500">
        <v>1001</v>
      </c>
      <c r="E4" s="651">
        <v>3496.48</v>
      </c>
      <c r="F4" s="626"/>
    </row>
    <row r="5" spans="1:6" s="429" customFormat="1" ht="15" customHeight="1">
      <c r="A5" s="97" t="s">
        <v>175</v>
      </c>
      <c r="B5" s="399" t="s">
        <v>172</v>
      </c>
      <c r="C5" s="97" t="s">
        <v>175</v>
      </c>
      <c r="D5" s="96">
        <v>2101</v>
      </c>
      <c r="E5" s="651">
        <v>4013.08</v>
      </c>
      <c r="F5" s="626"/>
    </row>
    <row r="6" spans="1:6" s="429" customFormat="1" ht="15" customHeight="1">
      <c r="A6" s="97" t="s">
        <v>175</v>
      </c>
      <c r="B6" s="399" t="s">
        <v>172</v>
      </c>
      <c r="C6" s="97" t="s">
        <v>177</v>
      </c>
      <c r="D6" s="96">
        <v>2201</v>
      </c>
      <c r="E6" s="651">
        <v>2504.87</v>
      </c>
      <c r="F6" s="626"/>
    </row>
    <row r="7" spans="1:6" s="429" customFormat="1" ht="15" customHeight="1">
      <c r="A7" s="97" t="s">
        <v>178</v>
      </c>
      <c r="B7" s="399" t="s">
        <v>172</v>
      </c>
      <c r="C7" s="97" t="s">
        <v>180</v>
      </c>
      <c r="D7" s="96">
        <v>3001</v>
      </c>
      <c r="E7" s="651">
        <v>2775.4100000000003</v>
      </c>
      <c r="F7" s="626"/>
    </row>
    <row r="8" spans="1:6" s="429" customFormat="1" ht="15" customHeight="1">
      <c r="A8" s="97" t="s">
        <v>178</v>
      </c>
      <c r="B8" s="399" t="s">
        <v>172</v>
      </c>
      <c r="C8" s="98" t="s">
        <v>183</v>
      </c>
      <c r="D8" s="96">
        <v>3301</v>
      </c>
      <c r="E8" s="651">
        <v>938.13</v>
      </c>
      <c r="F8" s="626"/>
    </row>
    <row r="9" spans="1:6" s="429" customFormat="1" ht="15" customHeight="1">
      <c r="A9" s="97" t="s">
        <v>184</v>
      </c>
      <c r="B9" s="399" t="s">
        <v>172</v>
      </c>
      <c r="C9" s="97" t="s">
        <v>186</v>
      </c>
      <c r="D9" s="96">
        <v>4001</v>
      </c>
      <c r="E9" s="651">
        <v>8234.4599999999991</v>
      </c>
      <c r="F9" s="626"/>
    </row>
    <row r="10" spans="1:6" s="429" customFormat="1" ht="15" customHeight="1">
      <c r="A10" s="97" t="s">
        <v>184</v>
      </c>
      <c r="B10" s="399" t="s">
        <v>172</v>
      </c>
      <c r="C10" s="97" t="s">
        <v>189</v>
      </c>
      <c r="D10" s="96">
        <v>4301</v>
      </c>
      <c r="E10" s="651">
        <v>1635.93</v>
      </c>
      <c r="F10" s="626"/>
    </row>
    <row r="11" spans="1:6" s="429" customFormat="1" ht="15" customHeight="1">
      <c r="A11" s="97" t="s">
        <v>190</v>
      </c>
      <c r="B11" s="399" t="s">
        <v>191</v>
      </c>
      <c r="C11" s="97" t="s">
        <v>191</v>
      </c>
      <c r="D11" s="96">
        <v>5001</v>
      </c>
      <c r="E11" s="651">
        <v>21086.760000000002</v>
      </c>
      <c r="F11" s="626"/>
    </row>
    <row r="12" spans="1:6" s="429" customFormat="1" ht="15" customHeight="1">
      <c r="A12" s="97" t="s">
        <v>190</v>
      </c>
      <c r="B12" s="399" t="s">
        <v>172</v>
      </c>
      <c r="C12" s="98" t="s">
        <v>198</v>
      </c>
      <c r="D12" s="96">
        <v>5301</v>
      </c>
      <c r="E12" s="651">
        <v>1443.82</v>
      </c>
      <c r="F12" s="626"/>
    </row>
    <row r="13" spans="1:6" s="429" customFormat="1" ht="15" customHeight="1">
      <c r="A13" s="97" t="s">
        <v>190</v>
      </c>
      <c r="B13" s="399" t="s">
        <v>172</v>
      </c>
      <c r="C13" s="98" t="s">
        <v>201</v>
      </c>
      <c r="D13" s="96">
        <v>5501</v>
      </c>
      <c r="E13" s="651">
        <v>3102.12</v>
      </c>
      <c r="F13" s="626"/>
    </row>
    <row r="14" spans="1:6" s="429" customFormat="1" ht="15" customHeight="1">
      <c r="A14" s="97" t="s">
        <v>190</v>
      </c>
      <c r="B14" s="399" t="s">
        <v>172</v>
      </c>
      <c r="C14" s="97" t="s">
        <v>206</v>
      </c>
      <c r="D14" s="96">
        <v>5601</v>
      </c>
      <c r="E14" s="651">
        <v>3665.17</v>
      </c>
      <c r="F14" s="626"/>
    </row>
    <row r="15" spans="1:6" s="429" customFormat="1" ht="15" customHeight="1">
      <c r="A15" s="97" t="s">
        <v>190</v>
      </c>
      <c r="B15" s="399" t="s">
        <v>172</v>
      </c>
      <c r="C15" s="98" t="s">
        <v>210</v>
      </c>
      <c r="D15" s="96">
        <v>5701</v>
      </c>
      <c r="E15" s="651">
        <v>1419.12</v>
      </c>
      <c r="F15" s="626"/>
    </row>
    <row r="16" spans="1:6" s="429" customFormat="1" ht="15" customHeight="1">
      <c r="A16" s="97" t="s">
        <v>216</v>
      </c>
      <c r="B16" s="399" t="s">
        <v>172</v>
      </c>
      <c r="C16" s="97" t="s">
        <v>218</v>
      </c>
      <c r="D16" s="96">
        <v>6001</v>
      </c>
      <c r="E16" s="651">
        <v>4957.0600000000004</v>
      </c>
      <c r="F16" s="626"/>
    </row>
    <row r="17" spans="1:6" s="429" customFormat="1" ht="15" customHeight="1">
      <c r="A17" s="97" t="s">
        <v>216</v>
      </c>
      <c r="B17" s="399" t="s">
        <v>172</v>
      </c>
      <c r="C17" s="98" t="s">
        <v>221</v>
      </c>
      <c r="D17" s="96">
        <v>6115</v>
      </c>
      <c r="E17" s="651">
        <v>1422.98</v>
      </c>
      <c r="F17" s="626"/>
    </row>
    <row r="18" spans="1:6" s="429" customFormat="1" ht="15" customHeight="1">
      <c r="A18" s="97" t="s">
        <v>216</v>
      </c>
      <c r="B18" s="399" t="s">
        <v>172</v>
      </c>
      <c r="C18" s="98" t="s">
        <v>223</v>
      </c>
      <c r="D18" s="96">
        <v>6301</v>
      </c>
      <c r="E18" s="651">
        <v>1593.84</v>
      </c>
      <c r="F18" s="626"/>
    </row>
    <row r="19" spans="1:6" s="429" customFormat="1" ht="15" customHeight="1">
      <c r="A19" s="97" t="s">
        <v>224</v>
      </c>
      <c r="B19" s="399" t="s">
        <v>172</v>
      </c>
      <c r="C19" s="97" t="s">
        <v>226</v>
      </c>
      <c r="D19" s="96">
        <v>7001</v>
      </c>
      <c r="E19" s="651">
        <v>4604.42</v>
      </c>
      <c r="F19" s="626"/>
    </row>
    <row r="20" spans="1:6" s="429" customFormat="1" ht="15" customHeight="1">
      <c r="A20" s="97" t="s">
        <v>224</v>
      </c>
      <c r="B20" s="399" t="s">
        <v>172</v>
      </c>
      <c r="C20" s="98" t="s">
        <v>227</v>
      </c>
      <c r="D20" s="96">
        <v>7102</v>
      </c>
      <c r="E20" s="651">
        <v>1037.6400000000001</v>
      </c>
      <c r="F20" s="626"/>
    </row>
    <row r="21" spans="1:6" s="429" customFormat="1" ht="15" customHeight="1">
      <c r="A21" s="97" t="s">
        <v>224</v>
      </c>
      <c r="B21" s="399" t="s">
        <v>172</v>
      </c>
      <c r="C21" s="97" t="s">
        <v>229</v>
      </c>
      <c r="D21" s="96">
        <v>7301</v>
      </c>
      <c r="E21" s="651">
        <v>3327.1099999999997</v>
      </c>
      <c r="F21" s="626"/>
    </row>
    <row r="22" spans="1:6" s="429" customFormat="1" ht="15" customHeight="1">
      <c r="A22" s="97" t="s">
        <v>224</v>
      </c>
      <c r="B22" s="399" t="s">
        <v>172</v>
      </c>
      <c r="C22" s="98" t="s">
        <v>232</v>
      </c>
      <c r="D22" s="96">
        <v>7401</v>
      </c>
      <c r="E22" s="651">
        <v>1658.93</v>
      </c>
      <c r="F22" s="626"/>
    </row>
    <row r="23" spans="1:6" s="429" customFormat="1" ht="15" customHeight="1">
      <c r="A23" s="97" t="s">
        <v>233</v>
      </c>
      <c r="B23" s="399" t="s">
        <v>235</v>
      </c>
      <c r="C23" s="97" t="s">
        <v>235</v>
      </c>
      <c r="D23" s="96">
        <v>8001</v>
      </c>
      <c r="E23" s="651">
        <v>16752.749999999996</v>
      </c>
      <c r="F23" s="626"/>
    </row>
    <row r="24" spans="1:6" s="429" customFormat="1" ht="15" customHeight="1">
      <c r="A24" s="97" t="s">
        <v>233</v>
      </c>
      <c r="B24" s="399" t="s">
        <v>172</v>
      </c>
      <c r="C24" s="97" t="s">
        <v>246</v>
      </c>
      <c r="D24" s="96">
        <v>8301</v>
      </c>
      <c r="E24" s="651">
        <v>3713.04</v>
      </c>
      <c r="F24" s="626"/>
    </row>
    <row r="25" spans="1:6" s="429" customFormat="1" ht="15" customHeight="1">
      <c r="A25" s="97" t="s">
        <v>249</v>
      </c>
      <c r="B25" s="399" t="s">
        <v>172</v>
      </c>
      <c r="C25" s="97" t="s">
        <v>251</v>
      </c>
      <c r="D25" s="96">
        <v>9001</v>
      </c>
      <c r="E25" s="651">
        <v>4757.2</v>
      </c>
      <c r="F25" s="626"/>
    </row>
    <row r="26" spans="1:6" s="429" customFormat="1" ht="15" customHeight="1">
      <c r="A26" s="97" t="s">
        <v>249</v>
      </c>
      <c r="B26" s="399" t="s">
        <v>172</v>
      </c>
      <c r="C26" s="98" t="s">
        <v>254</v>
      </c>
      <c r="D26" s="96">
        <v>9120</v>
      </c>
      <c r="E26" s="651">
        <v>1042.1199999999999</v>
      </c>
      <c r="F26" s="626"/>
    </row>
    <row r="27" spans="1:6" s="429" customFormat="1" ht="15" customHeight="1">
      <c r="A27" s="97" t="s">
        <v>249</v>
      </c>
      <c r="B27" s="399" t="s">
        <v>172</v>
      </c>
      <c r="C27" s="98" t="s">
        <v>256</v>
      </c>
      <c r="D27" s="96">
        <v>9201</v>
      </c>
      <c r="E27" s="651">
        <v>1070.8900000000001</v>
      </c>
      <c r="F27" s="626"/>
    </row>
    <row r="28" spans="1:6" s="429" customFormat="1" ht="15" customHeight="1">
      <c r="A28" s="97" t="s">
        <v>257</v>
      </c>
      <c r="B28" s="399" t="s">
        <v>172</v>
      </c>
      <c r="C28" s="97" t="s">
        <v>259</v>
      </c>
      <c r="D28" s="96">
        <v>10001</v>
      </c>
      <c r="E28" s="651">
        <v>5361.24</v>
      </c>
      <c r="F28" s="626"/>
    </row>
    <row r="29" spans="1:6" s="429" customFormat="1" ht="15" customHeight="1">
      <c r="A29" s="97" t="s">
        <v>257</v>
      </c>
      <c r="B29" s="399" t="s">
        <v>172</v>
      </c>
      <c r="C29" s="98" t="s">
        <v>263</v>
      </c>
      <c r="D29" s="96">
        <v>10201</v>
      </c>
      <c r="E29" s="651">
        <v>707.2</v>
      </c>
      <c r="F29" s="626"/>
    </row>
    <row r="30" spans="1:6" s="429" customFormat="1" ht="15" customHeight="1">
      <c r="A30" s="97" t="s">
        <v>257</v>
      </c>
      <c r="B30" s="399" t="s">
        <v>172</v>
      </c>
      <c r="C30" s="97" t="s">
        <v>264</v>
      </c>
      <c r="D30" s="96">
        <v>10301</v>
      </c>
      <c r="E30" s="651">
        <v>2662.32</v>
      </c>
      <c r="F30" s="626"/>
    </row>
    <row r="31" spans="1:6" s="429" customFormat="1" ht="15" customHeight="1">
      <c r="A31" s="97" t="s">
        <v>265</v>
      </c>
      <c r="B31" s="399" t="s">
        <v>172</v>
      </c>
      <c r="C31" s="98" t="s">
        <v>266</v>
      </c>
      <c r="D31" s="96">
        <v>11101</v>
      </c>
      <c r="E31" s="651">
        <v>1140.75</v>
      </c>
      <c r="F31" s="626"/>
    </row>
    <row r="32" spans="1:6" s="429" customFormat="1" ht="15" customHeight="1">
      <c r="A32" s="97" t="s">
        <v>267</v>
      </c>
      <c r="B32" s="399" t="s">
        <v>172</v>
      </c>
      <c r="C32" s="97" t="s">
        <v>268</v>
      </c>
      <c r="D32" s="96">
        <v>12101</v>
      </c>
      <c r="E32" s="651">
        <v>2834.03</v>
      </c>
      <c r="F32" s="626"/>
    </row>
    <row r="33" spans="1:6" s="429" customFormat="1" ht="15" customHeight="1">
      <c r="A33" s="97" t="s">
        <v>269</v>
      </c>
      <c r="B33" s="399" t="s">
        <v>271</v>
      </c>
      <c r="C33" s="97" t="s">
        <v>271</v>
      </c>
      <c r="D33" s="96">
        <v>13001</v>
      </c>
      <c r="E33" s="651">
        <v>92716.290000000023</v>
      </c>
      <c r="F33" s="626"/>
    </row>
    <row r="34" spans="1:6" s="429" customFormat="1" ht="15" customHeight="1">
      <c r="A34" s="97" t="s">
        <v>269</v>
      </c>
      <c r="B34" s="399" t="s">
        <v>172</v>
      </c>
      <c r="C34" s="97" t="s">
        <v>316</v>
      </c>
      <c r="D34" s="96">
        <v>13501</v>
      </c>
      <c r="E34" s="651">
        <v>1617.87</v>
      </c>
      <c r="F34" s="626"/>
    </row>
    <row r="35" spans="1:6" s="429" customFormat="1" ht="15" customHeight="1">
      <c r="A35" s="97" t="s">
        <v>322</v>
      </c>
      <c r="B35" s="399" t="s">
        <v>172</v>
      </c>
      <c r="C35" s="97" t="s">
        <v>323</v>
      </c>
      <c r="D35" s="96">
        <v>14101</v>
      </c>
      <c r="E35" s="651">
        <v>2780.17</v>
      </c>
      <c r="F35" s="626"/>
    </row>
    <row r="36" spans="1:6" s="429" customFormat="1" ht="15" customHeight="1">
      <c r="A36" s="97" t="s">
        <v>324</v>
      </c>
      <c r="B36" s="399" t="s">
        <v>172</v>
      </c>
      <c r="C36" s="97" t="s">
        <v>325</v>
      </c>
      <c r="D36" s="96">
        <v>15101</v>
      </c>
      <c r="E36" s="651">
        <v>3026.68</v>
      </c>
      <c r="F36" s="626"/>
    </row>
    <row r="37" spans="1:6" s="429" customFormat="1" ht="15" customHeight="1">
      <c r="A37" s="97" t="s">
        <v>326</v>
      </c>
      <c r="B37" s="399" t="s">
        <v>172</v>
      </c>
      <c r="C37" s="97" t="s">
        <v>328</v>
      </c>
      <c r="D37" s="96">
        <v>16101</v>
      </c>
      <c r="E37" s="651">
        <v>3437.06</v>
      </c>
      <c r="F37" s="626"/>
    </row>
    <row r="38" spans="1:6" s="429" customFormat="1" ht="15" customHeight="1">
      <c r="A38" s="97" t="s">
        <v>326</v>
      </c>
      <c r="B38" s="399" t="s">
        <v>172</v>
      </c>
      <c r="C38" s="98" t="s">
        <v>332</v>
      </c>
      <c r="D38" s="96">
        <v>16301</v>
      </c>
      <c r="E38" s="651">
        <v>785.86</v>
      </c>
      <c r="F38" s="626"/>
    </row>
  </sheetData>
  <mergeCells count="1">
    <mergeCell ref="B1:E1"/>
  </mergeCells>
  <hyperlinks>
    <hyperlink ref="F1" location="INDICE!A1" display="INDICE" xr:uid="{00000000-0004-0000-3600-000000000000}"/>
    <hyperlink ref="F2" location="Matriz_Estadisticas!A1" display="ESTADÍSTICAS" xr:uid="{00000000-0004-0000-3600-000001000000}"/>
    <hyperlink ref="A1" location="INDICE!C53" display="IP_33a" xr:uid="{00000000-0004-0000-3600-000002000000}"/>
  </hyperlinks>
  <pageMargins left="0.7" right="0.7" top="0.75" bottom="0.75" header="0.3" footer="0.3"/>
  <pageSetup orientation="portrait" horizontalDpi="4294967293" verticalDpi="4294967293"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56"/>
  <dimension ref="A1:C38"/>
  <sheetViews>
    <sheetView workbookViewId="0"/>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2" t="s">
        <v>419</v>
      </c>
      <c r="B1" s="412" t="s">
        <v>1275</v>
      </c>
      <c r="C1" s="2" t="s">
        <v>137</v>
      </c>
    </row>
    <row r="2" spans="1:3">
      <c r="A2" s="263" t="s">
        <v>6</v>
      </c>
      <c r="B2" s="264" t="s">
        <v>73</v>
      </c>
    </row>
    <row r="3" spans="1:3">
      <c r="A3" s="263" t="s">
        <v>4</v>
      </c>
      <c r="B3" s="161" t="s">
        <v>503</v>
      </c>
    </row>
    <row r="4" spans="1:3">
      <c r="A4" s="263" t="s">
        <v>388</v>
      </c>
      <c r="B4" s="161" t="s">
        <v>504</v>
      </c>
    </row>
    <row r="5" spans="1:3">
      <c r="A5" s="263" t="s">
        <v>9</v>
      </c>
      <c r="B5" s="161" t="s">
        <v>515</v>
      </c>
    </row>
    <row r="6" spans="1:3">
      <c r="A6" s="263" t="s">
        <v>138</v>
      </c>
      <c r="B6" s="161" t="s">
        <v>421</v>
      </c>
    </row>
    <row r="7" spans="1:3">
      <c r="A7" s="263" t="s">
        <v>7</v>
      </c>
      <c r="B7" s="217" t="s">
        <v>422</v>
      </c>
    </row>
    <row r="8" spans="1:3">
      <c r="A8" s="263" t="s">
        <v>389</v>
      </c>
      <c r="B8" s="217">
        <v>2015</v>
      </c>
    </row>
    <row r="9" spans="1:3">
      <c r="A9" s="263" t="s">
        <v>390</v>
      </c>
      <c r="B9" s="217" t="s">
        <v>12</v>
      </c>
    </row>
    <row r="10" spans="1:3" ht="55.2">
      <c r="A10" s="100" t="s">
        <v>391</v>
      </c>
      <c r="B10" s="164" t="s">
        <v>516</v>
      </c>
    </row>
    <row r="11" spans="1:3">
      <c r="A11" s="263" t="s">
        <v>392</v>
      </c>
      <c r="B11" s="264" t="s">
        <v>425</v>
      </c>
    </row>
    <row r="12" spans="1:3">
      <c r="A12" s="263" t="s">
        <v>393</v>
      </c>
      <c r="B12" s="264" t="s">
        <v>507</v>
      </c>
    </row>
    <row r="13" spans="1:3">
      <c r="A13" s="263" t="s">
        <v>394</v>
      </c>
      <c r="B13" s="264" t="s">
        <v>507</v>
      </c>
    </row>
    <row r="14" spans="1:3">
      <c r="A14" s="263" t="s">
        <v>139</v>
      </c>
      <c r="B14" s="264" t="s">
        <v>508</v>
      </c>
    </row>
    <row r="15" spans="1:3">
      <c r="A15" s="263" t="s">
        <v>395</v>
      </c>
      <c r="B15" s="160">
        <v>43076</v>
      </c>
    </row>
    <row r="16" spans="1:3">
      <c r="A16" s="263" t="s">
        <v>396</v>
      </c>
      <c r="B16" s="160">
        <v>43795</v>
      </c>
    </row>
    <row r="17" spans="1:2">
      <c r="A17" s="263" t="s">
        <v>397</v>
      </c>
      <c r="B17" s="215" t="s">
        <v>1893</v>
      </c>
    </row>
    <row r="18" spans="1:2">
      <c r="A18" s="263" t="s">
        <v>398</v>
      </c>
      <c r="B18" s="264" t="s">
        <v>517</v>
      </c>
    </row>
    <row r="19" spans="1:2">
      <c r="A19" s="278" t="s">
        <v>399</v>
      </c>
      <c r="B19" s="264" t="s">
        <v>431</v>
      </c>
    </row>
    <row r="20" spans="1:2">
      <c r="A20" s="278" t="s">
        <v>400</v>
      </c>
      <c r="B20" s="264" t="s">
        <v>479</v>
      </c>
    </row>
    <row r="21" spans="1:2">
      <c r="A21" s="278" t="s">
        <v>403</v>
      </c>
      <c r="B21" s="185" t="s">
        <v>437</v>
      </c>
    </row>
    <row r="22" spans="1:2">
      <c r="A22" s="278" t="s">
        <v>404</v>
      </c>
      <c r="B22" s="158" t="s">
        <v>496</v>
      </c>
    </row>
    <row r="23" spans="1:2">
      <c r="A23" s="278" t="s">
        <v>435</v>
      </c>
      <c r="B23" s="356" t="s">
        <v>436</v>
      </c>
    </row>
    <row r="24" spans="1:2">
      <c r="A24" s="278" t="s">
        <v>405</v>
      </c>
      <c r="B24" s="213">
        <v>2017</v>
      </c>
    </row>
    <row r="25" spans="1:2">
      <c r="A25" s="278" t="s">
        <v>406</v>
      </c>
      <c r="B25" s="264" t="s">
        <v>470</v>
      </c>
    </row>
    <row r="26" spans="1:2">
      <c r="A26" s="278" t="s">
        <v>407</v>
      </c>
      <c r="B26" s="269" t="s">
        <v>518</v>
      </c>
    </row>
    <row r="27" spans="1:2">
      <c r="A27" s="278" t="s">
        <v>408</v>
      </c>
      <c r="B27" s="269" t="s">
        <v>519</v>
      </c>
    </row>
    <row r="28" spans="1:2">
      <c r="A28" s="278" t="s">
        <v>439</v>
      </c>
      <c r="B28" s="357" t="s">
        <v>520</v>
      </c>
    </row>
    <row r="29" spans="1:2" ht="41.4">
      <c r="A29" s="278" t="s">
        <v>409</v>
      </c>
      <c r="B29" s="162" t="s">
        <v>521</v>
      </c>
    </row>
    <row r="30" spans="1:2">
      <c r="A30" s="278" t="s">
        <v>410</v>
      </c>
      <c r="B30" s="269" t="s">
        <v>522</v>
      </c>
    </row>
    <row r="31" spans="1:2">
      <c r="A31" s="278" t="s">
        <v>411</v>
      </c>
      <c r="B31" s="85"/>
    </row>
    <row r="32" spans="1:2">
      <c r="A32" s="278" t="s">
        <v>412</v>
      </c>
      <c r="B32" s="85"/>
    </row>
    <row r="33" spans="1:2">
      <c r="A33" s="278" t="s">
        <v>440</v>
      </c>
      <c r="B33" s="268"/>
    </row>
    <row r="34" spans="1:2">
      <c r="A34" s="278" t="s">
        <v>413</v>
      </c>
      <c r="B34" s="162"/>
    </row>
    <row r="35" spans="1:2">
      <c r="A35" s="278" t="s">
        <v>414</v>
      </c>
      <c r="B35" s="269"/>
    </row>
    <row r="36" spans="1:2" ht="41.4">
      <c r="A36" s="278" t="s">
        <v>401</v>
      </c>
      <c r="B36" s="166" t="s">
        <v>523</v>
      </c>
    </row>
    <row r="37" spans="1:2">
      <c r="A37" s="278" t="s">
        <v>1267</v>
      </c>
      <c r="B37" s="258" t="s">
        <v>17</v>
      </c>
    </row>
    <row r="38" spans="1:2">
      <c r="A38" s="278" t="s">
        <v>402</v>
      </c>
      <c r="B38" s="163" t="s">
        <v>524</v>
      </c>
    </row>
  </sheetData>
  <hyperlinks>
    <hyperlink ref="C1" location="INDICE!A1" display="INDICE" xr:uid="{00000000-0004-0000-3700-000000000000}"/>
    <hyperlink ref="A1" location="INDICE!C53" display="COMPONENTE" xr:uid="{00000000-0004-0000-3700-000001000000}"/>
  </hyperlinks>
  <pageMargins left="0.7" right="0.7" top="0.75" bottom="0.75" header="0.3" footer="0.3"/>
  <pageSetup orientation="portrait" horizontalDpi="4294967293" verticalDpi="4294967293"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57"/>
  <dimension ref="A1:F38"/>
  <sheetViews>
    <sheetView topLeftCell="A15" workbookViewId="0"/>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85" style="662" bestFit="1" customWidth="1"/>
    <col min="6" max="6" width="13.109375" style="527" bestFit="1" customWidth="1"/>
    <col min="7" max="16384" width="11.44140625" style="218"/>
  </cols>
  <sheetData>
    <row r="1" spans="1:6">
      <c r="A1" s="446" t="s">
        <v>73</v>
      </c>
      <c r="B1" s="1109" t="s">
        <v>515</v>
      </c>
      <c r="C1" s="1109"/>
      <c r="D1" s="1109"/>
      <c r="E1" s="1094"/>
      <c r="F1" s="625" t="s">
        <v>137</v>
      </c>
    </row>
    <row r="2" spans="1:6">
      <c r="A2" s="470"/>
      <c r="B2" s="461"/>
      <c r="C2" s="451"/>
      <c r="D2" s="451"/>
      <c r="E2" s="869" t="s">
        <v>1335</v>
      </c>
      <c r="F2" s="625" t="s">
        <v>449</v>
      </c>
    </row>
    <row r="3" spans="1:6">
      <c r="A3" s="452" t="s">
        <v>165</v>
      </c>
      <c r="B3" s="436" t="s">
        <v>167</v>
      </c>
      <c r="C3" s="453" t="s">
        <v>168</v>
      </c>
      <c r="D3" s="453" t="s">
        <v>169</v>
      </c>
      <c r="E3" s="820" t="s">
        <v>525</v>
      </c>
    </row>
    <row r="4" spans="1:6" s="429" customFormat="1" ht="15" customHeight="1">
      <c r="A4" s="448" t="s">
        <v>170</v>
      </c>
      <c r="B4" s="448" t="s">
        <v>172</v>
      </c>
      <c r="C4" s="448" t="s">
        <v>173</v>
      </c>
      <c r="D4" s="448">
        <v>1001</v>
      </c>
      <c r="E4" s="661" t="s">
        <v>526</v>
      </c>
      <c r="F4" s="626"/>
    </row>
    <row r="5" spans="1:6" s="429" customFormat="1" ht="15" customHeight="1">
      <c r="A5" s="95" t="s">
        <v>175</v>
      </c>
      <c r="B5" s="95" t="s">
        <v>172</v>
      </c>
      <c r="C5" s="95" t="s">
        <v>175</v>
      </c>
      <c r="D5" s="95">
        <v>2101</v>
      </c>
      <c r="E5" s="661" t="s">
        <v>526</v>
      </c>
      <c r="F5" s="626"/>
    </row>
    <row r="6" spans="1:6" s="429" customFormat="1" ht="15" customHeight="1">
      <c r="A6" s="95" t="s">
        <v>175</v>
      </c>
      <c r="B6" s="95" t="s">
        <v>172</v>
      </c>
      <c r="C6" s="95" t="s">
        <v>177</v>
      </c>
      <c r="D6" s="95">
        <v>2201</v>
      </c>
      <c r="E6" s="661" t="s">
        <v>526</v>
      </c>
      <c r="F6" s="626"/>
    </row>
    <row r="7" spans="1:6" s="429" customFormat="1" ht="15" customHeight="1">
      <c r="A7" s="95" t="s">
        <v>178</v>
      </c>
      <c r="B7" s="95" t="s">
        <v>172</v>
      </c>
      <c r="C7" s="95" t="s">
        <v>180</v>
      </c>
      <c r="D7" s="95">
        <v>3001</v>
      </c>
      <c r="E7" s="456">
        <v>10765.61</v>
      </c>
      <c r="F7" s="626"/>
    </row>
    <row r="8" spans="1:6" s="429" customFormat="1" ht="15" customHeight="1">
      <c r="A8" s="95" t="s">
        <v>178</v>
      </c>
      <c r="B8" s="95" t="s">
        <v>172</v>
      </c>
      <c r="C8" s="95" t="s">
        <v>183</v>
      </c>
      <c r="D8" s="95">
        <v>3301</v>
      </c>
      <c r="E8" s="456">
        <v>7059.37</v>
      </c>
      <c r="F8" s="626"/>
    </row>
    <row r="9" spans="1:6" s="429" customFormat="1" ht="15" customHeight="1">
      <c r="A9" s="95" t="s">
        <v>184</v>
      </c>
      <c r="B9" s="95" t="s">
        <v>172</v>
      </c>
      <c r="C9" s="95" t="s">
        <v>186</v>
      </c>
      <c r="D9" s="95">
        <v>4001</v>
      </c>
      <c r="E9" s="456">
        <v>30059.279999999999</v>
      </c>
      <c r="F9" s="626"/>
    </row>
    <row r="10" spans="1:6" s="429" customFormat="1" ht="15" customHeight="1">
      <c r="A10" s="95" t="s">
        <v>184</v>
      </c>
      <c r="B10" s="95" t="s">
        <v>172</v>
      </c>
      <c r="C10" s="95" t="s">
        <v>189</v>
      </c>
      <c r="D10" s="95">
        <v>4301</v>
      </c>
      <c r="E10" s="456">
        <v>17676.810000000001</v>
      </c>
      <c r="F10" s="626"/>
    </row>
    <row r="11" spans="1:6" s="429" customFormat="1" ht="15" customHeight="1">
      <c r="A11" s="95" t="s">
        <v>190</v>
      </c>
      <c r="B11" s="95" t="s">
        <v>191</v>
      </c>
      <c r="C11" s="95" t="s">
        <v>191</v>
      </c>
      <c r="D11" s="95">
        <v>5001</v>
      </c>
      <c r="E11" s="456">
        <v>66111.33</v>
      </c>
      <c r="F11" s="626"/>
    </row>
    <row r="12" spans="1:6" s="429" customFormat="1" ht="15" customHeight="1">
      <c r="A12" s="95" t="s">
        <v>190</v>
      </c>
      <c r="B12" s="95" t="s">
        <v>172</v>
      </c>
      <c r="C12" s="95" t="s">
        <v>198</v>
      </c>
      <c r="D12" s="95">
        <v>5301</v>
      </c>
      <c r="E12" s="456">
        <v>44174.96</v>
      </c>
      <c r="F12" s="626"/>
    </row>
    <row r="13" spans="1:6" s="429" customFormat="1" ht="15" customHeight="1">
      <c r="A13" s="95" t="s">
        <v>190</v>
      </c>
      <c r="B13" s="95" t="s">
        <v>172</v>
      </c>
      <c r="C13" s="95" t="s">
        <v>201</v>
      </c>
      <c r="D13" s="95">
        <v>5501</v>
      </c>
      <c r="E13" s="456">
        <v>68629.149999999994</v>
      </c>
      <c r="F13" s="626"/>
    </row>
    <row r="14" spans="1:6" s="429" customFormat="1" ht="15" customHeight="1">
      <c r="A14" s="95" t="s">
        <v>190</v>
      </c>
      <c r="B14" s="95" t="s">
        <v>172</v>
      </c>
      <c r="C14" s="95" t="s">
        <v>206</v>
      </c>
      <c r="D14" s="95">
        <v>5601</v>
      </c>
      <c r="E14" s="456">
        <v>15599.6</v>
      </c>
      <c r="F14" s="626"/>
    </row>
    <row r="15" spans="1:6" s="429" customFormat="1" ht="15" customHeight="1">
      <c r="A15" s="95" t="s">
        <v>190</v>
      </c>
      <c r="B15" s="95" t="s">
        <v>172</v>
      </c>
      <c r="C15" s="95" t="s">
        <v>210</v>
      </c>
      <c r="D15" s="95">
        <v>5701</v>
      </c>
      <c r="E15" s="456">
        <v>30026.58</v>
      </c>
      <c r="F15" s="626"/>
    </row>
    <row r="16" spans="1:6" s="429" customFormat="1" ht="15" customHeight="1">
      <c r="A16" s="95" t="s">
        <v>216</v>
      </c>
      <c r="B16" s="95" t="s">
        <v>172</v>
      </c>
      <c r="C16" s="95" t="s">
        <v>218</v>
      </c>
      <c r="D16" s="95">
        <v>6001</v>
      </c>
      <c r="E16" s="456">
        <v>58166.31</v>
      </c>
      <c r="F16" s="626"/>
    </row>
    <row r="17" spans="1:6" s="429" customFormat="1" ht="15" customHeight="1">
      <c r="A17" s="95" t="s">
        <v>216</v>
      </c>
      <c r="B17" s="95" t="s">
        <v>172</v>
      </c>
      <c r="C17" s="95" t="s">
        <v>221</v>
      </c>
      <c r="D17" s="95">
        <v>6115</v>
      </c>
      <c r="E17" s="456">
        <v>38947.43</v>
      </c>
      <c r="F17" s="626"/>
    </row>
    <row r="18" spans="1:6" s="429" customFormat="1" ht="15" customHeight="1">
      <c r="A18" s="95" t="s">
        <v>216</v>
      </c>
      <c r="B18" s="95" t="s">
        <v>172</v>
      </c>
      <c r="C18" s="95" t="s">
        <v>223</v>
      </c>
      <c r="D18" s="95">
        <v>6301</v>
      </c>
      <c r="E18" s="456">
        <v>34336.36</v>
      </c>
      <c r="F18" s="626"/>
    </row>
    <row r="19" spans="1:6" s="429" customFormat="1" ht="15" customHeight="1">
      <c r="A19" s="95" t="s">
        <v>224</v>
      </c>
      <c r="B19" s="95" t="s">
        <v>172</v>
      </c>
      <c r="C19" s="95" t="s">
        <v>226</v>
      </c>
      <c r="D19" s="95">
        <v>7001</v>
      </c>
      <c r="E19" s="456">
        <v>62951.49</v>
      </c>
      <c r="F19" s="626"/>
    </row>
    <row r="20" spans="1:6" s="429" customFormat="1" ht="15" customHeight="1">
      <c r="A20" s="95" t="s">
        <v>224</v>
      </c>
      <c r="B20" s="95" t="s">
        <v>172</v>
      </c>
      <c r="C20" s="95" t="s">
        <v>227</v>
      </c>
      <c r="D20" s="95">
        <v>7102</v>
      </c>
      <c r="E20" s="456">
        <v>4784.97</v>
      </c>
      <c r="F20" s="626"/>
    </row>
    <row r="21" spans="1:6" s="429" customFormat="1" ht="15" customHeight="1">
      <c r="A21" s="95" t="s">
        <v>224</v>
      </c>
      <c r="B21" s="95" t="s">
        <v>172</v>
      </c>
      <c r="C21" s="95" t="s">
        <v>229</v>
      </c>
      <c r="D21" s="95">
        <v>7301</v>
      </c>
      <c r="E21" s="456">
        <v>100874.97</v>
      </c>
      <c r="F21" s="626"/>
    </row>
    <row r="22" spans="1:6" s="429" customFormat="1" ht="15" customHeight="1">
      <c r="A22" s="95" t="s">
        <v>224</v>
      </c>
      <c r="B22" s="95" t="s">
        <v>172</v>
      </c>
      <c r="C22" s="95" t="s">
        <v>232</v>
      </c>
      <c r="D22" s="95">
        <v>7401</v>
      </c>
      <c r="E22" s="456">
        <v>48394.69</v>
      </c>
      <c r="F22" s="626"/>
    </row>
    <row r="23" spans="1:6" s="429" customFormat="1" ht="15" customHeight="1">
      <c r="A23" s="95" t="s">
        <v>233</v>
      </c>
      <c r="B23" s="95" t="s">
        <v>235</v>
      </c>
      <c r="C23" s="95" t="s">
        <v>235</v>
      </c>
      <c r="D23" s="95">
        <v>8001</v>
      </c>
      <c r="E23" s="456">
        <v>19122.66</v>
      </c>
      <c r="F23" s="626"/>
    </row>
    <row r="24" spans="1:6" s="429" customFormat="1" ht="15" customHeight="1">
      <c r="A24" s="95" t="s">
        <v>233</v>
      </c>
      <c r="B24" s="95" t="s">
        <v>172</v>
      </c>
      <c r="C24" s="95" t="s">
        <v>246</v>
      </c>
      <c r="D24" s="95">
        <v>8301</v>
      </c>
      <c r="E24" s="456">
        <v>83994.96</v>
      </c>
      <c r="F24" s="626"/>
    </row>
    <row r="25" spans="1:6" s="429" customFormat="1" ht="15" customHeight="1">
      <c r="A25" s="95" t="s">
        <v>249</v>
      </c>
      <c r="B25" s="95" t="s">
        <v>172</v>
      </c>
      <c r="C25" s="95" t="s">
        <v>251</v>
      </c>
      <c r="D25" s="95">
        <v>9001</v>
      </c>
      <c r="E25" s="456">
        <v>87576.74</v>
      </c>
      <c r="F25" s="626"/>
    </row>
    <row r="26" spans="1:6" s="429" customFormat="1" ht="15" customHeight="1">
      <c r="A26" s="95" t="s">
        <v>249</v>
      </c>
      <c r="B26" s="95" t="s">
        <v>172</v>
      </c>
      <c r="C26" s="95" t="s">
        <v>254</v>
      </c>
      <c r="D26" s="95">
        <v>9120</v>
      </c>
      <c r="E26" s="456">
        <v>25871.29</v>
      </c>
      <c r="F26" s="626"/>
    </row>
    <row r="27" spans="1:6" s="429" customFormat="1" ht="15" customHeight="1">
      <c r="A27" s="95" t="s">
        <v>249</v>
      </c>
      <c r="B27" s="95" t="s">
        <v>172</v>
      </c>
      <c r="C27" s="95" t="s">
        <v>256</v>
      </c>
      <c r="D27" s="95">
        <v>9201</v>
      </c>
      <c r="E27" s="456">
        <v>11860.36</v>
      </c>
      <c r="F27" s="626"/>
    </row>
    <row r="28" spans="1:6" s="429" customFormat="1" ht="15" customHeight="1">
      <c r="A28" s="95" t="s">
        <v>257</v>
      </c>
      <c r="B28" s="95" t="s">
        <v>172</v>
      </c>
      <c r="C28" s="95" t="s">
        <v>259</v>
      </c>
      <c r="D28" s="95">
        <v>10001</v>
      </c>
      <c r="E28" s="456">
        <v>29738.65</v>
      </c>
      <c r="F28" s="626"/>
    </row>
    <row r="29" spans="1:6" s="429" customFormat="1" ht="15" customHeight="1">
      <c r="A29" s="95" t="s">
        <v>257</v>
      </c>
      <c r="B29" s="95" t="s">
        <v>172</v>
      </c>
      <c r="C29" s="95" t="s">
        <v>263</v>
      </c>
      <c r="D29" s="95">
        <v>10201</v>
      </c>
      <c r="E29" s="456">
        <v>11949.33</v>
      </c>
      <c r="F29" s="626"/>
    </row>
    <row r="30" spans="1:6" s="429" customFormat="1" ht="15" customHeight="1">
      <c r="A30" s="95" t="s">
        <v>257</v>
      </c>
      <c r="B30" s="95" t="s">
        <v>172</v>
      </c>
      <c r="C30" s="95" t="s">
        <v>264</v>
      </c>
      <c r="D30" s="95">
        <v>10301</v>
      </c>
      <c r="E30" s="456">
        <v>75207.73</v>
      </c>
      <c r="F30" s="626"/>
    </row>
    <row r="31" spans="1:6" s="429" customFormat="1" ht="15" customHeight="1">
      <c r="A31" s="95" t="s">
        <v>265</v>
      </c>
      <c r="B31" s="95" t="s">
        <v>172</v>
      </c>
      <c r="C31" s="95" t="s">
        <v>266</v>
      </c>
      <c r="D31" s="95">
        <v>11101</v>
      </c>
      <c r="E31" s="456">
        <v>33533.75</v>
      </c>
      <c r="F31" s="626"/>
    </row>
    <row r="32" spans="1:6" s="429" customFormat="1" ht="15" customHeight="1">
      <c r="A32" s="95" t="s">
        <v>267</v>
      </c>
      <c r="B32" s="95" t="s">
        <v>172</v>
      </c>
      <c r="C32" s="95" t="s">
        <v>268</v>
      </c>
      <c r="D32" s="95">
        <v>12101</v>
      </c>
      <c r="E32" s="661" t="s">
        <v>526</v>
      </c>
      <c r="F32" s="626"/>
    </row>
    <row r="33" spans="1:6" s="429" customFormat="1" ht="15" customHeight="1">
      <c r="A33" s="95" t="s">
        <v>269</v>
      </c>
      <c r="B33" s="95" t="s">
        <v>271</v>
      </c>
      <c r="C33" s="95" t="s">
        <v>271</v>
      </c>
      <c r="D33" s="95">
        <v>13001</v>
      </c>
      <c r="E33" s="456">
        <v>648781.02</v>
      </c>
      <c r="F33" s="626"/>
    </row>
    <row r="34" spans="1:6" s="429" customFormat="1" ht="15" customHeight="1">
      <c r="A34" s="95" t="s">
        <v>269</v>
      </c>
      <c r="B34" s="95" t="s">
        <v>172</v>
      </c>
      <c r="C34" s="95" t="s">
        <v>316</v>
      </c>
      <c r="D34" s="95">
        <v>13501</v>
      </c>
      <c r="E34" s="456">
        <v>49236.08</v>
      </c>
      <c r="F34" s="626"/>
    </row>
    <row r="35" spans="1:6" s="429" customFormat="1" ht="15" customHeight="1">
      <c r="A35" s="95" t="s">
        <v>322</v>
      </c>
      <c r="B35" s="95" t="s">
        <v>172</v>
      </c>
      <c r="C35" s="95" t="s">
        <v>323</v>
      </c>
      <c r="D35" s="95">
        <v>14101</v>
      </c>
      <c r="E35" s="456">
        <v>12808.72</v>
      </c>
      <c r="F35" s="626"/>
    </row>
    <row r="36" spans="1:6" s="429" customFormat="1" ht="15" customHeight="1">
      <c r="A36" s="95" t="s">
        <v>324</v>
      </c>
      <c r="B36" s="95" t="s">
        <v>172</v>
      </c>
      <c r="C36" s="95" t="s">
        <v>325</v>
      </c>
      <c r="D36" s="95">
        <v>15101</v>
      </c>
      <c r="E36" s="661" t="s">
        <v>526</v>
      </c>
      <c r="F36" s="626"/>
    </row>
    <row r="37" spans="1:6" s="429" customFormat="1" ht="15" customHeight="1">
      <c r="A37" s="95" t="s">
        <v>326</v>
      </c>
      <c r="B37" s="95" t="s">
        <v>172</v>
      </c>
      <c r="C37" s="95" t="s">
        <v>328</v>
      </c>
      <c r="D37" s="95">
        <v>16101</v>
      </c>
      <c r="E37" s="456">
        <v>91949.55</v>
      </c>
      <c r="F37" s="626"/>
    </row>
    <row r="38" spans="1:6" s="429" customFormat="1" ht="15" customHeight="1">
      <c r="A38" s="95" t="s">
        <v>326</v>
      </c>
      <c r="B38" s="95" t="s">
        <v>172</v>
      </c>
      <c r="C38" s="95" t="s">
        <v>332</v>
      </c>
      <c r="D38" s="95">
        <v>16301</v>
      </c>
      <c r="E38" s="456">
        <v>69728.490000000005</v>
      </c>
      <c r="F38" s="626"/>
    </row>
  </sheetData>
  <mergeCells count="1">
    <mergeCell ref="B1:E1"/>
  </mergeCells>
  <hyperlinks>
    <hyperlink ref="F1" location="INDICE!A1" display="INDICE" xr:uid="{00000000-0004-0000-3800-000000000000}"/>
    <hyperlink ref="F2" location="Matriz_Estadisticas!A1" display="ESTADÍSTICAS" xr:uid="{00000000-0004-0000-3800-000001000000}"/>
    <hyperlink ref="A1" location="INDICE!C54" display="IP_33b" xr:uid="{00000000-0004-0000-3800-000002000000}"/>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58"/>
  <dimension ref="A1:C38"/>
  <sheetViews>
    <sheetView workbookViewId="0"/>
  </sheetViews>
  <sheetFormatPr baseColWidth="10" defaultColWidth="11.44140625" defaultRowHeight="14.4"/>
  <cols>
    <col min="1" max="1" width="44.44140625" style="391" bestFit="1" customWidth="1"/>
    <col min="2" max="2" width="100.6640625" style="15" customWidth="1"/>
    <col min="3" max="3" width="7" style="15" bestFit="1" customWidth="1"/>
    <col min="4" max="16384" width="11.44140625" style="15"/>
  </cols>
  <sheetData>
    <row r="1" spans="1:3">
      <c r="A1" s="442" t="s">
        <v>419</v>
      </c>
      <c r="B1" s="412" t="s">
        <v>1275</v>
      </c>
      <c r="C1" s="2" t="s">
        <v>137</v>
      </c>
    </row>
    <row r="2" spans="1:3">
      <c r="A2" s="263" t="s">
        <v>6</v>
      </c>
      <c r="B2" s="215" t="s">
        <v>74</v>
      </c>
    </row>
    <row r="3" spans="1:3">
      <c r="A3" s="263" t="s">
        <v>4</v>
      </c>
      <c r="B3" s="172" t="s">
        <v>503</v>
      </c>
    </row>
    <row r="4" spans="1:3">
      <c r="A4" s="263" t="s">
        <v>388</v>
      </c>
      <c r="B4" s="215" t="s">
        <v>504</v>
      </c>
    </row>
    <row r="5" spans="1:3">
      <c r="A5" s="263" t="s">
        <v>9</v>
      </c>
      <c r="B5" s="172" t="s">
        <v>527</v>
      </c>
    </row>
    <row r="6" spans="1:3">
      <c r="A6" s="263" t="s">
        <v>138</v>
      </c>
      <c r="B6" s="215" t="s">
        <v>421</v>
      </c>
    </row>
    <row r="7" spans="1:3">
      <c r="A7" s="263" t="s">
        <v>7</v>
      </c>
      <c r="B7" s="168" t="s">
        <v>422</v>
      </c>
    </row>
    <row r="8" spans="1:3">
      <c r="A8" s="263" t="s">
        <v>389</v>
      </c>
      <c r="B8" s="168">
        <v>2016</v>
      </c>
    </row>
    <row r="9" spans="1:3">
      <c r="A9" s="263" t="s">
        <v>390</v>
      </c>
      <c r="B9" s="168" t="s">
        <v>12</v>
      </c>
    </row>
    <row r="10" spans="1:3" ht="55.2">
      <c r="A10" s="100" t="s">
        <v>391</v>
      </c>
      <c r="B10" s="165" t="s">
        <v>528</v>
      </c>
    </row>
    <row r="11" spans="1:3">
      <c r="A11" s="263" t="s">
        <v>392</v>
      </c>
      <c r="B11" s="215" t="s">
        <v>425</v>
      </c>
    </row>
    <row r="12" spans="1:3">
      <c r="A12" s="263" t="s">
        <v>393</v>
      </c>
      <c r="B12" s="215" t="s">
        <v>507</v>
      </c>
    </row>
    <row r="13" spans="1:3">
      <c r="A13" s="263" t="s">
        <v>394</v>
      </c>
      <c r="B13" s="215" t="s">
        <v>507</v>
      </c>
    </row>
    <row r="14" spans="1:3">
      <c r="A14" s="263" t="s">
        <v>139</v>
      </c>
      <c r="B14" s="215" t="s">
        <v>508</v>
      </c>
    </row>
    <row r="15" spans="1:3">
      <c r="A15" s="263" t="s">
        <v>395</v>
      </c>
      <c r="B15" s="200">
        <v>43076</v>
      </c>
    </row>
    <row r="16" spans="1:3">
      <c r="A16" s="263" t="s">
        <v>396</v>
      </c>
      <c r="B16" s="200">
        <v>43797</v>
      </c>
    </row>
    <row r="17" spans="1:2">
      <c r="A17" s="279" t="s">
        <v>397</v>
      </c>
      <c r="B17" s="215" t="s">
        <v>1893</v>
      </c>
    </row>
    <row r="18" spans="1:2">
      <c r="A18" s="278" t="s">
        <v>398</v>
      </c>
      <c r="B18" s="215" t="s">
        <v>529</v>
      </c>
    </row>
    <row r="19" spans="1:2">
      <c r="A19" s="278" t="s">
        <v>399</v>
      </c>
      <c r="B19" s="215" t="s">
        <v>431</v>
      </c>
    </row>
    <row r="20" spans="1:2">
      <c r="A20" s="278" t="s">
        <v>400</v>
      </c>
      <c r="B20" s="264" t="s">
        <v>479</v>
      </c>
    </row>
    <row r="21" spans="1:2">
      <c r="A21" s="278" t="s">
        <v>403</v>
      </c>
      <c r="B21" s="185" t="s">
        <v>437</v>
      </c>
    </row>
    <row r="22" spans="1:2">
      <c r="A22" s="278" t="s">
        <v>404</v>
      </c>
      <c r="B22" s="158" t="s">
        <v>496</v>
      </c>
    </row>
    <row r="23" spans="1:2">
      <c r="A23" s="278" t="s">
        <v>435</v>
      </c>
      <c r="B23" s="358" t="s">
        <v>436</v>
      </c>
    </row>
    <row r="24" spans="1:2">
      <c r="A24" s="278" t="s">
        <v>405</v>
      </c>
      <c r="B24" s="213">
        <v>2017</v>
      </c>
    </row>
    <row r="25" spans="1:2">
      <c r="A25" s="278" t="s">
        <v>406</v>
      </c>
      <c r="B25" s="264" t="s">
        <v>470</v>
      </c>
    </row>
    <row r="26" spans="1:2">
      <c r="A26" s="278" t="s">
        <v>407</v>
      </c>
      <c r="B26" s="215" t="s">
        <v>530</v>
      </c>
    </row>
    <row r="27" spans="1:2">
      <c r="A27" s="278" t="s">
        <v>408</v>
      </c>
      <c r="B27" s="215" t="s">
        <v>434</v>
      </c>
    </row>
    <row r="28" spans="1:2">
      <c r="A28" s="278" t="s">
        <v>439</v>
      </c>
      <c r="B28" s="358" t="s">
        <v>531</v>
      </c>
    </row>
    <row r="29" spans="1:2">
      <c r="A29" s="278" t="s">
        <v>409</v>
      </c>
      <c r="B29" s="73">
        <v>2017</v>
      </c>
    </row>
    <row r="30" spans="1:2">
      <c r="A30" s="278" t="s">
        <v>410</v>
      </c>
      <c r="B30" s="215" t="s">
        <v>470</v>
      </c>
    </row>
    <row r="31" spans="1:2">
      <c r="A31" s="278" t="s">
        <v>411</v>
      </c>
      <c r="B31" s="269" t="s">
        <v>532</v>
      </c>
    </row>
    <row r="32" spans="1:2">
      <c r="A32" s="278" t="s">
        <v>412</v>
      </c>
      <c r="B32" s="269" t="s">
        <v>533</v>
      </c>
    </row>
    <row r="33" spans="1:2">
      <c r="A33" s="278" t="s">
        <v>440</v>
      </c>
      <c r="B33" s="356" t="s">
        <v>534</v>
      </c>
    </row>
    <row r="34" spans="1:2">
      <c r="A34" s="278" t="s">
        <v>413</v>
      </c>
      <c r="B34" s="280" t="s">
        <v>535</v>
      </c>
    </row>
    <row r="35" spans="1:2">
      <c r="A35" s="278" t="s">
        <v>414</v>
      </c>
      <c r="B35" s="269" t="s">
        <v>522</v>
      </c>
    </row>
    <row r="36" spans="1:2" ht="27.6">
      <c r="A36" s="278" t="s">
        <v>401</v>
      </c>
      <c r="B36" s="166" t="s">
        <v>536</v>
      </c>
    </row>
    <row r="37" spans="1:2">
      <c r="A37" s="278" t="s">
        <v>1267</v>
      </c>
      <c r="B37" s="258" t="s">
        <v>17</v>
      </c>
    </row>
    <row r="38" spans="1:2">
      <c r="A38" s="278" t="s">
        <v>402</v>
      </c>
      <c r="B38" s="223" t="s">
        <v>537</v>
      </c>
    </row>
  </sheetData>
  <hyperlinks>
    <hyperlink ref="C1" location="INDICE!A1" display="INDICE" xr:uid="{00000000-0004-0000-3900-000000000000}"/>
    <hyperlink ref="A1" location="INDICE!C54" display="COMPONENTE" xr:uid="{00000000-0004-0000-3900-000001000000}"/>
  </hyperlinks>
  <pageMargins left="0.7" right="0.7" top="0.75" bottom="0.75" header="0.3" footer="0.3"/>
  <pageSetup orientation="portrait" horizontalDpi="4294967293" verticalDpi="4294967293"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Hoja59"/>
  <dimension ref="A1:F38"/>
  <sheetViews>
    <sheetView topLeftCell="A6" workbookViewId="0"/>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73.33203125" style="823" bestFit="1" customWidth="1"/>
    <col min="6" max="6" width="13.109375" style="527" bestFit="1" customWidth="1"/>
    <col min="7" max="16384" width="11.44140625" style="218"/>
  </cols>
  <sheetData>
    <row r="1" spans="1:6">
      <c r="A1" s="446" t="s">
        <v>74</v>
      </c>
      <c r="B1" s="1109" t="s">
        <v>527</v>
      </c>
      <c r="C1" s="1109"/>
      <c r="D1" s="1109"/>
      <c r="E1" s="1094"/>
      <c r="F1" s="625" t="s">
        <v>137</v>
      </c>
    </row>
    <row r="2" spans="1:6">
      <c r="A2" s="450"/>
      <c r="B2" s="470"/>
      <c r="C2" s="481"/>
      <c r="D2" s="531"/>
      <c r="E2" s="869" t="s">
        <v>1274</v>
      </c>
      <c r="F2" s="625" t="s">
        <v>449</v>
      </c>
    </row>
    <row r="3" spans="1:6">
      <c r="A3" s="627" t="s">
        <v>165</v>
      </c>
      <c r="B3" s="627" t="s">
        <v>167</v>
      </c>
      <c r="C3" s="629" t="s">
        <v>168</v>
      </c>
      <c r="D3" s="628" t="s">
        <v>169</v>
      </c>
      <c r="E3" s="871" t="s">
        <v>538</v>
      </c>
      <c r="F3" s="218"/>
    </row>
    <row r="4" spans="1:6" s="429" customFormat="1" ht="15" customHeight="1">
      <c r="A4" s="448" t="s">
        <v>170</v>
      </c>
      <c r="B4" s="448" t="s">
        <v>172</v>
      </c>
      <c r="C4" s="448" t="s">
        <v>173</v>
      </c>
      <c r="D4" s="448">
        <v>1001</v>
      </c>
      <c r="E4" s="456">
        <v>11986.83</v>
      </c>
      <c r="F4" s="626"/>
    </row>
    <row r="5" spans="1:6" s="429" customFormat="1" ht="15" customHeight="1">
      <c r="A5" s="95" t="s">
        <v>175</v>
      </c>
      <c r="B5" s="95" t="s">
        <v>172</v>
      </c>
      <c r="C5" s="95" t="s">
        <v>175</v>
      </c>
      <c r="D5" s="95">
        <v>2101</v>
      </c>
      <c r="E5" s="456">
        <v>18511.46</v>
      </c>
      <c r="F5" s="626"/>
    </row>
    <row r="6" spans="1:6" s="429" customFormat="1" ht="15" customHeight="1">
      <c r="A6" s="95" t="s">
        <v>175</v>
      </c>
      <c r="B6" s="95" t="s">
        <v>172</v>
      </c>
      <c r="C6" s="95" t="s">
        <v>177</v>
      </c>
      <c r="D6" s="95">
        <v>2201</v>
      </c>
      <c r="E6" s="456">
        <v>15129.5</v>
      </c>
      <c r="F6" s="626"/>
    </row>
    <row r="7" spans="1:6" s="429" customFormat="1" ht="15" customHeight="1">
      <c r="A7" s="95" t="s">
        <v>178</v>
      </c>
      <c r="B7" s="95" t="s">
        <v>172</v>
      </c>
      <c r="C7" s="95" t="s">
        <v>180</v>
      </c>
      <c r="D7" s="95">
        <v>3001</v>
      </c>
      <c r="E7" s="456">
        <v>109468.84</v>
      </c>
      <c r="F7" s="626"/>
    </row>
    <row r="8" spans="1:6" s="429" customFormat="1" ht="15" customHeight="1">
      <c r="A8" s="95" t="s">
        <v>178</v>
      </c>
      <c r="B8" s="95" t="s">
        <v>172</v>
      </c>
      <c r="C8" s="95" t="s">
        <v>183</v>
      </c>
      <c r="D8" s="95">
        <v>3301</v>
      </c>
      <c r="E8" s="456">
        <v>66160.73</v>
      </c>
      <c r="F8" s="626"/>
    </row>
    <row r="9" spans="1:6" s="429" customFormat="1" ht="15" customHeight="1">
      <c r="A9" s="95" t="s">
        <v>184</v>
      </c>
      <c r="B9" s="95" t="s">
        <v>172</v>
      </c>
      <c r="C9" s="95" t="s">
        <v>186</v>
      </c>
      <c r="D9" s="95">
        <v>4001</v>
      </c>
      <c r="E9" s="456">
        <v>8277.33</v>
      </c>
      <c r="F9" s="626"/>
    </row>
    <row r="10" spans="1:6" s="429" customFormat="1" ht="15" customHeight="1">
      <c r="A10" s="95" t="s">
        <v>184</v>
      </c>
      <c r="B10" s="95" t="s">
        <v>172</v>
      </c>
      <c r="C10" s="95" t="s">
        <v>189</v>
      </c>
      <c r="D10" s="95">
        <v>4301</v>
      </c>
      <c r="E10" s="456">
        <v>612.59</v>
      </c>
      <c r="F10" s="626"/>
    </row>
    <row r="11" spans="1:6" s="429" customFormat="1" ht="15" customHeight="1">
      <c r="A11" s="95" t="s">
        <v>190</v>
      </c>
      <c r="B11" s="95" t="s">
        <v>191</v>
      </c>
      <c r="C11" s="95" t="s">
        <v>191</v>
      </c>
      <c r="D11" s="95">
        <v>5001</v>
      </c>
      <c r="E11" s="456">
        <v>75379.039999999994</v>
      </c>
      <c r="F11" s="626"/>
    </row>
    <row r="12" spans="1:6" s="429" customFormat="1" ht="15" customHeight="1">
      <c r="A12" s="95" t="s">
        <v>190</v>
      </c>
      <c r="B12" s="95" t="s">
        <v>172</v>
      </c>
      <c r="C12" s="95" t="s">
        <v>198</v>
      </c>
      <c r="D12" s="95">
        <v>5301</v>
      </c>
      <c r="E12" s="456">
        <v>10830.079999999998</v>
      </c>
      <c r="F12" s="626"/>
    </row>
    <row r="13" spans="1:6" s="429" customFormat="1" ht="15" customHeight="1">
      <c r="A13" s="95" t="s">
        <v>190</v>
      </c>
      <c r="B13" s="95" t="s">
        <v>172</v>
      </c>
      <c r="C13" s="95" t="s">
        <v>201</v>
      </c>
      <c r="D13" s="95">
        <v>5501</v>
      </c>
      <c r="E13" s="456">
        <v>33283.33</v>
      </c>
      <c r="F13" s="626"/>
    </row>
    <row r="14" spans="1:6" s="429" customFormat="1" ht="15" customHeight="1">
      <c r="A14" s="95" t="s">
        <v>190</v>
      </c>
      <c r="B14" s="95" t="s">
        <v>172</v>
      </c>
      <c r="C14" s="95" t="s">
        <v>206</v>
      </c>
      <c r="D14" s="95">
        <v>5601</v>
      </c>
      <c r="E14" s="456">
        <v>16542.879999999997</v>
      </c>
      <c r="F14" s="626"/>
    </row>
    <row r="15" spans="1:6" s="429" customFormat="1" ht="15" customHeight="1">
      <c r="A15" s="95" t="s">
        <v>190</v>
      </c>
      <c r="B15" s="95" t="s">
        <v>172</v>
      </c>
      <c r="C15" s="95" t="s">
        <v>210</v>
      </c>
      <c r="D15" s="95">
        <v>5701</v>
      </c>
      <c r="E15" s="456">
        <v>12065.11</v>
      </c>
      <c r="F15" s="626"/>
    </row>
    <row r="16" spans="1:6" s="429" customFormat="1" ht="15" customHeight="1">
      <c r="A16" s="95" t="s">
        <v>216</v>
      </c>
      <c r="B16" s="95" t="s">
        <v>172</v>
      </c>
      <c r="C16" s="95" t="s">
        <v>218</v>
      </c>
      <c r="D16" s="95">
        <v>6001</v>
      </c>
      <c r="E16" s="456">
        <v>64855.68</v>
      </c>
      <c r="F16" s="626"/>
    </row>
    <row r="17" spans="1:6" s="429" customFormat="1" ht="15" customHeight="1">
      <c r="A17" s="95" t="s">
        <v>216</v>
      </c>
      <c r="B17" s="95" t="s">
        <v>172</v>
      </c>
      <c r="C17" s="95" t="s">
        <v>221</v>
      </c>
      <c r="D17" s="95">
        <v>6115</v>
      </c>
      <c r="E17" s="456">
        <v>16735.37</v>
      </c>
      <c r="F17" s="626"/>
    </row>
    <row r="18" spans="1:6" s="429" customFormat="1" ht="15" customHeight="1">
      <c r="A18" s="95" t="s">
        <v>216</v>
      </c>
      <c r="B18" s="95" t="s">
        <v>172</v>
      </c>
      <c r="C18" s="95" t="s">
        <v>223</v>
      </c>
      <c r="D18" s="95">
        <v>6301</v>
      </c>
      <c r="E18" s="456">
        <v>46125.71</v>
      </c>
      <c r="F18" s="626"/>
    </row>
    <row r="19" spans="1:6" s="429" customFormat="1" ht="15" customHeight="1">
      <c r="A19" s="95" t="s">
        <v>224</v>
      </c>
      <c r="B19" s="95" t="s">
        <v>172</v>
      </c>
      <c r="C19" s="95" t="s">
        <v>226</v>
      </c>
      <c r="D19" s="95">
        <v>7001</v>
      </c>
      <c r="E19" s="456">
        <v>562.88</v>
      </c>
      <c r="F19" s="626"/>
    </row>
    <row r="20" spans="1:6" s="429" customFormat="1" ht="15" customHeight="1">
      <c r="A20" s="95" t="s">
        <v>224</v>
      </c>
      <c r="B20" s="95" t="s">
        <v>172</v>
      </c>
      <c r="C20" s="95" t="s">
        <v>227</v>
      </c>
      <c r="D20" s="95">
        <v>7102</v>
      </c>
      <c r="E20" s="456">
        <v>6422.19</v>
      </c>
      <c r="F20" s="626"/>
    </row>
    <row r="21" spans="1:6" s="429" customFormat="1" ht="15" customHeight="1">
      <c r="A21" s="95" t="s">
        <v>224</v>
      </c>
      <c r="B21" s="95" t="s">
        <v>172</v>
      </c>
      <c r="C21" s="95" t="s">
        <v>229</v>
      </c>
      <c r="D21" s="95">
        <v>7301</v>
      </c>
      <c r="E21" s="456">
        <v>35189.9</v>
      </c>
      <c r="F21" s="626"/>
    </row>
    <row r="22" spans="1:6" s="429" customFormat="1" ht="15" customHeight="1">
      <c r="A22" s="95" t="s">
        <v>224</v>
      </c>
      <c r="B22" s="95" t="s">
        <v>172</v>
      </c>
      <c r="C22" s="95" t="s">
        <v>232</v>
      </c>
      <c r="D22" s="95">
        <v>7401</v>
      </c>
      <c r="E22" s="456">
        <v>12015.52</v>
      </c>
      <c r="F22" s="626"/>
    </row>
    <row r="23" spans="1:6" s="429" customFormat="1" ht="15" customHeight="1">
      <c r="A23" s="95" t="s">
        <v>233</v>
      </c>
      <c r="B23" s="95" t="s">
        <v>235</v>
      </c>
      <c r="C23" s="95" t="s">
        <v>235</v>
      </c>
      <c r="D23" s="95">
        <v>8001</v>
      </c>
      <c r="E23" s="456">
        <v>26748.519999999997</v>
      </c>
      <c r="F23" s="626"/>
    </row>
    <row r="24" spans="1:6" s="429" customFormat="1" ht="15" customHeight="1">
      <c r="A24" s="95" t="s">
        <v>233</v>
      </c>
      <c r="B24" s="95" t="s">
        <v>172</v>
      </c>
      <c r="C24" s="95" t="s">
        <v>246</v>
      </c>
      <c r="D24" s="95">
        <v>8301</v>
      </c>
      <c r="E24" s="456">
        <v>0</v>
      </c>
      <c r="F24" s="626"/>
    </row>
    <row r="25" spans="1:6" s="429" customFormat="1" ht="15" customHeight="1">
      <c r="A25" s="95" t="s">
        <v>249</v>
      </c>
      <c r="B25" s="95" t="s">
        <v>172</v>
      </c>
      <c r="C25" s="95" t="s">
        <v>251</v>
      </c>
      <c r="D25" s="95">
        <v>9001</v>
      </c>
      <c r="E25" s="456">
        <v>1159.17</v>
      </c>
      <c r="F25" s="626"/>
    </row>
    <row r="26" spans="1:6" s="429" customFormat="1" ht="15" customHeight="1">
      <c r="A26" s="95" t="s">
        <v>249</v>
      </c>
      <c r="B26" s="95" t="s">
        <v>172</v>
      </c>
      <c r="C26" s="95" t="s">
        <v>254</v>
      </c>
      <c r="D26" s="95">
        <v>9120</v>
      </c>
      <c r="E26" s="456">
        <v>0</v>
      </c>
      <c r="F26" s="626"/>
    </row>
    <row r="27" spans="1:6" s="429" customFormat="1" ht="15" customHeight="1">
      <c r="A27" s="95" t="s">
        <v>249</v>
      </c>
      <c r="B27" s="95" t="s">
        <v>172</v>
      </c>
      <c r="C27" s="95" t="s">
        <v>256</v>
      </c>
      <c r="D27" s="95">
        <v>9201</v>
      </c>
      <c r="E27" s="456">
        <v>0</v>
      </c>
      <c r="F27" s="626"/>
    </row>
    <row r="28" spans="1:6" s="429" customFormat="1" ht="15" customHeight="1">
      <c r="A28" s="95" t="s">
        <v>257</v>
      </c>
      <c r="B28" s="95" t="s">
        <v>172</v>
      </c>
      <c r="C28" s="95" t="s">
        <v>259</v>
      </c>
      <c r="D28" s="95">
        <v>10001</v>
      </c>
      <c r="E28" s="456">
        <v>13253.510000000002</v>
      </c>
      <c r="F28" s="626"/>
    </row>
    <row r="29" spans="1:6" s="429" customFormat="1" ht="15" customHeight="1">
      <c r="A29" s="95" t="s">
        <v>257</v>
      </c>
      <c r="B29" s="95" t="s">
        <v>172</v>
      </c>
      <c r="C29" s="95" t="s">
        <v>263</v>
      </c>
      <c r="D29" s="95">
        <v>10201</v>
      </c>
      <c r="E29" s="456">
        <v>1437.48</v>
      </c>
      <c r="F29" s="626"/>
    </row>
    <row r="30" spans="1:6" s="429" customFormat="1" ht="15" customHeight="1">
      <c r="A30" s="95" t="s">
        <v>257</v>
      </c>
      <c r="B30" s="95" t="s">
        <v>172</v>
      </c>
      <c r="C30" s="95" t="s">
        <v>264</v>
      </c>
      <c r="D30" s="95">
        <v>10301</v>
      </c>
      <c r="E30" s="456">
        <v>0</v>
      </c>
      <c r="F30" s="626"/>
    </row>
    <row r="31" spans="1:6" s="429" customFormat="1" ht="15" customHeight="1">
      <c r="A31" s="95" t="s">
        <v>265</v>
      </c>
      <c r="B31" s="95" t="s">
        <v>172</v>
      </c>
      <c r="C31" s="95" t="s">
        <v>266</v>
      </c>
      <c r="D31" s="95">
        <v>11101</v>
      </c>
      <c r="E31" s="456">
        <v>0</v>
      </c>
      <c r="F31" s="626"/>
    </row>
    <row r="32" spans="1:6" s="429" customFormat="1" ht="15" customHeight="1">
      <c r="A32" s="95" t="s">
        <v>267</v>
      </c>
      <c r="B32" s="95" t="s">
        <v>172</v>
      </c>
      <c r="C32" s="95" t="s">
        <v>268</v>
      </c>
      <c r="D32" s="95">
        <v>12101</v>
      </c>
      <c r="E32" s="456">
        <v>83.79</v>
      </c>
      <c r="F32" s="626"/>
    </row>
    <row r="33" spans="1:6" s="429" customFormat="1" ht="15" customHeight="1">
      <c r="A33" s="95" t="s">
        <v>269</v>
      </c>
      <c r="B33" s="95" t="s">
        <v>271</v>
      </c>
      <c r="C33" s="95" t="s">
        <v>271</v>
      </c>
      <c r="D33" s="95">
        <v>13001</v>
      </c>
      <c r="E33" s="456">
        <v>745264.3899999999</v>
      </c>
      <c r="F33" s="626"/>
    </row>
    <row r="34" spans="1:6" s="429" customFormat="1" ht="15" customHeight="1">
      <c r="A34" s="95" t="s">
        <v>269</v>
      </c>
      <c r="B34" s="95" t="s">
        <v>172</v>
      </c>
      <c r="C34" s="95" t="s">
        <v>316</v>
      </c>
      <c r="D34" s="95">
        <v>13501</v>
      </c>
      <c r="E34" s="456">
        <v>65128.42</v>
      </c>
      <c r="F34" s="626"/>
    </row>
    <row r="35" spans="1:6" s="429" customFormat="1" ht="15" customHeight="1">
      <c r="A35" s="95" t="s">
        <v>322</v>
      </c>
      <c r="B35" s="95" t="s">
        <v>172</v>
      </c>
      <c r="C35" s="95" t="s">
        <v>323</v>
      </c>
      <c r="D35" s="95">
        <v>14101</v>
      </c>
      <c r="E35" s="456">
        <v>20828.599999999999</v>
      </c>
      <c r="F35" s="626"/>
    </row>
    <row r="36" spans="1:6" s="429" customFormat="1" ht="15" customHeight="1">
      <c r="A36" s="95" t="s">
        <v>324</v>
      </c>
      <c r="B36" s="95" t="s">
        <v>172</v>
      </c>
      <c r="C36" s="95" t="s">
        <v>325</v>
      </c>
      <c r="D36" s="95">
        <v>15101</v>
      </c>
      <c r="E36" s="456">
        <v>12353.97</v>
      </c>
      <c r="F36" s="626"/>
    </row>
    <row r="37" spans="1:6" s="429" customFormat="1" ht="15" customHeight="1">
      <c r="A37" s="95" t="s">
        <v>326</v>
      </c>
      <c r="B37" s="95" t="s">
        <v>172</v>
      </c>
      <c r="C37" s="95" t="s">
        <v>328</v>
      </c>
      <c r="D37" s="95">
        <v>16101</v>
      </c>
      <c r="E37" s="456">
        <v>0</v>
      </c>
      <c r="F37" s="626"/>
    </row>
    <row r="38" spans="1:6" s="429" customFormat="1" ht="15" customHeight="1">
      <c r="A38" s="95" t="s">
        <v>326</v>
      </c>
      <c r="B38" s="95" t="s">
        <v>172</v>
      </c>
      <c r="C38" s="95" t="s">
        <v>332</v>
      </c>
      <c r="D38" s="95">
        <v>16301</v>
      </c>
      <c r="E38" s="456">
        <v>0</v>
      </c>
      <c r="F38" s="626"/>
    </row>
  </sheetData>
  <mergeCells count="1">
    <mergeCell ref="B1:E1"/>
  </mergeCells>
  <hyperlinks>
    <hyperlink ref="F1" location="INDICE!A1" display="INDICE" xr:uid="{00000000-0004-0000-3A00-000000000000}"/>
    <hyperlink ref="F2" location="Matriz_Estadisticas!A1" display="ESTADÍSTICAS" xr:uid="{00000000-0004-0000-3A00-000001000000}"/>
    <hyperlink ref="A1" location="INDICE!C55" display="IP_33c" xr:uid="{00000000-0004-0000-3A00-000002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2"/>
  <sheetViews>
    <sheetView workbookViewId="0">
      <pane xSplit="1" ySplit="2" topLeftCell="B3" activePane="bottomRight" state="frozen"/>
      <selection pane="topRight" activeCell="B1" sqref="B1"/>
      <selection pane="bottomLeft" activeCell="A2" sqref="A2"/>
      <selection pane="bottomRight"/>
    </sheetView>
  </sheetViews>
  <sheetFormatPr baseColWidth="10" defaultColWidth="11.44140625" defaultRowHeight="14.4"/>
  <cols>
    <col min="1" max="1" width="11.44140625" style="218"/>
    <col min="2" max="2" width="14" style="218" customWidth="1"/>
    <col min="3" max="3" width="11.44140625" style="218"/>
    <col min="4" max="4" width="17.88671875" style="218" customWidth="1"/>
    <col min="5" max="7" width="11.44140625" style="218"/>
    <col min="8" max="8" width="100.6640625" style="527" customWidth="1"/>
    <col min="9" max="9" width="12.88671875" style="218" customWidth="1"/>
    <col min="10" max="12" width="11.44140625" style="218"/>
    <col min="13" max="14" width="11.44140625" style="987"/>
    <col min="15" max="18" width="11.44140625" style="218"/>
    <col min="19" max="20" width="100.6640625" style="527" customWidth="1"/>
    <col min="21" max="21" width="11.44140625" style="218"/>
    <col min="22" max="22" width="12.88671875" style="218" customWidth="1"/>
    <col min="23" max="23" width="22.88671875" style="218" customWidth="1"/>
    <col min="24" max="25" width="11.44140625" style="218"/>
    <col min="26" max="26" width="12.88671875" style="218" customWidth="1"/>
    <col min="27" max="29" width="11.44140625" style="218"/>
    <col min="30" max="30" width="12.88671875" style="218" customWidth="1"/>
    <col min="31" max="33" width="11.44140625" style="218"/>
    <col min="34" max="34" width="12.88671875" style="218" customWidth="1"/>
    <col min="35" max="16384" width="11.44140625" style="218"/>
  </cols>
  <sheetData>
    <row r="1" spans="1:37">
      <c r="A1" s="300" t="s">
        <v>137</v>
      </c>
    </row>
    <row r="2" spans="1:37" ht="69">
      <c r="A2" s="52" t="s">
        <v>6</v>
      </c>
      <c r="B2" s="52" t="s">
        <v>4</v>
      </c>
      <c r="C2" s="52" t="s">
        <v>388</v>
      </c>
      <c r="D2" s="52" t="s">
        <v>9</v>
      </c>
      <c r="E2" s="52" t="s">
        <v>138</v>
      </c>
      <c r="F2" s="52" t="s">
        <v>389</v>
      </c>
      <c r="G2" s="52" t="s">
        <v>390</v>
      </c>
      <c r="H2" s="52" t="s">
        <v>391</v>
      </c>
      <c r="I2" s="52" t="s">
        <v>392</v>
      </c>
      <c r="J2" s="52" t="s">
        <v>393</v>
      </c>
      <c r="K2" s="52" t="s">
        <v>394</v>
      </c>
      <c r="L2" s="52" t="s">
        <v>139</v>
      </c>
      <c r="M2" s="304" t="s">
        <v>395</v>
      </c>
      <c r="N2" s="304" t="s">
        <v>396</v>
      </c>
      <c r="O2" s="52" t="s">
        <v>397</v>
      </c>
      <c r="P2" s="52" t="s">
        <v>398</v>
      </c>
      <c r="Q2" s="52" t="s">
        <v>399</v>
      </c>
      <c r="R2" s="52" t="s">
        <v>400</v>
      </c>
      <c r="S2" s="52" t="s">
        <v>401</v>
      </c>
      <c r="T2" s="52" t="s">
        <v>1267</v>
      </c>
      <c r="U2" s="52" t="s">
        <v>402</v>
      </c>
      <c r="V2" s="52" t="s">
        <v>403</v>
      </c>
      <c r="W2" s="52" t="s">
        <v>404</v>
      </c>
      <c r="X2" s="52" t="s">
        <v>405</v>
      </c>
      <c r="Y2" s="52" t="s">
        <v>406</v>
      </c>
      <c r="Z2" s="52" t="s">
        <v>407</v>
      </c>
      <c r="AA2" s="52" t="s">
        <v>408</v>
      </c>
      <c r="AB2" s="52" t="s">
        <v>409</v>
      </c>
      <c r="AC2" s="52" t="s">
        <v>410</v>
      </c>
      <c r="AD2" s="52" t="s">
        <v>411</v>
      </c>
      <c r="AE2" s="52" t="s">
        <v>412</v>
      </c>
      <c r="AF2" s="52" t="s">
        <v>413</v>
      </c>
      <c r="AG2" s="52" t="s">
        <v>414</v>
      </c>
      <c r="AH2" s="52" t="s">
        <v>415</v>
      </c>
      <c r="AI2" s="52" t="s">
        <v>416</v>
      </c>
      <c r="AJ2" s="52" t="s">
        <v>417</v>
      </c>
      <c r="AK2" s="52" t="s">
        <v>418</v>
      </c>
    </row>
    <row r="3" spans="1:37" s="730" customFormat="1" ht="96">
      <c r="A3" s="302" t="str">
        <f>IFERROR(VLOOKUP(A$2,BPU_7_M!$A$2:$D$69,4,FALSE),"")</f>
        <v>BPU_7</v>
      </c>
      <c r="B3" s="302" t="str">
        <f>IFERROR(VLOOKUP(B$2,BPU_7_M!$A$2:$D$69,4,FALSE),"")</f>
        <v>1. Mejor acceso a servicios y equipamientos públicos básicos</v>
      </c>
      <c r="C3" s="302" t="str">
        <f>IFERROR(VLOOKUP(C$2,BPU_7_M!$A$2:$D$69,4,FALSE),"")</f>
        <v>Accesibilidad a salud primaria pública</v>
      </c>
      <c r="D3" s="302" t="str">
        <f>IFERROR(VLOOKUP(D$2,BPU_7_M!$A$2:$D$69,4,FALSE),"")</f>
        <v>Distancia a centros de salud primaria</v>
      </c>
      <c r="E3" s="302" t="str">
        <f>IFERROR(VLOOKUP(E$2,BPU_7_M!$A$2:$D$69,4,FALSE),"")</f>
        <v>Estructural</v>
      </c>
      <c r="F3" s="302">
        <f>IFERROR(VLOOKUP(F$2,BPU_7_M!$A$2:$D$69,4,FALSE),"")</f>
        <v>2020</v>
      </c>
      <c r="G3" s="302" t="str">
        <f>IFERROR(VLOOKUP(G$2,BPU_7_M!$A$2:$D$69,4,FALSE),"")</f>
        <v>Comunal</v>
      </c>
      <c r="H3" s="302" t="str">
        <f>IFERROR(VLOOKUP(H$2,BPU_7_M!$A$2:$D$69,4,FALSE),"")</f>
        <v>Este indicador mide la distancia mínima promedio ponderada, entre el centro geométrico de cada manzana censal poblada y los establecimientos públicos de salud primaria (entendidos como el primer nivel de atención del sistema de salud cuya función es preventiva) independiente de si se encuentran circunscritos a una comuna en específico.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v>
      </c>
      <c r="I3" s="302" t="str">
        <f>IFERROR(VLOOKUP(I$2,BPU_7_M!$A$2:$D$69,4,FALSE),"")</f>
        <v>Geoprocesamiento y análisis de base de datos</v>
      </c>
      <c r="J3" s="302" t="str">
        <f>IFERROR(VLOOKUP(J$2,BPU_7_M!$A$2:$D$69,4,FALSE),"")</f>
        <v>Límite Urbano Censal (LUC) de 117 comunas</v>
      </c>
      <c r="K3" s="302" t="str">
        <f>IFERROR(VLOOKUP(K$2,BPU_7_M!$A$2:$D$69,4,FALSE),"")</f>
        <v>LUC de 117 comunas</v>
      </c>
      <c r="L3" s="302" t="str">
        <f>IFERROR(VLOOKUP(L$2,BPU_7_M!$A$2:$D$69,4,FALSE),"")</f>
        <v>Metros lineales</v>
      </c>
      <c r="M3" s="814">
        <f>IFERROR(VLOOKUP(M$2,BPU_7_M!$A$2:$D$69,4,FALSE),"")</f>
        <v>43557</v>
      </c>
      <c r="N3" s="814">
        <f>IFERROR(VLOOKUP(N$2,BPU_7_M!$A$2:$D$69,4,FALSE),"")</f>
        <v>44341</v>
      </c>
      <c r="O3" s="302" t="str">
        <f>IFERROR(VLOOKUP(O$2,BPU_7_M!$A$2:$D$69,4,FALSE),"")</f>
        <v>Anual</v>
      </c>
      <c r="P3" s="302" t="str">
        <f>IFERROR(VLOOKUP(P$2,BPU_7_M!$A$2:$D$69,4,FALSE),"")</f>
        <v>Centros de salud primaria pública - Distancia - Accesibilidad</v>
      </c>
      <c r="Q3" s="302" t="str">
        <f>IFERROR(VLOOKUP(Q$2,BPU_7_M!$A$2:$D$69,4,FALSE),"")</f>
        <v>Salud</v>
      </c>
      <c r="R3" s="302" t="str">
        <f>IFERROR(VLOOKUP(R$2,BPU_7_M!$A$2:$D$69,4,FALSE),"")</f>
        <v>Instituto Nacional de Estadísticas (INE)</v>
      </c>
      <c r="S3" s="302" t="str">
        <f>IFERROR(VLOOKUP(S$2,BPU_7_M!$A$2:$D$69,4,FALSE),"")</f>
        <v>1. En casos excepcionales, el uso de centroides (puntos que definen el centro geométrico de un objeto) distorsiona la distancia entre centros de salud primaria pública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tipología de atención primaria de salud responde a diferentes formas de atención, sin embargo, los establecimientos públicos analizados se presentan como una generalidad y no necesariamente a la especificidad de requerimientos de una potencial demanda.</v>
      </c>
      <c r="T3" s="302" t="str">
        <f>IFERROR(VLOOKUP(T$2,BPU_7_M!$A$2:$D$69,4,FALSE),"")</f>
        <v xml:space="preserve"> 1. La actualización de información espacial por parte del MINSAL e INE, no solo corresponde a la incorporación de centros de salud pública primaria, sino que también al ajuste cartográfico de geolocalizaciones (rectificación de direcciones), lo que redundara en un cambio en la distancia necesariamente.                                                                                                                                2. La incorporación de centros de salud primaria, ajuste o reducción generará un cambio necesariamente en los resultados finales. Se debe considerar esto, dado que la actualización de este indicador dependerá en primera instancia de la capa destino, siendo el MINSAL la institución que revisa el catastro en base a su cobertura. </v>
      </c>
      <c r="U3" s="302" t="str">
        <f>IFERROR(VLOOKUP(U$2,BPU_7_M!$A$2:$D$69,4,FALSE),"")</f>
        <v xml:space="preserve"> BPU_8</v>
      </c>
      <c r="V3" s="302" t="str">
        <f>IFERROR(VLOOKUP(V$2,BPU_7_M!$A$2:$D$69,4,FALSE),"")</f>
        <v>Cobertura de centros de salud primaria pública</v>
      </c>
      <c r="W3" s="302" t="str">
        <f>IFERROR(VLOOKUP(W$2,BPU_7_M!$A$2:$D$69,4,FALSE),"")</f>
        <v>Instituto Nacional de Estadísticas (INE) - Ministerio de Salud (MINSAL)</v>
      </c>
      <c r="X3" s="302">
        <f>IFERROR(VLOOKUP(X$2,BPU_7_M!$A$2:$D$69,4,FALSE),"")</f>
        <v>2019</v>
      </c>
      <c r="Y3" s="302" t="str">
        <f>IFERROR(VLOOKUP(Y$2,BPU_7_M!$A$2:$D$69,4,FALSE),"")</f>
        <v>Comunal</v>
      </c>
      <c r="Z3" s="302" t="str">
        <f>IFERROR(VLOOKUP(Z$2,BPU_7_M!$A$2:$D$69,4,FALSE),"")</f>
        <v xml:space="preserve">Cobertura de ejes viales </v>
      </c>
      <c r="AA3" s="302" t="str">
        <f>IFERROR(VLOOKUP(AA$2,BPU_7_M!$A$2:$D$69,4,FALSE),"")</f>
        <v>INE</v>
      </c>
      <c r="AB3" s="302">
        <f>IFERROR(VLOOKUP(AB$2,BPU_7_M!$A$2:$D$69,4,FALSE),"")</f>
        <v>2019</v>
      </c>
      <c r="AC3" s="302" t="str">
        <f>IFERROR(VLOOKUP(AC$2,BPU_7_M!$A$2:$D$69,4,FALSE),"")</f>
        <v>LUC</v>
      </c>
      <c r="AD3" s="302" t="str">
        <f>IFERROR(VLOOKUP(AD$2,BPU_7_M!$A$2:$D$69,4,FALSE),"")</f>
        <v>Cartografía de la actualización continua (ACON)</v>
      </c>
      <c r="AE3" s="302" t="str">
        <f>IFERROR(VLOOKUP(AE$2,BPU_7_M!$A$2:$D$69,4,FALSE),"")</f>
        <v>INE</v>
      </c>
      <c r="AF3" s="302">
        <f>IFERROR(VLOOKUP(AF$2,BPU_7_M!$A$2:$D$69,4,FALSE),"")</f>
        <v>2019</v>
      </c>
      <c r="AG3" s="302" t="str">
        <f>IFERROR(VLOOKUP(AG$2,BPU_7_M!$A$2:$D$69,4,FALSE),"")</f>
        <v>Comunal</v>
      </c>
      <c r="AH3" s="302" t="str">
        <f>IFERROR(VLOOKUP(AH$2,BPU_7_M!$A$2:$D$69,4,FALSE),"")</f>
        <v/>
      </c>
      <c r="AI3" s="302" t="str">
        <f>IFERROR(VLOOKUP(AI$2,BPU_7_M!$A$2:$D$69,4,FALSE),"")</f>
        <v/>
      </c>
      <c r="AJ3" s="302" t="str">
        <f>IFERROR(VLOOKUP(AJ$2,BPU_7_M!$A$2:$D$69,4,FALSE),"")</f>
        <v/>
      </c>
      <c r="AK3" s="302" t="str">
        <f>IFERROR(VLOOKUP(AK$2,BPU_7_M!$A$2:$D$69,4,FALSE),"")</f>
        <v/>
      </c>
    </row>
    <row r="4" spans="1:37" s="730" customFormat="1" ht="132">
      <c r="A4" s="302" t="str">
        <f>IFERROR(VLOOKUP(A$2,BPU_3_M!$A$2:$D$69,4,FALSE),"")</f>
        <v>BPU_3</v>
      </c>
      <c r="B4" s="302" t="str">
        <f>IFERROR(VLOOKUP(B$2,BPU_3_M!$A$2:$D$69,4,FALSE),"")</f>
        <v>1. Mejor acceso a servicios y equipamientos públicos básicos</v>
      </c>
      <c r="C4" s="302" t="str">
        <f>IFERROR(VLOOKUP(C$2,BPU_3_M!$A$2:$D$69,4,FALSE),"")</f>
        <v>Accesibilidad educación básica</v>
      </c>
      <c r="D4" s="302" t="str">
        <f>IFERROR(VLOOKUP(D$2,BPU_3_M!$A$2:$D$69,4,FALSE),"")</f>
        <v>Distancia a establecimientos de educación básica</v>
      </c>
      <c r="E4" s="302" t="str">
        <f>IFERROR(VLOOKUP(E$2,BPU_3_M!$A$2:$D$69,4,FALSE),"")</f>
        <v>Estructural</v>
      </c>
      <c r="F4" s="302">
        <f>IFERROR(VLOOKUP(F$2,BPU_3_M!$A$2:$D$69,4,FALSE),"")</f>
        <v>2020</v>
      </c>
      <c r="G4" s="302" t="str">
        <f>IFERROR(VLOOKUP(G$2,BPU_3_M!$A$2:$D$69,4,FALSE),"")</f>
        <v>Comunal</v>
      </c>
      <c r="H4" s="302" t="str">
        <f>IFERROR(VLOOKUP(H$2,BPU_3_M!$A$2:$D$69,4,FALSE),"")</f>
        <v>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v>
      </c>
      <c r="I4" s="302" t="str">
        <f>IFERROR(VLOOKUP(I$2,BPU_3_M!$A$2:$D$69,4,FALSE),"")</f>
        <v>Geoprocesamiento y análisis de base de datos</v>
      </c>
      <c r="J4" s="302" t="str">
        <f>IFERROR(VLOOKUP(J$2,BPU_3_M!$A$2:$D$69,4,FALSE),"")</f>
        <v>Límite Urbano Censal (LUC) de 117 comunas</v>
      </c>
      <c r="K4" s="302" t="str">
        <f>IFERROR(VLOOKUP(K$2,BPU_3_M!$A$2:$D$69,4,FALSE),"")</f>
        <v>LUC de 117 comunas</v>
      </c>
      <c r="L4" s="302" t="str">
        <f>IFERROR(VLOOKUP(L$2,BPU_3_M!$A$2:$D$69,4,FALSE),"")</f>
        <v>Metros lineales</v>
      </c>
      <c r="M4" s="814">
        <f>IFERROR(VLOOKUP(M$2,BPU_3_M!$A$2:$D$69,4,FALSE),"")</f>
        <v>43557</v>
      </c>
      <c r="N4" s="814">
        <f>IFERROR(VLOOKUP(N$2,BPU_3_M!$A$2:$D$69,4,FALSE),"")</f>
        <v>44343</v>
      </c>
      <c r="O4" s="302" t="str">
        <f>IFERROR(VLOOKUP(O$2,BPU_3_M!$A$2:$D$69,4,FALSE),"")</f>
        <v>Anual</v>
      </c>
      <c r="P4" s="302" t="str">
        <f>IFERROR(VLOOKUP(P$2,BPU_3_M!$A$2:$D$69,4,FALSE),"")</f>
        <v>Educación básica- Educación Pública- Distancia- Accesibilidad</v>
      </c>
      <c r="Q4" s="302" t="str">
        <f>IFERROR(VLOOKUP(Q$2,BPU_3_M!$A$2:$D$69,4,FALSE),"")</f>
        <v>Sociedad</v>
      </c>
      <c r="R4" s="302" t="str">
        <f>IFERROR(VLOOKUP(R$2,BPU_3_M!$A$2:$D$69,4,FALSE),"")</f>
        <v>Instituto Nacional de Estadísticas (INE)</v>
      </c>
      <c r="S4" s="302" t="str">
        <f>IFERROR(VLOOKUP(S$2,BPU_3_M!$A$2:$D$69,4,FALSE),"")</f>
        <v>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actualmente solo mide la accesibilidad de la educación pública y subvencionada. En el futuro se incorporarán los establecimientos privados.</v>
      </c>
      <c r="T4" s="302" t="str">
        <f>IFERROR(VLOOKUP(T$2,BPU_3_M!$A$2:$D$69,4,FALSE),"")</f>
        <v>1. Entre el año 2018 y 2019 el aumento de cobertura en los niveles inicial, básica y media se acerca a un 30%, debido al proceso de gratuidad. Esto significó el cambio de régimen de pago de colegios subvencionados y por lo tanto la incorporación de un importante número de establecimientos a la red pública de educación. En el caso de la educación básica el aumento se vio principalmente reflejado en comunas del sector oriente de Santiago, lo que permitió mejorar las distancias al estándar de 1000 metros.                                                                                                                                                                                                               2. La actualización de información espacial por parte de MINEDUC, no solo corresponde a la incorporación de establecimientos, ya sea por gratuidad como por la inauguración de nuevas dependencias, sino que también al ajuste cartográfico de geolocalizaciones, lo que redundara en un cambio en la distancia necesariamente.                                                           3.  A modo general se explica la variación por el ingreso de nuevos establecimientos educacionales a la red pública, de este modo se integran establecimientos con nuevas localizaciones que redefinen las distancias entre el origen y el destino, siendo el resultado global es la disminución. Para el caso de educación básica, su disminución será menor que en el caso de educación inicial. Esto debido a que lo establecimientos que se agregan, y que previamente fueron subvencionados, contaban además con este nivel educativo (sumándose a los inaugurados en esta etapa).</v>
      </c>
      <c r="U4" s="302" t="str">
        <f>IFERROR(VLOOKUP(U$2,BPU_3_M!$A$2:$D$69,4,FALSE),"")</f>
        <v>BPU_1, BPU_4</v>
      </c>
      <c r="V4" s="302" t="str">
        <f>IFERROR(VLOOKUP(V$2,BPU_3_M!$A$2:$D$69,4,FALSE),"")</f>
        <v>Coberturas de establecimientos de educación escolar</v>
      </c>
      <c r="W4" s="302" t="str">
        <f>IFERROR(VLOOKUP(W$2,BPU_3_M!$A$2:$D$69,4,FALSE),"")</f>
        <v>Instituto Nacional de Estadísticas (INE), Ministerio de Educación (MINEDUC)</v>
      </c>
      <c r="X4" s="302">
        <f>IFERROR(VLOOKUP(X$2,BPU_3_M!$A$2:$D$69,4,FALSE),"")</f>
        <v>2019</v>
      </c>
      <c r="Y4" s="302" t="str">
        <f>IFERROR(VLOOKUP(Y$2,BPU_3_M!$A$2:$D$69,4,FALSE),"")</f>
        <v>Comunal</v>
      </c>
      <c r="Z4" s="302" t="str">
        <f>IFERROR(VLOOKUP(Z$2,BPU_3_M!$A$2:$D$69,4,FALSE),"")</f>
        <v xml:space="preserve">Cobertura de ejes viales </v>
      </c>
      <c r="AA4" s="302" t="str">
        <f>IFERROR(VLOOKUP(AA$2,BPU_3_M!$A$2:$D$69,4,FALSE),"")</f>
        <v>INE</v>
      </c>
      <c r="AB4" s="302">
        <f>IFERROR(VLOOKUP(AB$2,BPU_3_M!$A$2:$D$69,4,FALSE),"")</f>
        <v>2019</v>
      </c>
      <c r="AC4" s="302" t="str">
        <f>IFERROR(VLOOKUP(AC$2,BPU_3_M!$A$2:$D$69,4,FALSE),"")</f>
        <v>LUC</v>
      </c>
      <c r="AD4" s="302" t="str">
        <f>IFERROR(VLOOKUP(AD$2,BPU_3_M!$A$2:$D$69,4,FALSE),"")</f>
        <v>Cartografía de la actualización continua (ACON)</v>
      </c>
      <c r="AE4" s="302" t="str">
        <f>IFERROR(VLOOKUP(AE$2,BPU_3_M!$A$2:$D$69,4,FALSE),"")</f>
        <v>INE</v>
      </c>
      <c r="AF4" s="302">
        <f>IFERROR(VLOOKUP(AF$2,BPU_3_M!$A$2:$D$69,4,FALSE),"")</f>
        <v>2019</v>
      </c>
      <c r="AG4" s="302" t="str">
        <f>IFERROR(VLOOKUP(AG$2,BPU_3_M!$A$2:$D$69,4,FALSE),"")</f>
        <v>Comunal</v>
      </c>
      <c r="AH4" s="302" t="str">
        <f>IFERROR(VLOOKUP(AH$2,BPU_3_M!$A$2:$D$69,4,FALSE),"")</f>
        <v/>
      </c>
      <c r="AI4" s="302" t="str">
        <f>IFERROR(VLOOKUP(AI$2,BPU_3_M!$A$2:$D$69,4,FALSE),"")</f>
        <v/>
      </c>
      <c r="AJ4" s="302" t="str">
        <f>IFERROR(VLOOKUP(AJ$2,BPU_3_M!$A$2:$D$69,4,FALSE),"")</f>
        <v/>
      </c>
      <c r="AK4" s="302" t="str">
        <f>IFERROR(VLOOKUP(AK$2,BPU_3_M!$A$2:$D$69,4,FALSE),"")</f>
        <v/>
      </c>
    </row>
    <row r="5" spans="1:37" s="730" customFormat="1" ht="156">
      <c r="A5" s="302" t="str">
        <f>IFERROR(VLOOKUP(A$2,BPU_4_M!$A$2:$D$69,4,FALSE),"")</f>
        <v>BPU_4</v>
      </c>
      <c r="B5" s="302" t="str">
        <f>IFERROR(VLOOKUP(B$2,BPU_4_M!$A$2:$D$69,4,FALSE),"")</f>
        <v>1. Mejor acceso a servicios y equipamientos públicos básicos</v>
      </c>
      <c r="C5" s="302" t="str">
        <f>IFERROR(VLOOKUP(C$2,BPU_4_M!$A$2:$D$69,4,FALSE),"")</f>
        <v>Accesibilidad educación básica</v>
      </c>
      <c r="D5" s="302" t="str">
        <f>IFERROR(VLOOKUP(D$2,BPU_4_M!$A$2:$D$69,4,FALSE),"")</f>
        <v xml:space="preserve">Razón entre disponibilidad efectiva de matrículas y demanda potencial por educación básica </v>
      </c>
      <c r="E5" s="302" t="str">
        <f>IFERROR(VLOOKUP(E$2,BPU_4_M!$A$2:$D$69,4,FALSE),"")</f>
        <v>Estructural</v>
      </c>
      <c r="F5" s="302">
        <f>IFERROR(VLOOKUP(F$2,BPU_4_M!$A$2:$D$69,4,FALSE),"")</f>
        <v>2020</v>
      </c>
      <c r="G5" s="302" t="str">
        <f>IFERROR(VLOOKUP(G$2,BPU_4_M!$A$2:$D$69,4,FALSE),"")</f>
        <v>Comunal</v>
      </c>
      <c r="H5" s="302" t="str">
        <f>IFERROR(VLOOKUP(H$2,BPU_4_M!$A$2:$D$69,4,FALSE),"")</f>
        <v>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6 y 14 años) existente en el área de influencia del establecimiento que corresponde a un radio de 1.000 metros. 
La accesibilidad es particularmente relevante en este nivel educativo, donde la distancia adquiere un peso mayor mientras menor sea la edad de los estudiantes ya que la movilidad es más restringida.</v>
      </c>
      <c r="I5" s="302" t="str">
        <f>IFERROR(VLOOKUP(I$2,BPU_4_M!$A$2:$D$69,4,FALSE),"")</f>
        <v>Geoprocesamiento y análisis de bases de datos</v>
      </c>
      <c r="J5" s="302" t="str">
        <f>IFERROR(VLOOKUP(J$2,BPU_4_M!$A$2:$D$69,4,FALSE),"")</f>
        <v>Límite Urbano Censal (LUC) de 117 comunas</v>
      </c>
      <c r="K5" s="302" t="str">
        <f>IFERROR(VLOOKUP(K$2,BPU_4_M!$A$2:$D$69,4,FALSE),"")</f>
        <v>LUC de 117 comunas</v>
      </c>
      <c r="L5" s="302" t="str">
        <f>IFERROR(VLOOKUP(L$2,BPU_4_M!$A$2:$D$69,4,FALSE),"")</f>
        <v>Relación (Matrículas/Población)</v>
      </c>
      <c r="M5" s="814">
        <f>IFERROR(VLOOKUP(M$2,BPU_4_M!$A$2:$D$69,4,FALSE),"")</f>
        <v>43559</v>
      </c>
      <c r="N5" s="814">
        <f>IFERROR(VLOOKUP(N$2,BPU_4_M!$A$2:$D$69,4,FALSE),"")</f>
        <v>44391</v>
      </c>
      <c r="O5" s="302" t="str">
        <f>IFERROR(VLOOKUP(O$2,BPU_4_M!$A$2:$D$69,4,FALSE),"")</f>
        <v>Anual</v>
      </c>
      <c r="P5" s="302" t="str">
        <f>IFERROR(VLOOKUP(P$2,BPU_4_M!$A$2:$D$69,4,FALSE),"")</f>
        <v>Educación- Matrículas- Distancia- Acceso efectivo</v>
      </c>
      <c r="Q5" s="302" t="str">
        <f>IFERROR(VLOOKUP(Q$2,BPU_4_M!$A$2:$D$69,4,FALSE),"")</f>
        <v>Sociedad</v>
      </c>
      <c r="R5" s="302" t="str">
        <f>IFERROR(VLOOKUP(R$2,BPU_4_M!$A$2:$D$69,4,FALSE),"")</f>
        <v>Instituto Nacional de Estadísticas (INE)</v>
      </c>
      <c r="S5" s="302" t="str">
        <f>IFERROR(VLOOKUP(S$2,BPU_4_M!$A$2:$D$69,4,FALSE),"")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dejando excluidos a los establecimientos privados.</v>
      </c>
      <c r="T5" s="302" t="str">
        <f>IFERROR(VLOOKUP(T$2,BPU_4_M!$A$2:$D$69,4,FALSE),"")</f>
        <v>1. Entre el año 2019 y 2020 hubo un aumento del 52% de matrículas en el nivel básico. Esto se ha dado por el proceso de gratuidad, lo que ha significado el cambio de régimen de pago de colegios subvencionados y por lo tanto, la incorporación de un importante número de establecimientos al sistema público de educación. 
2. Sobre los resultados en particular, en el 79, 49%  (93) de las comunas actualizadas la cifra final resultó ser mayor a 1, es decir, hay una mayor oferta de matrículas que demanda potencial de población entre los 6 y 14 años.  De estas comunas, en 75 municipios para el año 2019 el resultado fue menor al estándar, es decir, se registró una mayor demanda de estudiantes de educación básica que oferta de matrículas en establecimientos educacionales municipales y subvencionados. Respecto a esto, en el 68,38% (80) de las comunas SIEDU se identificaron establecimientos oferentes de matrículas privadas, de los cuales, 14 obtuvieron un resultado por debajo del estándar. 
3. La oferta de educación básica privada se puede observar en las comunas que resultaron con una mayor demanda potencial que número de matrículas públicas disponibles. Este tipo de sistema se puede evidenciar principalmente en el sector oriente de la RM, que es donde se presentaron los resultados más bajos. En este caso, la oferta está dada principalmente por el ámbito privado, sin embargo, también se registraron comunas donde la oferta total provenía del sector público. Una explicación a ello, es que los alumnos se trasladan a otros lugares a completar los estudios, dejando los establecimientos del lugar de residencia con una mayor cantidad de vacantes.</v>
      </c>
      <c r="U5" s="302" t="str">
        <f>IFERROR(VLOOKUP(U$2,BPU_4_M!$A$2:$D$69,4,FALSE),"")</f>
        <v>BPU_3, BPU_1</v>
      </c>
      <c r="V5" s="302" t="str">
        <f>IFERROR(VLOOKUP(V$2,BPU_4_M!$A$2:$D$69,4,FALSE),"")</f>
        <v>Coberturas de establecimientos de educación escolar</v>
      </c>
      <c r="W5" s="302" t="str">
        <f>IFERROR(VLOOKUP(W$2,BPU_4_M!$A$2:$D$69,4,FALSE),"")</f>
        <v>Instituto Nacional de Estadísticas (INE), Ministerio de Educación (MINEDUC)</v>
      </c>
      <c r="X5" s="302">
        <f>IFERROR(VLOOKUP(X$2,BPU_4_M!$A$2:$D$69,4,FALSE),"")</f>
        <v>2019</v>
      </c>
      <c r="Y5" s="302" t="str">
        <f>IFERROR(VLOOKUP(Y$2,BPU_4_M!$A$2:$D$69,4,FALSE),"")</f>
        <v>Comunal</v>
      </c>
      <c r="Z5" s="302" t="str">
        <f>IFERROR(VLOOKUP(Z$2,BPU_4_M!$A$2:$D$69,4,FALSE),"")</f>
        <v>Eje vial actualizado sobre la base ACON 2019</v>
      </c>
      <c r="AA5" s="302" t="str">
        <f>IFERROR(VLOOKUP(AA$2,BPU_4_M!$A$2:$D$69,4,FALSE),"")</f>
        <v>INE</v>
      </c>
      <c r="AB5" s="302">
        <f>IFERROR(VLOOKUP(AB$2,BPU_4_M!$A$2:$D$69,4,FALSE),"")</f>
        <v>2019</v>
      </c>
      <c r="AC5" s="302" t="str">
        <f>IFERROR(VLOOKUP(AC$2,BPU_4_M!$A$2:$D$69,4,FALSE),"")</f>
        <v>LUC</v>
      </c>
      <c r="AD5" s="302" t="str">
        <f>IFERROR(VLOOKUP(AD$2,BPU_4_M!$A$2:$D$69,4,FALSE),"")</f>
        <v>Cartografía de la actualización continua (ACON)</v>
      </c>
      <c r="AE5" s="302" t="str">
        <f>IFERROR(VLOOKUP(AE$2,BPU_4_M!$A$2:$D$69,4,FALSE),"")</f>
        <v>INE</v>
      </c>
      <c r="AF5" s="302">
        <f>IFERROR(VLOOKUP(AF$2,BPU_4_M!$A$2:$D$69,4,FALSE),"")</f>
        <v>2019</v>
      </c>
      <c r="AG5" s="302" t="str">
        <f>IFERROR(VLOOKUP(AG$2,BPU_4_M!$A$2:$D$69,4,FALSE),"")</f>
        <v>Comunal</v>
      </c>
      <c r="AH5" s="302"/>
      <c r="AI5" s="302"/>
      <c r="AJ5" s="302"/>
      <c r="AK5" s="302"/>
    </row>
    <row r="6" spans="1:37" s="730" customFormat="1" ht="144">
      <c r="A6" s="302" t="str">
        <f>IFERROR(VLOOKUP(A$2,BPU_1_M!$A$2:$D$69,4,FALSE),"")</f>
        <v>BPU_1</v>
      </c>
      <c r="B6" s="302" t="str">
        <f>IFERROR(VLOOKUP(B$2,BPU_1_M!$A$2:$D$69,4,FALSE),"")</f>
        <v>1. Mejor acceso a servicios y equipamientos públicos básicos</v>
      </c>
      <c r="C6" s="302" t="str">
        <f>IFERROR(VLOOKUP(C$2,BPU_1_M!$A$2:$D$69,4,FALSE),"")</f>
        <v>Accesibilidad educación inicial</v>
      </c>
      <c r="D6" s="302" t="str">
        <f>IFERROR(VLOOKUP(D$2,BPU_1_M!$A$2:$D$69,4,FALSE),"")</f>
        <v>Distancia a establecimientos de educación inicial</v>
      </c>
      <c r="E6" s="302" t="str">
        <f>IFERROR(VLOOKUP(E$2,BPU_1_M!$A$2:$D$69,4,FALSE),"")</f>
        <v>Estructural</v>
      </c>
      <c r="F6" s="302">
        <f>IFERROR(VLOOKUP(F$2,BPU_1_M!$A$2:$D$69,4,FALSE),"")</f>
        <v>2020</v>
      </c>
      <c r="G6" s="302" t="str">
        <f>IFERROR(VLOOKUP(G$2,BPU_1_M!$A$2:$D$69,4,FALSE),"")</f>
        <v>Comunal</v>
      </c>
      <c r="H6" s="302" t="str">
        <f>IFERROR(VLOOKUP(H$2,BPU_1_M!$A$2:$D$69,4,FALSE),"")</f>
        <v>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v>
      </c>
      <c r="I6" s="302" t="str">
        <f>IFERROR(VLOOKUP(I$2,BPU_1_M!$A$2:$D$69,4,FALSE),"")</f>
        <v>Geoprocesamiento y análisis de bases de datos</v>
      </c>
      <c r="J6" s="302" t="str">
        <f>IFERROR(VLOOKUP(J$2,BPU_1_M!$A$2:$D$69,4,FALSE),"")</f>
        <v>Límite Urbano Censal (LUC) de 117 comunas</v>
      </c>
      <c r="K6" s="302" t="str">
        <f>IFERROR(VLOOKUP(K$2,BPU_1_M!$A$2:$D$69,4,FALSE),"")</f>
        <v>LUC de 117 comunas</v>
      </c>
      <c r="L6" s="302" t="str">
        <f>IFERROR(VLOOKUP(L$2,BPU_1_M!$A$2:$D$69,4,FALSE),"")</f>
        <v>Metros lineales</v>
      </c>
      <c r="M6" s="814">
        <f>IFERROR(VLOOKUP(M$2,BPU_1_M!$A$2:$D$69,4,FALSE),"")</f>
        <v>43557</v>
      </c>
      <c r="N6" s="814">
        <f>IFERROR(VLOOKUP(N$2,BPU_1_M!$A$2:$D$69,4,FALSE),"")</f>
        <v>44342</v>
      </c>
      <c r="O6" s="302" t="str">
        <f>IFERROR(VLOOKUP(O$2,BPU_1_M!$A$2:$D$69,4,FALSE),"")</f>
        <v>Anual</v>
      </c>
      <c r="P6" s="302" t="str">
        <f>IFERROR(VLOOKUP(P$2,BPU_1_M!$A$2:$D$69,4,FALSE),"")</f>
        <v>Educación Inicial Jardines Infantiles - Accesibilidad - Distancia</v>
      </c>
      <c r="Q6" s="302" t="str">
        <f>IFERROR(VLOOKUP(Q$2,BPU_1_M!$A$2:$D$69,4,FALSE),"")</f>
        <v>Sociedad</v>
      </c>
      <c r="R6" s="302" t="str">
        <f>IFERROR(VLOOKUP(R$2,BPU_1_M!$A$2:$D$69,4,FALSE),"")</f>
        <v>Instituto Nacional de Estadísticas (INE)</v>
      </c>
      <c r="S6" s="302" t="str">
        <f>IFERROR(VLOOKUP(S$2,BPU_1_M!$A$2:$D$69,4,FALSE),"")</f>
        <v>1. En casos excepcionales, el uso de centroides (puntos que definen el centro geométrico de un objeto) distorsiona la distancia entre establecimientos de educación inicial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El indicador actualmente solo mide la accesibilidad de la educación pública y subvencionada. En el futuro se incorporarán los establecimientos privados.</v>
      </c>
      <c r="T6" s="302" t="str">
        <f>IFERROR(VLOOKUP(T$2,BPU_1_M!$A$2:$D$69,4,FALSE),"")</f>
        <v xml:space="preserve">1. La línea base 2018 contiene establecimientos que en forma exclusiva entregan educación en el nivel inicial; a partir de la actualización 2019 se incorporaron además establecimientos que dentro de su matrícula incluyen tanto el nivel inicial como los niveles superiores (básico y medio).                                                                                                                                                               2. Entre el año 2018 y 2019, se experimentó un aumento de cobertura en los niveles inicial, básica y media cercano  a un 30%, debido al proceso de gratuidad. Esto significó el cambio de régimen de pago de colegios subvencionados y por lo tanto la incorporación de un importante número de establecimientos a la red pública de educación. En el caso de la educación inicial el aumento fue de 35%, lo que implicó una mejora sustantiva en el resultado final del indicador.                                                                                                                                                                                              3. La actualización de información espacial por parte de MINEDUC, no solo corresponde a la incorporación de establecimientos, ya sea por gratuidad como por la inauguración de nuevas dependencias, sino que también al ajuste cartográfico de geolocalizaciones, lo que implica mejoras en los resultados.                                                                                            4. Si bien en la presente actualización se utilizó la misma base de establecimientos de educación inicial que en la actualización anterior, dado que esta data de 2019, tras la revisión de la capa utilizada se experimenta una leve disminución en el total de establecimientos de educación inicial (desde los 6492 presentes en la Act2019 a 6448 en la Act2020) producto de la actualización en la dependencia de 45 jardines infantiles que pasaron a ser de carácter particular. </v>
      </c>
      <c r="U6" s="302" t="str">
        <f>IFERROR(VLOOKUP(U$2,BPU_1_M!$A$2:$D$69,4,FALSE),"")</f>
        <v xml:space="preserve">BPU_3, BPU_4   </v>
      </c>
      <c r="V6" s="302" t="str">
        <f>IFERROR(VLOOKUP(V$2,BPU_1_M!$A$2:$D$69,4,FALSE),"")</f>
        <v>Coberturas de establecimientos de educación de parvularia</v>
      </c>
      <c r="W6" s="302" t="str">
        <f>IFERROR(VLOOKUP(W$2,BPU_1_M!$A$2:$D$69,4,FALSE),"")</f>
        <v>Instituto Nacional de Estadísticas (INE), Ministerio de Educación (MINEDUC)</v>
      </c>
      <c r="X6" s="302">
        <f>IFERROR(VLOOKUP(X$2,BPU_1_M!$A$2:$D$69,4,FALSE),"")</f>
        <v>2019</v>
      </c>
      <c r="Y6" s="302" t="str">
        <f>IFERROR(VLOOKUP(Y$2,BPU_1_M!$A$2:$D$69,4,FALSE),"")</f>
        <v>Comunal</v>
      </c>
      <c r="Z6" s="302" t="str">
        <f>IFERROR(VLOOKUP(Z$2,BPU_1_M!$A$2:$D$69,4,FALSE),"")</f>
        <v xml:space="preserve">Cobertura de ejes viales </v>
      </c>
      <c r="AA6" s="302" t="str">
        <f>IFERROR(VLOOKUP(AA$2,BPU_1_M!$A$2:$D$69,4,FALSE),"")</f>
        <v>INE</v>
      </c>
      <c r="AB6" s="302">
        <f>IFERROR(VLOOKUP(AB$2,BPU_1_M!$A$2:$D$69,4,FALSE),"")</f>
        <v>2019</v>
      </c>
      <c r="AC6" s="302" t="str">
        <f>IFERROR(VLOOKUP(AC$2,BPU_1_M!$A$2:$D$69,4,FALSE),"")</f>
        <v>LUC</v>
      </c>
      <c r="AD6" s="302" t="str">
        <f>IFERROR(VLOOKUP(AD$2,BPU_1_M!$A$2:$D$69,4,FALSE),"")</f>
        <v>Cartografía de la actualización continua (ACON)</v>
      </c>
      <c r="AE6" s="302" t="str">
        <f>IFERROR(VLOOKUP(AE$2,BPU_1_M!$A$2:$D$69,4,FALSE),"")</f>
        <v>INE</v>
      </c>
      <c r="AF6" s="302">
        <f>IFERROR(VLOOKUP(AF$2,BPU_1_M!$A$2:$D$69,4,FALSE),"")</f>
        <v>2019</v>
      </c>
      <c r="AG6" s="302" t="str">
        <f>IFERROR(VLOOKUP(AG$2,BPU_1_M!$A$2:$D$69,4,FALSE),"")</f>
        <v>Comunal</v>
      </c>
      <c r="AH6" s="302" t="str">
        <f>IFERROR(VLOOKUP(AH$2,BPU_1_M!$A$2:$D$69,4,FALSE),"")</f>
        <v/>
      </c>
      <c r="AI6" s="302" t="str">
        <f>IFERROR(VLOOKUP(AI$2,BPU_1_M!$A$2:$D$69,4,FALSE),"")</f>
        <v/>
      </c>
      <c r="AJ6" s="302" t="str">
        <f>IFERROR(VLOOKUP(AJ$2,BPU_1_M!$A$2:$D$69,4,FALSE),"")</f>
        <v/>
      </c>
      <c r="AK6" s="302" t="str">
        <f>IFERROR(VLOOKUP(AK$2,BPU_1_M!$A$2:$D$69,4,FALSE),"")</f>
        <v/>
      </c>
    </row>
    <row r="7" spans="1:37" s="730" customFormat="1" ht="72">
      <c r="A7" s="302" t="str">
        <f>IFERROR(VLOOKUP(A$2,EA_93_M!$A$2:$C$69,3,FALSE),"")</f>
        <v>EA_93</v>
      </c>
      <c r="B7" s="302" t="str">
        <f>IFERROR(VLOOKUP(B$2,EA_93_M!$A$2:$C$69,3,FALSE),"")</f>
        <v xml:space="preserve">2. Mejor acceso a movilidad sustentable </v>
      </c>
      <c r="C7" s="302" t="str">
        <f>IFERROR(VLOOKUP(C$2,EA_93_M!$A$2:$C$69,3,FALSE),"")</f>
        <v>Condiciones para la movilidad activa</v>
      </c>
      <c r="D7" s="302" t="str">
        <f>IFERROR(VLOOKUP(D$2,EA_93_M!$A$2:$C$69,3,FALSE),"")</f>
        <v>Porcentaje de cobertura de la red de ciclovía sobre la red vial</v>
      </c>
      <c r="E7" s="302" t="str">
        <f>IFERROR(VLOOKUP(E$2,EA_93_M!$A$2:$C$69,3,FALSE),"")</f>
        <v>Complementario</v>
      </c>
      <c r="F7" s="302">
        <f>IFERROR(VLOOKUP(F$2,EA_93_M!$A$2:$C$69,3,FALSE),"")</f>
        <v>2020</v>
      </c>
      <c r="G7" s="302" t="str">
        <f>IFERROR(VLOOKUP(G$2,EA_93_M!$A$2:$C$69,3,FALSE),"")</f>
        <v>Comunal</v>
      </c>
      <c r="H7" s="302" t="str">
        <f>IFERROR(VLOOKUP(H$2,EA_93_M!$A$2:$C$69,3,FALSE),"")</f>
        <v>Este indicador corresponde a la suma de tramos de la red de ciclovías en relación con la extensión total de la red vial. Se entiende por ciclovía  al espacio destinado al uso exclusivo de bicicletas y otros ciclos (vehículos no motorizados de una o más ruedas propulsados a tracción humana como bicicletas, skaters y patines), que puede estar segregada física o visualmente.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v>
      </c>
      <c r="I7" s="302" t="str">
        <f>IFERROR(VLOOKUP(I$2,EA_93_M!$A$2:$C$69,3,FALSE),"")</f>
        <v>Geoprocesamiento</v>
      </c>
      <c r="J7" s="302" t="str">
        <f>IFERROR(VLOOKUP(J$2,EA_93_M!$A$2:$C$69,3,FALSE),"")</f>
        <v>Límite Urbano Censal (LUC) de 117 comunas</v>
      </c>
      <c r="K7" s="302" t="str">
        <f>IFERROR(VLOOKUP(K$2,EA_93_M!$A$2:$C$69,3,FALSE),"")</f>
        <v>LUC de 101 comunas</v>
      </c>
      <c r="L7" s="302" t="str">
        <f>IFERROR(VLOOKUP(L$2,EA_93_M!$A$2:$C$69,3,FALSE),"")</f>
        <v>Porcentaje</v>
      </c>
      <c r="M7" s="814">
        <f>IFERROR(VLOOKUP(M$2,EA_93_M!$A$2:$C$69,3,FALSE),"")</f>
        <v>43046</v>
      </c>
      <c r="N7" s="814">
        <f>IFERROR(VLOOKUP(N$2,EA_93_M!$A$2:$C$69,3,FALSE),"")</f>
        <v>44391</v>
      </c>
      <c r="O7" s="302" t="str">
        <f>IFERROR(VLOOKUP(O$2,EA_93_M!$A$2:$C$69,3,FALSE),"")</f>
        <v>2 años</v>
      </c>
      <c r="P7" s="302" t="str">
        <f>IFERROR(VLOOKUP(P$2,EA_93_M!$A$2:$C$69,3,FALSE),"")</f>
        <v>Ciclovía - Red Vial - Porcentaje</v>
      </c>
      <c r="Q7" s="302" t="str">
        <f>IFERROR(VLOOKUP(Q$2,EA_93_M!$A$2:$C$69,3,FALSE),"")</f>
        <v>Movilidad</v>
      </c>
      <c r="R7" s="302" t="str">
        <f>IFERROR(VLOOKUP(R$2,EA_93_M!$A$2:$C$69,3,FALSE),"")</f>
        <v>Instituto Nacional de Estadísticas (INE)</v>
      </c>
      <c r="S7" s="302" t="str">
        <f>IFERROR(VLOOKUP(S$2,EA_93_M!$A$2:$C$69,3,FALSE),"")</f>
        <v>1. El indicador mide únicamente la longitud (m o km) de las ciclovías implementadas sin dar cuenta de la calidad de ellas.
2. La información de las bases de datos pueden diferir en su actualización, por lo que se complementa con la revisión de otros mapas o visores de ciclovías así como también de imágenes satelitales.</v>
      </c>
      <c r="T7" s="302" t="str">
        <f>IFERROR(VLOOKUP(T$2,EA_93_M!$A$2:$C$69,3,FALSE),"")</f>
        <v>1. En el 49,57% de las comunas (58) aumentó el porcentaje de ciclovías respecto a la red vial. 
2. Treinta comunas (26,64%) resultaron con un menor porcentaje de cobertura de red de ciclovías respecto a la LB2018. La cobertura vial incorporada principalmente y los ajustes realizados incidieron en el resultado final.
3. Un total de 16 comunas (13,68%) no tienen o disponen de ciclovías.                                                                                                         4. Con las diferentes fuentes de información , se seleccionan las ciclovías existentes o terminadas (descartando las que se encontraban en etapa de diseño, prefactibilidad o en ejecución) y se corroboran visualizándolas en las imágenes satelitales.</v>
      </c>
      <c r="U7" s="302" t="str">
        <f>IFERROR(VLOOKUP(U$2,EA_93_M!$A$2:$C$69,3,FALSE),"")</f>
        <v>No tiene</v>
      </c>
      <c r="V7" s="302" t="str">
        <f>IFERROR(VLOOKUP(V$2,EA_93_M!$A$2:$C$69,3,FALSE),"")</f>
        <v>Ciclovías</v>
      </c>
      <c r="W7" s="302" t="str">
        <f>IFERROR(VLOOKUP(W$2,EA_93_M!$A$2:$C$69,3,FALSE),"")</f>
        <v>Catastros de la Secretaría de Planificación de Transporte (SECTRA) complementado con los del Ministerio de Vivienda y Urbanismo (MINVU)</v>
      </c>
      <c r="X7" s="302">
        <f>IFERROR(VLOOKUP(X$2,EA_93_M!$A$2:$C$69,3,FALSE),"")</f>
        <v>2020</v>
      </c>
      <c r="Y7" s="302" t="str">
        <f>IFERROR(VLOOKUP(Y$2,EA_93_M!$A$2:$C$69,3,FALSE),"")</f>
        <v xml:space="preserve">Comunal </v>
      </c>
      <c r="Z7" s="302" t="str">
        <f>IFERROR(VLOOKUP(Z$2,EA_93_M!$A$2:$C$69,3,FALSE),"")</f>
        <v xml:space="preserve">Eje vial actualizado sobre la base ACON año 2019 </v>
      </c>
      <c r="AA7" s="302" t="str">
        <f>IFERROR(VLOOKUP(AA$2,EA_93_M!$A$2:$C$69,3,FALSE),"")</f>
        <v>INE</v>
      </c>
      <c r="AB7" s="302">
        <f>IFERROR(VLOOKUP(AB$2,EA_93_M!$A$2:$C$69,3,FALSE),"")</f>
        <v>2019</v>
      </c>
      <c r="AC7" s="302" t="str">
        <f>IFERROR(VLOOKUP(AC$2,EA_93_M!$A$2:$C$69,3,FALSE),"")</f>
        <v>LUC</v>
      </c>
      <c r="AD7" s="302">
        <f>IFERROR(VLOOKUP(AD$2,EA_93_M!$A$2:$C$69,3,FALSE),"")</f>
        <v>0</v>
      </c>
      <c r="AE7" s="302">
        <f>IFERROR(VLOOKUP(AE$2,EA_93_M!$A$2:$C$69,3,FALSE),"")</f>
        <v>0</v>
      </c>
      <c r="AF7" s="302">
        <f>IFERROR(VLOOKUP(AF$2,EA_93_M!$A$2:$C$69,3,FALSE),"")</f>
        <v>0</v>
      </c>
      <c r="AG7" s="302">
        <f>IFERROR(VLOOKUP(AG$2,EA_93_M!$A$2:$C$69,3,FALSE),"")</f>
        <v>0</v>
      </c>
      <c r="AH7" s="302" t="str">
        <f>IFERROR(VLOOKUP(AH$2,EA_93_M!$A$2:$C$69,3,FALSE),"")</f>
        <v/>
      </c>
      <c r="AI7" s="302" t="str">
        <f>IFERROR(VLOOKUP(AI$2,EA_93_M!$A$2:$C$69,3,FALSE),"")</f>
        <v/>
      </c>
      <c r="AJ7" s="302" t="str">
        <f>IFERROR(VLOOKUP(AJ$2,EA_93_M!$A$2:$C$69,3,FALSE),"")</f>
        <v/>
      </c>
      <c r="AK7" s="302" t="str">
        <f>IFERROR(VLOOKUP(AK$2,EA_93_M!$A$2:$C$69,3,FALSE),"")</f>
        <v/>
      </c>
    </row>
    <row r="8" spans="1:37" s="730" customFormat="1" ht="72">
      <c r="A8" s="302" t="str">
        <f>IFERROR(VLOOKUP(A$2,DE_28_M!$A$2:$D$69,4,FALSE),"")</f>
        <v>DE_28</v>
      </c>
      <c r="B8" s="302" t="str">
        <f>IFERROR(VLOOKUP(B$2,DE_28_M!$A$2:$D$69,4,FALSE),"")</f>
        <v xml:space="preserve">2. Mejor acceso a movilidad sustentable </v>
      </c>
      <c r="C8" s="302" t="str">
        <f>IFERROR(VLOOKUP(C$2,DE_28_M!$A$2:$D$69,4,FALSE),"")</f>
        <v>Seguridad vial</v>
      </c>
      <c r="D8" s="302" t="str">
        <f>IFERROR(VLOOKUP(D$2,DE_28_M!$A$2:$D$69,4,FALSE),"")</f>
        <v>Número de víctimas mortales en siniestros de tránsito por cada 100.000 habitantes</v>
      </c>
      <c r="E8" s="302" t="str">
        <f>IFERROR(VLOOKUP(E$2,DE_28_M!$A$2:$D$69,4,FALSE),"")</f>
        <v>Estructural</v>
      </c>
      <c r="F8" s="302">
        <f>IFERROR(VLOOKUP(F$2,DE_28_M!$A$2:$D$69,4,FALSE),"")</f>
        <v>2020</v>
      </c>
      <c r="G8" s="302" t="str">
        <f>IFERROR(VLOOKUP(G$2,DE_28_M!$A$2:$D$69,4,FALSE),"")</f>
        <v>Comunal</v>
      </c>
      <c r="H8" s="302" t="str">
        <f>IFERROR(VLOOKUP(H$2,DE_28_M!$A$2:$D$69,4,FALSE),"")</f>
        <v>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v>
      </c>
      <c r="I8" s="302" t="str">
        <f>IFERROR(VLOOKUP(I$2,DE_28_M!$A$2:$D$69,4,FALSE),"")</f>
        <v>Análisis de bases de datos</v>
      </c>
      <c r="J8" s="302" t="str">
        <f>IFERROR(VLOOKUP(J$2,DE_28_M!$A$2:$D$69,4,FALSE),"")</f>
        <v>117 comunas</v>
      </c>
      <c r="K8" s="302" t="str">
        <f>IFERROR(VLOOKUP(K$2,DE_28_M!$A$2:$D$69,4,FALSE),"")</f>
        <v>117 comunas</v>
      </c>
      <c r="L8" s="302" t="str">
        <f>IFERROR(VLOOKUP(L$2,DE_28_M!$A$2:$D$69,4,FALSE),"")</f>
        <v>Relación (Número de víctimas mortales por cada 100.000 Habitantes)</v>
      </c>
      <c r="M8" s="814">
        <f>IFERROR(VLOOKUP(M$2,DE_28_M!$A$2:$D$69,4,FALSE),"")</f>
        <v>43307</v>
      </c>
      <c r="N8" s="814">
        <f>IFERROR(VLOOKUP(N$2,DE_28_M!$A$2:$D$69,4,FALSE),"")</f>
        <v>44392</v>
      </c>
      <c r="O8" s="302" t="str">
        <f>IFERROR(VLOOKUP(O$2,DE_28_M!$A$2:$D$69,4,FALSE),"")</f>
        <v>Anual</v>
      </c>
      <c r="P8" s="302" t="str">
        <f>IFERROR(VLOOKUP(P$2,DE_28_M!$A$2:$D$69,4,FALSE),"")</f>
        <v>Seguridad vial</v>
      </c>
      <c r="Q8" s="302" t="str">
        <f>IFERROR(VLOOKUP(Q$2,DE_28_M!$A$2:$D$69,4,FALSE),"")</f>
        <v>Movilidad</v>
      </c>
      <c r="R8" s="302" t="str">
        <f>IFERROR(VLOOKUP(R$2,DE_28_M!$A$2:$D$69,4,FALSE),"")</f>
        <v>Instituto Nacional de Estadísticas (INE)</v>
      </c>
      <c r="S8" s="302" t="str">
        <f>IFERROR(VLOOKUP(S$2,DE_28_M!$A$2:$D$69,4,FALSE),"")</f>
        <v>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v>
      </c>
      <c r="T8" s="302" t="str">
        <f>IFERROR(VLOOKUP(T$2,DE_28_M!$A$2:$D$69,4,FALSE),"")</f>
        <v xml:space="preserve">Para esta medición se cuenta con la desagregación de la cantidad de víctimas mortales ocurrida en siniestros de tránsito según zona urbana y zona rural, lo que permite dimensionar la cantidad de accidentes con resultado de muerte ocurridos fuera del radio urbano de las comunas en medición. </v>
      </c>
      <c r="U8" s="302" t="str">
        <f>IFERROR(VLOOKUP(U$2,DE_28_M!$A$2:$D$69,4,FALSE),"")</f>
        <v>No tiene</v>
      </c>
      <c r="V8" s="302" t="str">
        <f>IFERROR(VLOOKUP(V$2,DE_28_M!$A$2:$D$69,4,FALSE),"")</f>
        <v>Número de víctimas mortales en siniestros de tránsito</v>
      </c>
      <c r="W8" s="302" t="str">
        <f>IFERROR(VLOOKUP(W$2,DE_28_M!$A$2:$D$69,4,FALSE),"")</f>
        <v xml:space="preserve">Comisión Nacional de Tránsito (CONASET) </v>
      </c>
      <c r="X8" s="302">
        <f>IFERROR(VLOOKUP(X$2,DE_28_M!$A$2:$D$69,4,FALSE),"")</f>
        <v>2020</v>
      </c>
      <c r="Y8" s="302" t="str">
        <f>IFERROR(VLOOKUP(Y$2,DE_28_M!$A$2:$D$69,4,FALSE),"")</f>
        <v>Comunal</v>
      </c>
      <c r="Z8" s="302" t="str">
        <f>IFERROR(VLOOKUP(Z$2,DE_28_M!$A$2:$D$69,4,FALSE),"")</f>
        <v>Proyección de población con base al Censo 2017</v>
      </c>
      <c r="AA8" s="302" t="str">
        <f>IFERROR(VLOOKUP(AA$2,DE_28_M!$A$2:$D$69,4,FALSE),"")</f>
        <v>INE</v>
      </c>
      <c r="AB8" s="302">
        <f>IFERROR(VLOOKUP(AB$2,DE_28_M!$A$2:$D$69,4,FALSE),"")</f>
        <v>2020</v>
      </c>
      <c r="AC8" s="302" t="str">
        <f>IFERROR(VLOOKUP(AC$2,DE_28_M!$A$2:$D$69,4,FALSE),"")</f>
        <v>Comunal</v>
      </c>
      <c r="AD8" s="302"/>
      <c r="AE8" s="302"/>
      <c r="AF8" s="302"/>
      <c r="AG8" s="302"/>
      <c r="AH8" s="302" t="str">
        <f>IFERROR(VLOOKUP(AH$2,DE_28_M!$A$2:$D$69,4,FALSE),"")</f>
        <v/>
      </c>
      <c r="AI8" s="302" t="str">
        <f>IFERROR(VLOOKUP(AI$2,DE_28_M!$A$2:$D$69,4,FALSE),"")</f>
        <v/>
      </c>
      <c r="AJ8" s="302" t="str">
        <f>IFERROR(VLOOKUP(AJ$2,DE_28_M!$A$2:$D$69,4,FALSE),"")</f>
        <v/>
      </c>
      <c r="AK8" s="302" t="str">
        <f>IFERROR(VLOOKUP(AK$2,DE_28_M!$A$2:$D$69,4,FALSE),"")</f>
        <v/>
      </c>
    </row>
    <row r="9" spans="1:37" s="730" customFormat="1" ht="72">
      <c r="A9" s="302" t="str">
        <f>IFERROR(VLOOKUP(A$2,DE_31_M!$A$2:$D$69,4,FALSE),"")</f>
        <v>DE_31</v>
      </c>
      <c r="B9" s="302" t="str">
        <f>IFERROR(VLOOKUP(B$2,DE_31_M!$A$2:$D$69,4,FALSE),"")</f>
        <v>2. Mejor acceso a movilidad sustentable</v>
      </c>
      <c r="C9" s="302" t="str">
        <f>IFERROR(VLOOKUP(C$2,DE_31_M!$A$2:$D$69,4,FALSE),"")</f>
        <v>Seguridad vial</v>
      </c>
      <c r="D9" s="302" t="str">
        <f>IFERROR(VLOOKUP(D$2,DE_31_M!$A$2:$D$69,4,FALSE),"")</f>
        <v>Número de víctimas lesionadas en siniestros de tránsito por cada 100.000 habitantes</v>
      </c>
      <c r="E9" s="302" t="str">
        <f>IFERROR(VLOOKUP(E$2,DE_31_M!$A$2:$D$69,4,FALSE),"")</f>
        <v>Estructural</v>
      </c>
      <c r="F9" s="302">
        <f>IFERROR(VLOOKUP(F$2,DE_31_M!$A$2:$D$69,4,FALSE),"")</f>
        <v>2020</v>
      </c>
      <c r="G9" s="302" t="str">
        <f>IFERROR(VLOOKUP(G$2,DE_31_M!$A$2:$D$69,4,FALSE),"")</f>
        <v xml:space="preserve">Comunal </v>
      </c>
      <c r="H9" s="302" t="str">
        <f>IFERROR(VLOOKUP(H$2,DE_31_M!$A$2:$D$69,4,FALSE),"")</f>
        <v>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Un aumento en el valor de este indicador mostraría el incremento de una educación vial deficiente y malas prácticas en las normas de tránsito como excesos de velocidad, conducción bajo la influencia del alcohol, entre otras causas.</v>
      </c>
      <c r="I9" s="302" t="str">
        <f>IFERROR(VLOOKUP(I$2,DE_31_M!$A$2:$D$69,4,FALSE),"")</f>
        <v>Análisis de bases de datos</v>
      </c>
      <c r="J9" s="302" t="str">
        <f>IFERROR(VLOOKUP(J$2,DE_31_M!$A$2:$D$69,4,FALSE),"")</f>
        <v>117 comunas</v>
      </c>
      <c r="K9" s="302" t="str">
        <f>IFERROR(VLOOKUP(K$2,DE_31_M!$A$2:$D$69,4,FALSE),"")</f>
        <v>117 comunas</v>
      </c>
      <c r="L9" s="302" t="str">
        <f>IFERROR(VLOOKUP(L$2,DE_31_M!$A$2:$D$69,4,FALSE),"")</f>
        <v>Relación (Número de víctimas lesionadas por cada 100.000 Habitantes)</v>
      </c>
      <c r="M9" s="814">
        <f>IFERROR(VLOOKUP(M$2,DE_31_M!$A$2:$D$69,4,FALSE),"")</f>
        <v>43307</v>
      </c>
      <c r="N9" s="814">
        <f>IFERROR(VLOOKUP(N$2,DE_31_M!$A$2:$D$69,4,FALSE),"")</f>
        <v>44392</v>
      </c>
      <c r="O9" s="302" t="str">
        <f>IFERROR(VLOOKUP(O$2,DE_31_M!$A$2:$D$69,4,FALSE),"")</f>
        <v>Anual</v>
      </c>
      <c r="P9" s="302" t="str">
        <f>IFERROR(VLOOKUP(P$2,DE_31_M!$A$2:$D$69,4,FALSE),"")</f>
        <v>Seguridad vial</v>
      </c>
      <c r="Q9" s="302" t="str">
        <f>IFERROR(VLOOKUP(Q$2,DE_31_M!$A$2:$D$69,4,FALSE),"")</f>
        <v>Movilidad</v>
      </c>
      <c r="R9" s="302" t="str">
        <f>IFERROR(VLOOKUP(R$2,DE_31_M!$A$2:$D$69,4,FALSE),"")</f>
        <v>Instituto Nacional de Estadísticas (INE)</v>
      </c>
      <c r="S9" s="302" t="str">
        <f>IFERROR(VLOOKUP(S$2,DE_31_M!$A$2:$D$69,4,FALSE),"")</f>
        <v>Las estadísticas de lesionados en el tránsito agrupan 3 categorías de lesiones: "Leves"; "Menos graves" y "Graves". Los registros de CONASET abarcan solo hasta las 24 horas posteriores de la ocurrencia el siniestro, por lo que aquellas personas que evolucionan a mayor gravedad no se ven reflejadas en el indicador.</v>
      </c>
      <c r="T9" s="302" t="str">
        <f>IFERROR(VLOOKUP(T$2,DE_31_M!$A$2:$D$69,4,FALSE),"")</f>
        <v>Para esta medición se cuenta con la desagregación de la cantidad de víctimas lesionadas ocurridas en siniestros de tránsito según zona urbana y zona rural, lo que permite dimensionar la cantidad de accidentes ocurridos fuera del radio urbano de las comunas en medición.</v>
      </c>
      <c r="U9" s="302" t="str">
        <f>IFERROR(VLOOKUP(U$2,DE_31_M!$A$2:$D$69,4,FALSE),"")</f>
        <v>No tiene</v>
      </c>
      <c r="V9" s="302" t="str">
        <f>IFERROR(VLOOKUP(V$2,DE_31_M!$A$2:$D$69,4,FALSE),"")</f>
        <v>Número de víctimas lesionadas en siniestros de tránsito</v>
      </c>
      <c r="W9" s="302" t="str">
        <f>IFERROR(VLOOKUP(W$2,DE_31_M!$A$2:$D$69,4,FALSE),"")</f>
        <v xml:space="preserve">Comisión Nacional de Tránsito (CONASET) </v>
      </c>
      <c r="X9" s="302">
        <f>IFERROR(VLOOKUP(X$2,DE_31_M!$A$2:$D$69,4,FALSE),"")</f>
        <v>2020</v>
      </c>
      <c r="Y9" s="302" t="str">
        <f>IFERROR(VLOOKUP(Y$2,DE_31_M!$A$2:$D$69,4,FALSE),"")</f>
        <v xml:space="preserve">Comunal </v>
      </c>
      <c r="Z9" s="302" t="str">
        <f>IFERROR(VLOOKUP(Z$2,DE_31_M!$A$2:$D$69,4,FALSE),"")</f>
        <v>Proyección de población con base al Censo 2017</v>
      </c>
      <c r="AA9" s="302" t="str">
        <f>IFERROR(VLOOKUP(AA$2,DE_31_M!$A$2:$D$69,4,FALSE),"")</f>
        <v>INE</v>
      </c>
      <c r="AB9" s="302">
        <f>IFERROR(VLOOKUP(AB$2,DE_31_M!$A$2:$D$69,4,FALSE),"")</f>
        <v>2020</v>
      </c>
      <c r="AC9" s="302" t="str">
        <f>IFERROR(VLOOKUP(AC$2,DE_31_M!$A$2:$D$69,4,FALSE),"")</f>
        <v>Comunal</v>
      </c>
      <c r="AD9" s="302"/>
      <c r="AE9" s="302"/>
      <c r="AF9" s="302"/>
      <c r="AG9" s="302"/>
      <c r="AH9" s="302" t="str">
        <f>IFERROR(VLOOKUP(AH$2,DE_31_M!$A$2:$D$69,4,FALSE),"")</f>
        <v/>
      </c>
      <c r="AI9" s="302" t="str">
        <f>IFERROR(VLOOKUP(AI$2,DE_31_M!$A$2:$D$69,4,FALSE),"")</f>
        <v/>
      </c>
      <c r="AJ9" s="302" t="str">
        <f>IFERROR(VLOOKUP(AJ$2,DE_31_M!$A$2:$D$69,4,FALSE),"")</f>
        <v/>
      </c>
      <c r="AK9" s="302" t="str">
        <f>IFERROR(VLOOKUP(AK$2,DE_31_M!$A$2:$D$69,4,FALSE),"")</f>
        <v/>
      </c>
    </row>
    <row r="10" spans="1:37" s="730" customFormat="1" ht="60">
      <c r="A10" s="302" t="str">
        <f>IFERROR(VLOOKUP(A$2,EA_8_M!$A$2:$D$69,4,FALSE),"")</f>
        <v>EA_8</v>
      </c>
      <c r="B10" s="302" t="str">
        <f>IFERROR(VLOOKUP(B$2,EA_8_M!$A$2:$D$69,4,FALSE),"")</f>
        <v>3. Mejor calidad del Medio Ambiente urbano</v>
      </c>
      <c r="C10" s="302" t="str">
        <f>IFERROR(VLOOKUP(C$2,EA_8_M!$A$2:$D$69,4,FALSE),"")</f>
        <v>Eficiencia de uso del agua potable</v>
      </c>
      <c r="D10" s="302" t="str">
        <f>IFERROR(VLOOKUP(D$2,EA_8_M!$A$2:$D$69,4,FALSE),"")</f>
        <v xml:space="preserve">Consumo de agua potable residencial per cápita al día </v>
      </c>
      <c r="E10" s="302" t="str">
        <f>IFERROR(VLOOKUP(E$2,EA_8_M!$A$2:$D$69,4,FALSE),"")</f>
        <v>Estructural</v>
      </c>
      <c r="F10" s="302">
        <f>IFERROR(VLOOKUP(F$2,EA_8_M!$A$2:$D$69,4,FALSE),"")</f>
        <v>2020</v>
      </c>
      <c r="G10" s="302" t="str">
        <f>IFERROR(VLOOKUP(G$2,EA_8_M!$A$2:$D$69,4,FALSE),"")</f>
        <v>Ciudad</v>
      </c>
      <c r="H10" s="302" t="str">
        <f>IFERROR(VLOOKUP(H$2,EA_8_M!$A$2:$D$69,4,FALSE),"")</f>
        <v>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 Para el calculo del indicador, la población utilizada es una extrapolación en base a la información del Censo de Población y Vivienda del 2017 con respecto a las localidades reportadas por el SISS.</v>
      </c>
      <c r="I10" s="302" t="str">
        <f>IFERROR(VLOOKUP(I$2,EA_8_M!$A$2:$D$69,4,FALSE),"")</f>
        <v>Geoprocesamiento y análisis de base de datos</v>
      </c>
      <c r="J10" s="302" t="str">
        <f>IFERROR(VLOOKUP(J$2,EA_8_M!$A$2:$D$69,4,FALSE),"")</f>
        <v>35 ciudades</v>
      </c>
      <c r="K10" s="302" t="str">
        <f>IFERROR(VLOOKUP(K$2,EA_8_M!$A$2:$D$69,4,FALSE),"")</f>
        <v>35 ciudades</v>
      </c>
      <c r="L10" s="302" t="str">
        <f>IFERROR(VLOOKUP(L$2,EA_8_M!$A$2:$D$69,4,FALSE),"")</f>
        <v xml:space="preserve">Litros al día / Habitante </v>
      </c>
      <c r="M10" s="814">
        <f>IFERROR(VLOOKUP(M$2,EA_8_M!$A$2:$D$69,4,FALSE),"")</f>
        <v>43126</v>
      </c>
      <c r="N10" s="814">
        <f>IFERROR(VLOOKUP(N$2,EA_8_M!$A$2:$D$69,4,FALSE),"")</f>
        <v>44414</v>
      </c>
      <c r="O10" s="302" t="str">
        <f>IFERROR(VLOOKUP(O$2,EA_8_M!$A$2:$D$69,4,FALSE),"")</f>
        <v>Anual</v>
      </c>
      <c r="P10" s="302" t="str">
        <f>IFERROR(VLOOKUP(P$2,EA_8_M!$A$2:$D$69,4,FALSE),"")</f>
        <v>Agua Potable Residencial- Consumo- Localidades de la SISS</v>
      </c>
      <c r="Q10" s="302" t="str">
        <f>IFERROR(VLOOKUP(Q$2,EA_8_M!$A$2:$D$69,4,FALSE),"")</f>
        <v>Medio Ambiente</v>
      </c>
      <c r="R10" s="302" t="str">
        <f>IFERROR(VLOOKUP(R$2,EA_8_M!$A$2:$D$69,4,FALSE),"")</f>
        <v>Instituto Nacional de Estadísticas (INE)</v>
      </c>
      <c r="S10" s="302" t="str">
        <f>IFERROR(VLOOKUP(S$2,EA_8_M!$A$2:$D$69,4,FALSE),"")</f>
        <v>No se actualiza el dato de población, utilizándose la población por manzana censal registrada por el Censo de 2017</v>
      </c>
      <c r="T10" s="302" t="str">
        <f>IFERROR(VLOOKUP(T$2,EA_8_M!$A$2:$D$69,4,FALSE),"")</f>
        <v>No tiene</v>
      </c>
      <c r="U10" s="302" t="str">
        <f>IFERROR(VLOOKUP(U$2,EA_8_M!$A$2:$D$69,4,FALSE),"")</f>
        <v>EA_9</v>
      </c>
      <c r="V10" s="302" t="str">
        <f>IFERROR(VLOOKUP(V$2,EA_8_M!$A$2:$D$69,4,FALSE),"")</f>
        <v>Localidades de la SISS actualizada 2020</v>
      </c>
      <c r="W10" s="302" t="str">
        <f>IFERROR(VLOOKUP(W$2,EA_8_M!$A$2:$D$69,4,FALSE),"")</f>
        <v>SISS</v>
      </c>
      <c r="X10" s="302">
        <f>IFERROR(VLOOKUP(X$2,EA_8_M!$A$2:$D$69,4,FALSE),"")</f>
        <v>2020</v>
      </c>
      <c r="Y10" s="302" t="str">
        <f>IFERROR(VLOOKUP(Y$2,EA_8_M!$A$2:$D$69,4,FALSE),"")</f>
        <v>Localidades de la SISS</v>
      </c>
      <c r="Z10" s="302" t="str">
        <f>IFERROR(VLOOKUP(Z$2,EA_8_M!$A$2:$D$69,4,FALSE),"")</f>
        <v>Consumo de agua a escala comunal año 2020</v>
      </c>
      <c r="AA10" s="302" t="str">
        <f>IFERROR(VLOOKUP(AA$2,EA_8_M!$A$2:$D$69,4,FALSE),"")</f>
        <v>SISS</v>
      </c>
      <c r="AB10" s="302">
        <f>IFERROR(VLOOKUP(AB$2,EA_8_M!$A$2:$D$69,4,FALSE),"")</f>
        <v>2020</v>
      </c>
      <c r="AC10" s="302" t="str">
        <f>IFERROR(VLOOKUP(AC$2,EA_8_M!$A$2:$D$69,4,FALSE),"")</f>
        <v>Comunal</v>
      </c>
      <c r="AD10" s="302" t="str">
        <f>IFERROR(VLOOKUP(AD$2,EA_8_M!$A$2:$D$69,4,FALSE),"")</f>
        <v>Cobertura de manzanas con población</v>
      </c>
      <c r="AE10" s="302" t="str">
        <f>IFERROR(VLOOKUP(AE$2,EA_8_M!$A$2:$D$69,4,FALSE),"")</f>
        <v>INE</v>
      </c>
      <c r="AF10" s="302">
        <f>IFERROR(VLOOKUP(AF$2,EA_8_M!$A$2:$D$69,4,FALSE),"")</f>
        <v>2017</v>
      </c>
      <c r="AG10" s="302" t="str">
        <f>IFERROR(VLOOKUP(AG$2,EA_8_M!$A$2:$D$69,4,FALSE),"")</f>
        <v>Manzana censal</v>
      </c>
      <c r="AH10" s="302" t="str">
        <f>IFERROR(VLOOKUP(AH$2,EA_8_M!$A$2:$D$69,4,FALSE),"")</f>
        <v/>
      </c>
      <c r="AI10" s="302" t="str">
        <f>IFERROR(VLOOKUP(AI$2,EA_8_M!$A$2:$D$69,4,FALSE),"")</f>
        <v/>
      </c>
      <c r="AJ10" s="302" t="str">
        <f>IFERROR(VLOOKUP(AJ$2,EA_8_M!$A$2:$D$69,4,FALSE),"")</f>
        <v/>
      </c>
      <c r="AK10" s="302" t="str">
        <f>IFERROR(VLOOKUP(AK$2,EA_8_M!$A$2:$D$69,4,FALSE),"")</f>
        <v/>
      </c>
    </row>
    <row r="11" spans="1:37" s="730" customFormat="1" ht="72">
      <c r="A11" s="302" t="str">
        <f>IFERROR(VLOOKUP(A$2,EA_9_M!$A$2:$D$69,4,FALSE),"")</f>
        <v>EA_9</v>
      </c>
      <c r="B11" s="302" t="str">
        <f>IFERROR(VLOOKUP(B$2,EA_9_M!$A$2:$D$69,4,FALSE),"")</f>
        <v>3. Mejor calidad del Medio Ambiente urbano</v>
      </c>
      <c r="C11" s="302" t="str">
        <f>IFERROR(VLOOKUP(C$2,EA_9_M!$A$2:$D$69,4,FALSE),"")</f>
        <v>Eficiencia de uso del agua potable</v>
      </c>
      <c r="D11" s="302" t="str">
        <f>IFERROR(VLOOKUP(D$2,EA_9_M!$A$2:$D$69,4,FALSE),"")</f>
        <v>Porcentaje de agua no facturada</v>
      </c>
      <c r="E11" s="302" t="str">
        <f>IFERROR(VLOOKUP(E$2,EA_9_M!$A$2:$D$69,4,FALSE),"")</f>
        <v>Complementario</v>
      </c>
      <c r="F11" s="302">
        <f>IFERROR(VLOOKUP(F$2,EA_9_M!$A$2:$D$69,4,FALSE),"")</f>
        <v>2020</v>
      </c>
      <c r="G11" s="302" t="str">
        <f>IFERROR(VLOOKUP(G$2,EA_9_M!$A$2:$D$69,4,FALSE),"")</f>
        <v>Ciudad</v>
      </c>
      <c r="H11" s="302" t="str">
        <f>IFERROR(VLOOKUP(H$2,EA_9_M!$A$2:$D$69,4,FALSE),"")</f>
        <v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v>
      </c>
      <c r="I11" s="302" t="str">
        <f>IFERROR(VLOOKUP(I$2,EA_9_M!$A$2:$D$69,4,FALSE),"")</f>
        <v>Análisis de base de datos</v>
      </c>
      <c r="J11" s="302" t="str">
        <f>IFERROR(VLOOKUP(J$2,EA_9_M!$A$2:$D$69,4,FALSE),"")</f>
        <v>35 Ciudades</v>
      </c>
      <c r="K11" s="302" t="str">
        <f>IFERROR(VLOOKUP(K$2,EA_9_M!$A$2:$D$69,4,FALSE),"")</f>
        <v xml:space="preserve">35 Ciudades </v>
      </c>
      <c r="L11" s="302" t="str">
        <f>IFERROR(VLOOKUP(L$2,EA_9_M!$A$2:$D$69,4,FALSE),"")</f>
        <v xml:space="preserve">Porcentaje  </v>
      </c>
      <c r="M11" s="814">
        <f>IFERROR(VLOOKUP(M$2,EA_9_M!$A$2:$D$69,4,FALSE),"")</f>
        <v>43126</v>
      </c>
      <c r="N11" s="814">
        <f>IFERROR(VLOOKUP(N$2,EA_9_M!$A$2:$D$69,4,FALSE),"")</f>
        <v>44414</v>
      </c>
      <c r="O11" s="302" t="str">
        <f>IFERROR(VLOOKUP(O$2,EA_9_M!$A$2:$D$69,4,FALSE),"")</f>
        <v>Anual</v>
      </c>
      <c r="P11" s="302" t="str">
        <f>IFERROR(VLOOKUP(P$2,EA_9_M!$A$2:$D$69,4,FALSE),"")</f>
        <v>Agua potable comercializada- Producción de agua- Localidades de la SISS</v>
      </c>
      <c r="Q11" s="302" t="str">
        <f>IFERROR(VLOOKUP(Q$2,EA_9_M!$A$2:$D$69,4,FALSE),"")</f>
        <v>Medio Ambiente</v>
      </c>
      <c r="R11" s="302" t="str">
        <f>IFERROR(VLOOKUP(R$2,EA_9_M!$A$2:$D$69,4,FALSE),"")</f>
        <v>Instituto Nacional de Estadísticas (INE)</v>
      </c>
      <c r="S11" s="302" t="str">
        <f>IFERROR(VLOOKUP(S$2,EA_9_M!$A$2:$D$69,4,FALSE),"")</f>
        <v>El sistema SISS puede incluir tanto al área urbana como rural de las comunas, por lo que el indicador puede considerar territorios externos a las ciudades</v>
      </c>
      <c r="T11" s="302" t="str">
        <f>IFERROR(VLOOKUP(T$2,EA_9_M!$A$2:$D$69,4,FALSE),"")</f>
        <v>No tiene</v>
      </c>
      <c r="U11" s="302" t="str">
        <f>IFERROR(VLOOKUP(U$2,EA_9_M!$A$2:$D$69,4,FALSE),"")</f>
        <v>EA_9</v>
      </c>
      <c r="V11" s="302" t="str">
        <f>IFERROR(VLOOKUP(V$2,EA_9_M!$A$2:$D$69,4,FALSE),"")</f>
        <v>Localidades de la SISS actualizada 2020</v>
      </c>
      <c r="W11" s="302" t="str">
        <f>IFERROR(VLOOKUP(W$2,EA_9_M!$A$2:$D$69,4,FALSE),"")</f>
        <v>SISS</v>
      </c>
      <c r="X11" s="302">
        <f>IFERROR(VLOOKUP(X$2,EA_9_M!$A$2:$D$69,4,FALSE),"")</f>
        <v>2020</v>
      </c>
      <c r="Y11" s="302" t="str">
        <f>IFERROR(VLOOKUP(Y$2,EA_9_M!$A$2:$D$69,4,FALSE),"")</f>
        <v>Localidades de la SISS</v>
      </c>
      <c r="Z11" s="302" t="str">
        <f>IFERROR(VLOOKUP(Z$2,EA_9_M!$A$2:$D$69,4,FALSE),"")</f>
        <v>Consumo de agua a escala comunal año 2020</v>
      </c>
      <c r="AA11" s="302" t="str">
        <f>IFERROR(VLOOKUP(AA$2,EA_9_M!$A$2:$D$69,4,FALSE),"")</f>
        <v>SISS</v>
      </c>
      <c r="AB11" s="302">
        <f>IFERROR(VLOOKUP(AB$2,EA_9_M!$A$2:$D$69,4,FALSE),"")</f>
        <v>2020</v>
      </c>
      <c r="AC11" s="302" t="str">
        <f>IFERROR(VLOOKUP(AC$2,EA_9_M!$A$2:$D$69,4,FALSE),"")</f>
        <v>Localidades de la SISS</v>
      </c>
      <c r="AD11" s="302" t="str">
        <f>IFERROR(VLOOKUP(AD$2,EA_9_M!$A$2:$D$69,4,FALSE),"")</f>
        <v>Producción de agua a escala comunal año 2020</v>
      </c>
      <c r="AE11" s="302" t="str">
        <f>IFERROR(VLOOKUP(AE$2,EA_9_M!$A$2:$D$69,4,FALSE),"")</f>
        <v>SISS</v>
      </c>
      <c r="AF11" s="302">
        <f>IFERROR(VLOOKUP(AF$2,EA_9_M!$A$2:$D$69,4,FALSE),"")</f>
        <v>2020</v>
      </c>
      <c r="AG11" s="302" t="str">
        <f>IFERROR(VLOOKUP(AG$2,EA_9_M!$A$2:$D$69,4,FALSE),"")</f>
        <v>Localidades de la SISS</v>
      </c>
      <c r="AH11" s="302" t="str">
        <f>IFERROR(VLOOKUP(AH$2,EA_9_M!$A$2:$D$69,4,FALSE),"")</f>
        <v/>
      </c>
      <c r="AI11" s="302" t="str">
        <f>IFERROR(VLOOKUP(AI$2,EA_9_M!$A$2:$D$69,4,FALSE),"")</f>
        <v/>
      </c>
      <c r="AJ11" s="302" t="str">
        <f>IFERROR(VLOOKUP(AJ$2,EA_9_M!$A$2:$D$69,4,FALSE),"")</f>
        <v/>
      </c>
      <c r="AK11" s="302" t="str">
        <f>IFERROR(VLOOKUP(AK$2,EA_9_M!$A$2:$D$69,4,FALSE),"")</f>
        <v/>
      </c>
    </row>
    <row r="12" spans="1:37" s="730" customFormat="1" ht="72">
      <c r="A12" s="302" t="str">
        <f>IFERROR(VLOOKUP(A$2,EA_22_M!$A$2:$D$69,4,FALSE),"")</f>
        <v>EA_22</v>
      </c>
      <c r="B12" s="302" t="str">
        <f>IFERROR(VLOOKUP(B$2,EA_22_M!$A$2:$D$69,4,FALSE),"")</f>
        <v>3. Mejor calidad del Medio Ambiente urbano</v>
      </c>
      <c r="C12" s="302" t="str">
        <f>IFERROR(VLOOKUP(C$2,EA_22_M!$A$2:$D$69,4,FALSE),"")</f>
        <v>Eficiencia energética</v>
      </c>
      <c r="D12" s="302" t="str">
        <f>IFERROR(VLOOKUP(D$2,EA_22_M!$A$2:$D$69,4,FALSE),"")</f>
        <v>Consumo de energía eléctrica per cápita residencial</v>
      </c>
      <c r="E12" s="302" t="str">
        <f>IFERROR(VLOOKUP(E$2,EA_22_M!$A$2:$D$69,4,FALSE),"")</f>
        <v>Complementario</v>
      </c>
      <c r="F12" s="302">
        <f>IFERROR(VLOOKUP(F$2,EA_22_M!$A$2:$D$69,4,FALSE),"")</f>
        <v>2020</v>
      </c>
      <c r="G12" s="302" t="str">
        <f>IFERROR(VLOOKUP(G$2,EA_22_M!$A$2:$D$69,4,FALSE),"")</f>
        <v>Comunal</v>
      </c>
      <c r="H12" s="302" t="str">
        <f>IFERROR(VLOOKUP(H$2,EA_22_M!$A$2:$D$69,4,FALSE),"")</f>
        <v>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v>
      </c>
      <c r="I12" s="302" t="str">
        <f>IFERROR(VLOOKUP(I$2,EA_22_M!$A$2:$D$69,4,FALSE),"")</f>
        <v>Análisis de base de datos</v>
      </c>
      <c r="J12" s="302" t="str">
        <f>IFERROR(VLOOKUP(J$2,EA_22_M!$A$2:$D$69,4,FALSE),"")</f>
        <v>117 comunas</v>
      </c>
      <c r="K12" s="302" t="str">
        <f>IFERROR(VLOOKUP(K$2,EA_22_M!$A$2:$D$69,4,FALSE),"")</f>
        <v>117 comunas</v>
      </c>
      <c r="L12" s="302" t="str">
        <f>IFERROR(VLOOKUP(L$2,EA_22_M!$A$2:$D$69,4,FALSE),"")</f>
        <v>Kilovatio hora (kWh) / habitante / año</v>
      </c>
      <c r="M12" s="814">
        <f>IFERROR(VLOOKUP(M$2,EA_22_M!$A$2:$D$69,4,FALSE),"")</f>
        <v>43559</v>
      </c>
      <c r="N12" s="814">
        <f>IFERROR(VLOOKUP(N$2,EA_22_M!$A$2:$D$69,4,FALSE),"")</f>
        <v>44344</v>
      </c>
      <c r="O12" s="302" t="str">
        <f>IFERROR(VLOOKUP(O$2,EA_22_M!$A$2:$D$69,4,FALSE),"")</f>
        <v>Anual</v>
      </c>
      <c r="P12" s="302" t="str">
        <f>IFERROR(VLOOKUP(P$2,EA_22_M!$A$2:$D$69,4,FALSE),"")</f>
        <v>Consumo eléctrico- Eficiencia energética- Cliente residencial</v>
      </c>
      <c r="Q12" s="302" t="str">
        <f>IFERROR(VLOOKUP(Q$2,EA_22_M!$A$2:$D$69,4,FALSE),"")</f>
        <v>Medio Ambiente</v>
      </c>
      <c r="R12" s="302" t="str">
        <f>IFERROR(VLOOKUP(R$2,EA_22_M!$A$2:$D$69,4,FALSE),"")</f>
        <v>Instituto Nacional de Estadísticas (INE)</v>
      </c>
      <c r="S12" s="302" t="str">
        <f>IFERROR(VLOOKUP(S$2,EA_22_M!$A$2:$D$69,4,FALSE),"")</f>
        <v xml:space="preserve">No se identifican limitaciones para el cálculo del indicador a la fecha de su actualización. </v>
      </c>
      <c r="T12" s="302" t="str">
        <f>IFERROR(VLOOKUP(T$2,EA_22_M!$A$2:$D$69,4,FALSE),"")</f>
        <v xml:space="preserve">Aún cuando la base de datos sobre el consumo eléctrico anual por comuna y tipo de cliente es publicada en la página web de la Comisión Nacional de Energía, para esta medición, al no encontrarse actualizada al año 2020, fue necesario realizar la solicitud de la misma mediante portal de transparencia. </v>
      </c>
      <c r="U12" s="302" t="str">
        <f>IFERROR(VLOOKUP(U$2,EA_22_M!$A$2:$D$69,4,FALSE),"")</f>
        <v>EA_22a, EA_23.</v>
      </c>
      <c r="V12" s="302" t="str">
        <f>IFERROR(VLOOKUP(V$2,EA_22_M!$A$2:$D$69,4,FALSE),"")</f>
        <v>Consumo eléctrico residencial por comuna</v>
      </c>
      <c r="W12" s="302" t="str">
        <f>IFERROR(VLOOKUP(W$2,EA_22_M!$A$2:$D$69,4,FALSE),"")</f>
        <v>Comisión Nacional de Energía (CNE)</v>
      </c>
      <c r="X12" s="302">
        <f>IFERROR(VLOOKUP(X$2,EA_22_M!$A$2:$D$69,4,FALSE),"")</f>
        <v>2020</v>
      </c>
      <c r="Y12" s="302" t="str">
        <f>IFERROR(VLOOKUP(Y$2,EA_22_M!$A$2:$D$69,4,FALSE),"")</f>
        <v>Comunal</v>
      </c>
      <c r="Z12" s="302" t="str">
        <f>IFERROR(VLOOKUP(Z$2,EA_22_M!$A$2:$D$69,4,FALSE),"")</f>
        <v>Proyección de población con base al censo 2017</v>
      </c>
      <c r="AA12" s="302" t="str">
        <f>IFERROR(VLOOKUP(AA$2,EA_22_M!$A$2:$D$69,4,FALSE),"")</f>
        <v>INE</v>
      </c>
      <c r="AB12" s="302">
        <f>IFERROR(VLOOKUP(AB$2,EA_22_M!$A$2:$D$69,4,FALSE),"")</f>
        <v>2020</v>
      </c>
      <c r="AC12" s="302" t="str">
        <f>IFERROR(VLOOKUP(AC$2,EA_22_M!$A$2:$D$69,4,FALSE),"")</f>
        <v>Comunal</v>
      </c>
      <c r="AD12" s="302"/>
      <c r="AE12" s="302"/>
      <c r="AF12" s="302"/>
      <c r="AG12" s="302"/>
      <c r="AH12" s="302"/>
      <c r="AI12" s="302"/>
      <c r="AJ12" s="302"/>
      <c r="AK12" s="302"/>
    </row>
    <row r="13" spans="1:37" s="730" customFormat="1" ht="72">
      <c r="A13" s="302" t="str">
        <f>IFERROR(VLOOKUP(A$2,EA_22a_M!$A$2:$D$69,4,FALSE),"")</f>
        <v>EA_22a</v>
      </c>
      <c r="B13" s="302" t="str">
        <f>IFERROR(VLOOKUP(B$2,EA_22a_M!$A$2:$D$69,4,FALSE),"")</f>
        <v>3. Mejor calidad del Medio Ambiente urbano</v>
      </c>
      <c r="C13" s="302" t="str">
        <f>IFERROR(VLOOKUP(C$2,EA_22a_M!$A$2:$D$69,4,FALSE),"")</f>
        <v>Eficiencia energética</v>
      </c>
      <c r="D13" s="302" t="str">
        <f>IFERROR(VLOOKUP(D$2,EA_22a_M!$A$2:$D$69,4,FALSE),"")</f>
        <v>Consumo de energía eléctrica per cápita no residencial</v>
      </c>
      <c r="E13" s="302" t="str">
        <f>IFERROR(VLOOKUP(E$2,EA_22a_M!$A$2:$D$69,4,FALSE),"")</f>
        <v>Complementario</v>
      </c>
      <c r="F13" s="302">
        <f>IFERROR(VLOOKUP(F$2,EA_22a_M!$A$2:$D$69,4,FALSE),"")</f>
        <v>2020</v>
      </c>
      <c r="G13" s="302" t="str">
        <f>IFERROR(VLOOKUP(G$2,EA_22a_M!$A$2:$D$69,4,FALSE),"")</f>
        <v>Comunal</v>
      </c>
      <c r="H13" s="302" t="str">
        <f>IFERROR(VLOOKUP(H$2,EA_22a_M!$A$2:$D$69,4,FALSE),"")</f>
        <v>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v>
      </c>
      <c r="I13" s="302" t="str">
        <f>IFERROR(VLOOKUP(I$2,EA_22a_M!$A$2:$D$69,4,FALSE),"")</f>
        <v>Análisis de base de datos</v>
      </c>
      <c r="J13" s="302" t="str">
        <f>IFERROR(VLOOKUP(J$2,EA_22a_M!$A$2:$D$69,4,FALSE),"")</f>
        <v>117 comunas</v>
      </c>
      <c r="K13" s="302" t="str">
        <f>IFERROR(VLOOKUP(K$2,EA_22a_M!$A$2:$D$69,4,FALSE),"")</f>
        <v>117 comunas</v>
      </c>
      <c r="L13" s="302" t="str">
        <f>IFERROR(VLOOKUP(L$2,EA_22a_M!$A$2:$D$69,4,FALSE),"")</f>
        <v>Kilovatio hora (kWh) / habitante / año</v>
      </c>
      <c r="M13" s="814">
        <f>IFERROR(VLOOKUP(M$2,EA_22a_M!$A$2:$D$69,4,FALSE),"")</f>
        <v>43559</v>
      </c>
      <c r="N13" s="814">
        <f>IFERROR(VLOOKUP(N$2,EA_22a_M!$A$2:$D$69,4,FALSE),"")</f>
        <v>44344</v>
      </c>
      <c r="O13" s="302" t="str">
        <f>IFERROR(VLOOKUP(O$2,EA_22a_M!$A$2:$D$69,4,FALSE),"")</f>
        <v>Anual</v>
      </c>
      <c r="P13" s="302" t="str">
        <f>IFERROR(VLOOKUP(P$2,EA_22a_M!$A$2:$D$69,4,FALSE),"")</f>
        <v>Consumo eléctrico- Eficiencia energética- Cliente no residencial</v>
      </c>
      <c r="Q13" s="302" t="str">
        <f>IFERROR(VLOOKUP(Q$2,EA_22a_M!$A$2:$D$69,4,FALSE),"")</f>
        <v>Medio Ambiente</v>
      </c>
      <c r="R13" s="302" t="str">
        <f>IFERROR(VLOOKUP(R$2,EA_22a_M!$A$2:$D$69,4,FALSE),"")</f>
        <v>Instituto Nacional de Estadísticas (INE)</v>
      </c>
      <c r="S13" s="302" t="str">
        <f>IFERROR(VLOOKUP(S$2,EA_22a_M!$A$2:$D$69,4,FALSE),"")</f>
        <v xml:space="preserve">No se identifican limitaciones para el cálculo del indicador a la fecha de su actualización. </v>
      </c>
      <c r="T13" s="302" t="str">
        <f>IFERROR(VLOOKUP(T$2,EA_22a_M!$A$2:$D$69,4,FALSE),"")</f>
        <v xml:space="preserve">Aún cuando la base de datos sobre el consumo eléctrico anual por comuna y tipo de cliente es publicada en la página web de la Comisión Nacional de Energía, para esta medición, al no encontrarse actualizada al año 2020, fue necesario realizar la solicitud de la misma mediante portal de transparencia. </v>
      </c>
      <c r="U13" s="302" t="str">
        <f>IFERROR(VLOOKUP(U$2,EA_22a_M!$A$2:$D$69,4,FALSE),"")</f>
        <v>EA_22, EA_23.</v>
      </c>
      <c r="V13" s="302" t="str">
        <f>IFERROR(VLOOKUP(V$2,EA_22a_M!$A$2:$D$69,4,FALSE),"")</f>
        <v>Consumo eléctrico no residencial por comuna</v>
      </c>
      <c r="W13" s="302" t="str">
        <f>IFERROR(VLOOKUP(W$2,EA_22a_M!$A$2:$D$69,4,FALSE),"")</f>
        <v>Comisión Nacional de Energía (CNE)</v>
      </c>
      <c r="X13" s="302">
        <f>IFERROR(VLOOKUP(X$2,EA_22a_M!$A$2:$D$69,4,FALSE),"")</f>
        <v>2020</v>
      </c>
      <c r="Y13" s="302" t="str">
        <f>IFERROR(VLOOKUP(Y$2,EA_22a_M!$A$2:$D$69,4,FALSE),"")</f>
        <v>Comunal</v>
      </c>
      <c r="Z13" s="302" t="str">
        <f>IFERROR(VLOOKUP(Z$2,EA_22a_M!$A$2:$D$69,4,FALSE),"")</f>
        <v>Proyección de población con base al censo 2017</v>
      </c>
      <c r="AA13" s="302" t="str">
        <f>IFERROR(VLOOKUP(AA$2,EA_22a_M!$A$2:$D$69,4,FALSE),"")</f>
        <v>INE</v>
      </c>
      <c r="AB13" s="302">
        <f>IFERROR(VLOOKUP(AB$2,EA_22a_M!$A$2:$D$69,4,FALSE),"")</f>
        <v>2020</v>
      </c>
      <c r="AC13" s="302" t="str">
        <f>IFERROR(VLOOKUP(AC$2,EA_22a_M!$A$2:$D$69,4,FALSE),"")</f>
        <v>Comunal</v>
      </c>
      <c r="AD13" s="302"/>
      <c r="AE13" s="302"/>
      <c r="AF13" s="302"/>
      <c r="AG13" s="302"/>
      <c r="AH13" s="302"/>
      <c r="AI13" s="302"/>
      <c r="AJ13" s="302"/>
      <c r="AK13" s="302"/>
    </row>
    <row r="14" spans="1:37" s="730" customFormat="1" ht="84">
      <c r="A14" s="302" t="str">
        <f>IFERROR(VLOOKUP(A$2,EA_53_M!$A$2:$B$69,2,FALSE),"")</f>
        <v>EA_53</v>
      </c>
      <c r="B14" s="302" t="str">
        <f>IFERROR(VLOOKUP(B$2,EA_53_M!$A$2:$B$69,2,FALSE),"")</f>
        <v>3. Mejor calidad del medio ambiente urbano</v>
      </c>
      <c r="C14" s="302" t="str">
        <f>IFERROR(VLOOKUP(C$2,EA_53_M!$A$2:$B$69,2,FALSE),"")</f>
        <v>Infraestructura ecológica</v>
      </c>
      <c r="D14" s="302" t="str">
        <f>IFERROR(VLOOKUP(D$2,EA_53_M!$A$2:$B$69,2,FALSE),"")</f>
        <v>Porcentaje de superficie cubierta por vegetación</v>
      </c>
      <c r="E14" s="302" t="str">
        <f>IFERROR(VLOOKUP(E$2,EA_53_M!$A$2:$B$69,2,FALSE),"")</f>
        <v>Complementario</v>
      </c>
      <c r="F14" s="302">
        <f>IFERROR(VLOOKUP(F$2,EA_53_M!$A$2:$B$69,2,FALSE),"")</f>
        <v>2020</v>
      </c>
      <c r="G14" s="302" t="str">
        <f>IFERROR(VLOOKUP(G$2,EA_53_M!$A$2:$B$69,2,FALSE),"")</f>
        <v>Comunal</v>
      </c>
      <c r="H14" s="302" t="str">
        <f>IFERROR(VLOOKUP(H$2,EA_53_M!$A$2:$B$69,2,FALSE),"")</f>
        <v xml:space="preserve">Este indicador determina el porcentaje de superficie urbana que está cubierta por vegetación.  Mediante imágenes satelitales, se obtuvo el Índice de Vegetación de Diferencia Normalizada (NDVI) cuyo proceso entrega como resultado valores entre -1 y 1.  El cálculo del indicador se realizó tanto para el periodo estival como invernal (a nivel comunal y de ciudad) y se consideró toda la cobertura vegetal que se encontraba entre el rango 0,2 y 1. La importancia del indicador radica en que junto con conocer la condición de las áreas verdes y su porcentaje respecto a una zona urbana (CCU), puede dar cuenta de las diferentes realidades que existen entre las comunas, respecto a los espacios verdes (públicos y privados) y a la diversidad vegetacional que presenta el país. </v>
      </c>
      <c r="I14" s="302" t="str">
        <f>IFERROR(VLOOKUP(I$2,EA_53_M!$A$2:$B$69,2,FALSE),"")</f>
        <v>Geoprocesamiento</v>
      </c>
      <c r="J14" s="302" t="str">
        <f>IFERROR(VLOOKUP(J$2,EA_53_M!$A$2:$B$69,2,FALSE),"")</f>
        <v>117 comunas</v>
      </c>
      <c r="K14" s="302" t="str">
        <f>IFERROR(VLOOKUP(K$2,EA_53_M!$A$2:$B$69,2,FALSE),"")</f>
        <v>117 comunas</v>
      </c>
      <c r="L14" s="302" t="str">
        <f>IFERROR(VLOOKUP(L$2,EA_53_M!$A$2:$B$69,2,FALSE),"")</f>
        <v>Porcentaje</v>
      </c>
      <c r="M14" s="814">
        <f>IFERROR(VLOOKUP(M$2,EA_53_M!$A$2:$B$69,2,FALSE),"")</f>
        <v>44347</v>
      </c>
      <c r="N14" s="814">
        <f>IFERROR(VLOOKUP(N$2,EA_53_M!$A$2:$B$69,2,FALSE),"")</f>
        <v>44347</v>
      </c>
      <c r="O14" s="302" t="str">
        <f>IFERROR(VLOOKUP(O$2,EA_53_M!$A$2:$B$69,2,FALSE),"")</f>
        <v>2 años</v>
      </c>
      <c r="P14" s="302" t="str">
        <f>IFERROR(VLOOKUP(P$2,EA_53_M!$A$2:$B$69,2,FALSE),"")</f>
        <v>Imágenes Satelitales - Áreas verdes - NDVI - CCU</v>
      </c>
      <c r="Q14" s="302" t="str">
        <f>IFERROR(VLOOKUP(Q$2,EA_53_M!$A$2:$B$69,2,FALSE),"")</f>
        <v>Medioambiente</v>
      </c>
      <c r="R14" s="302" t="str">
        <f>IFERROR(VLOOKUP(R$2,EA_53_M!$A$2:$B$69,2,FALSE),"")</f>
        <v>Instituto Nacional de Estadísticas (INE)</v>
      </c>
      <c r="S14" s="302" t="str">
        <f>IFERROR(VLOOKUP(S$2,EA_53_M!$A$2:$B$69,2,FALSE),"")</f>
        <v xml:space="preserve">1.- Para algunas zonas la plataforma no dispone de imágenes de la estación requerida (verano - invierno), por lo que se consideraron las áreas más cercanas al periodo propuesto. 
2.-La cobertura nubosa es un impedimento para trabajar las imágenes en ciertas zonas, ya que incide o impide  el proceso del cálculo del NDVI y altera el resultado.
3.- La plataforma se ha tornado inestable respecto a la disponibilidad de imágenes, ya que solo por un cierto periodo de tiempo el producto está en línea para descargarlo. Si bien,  el sistema posteriormente permite acceder a la información, la imagen recuperada no presenta las características o atributos necesarios para calcular el índice. </v>
      </c>
      <c r="T14" s="302" t="str">
        <f>IFERROR(VLOOKUP(T$2,EA_53_M!$A$2:$B$69,2,FALSE),"")</f>
        <v>-</v>
      </c>
      <c r="U14" s="984" t="str">
        <f>IFERROR(VLOOKUP(U$2,EA_53_M!$A$2:$B$69,2,FALSE),"")</f>
        <v>EA_53a</v>
      </c>
      <c r="V14" s="302" t="str">
        <f>IFERROR(VLOOKUP(V$2,EA_53_M!$A$2:$B$69,2,FALSE),"")</f>
        <v>Imágenes Sentinel 2</v>
      </c>
      <c r="W14" s="302" t="str">
        <f>IFERROR(VLOOKUP(W$2,EA_53_M!$A$2:$B$69,2,FALSE),"")</f>
        <v>Plataforma Copernicus</v>
      </c>
      <c r="X14" s="302">
        <f>IFERROR(VLOOKUP(X$2,EA_53_M!$A$2:$B$69,2,FALSE),"")</f>
        <v>2020</v>
      </c>
      <c r="Y14" s="302" t="str">
        <f>IFERROR(VLOOKUP(Y$2,EA_53_M!$A$2:$B$69,2,FALSE),"")</f>
        <v>Comunal</v>
      </c>
      <c r="Z14" s="302" t="str">
        <f>IFERROR(VLOOKUP(Z$2,EA_53_M!$A$2:$B$69,2,FALSE),"")</f>
        <v>Continuo Construcciones Urbanas (CCU)</v>
      </c>
      <c r="AA14" s="302" t="str">
        <f>IFERROR(VLOOKUP(AA$2,EA_53_M!$A$2:$B$69,2,FALSE),"")</f>
        <v>INE</v>
      </c>
      <c r="AB14" s="302">
        <f>IFERROR(VLOOKUP(AB$2,EA_53_M!$A$2:$B$69,2,FALSE),"")</f>
        <v>2017</v>
      </c>
      <c r="AC14" s="302" t="str">
        <f>IFERROR(VLOOKUP(AC$2,EA_53_M!$A$2:$B$69,2,FALSE),"")</f>
        <v>Comunal</v>
      </c>
      <c r="AD14" s="302" t="str">
        <f>IFERROR(VLOOKUP(AD$2,EA_53_M!$A$2:$B$69,2,FALSE),"")</f>
        <v xml:space="preserve">Comunas Censo </v>
      </c>
      <c r="AE14" s="302" t="str">
        <f>IFERROR(VLOOKUP(AE$2,EA_53_M!$A$2:$B$69,2,FALSE),"")</f>
        <v>INE</v>
      </c>
      <c r="AF14" s="302">
        <f>IFERROR(VLOOKUP(AF$2,EA_53_M!$A$2:$B$69,2,FALSE),"")</f>
        <v>2017</v>
      </c>
      <c r="AG14" s="302" t="str">
        <f>IFERROR(VLOOKUP(AG$2,EA_53_M!$A$2:$B$69,2,FALSE),"")</f>
        <v>Comunal</v>
      </c>
      <c r="AH14" s="302" t="str">
        <f>IFERROR(VLOOKUP(AH$2,EA_53_M!$A$2:$B$69,2,FALSE),"")</f>
        <v/>
      </c>
      <c r="AI14" s="302" t="str">
        <f>IFERROR(VLOOKUP(AI$2,EA_53_M!$A$2:$B$69,2,FALSE),"")</f>
        <v/>
      </c>
      <c r="AJ14" s="302" t="str">
        <f>IFERROR(VLOOKUP(AJ$2,EA_53_M!$A$2:$B$69,2,FALSE),"")</f>
        <v/>
      </c>
      <c r="AK14" s="302" t="str">
        <f>IFERROR(VLOOKUP(AK$2,EA_53_M!$A$2:$B$69,2,FALSE),"")</f>
        <v/>
      </c>
    </row>
    <row r="15" spans="1:37" s="730" customFormat="1" ht="84">
      <c r="A15" s="302" t="str">
        <f>IFERROR(VLOOKUP(A$2,EA_53a_M!$A$2:$B$69,2,FALSE),"")</f>
        <v>EA_53a</v>
      </c>
      <c r="B15" s="302" t="str">
        <f>IFERROR(VLOOKUP(B$2,EA_53a_M!$A$2:$B$69,2,FALSE),"")</f>
        <v>3. Mejor calidad del medio ambiente urbano</v>
      </c>
      <c r="C15" s="302" t="str">
        <f>IFERROR(VLOOKUP(C$2,EA_53a_M!$A$2:$B$69,2,FALSE),"")</f>
        <v>Infraestructura ecológica</v>
      </c>
      <c r="D15" s="302" t="str">
        <f>IFERROR(VLOOKUP(D$2,EA_53a_M!$A$2:$B$69,2,FALSE),"")</f>
        <v>Porcentaje de superficie cubierta por vegetación densa</v>
      </c>
      <c r="E15" s="302" t="str">
        <f>IFERROR(VLOOKUP(E$2,EA_53a_M!$A$2:$B$69,2,FALSE),"")</f>
        <v>Complementario</v>
      </c>
      <c r="F15" s="302">
        <f>IFERROR(VLOOKUP(F$2,EA_53a_M!$A$2:$B$69,2,FALSE),"")</f>
        <v>2020</v>
      </c>
      <c r="G15" s="302" t="str">
        <f>IFERROR(VLOOKUP(G$2,EA_53a_M!$A$2:$B$69,2,FALSE),"")</f>
        <v>Comunal</v>
      </c>
      <c r="H15" s="302" t="str">
        <f>IFERROR(VLOOKUP(H$2,EA_53a_M!$A$2:$B$69,2,FALSE),"")</f>
        <v xml:space="preserve">Este indicador determina el porcentaje de superficie urbana que está cubierta por vegetación.  Mediante imágenes satelitales, se obtuvo el Índice de Vegetación de Diferencia Normalizada (NDVI) cuyo proceso entrega como resultado valores entre -1 y 1.  El cálculo del indicador se realizó tanto para el periodo estival como invernal (a nivel comunal y de ciudad) y se consideró toda la cobertura vegetal que se encontraba entre el rango 0,6 y 1, categorizada como densa. Este indicador es un subconjunto del indicador EA_53, es decir, contiene información similar pero acotada a un rango por lo que no son sumables. La importancia del indicador radica en que junto con conocer la condición de las áreas verdes y su porcentaje respecto a una zona urbana (CCU), puede dar cuenta de las diferentes realidades que existen entre las comunas, respecto a los espacios verdes (públicos y privados) y a la diversidad vegetacional que presenta el país. </v>
      </c>
      <c r="I15" s="302" t="str">
        <f>IFERROR(VLOOKUP(I$2,EA_53a_M!$A$2:$B$69,2,FALSE),"")</f>
        <v>Geoprocesamiento</v>
      </c>
      <c r="J15" s="302" t="str">
        <f>IFERROR(VLOOKUP(J$2,EA_53a_M!$A$2:$B$69,2,FALSE),"")</f>
        <v>117 comunas</v>
      </c>
      <c r="K15" s="302" t="str">
        <f>IFERROR(VLOOKUP(K$2,EA_53a_M!$A$2:$B$69,2,FALSE),"")</f>
        <v>117 comunas</v>
      </c>
      <c r="L15" s="302" t="str">
        <f>IFERROR(VLOOKUP(L$2,EA_53a_M!$A$2:$B$69,2,FALSE),"")</f>
        <v>Porcentaje</v>
      </c>
      <c r="M15" s="814">
        <f>IFERROR(VLOOKUP(M$2,EA_53a_M!$A$2:$B$69,2,FALSE),"")</f>
        <v>44347</v>
      </c>
      <c r="N15" s="814">
        <f>IFERROR(VLOOKUP(N$2,EA_53a_M!$A$2:$B$69,2,FALSE),"")</f>
        <v>44347</v>
      </c>
      <c r="O15" s="302" t="str">
        <f>IFERROR(VLOOKUP(O$2,EA_53a_M!$A$2:$B$69,2,FALSE),"")</f>
        <v>2 años</v>
      </c>
      <c r="P15" s="302" t="str">
        <f>IFERROR(VLOOKUP(P$2,EA_53a_M!$A$2:$B$69,2,FALSE),"")</f>
        <v>Imágenes Satelitales - Áreas verdes - NDVI - CCU</v>
      </c>
      <c r="Q15" s="302" t="str">
        <f>IFERROR(VLOOKUP(Q$2,EA_53a_M!$A$2:$B$69,2,FALSE),"")</f>
        <v>Medioambiente</v>
      </c>
      <c r="R15" s="302" t="str">
        <f>IFERROR(VLOOKUP(R$2,EA_53a_M!$A$2:$B$69,2,FALSE),"")</f>
        <v>Instituto Nacional de Estadísticas (INE)</v>
      </c>
      <c r="S15" s="302" t="str">
        <f>IFERROR(VLOOKUP(S$2,EA_53a_M!$A$2:$B$69,2,FALSE),"")</f>
        <v xml:space="preserve">1.- Para algunas zonas la plataforma no dispone de imágenes de la estación requerida (verano - invierno), por lo que se consideraron las áreas más cercanas al perido propuesto. 
2.-La cobertura nubosa es un impedimento para trabajar las imágenes en ciertas zonas, ya que incide o impide  el proceso del cálculo del NDVI y altera el resultado.
3.- La plataforma se ha tornado inestable respecto a la disponibilidad de imágenes, ya que solo por un cierto periodo de tiempo el producto está en línea para descargarlo. Si bien,  el sistema posteriormente permite acceder a la información, la imagen recuperada no presenta las características o atributos necesarios para calcular el índice. </v>
      </c>
      <c r="T15" s="302" t="str">
        <f>IFERROR(VLOOKUP(T$2,EA_53a_M!$A$2:$B$69,2,FALSE),"")</f>
        <v>-</v>
      </c>
      <c r="U15" s="984" t="str">
        <f>IFERROR(VLOOKUP(U$2,EA_53a_M!$A$2:$B$69,2,FALSE),"")</f>
        <v>EA_53</v>
      </c>
      <c r="V15" s="302" t="str">
        <f>IFERROR(VLOOKUP(V$2,EA_53a_M!$A$2:$B$69,2,FALSE),"")</f>
        <v>Imágenes Sentinel 2</v>
      </c>
      <c r="W15" s="302" t="str">
        <f>IFERROR(VLOOKUP(W$2,EA_53a_M!$A$2:$B$69,2,FALSE),"")</f>
        <v>Plataforma Copernicus</v>
      </c>
      <c r="X15" s="302">
        <f>IFERROR(VLOOKUP(X$2,EA_53a_M!$A$2:$B$69,2,FALSE),"")</f>
        <v>2020</v>
      </c>
      <c r="Y15" s="302" t="str">
        <f>IFERROR(VLOOKUP(Y$2,EA_53a_M!$A$2:$B$69,2,FALSE),"")</f>
        <v>Comunal</v>
      </c>
      <c r="Z15" s="302" t="str">
        <f>IFERROR(VLOOKUP(Z$2,EA_53a_M!$A$2:$B$69,2,FALSE),"")</f>
        <v>Continuo Construcciones Urbanas (CCU)</v>
      </c>
      <c r="AA15" s="302" t="str">
        <f>IFERROR(VLOOKUP(AA$2,EA_53a_M!$A$2:$B$69,2,FALSE),"")</f>
        <v>INE</v>
      </c>
      <c r="AB15" s="302">
        <f>IFERROR(VLOOKUP(AB$2,EA_53a_M!$A$2:$B$69,2,FALSE),"")</f>
        <v>2017</v>
      </c>
      <c r="AC15" s="302" t="str">
        <f>IFERROR(VLOOKUP(AC$2,EA_53a_M!$A$2:$B$69,2,FALSE),"")</f>
        <v>Comunal</v>
      </c>
      <c r="AD15" s="302" t="str">
        <f>IFERROR(VLOOKUP(AD$2,EA_53a_M!$A$2:$B$69,2,FALSE),"")</f>
        <v xml:space="preserve">Comunas Censo </v>
      </c>
      <c r="AE15" s="302" t="str">
        <f>IFERROR(VLOOKUP(AE$2,EA_53a_M!$A$2:$B$69,2,FALSE),"")</f>
        <v>INE</v>
      </c>
      <c r="AF15" s="302">
        <f>IFERROR(VLOOKUP(AF$2,EA_53a_M!$A$2:$B$69,2,FALSE),"")</f>
        <v>2017</v>
      </c>
      <c r="AG15" s="302" t="str">
        <f>IFERROR(VLOOKUP(AG$2,EA_53a_M!$A$2:$B$69,2,FALSE),"")</f>
        <v>Comunal</v>
      </c>
      <c r="AH15" s="302" t="str">
        <f>IFERROR(VLOOKUP(AH$2,EA_53a_M!$A$2:$B$69,2,FALSE),"")</f>
        <v/>
      </c>
      <c r="AI15" s="302" t="str">
        <f>IFERROR(VLOOKUP(AI$2,EA_53a_M!$A$2:$B$69,2,FALSE),"")</f>
        <v/>
      </c>
      <c r="AJ15" s="302" t="str">
        <f>IFERROR(VLOOKUP(AJ$2,EA_53a_M!$A$2:$B$69,2,FALSE),"")</f>
        <v/>
      </c>
      <c r="AK15" s="302" t="str">
        <f>IFERROR(VLOOKUP(AK$2,EA_53a_M!$A$2:$B$69,2,FALSE),"")</f>
        <v/>
      </c>
    </row>
    <row r="16" spans="1:37" s="730" customFormat="1" ht="84">
      <c r="A16" s="302" t="str">
        <f>IFERROR(VLOOKUP(A$2,BPU_24_M!$A$2:$D$69,4,FALSE),"")</f>
        <v>BPU_24</v>
      </c>
      <c r="B16" s="302" t="str">
        <f>IFERROR(VLOOKUP(B$2,BPU_24_M!$A$2:$D$69,4,FALSE),"")</f>
        <v>4. Mayor integración social y calidad de barrios y viviendas</v>
      </c>
      <c r="C16" s="302" t="str">
        <f>IFERROR(VLOOKUP(C$2,BPU_24_M!$A$2:$D$69,4,FALSE),"")</f>
        <v>Accesibilidad digital domiciliaria</v>
      </c>
      <c r="D16" s="302" t="str">
        <f>IFERROR(VLOOKUP(D$2,BPU_24_M!$A$2:$D$69,4,FALSE),"")</f>
        <v>Tasa de conexiones residenciales fijas de internet por cada 1.000 viviendas particulares</v>
      </c>
      <c r="E16" s="302" t="str">
        <f>IFERROR(VLOOKUP(E$2,BPU_24_M!$A$2:$D$69,4,FALSE),"")</f>
        <v>Complementario</v>
      </c>
      <c r="F16" s="302">
        <f>IFERROR(VLOOKUP(F$2,BPU_24_M!$A$2:$D$69,4,FALSE),"")</f>
        <v>2020</v>
      </c>
      <c r="G16" s="302" t="str">
        <f>IFERROR(VLOOKUP(G$2,BPU_24_M!$A$2:$D$69,4,FALSE),"")</f>
        <v>Comunal</v>
      </c>
      <c r="H16" s="302" t="str">
        <f>IFERROR(VLOOKUP(H$2,BPU_24_M!$A$2:$D$69,4,FALSE),"")</f>
        <v>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de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v>
      </c>
      <c r="I16" s="302" t="str">
        <f>IFERROR(VLOOKUP(I$2,BPU_24_M!$A$2:$D$69,4,FALSE),"")</f>
        <v>Análisis de bases de datos</v>
      </c>
      <c r="J16" s="302" t="str">
        <f>IFERROR(VLOOKUP(J$2,BPU_24_M!$A$2:$D$69,4,FALSE),"")</f>
        <v>117 comunas</v>
      </c>
      <c r="K16" s="302" t="str">
        <f>IFERROR(VLOOKUP(K$2,BPU_24_M!$A$2:$D$69,4,FALSE),"")</f>
        <v>117 comunas</v>
      </c>
      <c r="L16" s="302" t="str">
        <f>IFERROR(VLOOKUP(L$2,BPU_24_M!$A$2:$D$69,4,FALSE),"")</f>
        <v>Relación (Unidades por cada 1.000 viviendas particulares)</v>
      </c>
      <c r="M16" s="814">
        <f>IFERROR(VLOOKUP(M$2,BPU_24_M!$A$2:$D$69,4,FALSE),"")</f>
        <v>43088</v>
      </c>
      <c r="N16" s="814">
        <f>IFERROR(VLOOKUP(N$2,BPU_24_M!$A$2:$D$69,4,FALSE),"")</f>
        <v>44391</v>
      </c>
      <c r="O16" s="302" t="str">
        <f>IFERROR(VLOOKUP(O$2,BPU_24_M!$A$2:$D$69,4,FALSE),"")</f>
        <v>Anual</v>
      </c>
      <c r="P16" s="302" t="str">
        <f>IFERROR(VLOOKUP(P$2,BPU_24_M!$A$2:$D$69,4,FALSE),"")</f>
        <v>Acceso a internet- Accesibilidad digital- Internet</v>
      </c>
      <c r="Q16" s="302" t="str">
        <f>IFERROR(VLOOKUP(Q$2,BPU_24_M!$A$2:$D$69,4,FALSE),"")</f>
        <v>Redes de energía y servicios básicos</v>
      </c>
      <c r="R16" s="302" t="str">
        <f>IFERROR(VLOOKUP(R$2,BPU_24_M!$A$2:$D$69,4,FALSE),"")</f>
        <v>Instituto Nacional de Estadísticas (INE)</v>
      </c>
      <c r="S16" s="302" t="str">
        <f>IFERROR(VLOOKUP(S$2,BPU_24_M!$A$2:$D$69,4,FALSE),"")</f>
        <v>Considerar que la información proporcionada por SUBTEL esta en base a la información del RUT del suscriptor, lo que, no necesariamentre representa la actividad final para la cual se utiliza la conexión.</v>
      </c>
      <c r="T16" s="302" t="str">
        <f>IFERROR(VLOOKUP(T$2,BPU_24_M!$A$2:$D$69,4,FALSE),"")</f>
        <v xml:space="preserve">Para el cálculo del indicador se utiliza la tasa de conexiones residenciales fijas de internet declarada por la SUBTEL para el año 2020, no obstante, el total de viviendas particulares proporcionado por el INE se encuentra actualizado hasta el año 2019. </v>
      </c>
      <c r="U16" s="302" t="str">
        <f>IFERROR(VLOOKUP(U$2,BPU_24_M!$A$2:$D$69,4,FALSE),"")</f>
        <v>No tiene</v>
      </c>
      <c r="V16" s="302" t="str">
        <f>IFERROR(VLOOKUP(V$2,BPU_24_M!$A$2:$D$69,4,FALSE),"")</f>
        <v>Número de conexiones residenciales fijas de internet</v>
      </c>
      <c r="W16" s="302" t="str">
        <f>IFERROR(VLOOKUP(W$2,BPU_24_M!$A$2:$D$69,4,FALSE),"")</f>
        <v>SUBTEL</v>
      </c>
      <c r="X16" s="302">
        <f>IFERROR(VLOOKUP(X$2,BPU_24_M!$A$2:$D$69,4,FALSE),"")</f>
        <v>2020</v>
      </c>
      <c r="Y16" s="302" t="str">
        <f>IFERROR(VLOOKUP(Y$2,BPU_24_M!$A$2:$D$69,4,FALSE),"")</f>
        <v>Comunal</v>
      </c>
      <c r="Z16" s="302" t="str">
        <f>IFERROR(VLOOKUP(Z$2,BPU_24_M!$A$2:$D$69,4,FALSE),"")</f>
        <v>Número total  de viviendas particulares ACON</v>
      </c>
      <c r="AA16" s="302" t="str">
        <f>IFERROR(VLOOKUP(AA$2,BPU_24_M!$A$2:$D$69,4,FALSE),"")</f>
        <v>INE</v>
      </c>
      <c r="AB16" s="302">
        <f>IFERROR(VLOOKUP(AB$2,BPU_24_M!$A$2:$D$69,4,FALSE),"")</f>
        <v>2019</v>
      </c>
      <c r="AC16" s="302" t="str">
        <f>IFERROR(VLOOKUP(AC$2,BPU_24_M!$A$2:$D$69,4,FALSE),"")</f>
        <v>Comunal</v>
      </c>
      <c r="AD16" s="302"/>
      <c r="AE16" s="302"/>
      <c r="AF16" s="302"/>
      <c r="AG16" s="302"/>
      <c r="AH16" s="302"/>
      <c r="AI16" s="302"/>
      <c r="AJ16" s="302"/>
      <c r="AK16" s="302"/>
    </row>
    <row r="17" spans="1:37" s="730" customFormat="1" ht="72">
      <c r="A17" s="302" t="str">
        <f>IFERROR(VLOOKUP(A$2,IS_91_M!$A$2:$D$69,4,FALSE),"")</f>
        <v>IS_91</v>
      </c>
      <c r="B17" s="302" t="str">
        <f>IFERROR(VLOOKUP(B$2,IS_91_M!$A$2:$D$69,4,FALSE),"")</f>
        <v>4. Mayor integración social y calidad de barrios y viviendas</v>
      </c>
      <c r="C17" s="302" t="str">
        <f>IFERROR(VLOOKUP(C$2,IS_91_M!$A$2:$D$69,4,FALSE),"")</f>
        <v>Acceso a servicios energéticos básicos domiciliarios</v>
      </c>
      <c r="D17" s="302" t="str">
        <f>IFERROR(VLOOKUP(D$2,IS_91_M!$A$2:$D$69,4,FALSE),"")</f>
        <v>Indisponibilidad de suministro eléctrico - indicador SAIDI anual</v>
      </c>
      <c r="E17" s="302" t="str">
        <f>IFERROR(VLOOKUP(E$2,IS_91_M!$A$2:$D$69,4,FALSE),"")</f>
        <v>Complementario</v>
      </c>
      <c r="F17" s="302">
        <f>IFERROR(VLOOKUP(F$2,IS_91_M!$A$2:$D$69,4,FALSE),"")</f>
        <v>2020</v>
      </c>
      <c r="G17" s="302" t="str">
        <f>IFERROR(VLOOKUP(G$2,IS_91_M!$A$2:$D$69,4,FALSE),"")</f>
        <v>Comunal</v>
      </c>
      <c r="H17" s="302" t="str">
        <f>IFERROR(VLOOKUP(H$2,IS_91_M!$A$2:$D$69,4,FALSE),"")</f>
        <v>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v>
      </c>
      <c r="I17" s="302" t="str">
        <f>IFERROR(VLOOKUP(I$2,IS_91_M!$A$2:$D$69,4,FALSE),"")</f>
        <v>Análisis de base de datos</v>
      </c>
      <c r="J17" s="302" t="str">
        <f>IFERROR(VLOOKUP(J$2,IS_91_M!$A$2:$D$69,4,FALSE),"")</f>
        <v>117 comunas</v>
      </c>
      <c r="K17" s="302" t="str">
        <f>IFERROR(VLOOKUP(K$2,IS_91_M!$A$2:$D$69,4,FALSE),"")</f>
        <v>117 comunas</v>
      </c>
      <c r="L17" s="302" t="str">
        <f>IFERROR(VLOOKUP(L$2,IS_91_M!$A$2:$D$69,4,FALSE),"")</f>
        <v>Número de horas promedio por año</v>
      </c>
      <c r="M17" s="814">
        <f>IFERROR(VLOOKUP(M$2,IS_91_M!$A$2:$D$69,4,FALSE),"")</f>
        <v>43290</v>
      </c>
      <c r="N17" s="814">
        <f>IFERROR(VLOOKUP(N$2,IS_91_M!$A$2:$D$69,4,FALSE),"")</f>
        <v>44413</v>
      </c>
      <c r="O17" s="302" t="str">
        <f>IFERROR(VLOOKUP(O$2,IS_91_M!$A$2:$D$69,4,FALSE),"")</f>
        <v xml:space="preserve">Anual </v>
      </c>
      <c r="P17" s="302" t="str">
        <f>IFERROR(VLOOKUP(P$2,IS_91_M!$A$2:$D$69,4,FALSE),"")</f>
        <v>SAIDI- Suministro eléctrico- Calidad- servicio</v>
      </c>
      <c r="Q17" s="302" t="str">
        <f>IFERROR(VLOOKUP(Q$2,IS_91_M!$A$2:$D$69,4,FALSE),"")</f>
        <v>Servicios / Comunicaciones</v>
      </c>
      <c r="R17" s="302" t="str">
        <f>IFERROR(VLOOKUP(R$2,IS_91_M!$A$2:$D$69,4,FALSE),"")</f>
        <v>Instituto Nacional de Estadísticas (INE)</v>
      </c>
      <c r="S17" s="302" t="str">
        <f>IFERROR(VLOOKUP(S$2,IS_91_M!$A$2:$D$69,4,FALSE),"")</f>
        <v xml:space="preserve">No se identifican limitaciones para el cálculo del indicador a la fecha de su actualización. </v>
      </c>
      <c r="T17" s="302" t="str">
        <f>IFERROR(VLOOKUP(T$2,IS_91_M!$A$2:$D$69,4,FALSE),"")</f>
        <v>No tiene</v>
      </c>
      <c r="U17" s="302" t="str">
        <f>IFERROR(VLOOKUP(U$2,IS_91_M!$A$2:$D$69,4,FALSE),"")</f>
        <v>No tiene</v>
      </c>
      <c r="V17" s="302" t="str">
        <f>IFERROR(VLOOKUP(V$2,IS_91_M!$A$2:$D$69,4,FALSE),"")</f>
        <v>Tiempo promedio de interrupción de servicio eléctrico por horas a escala comunal</v>
      </c>
      <c r="W17" s="302" t="str">
        <f>IFERROR(VLOOKUP(W$2,IS_91_M!$A$2:$D$69,4,FALSE),"")</f>
        <v>Superintendencia de Electricidad y Combustibles (SEC)</v>
      </c>
      <c r="X17" s="302">
        <f>IFERROR(VLOOKUP(X$2,IS_91_M!$A$2:$D$69,4,FALSE),"")</f>
        <v>2020</v>
      </c>
      <c r="Y17" s="302" t="str">
        <f>IFERROR(VLOOKUP(Y$2,IS_91_M!$A$2:$D$69,4,FALSE),"")</f>
        <v>Comunal</v>
      </c>
      <c r="Z17" s="302"/>
      <c r="AA17" s="302"/>
      <c r="AB17" s="302"/>
      <c r="AC17" s="302"/>
      <c r="AD17" s="302"/>
      <c r="AE17" s="302"/>
      <c r="AF17" s="302"/>
      <c r="AG17" s="302"/>
      <c r="AH17" s="302"/>
      <c r="AI17" s="302"/>
      <c r="AJ17" s="302"/>
      <c r="AK17" s="302"/>
    </row>
    <row r="18" spans="1:37" s="730" customFormat="1" ht="60">
      <c r="A18" s="302" t="str">
        <f>IFERROR(VLOOKUP(A$2,IS_201_M!$A$2:$B$69,2,FALSE),"")</f>
        <v>IS_201</v>
      </c>
      <c r="B18" s="302" t="str">
        <f>IFERROR(VLOOKUP(B$2,IS_201_M!$A$2:$B$69,2,FALSE),"")</f>
        <v xml:space="preserve">4. Mayor integración social y calidad de barrios y viviendas </v>
      </c>
      <c r="C18" s="302" t="str">
        <f>IFERROR(VLOOKUP(C$2,IS_201_M!$A$2:$B$69,2,FALSE),"")</f>
        <v>Migrantes internacionales</v>
      </c>
      <c r="D18" s="302" t="str">
        <f>IFERROR(VLOOKUP(D$2,IS_201_M!$A$2:$B$69,2,FALSE),"")</f>
        <v>Población estimada de migrantes internacionales por comuna</v>
      </c>
      <c r="E18" s="302" t="str">
        <f>IFERROR(VLOOKUP(E$2,IS_201_M!$A$2:$B$69,2,FALSE),"")</f>
        <v>Complementario</v>
      </c>
      <c r="F18" s="302">
        <f>IFERROR(VLOOKUP(F$2,IS_201_M!$A$2:$B$69,2,FALSE),"")</f>
        <v>2020</v>
      </c>
      <c r="G18" s="302" t="str">
        <f>IFERROR(VLOOKUP(G$2,IS_201_M!$A$2:$B$69,2,FALSE),"")</f>
        <v>Comunal</v>
      </c>
      <c r="H18" s="302" t="str">
        <f>IFERROR(VLOOKUP(H$2,IS_201_M!$A$2:$B$69,2,FALSE),"")</f>
        <v>Este indicador expresa la población estimada de extranjeros residentes por comuna, cuyo dato es obtenido directamente desde la estimación de personas extranjeras residentes habituales en Chile que elabora el Instituto Nacional de Estadísticas, entregado a nivel regional y comunal. Se entiende como persona extranjera residente a aquellas nacidas en el extranjero o con nacionalidad extranjera, que sean residentes habituales en Chile, o que hayan solicitado un permiso de residencia en el país.</v>
      </c>
      <c r="I18" s="302" t="str">
        <f>IFERROR(VLOOKUP(I$2,IS_201_M!$A$2:$B$69,2,FALSE),"")</f>
        <v>Análisis de base de datos</v>
      </c>
      <c r="J18" s="302" t="str">
        <f>IFERROR(VLOOKUP(J$2,IS_201_M!$A$2:$B$69,2,FALSE),"")</f>
        <v>117 comunas</v>
      </c>
      <c r="K18" s="302" t="str">
        <f>IFERROR(VLOOKUP(K$2,IS_201_M!$A$2:$B$69,2,FALSE),"")</f>
        <v>42 comunas</v>
      </c>
      <c r="L18" s="302" t="str">
        <f>IFERROR(VLOOKUP(L$2,IS_201_M!$A$2:$B$69,2,FALSE),"")</f>
        <v>Porcentaje</v>
      </c>
      <c r="M18" s="814">
        <f>IFERROR(VLOOKUP(M$2,IS_201_M!$A$2:$B$69,2,FALSE),"")</f>
        <v>44491</v>
      </c>
      <c r="N18" s="814">
        <f>IFERROR(VLOOKUP(N$2,IS_201_M!$A$2:$B$69,2,FALSE),"")</f>
        <v>44491</v>
      </c>
      <c r="O18" s="302" t="str">
        <f>IFERROR(VLOOKUP(O$2,IS_201_M!$A$2:$B$69,2,FALSE),"")</f>
        <v>Anual</v>
      </c>
      <c r="P18" s="302" t="str">
        <f>IFERROR(VLOOKUP(P$2,IS_201_M!$A$2:$B$69,2,FALSE),"")</f>
        <v>Población - Migrantes - Extranjeros</v>
      </c>
      <c r="Q18" s="302" t="str">
        <f>IFERROR(VLOOKUP(Q$2,IS_201_M!$A$2:$B$69,2,FALSE),"")</f>
        <v>Social</v>
      </c>
      <c r="R18" s="302" t="str">
        <f>IFERROR(VLOOKUP(R$2,IS_201_M!$A$2:$B$69,2,FALSE),"")</f>
        <v>Instituto Nacional de Estadísticas (INE)</v>
      </c>
      <c r="S18" s="302" t="str">
        <f>IFERROR(VLOOKUP(S$2,IS_201_M!$A$2:$B$69,2,FALSE),"")</f>
        <v>1. No se cuenta con información para el total de comunas SIEDU, ya que la estimación de personas extranjeras residentes habituales en Chile se entrega solo para las comunas de 10 mil y más personas extranjeras, abarcando un total de 42 comunas. Esto, porque el método utilizado es especialmente sensible para las comunas pequeñas, debido al cálculo aplicado por omisión censal.                                                                                                                                                                                                      2. Se menciona en los resultados del insumo para su versión 2020 que, por motivo de mejoras constante realizadas a la metodología utilizada, las cifras de años anteriores pueden ser actualizadas en estas nuevas versiones.</v>
      </c>
      <c r="T18" s="302" t="str">
        <f>IFERROR(VLOOKUP(T$2,IS_201_M!$A$2:$B$69,2,FALSE),"")</f>
        <v>No tiene.</v>
      </c>
      <c r="U18" s="984" t="str">
        <f>IFERROR(VLOOKUP(U$2,IS_201_M!$A$2:$B$69,2,FALSE),"")</f>
        <v xml:space="preserve">No tiene. </v>
      </c>
      <c r="V18" s="302" t="str">
        <f>IFERROR(VLOOKUP(V$2,IS_201_M!$A$2:$B$69,2,FALSE),"")</f>
        <v>Estimación de población extranjera</v>
      </c>
      <c r="W18" s="302" t="str">
        <f>IFERROR(VLOOKUP(W$2,IS_201_M!$A$2:$B$69,2,FALSE),"")</f>
        <v>INE</v>
      </c>
      <c r="X18" s="302">
        <f>IFERROR(VLOOKUP(X$2,IS_201_M!$A$2:$B$69,2,FALSE),"")</f>
        <v>2020</v>
      </c>
      <c r="Y18" s="302" t="str">
        <f>IFERROR(VLOOKUP(Y$2,IS_201_M!$A$2:$B$69,2,FALSE),"")</f>
        <v>Comunal</v>
      </c>
      <c r="Z18" s="302"/>
      <c r="AA18" s="302"/>
      <c r="AB18" s="302"/>
      <c r="AC18" s="302"/>
      <c r="AD18" s="302"/>
      <c r="AE18" s="302"/>
      <c r="AF18" s="302"/>
      <c r="AG18" s="302"/>
      <c r="AH18" s="302" t="str">
        <f>IFERROR(VLOOKUP(AH$2,IS_201_M!$A$2:$B$69,2,FALSE),"")</f>
        <v/>
      </c>
      <c r="AI18" s="302" t="str">
        <f>IFERROR(VLOOKUP(AI$2,IS_201_M!$A$2:$B$69,2,FALSE),"")</f>
        <v/>
      </c>
      <c r="AJ18" s="302" t="str">
        <f>IFERROR(VLOOKUP(AJ$2,IS_201_M!$A$2:$B$69,2,FALSE),"")</f>
        <v/>
      </c>
      <c r="AK18" s="302" t="str">
        <f>IFERROR(VLOOKUP(AK$2,IS_201_M!$A$2:$B$69,2,FALSE),"")</f>
        <v/>
      </c>
    </row>
    <row r="19" spans="1:37" s="730" customFormat="1" ht="96">
      <c r="A19" s="302" t="str">
        <f>IFERROR(VLOOKUP(A$2,IS_39_M!$A$2:$D$69,4,FALSE),"")</f>
        <v>IS_39</v>
      </c>
      <c r="B19" s="302" t="str">
        <f>IFERROR(VLOOKUP(B$2,IS_39_M!$A$2:$D$69,4,FALSE),"")</f>
        <v>4. Mayor integración social y calidad de barrios y viviendas</v>
      </c>
      <c r="C19" s="302" t="str">
        <f>IFERROR(VLOOKUP(C$2,IS_39_M!$A$2:$D$69,4,FALSE),"")</f>
        <v>Proximidad residencial de grupos de distinto Nivel Socio Económico (NSE).</v>
      </c>
      <c r="D19" s="302" t="str">
        <f>IFERROR(VLOOKUP(D$2,IS_39_M!$A$2:$D$69,4,FALSE),"")</f>
        <v>Porcentaje de unidades vecinales de la comuna que tienen entre 20% y 60% de hogares vulnerables.</v>
      </c>
      <c r="E19" s="302" t="str">
        <f>IFERROR(VLOOKUP(E$2,IS_39_M!$A$2:$D$69,4,FALSE),"")</f>
        <v>Estructural</v>
      </c>
      <c r="F19" s="302">
        <f>IFERROR(VLOOKUP(F$2,IS_39_M!$A$2:$D$69,4,FALSE),"")</f>
        <v>2020</v>
      </c>
      <c r="G19" s="302" t="str">
        <f>IFERROR(VLOOKUP(G$2,IS_39_M!$A$2:$D$69,4,FALSE),"")</f>
        <v>Comunal</v>
      </c>
      <c r="H19" s="302" t="str">
        <f>IFERROR(VLOOKUP(H$2,IS_39_M!$A$2:$D$69,4,FALSE),"")</f>
        <v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v>
      </c>
      <c r="I19" s="302" t="str">
        <f>IFERROR(VLOOKUP(I$2,IS_39_M!$A$2:$D$69,4,FALSE),"")</f>
        <v>Análisis de base de datos</v>
      </c>
      <c r="J19" s="302" t="str">
        <f>IFERROR(VLOOKUP(J$2,IS_39_M!$A$2:$D$69,4,FALSE),"")</f>
        <v>117 comunas</v>
      </c>
      <c r="K19" s="302" t="str">
        <f>IFERROR(VLOOKUP(K$2,IS_39_M!$A$2:$D$69,4,FALSE),"")</f>
        <v>64 comunas</v>
      </c>
      <c r="L19" s="302" t="str">
        <f>IFERROR(VLOOKUP(L$2,IS_39_M!$A$2:$D$69,4,FALSE),"")</f>
        <v>Porcentaje</v>
      </c>
      <c r="M19" s="814">
        <f>IFERROR(VLOOKUP(M$2,IS_39_M!$A$2:$D$69,4,FALSE),"")</f>
        <v>43097</v>
      </c>
      <c r="N19" s="814">
        <f>IFERROR(VLOOKUP(N$2,IS_39_M!$A$2:$D$69,4,FALSE),"")</f>
        <v>44433</v>
      </c>
      <c r="O19" s="302" t="str">
        <f>IFERROR(VLOOKUP(O$2,IS_39_M!$A$2:$D$69,4,FALSE),"")</f>
        <v>Anual: según disponibilidad de la fuente</v>
      </c>
      <c r="P19" s="302" t="str">
        <f>IFERROR(VLOOKUP(P$2,IS_39_M!$A$2:$D$69,4,FALSE),"")</f>
        <v xml:space="preserve">Integración residencial- Segregación - Población vulnerable - Población no vulnerable. </v>
      </c>
      <c r="Q19" s="302" t="str">
        <f>IFERROR(VLOOKUP(Q$2,IS_39_M!$A$2:$D$69,4,FALSE),"")</f>
        <v>Sociedad</v>
      </c>
      <c r="R19" s="302" t="str">
        <f>IFERROR(VLOOKUP(R$2,IS_39_M!$A$2:$D$69,4,FALSE),"")</f>
        <v>Instituto Nacional de Estadísticas (INE)</v>
      </c>
      <c r="S19" s="302" t="str">
        <f>IFERROR(VLOOKUP(S$2,IS_39_M!$A$2:$D$69,4,FALSE),"")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UV excluidas del análisis, estas se registran como "N/A".</v>
      </c>
      <c r="T19" s="302" t="str">
        <f>IFERROR(VLOOKUP(T$2,IS_39_M!$A$2:$D$69,4,FALSE),"")</f>
        <v xml:space="preserve">Para el cálculo del indicador se debe considerar que no se cuenta con información actualizada de la variable del número total de hogares por UV.   </v>
      </c>
      <c r="U19" s="302" t="str">
        <f>IFERROR(VLOOKUP(U$2,IS_39_M!$A$2:$D$69,4,FALSE),"")</f>
        <v>IS_39a</v>
      </c>
      <c r="V19" s="302" t="str">
        <f>IFERROR(VLOOKUP(V$2,IS_39_M!$A$2:$D$69,4,FALSE),"")</f>
        <v>Número de hogares correspondientes al 40% más vulnerable según Registro Social de Hogares (RSH)</v>
      </c>
      <c r="W19" s="302" t="str">
        <f>IFERROR(VLOOKUP(W$2,IS_39_M!$A$2:$D$69,4,FALSE),"")</f>
        <v>RSH / Ministerio de Desarrollo Social y Familia (MDSF)</v>
      </c>
      <c r="X19" s="302">
        <f>IFERROR(VLOOKUP(X$2,IS_39_M!$A$2:$D$69,4,FALSE),"")</f>
        <v>2020</v>
      </c>
      <c r="Y19" s="302" t="str">
        <f>IFERROR(VLOOKUP(Y$2,IS_39_M!$A$2:$D$69,4,FALSE),"")</f>
        <v>UV</v>
      </c>
      <c r="Z19" s="302" t="str">
        <f>IFERROR(VLOOKUP(Z$2,IS_39_M!$A$2:$D$69,4,FALSE),"")</f>
        <v>Número total de hogares por unidad vecinal según Censo 2017</v>
      </c>
      <c r="AA19" s="302" t="str">
        <f>IFERROR(VLOOKUP(AA$2,IS_39_M!$A$2:$D$69,4,FALSE),"")</f>
        <v>INE</v>
      </c>
      <c r="AB19" s="302">
        <f>IFERROR(VLOOKUP(AB$2,IS_39_M!$A$2:$D$69,4,FALSE),"")</f>
        <v>2017</v>
      </c>
      <c r="AC19" s="302" t="str">
        <f>IFERROR(VLOOKUP(AC$2,IS_39_M!$A$2:$D$69,4,FALSE),"")</f>
        <v>UV</v>
      </c>
      <c r="AD19" s="302"/>
      <c r="AE19" s="302"/>
      <c r="AF19" s="302"/>
      <c r="AG19" s="302"/>
      <c r="AH19" s="302"/>
      <c r="AI19" s="302"/>
      <c r="AJ19" s="302"/>
      <c r="AK19" s="302"/>
    </row>
    <row r="20" spans="1:37" s="730" customFormat="1" ht="120">
      <c r="A20" s="302" t="str">
        <f>IFERROR(VLOOKUP(A$2,IS_39a_M!$A$2:$D$69,4,FALSE),"")</f>
        <v>IS_39a</v>
      </c>
      <c r="B20" s="302" t="str">
        <f>IFERROR(VLOOKUP(B$2,IS_39a_M!$A$2:$D$69,4,FALSE),"")</f>
        <v>4. Mayor integración social y calidad de barrios y viviendas</v>
      </c>
      <c r="C20" s="302" t="str">
        <f>IFERROR(VLOOKUP(C$2,IS_39a_M!$A$2:$D$69,4,FALSE),"")</f>
        <v>Proximidad residencial de grupos de distinto Nivel Social Económico (NSE)</v>
      </c>
      <c r="D20" s="302" t="str">
        <f>IFERROR(VLOOKUP(D$2,IS_39a_M!$A$2:$D$69,4,FALSE),"")</f>
        <v>Índice de segregación de la población vulnerable</v>
      </c>
      <c r="E20" s="302" t="str">
        <f>IFERROR(VLOOKUP(E$2,IS_39a_M!$A$2:$D$69,4,FALSE),"")</f>
        <v xml:space="preserve">Complementario </v>
      </c>
      <c r="F20" s="302">
        <f>IFERROR(VLOOKUP(F$2,IS_39a_M!$A$2:$D$69,4,FALSE),"")</f>
        <v>2020</v>
      </c>
      <c r="G20" s="302" t="str">
        <f>IFERROR(VLOOKUP(G$2,IS_39a_M!$A$2:$D$69,4,FALSE),"")</f>
        <v>Comunal</v>
      </c>
      <c r="H20" s="302" t="str">
        <f>IFERROR(VLOOKUP(H$2,IS_39a_M!$A$2:$D$69,4,FALSE),"")</f>
        <v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v>
      </c>
      <c r="I20" s="302" t="str">
        <f>IFERROR(VLOOKUP(I$2,IS_39a_M!$A$2:$D$69,4,FALSE),"")</f>
        <v>Análisis de base de datos</v>
      </c>
      <c r="J20" s="302" t="str">
        <f>IFERROR(VLOOKUP(J$2,IS_39a_M!$A$2:$D$69,4,FALSE),"")</f>
        <v>117 comunas</v>
      </c>
      <c r="K20" s="302" t="str">
        <f>IFERROR(VLOOKUP(K$2,IS_39a_M!$A$2:$D$69,4,FALSE),"")</f>
        <v>64 comunas</v>
      </c>
      <c r="L20" s="302" t="str">
        <f>IFERROR(VLOOKUP(L$2,IS_39a_M!$A$2:$D$69,4,FALSE),"")</f>
        <v>Índice</v>
      </c>
      <c r="M20" s="814">
        <f>IFERROR(VLOOKUP(M$2,IS_39a_M!$A$2:$D$69,4,FALSE),"")</f>
        <v>43097</v>
      </c>
      <c r="N20" s="814">
        <f>IFERROR(VLOOKUP(N$2,IS_39a_M!$A$2:$D$69,4,FALSE),"")</f>
        <v>44433</v>
      </c>
      <c r="O20" s="302" t="str">
        <f>IFERROR(VLOOKUP(O$2,IS_39a_M!$A$2:$D$69,4,FALSE),"")</f>
        <v>Anual: Según disponibilidad de la fuente</v>
      </c>
      <c r="P20" s="302" t="str">
        <f>IFERROR(VLOOKUP(P$2,IS_39a_M!$A$2:$D$69,4,FALSE),"")</f>
        <v>Integración residencial- Segregación- Población vulnerable</v>
      </c>
      <c r="Q20" s="302" t="str">
        <f>IFERROR(VLOOKUP(Q$2,IS_39a_M!$A$2:$D$69,4,FALSE),"")</f>
        <v>Social</v>
      </c>
      <c r="R20" s="302" t="str">
        <f>IFERROR(VLOOKUP(R$2,IS_39a_M!$A$2:$D$69,4,FALSE),"")</f>
        <v>Instituto Nacional de Estadísticas (INE)</v>
      </c>
      <c r="S20" s="302" t="str">
        <f>IFERROR(VLOOKUP(S$2,IS_39a_M!$A$2:$D$69,4,FALSE),"")</f>
        <v>1. La información proveniente del Censo 2017 solo se encuentra disponible para las UV de 71 comunas.                                                   2. En la estimación del número de hogares por UV a partir de las manzanas censales, en el caso de que una manzana no esté completamente dentro de una UV, se excluye el dato del total. Por lo tanto, el valor que se obtiene corresponde únicamente a aquellas manzanas que se encuentran 100% dentro de una UV.                                                                                                                        3. Se aplica un filtro de área a los datos, trabajando solo sobre las UV categorizadas como urbanas o mixtas por el INE, excluyéndose las rurales.                                                                                                                                                                                          4. Las UV que presentan más hogares vulnerables que hogares totales se excluyen del análisis, cuestión que puede redundar en cambios en el número de UV procesadas por comuna entre una actualización del indicador y otra.                                                    5. Se excluye del indicador a las comunas en las que más del 50% de los hogares vulnerables se encuentran en las unidades vecinales excluidas del análisis, estas se registran como "N/A".</v>
      </c>
      <c r="T20" s="302" t="str">
        <f>IFERROR(VLOOKUP(T$2,IS_39a_M!$A$2:$D$69,4,FALSE),"")</f>
        <v xml:space="preserve">Para el cálculo del indicador se debe considerar que no se cuenta con información actualizada de la variable del número total de hogares por UV.   </v>
      </c>
      <c r="U20" s="302" t="str">
        <f>IFERROR(VLOOKUP(U$2,IS_39a_M!$A$2:$D$69,4,FALSE),"")</f>
        <v>IS_39</v>
      </c>
      <c r="V20" s="302" t="str">
        <f>IFERROR(VLOOKUP(V$2,IS_39a_M!$A$2:$D$69,4,FALSE),"")</f>
        <v>Número de hogares correspondientes al 40% más vulnerable según Registro Social de Hogares</v>
      </c>
      <c r="W20" s="302" t="str">
        <f>IFERROR(VLOOKUP(W$2,IS_39a_M!$A$2:$D$69,4,FALSE),"")</f>
        <v>RSH / Ministerio de Desarrollo Social y Familia (MDSF)</v>
      </c>
      <c r="X20" s="302">
        <f>IFERROR(VLOOKUP(X$2,IS_39a_M!$A$2:$D$69,4,FALSE),"")</f>
        <v>2020</v>
      </c>
      <c r="Y20" s="302" t="str">
        <f>IFERROR(VLOOKUP(Y$2,IS_39a_M!$A$2:$D$69,4,FALSE),"")</f>
        <v>Unidad Vecinal</v>
      </c>
      <c r="Z20" s="302" t="str">
        <f>IFERROR(VLOOKUP(Z$2,IS_39a_M!$A$2:$D$69,4,FALSE),"")</f>
        <v xml:space="preserve">Número total de hogares por UV en la comuna </v>
      </c>
      <c r="AA20" s="302" t="str">
        <f>IFERROR(VLOOKUP(AA$2,IS_39a_M!$A$2:$D$69,4,FALSE),"")</f>
        <v>INE</v>
      </c>
      <c r="AB20" s="302">
        <f>IFERROR(VLOOKUP(AB$2,IS_39a_M!$A$2:$D$69,4,FALSE),"")</f>
        <v>2017</v>
      </c>
      <c r="AC20" s="302" t="str">
        <f>IFERROR(VLOOKUP(AC$2,IS_39a_M!$A$2:$D$69,4,FALSE),"")</f>
        <v>UV</v>
      </c>
      <c r="AD20" s="302"/>
      <c r="AE20" s="302"/>
      <c r="AF20" s="302"/>
      <c r="AG20" s="302"/>
      <c r="AH20" s="302"/>
      <c r="AI20" s="302"/>
      <c r="AJ20" s="302"/>
      <c r="AK20" s="302"/>
    </row>
    <row r="21" spans="1:37" s="730" customFormat="1" ht="84">
      <c r="A21" s="302" t="str">
        <f>IFERROR(VLOOKUP(A$2,IG_66_M!$A$2:$D$69,4,FALSE),"")</f>
        <v>IG_66</v>
      </c>
      <c r="B21" s="302" t="str">
        <f>IFERROR(VLOOKUP(B$2,IG_66_M!$A$2:$D$69,4,FALSE),"")</f>
        <v>5. Más y mejor planificación de ciudades y regiones</v>
      </c>
      <c r="C21" s="302" t="str">
        <f>IFERROR(VLOOKUP(C$2,IG_66_M!$A$2:$D$69,4,FALSE),"")</f>
        <v>Planificación urbana</v>
      </c>
      <c r="D21" s="302" t="str">
        <f>IFERROR(VLOOKUP(D$2,IG_66_M!$A$2:$D$69,4,FALSE),"")</f>
        <v>Plan regulador comunal actualizado en los últimos 10 años</v>
      </c>
      <c r="E21" s="302" t="str">
        <f>IFERROR(VLOOKUP(E$2,IG_66_M!$A$2:$D$69,4,FALSE),"")</f>
        <v>Estructural</v>
      </c>
      <c r="F21" s="302">
        <f>IFERROR(VLOOKUP(F$2,IG_66_M!$A$2:$D$69,4,FALSE),"")</f>
        <v>2020</v>
      </c>
      <c r="G21" s="302" t="str">
        <f>IFERROR(VLOOKUP(G$2,IG_66_M!$A$2:$D$69,4,FALSE),"")</f>
        <v>Comunal</v>
      </c>
      <c r="H21" s="302" t="str">
        <f>IFERROR(VLOOKUP(H$2,IG_66_M!$A$2:$D$69,4,FALSE),"")</f>
        <v>Este indicador determina si una comuna cuenta con un plan regulador comunal actualizado (aprobado o modificado en los últimos 10 años) permitiendo establecer directrices claras sobre futuros crecimientos y transformaciones urbanas. En el análisis se considera de importancia la modificación en más de una zona y respecto a más de una norma urbanística, así como también las modificaciones de áreas de riesgo. Por otra parte, no se consideran modificaciones importantes las enmiendas y los cambios en territorios acotados o con desafectación de declaratorias de utilidad pública efectuadas en los últimos 10 años.</v>
      </c>
      <c r="I21" s="302" t="str">
        <f>IFERROR(VLOOKUP(I$2,IG_66_M!$A$2:$D$69,4,FALSE),"")</f>
        <v>Análisis de documentos</v>
      </c>
      <c r="J21" s="302" t="str">
        <f>IFERROR(VLOOKUP(J$2,IG_66_M!$A$2:$D$69,4,FALSE),"")</f>
        <v>117 comunas</v>
      </c>
      <c r="K21" s="302" t="str">
        <f>IFERROR(VLOOKUP(K$2,IG_66_M!$A$2:$D$69,4,FALSE),"")</f>
        <v>117 comunas</v>
      </c>
      <c r="L21" s="302" t="str">
        <f>IFERROR(VLOOKUP(L$2,IG_66_M!$A$2:$D$69,4,FALSE),"")</f>
        <v>Sí o No</v>
      </c>
      <c r="M21" s="302">
        <f>IFERROR(VLOOKUP(M$2,IG_66_M!$A$2:$D$69,4,FALSE),"")</f>
        <v>43193</v>
      </c>
      <c r="N21" s="302">
        <f>IFERROR(VLOOKUP(N$2,IG_66_M!$A$2:$D$69,4,FALSE),"")</f>
        <v>44391</v>
      </c>
      <c r="O21" s="302" t="str">
        <f>IFERROR(VLOOKUP(O$2,IG_66_M!$A$2:$D$69,4,FALSE),"")</f>
        <v>Anual: Según disponibilidad de la fuente</v>
      </c>
      <c r="P21" s="302" t="str">
        <f>IFERROR(VLOOKUP(P$2,IG_66_M!$A$2:$D$69,4,FALSE),"")</f>
        <v>Plan Regulador Comunal</v>
      </c>
      <c r="Q21" s="302" t="str">
        <f>IFERROR(VLOOKUP(Q$2,IG_66_M!$A$2:$D$69,4,FALSE),"")</f>
        <v>Planificación urbana</v>
      </c>
      <c r="R21" s="302" t="str">
        <f>IFERROR(VLOOKUP(R$2,IG_66_M!$A$2:$D$69,4,FALSE),"")</f>
        <v>Instituto Nacional de Estadísticas (INE)</v>
      </c>
      <c r="S21" s="302" t="str">
        <f>IFERROR(VLOOKUP(S$2,IG_66_M!$A$2:$D$69,4,FALSE),"")</f>
        <v xml:space="preserve">En algunos casos, existe un grado de desactualización entre el último Plan Regulador Comunal aprobado y el disponible en la página web del MINVU. </v>
      </c>
      <c r="T21" s="302" t="str">
        <f>IFERROR(VLOOKUP(T$2,IG_66_M!$A$2:$D$69,4,FALSE),"")</f>
        <v>1. Las comunas que contaban con un PRC actualizado para la LB2019 totalizaron 75. En la revisión y análisis para la actualización se identificaron 69 comunas (58,97%).  La diferencia se debe principalmente a que comunas que tenían un instrumento de planificación actualizado al año 2009 no fueron considerados.                                                                                                                                                                                                             2. De las 117 comunas del SIEDU, 19 no cuentan con un instrumento propio de planificación, por lo que  se rigen con el plan regulador de la comuna que les dio origen, con un plan intercomunal o metropolitano o solo tienen normativa para el límite urbano; para 14 de estas comunas, el año de actualización no aplica. Las comunas de Alto Hospicio, Cerrillos, Estación Central, la Pintana y Lampa tienen esta misma condición, pero al tener una modificación significativa en los últimos 10 años se registraron con un plan regulador actualizado.</v>
      </c>
      <c r="U21" s="302" t="str">
        <f>IFERROR(VLOOKUP(U$2,IG_66_M!$A$2:$D$69,4,FALSE),"")</f>
        <v>No tiene</v>
      </c>
      <c r="V21" s="302" t="str">
        <f>IFERROR(VLOOKUP(V$2,IG_66_M!$A$2:$D$69,4,FALSE),"")</f>
        <v>Plan Regulador Comunal</v>
      </c>
      <c r="W21" s="302" t="str">
        <f>IFERROR(VLOOKUP(W$2,IG_66_M!$A$2:$D$69,4,FALSE),"")</f>
        <v>Ministerio de Vivienda y Urbanismo (MINVU), Diario Oficial y Municipios</v>
      </c>
      <c r="X21" s="302">
        <f>IFERROR(VLOOKUP(X$2,IG_66_M!$A$2:$D$69,4,FALSE),"")</f>
        <v>2020</v>
      </c>
      <c r="Y21" s="302" t="str">
        <f>IFERROR(VLOOKUP(Y$2,IG_66_M!$A$2:$D$69,4,FALSE),"")</f>
        <v>Comunal</v>
      </c>
      <c r="Z21" s="302"/>
      <c r="AA21" s="302"/>
      <c r="AB21" s="302"/>
      <c r="AC21" s="302"/>
      <c r="AD21" s="302"/>
      <c r="AE21" s="302"/>
      <c r="AF21" s="302"/>
      <c r="AG21" s="302"/>
      <c r="AH21" s="302"/>
      <c r="AI21" s="302"/>
      <c r="AJ21" s="302"/>
      <c r="AK21" s="302"/>
    </row>
    <row r="22" spans="1:37" s="730" customFormat="1" ht="72">
      <c r="A22" s="302" t="str">
        <f>IFERROR(VLOOKUP(A$2,DE_3_M!$A$2:$D$69,4,FALSE),"")</f>
        <v>DE_3</v>
      </c>
      <c r="B22" s="302" t="str">
        <f>IFERROR(VLOOKUP(B$2,DE_3_M!$A$2:$D$69,4,FALSE),"")</f>
        <v>6. Mayor crecimiento económico inclusivo y sostenible para el desarrollo urbano</v>
      </c>
      <c r="C22" s="302" t="str">
        <f>IFERROR(VLOOKUP(C$2,DE_3_M!$A$2:$D$69,4,FALSE),"")</f>
        <v>Autonomía y gestión municipal</v>
      </c>
      <c r="D22" s="302" t="str">
        <f>IFERROR(VLOOKUP(D$2,DE_3_M!$A$2:$D$69,4,FALSE),"")</f>
        <v>Participación del Fondo Común Municipal (FCM) en el ingreso municipal total (descontadas las transferencias)</v>
      </c>
      <c r="E22" s="302" t="str">
        <f>IFERROR(VLOOKUP(E$2,DE_3_M!$A$2:$D$69,4,FALSE),"")</f>
        <v>Estructural</v>
      </c>
      <c r="F22" s="302">
        <f>IFERROR(VLOOKUP(F$2,DE_3_M!$A$2:$D$69,4,FALSE),"")</f>
        <v>2020</v>
      </c>
      <c r="G22" s="302" t="str">
        <f>IFERROR(VLOOKUP(G$2,DE_3_M!$A$2:$D$69,4,FALSE),"")</f>
        <v>Comunal</v>
      </c>
      <c r="H22" s="302" t="str">
        <f>IFERROR(VLOOKUP(H$2,DE_3_M!$A$2:$D$69,4,FALSE),"")</f>
        <v>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v>
      </c>
      <c r="I22" s="302" t="str">
        <f>IFERROR(VLOOKUP(I$2,DE_3_M!$A$2:$D$69,4,FALSE),"")</f>
        <v>Análisis de base de datos</v>
      </c>
      <c r="J22" s="302" t="str">
        <f>IFERROR(VLOOKUP(J$2,DE_3_M!$A$2:$D$69,4,FALSE),"")</f>
        <v>117 comunas</v>
      </c>
      <c r="K22" s="302" t="str">
        <f>IFERROR(VLOOKUP(K$2,DE_3_M!$A$2:$D$69,4,FALSE),"")</f>
        <v>117 comunas</v>
      </c>
      <c r="L22" s="302" t="str">
        <f>IFERROR(VLOOKUP(L$2,DE_3_M!$A$2:$D$69,4,FALSE),"")</f>
        <v>Porcentaje</v>
      </c>
      <c r="M22" s="302">
        <f>IFERROR(VLOOKUP(M$2,DE_3_M!$A$2:$D$69,4,FALSE),"")</f>
        <v>43286</v>
      </c>
      <c r="N22" s="302">
        <f>IFERROR(VLOOKUP(N$2,DE_3_M!$A$2:$D$69,4,FALSE),"")</f>
        <v>44347</v>
      </c>
      <c r="O22" s="302" t="str">
        <f>IFERROR(VLOOKUP(O$2,DE_3_M!$A$2:$D$69,4,FALSE),"")</f>
        <v>Anual</v>
      </c>
      <c r="P22" s="302" t="str">
        <f>IFERROR(VLOOKUP(P$2,DE_3_M!$A$2:$D$69,4,FALSE),"")</f>
        <v>FCM - Autonomía municipal- Gestión municipal</v>
      </c>
      <c r="Q22" s="302" t="str">
        <f>IFERROR(VLOOKUP(Q$2,DE_3_M!$A$2:$D$69,4,FALSE),"")</f>
        <v>Economía</v>
      </c>
      <c r="R22" s="302" t="str">
        <f>IFERROR(VLOOKUP(R$2,DE_3_M!$A$2:$D$69,4,FALSE),"")</f>
        <v>Instituto Nacional de Estadísticas (INE)</v>
      </c>
      <c r="S22" s="302" t="str">
        <f>IFERROR(VLOOKUP(S$2,DE_3_M!$A$2:$D$69,4,FALSE),"")</f>
        <v>No se identifican limitaciones para el cálculo del indicador a la fecha de su actualización.</v>
      </c>
      <c r="T22" s="302" t="str">
        <f>IFERROR(VLOOKUP(T$2,DE_3_M!$A$2:$D$69,4,FALSE),"")</f>
        <v>No tiene</v>
      </c>
      <c r="U22" s="302" t="str">
        <f>IFERROR(VLOOKUP(U$2,DE_3_M!$A$2:$D$69,4,FALSE),"")</f>
        <v>No tiene</v>
      </c>
      <c r="V22" s="302" t="str">
        <f>IFERROR(VLOOKUP(V$2,DE_3_M!$A$2:$D$69,4,FALSE),"")</f>
        <v>Ingresos recibidos del FCM</v>
      </c>
      <c r="W22" s="302" t="str">
        <f>IFERROR(VLOOKUP(W$2,DE_3_M!$A$2:$D$69,4,FALSE),"")</f>
        <v>Subsecretaría de Desarrollo Regional y Administración (SUBDERE)- Sistema Nacional de Información Municipal (SINIM)</v>
      </c>
      <c r="X22" s="302">
        <f>IFERROR(VLOOKUP(X$2,DE_3_M!$A$2:$D$69,4,FALSE),"")</f>
        <v>2020</v>
      </c>
      <c r="Y22" s="302" t="str">
        <f>IFERROR(VLOOKUP(Y$2,DE_3_M!$A$2:$D$69,4,FALSE),"")</f>
        <v>Comunal</v>
      </c>
      <c r="Z22" s="302" t="str">
        <f>IFERROR(VLOOKUP(Z$2,DE_3_M!$A$2:$D$69,4,FALSE),"")</f>
        <v>Ingreso municipal total (descontadas las transferencias)</v>
      </c>
      <c r="AA22" s="302" t="str">
        <f>IFERROR(VLOOKUP(AA$2,DE_3_M!$A$2:$D$69,4,FALSE),"")</f>
        <v>SUBDERE</v>
      </c>
      <c r="AB22" s="302">
        <f>IFERROR(VLOOKUP(AB$2,DE_3_M!$A$2:$D$69,4,FALSE),"")</f>
        <v>2020</v>
      </c>
      <c r="AC22" s="302" t="str">
        <f>IFERROR(VLOOKUP(AC$2,DE_3_M!$A$2:$D$69,4,FALSE),"")</f>
        <v>Comunal</v>
      </c>
      <c r="AD22" s="302"/>
      <c r="AE22" s="302"/>
      <c r="AF22" s="302"/>
      <c r="AG22" s="302"/>
      <c r="AH22" s="302"/>
      <c r="AI22" s="302"/>
      <c r="AJ22" s="302"/>
      <c r="AK22" s="302"/>
    </row>
  </sheetData>
  <hyperlinks>
    <hyperlink ref="A1" location="INDICE!A1" display="INDICE" xr:uid="{00000000-0004-0000-0500-000000000000}"/>
  </hyperlink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C38"/>
  <sheetViews>
    <sheetView workbookViewId="0"/>
  </sheetViews>
  <sheetFormatPr baseColWidth="10" defaultColWidth="96.44140625" defaultRowHeight="13.8"/>
  <cols>
    <col min="1" max="1" width="44.44140625" style="786" bestFit="1" customWidth="1"/>
    <col min="2" max="2" width="100.6640625" style="786" customWidth="1"/>
    <col min="3" max="6" width="14.5546875" style="786" customWidth="1"/>
    <col min="7" max="16384" width="96.44140625" style="786"/>
  </cols>
  <sheetData>
    <row r="1" spans="1:3" ht="15" customHeight="1">
      <c r="A1" s="441" t="s">
        <v>419</v>
      </c>
      <c r="B1" s="412" t="s">
        <v>1846</v>
      </c>
      <c r="C1" s="625" t="s">
        <v>137</v>
      </c>
    </row>
    <row r="2" spans="1:3" ht="15" customHeight="1">
      <c r="A2" s="263" t="s">
        <v>6</v>
      </c>
      <c r="B2" s="259" t="s">
        <v>1847</v>
      </c>
      <c r="C2" s="625" t="s">
        <v>449</v>
      </c>
    </row>
    <row r="3" spans="1:3" ht="15" customHeight="1">
      <c r="A3" s="263" t="s">
        <v>4</v>
      </c>
      <c r="B3" s="259" t="s">
        <v>55</v>
      </c>
    </row>
    <row r="4" spans="1:3" ht="15" customHeight="1">
      <c r="A4" s="263" t="s">
        <v>388</v>
      </c>
      <c r="B4" s="259" t="s">
        <v>504</v>
      </c>
    </row>
    <row r="5" spans="1:3" ht="15" customHeight="1">
      <c r="A5" s="263" t="s">
        <v>9</v>
      </c>
      <c r="B5" s="259" t="s">
        <v>1848</v>
      </c>
    </row>
    <row r="6" spans="1:3" ht="15" customHeight="1">
      <c r="A6" s="263" t="s">
        <v>138</v>
      </c>
      <c r="B6" s="259" t="s">
        <v>421</v>
      </c>
    </row>
    <row r="7" spans="1:3" ht="15" customHeight="1">
      <c r="A7" s="263" t="s">
        <v>7</v>
      </c>
      <c r="B7" s="217" t="s">
        <v>422</v>
      </c>
    </row>
    <row r="8" spans="1:3" ht="15" customHeight="1">
      <c r="A8" s="263" t="s">
        <v>389</v>
      </c>
      <c r="B8" s="257">
        <v>2020</v>
      </c>
    </row>
    <row r="9" spans="1:3" ht="15" customHeight="1">
      <c r="A9" s="263" t="s">
        <v>390</v>
      </c>
      <c r="B9" s="259" t="s">
        <v>470</v>
      </c>
    </row>
    <row r="10" spans="1:3" ht="96.6">
      <c r="A10" s="100" t="s">
        <v>391</v>
      </c>
      <c r="B10" s="137" t="s">
        <v>1957</v>
      </c>
    </row>
    <row r="11" spans="1:3" ht="15" customHeight="1">
      <c r="A11" s="263" t="s">
        <v>392</v>
      </c>
      <c r="B11" s="259" t="s">
        <v>425</v>
      </c>
    </row>
    <row r="12" spans="1:3" ht="15" customHeight="1">
      <c r="A12" s="263" t="s">
        <v>393</v>
      </c>
      <c r="B12" s="259" t="s">
        <v>542</v>
      </c>
    </row>
    <row r="13" spans="1:3" ht="15" customHeight="1">
      <c r="A13" s="263" t="s">
        <v>394</v>
      </c>
      <c r="B13" s="259" t="s">
        <v>542</v>
      </c>
    </row>
    <row r="14" spans="1:3" ht="15" customHeight="1">
      <c r="A14" s="263" t="s">
        <v>139</v>
      </c>
      <c r="B14" s="259" t="s">
        <v>475</v>
      </c>
    </row>
    <row r="15" spans="1:3" ht="15" customHeight="1">
      <c r="A15" s="263" t="s">
        <v>395</v>
      </c>
      <c r="B15" s="131">
        <v>44347</v>
      </c>
    </row>
    <row r="16" spans="1:3" ht="15" customHeight="1">
      <c r="A16" s="263" t="s">
        <v>396</v>
      </c>
      <c r="B16" s="131">
        <v>44347</v>
      </c>
    </row>
    <row r="17" spans="1:2" ht="15" customHeight="1">
      <c r="A17" s="263" t="s">
        <v>397</v>
      </c>
      <c r="B17" s="259" t="s">
        <v>798</v>
      </c>
    </row>
    <row r="18" spans="1:2" ht="15" customHeight="1">
      <c r="A18" s="263" t="s">
        <v>398</v>
      </c>
      <c r="B18" s="259" t="s">
        <v>1849</v>
      </c>
    </row>
    <row r="19" spans="1:2" ht="15" customHeight="1">
      <c r="A19" s="263" t="s">
        <v>399</v>
      </c>
      <c r="B19" s="259" t="s">
        <v>1850</v>
      </c>
    </row>
    <row r="20" spans="1:2" ht="15" customHeight="1">
      <c r="A20" s="263" t="s">
        <v>400</v>
      </c>
      <c r="B20" s="259" t="s">
        <v>479</v>
      </c>
    </row>
    <row r="21" spans="1:2" ht="15" customHeight="1">
      <c r="A21" s="263" t="s">
        <v>403</v>
      </c>
      <c r="B21" s="259" t="s">
        <v>1851</v>
      </c>
    </row>
    <row r="22" spans="1:2">
      <c r="A22" s="263" t="s">
        <v>404</v>
      </c>
      <c r="B22" s="259" t="s">
        <v>1852</v>
      </c>
    </row>
    <row r="23" spans="1:2" ht="15" customHeight="1">
      <c r="A23" s="263" t="s">
        <v>435</v>
      </c>
      <c r="B23" s="635" t="s">
        <v>1853</v>
      </c>
    </row>
    <row r="24" spans="1:2" ht="15" customHeight="1">
      <c r="A24" s="263" t="s">
        <v>405</v>
      </c>
      <c r="B24" s="171">
        <v>2020</v>
      </c>
    </row>
    <row r="25" spans="1:2" ht="15" customHeight="1">
      <c r="A25" s="263" t="s">
        <v>406</v>
      </c>
      <c r="B25" s="259" t="s">
        <v>470</v>
      </c>
    </row>
    <row r="26" spans="1:2" ht="15" customHeight="1">
      <c r="A26" s="263" t="s">
        <v>407</v>
      </c>
      <c r="B26" s="244" t="s">
        <v>1854</v>
      </c>
    </row>
    <row r="27" spans="1:2" ht="15" customHeight="1">
      <c r="A27" s="263" t="s">
        <v>408</v>
      </c>
      <c r="B27" s="244" t="s">
        <v>434</v>
      </c>
    </row>
    <row r="28" spans="1:2" ht="15" customHeight="1">
      <c r="A28" s="263" t="s">
        <v>439</v>
      </c>
      <c r="B28" s="509" t="s">
        <v>1855</v>
      </c>
    </row>
    <row r="29" spans="1:2" ht="15" customHeight="1">
      <c r="A29" s="263" t="s">
        <v>409</v>
      </c>
      <c r="B29" s="257">
        <v>2017</v>
      </c>
    </row>
    <row r="30" spans="1:2" ht="15" customHeight="1">
      <c r="A30" s="263" t="s">
        <v>410</v>
      </c>
      <c r="B30" s="259" t="s">
        <v>470</v>
      </c>
    </row>
    <row r="31" spans="1:2">
      <c r="A31" s="263" t="s">
        <v>411</v>
      </c>
      <c r="B31" s="259" t="s">
        <v>1856</v>
      </c>
    </row>
    <row r="32" spans="1:2" ht="15" customHeight="1">
      <c r="A32" s="263" t="s">
        <v>412</v>
      </c>
      <c r="B32" s="259" t="s">
        <v>434</v>
      </c>
    </row>
    <row r="33" spans="1:2">
      <c r="A33" s="263" t="s">
        <v>440</v>
      </c>
      <c r="B33" s="509" t="s">
        <v>1857</v>
      </c>
    </row>
    <row r="34" spans="1:2">
      <c r="A34" s="263" t="s">
        <v>413</v>
      </c>
      <c r="B34" s="171">
        <v>2017</v>
      </c>
    </row>
    <row r="35" spans="1:2">
      <c r="A35" s="263" t="s">
        <v>414</v>
      </c>
      <c r="B35" s="259" t="s">
        <v>470</v>
      </c>
    </row>
    <row r="36" spans="1:2" ht="96.6">
      <c r="A36" s="263" t="s">
        <v>401</v>
      </c>
      <c r="B36" s="259" t="s">
        <v>1959</v>
      </c>
    </row>
    <row r="37" spans="1:2">
      <c r="A37" s="420" t="s">
        <v>1267</v>
      </c>
      <c r="B37" s="259" t="s">
        <v>17</v>
      </c>
    </row>
    <row r="38" spans="1:2">
      <c r="A38" s="263" t="s">
        <v>402</v>
      </c>
      <c r="B38" s="259" t="s">
        <v>1859</v>
      </c>
    </row>
  </sheetData>
  <hyperlinks>
    <hyperlink ref="C1" location="INDICE!A1" display="INDICE" xr:uid="{00000000-0004-0000-3B00-000000000000}"/>
    <hyperlink ref="C2" location="Matriz_Estadisticas!A1" display="ESTADÍSTICAS" xr:uid="{00000000-0004-0000-3B00-000001000000}"/>
    <hyperlink ref="A1" location="INDICE!C56" display="COMPONENTE" xr:uid="{00000000-0004-0000-3B00-000002000000}"/>
  </hyperlinks>
  <pageMargins left="0.7" right="0.7" top="0.75" bottom="0.75" header="0.3" footer="0.3"/>
  <pageSetup scale="61" fitToHeight="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0"/>
    <pageSetUpPr fitToPage="1"/>
  </sheetPr>
  <dimension ref="A1:C38"/>
  <sheetViews>
    <sheetView topLeftCell="B1" workbookViewId="0">
      <selection activeCell="E10" sqref="E10"/>
    </sheetView>
  </sheetViews>
  <sheetFormatPr baseColWidth="10" defaultColWidth="96.44140625" defaultRowHeight="13.8"/>
  <cols>
    <col min="1" max="1" width="44.44140625" style="786" bestFit="1" customWidth="1"/>
    <col min="2" max="2" width="99.5546875" style="786" customWidth="1"/>
    <col min="3" max="3" width="13.109375" style="786" bestFit="1" customWidth="1"/>
    <col min="4" max="6" width="14.5546875" style="786" customWidth="1"/>
    <col min="7" max="16384" width="96.44140625" style="786"/>
  </cols>
  <sheetData>
    <row r="1" spans="1:3" ht="15" customHeight="1">
      <c r="A1" s="441" t="s">
        <v>419</v>
      </c>
      <c r="B1" s="412" t="s">
        <v>1846</v>
      </c>
      <c r="C1" s="625" t="s">
        <v>137</v>
      </c>
    </row>
    <row r="2" spans="1:3" ht="15" customHeight="1">
      <c r="A2" s="263" t="s">
        <v>6</v>
      </c>
      <c r="B2" s="259" t="s">
        <v>1859</v>
      </c>
      <c r="C2" s="625" t="s">
        <v>449</v>
      </c>
    </row>
    <row r="3" spans="1:3" ht="15" customHeight="1">
      <c r="A3" s="263" t="s">
        <v>4</v>
      </c>
      <c r="B3" s="259" t="s">
        <v>55</v>
      </c>
    </row>
    <row r="4" spans="1:3" ht="15" customHeight="1">
      <c r="A4" s="263" t="s">
        <v>388</v>
      </c>
      <c r="B4" s="259" t="s">
        <v>504</v>
      </c>
    </row>
    <row r="5" spans="1:3" ht="15" customHeight="1">
      <c r="A5" s="263" t="s">
        <v>9</v>
      </c>
      <c r="B5" s="259" t="s">
        <v>1866</v>
      </c>
    </row>
    <row r="6" spans="1:3" ht="15" customHeight="1">
      <c r="A6" s="263" t="s">
        <v>138</v>
      </c>
      <c r="B6" s="259" t="s">
        <v>421</v>
      </c>
    </row>
    <row r="7" spans="1:3" ht="15" customHeight="1">
      <c r="A7" s="263" t="s">
        <v>7</v>
      </c>
      <c r="B7" s="217" t="s">
        <v>422</v>
      </c>
    </row>
    <row r="8" spans="1:3" ht="15" customHeight="1">
      <c r="A8" s="263" t="s">
        <v>389</v>
      </c>
      <c r="B8" s="257">
        <v>2020</v>
      </c>
    </row>
    <row r="9" spans="1:3" ht="15" customHeight="1">
      <c r="A9" s="263" t="s">
        <v>390</v>
      </c>
      <c r="B9" s="259" t="s">
        <v>470</v>
      </c>
    </row>
    <row r="10" spans="1:3" ht="110.4">
      <c r="A10" s="100" t="s">
        <v>391</v>
      </c>
      <c r="B10" s="137" t="s">
        <v>1958</v>
      </c>
    </row>
    <row r="11" spans="1:3" ht="15" customHeight="1">
      <c r="A11" s="263" t="s">
        <v>392</v>
      </c>
      <c r="B11" s="259" t="s">
        <v>425</v>
      </c>
    </row>
    <row r="12" spans="1:3" ht="15" customHeight="1">
      <c r="A12" s="263" t="s">
        <v>393</v>
      </c>
      <c r="B12" s="259" t="s">
        <v>542</v>
      </c>
    </row>
    <row r="13" spans="1:3" ht="15" customHeight="1">
      <c r="A13" s="263" t="s">
        <v>394</v>
      </c>
      <c r="B13" s="259" t="s">
        <v>542</v>
      </c>
    </row>
    <row r="14" spans="1:3" ht="15" customHeight="1">
      <c r="A14" s="263" t="s">
        <v>139</v>
      </c>
      <c r="B14" s="259" t="s">
        <v>475</v>
      </c>
    </row>
    <row r="15" spans="1:3" ht="15" customHeight="1">
      <c r="A15" s="263" t="s">
        <v>395</v>
      </c>
      <c r="B15" s="131">
        <v>44347</v>
      </c>
    </row>
    <row r="16" spans="1:3" ht="15" customHeight="1">
      <c r="A16" s="263" t="s">
        <v>396</v>
      </c>
      <c r="B16" s="131">
        <v>44347</v>
      </c>
    </row>
    <row r="17" spans="1:2" ht="15" customHeight="1">
      <c r="A17" s="263" t="s">
        <v>397</v>
      </c>
      <c r="B17" s="259" t="s">
        <v>798</v>
      </c>
    </row>
    <row r="18" spans="1:2" ht="15" customHeight="1">
      <c r="A18" s="263" t="s">
        <v>398</v>
      </c>
      <c r="B18" s="259" t="s">
        <v>1849</v>
      </c>
    </row>
    <row r="19" spans="1:2" ht="15" customHeight="1">
      <c r="A19" s="263" t="s">
        <v>399</v>
      </c>
      <c r="B19" s="259" t="s">
        <v>1850</v>
      </c>
    </row>
    <row r="20" spans="1:2" ht="15" customHeight="1">
      <c r="A20" s="263" t="s">
        <v>400</v>
      </c>
      <c r="B20" s="259" t="s">
        <v>479</v>
      </c>
    </row>
    <row r="21" spans="1:2" ht="15" customHeight="1">
      <c r="A21" s="263" t="s">
        <v>403</v>
      </c>
      <c r="B21" s="259" t="s">
        <v>1851</v>
      </c>
    </row>
    <row r="22" spans="1:2">
      <c r="A22" s="263" t="s">
        <v>404</v>
      </c>
      <c r="B22" s="259" t="s">
        <v>1852</v>
      </c>
    </row>
    <row r="23" spans="1:2" ht="15" customHeight="1">
      <c r="A23" s="263" t="s">
        <v>435</v>
      </c>
      <c r="B23" s="635" t="s">
        <v>1853</v>
      </c>
    </row>
    <row r="24" spans="1:2" ht="15" customHeight="1">
      <c r="A24" s="263" t="s">
        <v>405</v>
      </c>
      <c r="B24" s="171">
        <v>2020</v>
      </c>
    </row>
    <row r="25" spans="1:2" ht="15" customHeight="1">
      <c r="A25" s="263" t="s">
        <v>406</v>
      </c>
      <c r="B25" s="259" t="s">
        <v>470</v>
      </c>
    </row>
    <row r="26" spans="1:2" ht="15" customHeight="1">
      <c r="A26" s="263" t="s">
        <v>407</v>
      </c>
      <c r="B26" s="244" t="s">
        <v>1854</v>
      </c>
    </row>
    <row r="27" spans="1:2" ht="15" customHeight="1">
      <c r="A27" s="263" t="s">
        <v>408</v>
      </c>
      <c r="B27" s="244" t="s">
        <v>434</v>
      </c>
    </row>
    <row r="28" spans="1:2" ht="15" customHeight="1">
      <c r="A28" s="263" t="s">
        <v>439</v>
      </c>
      <c r="B28" s="509" t="s">
        <v>1855</v>
      </c>
    </row>
    <row r="29" spans="1:2" ht="15" customHeight="1">
      <c r="A29" s="263" t="s">
        <v>409</v>
      </c>
      <c r="B29" s="257">
        <v>2017</v>
      </c>
    </row>
    <row r="30" spans="1:2" ht="15" customHeight="1">
      <c r="A30" s="263" t="s">
        <v>410</v>
      </c>
      <c r="B30" s="259" t="s">
        <v>470</v>
      </c>
    </row>
    <row r="31" spans="1:2">
      <c r="A31" s="263" t="s">
        <v>411</v>
      </c>
      <c r="B31" s="259" t="s">
        <v>1856</v>
      </c>
    </row>
    <row r="32" spans="1:2" ht="15" customHeight="1">
      <c r="A32" s="263" t="s">
        <v>412</v>
      </c>
      <c r="B32" s="259" t="s">
        <v>434</v>
      </c>
    </row>
    <row r="33" spans="1:2">
      <c r="A33" s="263" t="s">
        <v>440</v>
      </c>
      <c r="B33" s="509" t="s">
        <v>1857</v>
      </c>
    </row>
    <row r="34" spans="1:2">
      <c r="A34" s="263" t="s">
        <v>413</v>
      </c>
      <c r="B34" s="171">
        <v>2017</v>
      </c>
    </row>
    <row r="35" spans="1:2">
      <c r="A35" s="263" t="s">
        <v>414</v>
      </c>
      <c r="B35" s="259" t="s">
        <v>470</v>
      </c>
    </row>
    <row r="36" spans="1:2" ht="96.6">
      <c r="A36" s="263" t="s">
        <v>401</v>
      </c>
      <c r="B36" s="259" t="s">
        <v>1858</v>
      </c>
    </row>
    <row r="37" spans="1:2">
      <c r="A37" s="420" t="s">
        <v>1267</v>
      </c>
      <c r="B37" s="259" t="s">
        <v>17</v>
      </c>
    </row>
    <row r="38" spans="1:2">
      <c r="A38" s="263" t="s">
        <v>402</v>
      </c>
      <c r="B38" s="259" t="s">
        <v>1847</v>
      </c>
    </row>
  </sheetData>
  <hyperlinks>
    <hyperlink ref="C1" location="INDICE!A1" display="INDICE" xr:uid="{00000000-0004-0000-3C00-000000000000}"/>
    <hyperlink ref="C2" location="Matriz_Estadisticas!A1" display="ESTADÍSTICAS" xr:uid="{00000000-0004-0000-3C00-000001000000}"/>
    <hyperlink ref="A1" location="INDICE!C57" display="COMPONENTE" xr:uid="{00000000-0004-0000-3C00-000002000000}"/>
  </hyperlinks>
  <pageMargins left="0.7" right="0.7" top="0.75" bottom="0.75" header="0.3" footer="0.3"/>
  <pageSetup scale="61" fitToHeight="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filterMode="1"/>
  <dimension ref="A1:AC121"/>
  <sheetViews>
    <sheetView showGridLines="0" topLeftCell="M1" workbookViewId="0">
      <selection activeCell="F77" sqref="F77"/>
    </sheetView>
  </sheetViews>
  <sheetFormatPr baseColWidth="10" defaultColWidth="11.44140625" defaultRowHeight="14.4"/>
  <cols>
    <col min="1" max="1" width="17.33203125" style="218" bestFit="1" customWidth="1"/>
    <col min="2" max="3" width="17.33203125" style="218" customWidth="1"/>
    <col min="4" max="4" width="38.5546875" style="429" bestFit="1" customWidth="1"/>
    <col min="5" max="5" width="16.109375" style="429" bestFit="1" customWidth="1"/>
    <col min="6" max="6" width="19" style="429" bestFit="1" customWidth="1"/>
    <col min="7" max="7" width="9" style="429" bestFit="1" customWidth="1"/>
    <col min="8" max="8" width="34.109375" style="966" customWidth="1"/>
    <col min="9" max="9" width="28.44140625" style="966" customWidth="1"/>
    <col min="10" max="10" width="31.33203125" style="429" customWidth="1"/>
    <col min="11" max="11" width="22.109375" style="429" customWidth="1"/>
    <col min="12" max="12" width="28.6640625" style="429" customWidth="1"/>
    <col min="13" max="14" width="31.88671875" style="429" bestFit="1" customWidth="1"/>
    <col min="15" max="15" width="28" style="429" bestFit="1" customWidth="1"/>
    <col min="16" max="16" width="29.6640625" style="429" bestFit="1" customWidth="1"/>
    <col min="17" max="17" width="13.109375" style="1" bestFit="1" customWidth="1"/>
    <col min="18" max="18" width="11.88671875" bestFit="1" customWidth="1"/>
    <col min="19" max="19" width="38.5546875" bestFit="1" customWidth="1"/>
    <col min="20" max="20" width="11.88671875" bestFit="1" customWidth="1"/>
    <col min="21" max="21" width="33.88671875" hidden="1" customWidth="1"/>
    <col min="22" max="22" width="28.88671875" hidden="1" customWidth="1"/>
    <col min="23" max="23" width="30.33203125" hidden="1" customWidth="1"/>
    <col min="24" max="24" width="22.109375" hidden="1" customWidth="1"/>
    <col min="25" max="25" width="28.6640625" hidden="1" customWidth="1"/>
    <col min="26" max="27" width="31.88671875" bestFit="1" customWidth="1"/>
    <col min="28" max="28" width="28" bestFit="1" customWidth="1"/>
    <col min="29" max="29" width="28.6640625" bestFit="1" customWidth="1"/>
  </cols>
  <sheetData>
    <row r="1" spans="1:29">
      <c r="A1" s="959" t="s">
        <v>1847</v>
      </c>
      <c r="B1" s="1114" t="s">
        <v>1848</v>
      </c>
      <c r="C1" s="1115"/>
      <c r="D1" s="1115"/>
      <c r="E1" s="1115"/>
      <c r="F1" s="1115"/>
      <c r="G1" s="1115"/>
      <c r="H1" s="1115"/>
      <c r="I1" s="1115"/>
      <c r="J1" s="1115"/>
      <c r="K1" s="1115"/>
      <c r="L1" s="1115"/>
      <c r="M1" s="1115"/>
      <c r="N1" s="1115"/>
      <c r="O1" s="1115"/>
      <c r="P1" s="1116"/>
      <c r="Q1" s="625" t="s">
        <v>137</v>
      </c>
    </row>
    <row r="2" spans="1:29">
      <c r="A2" s="977" t="s">
        <v>1859</v>
      </c>
      <c r="B2" s="1118" t="s">
        <v>1866</v>
      </c>
      <c r="C2" s="1119"/>
      <c r="D2" s="1119"/>
      <c r="E2" s="1119"/>
      <c r="F2" s="1119"/>
      <c r="G2" s="1119"/>
      <c r="H2" s="1119"/>
      <c r="I2" s="1119"/>
      <c r="J2" s="1119"/>
      <c r="K2" s="1119"/>
      <c r="L2" s="1119"/>
      <c r="M2" s="1119"/>
      <c r="N2" s="1119"/>
      <c r="O2" s="1119"/>
      <c r="P2" s="1120"/>
      <c r="Q2" s="625" t="s">
        <v>449</v>
      </c>
    </row>
    <row r="3" spans="1:29">
      <c r="A3" s="976"/>
      <c r="B3" s="973"/>
      <c r="C3" s="973"/>
      <c r="D3" s="974"/>
      <c r="E3" s="957"/>
      <c r="F3" s="957"/>
      <c r="G3" s="957"/>
      <c r="H3" s="1113" t="s">
        <v>1760</v>
      </c>
      <c r="I3" s="1113"/>
      <c r="J3" s="1113"/>
      <c r="K3" s="1113"/>
      <c r="L3" s="1113"/>
      <c r="M3" s="1113"/>
      <c r="N3" s="1113"/>
      <c r="O3" s="1113"/>
      <c r="P3" s="1113"/>
      <c r="S3" s="1117" t="s">
        <v>1865</v>
      </c>
      <c r="T3" s="1117"/>
      <c r="U3" s="1117"/>
      <c r="V3" s="1117"/>
      <c r="W3" s="1117"/>
      <c r="X3" s="1117"/>
      <c r="Y3" s="1117"/>
      <c r="Z3" s="1117"/>
      <c r="AA3" s="1117"/>
      <c r="AB3" s="1117"/>
      <c r="AC3" s="1117"/>
    </row>
    <row r="4" spans="1:29" s="961" customFormat="1" ht="30" customHeight="1">
      <c r="A4" s="970" t="s">
        <v>165</v>
      </c>
      <c r="B4" s="970" t="s">
        <v>166</v>
      </c>
      <c r="C4" s="970" t="s">
        <v>167</v>
      </c>
      <c r="D4" s="971" t="s">
        <v>168</v>
      </c>
      <c r="E4" s="958" t="s">
        <v>169</v>
      </c>
      <c r="F4" s="958" t="s">
        <v>11</v>
      </c>
      <c r="G4" s="958" t="s">
        <v>487</v>
      </c>
      <c r="H4" s="604" t="s">
        <v>1860</v>
      </c>
      <c r="I4" s="401" t="s">
        <v>1861</v>
      </c>
      <c r="J4" s="401" t="s">
        <v>1862</v>
      </c>
      <c r="K4" s="401" t="s">
        <v>1863</v>
      </c>
      <c r="L4" s="401" t="s">
        <v>1864</v>
      </c>
      <c r="M4" s="401" t="s">
        <v>1871</v>
      </c>
      <c r="N4" s="401" t="s">
        <v>1872</v>
      </c>
      <c r="O4" s="401" t="s">
        <v>1873</v>
      </c>
      <c r="P4" s="401" t="s">
        <v>1874</v>
      </c>
      <c r="Q4" s="960"/>
      <c r="S4" s="401" t="s">
        <v>168</v>
      </c>
      <c r="T4" s="401" t="s">
        <v>169</v>
      </c>
      <c r="U4" s="401" t="s">
        <v>1860</v>
      </c>
      <c r="V4" s="401" t="s">
        <v>1861</v>
      </c>
      <c r="W4" s="401" t="s">
        <v>1862</v>
      </c>
      <c r="X4" s="401" t="s">
        <v>1863</v>
      </c>
      <c r="Y4" s="401" t="s">
        <v>1864</v>
      </c>
      <c r="Z4" s="401" t="s">
        <v>1867</v>
      </c>
      <c r="AA4" s="401" t="s">
        <v>1868</v>
      </c>
      <c r="AB4" s="401" t="s">
        <v>1869</v>
      </c>
      <c r="AC4" s="401" t="s">
        <v>1870</v>
      </c>
    </row>
    <row r="5" spans="1:29" ht="15" hidden="1" customHeight="1">
      <c r="A5" s="967" t="s">
        <v>170</v>
      </c>
      <c r="B5" s="967" t="s">
        <v>171</v>
      </c>
      <c r="C5" s="968" t="s">
        <v>172</v>
      </c>
      <c r="D5" s="967" t="s">
        <v>173</v>
      </c>
      <c r="E5" s="969">
        <v>1001</v>
      </c>
      <c r="F5" s="967" t="s">
        <v>171</v>
      </c>
      <c r="G5" s="969">
        <v>1101</v>
      </c>
      <c r="H5" s="513">
        <v>2133.79</v>
      </c>
      <c r="I5" s="513">
        <v>69.91</v>
      </c>
      <c r="J5" s="512">
        <v>72.81</v>
      </c>
      <c r="K5" s="512">
        <v>71.36</v>
      </c>
      <c r="L5" s="512">
        <v>3.34</v>
      </c>
      <c r="M5" s="512">
        <v>2.34</v>
      </c>
      <c r="N5" s="512">
        <v>2.2200000000000002</v>
      </c>
      <c r="O5" s="512">
        <v>2.2799999999999998</v>
      </c>
      <c r="P5" s="512">
        <v>0.11</v>
      </c>
      <c r="Q5" s="962"/>
      <c r="R5" s="963"/>
      <c r="S5" s="921" t="s">
        <v>173</v>
      </c>
      <c r="T5" s="88">
        <v>1001</v>
      </c>
      <c r="U5" s="907">
        <v>3496.48</v>
      </c>
      <c r="V5" s="907">
        <v>73.86999999999999</v>
      </c>
      <c r="W5" s="907">
        <v>78.19</v>
      </c>
      <c r="X5" s="907">
        <v>76.03</v>
      </c>
      <c r="Y5" s="907">
        <v>2.17</v>
      </c>
      <c r="Z5" s="88">
        <v>2.35</v>
      </c>
      <c r="AA5" s="88">
        <v>2.23</v>
      </c>
      <c r="AB5" s="88">
        <v>2.29</v>
      </c>
      <c r="AC5" s="972">
        <v>7.0000000000000007E-2</v>
      </c>
    </row>
    <row r="6" spans="1:29" ht="15" hidden="1" customHeight="1">
      <c r="A6" s="921" t="s">
        <v>170</v>
      </c>
      <c r="B6" s="921" t="s">
        <v>171</v>
      </c>
      <c r="C6" s="134" t="s">
        <v>172</v>
      </c>
      <c r="D6" s="921" t="s">
        <v>173</v>
      </c>
      <c r="E6" s="88">
        <v>1001</v>
      </c>
      <c r="F6" s="921" t="s">
        <v>174</v>
      </c>
      <c r="G6" s="88">
        <v>1107</v>
      </c>
      <c r="H6" s="513">
        <v>1362.69</v>
      </c>
      <c r="I6" s="513">
        <v>3.96</v>
      </c>
      <c r="J6" s="512">
        <v>5.38</v>
      </c>
      <c r="K6" s="512">
        <v>4.67</v>
      </c>
      <c r="L6" s="512">
        <v>0.34</v>
      </c>
      <c r="M6" s="512">
        <v>0.01</v>
      </c>
      <c r="N6" s="512">
        <v>0.01</v>
      </c>
      <c r="O6" s="512">
        <v>0.01</v>
      </c>
      <c r="P6" s="512">
        <v>0</v>
      </c>
      <c r="Q6" s="962"/>
      <c r="R6" s="963"/>
      <c r="S6" s="921" t="s">
        <v>175</v>
      </c>
      <c r="T6" s="88">
        <v>2101</v>
      </c>
      <c r="U6" s="907">
        <v>4013.08</v>
      </c>
      <c r="V6" s="907">
        <v>129.38</v>
      </c>
      <c r="W6" s="907">
        <v>182.31</v>
      </c>
      <c r="X6" s="907">
        <v>155.85</v>
      </c>
      <c r="Y6" s="907">
        <v>3.88</v>
      </c>
      <c r="Z6" s="88">
        <v>5.15</v>
      </c>
      <c r="AA6" s="88">
        <v>9.92</v>
      </c>
      <c r="AB6" s="972">
        <v>7.54</v>
      </c>
      <c r="AC6" s="972">
        <v>0.19</v>
      </c>
    </row>
    <row r="7" spans="1:29" ht="15" hidden="1" customHeight="1">
      <c r="A7" s="921" t="s">
        <v>175</v>
      </c>
      <c r="B7" s="921" t="s">
        <v>175</v>
      </c>
      <c r="C7" s="134" t="s">
        <v>172</v>
      </c>
      <c r="D7" s="921" t="s">
        <v>175</v>
      </c>
      <c r="E7" s="88">
        <v>2101</v>
      </c>
      <c r="F7" s="921" t="s">
        <v>175</v>
      </c>
      <c r="G7" s="88">
        <v>2101</v>
      </c>
      <c r="H7" s="513">
        <v>4013.08</v>
      </c>
      <c r="I7" s="513">
        <v>129.38</v>
      </c>
      <c r="J7" s="512">
        <v>182.31</v>
      </c>
      <c r="K7" s="512">
        <v>155.85</v>
      </c>
      <c r="L7" s="512">
        <v>3.88</v>
      </c>
      <c r="M7" s="512">
        <v>5.15</v>
      </c>
      <c r="N7" s="512">
        <v>9.92</v>
      </c>
      <c r="O7" s="512">
        <v>7.54</v>
      </c>
      <c r="P7" s="512">
        <v>0.19</v>
      </c>
      <c r="Q7" s="962"/>
      <c r="R7" s="963"/>
      <c r="S7" s="921" t="s">
        <v>177</v>
      </c>
      <c r="T7" s="88">
        <v>2201</v>
      </c>
      <c r="U7" s="907">
        <v>2504.87</v>
      </c>
      <c r="V7" s="907">
        <v>132.12</v>
      </c>
      <c r="W7" s="907">
        <v>140.22</v>
      </c>
      <c r="X7" s="907">
        <v>136.17000000000002</v>
      </c>
      <c r="Y7" s="907">
        <v>5.44</v>
      </c>
      <c r="Z7" s="88">
        <v>2.69</v>
      </c>
      <c r="AA7" s="88">
        <v>2.48</v>
      </c>
      <c r="AB7" s="972">
        <v>2.59</v>
      </c>
      <c r="AC7" s="972">
        <v>0.1</v>
      </c>
    </row>
    <row r="8" spans="1:29" ht="15" hidden="1" customHeight="1">
      <c r="A8" s="921" t="s">
        <v>175</v>
      </c>
      <c r="B8" s="921" t="s">
        <v>176</v>
      </c>
      <c r="C8" s="134" t="s">
        <v>172</v>
      </c>
      <c r="D8" s="921" t="s">
        <v>177</v>
      </c>
      <c r="E8" s="88">
        <v>2201</v>
      </c>
      <c r="F8" s="921" t="s">
        <v>177</v>
      </c>
      <c r="G8" s="88">
        <v>2201</v>
      </c>
      <c r="H8" s="513">
        <v>2504.87</v>
      </c>
      <c r="I8" s="513">
        <v>132.12</v>
      </c>
      <c r="J8" s="512">
        <v>140.22</v>
      </c>
      <c r="K8" s="512">
        <v>136.17000000000002</v>
      </c>
      <c r="L8" s="512">
        <v>5.44</v>
      </c>
      <c r="M8" s="512">
        <v>2.69</v>
      </c>
      <c r="N8" s="512">
        <v>2.48</v>
      </c>
      <c r="O8" s="512">
        <v>2.59</v>
      </c>
      <c r="P8" s="512">
        <v>0.1</v>
      </c>
      <c r="Q8" s="962"/>
      <c r="R8" s="963"/>
      <c r="S8" s="921" t="s">
        <v>180</v>
      </c>
      <c r="T8" s="88">
        <v>3001</v>
      </c>
      <c r="U8" s="907">
        <v>2775.4100000000003</v>
      </c>
      <c r="V8" s="907">
        <v>368.07</v>
      </c>
      <c r="W8" s="907">
        <v>453.20000000000005</v>
      </c>
      <c r="X8" s="907">
        <v>410.64</v>
      </c>
      <c r="Y8" s="907">
        <v>14.8</v>
      </c>
      <c r="Z8" s="972">
        <v>9.9700000000000006</v>
      </c>
      <c r="AA8" s="972">
        <v>7.48</v>
      </c>
      <c r="AB8" s="972">
        <v>8.73</v>
      </c>
      <c r="AC8" s="972">
        <v>0.31</v>
      </c>
    </row>
    <row r="9" spans="1:29" ht="15" hidden="1" customHeight="1">
      <c r="A9" s="921" t="s">
        <v>178</v>
      </c>
      <c r="B9" s="921" t="s">
        <v>179</v>
      </c>
      <c r="C9" s="134" t="s">
        <v>172</v>
      </c>
      <c r="D9" s="921" t="s">
        <v>180</v>
      </c>
      <c r="E9" s="88">
        <v>3001</v>
      </c>
      <c r="F9" s="921" t="s">
        <v>179</v>
      </c>
      <c r="G9" s="88">
        <v>3101</v>
      </c>
      <c r="H9" s="513">
        <v>2484.2800000000002</v>
      </c>
      <c r="I9" s="513">
        <v>311.07</v>
      </c>
      <c r="J9" s="512">
        <v>386.66</v>
      </c>
      <c r="K9" s="512">
        <v>348.87</v>
      </c>
      <c r="L9" s="512">
        <v>14.04</v>
      </c>
      <c r="M9" s="512">
        <v>8.24</v>
      </c>
      <c r="N9" s="512">
        <v>5.99</v>
      </c>
      <c r="O9" s="512">
        <v>7.12</v>
      </c>
      <c r="P9" s="512">
        <v>0.28999999999999998</v>
      </c>
      <c r="Q9" s="962"/>
      <c r="R9" s="963"/>
      <c r="S9" s="964" t="s">
        <v>183</v>
      </c>
      <c r="T9" s="88">
        <v>3301</v>
      </c>
      <c r="U9" s="907">
        <v>938.13</v>
      </c>
      <c r="V9" s="907">
        <v>135.51</v>
      </c>
      <c r="W9" s="907">
        <v>94.39</v>
      </c>
      <c r="X9" s="907">
        <v>114.94999999999999</v>
      </c>
      <c r="Y9" s="907">
        <v>12.25</v>
      </c>
      <c r="Z9" s="88">
        <v>2.6</v>
      </c>
      <c r="AA9" s="88">
        <v>1.73</v>
      </c>
      <c r="AB9" s="88">
        <v>2.17</v>
      </c>
      <c r="AC9" s="972">
        <v>0.23</v>
      </c>
    </row>
    <row r="10" spans="1:29" ht="15" hidden="1" customHeight="1">
      <c r="A10" s="921" t="s">
        <v>178</v>
      </c>
      <c r="B10" s="921" t="s">
        <v>179</v>
      </c>
      <c r="C10" s="134" t="s">
        <v>172</v>
      </c>
      <c r="D10" s="921" t="s">
        <v>180</v>
      </c>
      <c r="E10" s="88">
        <v>3001</v>
      </c>
      <c r="F10" s="921" t="s">
        <v>181</v>
      </c>
      <c r="G10" s="88">
        <v>3103</v>
      </c>
      <c r="H10" s="513">
        <v>291.13</v>
      </c>
      <c r="I10" s="513">
        <v>57</v>
      </c>
      <c r="J10" s="512">
        <v>66.540000000000006</v>
      </c>
      <c r="K10" s="512">
        <v>61.77</v>
      </c>
      <c r="L10" s="512">
        <v>21.22</v>
      </c>
      <c r="M10" s="512">
        <v>1.73</v>
      </c>
      <c r="N10" s="512">
        <v>1.49</v>
      </c>
      <c r="O10" s="512">
        <v>1.61</v>
      </c>
      <c r="P10" s="512">
        <v>0.55000000000000004</v>
      </c>
      <c r="Q10" s="962"/>
      <c r="R10" s="963"/>
      <c r="S10" s="921" t="s">
        <v>186</v>
      </c>
      <c r="T10" s="88">
        <v>4001</v>
      </c>
      <c r="U10" s="907">
        <v>8234.4599999999991</v>
      </c>
      <c r="V10" s="907">
        <v>1866.43</v>
      </c>
      <c r="W10" s="907">
        <v>1562.22</v>
      </c>
      <c r="X10" s="907">
        <v>1714.33</v>
      </c>
      <c r="Y10" s="907">
        <v>20.82</v>
      </c>
      <c r="Z10" s="88">
        <v>49.37</v>
      </c>
      <c r="AA10" s="88">
        <v>38.71</v>
      </c>
      <c r="AB10" s="88">
        <v>44.04</v>
      </c>
      <c r="AC10" s="972">
        <v>0.53</v>
      </c>
    </row>
    <row r="11" spans="1:29" ht="15" hidden="1" customHeight="1">
      <c r="A11" s="921" t="s">
        <v>178</v>
      </c>
      <c r="B11" s="964" t="s">
        <v>182</v>
      </c>
      <c r="C11" s="134" t="s">
        <v>172</v>
      </c>
      <c r="D11" s="964" t="s">
        <v>183</v>
      </c>
      <c r="E11" s="88">
        <v>3301</v>
      </c>
      <c r="F11" s="964" t="s">
        <v>183</v>
      </c>
      <c r="G11" s="88">
        <v>3301</v>
      </c>
      <c r="H11" s="513">
        <v>938.13</v>
      </c>
      <c r="I11" s="513">
        <v>135.51</v>
      </c>
      <c r="J11" s="512">
        <v>94.39</v>
      </c>
      <c r="K11" s="512">
        <v>114.94999999999999</v>
      </c>
      <c r="L11" s="512">
        <v>12.25</v>
      </c>
      <c r="M11" s="512">
        <v>2.6</v>
      </c>
      <c r="N11" s="512">
        <v>1.73</v>
      </c>
      <c r="O11" s="512">
        <v>2.17</v>
      </c>
      <c r="P11" s="512">
        <v>0.23</v>
      </c>
      <c r="Q11" s="962"/>
      <c r="R11" s="963"/>
      <c r="S11" s="921" t="s">
        <v>189</v>
      </c>
      <c r="T11" s="88">
        <v>4301</v>
      </c>
      <c r="U11" s="907">
        <v>1635.93</v>
      </c>
      <c r="V11" s="907">
        <v>430.17</v>
      </c>
      <c r="W11" s="907">
        <v>383.53</v>
      </c>
      <c r="X11" s="907">
        <v>406.85</v>
      </c>
      <c r="Y11" s="907">
        <v>24.87</v>
      </c>
      <c r="Z11" s="88">
        <v>9.3699999999999992</v>
      </c>
      <c r="AA11" s="88">
        <v>4.59</v>
      </c>
      <c r="AB11" s="88">
        <v>6.9799999999999995</v>
      </c>
      <c r="AC11" s="972">
        <v>0.43</v>
      </c>
    </row>
    <row r="12" spans="1:29" ht="15" hidden="1" customHeight="1">
      <c r="A12" s="921" t="s">
        <v>184</v>
      </c>
      <c r="B12" s="921" t="s">
        <v>185</v>
      </c>
      <c r="C12" s="134" t="s">
        <v>172</v>
      </c>
      <c r="D12" s="921" t="s">
        <v>186</v>
      </c>
      <c r="E12" s="88">
        <v>4001</v>
      </c>
      <c r="F12" s="921" t="s">
        <v>187</v>
      </c>
      <c r="G12" s="88">
        <v>4101</v>
      </c>
      <c r="H12" s="513">
        <v>3856.66</v>
      </c>
      <c r="I12" s="513">
        <v>1064.3800000000001</v>
      </c>
      <c r="J12" s="512">
        <v>893.51</v>
      </c>
      <c r="K12" s="512">
        <v>978.95</v>
      </c>
      <c r="L12" s="512">
        <v>25.38</v>
      </c>
      <c r="M12" s="512">
        <v>34.21</v>
      </c>
      <c r="N12" s="512">
        <v>27.13</v>
      </c>
      <c r="O12" s="512">
        <v>30.67</v>
      </c>
      <c r="P12" s="512">
        <v>0.8</v>
      </c>
      <c r="Q12" s="962"/>
      <c r="R12" s="963"/>
      <c r="S12" s="921" t="s">
        <v>191</v>
      </c>
      <c r="T12" s="88">
        <v>5001</v>
      </c>
      <c r="U12" s="907">
        <v>21086.760000000002</v>
      </c>
      <c r="V12" s="907">
        <v>8722</v>
      </c>
      <c r="W12" s="907">
        <v>10236.650000000001</v>
      </c>
      <c r="X12" s="907">
        <v>9479.33</v>
      </c>
      <c r="Y12" s="907">
        <v>44.95</v>
      </c>
      <c r="Z12" s="88">
        <v>707.47</v>
      </c>
      <c r="AA12" s="88">
        <v>349.79</v>
      </c>
      <c r="AB12" s="88">
        <v>528.63</v>
      </c>
      <c r="AC12" s="972">
        <v>2.5099999999999998</v>
      </c>
    </row>
    <row r="13" spans="1:29" ht="15" hidden="1" customHeight="1">
      <c r="A13" s="921" t="s">
        <v>184</v>
      </c>
      <c r="B13" s="921" t="s">
        <v>185</v>
      </c>
      <c r="C13" s="134" t="s">
        <v>172</v>
      </c>
      <c r="D13" s="921" t="s">
        <v>186</v>
      </c>
      <c r="E13" s="88">
        <v>4001</v>
      </c>
      <c r="F13" s="921" t="s">
        <v>184</v>
      </c>
      <c r="G13" s="88">
        <v>4102</v>
      </c>
      <c r="H13" s="513">
        <v>4377.8</v>
      </c>
      <c r="I13" s="513">
        <v>802.05</v>
      </c>
      <c r="J13" s="512">
        <v>668.71</v>
      </c>
      <c r="K13" s="512">
        <v>735.38</v>
      </c>
      <c r="L13" s="512">
        <v>16.8</v>
      </c>
      <c r="M13" s="512">
        <v>15.16</v>
      </c>
      <c r="N13" s="512">
        <v>11.58</v>
      </c>
      <c r="O13" s="512">
        <v>13.37</v>
      </c>
      <c r="P13" s="512">
        <v>0.31</v>
      </c>
      <c r="Q13" s="962"/>
      <c r="R13" s="963"/>
      <c r="S13" s="964" t="s">
        <v>198</v>
      </c>
      <c r="T13" s="88">
        <v>5301</v>
      </c>
      <c r="U13" s="907">
        <v>1443.82</v>
      </c>
      <c r="V13" s="907">
        <v>520.68999999999994</v>
      </c>
      <c r="W13" s="907">
        <v>550.26</v>
      </c>
      <c r="X13" s="907">
        <v>535.48</v>
      </c>
      <c r="Y13" s="907">
        <v>37.090000000000003</v>
      </c>
      <c r="Z13" s="88">
        <v>47.02</v>
      </c>
      <c r="AA13" s="88">
        <v>30.13</v>
      </c>
      <c r="AB13" s="972">
        <v>38.58</v>
      </c>
      <c r="AC13" s="972">
        <v>2.67</v>
      </c>
    </row>
    <row r="14" spans="1:29" ht="15" hidden="1" customHeight="1">
      <c r="A14" s="921" t="s">
        <v>184</v>
      </c>
      <c r="B14" s="921" t="s">
        <v>188</v>
      </c>
      <c r="C14" s="134" t="s">
        <v>172</v>
      </c>
      <c r="D14" s="921" t="s">
        <v>189</v>
      </c>
      <c r="E14" s="88">
        <v>4301</v>
      </c>
      <c r="F14" s="921" t="s">
        <v>189</v>
      </c>
      <c r="G14" s="88">
        <v>4301</v>
      </c>
      <c r="H14" s="513">
        <v>1635.93</v>
      </c>
      <c r="I14" s="513">
        <v>430.17</v>
      </c>
      <c r="J14" s="512">
        <v>383.53</v>
      </c>
      <c r="K14" s="512">
        <v>406.85</v>
      </c>
      <c r="L14" s="512">
        <v>24.87</v>
      </c>
      <c r="M14" s="512">
        <v>9.3699999999999992</v>
      </c>
      <c r="N14" s="512">
        <v>4.59</v>
      </c>
      <c r="O14" s="512">
        <v>6.98</v>
      </c>
      <c r="P14" s="512">
        <v>0.43</v>
      </c>
      <c r="Q14" s="962"/>
      <c r="R14" s="963"/>
      <c r="S14" s="964" t="s">
        <v>201</v>
      </c>
      <c r="T14" s="88">
        <v>5501</v>
      </c>
      <c r="U14" s="907">
        <v>3102.12</v>
      </c>
      <c r="V14" s="907">
        <v>1178.8699999999999</v>
      </c>
      <c r="W14" s="907">
        <v>1388.2100000000003</v>
      </c>
      <c r="X14" s="907">
        <v>1283.54</v>
      </c>
      <c r="Y14" s="907">
        <v>41.38</v>
      </c>
      <c r="Z14" s="88">
        <v>80.040000000000006</v>
      </c>
      <c r="AA14" s="88">
        <v>143.47999999999999</v>
      </c>
      <c r="AB14" s="88">
        <v>111.76</v>
      </c>
      <c r="AC14" s="972">
        <v>3.6</v>
      </c>
    </row>
    <row r="15" spans="1:29" ht="15" hidden="1" customHeight="1">
      <c r="A15" s="921" t="s">
        <v>190</v>
      </c>
      <c r="B15" s="921" t="s">
        <v>190</v>
      </c>
      <c r="C15" s="134" t="s">
        <v>191</v>
      </c>
      <c r="D15" s="921" t="s">
        <v>191</v>
      </c>
      <c r="E15" s="88">
        <v>5001</v>
      </c>
      <c r="F15" s="921" t="s">
        <v>190</v>
      </c>
      <c r="G15" s="88">
        <v>5101</v>
      </c>
      <c r="H15" s="513">
        <v>4391.3599999999997</v>
      </c>
      <c r="I15" s="513">
        <v>1501.39</v>
      </c>
      <c r="J15" s="512">
        <v>1770.36</v>
      </c>
      <c r="K15" s="512">
        <v>1635.88</v>
      </c>
      <c r="L15" s="512">
        <v>37.25</v>
      </c>
      <c r="M15" s="512">
        <v>143.72</v>
      </c>
      <c r="N15" s="512">
        <v>53.97</v>
      </c>
      <c r="O15" s="512">
        <v>98.85</v>
      </c>
      <c r="P15" s="512">
        <v>2.25</v>
      </c>
      <c r="Q15" s="962"/>
      <c r="R15" s="963"/>
      <c r="S15" s="921" t="s">
        <v>206</v>
      </c>
      <c r="T15" s="88">
        <v>5601</v>
      </c>
      <c r="U15" s="907">
        <v>3665.17</v>
      </c>
      <c r="V15" s="907">
        <v>1755.29</v>
      </c>
      <c r="W15" s="907">
        <v>1534.78</v>
      </c>
      <c r="X15" s="907">
        <v>1645.04</v>
      </c>
      <c r="Y15" s="907">
        <v>44.88</v>
      </c>
      <c r="Z15" s="88">
        <v>215.01</v>
      </c>
      <c r="AA15" s="972">
        <v>154.69</v>
      </c>
      <c r="AB15" s="88">
        <v>184.85</v>
      </c>
      <c r="AC15" s="972">
        <v>5.04</v>
      </c>
    </row>
    <row r="16" spans="1:29" ht="15" hidden="1" customHeight="1">
      <c r="A16" s="921" t="s">
        <v>190</v>
      </c>
      <c r="B16" s="921" t="s">
        <v>190</v>
      </c>
      <c r="C16" s="134" t="s">
        <v>191</v>
      </c>
      <c r="D16" s="921" t="s">
        <v>191</v>
      </c>
      <c r="E16" s="88">
        <v>5001</v>
      </c>
      <c r="F16" s="921" t="s">
        <v>192</v>
      </c>
      <c r="G16" s="88">
        <v>5102</v>
      </c>
      <c r="H16" s="513">
        <v>639.64</v>
      </c>
      <c r="I16" s="513">
        <v>233.65</v>
      </c>
      <c r="J16" s="512">
        <v>293.41000000000003</v>
      </c>
      <c r="K16" s="512">
        <v>263.53000000000003</v>
      </c>
      <c r="L16" s="512">
        <v>41.2</v>
      </c>
      <c r="M16" s="512">
        <v>8.61</v>
      </c>
      <c r="N16" s="512">
        <v>13.31</v>
      </c>
      <c r="O16" s="512">
        <v>10.96</v>
      </c>
      <c r="P16" s="512">
        <v>1.71</v>
      </c>
      <c r="Q16" s="962"/>
      <c r="R16" s="963"/>
      <c r="S16" s="964" t="s">
        <v>210</v>
      </c>
      <c r="T16" s="88">
        <v>5701</v>
      </c>
      <c r="U16" s="907">
        <v>1419.12</v>
      </c>
      <c r="V16" s="907">
        <v>462.11</v>
      </c>
      <c r="W16" s="907">
        <v>470.35</v>
      </c>
      <c r="X16" s="907">
        <v>466.23</v>
      </c>
      <c r="Y16" s="907">
        <v>32.85</v>
      </c>
      <c r="Z16" s="88">
        <v>18.010000000000002</v>
      </c>
      <c r="AA16" s="88">
        <v>16.71</v>
      </c>
      <c r="AB16" s="972">
        <v>17.36</v>
      </c>
      <c r="AC16" s="972">
        <v>1.22</v>
      </c>
    </row>
    <row r="17" spans="1:29" ht="15" hidden="1" customHeight="1">
      <c r="A17" s="921" t="s">
        <v>190</v>
      </c>
      <c r="B17" s="921" t="s">
        <v>190</v>
      </c>
      <c r="C17" s="134" t="s">
        <v>191</v>
      </c>
      <c r="D17" s="921" t="s">
        <v>191</v>
      </c>
      <c r="E17" s="88">
        <v>5001</v>
      </c>
      <c r="F17" s="921" t="s">
        <v>193</v>
      </c>
      <c r="G17" s="88">
        <v>5103</v>
      </c>
      <c r="H17" s="513">
        <v>1109.7</v>
      </c>
      <c r="I17" s="513">
        <v>423.97</v>
      </c>
      <c r="J17" s="512">
        <v>517.57000000000005</v>
      </c>
      <c r="K17" s="512">
        <v>470.77000000000004</v>
      </c>
      <c r="L17" s="512">
        <v>42.42</v>
      </c>
      <c r="M17" s="512">
        <v>16.010000000000002</v>
      </c>
      <c r="N17" s="512">
        <v>13.63</v>
      </c>
      <c r="O17" s="512">
        <v>14.82</v>
      </c>
      <c r="P17" s="512">
        <v>1.34</v>
      </c>
      <c r="Q17" s="962"/>
      <c r="R17" s="963"/>
      <c r="S17" s="921" t="s">
        <v>218</v>
      </c>
      <c r="T17" s="88">
        <v>6001</v>
      </c>
      <c r="U17" s="907">
        <v>4957.0600000000004</v>
      </c>
      <c r="V17" s="907">
        <v>1350.94</v>
      </c>
      <c r="W17" s="907">
        <v>1253.2199999999998</v>
      </c>
      <c r="X17" s="907">
        <v>1302.08</v>
      </c>
      <c r="Y17" s="907">
        <v>26.27</v>
      </c>
      <c r="Z17" s="88">
        <v>48.21</v>
      </c>
      <c r="AA17" s="88">
        <v>23.77</v>
      </c>
      <c r="AB17" s="88">
        <v>35.99</v>
      </c>
      <c r="AC17" s="972">
        <v>0.73</v>
      </c>
    </row>
    <row r="18" spans="1:29" ht="15" hidden="1" customHeight="1">
      <c r="A18" s="921" t="s">
        <v>190</v>
      </c>
      <c r="B18" s="921" t="s">
        <v>190</v>
      </c>
      <c r="C18" s="134" t="s">
        <v>191</v>
      </c>
      <c r="D18" s="921" t="s">
        <v>191</v>
      </c>
      <c r="E18" s="88">
        <v>5001</v>
      </c>
      <c r="F18" s="921" t="s">
        <v>194</v>
      </c>
      <c r="G18" s="88">
        <v>5105</v>
      </c>
      <c r="H18" s="513">
        <v>1559.8</v>
      </c>
      <c r="I18" s="513">
        <v>797.58</v>
      </c>
      <c r="J18" s="512">
        <v>1003.16</v>
      </c>
      <c r="K18" s="512">
        <v>900.37</v>
      </c>
      <c r="L18" s="512">
        <v>57.72</v>
      </c>
      <c r="M18" s="512">
        <v>33.54</v>
      </c>
      <c r="N18" s="512">
        <v>35.94</v>
      </c>
      <c r="O18" s="512">
        <v>34.74</v>
      </c>
      <c r="P18" s="512">
        <v>2.23</v>
      </c>
      <c r="Q18" s="962"/>
      <c r="R18" s="963"/>
      <c r="S18" s="964" t="s">
        <v>221</v>
      </c>
      <c r="T18" s="88">
        <v>6115</v>
      </c>
      <c r="U18" s="907">
        <v>1422.98</v>
      </c>
      <c r="V18" s="907">
        <v>659.63</v>
      </c>
      <c r="W18" s="907">
        <v>448.23</v>
      </c>
      <c r="X18" s="907">
        <v>553.92999999999995</v>
      </c>
      <c r="Y18" s="907">
        <v>38.93</v>
      </c>
      <c r="Z18" s="88">
        <v>39.97</v>
      </c>
      <c r="AA18" s="88">
        <v>6.46</v>
      </c>
      <c r="AB18" s="972">
        <v>23.22</v>
      </c>
      <c r="AC18" s="972">
        <v>1.63</v>
      </c>
    </row>
    <row r="19" spans="1:29" ht="15" hidden="1" customHeight="1">
      <c r="A19" s="921" t="s">
        <v>190</v>
      </c>
      <c r="B19" s="921" t="s">
        <v>190</v>
      </c>
      <c r="C19" s="134" t="s">
        <v>191</v>
      </c>
      <c r="D19" s="921" t="s">
        <v>191</v>
      </c>
      <c r="E19" s="88">
        <v>5001</v>
      </c>
      <c r="F19" s="921" t="s">
        <v>195</v>
      </c>
      <c r="G19" s="88">
        <v>5107</v>
      </c>
      <c r="H19" s="513">
        <v>1009.75</v>
      </c>
      <c r="I19" s="513">
        <v>338.1</v>
      </c>
      <c r="J19" s="512">
        <v>512.99</v>
      </c>
      <c r="K19" s="512">
        <v>425.55</v>
      </c>
      <c r="L19" s="512">
        <v>42.14</v>
      </c>
      <c r="M19" s="512">
        <v>4.7699999999999996</v>
      </c>
      <c r="N19" s="512">
        <v>12.65</v>
      </c>
      <c r="O19" s="512">
        <v>8.7100000000000009</v>
      </c>
      <c r="P19" s="512">
        <v>0.86</v>
      </c>
      <c r="Q19" s="962"/>
      <c r="R19" s="963"/>
      <c r="S19" s="964" t="s">
        <v>223</v>
      </c>
      <c r="T19" s="88">
        <v>6301</v>
      </c>
      <c r="U19" s="907">
        <v>1593.84</v>
      </c>
      <c r="V19" s="907">
        <v>698.44</v>
      </c>
      <c r="W19" s="907">
        <v>490.96</v>
      </c>
      <c r="X19" s="907">
        <v>594.70000000000005</v>
      </c>
      <c r="Y19" s="907">
        <v>37.31</v>
      </c>
      <c r="Z19" s="88">
        <v>34.83</v>
      </c>
      <c r="AA19" s="88">
        <v>11.24</v>
      </c>
      <c r="AB19" s="972">
        <v>23.04</v>
      </c>
      <c r="AC19" s="972">
        <v>1.45</v>
      </c>
    </row>
    <row r="20" spans="1:29" ht="15" hidden="1" customHeight="1">
      <c r="A20" s="921" t="s">
        <v>190</v>
      </c>
      <c r="B20" s="921" t="s">
        <v>190</v>
      </c>
      <c r="C20" s="134" t="s">
        <v>191</v>
      </c>
      <c r="D20" s="921" t="s">
        <v>191</v>
      </c>
      <c r="E20" s="88">
        <v>5001</v>
      </c>
      <c r="F20" s="921" t="s">
        <v>196</v>
      </c>
      <c r="G20" s="88">
        <v>5109</v>
      </c>
      <c r="H20" s="513">
        <v>5689.36</v>
      </c>
      <c r="I20" s="513">
        <v>2645.17</v>
      </c>
      <c r="J20" s="512">
        <v>2841.35</v>
      </c>
      <c r="K20" s="512">
        <v>2743.26</v>
      </c>
      <c r="L20" s="512">
        <v>48.22</v>
      </c>
      <c r="M20" s="512">
        <v>363.62</v>
      </c>
      <c r="N20" s="512">
        <v>126.29</v>
      </c>
      <c r="O20" s="512">
        <v>244.96</v>
      </c>
      <c r="P20" s="512">
        <v>4.3099999999999996</v>
      </c>
      <c r="Q20" s="962"/>
      <c r="R20" s="963"/>
      <c r="S20" s="921" t="s">
        <v>226</v>
      </c>
      <c r="T20" s="88">
        <v>7001</v>
      </c>
      <c r="U20" s="907">
        <v>4604.42</v>
      </c>
      <c r="V20" s="907">
        <v>1733.16</v>
      </c>
      <c r="W20" s="907">
        <v>1497.73</v>
      </c>
      <c r="X20" s="907">
        <v>1615.45</v>
      </c>
      <c r="Y20" s="907">
        <v>35.08</v>
      </c>
      <c r="Z20" s="88">
        <v>95.62</v>
      </c>
      <c r="AA20" s="88">
        <v>55.69</v>
      </c>
      <c r="AB20" s="972">
        <v>75.66</v>
      </c>
      <c r="AC20" s="972">
        <v>1.64</v>
      </c>
    </row>
    <row r="21" spans="1:29" ht="15" hidden="1" customHeight="1">
      <c r="A21" s="921" t="s">
        <v>190</v>
      </c>
      <c r="B21" s="964" t="s">
        <v>197</v>
      </c>
      <c r="C21" s="134" t="s">
        <v>172</v>
      </c>
      <c r="D21" s="964" t="s">
        <v>198</v>
      </c>
      <c r="E21" s="88">
        <v>5301</v>
      </c>
      <c r="F21" s="964" t="s">
        <v>197</v>
      </c>
      <c r="G21" s="88">
        <v>5301</v>
      </c>
      <c r="H21" s="513">
        <v>1057.49</v>
      </c>
      <c r="I21" s="513">
        <v>307.27</v>
      </c>
      <c r="J21" s="512">
        <v>337.61</v>
      </c>
      <c r="K21" s="512">
        <v>322.44</v>
      </c>
      <c r="L21" s="512">
        <v>30.49</v>
      </c>
      <c r="M21" s="512">
        <v>25.02</v>
      </c>
      <c r="N21" s="512">
        <v>15.35</v>
      </c>
      <c r="O21" s="512">
        <v>20.190000000000001</v>
      </c>
      <c r="P21" s="512">
        <v>1.91</v>
      </c>
      <c r="Q21" s="962"/>
      <c r="R21" s="963"/>
      <c r="S21" s="964" t="s">
        <v>227</v>
      </c>
      <c r="T21" s="88">
        <v>7102</v>
      </c>
      <c r="U21" s="907">
        <v>1037.6400000000001</v>
      </c>
      <c r="V21" s="907">
        <v>428.69</v>
      </c>
      <c r="W21" s="907">
        <v>494.68</v>
      </c>
      <c r="X21" s="907">
        <v>461.69</v>
      </c>
      <c r="Y21" s="907">
        <v>44.49</v>
      </c>
      <c r="Z21" s="88">
        <v>12.13</v>
      </c>
      <c r="AA21" s="88">
        <v>26.84</v>
      </c>
      <c r="AB21" s="972">
        <v>19.489999999999998</v>
      </c>
      <c r="AC21" s="972">
        <v>1.88</v>
      </c>
    </row>
    <row r="22" spans="1:29" ht="15" hidden="1" customHeight="1">
      <c r="A22" s="921" t="s">
        <v>190</v>
      </c>
      <c r="B22" s="964" t="s">
        <v>197</v>
      </c>
      <c r="C22" s="134" t="s">
        <v>172</v>
      </c>
      <c r="D22" s="964" t="s">
        <v>198</v>
      </c>
      <c r="E22" s="88">
        <v>5301</v>
      </c>
      <c r="F22" s="964" t="s">
        <v>199</v>
      </c>
      <c r="G22" s="88">
        <v>5304</v>
      </c>
      <c r="H22" s="513">
        <v>386.33</v>
      </c>
      <c r="I22" s="513">
        <v>213.42</v>
      </c>
      <c r="J22" s="512">
        <v>212.65</v>
      </c>
      <c r="K22" s="512">
        <v>213.04</v>
      </c>
      <c r="L22" s="512">
        <v>55.14</v>
      </c>
      <c r="M22" s="512">
        <v>22</v>
      </c>
      <c r="N22" s="512">
        <v>14.78</v>
      </c>
      <c r="O22" s="512">
        <v>18.39</v>
      </c>
      <c r="P22" s="512">
        <v>4.76</v>
      </c>
      <c r="Q22" s="962"/>
      <c r="R22" s="963"/>
      <c r="S22" s="921" t="s">
        <v>229</v>
      </c>
      <c r="T22" s="88">
        <v>7301</v>
      </c>
      <c r="U22" s="907">
        <v>3327.1099999999997</v>
      </c>
      <c r="V22" s="907">
        <v>1231.3799999999999</v>
      </c>
      <c r="W22" s="907">
        <v>1355.1799999999998</v>
      </c>
      <c r="X22" s="907">
        <v>1293.2799999999997</v>
      </c>
      <c r="Y22" s="907">
        <v>38.869999999999997</v>
      </c>
      <c r="Z22" s="88">
        <v>49.56</v>
      </c>
      <c r="AA22" s="88">
        <v>123.75</v>
      </c>
      <c r="AB22" s="972">
        <v>86.66</v>
      </c>
      <c r="AC22" s="972">
        <v>2.6</v>
      </c>
    </row>
    <row r="23" spans="1:29" ht="15" hidden="1" customHeight="1">
      <c r="A23" s="921" t="s">
        <v>190</v>
      </c>
      <c r="B23" s="964" t="s">
        <v>200</v>
      </c>
      <c r="C23" s="134" t="s">
        <v>172</v>
      </c>
      <c r="D23" s="964" t="s">
        <v>201</v>
      </c>
      <c r="E23" s="88">
        <v>5501</v>
      </c>
      <c r="F23" s="964" t="s">
        <v>200</v>
      </c>
      <c r="G23" s="88">
        <v>5501</v>
      </c>
      <c r="H23" s="513">
        <v>1285.42</v>
      </c>
      <c r="I23" s="513">
        <v>382.36</v>
      </c>
      <c r="J23" s="512">
        <v>498.23</v>
      </c>
      <c r="K23" s="512">
        <v>440.3</v>
      </c>
      <c r="L23" s="512">
        <v>34.25</v>
      </c>
      <c r="M23" s="512">
        <v>7.4</v>
      </c>
      <c r="N23" s="512">
        <v>54.53</v>
      </c>
      <c r="O23" s="512">
        <v>30.97</v>
      </c>
      <c r="P23" s="512">
        <v>2.41</v>
      </c>
      <c r="Q23" s="962"/>
      <c r="R23" s="963"/>
      <c r="S23" s="964" t="s">
        <v>232</v>
      </c>
      <c r="T23" s="88">
        <v>7401</v>
      </c>
      <c r="U23" s="907">
        <v>1658.93</v>
      </c>
      <c r="V23" s="907">
        <v>724.26</v>
      </c>
      <c r="W23" s="907">
        <v>620.14</v>
      </c>
      <c r="X23" s="907">
        <v>672.2</v>
      </c>
      <c r="Y23" s="907">
        <v>40.520000000000003</v>
      </c>
      <c r="Z23" s="88">
        <v>64.34</v>
      </c>
      <c r="AA23" s="88">
        <v>31.15</v>
      </c>
      <c r="AB23" s="972">
        <v>47.75</v>
      </c>
      <c r="AC23" s="972">
        <v>2.88</v>
      </c>
    </row>
    <row r="24" spans="1:29" ht="15" hidden="1" customHeight="1">
      <c r="A24" s="921" t="s">
        <v>190</v>
      </c>
      <c r="B24" s="964" t="s">
        <v>200</v>
      </c>
      <c r="C24" s="134" t="s">
        <v>172</v>
      </c>
      <c r="D24" s="964" t="s">
        <v>201</v>
      </c>
      <c r="E24" s="88">
        <v>5501</v>
      </c>
      <c r="F24" s="964" t="s">
        <v>202</v>
      </c>
      <c r="G24" s="88">
        <v>5502</v>
      </c>
      <c r="H24" s="513">
        <v>848.04</v>
      </c>
      <c r="I24" s="513">
        <v>239.11</v>
      </c>
      <c r="J24" s="512">
        <v>319.17</v>
      </c>
      <c r="K24" s="512">
        <v>279.14</v>
      </c>
      <c r="L24" s="512">
        <v>32.92</v>
      </c>
      <c r="M24" s="512">
        <v>7.09</v>
      </c>
      <c r="N24" s="512">
        <v>27.71</v>
      </c>
      <c r="O24" s="512">
        <v>17.399999999999999</v>
      </c>
      <c r="P24" s="512">
        <v>2.0499999999999998</v>
      </c>
      <c r="Q24" s="962"/>
      <c r="R24" s="963"/>
      <c r="S24" s="921" t="s">
        <v>235</v>
      </c>
      <c r="T24" s="88">
        <v>8001</v>
      </c>
      <c r="U24" s="907">
        <v>16795.23</v>
      </c>
      <c r="V24" s="907">
        <v>6343.24</v>
      </c>
      <c r="W24" s="907">
        <v>6724.0800000000008</v>
      </c>
      <c r="X24" s="907">
        <v>6533.66</v>
      </c>
      <c r="Y24" s="907">
        <v>38.9</v>
      </c>
      <c r="Z24" s="88">
        <v>848.21</v>
      </c>
      <c r="AA24" s="972">
        <v>517.41</v>
      </c>
      <c r="AB24" s="972">
        <v>683.31</v>
      </c>
      <c r="AC24" s="972">
        <v>4.07</v>
      </c>
    </row>
    <row r="25" spans="1:29" ht="15" hidden="1" customHeight="1">
      <c r="A25" s="921" t="s">
        <v>190</v>
      </c>
      <c r="B25" s="964" t="s">
        <v>200</v>
      </c>
      <c r="C25" s="134" t="s">
        <v>172</v>
      </c>
      <c r="D25" s="964" t="s">
        <v>201</v>
      </c>
      <c r="E25" s="88">
        <v>5501</v>
      </c>
      <c r="F25" s="964" t="s">
        <v>203</v>
      </c>
      <c r="G25" s="88">
        <v>5503</v>
      </c>
      <c r="H25" s="513">
        <v>483.03</v>
      </c>
      <c r="I25" s="513">
        <v>273.58</v>
      </c>
      <c r="J25" s="512">
        <v>277.36</v>
      </c>
      <c r="K25" s="512">
        <v>275.47000000000003</v>
      </c>
      <c r="L25" s="512">
        <v>57.03</v>
      </c>
      <c r="M25" s="512">
        <v>11.4</v>
      </c>
      <c r="N25" s="512">
        <v>16.77</v>
      </c>
      <c r="O25" s="512">
        <v>14.09</v>
      </c>
      <c r="P25" s="512">
        <v>2.92</v>
      </c>
      <c r="Q25" s="962"/>
      <c r="R25" s="963"/>
      <c r="S25" s="921" t="s">
        <v>246</v>
      </c>
      <c r="T25" s="88">
        <v>8301</v>
      </c>
      <c r="U25" s="907">
        <v>3716.5699999999997</v>
      </c>
      <c r="V25" s="907">
        <v>1832.99</v>
      </c>
      <c r="W25" s="907">
        <v>1594.9</v>
      </c>
      <c r="X25" s="907">
        <v>1713.95</v>
      </c>
      <c r="Y25" s="907">
        <v>46.12</v>
      </c>
      <c r="Z25" s="88">
        <v>237.56</v>
      </c>
      <c r="AA25" s="88">
        <v>99.71</v>
      </c>
      <c r="AB25" s="972">
        <v>168.64</v>
      </c>
      <c r="AC25" s="972">
        <v>4.54</v>
      </c>
    </row>
    <row r="26" spans="1:29" ht="15" hidden="1" customHeight="1">
      <c r="A26" s="921" t="s">
        <v>190</v>
      </c>
      <c r="B26" s="964" t="s">
        <v>200</v>
      </c>
      <c r="C26" s="134" t="s">
        <v>172</v>
      </c>
      <c r="D26" s="964" t="s">
        <v>201</v>
      </c>
      <c r="E26" s="88">
        <v>5501</v>
      </c>
      <c r="F26" s="964" t="s">
        <v>204</v>
      </c>
      <c r="G26" s="88">
        <v>5504</v>
      </c>
      <c r="H26" s="513">
        <v>485.63</v>
      </c>
      <c r="I26" s="513">
        <v>283.82</v>
      </c>
      <c r="J26" s="512">
        <v>293.45</v>
      </c>
      <c r="K26" s="512">
        <v>288.64</v>
      </c>
      <c r="L26" s="512">
        <v>59.44</v>
      </c>
      <c r="M26" s="512">
        <v>54.15</v>
      </c>
      <c r="N26" s="512">
        <v>44.47</v>
      </c>
      <c r="O26" s="512">
        <v>49.31</v>
      </c>
      <c r="P26" s="512">
        <v>10.15</v>
      </c>
      <c r="Q26" s="962"/>
      <c r="R26" s="963"/>
      <c r="S26" s="921" t="s">
        <v>251</v>
      </c>
      <c r="T26" s="88">
        <v>9001</v>
      </c>
      <c r="U26" s="907">
        <v>4763.71</v>
      </c>
      <c r="V26" s="907">
        <v>2034</v>
      </c>
      <c r="W26" s="907">
        <v>1252.81</v>
      </c>
      <c r="X26" s="907">
        <v>1643.41</v>
      </c>
      <c r="Y26" s="907">
        <v>34.5</v>
      </c>
      <c r="Z26" s="88">
        <v>137.16</v>
      </c>
      <c r="AA26" s="972">
        <v>61.4</v>
      </c>
      <c r="AB26" s="88">
        <v>99.28</v>
      </c>
      <c r="AC26" s="972">
        <v>2.08</v>
      </c>
    </row>
    <row r="27" spans="1:29" ht="15" hidden="1" customHeight="1">
      <c r="A27" s="921" t="s">
        <v>190</v>
      </c>
      <c r="B27" s="921" t="s">
        <v>205</v>
      </c>
      <c r="C27" s="134" t="s">
        <v>172</v>
      </c>
      <c r="D27" s="921" t="s">
        <v>206</v>
      </c>
      <c r="E27" s="88">
        <v>5601</v>
      </c>
      <c r="F27" s="921" t="s">
        <v>205</v>
      </c>
      <c r="G27" s="88">
        <v>5601</v>
      </c>
      <c r="H27" s="513">
        <v>1637.74</v>
      </c>
      <c r="I27" s="513">
        <v>481.32</v>
      </c>
      <c r="J27" s="512">
        <v>349.87</v>
      </c>
      <c r="K27" s="512">
        <v>415.6</v>
      </c>
      <c r="L27" s="512">
        <v>25.38</v>
      </c>
      <c r="M27" s="512">
        <v>13.03</v>
      </c>
      <c r="N27" s="512">
        <v>5.26</v>
      </c>
      <c r="O27" s="512">
        <v>9.15</v>
      </c>
      <c r="P27" s="512">
        <v>0.56000000000000005</v>
      </c>
      <c r="Q27" s="962"/>
      <c r="R27" s="963"/>
      <c r="S27" s="964" t="s">
        <v>254</v>
      </c>
      <c r="T27" s="88">
        <v>9120</v>
      </c>
      <c r="U27" s="907">
        <v>1042.5999999999999</v>
      </c>
      <c r="V27" s="907">
        <v>708</v>
      </c>
      <c r="W27" s="907">
        <v>602.46</v>
      </c>
      <c r="X27" s="907">
        <v>655.23</v>
      </c>
      <c r="Y27" s="907">
        <v>62.85</v>
      </c>
      <c r="Z27" s="88">
        <v>164.48</v>
      </c>
      <c r="AA27" s="88">
        <v>14.01</v>
      </c>
      <c r="AB27" s="972">
        <v>89.25</v>
      </c>
      <c r="AC27" s="972">
        <v>8.56</v>
      </c>
    </row>
    <row r="28" spans="1:29" ht="15" hidden="1" customHeight="1">
      <c r="A28" s="921" t="s">
        <v>190</v>
      </c>
      <c r="B28" s="921" t="s">
        <v>205</v>
      </c>
      <c r="C28" s="134" t="s">
        <v>172</v>
      </c>
      <c r="D28" s="921" t="s">
        <v>206</v>
      </c>
      <c r="E28" s="88">
        <v>5601</v>
      </c>
      <c r="F28" s="921" t="s">
        <v>207</v>
      </c>
      <c r="G28" s="88">
        <v>5603</v>
      </c>
      <c r="H28" s="513">
        <v>898.47</v>
      </c>
      <c r="I28" s="513">
        <v>356.55</v>
      </c>
      <c r="J28" s="512">
        <v>301.64</v>
      </c>
      <c r="K28" s="512">
        <v>329.1</v>
      </c>
      <c r="L28" s="512">
        <v>36.630000000000003</v>
      </c>
      <c r="M28" s="512">
        <v>10.42</v>
      </c>
      <c r="N28" s="512">
        <v>3.36</v>
      </c>
      <c r="O28" s="512">
        <v>6.89</v>
      </c>
      <c r="P28" s="512">
        <v>0.77</v>
      </c>
      <c r="Q28" s="962"/>
      <c r="R28" s="963"/>
      <c r="S28" s="964" t="s">
        <v>256</v>
      </c>
      <c r="T28" s="88">
        <v>9201</v>
      </c>
      <c r="U28" s="907">
        <v>1072.5999999999999</v>
      </c>
      <c r="V28" s="907">
        <v>518.66999999999996</v>
      </c>
      <c r="W28" s="907">
        <v>483.74</v>
      </c>
      <c r="X28" s="907">
        <v>501.21</v>
      </c>
      <c r="Y28" s="907">
        <v>46.73</v>
      </c>
      <c r="Z28" s="88">
        <v>44.56</v>
      </c>
      <c r="AA28" s="88">
        <v>23.51</v>
      </c>
      <c r="AB28" s="88">
        <v>34.04</v>
      </c>
      <c r="AC28" s="972">
        <v>3.17</v>
      </c>
    </row>
    <row r="29" spans="1:29" ht="15" hidden="1" customHeight="1">
      <c r="A29" s="921" t="s">
        <v>190</v>
      </c>
      <c r="B29" s="921" t="s">
        <v>205</v>
      </c>
      <c r="C29" s="134" t="s">
        <v>172</v>
      </c>
      <c r="D29" s="921" t="s">
        <v>206</v>
      </c>
      <c r="E29" s="88">
        <v>5601</v>
      </c>
      <c r="F29" s="921" t="s">
        <v>208</v>
      </c>
      <c r="G29" s="88">
        <v>5606</v>
      </c>
      <c r="H29" s="513">
        <v>1128.96</v>
      </c>
      <c r="I29" s="513">
        <v>917.42</v>
      </c>
      <c r="J29" s="512">
        <v>883.27</v>
      </c>
      <c r="K29" s="512">
        <v>900.35</v>
      </c>
      <c r="L29" s="512">
        <v>79.75</v>
      </c>
      <c r="M29" s="512">
        <v>191.56</v>
      </c>
      <c r="N29" s="512">
        <v>146.07</v>
      </c>
      <c r="O29" s="512">
        <v>168.82</v>
      </c>
      <c r="P29" s="512">
        <v>14.95</v>
      </c>
      <c r="Q29" s="962"/>
      <c r="R29" s="963"/>
      <c r="S29" s="921" t="s">
        <v>259</v>
      </c>
      <c r="T29" s="88">
        <v>10001</v>
      </c>
      <c r="U29" s="907">
        <v>5371.81</v>
      </c>
      <c r="V29" s="907">
        <v>2822.64</v>
      </c>
      <c r="W29" s="907">
        <v>2791.63</v>
      </c>
      <c r="X29" s="907">
        <v>2807.14</v>
      </c>
      <c r="Y29" s="907">
        <v>52.26</v>
      </c>
      <c r="Z29" s="88">
        <v>561.76</v>
      </c>
      <c r="AA29" s="88">
        <v>450.05</v>
      </c>
      <c r="AB29" s="972">
        <v>506.41</v>
      </c>
      <c r="AC29" s="972">
        <v>9.43</v>
      </c>
    </row>
    <row r="30" spans="1:29" ht="15" hidden="1" customHeight="1">
      <c r="A30" s="921" t="s">
        <v>190</v>
      </c>
      <c r="B30" s="964" t="s">
        <v>209</v>
      </c>
      <c r="C30" s="134" t="s">
        <v>172</v>
      </c>
      <c r="D30" s="964" t="s">
        <v>210</v>
      </c>
      <c r="E30" s="88">
        <v>5701</v>
      </c>
      <c r="F30" s="964" t="s">
        <v>210</v>
      </c>
      <c r="G30" s="88">
        <v>5701</v>
      </c>
      <c r="H30" s="513">
        <v>1419.12</v>
      </c>
      <c r="I30" s="513">
        <v>462.11</v>
      </c>
      <c r="J30" s="512">
        <v>470.35</v>
      </c>
      <c r="K30" s="512">
        <v>466.23</v>
      </c>
      <c r="L30" s="512">
        <v>32.85</v>
      </c>
      <c r="M30" s="512">
        <v>18.010000000000002</v>
      </c>
      <c r="N30" s="512">
        <v>16.71</v>
      </c>
      <c r="O30" s="512">
        <v>17.36</v>
      </c>
      <c r="P30" s="512">
        <v>1.22</v>
      </c>
      <c r="Q30" s="962"/>
      <c r="R30" s="963"/>
      <c r="S30" s="964" t="s">
        <v>263</v>
      </c>
      <c r="T30" s="88">
        <v>10201</v>
      </c>
      <c r="U30" s="907">
        <v>709.71</v>
      </c>
      <c r="V30" s="907">
        <v>473.28</v>
      </c>
      <c r="W30" s="907">
        <v>305.72000000000003</v>
      </c>
      <c r="X30" s="907">
        <v>389.5</v>
      </c>
      <c r="Y30" s="907">
        <v>54.88</v>
      </c>
      <c r="Z30" s="88">
        <v>142.66</v>
      </c>
      <c r="AA30" s="88">
        <v>10.27</v>
      </c>
      <c r="AB30" s="88">
        <v>76.47</v>
      </c>
      <c r="AC30" s="972">
        <v>10.77</v>
      </c>
    </row>
    <row r="31" spans="1:29" ht="15" hidden="1" customHeight="1">
      <c r="A31" s="921" t="s">
        <v>190</v>
      </c>
      <c r="B31" s="921" t="s">
        <v>211</v>
      </c>
      <c r="C31" s="134" t="s">
        <v>191</v>
      </c>
      <c r="D31" s="921" t="s">
        <v>191</v>
      </c>
      <c r="E31" s="88">
        <v>5001</v>
      </c>
      <c r="F31" s="921" t="s">
        <v>212</v>
      </c>
      <c r="G31" s="88">
        <v>5801</v>
      </c>
      <c r="H31" s="513">
        <v>2682.14</v>
      </c>
      <c r="I31" s="513">
        <v>888.78</v>
      </c>
      <c r="J31" s="512">
        <v>1123.97</v>
      </c>
      <c r="K31" s="512">
        <v>1006.38</v>
      </c>
      <c r="L31" s="512">
        <v>37.520000000000003</v>
      </c>
      <c r="M31" s="512">
        <v>35.869999999999997</v>
      </c>
      <c r="N31" s="512">
        <v>13.61</v>
      </c>
      <c r="O31" s="512">
        <v>24.74</v>
      </c>
      <c r="P31" s="512">
        <v>0.92</v>
      </c>
      <c r="Q31" s="962"/>
      <c r="R31" s="963"/>
      <c r="S31" s="921" t="s">
        <v>264</v>
      </c>
      <c r="T31" s="88">
        <v>10301</v>
      </c>
      <c r="U31" s="907">
        <v>2668.73</v>
      </c>
      <c r="V31" s="907">
        <v>1457.58</v>
      </c>
      <c r="W31" s="907">
        <v>1317.48</v>
      </c>
      <c r="X31" s="907">
        <v>1387.53</v>
      </c>
      <c r="Y31" s="907">
        <v>51.99</v>
      </c>
      <c r="Z31" s="88">
        <v>292.77</v>
      </c>
      <c r="AA31" s="88">
        <v>111.46</v>
      </c>
      <c r="AB31" s="972">
        <v>202.12</v>
      </c>
      <c r="AC31" s="972">
        <v>7.57</v>
      </c>
    </row>
    <row r="32" spans="1:29" ht="15" hidden="1" customHeight="1">
      <c r="A32" s="921" t="s">
        <v>190</v>
      </c>
      <c r="B32" s="921" t="s">
        <v>211</v>
      </c>
      <c r="C32" s="134" t="s">
        <v>191</v>
      </c>
      <c r="D32" s="921" t="s">
        <v>191</v>
      </c>
      <c r="E32" s="88">
        <v>5001</v>
      </c>
      <c r="F32" s="921" t="s">
        <v>213</v>
      </c>
      <c r="G32" s="88">
        <v>5802</v>
      </c>
      <c r="H32" s="513">
        <v>1060.79</v>
      </c>
      <c r="I32" s="513">
        <v>547.49</v>
      </c>
      <c r="J32" s="512">
        <v>610.14</v>
      </c>
      <c r="K32" s="512">
        <v>578.82000000000005</v>
      </c>
      <c r="L32" s="512">
        <v>54.56</v>
      </c>
      <c r="M32" s="512">
        <v>34.81</v>
      </c>
      <c r="N32" s="512">
        <v>30.68</v>
      </c>
      <c r="O32" s="512">
        <v>32.75</v>
      </c>
      <c r="P32" s="512">
        <v>3.09</v>
      </c>
      <c r="Q32" s="962"/>
      <c r="R32" s="963"/>
      <c r="S32" s="964" t="s">
        <v>266</v>
      </c>
      <c r="T32" s="88">
        <v>11101</v>
      </c>
      <c r="U32" s="907">
        <v>1140.77</v>
      </c>
      <c r="V32" s="907">
        <v>629.35</v>
      </c>
      <c r="W32" s="907">
        <v>267.39</v>
      </c>
      <c r="X32" s="907">
        <v>448.37</v>
      </c>
      <c r="Y32" s="907">
        <v>39.299999999999997</v>
      </c>
      <c r="Z32" s="88">
        <v>97.22</v>
      </c>
      <c r="AA32" s="972">
        <v>2.2200000000000002</v>
      </c>
      <c r="AB32" s="972">
        <v>49.72</v>
      </c>
      <c r="AC32" s="972">
        <v>4.3600000000000003</v>
      </c>
    </row>
    <row r="33" spans="1:29" ht="15" hidden="1" customHeight="1">
      <c r="A33" s="921" t="s">
        <v>190</v>
      </c>
      <c r="B33" s="921" t="s">
        <v>211</v>
      </c>
      <c r="C33" s="134" t="s">
        <v>191</v>
      </c>
      <c r="D33" s="921" t="s">
        <v>191</v>
      </c>
      <c r="E33" s="88">
        <v>5001</v>
      </c>
      <c r="F33" s="921" t="s">
        <v>214</v>
      </c>
      <c r="G33" s="88">
        <v>5803</v>
      </c>
      <c r="H33" s="513">
        <v>900.14</v>
      </c>
      <c r="I33" s="513">
        <v>660.05</v>
      </c>
      <c r="J33" s="512">
        <v>732.12</v>
      </c>
      <c r="K33" s="512">
        <v>696.09</v>
      </c>
      <c r="L33" s="512">
        <v>77.33</v>
      </c>
      <c r="M33" s="512">
        <v>46.47</v>
      </c>
      <c r="N33" s="512">
        <v>37.15</v>
      </c>
      <c r="O33" s="512">
        <v>41.81</v>
      </c>
      <c r="P33" s="512">
        <v>4.6399999999999997</v>
      </c>
      <c r="Q33" s="962"/>
      <c r="R33" s="963"/>
      <c r="S33" s="921" t="s">
        <v>268</v>
      </c>
      <c r="T33" s="88">
        <v>12101</v>
      </c>
      <c r="U33" s="907">
        <v>2829.95</v>
      </c>
      <c r="V33" s="907">
        <v>1353.14</v>
      </c>
      <c r="W33" s="907">
        <v>711.34</v>
      </c>
      <c r="X33" s="907">
        <v>1032.24</v>
      </c>
      <c r="Y33" s="907">
        <v>36.479999999999997</v>
      </c>
      <c r="Z33" s="88">
        <v>219.32</v>
      </c>
      <c r="AA33" s="972">
        <v>2.71</v>
      </c>
      <c r="AB33" s="972">
        <v>111.02</v>
      </c>
      <c r="AC33" s="972">
        <v>3.92</v>
      </c>
    </row>
    <row r="34" spans="1:29" ht="15" hidden="1" customHeight="1">
      <c r="A34" s="921" t="s">
        <v>190</v>
      </c>
      <c r="B34" s="921" t="s">
        <v>211</v>
      </c>
      <c r="C34" s="134" t="s">
        <v>191</v>
      </c>
      <c r="D34" s="921" t="s">
        <v>191</v>
      </c>
      <c r="E34" s="88">
        <v>5001</v>
      </c>
      <c r="F34" s="921" t="s">
        <v>215</v>
      </c>
      <c r="G34" s="88">
        <v>5804</v>
      </c>
      <c r="H34" s="513">
        <v>2044.08</v>
      </c>
      <c r="I34" s="513">
        <v>685.82</v>
      </c>
      <c r="J34" s="512">
        <v>831.58</v>
      </c>
      <c r="K34" s="512">
        <v>758.7</v>
      </c>
      <c r="L34" s="512">
        <v>37.119999999999997</v>
      </c>
      <c r="M34" s="512">
        <v>20.05</v>
      </c>
      <c r="N34" s="512">
        <v>12.56</v>
      </c>
      <c r="O34" s="512">
        <v>16.309999999999999</v>
      </c>
      <c r="P34" s="512">
        <v>0.8</v>
      </c>
      <c r="Q34" s="962"/>
      <c r="R34" s="963"/>
      <c r="S34" s="921" t="s">
        <v>271</v>
      </c>
      <c r="T34" s="88">
        <v>13001</v>
      </c>
      <c r="U34" s="907">
        <v>92716.270000000019</v>
      </c>
      <c r="V34" s="907">
        <v>27435.75</v>
      </c>
      <c r="W34" s="907">
        <v>25957.329999999991</v>
      </c>
      <c r="X34" s="907">
        <v>26696.54</v>
      </c>
      <c r="Y34" s="907">
        <v>28.79</v>
      </c>
      <c r="Z34" s="972">
        <v>862.6</v>
      </c>
      <c r="AA34" s="972">
        <v>783.3</v>
      </c>
      <c r="AB34" s="88">
        <v>822.95</v>
      </c>
      <c r="AC34" s="972">
        <v>0.89</v>
      </c>
    </row>
    <row r="35" spans="1:29" ht="15" hidden="1" customHeight="1">
      <c r="A35" s="921" t="s">
        <v>216</v>
      </c>
      <c r="B35" s="921" t="s">
        <v>217</v>
      </c>
      <c r="C35" s="134" t="s">
        <v>172</v>
      </c>
      <c r="D35" s="921" t="s">
        <v>218</v>
      </c>
      <c r="E35" s="88">
        <v>6001</v>
      </c>
      <c r="F35" s="921" t="s">
        <v>219</v>
      </c>
      <c r="G35" s="88">
        <v>6101</v>
      </c>
      <c r="H35" s="513">
        <v>3532.03</v>
      </c>
      <c r="I35" s="513">
        <v>615.36</v>
      </c>
      <c r="J35" s="512">
        <v>539.16999999999996</v>
      </c>
      <c r="K35" s="512">
        <v>577.27</v>
      </c>
      <c r="L35" s="512">
        <v>16.34</v>
      </c>
      <c r="M35" s="512">
        <v>23.84</v>
      </c>
      <c r="N35" s="512">
        <v>12.28</v>
      </c>
      <c r="O35" s="512">
        <v>18.059999999999999</v>
      </c>
      <c r="P35" s="512">
        <v>0.51</v>
      </c>
      <c r="Q35" s="962"/>
      <c r="R35" s="963"/>
      <c r="S35" s="921" t="s">
        <v>316</v>
      </c>
      <c r="T35" s="88">
        <v>13501</v>
      </c>
      <c r="U35" s="907">
        <v>1617.87</v>
      </c>
      <c r="V35" s="907">
        <v>747.63</v>
      </c>
      <c r="W35" s="907">
        <v>654.39</v>
      </c>
      <c r="X35" s="907">
        <v>701.01</v>
      </c>
      <c r="Y35" s="907">
        <v>43.33</v>
      </c>
      <c r="Z35" s="88">
        <v>48.92</v>
      </c>
      <c r="AA35" s="88">
        <v>22.05</v>
      </c>
      <c r="AB35" s="972">
        <v>35.49</v>
      </c>
      <c r="AC35" s="972">
        <v>2.19</v>
      </c>
    </row>
    <row r="36" spans="1:29" ht="15" hidden="1" customHeight="1">
      <c r="A36" s="921" t="s">
        <v>216</v>
      </c>
      <c r="B36" s="921" t="s">
        <v>217</v>
      </c>
      <c r="C36" s="134" t="s">
        <v>172</v>
      </c>
      <c r="D36" s="921" t="s">
        <v>218</v>
      </c>
      <c r="E36" s="88">
        <v>6001</v>
      </c>
      <c r="F36" s="921" t="s">
        <v>220</v>
      </c>
      <c r="G36" s="88">
        <v>6108</v>
      </c>
      <c r="H36" s="513">
        <v>1425.03</v>
      </c>
      <c r="I36" s="513">
        <v>735.58</v>
      </c>
      <c r="J36" s="512">
        <v>714.05</v>
      </c>
      <c r="K36" s="512">
        <v>724.82</v>
      </c>
      <c r="L36" s="512">
        <v>50.86</v>
      </c>
      <c r="M36" s="512">
        <v>24.37</v>
      </c>
      <c r="N36" s="512">
        <v>11.49</v>
      </c>
      <c r="O36" s="512">
        <v>17.93</v>
      </c>
      <c r="P36" s="512">
        <v>1.26</v>
      </c>
      <c r="Q36" s="962"/>
      <c r="R36" s="963"/>
      <c r="S36" s="921" t="s">
        <v>323</v>
      </c>
      <c r="T36" s="88">
        <v>14101</v>
      </c>
      <c r="U36" s="907">
        <v>2787.64</v>
      </c>
      <c r="V36" s="907">
        <v>1631.22</v>
      </c>
      <c r="W36" s="907">
        <v>1408.93</v>
      </c>
      <c r="X36" s="907">
        <v>1520.08</v>
      </c>
      <c r="Y36" s="907">
        <v>54.53</v>
      </c>
      <c r="Z36" s="88">
        <v>427.95</v>
      </c>
      <c r="AA36" s="972">
        <v>152.19999999999999</v>
      </c>
      <c r="AB36" s="972">
        <v>290.08</v>
      </c>
      <c r="AC36" s="972">
        <v>10.41</v>
      </c>
    </row>
    <row r="37" spans="1:29" ht="15" hidden="1" customHeight="1">
      <c r="A37" s="921" t="s">
        <v>216</v>
      </c>
      <c r="B37" s="964" t="s">
        <v>217</v>
      </c>
      <c r="C37" s="134" t="s">
        <v>172</v>
      </c>
      <c r="D37" s="964" t="s">
        <v>221</v>
      </c>
      <c r="E37" s="88">
        <v>6115</v>
      </c>
      <c r="F37" s="964" t="s">
        <v>221</v>
      </c>
      <c r="G37" s="88">
        <v>6115</v>
      </c>
      <c r="H37" s="513">
        <v>1422.98</v>
      </c>
      <c r="I37" s="513">
        <v>659.63</v>
      </c>
      <c r="J37" s="512">
        <v>448.23</v>
      </c>
      <c r="K37" s="512">
        <v>553.92999999999995</v>
      </c>
      <c r="L37" s="512">
        <v>38.93</v>
      </c>
      <c r="M37" s="512">
        <v>39.97</v>
      </c>
      <c r="N37" s="512">
        <v>6.46</v>
      </c>
      <c r="O37" s="512">
        <v>23.22</v>
      </c>
      <c r="P37" s="512">
        <v>1.63</v>
      </c>
      <c r="Q37" s="962"/>
      <c r="R37" s="963"/>
      <c r="S37" s="921" t="s">
        <v>325</v>
      </c>
      <c r="T37" s="88">
        <v>15101</v>
      </c>
      <c r="U37" s="907">
        <v>3026.68</v>
      </c>
      <c r="V37" s="907">
        <v>202.28</v>
      </c>
      <c r="W37" s="907">
        <v>223.84</v>
      </c>
      <c r="X37" s="907">
        <v>213.06</v>
      </c>
      <c r="Y37" s="907">
        <v>7.04</v>
      </c>
      <c r="Z37" s="88">
        <v>1.54</v>
      </c>
      <c r="AA37" s="972">
        <v>2.19</v>
      </c>
      <c r="AB37" s="972">
        <v>1.87</v>
      </c>
      <c r="AC37" s="972">
        <v>0.06</v>
      </c>
    </row>
    <row r="38" spans="1:29" ht="15" hidden="1" customHeight="1">
      <c r="A38" s="921" t="s">
        <v>216</v>
      </c>
      <c r="B38" s="964" t="s">
        <v>222</v>
      </c>
      <c r="C38" s="134" t="s">
        <v>172</v>
      </c>
      <c r="D38" s="964" t="s">
        <v>223</v>
      </c>
      <c r="E38" s="88">
        <v>6301</v>
      </c>
      <c r="F38" s="964" t="s">
        <v>223</v>
      </c>
      <c r="G38" s="88">
        <v>6301</v>
      </c>
      <c r="H38" s="513">
        <v>1593.84</v>
      </c>
      <c r="I38" s="513">
        <v>698.44</v>
      </c>
      <c r="J38" s="512">
        <v>490.96</v>
      </c>
      <c r="K38" s="512">
        <v>594.70000000000005</v>
      </c>
      <c r="L38" s="512">
        <v>37.31</v>
      </c>
      <c r="M38" s="512">
        <v>34.83</v>
      </c>
      <c r="N38" s="512">
        <v>11.24</v>
      </c>
      <c r="O38" s="512">
        <v>23.04</v>
      </c>
      <c r="P38" s="512">
        <v>1.45</v>
      </c>
      <c r="Q38" s="962"/>
      <c r="R38" s="963"/>
      <c r="S38" s="921" t="s">
        <v>328</v>
      </c>
      <c r="T38" s="88">
        <v>16101</v>
      </c>
      <c r="U38" s="907">
        <v>3437.84</v>
      </c>
      <c r="V38" s="907">
        <v>1515.81</v>
      </c>
      <c r="W38" s="907">
        <v>1240.9899999999998</v>
      </c>
      <c r="X38" s="907">
        <v>1378.3999999999999</v>
      </c>
      <c r="Y38" s="907">
        <v>40.090000000000003</v>
      </c>
      <c r="Z38" s="88">
        <v>100.8</v>
      </c>
      <c r="AA38" s="88">
        <v>75.88</v>
      </c>
      <c r="AB38" s="88">
        <v>88.34</v>
      </c>
      <c r="AC38" s="972">
        <v>2.57</v>
      </c>
    </row>
    <row r="39" spans="1:29" ht="15" hidden="1" customHeight="1">
      <c r="A39" s="921" t="s">
        <v>224</v>
      </c>
      <c r="B39" s="921" t="s">
        <v>225</v>
      </c>
      <c r="C39" s="134" t="s">
        <v>172</v>
      </c>
      <c r="D39" s="921" t="s">
        <v>226</v>
      </c>
      <c r="E39" s="88">
        <v>7001</v>
      </c>
      <c r="F39" s="921" t="s">
        <v>225</v>
      </c>
      <c r="G39" s="88">
        <v>7101</v>
      </c>
      <c r="H39" s="513">
        <v>3782.29</v>
      </c>
      <c r="I39" s="513">
        <v>1448.65</v>
      </c>
      <c r="J39" s="512">
        <v>1206.5999999999999</v>
      </c>
      <c r="K39" s="512">
        <v>1327.63</v>
      </c>
      <c r="L39" s="512">
        <v>35.1</v>
      </c>
      <c r="M39" s="512">
        <v>80.66</v>
      </c>
      <c r="N39" s="512">
        <v>46.18</v>
      </c>
      <c r="O39" s="512">
        <v>63.42</v>
      </c>
      <c r="P39" s="512">
        <v>1.68</v>
      </c>
      <c r="Q39" s="962"/>
      <c r="R39" s="963"/>
      <c r="S39" s="964" t="s">
        <v>332</v>
      </c>
      <c r="T39" s="88">
        <v>16301</v>
      </c>
      <c r="U39" s="907">
        <v>785.78</v>
      </c>
      <c r="V39" s="907">
        <v>352</v>
      </c>
      <c r="W39" s="907">
        <v>302.64</v>
      </c>
      <c r="X39" s="907">
        <v>327.32</v>
      </c>
      <c r="Y39" s="907">
        <v>41.66</v>
      </c>
      <c r="Z39" s="88">
        <v>27.34</v>
      </c>
      <c r="AA39" s="88">
        <v>20.86</v>
      </c>
      <c r="AB39" s="972">
        <v>24.1</v>
      </c>
      <c r="AC39" s="972">
        <v>3.07</v>
      </c>
    </row>
    <row r="40" spans="1:29" ht="15" hidden="1" customHeight="1">
      <c r="A40" s="921" t="s">
        <v>224</v>
      </c>
      <c r="B40" s="964" t="s">
        <v>225</v>
      </c>
      <c r="C40" s="134" t="s">
        <v>172</v>
      </c>
      <c r="D40" s="964" t="s">
        <v>227</v>
      </c>
      <c r="E40" s="88">
        <v>7102</v>
      </c>
      <c r="F40" s="964" t="s">
        <v>227</v>
      </c>
      <c r="G40" s="88">
        <v>7102</v>
      </c>
      <c r="H40" s="513">
        <v>1037.6400000000001</v>
      </c>
      <c r="I40" s="513">
        <v>428.69</v>
      </c>
      <c r="J40" s="512">
        <v>494.68</v>
      </c>
      <c r="K40" s="512">
        <v>461.69</v>
      </c>
      <c r="L40" s="512">
        <v>44.49</v>
      </c>
      <c r="M40" s="512">
        <v>12.13</v>
      </c>
      <c r="N40" s="512">
        <v>26.84</v>
      </c>
      <c r="O40" s="512">
        <v>19.489999999999998</v>
      </c>
      <c r="P40" s="512">
        <v>1.88</v>
      </c>
      <c r="Q40" s="962"/>
      <c r="R40" s="963"/>
      <c r="S40" s="963"/>
    </row>
    <row r="41" spans="1:29" ht="15" hidden="1" customHeight="1">
      <c r="A41" s="921" t="s">
        <v>224</v>
      </c>
      <c r="B41" s="921" t="s">
        <v>225</v>
      </c>
      <c r="C41" s="134" t="s">
        <v>172</v>
      </c>
      <c r="D41" s="921" t="s">
        <v>226</v>
      </c>
      <c r="E41" s="88">
        <v>7001</v>
      </c>
      <c r="F41" s="921" t="s">
        <v>224</v>
      </c>
      <c r="G41" s="88">
        <v>7105</v>
      </c>
      <c r="H41" s="513">
        <v>822.13</v>
      </c>
      <c r="I41" s="513">
        <v>284.51</v>
      </c>
      <c r="J41" s="512">
        <v>291.13</v>
      </c>
      <c r="K41" s="512">
        <v>287.82</v>
      </c>
      <c r="L41" s="512">
        <v>35.01</v>
      </c>
      <c r="M41" s="512">
        <v>14.96</v>
      </c>
      <c r="N41" s="512">
        <v>9.51</v>
      </c>
      <c r="O41" s="512">
        <v>12.24</v>
      </c>
      <c r="P41" s="512">
        <v>1.49</v>
      </c>
      <c r="Q41" s="962"/>
      <c r="R41" s="963"/>
      <c r="S41" s="963"/>
    </row>
    <row r="42" spans="1:29" ht="15" hidden="1" customHeight="1">
      <c r="A42" s="921" t="s">
        <v>224</v>
      </c>
      <c r="B42" s="921" t="s">
        <v>228</v>
      </c>
      <c r="C42" s="134" t="s">
        <v>172</v>
      </c>
      <c r="D42" s="921" t="s">
        <v>229</v>
      </c>
      <c r="E42" s="88">
        <v>7301</v>
      </c>
      <c r="F42" s="921" t="s">
        <v>228</v>
      </c>
      <c r="G42" s="88">
        <v>7301</v>
      </c>
      <c r="H42" s="513">
        <v>2938.88</v>
      </c>
      <c r="I42" s="513">
        <v>1080.8</v>
      </c>
      <c r="J42" s="512">
        <v>1200.8</v>
      </c>
      <c r="K42" s="512">
        <v>1140.8</v>
      </c>
      <c r="L42" s="512">
        <v>38.82</v>
      </c>
      <c r="M42" s="512">
        <v>45.82</v>
      </c>
      <c r="N42" s="512">
        <v>116.55</v>
      </c>
      <c r="O42" s="512">
        <v>81.19</v>
      </c>
      <c r="P42" s="512">
        <v>2.76</v>
      </c>
      <c r="Q42" s="962"/>
      <c r="R42" s="963"/>
      <c r="S42" s="963"/>
    </row>
    <row r="43" spans="1:29" ht="15" hidden="1" customHeight="1">
      <c r="A43" s="921" t="s">
        <v>224</v>
      </c>
      <c r="B43" s="921" t="s">
        <v>228</v>
      </c>
      <c r="C43" s="134" t="s">
        <v>172</v>
      </c>
      <c r="D43" s="921" t="s">
        <v>229</v>
      </c>
      <c r="E43" s="88">
        <v>7301</v>
      </c>
      <c r="F43" s="921" t="s">
        <v>230</v>
      </c>
      <c r="G43" s="88">
        <v>7305</v>
      </c>
      <c r="H43" s="513">
        <v>107.74</v>
      </c>
      <c r="I43" s="513">
        <v>49.32</v>
      </c>
      <c r="J43" s="512">
        <v>48.52</v>
      </c>
      <c r="K43" s="512">
        <v>48.92</v>
      </c>
      <c r="L43" s="512">
        <v>45.41</v>
      </c>
      <c r="M43" s="512">
        <v>1.4</v>
      </c>
      <c r="N43" s="512">
        <v>5.56</v>
      </c>
      <c r="O43" s="512">
        <v>3.48</v>
      </c>
      <c r="P43" s="512">
        <v>3.23</v>
      </c>
      <c r="Q43" s="962"/>
      <c r="R43" s="963"/>
      <c r="S43" s="963"/>
    </row>
    <row r="44" spans="1:29" ht="15" hidden="1" customHeight="1">
      <c r="A44" s="921" t="s">
        <v>224</v>
      </c>
      <c r="B44" s="921" t="s">
        <v>228</v>
      </c>
      <c r="C44" s="134" t="s">
        <v>172</v>
      </c>
      <c r="D44" s="921" t="s">
        <v>229</v>
      </c>
      <c r="E44" s="88">
        <v>7301</v>
      </c>
      <c r="F44" s="921" t="s">
        <v>231</v>
      </c>
      <c r="G44" s="88">
        <v>7306</v>
      </c>
      <c r="H44" s="513">
        <v>280.49</v>
      </c>
      <c r="I44" s="513">
        <v>101.26</v>
      </c>
      <c r="J44" s="512">
        <v>105.86</v>
      </c>
      <c r="K44" s="512">
        <v>103.56</v>
      </c>
      <c r="L44" s="512">
        <v>36.92</v>
      </c>
      <c r="M44" s="512">
        <v>2.34</v>
      </c>
      <c r="N44" s="512">
        <v>1.64</v>
      </c>
      <c r="O44" s="512">
        <v>1.99</v>
      </c>
      <c r="P44" s="512">
        <v>0.71</v>
      </c>
      <c r="Q44" s="962"/>
      <c r="R44" s="963"/>
      <c r="S44" s="963"/>
    </row>
    <row r="45" spans="1:29" ht="15" hidden="1" customHeight="1">
      <c r="A45" s="921" t="s">
        <v>224</v>
      </c>
      <c r="B45" s="964" t="s">
        <v>232</v>
      </c>
      <c r="C45" s="134" t="s">
        <v>172</v>
      </c>
      <c r="D45" s="964" t="s">
        <v>232</v>
      </c>
      <c r="E45" s="88">
        <v>7401</v>
      </c>
      <c r="F45" s="964" t="s">
        <v>232</v>
      </c>
      <c r="G45" s="88">
        <v>7401</v>
      </c>
      <c r="H45" s="513">
        <v>1658.93</v>
      </c>
      <c r="I45" s="513">
        <v>724.26</v>
      </c>
      <c r="J45" s="512">
        <v>620.14</v>
      </c>
      <c r="K45" s="512">
        <v>672.2</v>
      </c>
      <c r="L45" s="512">
        <v>40.520000000000003</v>
      </c>
      <c r="M45" s="512">
        <v>64.34</v>
      </c>
      <c r="N45" s="512">
        <v>31.15</v>
      </c>
      <c r="O45" s="512">
        <v>47.75</v>
      </c>
      <c r="P45" s="512">
        <v>2.88</v>
      </c>
      <c r="Q45" s="962"/>
      <c r="R45" s="963"/>
      <c r="S45" s="963"/>
    </row>
    <row r="46" spans="1:29" ht="15" hidden="1" customHeight="1">
      <c r="A46" s="921" t="s">
        <v>233</v>
      </c>
      <c r="B46" s="921" t="s">
        <v>234</v>
      </c>
      <c r="C46" s="134" t="s">
        <v>235</v>
      </c>
      <c r="D46" s="921" t="s">
        <v>235</v>
      </c>
      <c r="E46" s="88">
        <v>8001</v>
      </c>
      <c r="F46" s="921" t="s">
        <v>234</v>
      </c>
      <c r="G46" s="88">
        <v>8101</v>
      </c>
      <c r="H46" s="513">
        <v>3204.75</v>
      </c>
      <c r="I46" s="513">
        <v>1332.86</v>
      </c>
      <c r="J46" s="512">
        <v>1225.49</v>
      </c>
      <c r="K46" s="512">
        <v>1279.18</v>
      </c>
      <c r="L46" s="512">
        <v>39.92</v>
      </c>
      <c r="M46" s="512">
        <v>181.95</v>
      </c>
      <c r="N46" s="512">
        <v>97.93</v>
      </c>
      <c r="O46" s="512">
        <v>139.94</v>
      </c>
      <c r="P46" s="512">
        <v>4.37</v>
      </c>
      <c r="Q46" s="962"/>
      <c r="R46" s="963"/>
      <c r="S46" s="963"/>
    </row>
    <row r="47" spans="1:29" ht="15" hidden="1" customHeight="1">
      <c r="A47" s="921" t="s">
        <v>233</v>
      </c>
      <c r="B47" s="921" t="s">
        <v>234</v>
      </c>
      <c r="C47" s="134" t="s">
        <v>235</v>
      </c>
      <c r="D47" s="921" t="s">
        <v>235</v>
      </c>
      <c r="E47" s="88">
        <v>8001</v>
      </c>
      <c r="F47" s="921" t="s">
        <v>236</v>
      </c>
      <c r="G47" s="88">
        <v>8102</v>
      </c>
      <c r="H47" s="513">
        <v>2503.08</v>
      </c>
      <c r="I47" s="513">
        <v>754.51</v>
      </c>
      <c r="J47" s="512">
        <v>997.08</v>
      </c>
      <c r="K47" s="512">
        <v>875.8</v>
      </c>
      <c r="L47" s="512">
        <v>34.99</v>
      </c>
      <c r="M47" s="512">
        <v>98.66</v>
      </c>
      <c r="N47" s="512">
        <v>87.41</v>
      </c>
      <c r="O47" s="512">
        <v>93.04</v>
      </c>
      <c r="P47" s="512">
        <v>3.72</v>
      </c>
      <c r="Q47" s="962"/>
      <c r="R47" s="963"/>
      <c r="S47" s="963"/>
    </row>
    <row r="48" spans="1:29" ht="15" hidden="1" customHeight="1">
      <c r="A48" s="921" t="s">
        <v>233</v>
      </c>
      <c r="B48" s="921" t="s">
        <v>234</v>
      </c>
      <c r="C48" s="134" t="s">
        <v>235</v>
      </c>
      <c r="D48" s="921" t="s">
        <v>235</v>
      </c>
      <c r="E48" s="88">
        <v>8001</v>
      </c>
      <c r="F48" s="921" t="s">
        <v>237</v>
      </c>
      <c r="G48" s="88">
        <v>8103</v>
      </c>
      <c r="H48" s="513">
        <v>1229.76</v>
      </c>
      <c r="I48" s="513">
        <v>610.5</v>
      </c>
      <c r="J48" s="512">
        <v>499.64</v>
      </c>
      <c r="K48" s="512">
        <v>555.06999999999994</v>
      </c>
      <c r="L48" s="512">
        <v>45.14</v>
      </c>
      <c r="M48" s="512">
        <v>99</v>
      </c>
      <c r="N48" s="512">
        <v>28.22</v>
      </c>
      <c r="O48" s="512">
        <v>64.08</v>
      </c>
      <c r="P48" s="512">
        <v>5.21</v>
      </c>
      <c r="Q48" s="962"/>
      <c r="R48" s="963"/>
      <c r="S48" s="963"/>
    </row>
    <row r="49" spans="1:19" ht="15" hidden="1" customHeight="1">
      <c r="A49" s="921" t="s">
        <v>233</v>
      </c>
      <c r="B49" s="921" t="s">
        <v>234</v>
      </c>
      <c r="C49" s="134" t="s">
        <v>235</v>
      </c>
      <c r="D49" s="921" t="s">
        <v>235</v>
      </c>
      <c r="E49" s="88">
        <v>8001</v>
      </c>
      <c r="F49" s="921" t="s">
        <v>238</v>
      </c>
      <c r="G49" s="88">
        <v>8105</v>
      </c>
      <c r="H49" s="513">
        <v>414.22</v>
      </c>
      <c r="I49" s="513">
        <v>207.01</v>
      </c>
      <c r="J49" s="512">
        <v>179.38</v>
      </c>
      <c r="K49" s="512">
        <v>193.2</v>
      </c>
      <c r="L49" s="512">
        <v>46.64</v>
      </c>
      <c r="M49" s="512">
        <v>18.88</v>
      </c>
      <c r="N49" s="512">
        <v>3.2</v>
      </c>
      <c r="O49" s="512">
        <v>11.04</v>
      </c>
      <c r="P49" s="512">
        <v>2.67</v>
      </c>
      <c r="Q49" s="962"/>
      <c r="R49" s="963"/>
      <c r="S49" s="963"/>
    </row>
    <row r="50" spans="1:19" ht="15" hidden="1" customHeight="1">
      <c r="A50" s="921" t="s">
        <v>233</v>
      </c>
      <c r="B50" s="921" t="s">
        <v>234</v>
      </c>
      <c r="C50" s="134" t="s">
        <v>235</v>
      </c>
      <c r="D50" s="921" t="s">
        <v>235</v>
      </c>
      <c r="E50" s="88">
        <v>8001</v>
      </c>
      <c r="F50" s="921" t="s">
        <v>239</v>
      </c>
      <c r="G50" s="88">
        <v>8106</v>
      </c>
      <c r="H50" s="513">
        <v>690.06</v>
      </c>
      <c r="I50" s="513">
        <v>287.16000000000003</v>
      </c>
      <c r="J50" s="512">
        <v>301.86</v>
      </c>
      <c r="K50" s="512">
        <v>294.51</v>
      </c>
      <c r="L50" s="512">
        <v>42.68</v>
      </c>
      <c r="M50" s="512">
        <v>56.33</v>
      </c>
      <c r="N50" s="512">
        <v>23.38</v>
      </c>
      <c r="O50" s="512">
        <v>39.86</v>
      </c>
      <c r="P50" s="512">
        <v>5.78</v>
      </c>
      <c r="Q50" s="962"/>
      <c r="R50" s="963"/>
      <c r="S50" s="963"/>
    </row>
    <row r="51" spans="1:19" ht="15" hidden="1" customHeight="1">
      <c r="A51" s="921" t="s">
        <v>233</v>
      </c>
      <c r="B51" s="921" t="s">
        <v>234</v>
      </c>
      <c r="C51" s="134" t="s">
        <v>235</v>
      </c>
      <c r="D51" s="921" t="s">
        <v>235</v>
      </c>
      <c r="E51" s="88">
        <v>8001</v>
      </c>
      <c r="F51" s="921" t="s">
        <v>240</v>
      </c>
      <c r="G51" s="88">
        <v>8107</v>
      </c>
      <c r="H51" s="513">
        <v>848.66</v>
      </c>
      <c r="I51" s="513">
        <v>337.36</v>
      </c>
      <c r="J51" s="512">
        <v>358.76</v>
      </c>
      <c r="K51" s="512">
        <v>348.06</v>
      </c>
      <c r="L51" s="512">
        <v>41.01</v>
      </c>
      <c r="M51" s="512">
        <v>55.53</v>
      </c>
      <c r="N51" s="512">
        <v>38.94</v>
      </c>
      <c r="O51" s="512">
        <v>47.24</v>
      </c>
      <c r="P51" s="512">
        <v>5.57</v>
      </c>
      <c r="Q51" s="962"/>
      <c r="R51" s="963"/>
      <c r="S51" s="963"/>
    </row>
    <row r="52" spans="1:19" ht="15" hidden="1" customHeight="1">
      <c r="A52" s="921" t="s">
        <v>233</v>
      </c>
      <c r="B52" s="921" t="s">
        <v>234</v>
      </c>
      <c r="C52" s="134" t="s">
        <v>235</v>
      </c>
      <c r="D52" s="921" t="s">
        <v>235</v>
      </c>
      <c r="E52" s="88">
        <v>8001</v>
      </c>
      <c r="F52" s="921" t="s">
        <v>241</v>
      </c>
      <c r="G52" s="88">
        <v>8108</v>
      </c>
      <c r="H52" s="513">
        <v>2029.66</v>
      </c>
      <c r="I52" s="513">
        <v>780.24</v>
      </c>
      <c r="J52" s="512">
        <v>858.72</v>
      </c>
      <c r="K52" s="512">
        <v>819.48</v>
      </c>
      <c r="L52" s="512">
        <v>40.380000000000003</v>
      </c>
      <c r="M52" s="512">
        <v>72.13</v>
      </c>
      <c r="N52" s="512">
        <v>52.6</v>
      </c>
      <c r="O52" s="512">
        <v>62.37</v>
      </c>
      <c r="P52" s="512">
        <v>3.07</v>
      </c>
      <c r="Q52" s="962"/>
      <c r="R52" s="963"/>
      <c r="S52" s="963"/>
    </row>
    <row r="53" spans="1:19" ht="15" hidden="1" customHeight="1">
      <c r="A53" s="921" t="s">
        <v>233</v>
      </c>
      <c r="B53" s="921" t="s">
        <v>234</v>
      </c>
      <c r="C53" s="134" t="s">
        <v>235</v>
      </c>
      <c r="D53" s="921" t="s">
        <v>235</v>
      </c>
      <c r="E53" s="88">
        <v>8001</v>
      </c>
      <c r="F53" s="921" t="s">
        <v>242</v>
      </c>
      <c r="G53" s="88">
        <v>8109</v>
      </c>
      <c r="H53" s="513">
        <v>205.67</v>
      </c>
      <c r="I53" s="513">
        <v>94.99</v>
      </c>
      <c r="J53" s="512">
        <v>76.739999999999995</v>
      </c>
      <c r="K53" s="512">
        <v>85.87</v>
      </c>
      <c r="L53" s="512">
        <v>41.75</v>
      </c>
      <c r="M53" s="512">
        <v>4.79</v>
      </c>
      <c r="N53" s="512">
        <v>1.22</v>
      </c>
      <c r="O53" s="512">
        <v>3.01</v>
      </c>
      <c r="P53" s="512">
        <v>1.46</v>
      </c>
      <c r="Q53" s="962"/>
      <c r="R53" s="963"/>
      <c r="S53" s="963"/>
    </row>
    <row r="54" spans="1:19" ht="15" hidden="1" customHeight="1">
      <c r="A54" s="921" t="s">
        <v>233</v>
      </c>
      <c r="B54" s="921" t="s">
        <v>234</v>
      </c>
      <c r="C54" s="134" t="s">
        <v>235</v>
      </c>
      <c r="D54" s="921" t="s">
        <v>235</v>
      </c>
      <c r="E54" s="88">
        <v>8001</v>
      </c>
      <c r="F54" s="921" t="s">
        <v>243</v>
      </c>
      <c r="G54" s="88">
        <v>8110</v>
      </c>
      <c r="H54" s="513">
        <v>3287.07</v>
      </c>
      <c r="I54" s="513">
        <v>1065.7</v>
      </c>
      <c r="J54" s="512">
        <v>1248.94</v>
      </c>
      <c r="K54" s="512">
        <v>1157.3200000000002</v>
      </c>
      <c r="L54" s="512">
        <v>35.21</v>
      </c>
      <c r="M54" s="512">
        <v>177.42</v>
      </c>
      <c r="N54" s="512">
        <v>123.7</v>
      </c>
      <c r="O54" s="512">
        <v>150.56</v>
      </c>
      <c r="P54" s="512">
        <v>4.58</v>
      </c>
      <c r="Q54" s="962"/>
      <c r="R54" s="963"/>
      <c r="S54" s="963"/>
    </row>
    <row r="55" spans="1:19" ht="15" hidden="1" customHeight="1">
      <c r="A55" s="921" t="s">
        <v>233</v>
      </c>
      <c r="B55" s="921" t="s">
        <v>234</v>
      </c>
      <c r="C55" s="134" t="s">
        <v>235</v>
      </c>
      <c r="D55" s="921" t="s">
        <v>235</v>
      </c>
      <c r="E55" s="88">
        <v>8001</v>
      </c>
      <c r="F55" s="921" t="s">
        <v>244</v>
      </c>
      <c r="G55" s="88">
        <v>8111</v>
      </c>
      <c r="H55" s="513">
        <v>1115.32</v>
      </c>
      <c r="I55" s="513">
        <v>594.01</v>
      </c>
      <c r="J55" s="512">
        <v>593.96</v>
      </c>
      <c r="K55" s="512">
        <v>593.99</v>
      </c>
      <c r="L55" s="512">
        <v>53.26</v>
      </c>
      <c r="M55" s="512">
        <v>62.09</v>
      </c>
      <c r="N55" s="512">
        <v>30.68</v>
      </c>
      <c r="O55" s="512">
        <v>46.39</v>
      </c>
      <c r="P55" s="512">
        <v>4.16</v>
      </c>
      <c r="Q55" s="962"/>
      <c r="R55" s="963"/>
      <c r="S55" s="963"/>
    </row>
    <row r="56" spans="1:19" ht="15" hidden="1" customHeight="1">
      <c r="A56" s="921" t="s">
        <v>233</v>
      </c>
      <c r="B56" s="921" t="s">
        <v>234</v>
      </c>
      <c r="C56" s="134" t="s">
        <v>235</v>
      </c>
      <c r="D56" s="921" t="s">
        <v>235</v>
      </c>
      <c r="E56" s="88">
        <v>8001</v>
      </c>
      <c r="F56" s="921" t="s">
        <v>245</v>
      </c>
      <c r="G56" s="88">
        <v>8112</v>
      </c>
      <c r="H56" s="513">
        <v>1266.98</v>
      </c>
      <c r="I56" s="513">
        <v>278.89999999999998</v>
      </c>
      <c r="J56" s="512">
        <v>383.51</v>
      </c>
      <c r="K56" s="512">
        <v>331.21</v>
      </c>
      <c r="L56" s="512">
        <v>26.14</v>
      </c>
      <c r="M56" s="512">
        <v>20.49</v>
      </c>
      <c r="N56" s="512">
        <v>31.13</v>
      </c>
      <c r="O56" s="512">
        <v>25.81</v>
      </c>
      <c r="P56" s="512">
        <v>2.04</v>
      </c>
      <c r="Q56" s="962"/>
      <c r="R56" s="963"/>
      <c r="S56" s="963"/>
    </row>
    <row r="57" spans="1:19" ht="15" hidden="1" customHeight="1">
      <c r="A57" s="921" t="s">
        <v>233</v>
      </c>
      <c r="B57" s="921" t="s">
        <v>233</v>
      </c>
      <c r="C57" s="134" t="s">
        <v>172</v>
      </c>
      <c r="D57" s="921" t="s">
        <v>246</v>
      </c>
      <c r="E57" s="88">
        <v>8301</v>
      </c>
      <c r="F57" s="921" t="s">
        <v>247</v>
      </c>
      <c r="G57" s="88">
        <v>8301</v>
      </c>
      <c r="H57" s="513">
        <v>3054.06</v>
      </c>
      <c r="I57" s="513">
        <v>1599.91</v>
      </c>
      <c r="J57" s="512">
        <v>1332.76</v>
      </c>
      <c r="K57" s="512">
        <v>1466.34</v>
      </c>
      <c r="L57" s="512">
        <v>48.01</v>
      </c>
      <c r="M57" s="512">
        <v>222.64</v>
      </c>
      <c r="N57" s="512">
        <v>89.78</v>
      </c>
      <c r="O57" s="512">
        <v>156.21</v>
      </c>
      <c r="P57" s="512">
        <v>5.1100000000000003</v>
      </c>
      <c r="Q57" s="962"/>
      <c r="R57" s="963"/>
      <c r="S57" s="963"/>
    </row>
    <row r="58" spans="1:19" ht="15" hidden="1" customHeight="1">
      <c r="A58" s="921" t="s">
        <v>233</v>
      </c>
      <c r="B58" s="921" t="s">
        <v>233</v>
      </c>
      <c r="C58" s="134" t="s">
        <v>172</v>
      </c>
      <c r="D58" s="921" t="s">
        <v>246</v>
      </c>
      <c r="E58" s="88">
        <v>8301</v>
      </c>
      <c r="F58" s="921" t="s">
        <v>248</v>
      </c>
      <c r="G58" s="88">
        <v>8306</v>
      </c>
      <c r="H58" s="513">
        <v>662.51</v>
      </c>
      <c r="I58" s="513">
        <v>233.08</v>
      </c>
      <c r="J58" s="512">
        <v>262.14</v>
      </c>
      <c r="K58" s="512">
        <v>247.61</v>
      </c>
      <c r="L58" s="512">
        <v>37.369999999999997</v>
      </c>
      <c r="M58" s="512">
        <v>14.92</v>
      </c>
      <c r="N58" s="512">
        <v>9.93</v>
      </c>
      <c r="O58" s="512">
        <v>12.43</v>
      </c>
      <c r="P58" s="512">
        <v>1.88</v>
      </c>
      <c r="Q58" s="962"/>
      <c r="R58" s="963"/>
      <c r="S58" s="963"/>
    </row>
    <row r="59" spans="1:19" ht="15" hidden="1" customHeight="1">
      <c r="A59" s="921" t="s">
        <v>249</v>
      </c>
      <c r="B59" s="921" t="s">
        <v>250</v>
      </c>
      <c r="C59" s="134" t="s">
        <v>172</v>
      </c>
      <c r="D59" s="921" t="s">
        <v>251</v>
      </c>
      <c r="E59" s="88">
        <v>9001</v>
      </c>
      <c r="F59" s="921" t="s">
        <v>252</v>
      </c>
      <c r="G59" s="88">
        <v>9101</v>
      </c>
      <c r="H59" s="513">
        <v>4063.71</v>
      </c>
      <c r="I59" s="513">
        <v>1744.3</v>
      </c>
      <c r="J59" s="512">
        <v>1085.97</v>
      </c>
      <c r="K59" s="512">
        <v>1415.14</v>
      </c>
      <c r="L59" s="512">
        <v>34.82</v>
      </c>
      <c r="M59" s="512">
        <v>114.03</v>
      </c>
      <c r="N59" s="512">
        <v>53.35</v>
      </c>
      <c r="O59" s="512">
        <v>83.69</v>
      </c>
      <c r="P59" s="512">
        <v>2.06</v>
      </c>
      <c r="Q59" s="962"/>
      <c r="R59" s="963"/>
      <c r="S59" s="963"/>
    </row>
    <row r="60" spans="1:19" ht="15" hidden="1" customHeight="1">
      <c r="A60" s="921" t="s">
        <v>249</v>
      </c>
      <c r="B60" s="921" t="s">
        <v>250</v>
      </c>
      <c r="C60" s="134" t="s">
        <v>172</v>
      </c>
      <c r="D60" s="921" t="s">
        <v>251</v>
      </c>
      <c r="E60" s="88">
        <v>9001</v>
      </c>
      <c r="F60" s="921" t="s">
        <v>253</v>
      </c>
      <c r="G60" s="88">
        <v>9112</v>
      </c>
      <c r="H60" s="513">
        <v>700</v>
      </c>
      <c r="I60" s="513">
        <v>289.7</v>
      </c>
      <c r="J60" s="512">
        <v>166.84</v>
      </c>
      <c r="K60" s="512">
        <v>228.26999999999998</v>
      </c>
      <c r="L60" s="512">
        <v>32.61</v>
      </c>
      <c r="M60" s="512">
        <v>23.13</v>
      </c>
      <c r="N60" s="512">
        <v>8.0500000000000007</v>
      </c>
      <c r="O60" s="512">
        <v>15.59</v>
      </c>
      <c r="P60" s="512">
        <v>2.23</v>
      </c>
      <c r="Q60" s="962"/>
      <c r="R60" s="963"/>
      <c r="S60" s="963"/>
    </row>
    <row r="61" spans="1:19" ht="15" hidden="1" customHeight="1">
      <c r="A61" s="921" t="s">
        <v>249</v>
      </c>
      <c r="B61" s="964" t="s">
        <v>250</v>
      </c>
      <c r="C61" s="134" t="s">
        <v>172</v>
      </c>
      <c r="D61" s="964" t="s">
        <v>254</v>
      </c>
      <c r="E61" s="88">
        <v>9120</v>
      </c>
      <c r="F61" s="964" t="s">
        <v>254</v>
      </c>
      <c r="G61" s="88">
        <v>9120</v>
      </c>
      <c r="H61" s="513">
        <v>1042.5999999999999</v>
      </c>
      <c r="I61" s="513">
        <v>708</v>
      </c>
      <c r="J61" s="512">
        <v>602.46</v>
      </c>
      <c r="K61" s="512">
        <v>655.23</v>
      </c>
      <c r="L61" s="512">
        <v>62.85</v>
      </c>
      <c r="M61" s="512">
        <v>164.48</v>
      </c>
      <c r="N61" s="512">
        <v>14.01</v>
      </c>
      <c r="O61" s="512">
        <v>89.25</v>
      </c>
      <c r="P61" s="512">
        <v>8.56</v>
      </c>
      <c r="Q61" s="962"/>
      <c r="R61" s="963"/>
      <c r="S61" s="963"/>
    </row>
    <row r="62" spans="1:19" ht="15" hidden="1" customHeight="1">
      <c r="A62" s="921" t="s">
        <v>249</v>
      </c>
      <c r="B62" s="964" t="s">
        <v>255</v>
      </c>
      <c r="C62" s="134" t="s">
        <v>172</v>
      </c>
      <c r="D62" s="964" t="s">
        <v>256</v>
      </c>
      <c r="E62" s="88">
        <v>9201</v>
      </c>
      <c r="F62" s="964" t="s">
        <v>256</v>
      </c>
      <c r="G62" s="88">
        <v>9201</v>
      </c>
      <c r="H62" s="513">
        <v>1072.5999999999999</v>
      </c>
      <c r="I62" s="513">
        <v>518.66999999999996</v>
      </c>
      <c r="J62" s="512">
        <v>483.74</v>
      </c>
      <c r="K62" s="512">
        <v>501.21</v>
      </c>
      <c r="L62" s="512">
        <v>46.73</v>
      </c>
      <c r="M62" s="512">
        <v>44.56</v>
      </c>
      <c r="N62" s="512">
        <v>23.51</v>
      </c>
      <c r="O62" s="512">
        <v>34.04</v>
      </c>
      <c r="P62" s="512">
        <v>3.17</v>
      </c>
      <c r="Q62" s="962"/>
      <c r="R62" s="963"/>
      <c r="S62" s="963"/>
    </row>
    <row r="63" spans="1:19" ht="15" hidden="1" customHeight="1">
      <c r="A63" s="921" t="s">
        <v>257</v>
      </c>
      <c r="B63" s="921" t="s">
        <v>258</v>
      </c>
      <c r="C63" s="134" t="s">
        <v>172</v>
      </c>
      <c r="D63" s="921" t="s">
        <v>259</v>
      </c>
      <c r="E63" s="88">
        <v>10001</v>
      </c>
      <c r="F63" s="921" t="s">
        <v>260</v>
      </c>
      <c r="G63" s="88">
        <v>10101</v>
      </c>
      <c r="H63" s="513">
        <v>4341.0600000000004</v>
      </c>
      <c r="I63" s="513">
        <v>2079.5</v>
      </c>
      <c r="J63" s="512">
        <v>2051.4299999999998</v>
      </c>
      <c r="K63" s="512">
        <v>2065.4699999999998</v>
      </c>
      <c r="L63" s="512">
        <v>47.58</v>
      </c>
      <c r="M63" s="512">
        <v>315.89999999999998</v>
      </c>
      <c r="N63" s="512">
        <v>248.34</v>
      </c>
      <c r="O63" s="512">
        <v>282.12</v>
      </c>
      <c r="P63" s="512">
        <v>6.5</v>
      </c>
      <c r="Q63" s="962"/>
      <c r="R63" s="963"/>
      <c r="S63" s="963"/>
    </row>
    <row r="64" spans="1:19" ht="15" hidden="1" customHeight="1">
      <c r="A64" s="921" t="s">
        <v>257</v>
      </c>
      <c r="B64" s="921" t="s">
        <v>258</v>
      </c>
      <c r="C64" s="134" t="s">
        <v>172</v>
      </c>
      <c r="D64" s="921" t="s">
        <v>259</v>
      </c>
      <c r="E64" s="88">
        <v>10001</v>
      </c>
      <c r="F64" s="921" t="s">
        <v>261</v>
      </c>
      <c r="G64" s="88">
        <v>10109</v>
      </c>
      <c r="H64" s="513">
        <v>1030.75</v>
      </c>
      <c r="I64" s="513">
        <v>743.14</v>
      </c>
      <c r="J64" s="512">
        <v>740.2</v>
      </c>
      <c r="K64" s="512">
        <v>741.67000000000007</v>
      </c>
      <c r="L64" s="512">
        <v>71.95</v>
      </c>
      <c r="M64" s="512">
        <v>245.86</v>
      </c>
      <c r="N64" s="512">
        <v>202.71</v>
      </c>
      <c r="O64" s="512">
        <v>224.29</v>
      </c>
      <c r="P64" s="512">
        <v>21.76</v>
      </c>
      <c r="Q64" s="962"/>
      <c r="R64" s="963"/>
      <c r="S64" s="963"/>
    </row>
    <row r="65" spans="1:19" ht="15" hidden="1" customHeight="1">
      <c r="A65" s="921" t="s">
        <v>257</v>
      </c>
      <c r="B65" s="964" t="s">
        <v>262</v>
      </c>
      <c r="C65" s="134" t="s">
        <v>172</v>
      </c>
      <c r="D65" s="964" t="s">
        <v>263</v>
      </c>
      <c r="E65" s="88">
        <v>10201</v>
      </c>
      <c r="F65" s="964" t="s">
        <v>263</v>
      </c>
      <c r="G65" s="88">
        <v>10201</v>
      </c>
      <c r="H65" s="513">
        <v>709.71</v>
      </c>
      <c r="I65" s="513">
        <v>473.28</v>
      </c>
      <c r="J65" s="512">
        <v>305.72000000000003</v>
      </c>
      <c r="K65" s="512">
        <v>389.5</v>
      </c>
      <c r="L65" s="512">
        <v>54.88</v>
      </c>
      <c r="M65" s="512">
        <v>142.66</v>
      </c>
      <c r="N65" s="512">
        <v>10.27</v>
      </c>
      <c r="O65" s="512">
        <v>76.47</v>
      </c>
      <c r="P65" s="512">
        <v>10.77</v>
      </c>
      <c r="Q65" s="962"/>
      <c r="R65" s="963"/>
      <c r="S65" s="963"/>
    </row>
    <row r="66" spans="1:19" ht="15" hidden="1" customHeight="1">
      <c r="A66" s="921" t="s">
        <v>257</v>
      </c>
      <c r="B66" s="921" t="s">
        <v>264</v>
      </c>
      <c r="C66" s="134" t="s">
        <v>172</v>
      </c>
      <c r="D66" s="921" t="s">
        <v>264</v>
      </c>
      <c r="E66" s="88">
        <v>10301</v>
      </c>
      <c r="F66" s="921" t="s">
        <v>264</v>
      </c>
      <c r="G66" s="88">
        <v>10301</v>
      </c>
      <c r="H66" s="513">
        <v>2668.73</v>
      </c>
      <c r="I66" s="513">
        <v>1457.58</v>
      </c>
      <c r="J66" s="512">
        <v>1317.48</v>
      </c>
      <c r="K66" s="512">
        <v>1387.53</v>
      </c>
      <c r="L66" s="512">
        <v>51.99</v>
      </c>
      <c r="M66" s="512">
        <v>292.77</v>
      </c>
      <c r="N66" s="512">
        <v>111.46</v>
      </c>
      <c r="O66" s="512">
        <v>202.12</v>
      </c>
      <c r="P66" s="512">
        <v>7.57</v>
      </c>
      <c r="Q66" s="962"/>
      <c r="R66" s="963"/>
      <c r="S66" s="963"/>
    </row>
    <row r="67" spans="1:19" ht="15" hidden="1" customHeight="1">
      <c r="A67" s="921" t="s">
        <v>265</v>
      </c>
      <c r="B67" s="964" t="s">
        <v>266</v>
      </c>
      <c r="C67" s="134" t="s">
        <v>172</v>
      </c>
      <c r="D67" s="964" t="s">
        <v>266</v>
      </c>
      <c r="E67" s="88">
        <v>11101</v>
      </c>
      <c r="F67" s="964" t="s">
        <v>266</v>
      </c>
      <c r="G67" s="88">
        <v>11101</v>
      </c>
      <c r="H67" s="513">
        <v>1140.77</v>
      </c>
      <c r="I67" s="513">
        <v>629.35</v>
      </c>
      <c r="J67" s="512">
        <v>267.39</v>
      </c>
      <c r="K67" s="512">
        <v>448.37</v>
      </c>
      <c r="L67" s="512">
        <v>39.299999999999997</v>
      </c>
      <c r="M67" s="512">
        <v>97.22</v>
      </c>
      <c r="N67" s="512">
        <v>2.2200000000000002</v>
      </c>
      <c r="O67" s="512">
        <v>49.72</v>
      </c>
      <c r="P67" s="512">
        <v>4.3600000000000003</v>
      </c>
      <c r="Q67" s="962"/>
      <c r="R67" s="963"/>
      <c r="S67" s="963"/>
    </row>
    <row r="68" spans="1:19" ht="15" hidden="1" customHeight="1">
      <c r="A68" s="921" t="s">
        <v>267</v>
      </c>
      <c r="B68" s="921" t="s">
        <v>267</v>
      </c>
      <c r="C68" s="134" t="s">
        <v>172</v>
      </c>
      <c r="D68" s="921" t="s">
        <v>268</v>
      </c>
      <c r="E68" s="88">
        <v>12101</v>
      </c>
      <c r="F68" s="921" t="s">
        <v>268</v>
      </c>
      <c r="G68" s="88">
        <v>12101</v>
      </c>
      <c r="H68" s="513">
        <v>2829.95</v>
      </c>
      <c r="I68" s="513">
        <v>1353.14</v>
      </c>
      <c r="J68" s="512">
        <v>711.34</v>
      </c>
      <c r="K68" s="512">
        <v>1032.24</v>
      </c>
      <c r="L68" s="512">
        <v>36.479999999999997</v>
      </c>
      <c r="M68" s="512">
        <v>219.32</v>
      </c>
      <c r="N68" s="512">
        <v>2.71</v>
      </c>
      <c r="O68" s="512">
        <v>111.02</v>
      </c>
      <c r="P68" s="512">
        <v>3.92</v>
      </c>
      <c r="Q68" s="962"/>
      <c r="R68" s="963"/>
      <c r="S68" s="963"/>
    </row>
    <row r="69" spans="1:19" ht="15" hidden="1" customHeight="1">
      <c r="A69" s="921" t="s">
        <v>269</v>
      </c>
      <c r="B69" s="921" t="s">
        <v>270</v>
      </c>
      <c r="C69" s="134" t="s">
        <v>271</v>
      </c>
      <c r="D69" s="921" t="s">
        <v>271</v>
      </c>
      <c r="E69" s="88">
        <v>13001</v>
      </c>
      <c r="F69" s="921" t="s">
        <v>270</v>
      </c>
      <c r="G69" s="88">
        <v>13101</v>
      </c>
      <c r="H69" s="513">
        <v>2313.52</v>
      </c>
      <c r="I69" s="513">
        <v>345.95</v>
      </c>
      <c r="J69" s="512">
        <v>285.85000000000002</v>
      </c>
      <c r="K69" s="512">
        <v>315.89999999999998</v>
      </c>
      <c r="L69" s="512">
        <v>13.65</v>
      </c>
      <c r="M69" s="512">
        <v>8.48</v>
      </c>
      <c r="N69" s="512">
        <v>6.16</v>
      </c>
      <c r="O69" s="512">
        <v>7.32</v>
      </c>
      <c r="P69" s="512">
        <v>0.32</v>
      </c>
      <c r="Q69" s="962"/>
      <c r="R69" s="963"/>
      <c r="S69" s="963"/>
    </row>
    <row r="70" spans="1:19" ht="15" hidden="1" customHeight="1">
      <c r="A70" s="921" t="s">
        <v>269</v>
      </c>
      <c r="B70" s="921" t="s">
        <v>270</v>
      </c>
      <c r="C70" s="134" t="s">
        <v>271</v>
      </c>
      <c r="D70" s="921" t="s">
        <v>271</v>
      </c>
      <c r="E70" s="88">
        <v>13001</v>
      </c>
      <c r="F70" s="921" t="s">
        <v>272</v>
      </c>
      <c r="G70" s="88">
        <v>13102</v>
      </c>
      <c r="H70" s="513">
        <v>1677.96</v>
      </c>
      <c r="I70" s="513">
        <v>151.54</v>
      </c>
      <c r="J70" s="512">
        <v>171.67</v>
      </c>
      <c r="K70" s="512">
        <v>161.61000000000001</v>
      </c>
      <c r="L70" s="512">
        <v>9.6300000000000008</v>
      </c>
      <c r="M70" s="512">
        <v>6.34</v>
      </c>
      <c r="N70" s="512">
        <v>5.52</v>
      </c>
      <c r="O70" s="512">
        <v>5.93</v>
      </c>
      <c r="P70" s="512">
        <v>0.35</v>
      </c>
      <c r="Q70" s="962"/>
      <c r="R70" s="963"/>
      <c r="S70" s="963"/>
    </row>
    <row r="71" spans="1:19" ht="15" hidden="1" customHeight="1">
      <c r="A71" s="921" t="s">
        <v>269</v>
      </c>
      <c r="B71" s="921" t="s">
        <v>270</v>
      </c>
      <c r="C71" s="134" t="s">
        <v>271</v>
      </c>
      <c r="D71" s="921" t="s">
        <v>271</v>
      </c>
      <c r="E71" s="88">
        <v>13001</v>
      </c>
      <c r="F71" s="921" t="s">
        <v>273</v>
      </c>
      <c r="G71" s="88">
        <v>13103</v>
      </c>
      <c r="H71" s="513">
        <v>960.88</v>
      </c>
      <c r="I71" s="513">
        <v>91.41</v>
      </c>
      <c r="J71" s="512">
        <v>70.400000000000006</v>
      </c>
      <c r="K71" s="512">
        <v>80.91</v>
      </c>
      <c r="L71" s="512">
        <v>8.42</v>
      </c>
      <c r="M71" s="512">
        <v>0.12</v>
      </c>
      <c r="N71" s="512">
        <v>0.46</v>
      </c>
      <c r="O71" s="512">
        <v>0.28999999999999998</v>
      </c>
      <c r="P71" s="512">
        <v>0.03</v>
      </c>
      <c r="Q71" s="962"/>
      <c r="R71" s="963"/>
      <c r="S71" s="963"/>
    </row>
    <row r="72" spans="1:19" ht="15" hidden="1" customHeight="1">
      <c r="A72" s="921" t="s">
        <v>269</v>
      </c>
      <c r="B72" s="921" t="s">
        <v>270</v>
      </c>
      <c r="C72" s="134" t="s">
        <v>271</v>
      </c>
      <c r="D72" s="921" t="s">
        <v>271</v>
      </c>
      <c r="E72" s="88">
        <v>13001</v>
      </c>
      <c r="F72" s="921" t="s">
        <v>274</v>
      </c>
      <c r="G72" s="88">
        <v>13104</v>
      </c>
      <c r="H72" s="513">
        <v>1110.98</v>
      </c>
      <c r="I72" s="513">
        <v>125.93</v>
      </c>
      <c r="J72" s="512">
        <v>107.3</v>
      </c>
      <c r="K72" s="512">
        <v>116.62</v>
      </c>
      <c r="L72" s="512">
        <v>10.5</v>
      </c>
      <c r="M72" s="512">
        <v>0.12</v>
      </c>
      <c r="N72" s="512">
        <v>0</v>
      </c>
      <c r="O72" s="512">
        <v>0.06</v>
      </c>
      <c r="P72" s="512">
        <v>0.01</v>
      </c>
      <c r="Q72" s="962"/>
      <c r="R72" s="963"/>
      <c r="S72" s="963"/>
    </row>
    <row r="73" spans="1:19" ht="15" hidden="1" customHeight="1">
      <c r="A73" s="921" t="s">
        <v>269</v>
      </c>
      <c r="B73" s="921" t="s">
        <v>270</v>
      </c>
      <c r="C73" s="134" t="s">
        <v>271</v>
      </c>
      <c r="D73" s="921" t="s">
        <v>271</v>
      </c>
      <c r="E73" s="88">
        <v>13001</v>
      </c>
      <c r="F73" s="921" t="s">
        <v>275</v>
      </c>
      <c r="G73" s="88">
        <v>13105</v>
      </c>
      <c r="H73" s="513">
        <v>1432.44</v>
      </c>
      <c r="I73" s="513">
        <v>114.69</v>
      </c>
      <c r="J73" s="512">
        <v>116.28</v>
      </c>
      <c r="K73" s="512">
        <v>115.49</v>
      </c>
      <c r="L73" s="512">
        <v>8.06</v>
      </c>
      <c r="M73" s="512">
        <v>7.31</v>
      </c>
      <c r="N73" s="512">
        <v>3.26</v>
      </c>
      <c r="O73" s="512">
        <v>5.29</v>
      </c>
      <c r="P73" s="512">
        <v>0.37</v>
      </c>
      <c r="Q73" s="962"/>
      <c r="R73" s="963"/>
      <c r="S73" s="963"/>
    </row>
    <row r="74" spans="1:19" ht="15" hidden="1" customHeight="1">
      <c r="A74" s="921" t="s">
        <v>269</v>
      </c>
      <c r="B74" s="921" t="s">
        <v>270</v>
      </c>
      <c r="C74" s="134" t="s">
        <v>271</v>
      </c>
      <c r="D74" s="921" t="s">
        <v>271</v>
      </c>
      <c r="E74" s="88">
        <v>13001</v>
      </c>
      <c r="F74" s="921" t="s">
        <v>276</v>
      </c>
      <c r="G74" s="88">
        <v>13106</v>
      </c>
      <c r="H74" s="513">
        <v>1435.33</v>
      </c>
      <c r="I74" s="513">
        <v>162.44999999999999</v>
      </c>
      <c r="J74" s="512">
        <v>161.9</v>
      </c>
      <c r="K74" s="512">
        <v>162.18</v>
      </c>
      <c r="L74" s="512">
        <v>11.3</v>
      </c>
      <c r="M74" s="512">
        <v>3.42</v>
      </c>
      <c r="N74" s="512">
        <v>3.5</v>
      </c>
      <c r="O74" s="512">
        <v>3.46</v>
      </c>
      <c r="P74" s="512">
        <v>0.24</v>
      </c>
      <c r="Q74" s="962"/>
      <c r="R74" s="963"/>
      <c r="S74" s="963"/>
    </row>
    <row r="75" spans="1:19" ht="15" customHeight="1">
      <c r="A75" s="921" t="s">
        <v>269</v>
      </c>
      <c r="B75" s="921" t="s">
        <v>270</v>
      </c>
      <c r="C75" s="134" t="s">
        <v>271</v>
      </c>
      <c r="D75" s="921" t="s">
        <v>271</v>
      </c>
      <c r="E75" s="88">
        <v>13001</v>
      </c>
      <c r="F75" s="921" t="s">
        <v>277</v>
      </c>
      <c r="G75" s="88">
        <v>13107</v>
      </c>
      <c r="H75" s="513">
        <v>1887.83</v>
      </c>
      <c r="I75" s="513">
        <v>716.11</v>
      </c>
      <c r="J75" s="512">
        <v>646.83000000000004</v>
      </c>
      <c r="K75" s="512">
        <v>681.47</v>
      </c>
      <c r="L75" s="512">
        <v>36.1</v>
      </c>
      <c r="M75" s="512">
        <v>47.27</v>
      </c>
      <c r="N75" s="512">
        <v>35.71</v>
      </c>
      <c r="O75" s="512">
        <v>41.49</v>
      </c>
      <c r="P75" s="512">
        <v>2.2000000000000002</v>
      </c>
      <c r="Q75" s="962"/>
      <c r="R75" s="963"/>
      <c r="S75" s="963"/>
    </row>
    <row r="76" spans="1:19" ht="15" hidden="1" customHeight="1">
      <c r="A76" s="921" t="s">
        <v>269</v>
      </c>
      <c r="B76" s="921" t="s">
        <v>270</v>
      </c>
      <c r="C76" s="134" t="s">
        <v>271</v>
      </c>
      <c r="D76" s="921" t="s">
        <v>271</v>
      </c>
      <c r="E76" s="88">
        <v>13001</v>
      </c>
      <c r="F76" s="921" t="s">
        <v>278</v>
      </c>
      <c r="G76" s="88">
        <v>13108</v>
      </c>
      <c r="H76" s="513">
        <v>735.55</v>
      </c>
      <c r="I76" s="513">
        <v>71.94</v>
      </c>
      <c r="J76" s="512">
        <v>63.32</v>
      </c>
      <c r="K76" s="512">
        <v>67.63</v>
      </c>
      <c r="L76" s="512">
        <v>9.19</v>
      </c>
      <c r="M76" s="512">
        <v>2.95</v>
      </c>
      <c r="N76" s="512">
        <v>2.89</v>
      </c>
      <c r="O76" s="512">
        <v>2.92</v>
      </c>
      <c r="P76" s="512">
        <v>0.4</v>
      </c>
      <c r="Q76" s="962"/>
      <c r="R76" s="963"/>
      <c r="S76" s="963"/>
    </row>
    <row r="77" spans="1:19" ht="15" hidden="1" customHeight="1">
      <c r="A77" s="921" t="s">
        <v>269</v>
      </c>
      <c r="B77" s="921" t="s">
        <v>270</v>
      </c>
      <c r="C77" s="134" t="s">
        <v>271</v>
      </c>
      <c r="D77" s="921" t="s">
        <v>271</v>
      </c>
      <c r="E77" s="88">
        <v>13001</v>
      </c>
      <c r="F77" s="921" t="s">
        <v>279</v>
      </c>
      <c r="G77" s="88">
        <v>13109</v>
      </c>
      <c r="H77" s="513">
        <v>997.91</v>
      </c>
      <c r="I77" s="513">
        <v>49.03</v>
      </c>
      <c r="J77" s="512">
        <v>53</v>
      </c>
      <c r="K77" s="512">
        <v>51.02</v>
      </c>
      <c r="L77" s="512">
        <v>5.1100000000000003</v>
      </c>
      <c r="M77" s="512">
        <v>5.74</v>
      </c>
      <c r="N77" s="512">
        <v>6.34</v>
      </c>
      <c r="O77" s="512">
        <v>6.04</v>
      </c>
      <c r="P77" s="512">
        <v>0.61</v>
      </c>
      <c r="Q77" s="962"/>
      <c r="R77" s="963"/>
      <c r="S77" s="963"/>
    </row>
    <row r="78" spans="1:19" ht="15" hidden="1" customHeight="1">
      <c r="A78" s="921" t="s">
        <v>269</v>
      </c>
      <c r="B78" s="921" t="s">
        <v>270</v>
      </c>
      <c r="C78" s="134" t="s">
        <v>271</v>
      </c>
      <c r="D78" s="921" t="s">
        <v>271</v>
      </c>
      <c r="E78" s="88">
        <v>13001</v>
      </c>
      <c r="F78" s="921" t="s">
        <v>280</v>
      </c>
      <c r="G78" s="88">
        <v>13110</v>
      </c>
      <c r="H78" s="513">
        <v>3863.6</v>
      </c>
      <c r="I78" s="513">
        <v>678.32</v>
      </c>
      <c r="J78" s="512">
        <v>781.25</v>
      </c>
      <c r="K78" s="512">
        <v>729.79</v>
      </c>
      <c r="L78" s="512">
        <v>18.89</v>
      </c>
      <c r="M78" s="512">
        <v>3.49</v>
      </c>
      <c r="N78" s="512">
        <v>13.95</v>
      </c>
      <c r="O78" s="512">
        <v>8.7200000000000006</v>
      </c>
      <c r="P78" s="512">
        <v>0.23</v>
      </c>
      <c r="Q78" s="962"/>
      <c r="R78" s="963"/>
      <c r="S78" s="963"/>
    </row>
    <row r="79" spans="1:19" ht="15" hidden="1" customHeight="1">
      <c r="A79" s="921" t="s">
        <v>269</v>
      </c>
      <c r="B79" s="921" t="s">
        <v>270</v>
      </c>
      <c r="C79" s="134" t="s">
        <v>271</v>
      </c>
      <c r="D79" s="921" t="s">
        <v>271</v>
      </c>
      <c r="E79" s="88">
        <v>13001</v>
      </c>
      <c r="F79" s="921" t="s">
        <v>281</v>
      </c>
      <c r="G79" s="88">
        <v>13111</v>
      </c>
      <c r="H79" s="513">
        <v>1008.92</v>
      </c>
      <c r="I79" s="513">
        <v>45.25</v>
      </c>
      <c r="J79" s="512">
        <v>57.06</v>
      </c>
      <c r="K79" s="512">
        <v>51.16</v>
      </c>
      <c r="L79" s="512">
        <v>5.07</v>
      </c>
      <c r="M79" s="512">
        <v>0.42</v>
      </c>
      <c r="N79" s="512">
        <v>0.62</v>
      </c>
      <c r="O79" s="512">
        <v>0.52</v>
      </c>
      <c r="P79" s="512">
        <v>0.05</v>
      </c>
      <c r="Q79" s="962"/>
      <c r="R79" s="963"/>
      <c r="S79" s="963"/>
    </row>
    <row r="80" spans="1:19" ht="15" customHeight="1">
      <c r="A80" s="921" t="s">
        <v>269</v>
      </c>
      <c r="B80" s="921" t="s">
        <v>270</v>
      </c>
      <c r="C80" s="134" t="s">
        <v>271</v>
      </c>
      <c r="D80" s="921" t="s">
        <v>271</v>
      </c>
      <c r="E80" s="88">
        <v>13001</v>
      </c>
      <c r="F80" s="921" t="s">
        <v>282</v>
      </c>
      <c r="G80" s="88">
        <v>13112</v>
      </c>
      <c r="H80" s="513">
        <v>2368.36</v>
      </c>
      <c r="I80" s="513">
        <v>599.23</v>
      </c>
      <c r="J80" s="512">
        <v>546.54</v>
      </c>
      <c r="K80" s="512">
        <v>572.89</v>
      </c>
      <c r="L80" s="512">
        <v>24.19</v>
      </c>
      <c r="M80" s="512">
        <v>59.36</v>
      </c>
      <c r="N80" s="512">
        <v>50.59</v>
      </c>
      <c r="O80" s="512">
        <v>54.98</v>
      </c>
      <c r="P80" s="512">
        <v>2.3199999999999998</v>
      </c>
      <c r="Q80" s="962"/>
      <c r="R80" s="963"/>
      <c r="S80" s="963"/>
    </row>
    <row r="81" spans="1:19" ht="15" customHeight="1">
      <c r="A81" s="921" t="s">
        <v>269</v>
      </c>
      <c r="B81" s="921" t="s">
        <v>270</v>
      </c>
      <c r="C81" s="134" t="s">
        <v>271</v>
      </c>
      <c r="D81" s="921" t="s">
        <v>271</v>
      </c>
      <c r="E81" s="88">
        <v>13001</v>
      </c>
      <c r="F81" s="921" t="s">
        <v>283</v>
      </c>
      <c r="G81" s="88">
        <v>13113</v>
      </c>
      <c r="H81" s="513">
        <v>1816.15</v>
      </c>
      <c r="I81" s="513">
        <v>1005.11</v>
      </c>
      <c r="J81" s="512">
        <v>1012.9</v>
      </c>
      <c r="K81" s="512">
        <v>1009.01</v>
      </c>
      <c r="L81" s="512">
        <v>55.56</v>
      </c>
      <c r="M81" s="512">
        <v>28.53</v>
      </c>
      <c r="N81" s="512">
        <v>29.13</v>
      </c>
      <c r="O81" s="512">
        <v>28.83</v>
      </c>
      <c r="P81" s="512">
        <v>1.59</v>
      </c>
      <c r="Q81" s="962"/>
      <c r="R81" s="963"/>
      <c r="S81" s="963"/>
    </row>
    <row r="82" spans="1:19" ht="15" hidden="1" customHeight="1">
      <c r="A82" s="921" t="s">
        <v>269</v>
      </c>
      <c r="B82" s="921" t="s">
        <v>270</v>
      </c>
      <c r="C82" s="134" t="s">
        <v>271</v>
      </c>
      <c r="D82" s="921" t="s">
        <v>271</v>
      </c>
      <c r="E82" s="88">
        <v>13001</v>
      </c>
      <c r="F82" s="921" t="s">
        <v>284</v>
      </c>
      <c r="G82" s="88">
        <v>13114</v>
      </c>
      <c r="H82" s="513">
        <v>4107.46</v>
      </c>
      <c r="I82" s="513">
        <v>2265.5700000000002</v>
      </c>
      <c r="J82" s="514">
        <v>2248.2800000000002</v>
      </c>
      <c r="K82" s="512">
        <v>2256.9299999999998</v>
      </c>
      <c r="L82" s="514">
        <v>54.95</v>
      </c>
      <c r="M82" s="512">
        <v>46.69</v>
      </c>
      <c r="N82" s="512">
        <v>66.349999999999994</v>
      </c>
      <c r="O82" s="512">
        <v>56.52</v>
      </c>
      <c r="P82" s="512">
        <v>1.38</v>
      </c>
      <c r="Q82" s="965"/>
      <c r="R82" s="963"/>
      <c r="S82" s="963"/>
    </row>
    <row r="83" spans="1:19" ht="15" customHeight="1">
      <c r="A83" s="921" t="s">
        <v>269</v>
      </c>
      <c r="B83" s="921" t="s">
        <v>270</v>
      </c>
      <c r="C83" s="134" t="s">
        <v>271</v>
      </c>
      <c r="D83" s="921" t="s">
        <v>271</v>
      </c>
      <c r="E83" s="88">
        <v>13001</v>
      </c>
      <c r="F83" s="921" t="s">
        <v>285</v>
      </c>
      <c r="G83" s="88">
        <v>13115</v>
      </c>
      <c r="H83" s="513">
        <v>3201.86</v>
      </c>
      <c r="I83" s="513">
        <v>2150.5</v>
      </c>
      <c r="J83" s="512">
        <v>2139.7800000000002</v>
      </c>
      <c r="K83" s="512">
        <v>2145.1400000000003</v>
      </c>
      <c r="L83" s="512">
        <v>67</v>
      </c>
      <c r="M83" s="512">
        <v>93.77</v>
      </c>
      <c r="N83" s="512">
        <v>112.34</v>
      </c>
      <c r="O83" s="512">
        <v>103.06</v>
      </c>
      <c r="P83" s="512">
        <v>3.22</v>
      </c>
      <c r="Q83" s="962"/>
      <c r="R83" s="963"/>
      <c r="S83" s="963"/>
    </row>
    <row r="84" spans="1:19" ht="15" hidden="1" customHeight="1">
      <c r="A84" s="921" t="s">
        <v>269</v>
      </c>
      <c r="B84" s="921" t="s">
        <v>270</v>
      </c>
      <c r="C84" s="134" t="s">
        <v>271</v>
      </c>
      <c r="D84" s="921" t="s">
        <v>271</v>
      </c>
      <c r="E84" s="88">
        <v>13001</v>
      </c>
      <c r="F84" s="921" t="s">
        <v>286</v>
      </c>
      <c r="G84" s="88">
        <v>13116</v>
      </c>
      <c r="H84" s="513">
        <v>823.84</v>
      </c>
      <c r="I84" s="513">
        <v>29.88</v>
      </c>
      <c r="J84" s="512">
        <v>37.47</v>
      </c>
      <c r="K84" s="512">
        <v>33.68</v>
      </c>
      <c r="L84" s="512">
        <v>4.09</v>
      </c>
      <c r="M84" s="512">
        <v>0.12</v>
      </c>
      <c r="N84" s="512">
        <v>0.34</v>
      </c>
      <c r="O84" s="512">
        <v>0.23</v>
      </c>
      <c r="P84" s="512">
        <v>0.03</v>
      </c>
      <c r="Q84" s="962"/>
      <c r="R84" s="963"/>
      <c r="S84" s="963"/>
    </row>
    <row r="85" spans="1:19" ht="15" hidden="1" customHeight="1">
      <c r="A85" s="921" t="s">
        <v>269</v>
      </c>
      <c r="B85" s="921" t="s">
        <v>270</v>
      </c>
      <c r="C85" s="134" t="s">
        <v>271</v>
      </c>
      <c r="D85" s="921" t="s">
        <v>271</v>
      </c>
      <c r="E85" s="88">
        <v>13001</v>
      </c>
      <c r="F85" s="921" t="s">
        <v>287</v>
      </c>
      <c r="G85" s="88">
        <v>13117</v>
      </c>
      <c r="H85" s="513">
        <v>656</v>
      </c>
      <c r="I85" s="513">
        <v>39.119999999999997</v>
      </c>
      <c r="J85" s="512">
        <v>46.51</v>
      </c>
      <c r="K85" s="512">
        <v>42.82</v>
      </c>
      <c r="L85" s="512">
        <v>6.53</v>
      </c>
      <c r="M85" s="512">
        <v>7.0000000000000007E-2</v>
      </c>
      <c r="N85" s="512">
        <v>0.74</v>
      </c>
      <c r="O85" s="512">
        <v>0.41</v>
      </c>
      <c r="P85" s="512">
        <v>0.06</v>
      </c>
      <c r="Q85" s="962"/>
      <c r="R85" s="963"/>
      <c r="S85" s="963"/>
    </row>
    <row r="86" spans="1:19" ht="15" hidden="1" customHeight="1">
      <c r="A86" s="921" t="s">
        <v>269</v>
      </c>
      <c r="B86" s="921" t="s">
        <v>270</v>
      </c>
      <c r="C86" s="134" t="s">
        <v>271</v>
      </c>
      <c r="D86" s="921" t="s">
        <v>271</v>
      </c>
      <c r="E86" s="88">
        <v>13001</v>
      </c>
      <c r="F86" s="921" t="s">
        <v>288</v>
      </c>
      <c r="G86" s="88">
        <v>13118</v>
      </c>
      <c r="H86" s="513">
        <v>1284.23</v>
      </c>
      <c r="I86" s="513">
        <v>148.41999999999999</v>
      </c>
      <c r="J86" s="512">
        <v>159.9</v>
      </c>
      <c r="K86" s="512">
        <v>154.16</v>
      </c>
      <c r="L86" s="512">
        <v>12</v>
      </c>
      <c r="M86" s="512">
        <v>5.14</v>
      </c>
      <c r="N86" s="512">
        <v>8.82</v>
      </c>
      <c r="O86" s="512">
        <v>6.98</v>
      </c>
      <c r="P86" s="512">
        <v>0.54</v>
      </c>
      <c r="Q86" s="962"/>
      <c r="R86" s="963"/>
      <c r="S86" s="963"/>
    </row>
    <row r="87" spans="1:19" ht="15" hidden="1" customHeight="1">
      <c r="A87" s="921" t="s">
        <v>269</v>
      </c>
      <c r="B87" s="921" t="s">
        <v>270</v>
      </c>
      <c r="C87" s="134" t="s">
        <v>271</v>
      </c>
      <c r="D87" s="921" t="s">
        <v>271</v>
      </c>
      <c r="E87" s="88">
        <v>13001</v>
      </c>
      <c r="F87" s="921" t="s">
        <v>289</v>
      </c>
      <c r="G87" s="88">
        <v>13119</v>
      </c>
      <c r="H87" s="513">
        <v>5438.74</v>
      </c>
      <c r="I87" s="513">
        <v>794.1</v>
      </c>
      <c r="J87" s="512">
        <v>751.82</v>
      </c>
      <c r="K87" s="512">
        <v>772.96</v>
      </c>
      <c r="L87" s="512">
        <v>14.21</v>
      </c>
      <c r="M87" s="512">
        <v>30.94</v>
      </c>
      <c r="N87" s="512">
        <v>15.05</v>
      </c>
      <c r="O87" s="512">
        <v>23</v>
      </c>
      <c r="P87" s="512">
        <v>0.42</v>
      </c>
      <c r="Q87" s="962"/>
      <c r="R87" s="963"/>
      <c r="S87" s="963"/>
    </row>
    <row r="88" spans="1:19" ht="15" hidden="1" customHeight="1">
      <c r="A88" s="921" t="s">
        <v>269</v>
      </c>
      <c r="B88" s="921" t="s">
        <v>270</v>
      </c>
      <c r="C88" s="134" t="s">
        <v>271</v>
      </c>
      <c r="D88" s="921" t="s">
        <v>271</v>
      </c>
      <c r="E88" s="88">
        <v>13001</v>
      </c>
      <c r="F88" s="921" t="s">
        <v>290</v>
      </c>
      <c r="G88" s="88">
        <v>13120</v>
      </c>
      <c r="H88" s="513">
        <v>1685.68</v>
      </c>
      <c r="I88" s="513">
        <v>392.62</v>
      </c>
      <c r="J88" s="512">
        <v>384.83</v>
      </c>
      <c r="K88" s="512">
        <v>388.73</v>
      </c>
      <c r="L88" s="512">
        <v>23.06</v>
      </c>
      <c r="M88" s="512">
        <v>2.73</v>
      </c>
      <c r="N88" s="512">
        <v>2.6</v>
      </c>
      <c r="O88" s="512">
        <v>2.67</v>
      </c>
      <c r="P88" s="512">
        <v>0.16</v>
      </c>
      <c r="Q88" s="962"/>
      <c r="R88" s="963"/>
      <c r="S88" s="963"/>
    </row>
    <row r="89" spans="1:19" ht="15" hidden="1" customHeight="1">
      <c r="A89" s="921" t="s">
        <v>269</v>
      </c>
      <c r="B89" s="921" t="s">
        <v>270</v>
      </c>
      <c r="C89" s="134" t="s">
        <v>271</v>
      </c>
      <c r="D89" s="921" t="s">
        <v>271</v>
      </c>
      <c r="E89" s="88">
        <v>13001</v>
      </c>
      <c r="F89" s="921" t="s">
        <v>291</v>
      </c>
      <c r="G89" s="88">
        <v>13121</v>
      </c>
      <c r="H89" s="513">
        <v>875.59</v>
      </c>
      <c r="I89" s="513">
        <v>39.090000000000003</v>
      </c>
      <c r="J89" s="512">
        <v>49.2</v>
      </c>
      <c r="K89" s="512">
        <v>44.15</v>
      </c>
      <c r="L89" s="512">
        <v>5.04</v>
      </c>
      <c r="M89" s="512">
        <v>1.61</v>
      </c>
      <c r="N89" s="512">
        <v>1.21</v>
      </c>
      <c r="O89" s="512">
        <v>1.41</v>
      </c>
      <c r="P89" s="512">
        <v>0.16</v>
      </c>
      <c r="Q89" s="962"/>
      <c r="R89" s="963"/>
      <c r="S89" s="963"/>
    </row>
    <row r="90" spans="1:19" ht="15" hidden="1" customHeight="1">
      <c r="A90" s="921" t="s">
        <v>269</v>
      </c>
      <c r="B90" s="921" t="s">
        <v>270</v>
      </c>
      <c r="C90" s="134" t="s">
        <v>271</v>
      </c>
      <c r="D90" s="921" t="s">
        <v>271</v>
      </c>
      <c r="E90" s="88">
        <v>13001</v>
      </c>
      <c r="F90" s="921" t="s">
        <v>292</v>
      </c>
      <c r="G90" s="88">
        <v>13122</v>
      </c>
      <c r="H90" s="513">
        <v>2912.37</v>
      </c>
      <c r="I90" s="513">
        <v>892.46</v>
      </c>
      <c r="J90" s="512">
        <v>972.47</v>
      </c>
      <c r="K90" s="512">
        <v>932.47</v>
      </c>
      <c r="L90" s="512">
        <v>32.020000000000003</v>
      </c>
      <c r="M90" s="512">
        <v>20.7</v>
      </c>
      <c r="N90" s="512">
        <v>14.08</v>
      </c>
      <c r="O90" s="512">
        <v>17.39</v>
      </c>
      <c r="P90" s="512">
        <v>0.6</v>
      </c>
      <c r="Q90" s="962"/>
      <c r="R90" s="963"/>
      <c r="S90" s="963"/>
    </row>
    <row r="91" spans="1:19" ht="15" hidden="1" customHeight="1">
      <c r="A91" s="921" t="s">
        <v>269</v>
      </c>
      <c r="B91" s="921" t="s">
        <v>270</v>
      </c>
      <c r="C91" s="134" t="s">
        <v>271</v>
      </c>
      <c r="D91" s="921" t="s">
        <v>271</v>
      </c>
      <c r="E91" s="88">
        <v>13001</v>
      </c>
      <c r="F91" s="921" t="s">
        <v>293</v>
      </c>
      <c r="G91" s="88">
        <v>13123</v>
      </c>
      <c r="H91" s="513">
        <v>1439.41</v>
      </c>
      <c r="I91" s="513">
        <v>579.69000000000005</v>
      </c>
      <c r="J91" s="512">
        <v>467.63</v>
      </c>
      <c r="K91" s="512">
        <v>523.66000000000008</v>
      </c>
      <c r="L91" s="512">
        <v>36.380000000000003</v>
      </c>
      <c r="M91" s="512">
        <v>2.34</v>
      </c>
      <c r="N91" s="512">
        <v>3.16</v>
      </c>
      <c r="O91" s="512">
        <v>2.75</v>
      </c>
      <c r="P91" s="512">
        <v>0.19</v>
      </c>
      <c r="Q91" s="962"/>
      <c r="R91" s="963"/>
      <c r="S91" s="963"/>
    </row>
    <row r="92" spans="1:19" ht="15" hidden="1" customHeight="1">
      <c r="A92" s="921" t="s">
        <v>269</v>
      </c>
      <c r="B92" s="921" t="s">
        <v>270</v>
      </c>
      <c r="C92" s="134" t="s">
        <v>271</v>
      </c>
      <c r="D92" s="921" t="s">
        <v>271</v>
      </c>
      <c r="E92" s="88">
        <v>13001</v>
      </c>
      <c r="F92" s="921" t="s">
        <v>294</v>
      </c>
      <c r="G92" s="88">
        <v>13124</v>
      </c>
      <c r="H92" s="513">
        <v>3589.52</v>
      </c>
      <c r="I92" s="513">
        <v>423.1</v>
      </c>
      <c r="J92" s="512">
        <v>392.22</v>
      </c>
      <c r="K92" s="512">
        <v>407.66</v>
      </c>
      <c r="L92" s="512">
        <v>11.36</v>
      </c>
      <c r="M92" s="512">
        <v>5.19</v>
      </c>
      <c r="N92" s="512">
        <v>4.67</v>
      </c>
      <c r="O92" s="512">
        <v>4.93</v>
      </c>
      <c r="P92" s="512">
        <v>0.14000000000000001</v>
      </c>
      <c r="Q92" s="962"/>
      <c r="R92" s="963"/>
      <c r="S92" s="963"/>
    </row>
    <row r="93" spans="1:19" ht="15" hidden="1" customHeight="1">
      <c r="A93" s="921" t="s">
        <v>269</v>
      </c>
      <c r="B93" s="921" t="s">
        <v>270</v>
      </c>
      <c r="C93" s="134" t="s">
        <v>271</v>
      </c>
      <c r="D93" s="921" t="s">
        <v>271</v>
      </c>
      <c r="E93" s="88">
        <v>13001</v>
      </c>
      <c r="F93" s="921" t="s">
        <v>295</v>
      </c>
      <c r="G93" s="88">
        <v>13125</v>
      </c>
      <c r="H93" s="513">
        <v>3396.05</v>
      </c>
      <c r="I93" s="513">
        <v>342.97</v>
      </c>
      <c r="J93" s="512">
        <v>316.56</v>
      </c>
      <c r="K93" s="512">
        <v>329.77</v>
      </c>
      <c r="L93" s="512">
        <v>9.7100000000000009</v>
      </c>
      <c r="M93" s="512">
        <v>5.49</v>
      </c>
      <c r="N93" s="512">
        <v>7.86</v>
      </c>
      <c r="O93" s="512">
        <v>6.68</v>
      </c>
      <c r="P93" s="512">
        <v>0.2</v>
      </c>
      <c r="Q93" s="962"/>
      <c r="R93" s="963"/>
      <c r="S93" s="963"/>
    </row>
    <row r="94" spans="1:19" ht="15" hidden="1" customHeight="1">
      <c r="A94" s="921" t="s">
        <v>269</v>
      </c>
      <c r="B94" s="921" t="s">
        <v>270</v>
      </c>
      <c r="C94" s="134" t="s">
        <v>271</v>
      </c>
      <c r="D94" s="921" t="s">
        <v>271</v>
      </c>
      <c r="E94" s="88">
        <v>13001</v>
      </c>
      <c r="F94" s="921" t="s">
        <v>296</v>
      </c>
      <c r="G94" s="88">
        <v>13126</v>
      </c>
      <c r="H94" s="513">
        <v>1181.73</v>
      </c>
      <c r="I94" s="513">
        <v>133.13</v>
      </c>
      <c r="J94" s="512">
        <v>84.43</v>
      </c>
      <c r="K94" s="512">
        <v>108.78</v>
      </c>
      <c r="L94" s="512">
        <v>9.2100000000000009</v>
      </c>
      <c r="M94" s="512">
        <v>1.39</v>
      </c>
      <c r="N94" s="512">
        <v>0.51</v>
      </c>
      <c r="O94" s="512">
        <v>0.95</v>
      </c>
      <c r="P94" s="512">
        <v>0.08</v>
      </c>
      <c r="Q94" s="962"/>
      <c r="R94" s="963"/>
      <c r="S94" s="963"/>
    </row>
    <row r="95" spans="1:19" ht="15" hidden="1" customHeight="1">
      <c r="A95" s="921" t="s">
        <v>269</v>
      </c>
      <c r="B95" s="921" t="s">
        <v>270</v>
      </c>
      <c r="C95" s="134" t="s">
        <v>271</v>
      </c>
      <c r="D95" s="921" t="s">
        <v>271</v>
      </c>
      <c r="E95" s="88">
        <v>13001</v>
      </c>
      <c r="F95" s="921" t="s">
        <v>297</v>
      </c>
      <c r="G95" s="88">
        <v>13127</v>
      </c>
      <c r="H95" s="513">
        <v>1578.47</v>
      </c>
      <c r="I95" s="513">
        <v>291.60000000000002</v>
      </c>
      <c r="J95" s="512">
        <v>266.48</v>
      </c>
      <c r="K95" s="512">
        <v>279.04000000000002</v>
      </c>
      <c r="L95" s="512">
        <v>17.68</v>
      </c>
      <c r="M95" s="512">
        <v>1.1000000000000001</v>
      </c>
      <c r="N95" s="512">
        <v>0.79</v>
      </c>
      <c r="O95" s="512">
        <v>0.95</v>
      </c>
      <c r="P95" s="512">
        <v>0.06</v>
      </c>
      <c r="Q95" s="962"/>
      <c r="R95" s="963"/>
      <c r="S95" s="963"/>
    </row>
    <row r="96" spans="1:19" ht="15" hidden="1" customHeight="1">
      <c r="A96" s="921" t="s">
        <v>269</v>
      </c>
      <c r="B96" s="921" t="s">
        <v>270</v>
      </c>
      <c r="C96" s="134" t="s">
        <v>271</v>
      </c>
      <c r="D96" s="921" t="s">
        <v>271</v>
      </c>
      <c r="E96" s="88">
        <v>13001</v>
      </c>
      <c r="F96" s="921" t="s">
        <v>298</v>
      </c>
      <c r="G96" s="88">
        <v>13128</v>
      </c>
      <c r="H96" s="513">
        <v>1976.86</v>
      </c>
      <c r="I96" s="513">
        <v>168.16</v>
      </c>
      <c r="J96" s="512">
        <v>144.19999999999999</v>
      </c>
      <c r="K96" s="512">
        <v>156.18</v>
      </c>
      <c r="L96" s="512">
        <v>7.9</v>
      </c>
      <c r="M96" s="512">
        <v>0.68</v>
      </c>
      <c r="N96" s="512">
        <v>0.57999999999999996</v>
      </c>
      <c r="O96" s="512">
        <v>0.63</v>
      </c>
      <c r="P96" s="512">
        <v>0.03</v>
      </c>
      <c r="Q96" s="962"/>
      <c r="R96" s="963"/>
      <c r="S96" s="963"/>
    </row>
    <row r="97" spans="1:19" ht="15" hidden="1" customHeight="1">
      <c r="A97" s="921" t="s">
        <v>269</v>
      </c>
      <c r="B97" s="921" t="s">
        <v>270</v>
      </c>
      <c r="C97" s="134" t="s">
        <v>271</v>
      </c>
      <c r="D97" s="921" t="s">
        <v>271</v>
      </c>
      <c r="E97" s="88">
        <v>13001</v>
      </c>
      <c r="F97" s="921" t="s">
        <v>299</v>
      </c>
      <c r="G97" s="88">
        <v>13129</v>
      </c>
      <c r="H97" s="513">
        <v>994.23</v>
      </c>
      <c r="I97" s="513">
        <v>45.5</v>
      </c>
      <c r="J97" s="512">
        <v>49.67</v>
      </c>
      <c r="K97" s="512">
        <v>47.59</v>
      </c>
      <c r="L97" s="512">
        <v>4.79</v>
      </c>
      <c r="M97" s="512">
        <v>0.01</v>
      </c>
      <c r="N97" s="512">
        <v>0.78</v>
      </c>
      <c r="O97" s="512">
        <v>0.4</v>
      </c>
      <c r="P97" s="512">
        <v>0.04</v>
      </c>
      <c r="Q97" s="962"/>
      <c r="R97" s="963"/>
      <c r="S97" s="963"/>
    </row>
    <row r="98" spans="1:19" ht="15" hidden="1" customHeight="1">
      <c r="A98" s="921" t="s">
        <v>269</v>
      </c>
      <c r="B98" s="921" t="s">
        <v>270</v>
      </c>
      <c r="C98" s="134" t="s">
        <v>271</v>
      </c>
      <c r="D98" s="921" t="s">
        <v>271</v>
      </c>
      <c r="E98" s="88">
        <v>13001</v>
      </c>
      <c r="F98" s="921" t="s">
        <v>300</v>
      </c>
      <c r="G98" s="88">
        <v>13130</v>
      </c>
      <c r="H98" s="513">
        <v>961.32</v>
      </c>
      <c r="I98" s="513">
        <v>67.959999999999994</v>
      </c>
      <c r="J98" s="512">
        <v>67.33</v>
      </c>
      <c r="K98" s="512">
        <v>67.650000000000006</v>
      </c>
      <c r="L98" s="512">
        <v>7.04</v>
      </c>
      <c r="M98" s="512">
        <v>0</v>
      </c>
      <c r="N98" s="512">
        <v>0.54</v>
      </c>
      <c r="O98" s="512">
        <v>0.27</v>
      </c>
      <c r="P98" s="512">
        <v>0.03</v>
      </c>
      <c r="Q98" s="962"/>
      <c r="R98" s="963"/>
      <c r="S98" s="963"/>
    </row>
    <row r="99" spans="1:19" ht="15" hidden="1" customHeight="1">
      <c r="A99" s="921" t="s">
        <v>269</v>
      </c>
      <c r="B99" s="921" t="s">
        <v>270</v>
      </c>
      <c r="C99" s="134" t="s">
        <v>271</v>
      </c>
      <c r="D99" s="921" t="s">
        <v>271</v>
      </c>
      <c r="E99" s="88">
        <v>13001</v>
      </c>
      <c r="F99" s="921" t="s">
        <v>301</v>
      </c>
      <c r="G99" s="88">
        <v>13131</v>
      </c>
      <c r="H99" s="513">
        <v>627.71</v>
      </c>
      <c r="I99" s="513">
        <v>23.12</v>
      </c>
      <c r="J99" s="512">
        <v>27.74</v>
      </c>
      <c r="K99" s="512">
        <v>25.43</v>
      </c>
      <c r="L99" s="512">
        <v>4.05</v>
      </c>
      <c r="M99" s="512">
        <v>0.17</v>
      </c>
      <c r="N99" s="512">
        <v>0.33</v>
      </c>
      <c r="O99" s="512">
        <v>0.25</v>
      </c>
      <c r="P99" s="512">
        <v>0.04</v>
      </c>
      <c r="Q99" s="962"/>
      <c r="R99" s="963"/>
      <c r="S99" s="963"/>
    </row>
    <row r="100" spans="1:19" ht="15" customHeight="1">
      <c r="A100" s="921" t="s">
        <v>269</v>
      </c>
      <c r="B100" s="921" t="s">
        <v>270</v>
      </c>
      <c r="C100" s="134" t="s">
        <v>271</v>
      </c>
      <c r="D100" s="921" t="s">
        <v>271</v>
      </c>
      <c r="E100" s="88">
        <v>13001</v>
      </c>
      <c r="F100" s="921" t="s">
        <v>302</v>
      </c>
      <c r="G100" s="88">
        <v>13132</v>
      </c>
      <c r="H100" s="513">
        <v>2297.52</v>
      </c>
      <c r="I100" s="513">
        <v>1408.55</v>
      </c>
      <c r="J100" s="512">
        <v>1339.98</v>
      </c>
      <c r="K100" s="512">
        <v>1374.27</v>
      </c>
      <c r="L100" s="512">
        <v>59.82</v>
      </c>
      <c r="M100" s="512">
        <v>74.47</v>
      </c>
      <c r="N100" s="512">
        <v>79.510000000000005</v>
      </c>
      <c r="O100" s="512">
        <v>76.989999999999995</v>
      </c>
      <c r="P100" s="512">
        <v>3.35</v>
      </c>
      <c r="Q100" s="962"/>
      <c r="R100" s="963"/>
      <c r="S100" s="963"/>
    </row>
    <row r="101" spans="1:19" ht="15" hidden="1" customHeight="1">
      <c r="A101" s="921" t="s">
        <v>269</v>
      </c>
      <c r="B101" s="921" t="s">
        <v>303</v>
      </c>
      <c r="C101" s="134" t="s">
        <v>271</v>
      </c>
      <c r="D101" s="921" t="s">
        <v>271</v>
      </c>
      <c r="E101" s="88">
        <v>13001</v>
      </c>
      <c r="F101" s="921" t="s">
        <v>304</v>
      </c>
      <c r="G101" s="88">
        <v>13201</v>
      </c>
      <c r="H101" s="513">
        <v>5299.49</v>
      </c>
      <c r="I101" s="513">
        <v>687.05</v>
      </c>
      <c r="J101" s="512">
        <v>749.84</v>
      </c>
      <c r="K101" s="512">
        <v>718.45</v>
      </c>
      <c r="L101" s="512">
        <v>13.56</v>
      </c>
      <c r="M101" s="512">
        <v>10.99</v>
      </c>
      <c r="N101" s="512">
        <v>24.38</v>
      </c>
      <c r="O101" s="512">
        <v>17.690000000000001</v>
      </c>
      <c r="P101" s="512">
        <v>0.33</v>
      </c>
      <c r="Q101" s="962"/>
      <c r="R101" s="963"/>
      <c r="S101" s="963"/>
    </row>
    <row r="102" spans="1:19" ht="15" hidden="1" customHeight="1">
      <c r="A102" s="921" t="s">
        <v>269</v>
      </c>
      <c r="B102" s="921" t="s">
        <v>303</v>
      </c>
      <c r="C102" s="134" t="s">
        <v>271</v>
      </c>
      <c r="D102" s="921" t="s">
        <v>271</v>
      </c>
      <c r="E102" s="88">
        <v>13001</v>
      </c>
      <c r="F102" s="921" t="s">
        <v>305</v>
      </c>
      <c r="G102" s="88">
        <v>13202</v>
      </c>
      <c r="H102" s="513">
        <v>796.86</v>
      </c>
      <c r="I102" s="513">
        <v>519.58000000000004</v>
      </c>
      <c r="J102" s="512">
        <v>459.68</v>
      </c>
      <c r="K102" s="512">
        <v>489.63</v>
      </c>
      <c r="L102" s="512">
        <v>61.44</v>
      </c>
      <c r="M102" s="512">
        <v>5.44</v>
      </c>
      <c r="N102" s="512">
        <v>2.36</v>
      </c>
      <c r="O102" s="512">
        <v>3.9</v>
      </c>
      <c r="P102" s="512">
        <v>0.49</v>
      </c>
      <c r="Q102" s="962"/>
      <c r="R102" s="963"/>
      <c r="S102" s="963"/>
    </row>
    <row r="103" spans="1:19" ht="15" hidden="1" customHeight="1">
      <c r="A103" s="921" t="s">
        <v>269</v>
      </c>
      <c r="B103" s="921" t="s">
        <v>303</v>
      </c>
      <c r="C103" s="134" t="s">
        <v>271</v>
      </c>
      <c r="D103" s="921" t="s">
        <v>271</v>
      </c>
      <c r="E103" s="88">
        <v>13001</v>
      </c>
      <c r="F103" s="921" t="s">
        <v>306</v>
      </c>
      <c r="G103" s="88">
        <v>13203</v>
      </c>
      <c r="H103" s="513">
        <v>330.06</v>
      </c>
      <c r="I103" s="513">
        <v>193.41</v>
      </c>
      <c r="J103" s="512">
        <v>169.06</v>
      </c>
      <c r="K103" s="512">
        <v>181.24</v>
      </c>
      <c r="L103" s="512">
        <v>54.91</v>
      </c>
      <c r="M103" s="512">
        <v>0.44</v>
      </c>
      <c r="N103" s="512">
        <v>1.17</v>
      </c>
      <c r="O103" s="512">
        <v>0.81</v>
      </c>
      <c r="P103" s="512">
        <v>0.25</v>
      </c>
      <c r="Q103" s="962"/>
      <c r="R103" s="963"/>
      <c r="S103" s="963"/>
    </row>
    <row r="104" spans="1:19" ht="15" customHeight="1">
      <c r="A104" s="921" t="s">
        <v>269</v>
      </c>
      <c r="B104" s="921" t="s">
        <v>307</v>
      </c>
      <c r="C104" s="134" t="s">
        <v>271</v>
      </c>
      <c r="D104" s="921" t="s">
        <v>271</v>
      </c>
      <c r="E104" s="88">
        <v>13001</v>
      </c>
      <c r="F104" s="921" t="s">
        <v>308</v>
      </c>
      <c r="G104" s="88">
        <v>13301</v>
      </c>
      <c r="H104" s="513">
        <v>5366.71</v>
      </c>
      <c r="I104" s="513">
        <v>3163.86</v>
      </c>
      <c r="J104" s="512">
        <v>3161.42</v>
      </c>
      <c r="K104" s="512">
        <v>3162.6400000000003</v>
      </c>
      <c r="L104" s="512">
        <v>58.93</v>
      </c>
      <c r="M104" s="512">
        <v>132.11000000000001</v>
      </c>
      <c r="N104" s="512">
        <v>139.41</v>
      </c>
      <c r="O104" s="512">
        <v>135.76</v>
      </c>
      <c r="P104" s="512">
        <v>2.5299999999999998</v>
      </c>
      <c r="Q104" s="962"/>
      <c r="R104" s="963"/>
      <c r="S104" s="963"/>
    </row>
    <row r="105" spans="1:19" ht="15" hidden="1" customHeight="1">
      <c r="A105" s="921" t="s">
        <v>269</v>
      </c>
      <c r="B105" s="921" t="s">
        <v>307</v>
      </c>
      <c r="C105" s="134" t="s">
        <v>271</v>
      </c>
      <c r="D105" s="921" t="s">
        <v>271</v>
      </c>
      <c r="E105" s="88">
        <v>13001</v>
      </c>
      <c r="F105" s="921" t="s">
        <v>309</v>
      </c>
      <c r="G105" s="88">
        <v>13302</v>
      </c>
      <c r="H105" s="513">
        <v>3237.02</v>
      </c>
      <c r="I105" s="513">
        <v>1303.8699999999999</v>
      </c>
      <c r="J105" s="512">
        <v>1260.6600000000001</v>
      </c>
      <c r="K105" s="512">
        <v>1282.27</v>
      </c>
      <c r="L105" s="512">
        <v>39.61</v>
      </c>
      <c r="M105" s="512">
        <v>28.97</v>
      </c>
      <c r="N105" s="512">
        <v>25.27</v>
      </c>
      <c r="O105" s="512">
        <v>27.12</v>
      </c>
      <c r="P105" s="512">
        <v>0.84</v>
      </c>
      <c r="Q105" s="962"/>
      <c r="R105" s="963"/>
      <c r="S105" s="963"/>
    </row>
    <row r="106" spans="1:19" ht="15" hidden="1" customHeight="1">
      <c r="A106" s="921" t="s">
        <v>269</v>
      </c>
      <c r="B106" s="921" t="s">
        <v>307</v>
      </c>
      <c r="C106" s="134" t="s">
        <v>271</v>
      </c>
      <c r="D106" s="921" t="s">
        <v>271</v>
      </c>
      <c r="E106" s="88">
        <v>13001</v>
      </c>
      <c r="F106" s="921" t="s">
        <v>310</v>
      </c>
      <c r="G106" s="88">
        <v>13303</v>
      </c>
      <c r="H106" s="513">
        <v>621.83000000000004</v>
      </c>
      <c r="I106" s="513">
        <v>174.33</v>
      </c>
      <c r="J106" s="512">
        <v>187.53</v>
      </c>
      <c r="K106" s="512">
        <v>180.93</v>
      </c>
      <c r="L106" s="512">
        <v>29.1</v>
      </c>
      <c r="M106" s="512">
        <v>0.44</v>
      </c>
      <c r="N106" s="512">
        <v>0.66</v>
      </c>
      <c r="O106" s="512">
        <v>0.55000000000000004</v>
      </c>
      <c r="P106" s="512">
        <v>0.09</v>
      </c>
      <c r="Q106" s="962"/>
      <c r="R106" s="963"/>
      <c r="S106" s="963"/>
    </row>
    <row r="107" spans="1:19" ht="15" hidden="1" customHeight="1">
      <c r="A107" s="921" t="s">
        <v>269</v>
      </c>
      <c r="B107" s="921" t="s">
        <v>311</v>
      </c>
      <c r="C107" s="134" t="s">
        <v>271</v>
      </c>
      <c r="D107" s="921" t="s">
        <v>271</v>
      </c>
      <c r="E107" s="88">
        <v>13001</v>
      </c>
      <c r="F107" s="921" t="s">
        <v>312</v>
      </c>
      <c r="G107" s="88">
        <v>13401</v>
      </c>
      <c r="H107" s="513">
        <v>5003.8999999999996</v>
      </c>
      <c r="I107" s="513">
        <v>991.14</v>
      </c>
      <c r="J107" s="512">
        <v>850.07</v>
      </c>
      <c r="K107" s="512">
        <v>920.61</v>
      </c>
      <c r="L107" s="512">
        <v>18.399999999999999</v>
      </c>
      <c r="M107" s="512">
        <v>17.78</v>
      </c>
      <c r="N107" s="512">
        <v>15.71</v>
      </c>
      <c r="O107" s="512">
        <v>16.75</v>
      </c>
      <c r="P107" s="512">
        <v>0.33</v>
      </c>
      <c r="Q107" s="962"/>
      <c r="R107" s="963"/>
      <c r="S107" s="963"/>
    </row>
    <row r="108" spans="1:19" ht="15" hidden="1" customHeight="1">
      <c r="A108" s="921" t="s">
        <v>269</v>
      </c>
      <c r="B108" s="921" t="s">
        <v>311</v>
      </c>
      <c r="C108" s="134" t="s">
        <v>271</v>
      </c>
      <c r="D108" s="921" t="s">
        <v>271</v>
      </c>
      <c r="E108" s="88">
        <v>13001</v>
      </c>
      <c r="F108" s="921" t="s">
        <v>313</v>
      </c>
      <c r="G108" s="88">
        <v>13402</v>
      </c>
      <c r="H108" s="513">
        <v>2443.02</v>
      </c>
      <c r="I108" s="513">
        <v>1226.45</v>
      </c>
      <c r="J108" s="512">
        <v>1006.75</v>
      </c>
      <c r="K108" s="512">
        <v>1116.5999999999999</v>
      </c>
      <c r="L108" s="512">
        <v>45.71</v>
      </c>
      <c r="M108" s="512">
        <v>22.12</v>
      </c>
      <c r="N108" s="512">
        <v>35.92</v>
      </c>
      <c r="O108" s="512">
        <v>29.02</v>
      </c>
      <c r="P108" s="512">
        <v>1.19</v>
      </c>
      <c r="Q108" s="962"/>
      <c r="R108" s="963"/>
      <c r="S108" s="963"/>
    </row>
    <row r="109" spans="1:19" ht="15" hidden="1" customHeight="1">
      <c r="A109" s="921" t="s">
        <v>269</v>
      </c>
      <c r="B109" s="921" t="s">
        <v>311</v>
      </c>
      <c r="C109" s="134" t="s">
        <v>271</v>
      </c>
      <c r="D109" s="921" t="s">
        <v>271</v>
      </c>
      <c r="E109" s="88">
        <v>13001</v>
      </c>
      <c r="F109" s="921" t="s">
        <v>314</v>
      </c>
      <c r="G109" s="88">
        <v>13403</v>
      </c>
      <c r="H109" s="513">
        <v>1498.21</v>
      </c>
      <c r="I109" s="513">
        <v>1120.1199999999999</v>
      </c>
      <c r="J109" s="512">
        <v>999.71</v>
      </c>
      <c r="K109" s="512">
        <v>1059.92</v>
      </c>
      <c r="L109" s="512">
        <v>70.75</v>
      </c>
      <c r="M109" s="512">
        <v>23.59</v>
      </c>
      <c r="N109" s="512">
        <v>10.42</v>
      </c>
      <c r="O109" s="512">
        <v>17.010000000000002</v>
      </c>
      <c r="P109" s="512">
        <v>1.1399999999999999</v>
      </c>
      <c r="Q109" s="962"/>
      <c r="R109" s="963"/>
      <c r="S109" s="963"/>
    </row>
    <row r="110" spans="1:19" ht="15" hidden="1" customHeight="1">
      <c r="A110" s="921" t="s">
        <v>269</v>
      </c>
      <c r="B110" s="921" t="s">
        <v>311</v>
      </c>
      <c r="C110" s="134" t="s">
        <v>271</v>
      </c>
      <c r="D110" s="921" t="s">
        <v>271</v>
      </c>
      <c r="E110" s="88">
        <v>13001</v>
      </c>
      <c r="F110" s="921" t="s">
        <v>315</v>
      </c>
      <c r="G110" s="88">
        <v>13404</v>
      </c>
      <c r="H110" s="513">
        <v>1426.41</v>
      </c>
      <c r="I110" s="513">
        <v>651.16</v>
      </c>
      <c r="J110" s="512">
        <v>514.03</v>
      </c>
      <c r="K110" s="512">
        <v>582.6</v>
      </c>
      <c r="L110" s="512">
        <v>40.840000000000003</v>
      </c>
      <c r="M110" s="512">
        <v>7.88</v>
      </c>
      <c r="N110" s="512">
        <v>3.44</v>
      </c>
      <c r="O110" s="512">
        <v>5.66</v>
      </c>
      <c r="P110" s="512">
        <v>0.4</v>
      </c>
      <c r="Q110" s="962"/>
      <c r="R110" s="963"/>
      <c r="S110" s="963"/>
    </row>
    <row r="111" spans="1:19" ht="15" customHeight="1">
      <c r="A111" s="921" t="s">
        <v>269</v>
      </c>
      <c r="B111" s="921" t="s">
        <v>316</v>
      </c>
      <c r="C111" s="134" t="s">
        <v>172</v>
      </c>
      <c r="D111" s="921" t="s">
        <v>316</v>
      </c>
      <c r="E111" s="88">
        <v>13501</v>
      </c>
      <c r="F111" s="921" t="s">
        <v>316</v>
      </c>
      <c r="G111" s="88">
        <v>13501</v>
      </c>
      <c r="H111" s="513">
        <v>1617.87</v>
      </c>
      <c r="I111" s="513">
        <v>747.63</v>
      </c>
      <c r="J111" s="512">
        <v>654.39</v>
      </c>
      <c r="K111" s="512">
        <v>701.01</v>
      </c>
      <c r="L111" s="512">
        <v>43.33</v>
      </c>
      <c r="M111" s="512">
        <v>48.92</v>
      </c>
      <c r="N111" s="512">
        <v>22.05</v>
      </c>
      <c r="O111" s="512">
        <v>35.49</v>
      </c>
      <c r="P111" s="512">
        <v>2.19</v>
      </c>
      <c r="Q111" s="962"/>
      <c r="R111" s="963"/>
      <c r="S111" s="963"/>
    </row>
    <row r="112" spans="1:19" ht="15" customHeight="1">
      <c r="A112" s="921" t="s">
        <v>269</v>
      </c>
      <c r="B112" s="921" t="s">
        <v>317</v>
      </c>
      <c r="C112" s="134" t="s">
        <v>271</v>
      </c>
      <c r="D112" s="921" t="s">
        <v>271</v>
      </c>
      <c r="E112" s="88">
        <v>13001</v>
      </c>
      <c r="F112" s="921" t="s">
        <v>317</v>
      </c>
      <c r="G112" s="88">
        <v>13601</v>
      </c>
      <c r="H112" s="513">
        <v>1450.71</v>
      </c>
      <c r="I112" s="513">
        <v>749.86</v>
      </c>
      <c r="J112" s="512">
        <v>657.38</v>
      </c>
      <c r="K112" s="512">
        <v>703.62</v>
      </c>
      <c r="L112" s="512">
        <v>48.5</v>
      </c>
      <c r="M112" s="512">
        <v>40.49</v>
      </c>
      <c r="N112" s="512">
        <v>15.03</v>
      </c>
      <c r="O112" s="512">
        <v>27.76</v>
      </c>
      <c r="P112" s="512">
        <v>1.91</v>
      </c>
      <c r="Q112" s="962"/>
      <c r="R112" s="963"/>
      <c r="S112" s="963"/>
    </row>
    <row r="113" spans="1:19" ht="15" customHeight="1">
      <c r="A113" s="921" t="s">
        <v>269</v>
      </c>
      <c r="B113" s="921" t="s">
        <v>317</v>
      </c>
      <c r="C113" s="134" t="s">
        <v>271</v>
      </c>
      <c r="D113" s="921" t="s">
        <v>271</v>
      </c>
      <c r="E113" s="88">
        <v>13001</v>
      </c>
      <c r="F113" s="921" t="s">
        <v>318</v>
      </c>
      <c r="G113" s="88">
        <v>13602</v>
      </c>
      <c r="H113" s="513">
        <v>767.18</v>
      </c>
      <c r="I113" s="513">
        <v>465.61</v>
      </c>
      <c r="J113" s="512">
        <v>386.78</v>
      </c>
      <c r="K113" s="512">
        <v>426.2</v>
      </c>
      <c r="L113" s="512">
        <v>55.55</v>
      </c>
      <c r="M113" s="512">
        <v>26.22</v>
      </c>
      <c r="N113" s="512">
        <v>5.38</v>
      </c>
      <c r="O113" s="512">
        <v>15.8</v>
      </c>
      <c r="P113" s="512">
        <v>2.06</v>
      </c>
      <c r="Q113" s="962"/>
      <c r="R113" s="963"/>
      <c r="S113" s="963"/>
    </row>
    <row r="114" spans="1:19" ht="15" hidden="1" customHeight="1">
      <c r="A114" s="921" t="s">
        <v>269</v>
      </c>
      <c r="B114" s="921" t="s">
        <v>317</v>
      </c>
      <c r="C114" s="134" t="s">
        <v>271</v>
      </c>
      <c r="D114" s="921" t="s">
        <v>271</v>
      </c>
      <c r="E114" s="88">
        <v>13001</v>
      </c>
      <c r="F114" s="921" t="s">
        <v>319</v>
      </c>
      <c r="G114" s="88">
        <v>13603</v>
      </c>
      <c r="H114" s="513">
        <v>807.63</v>
      </c>
      <c r="I114" s="513">
        <v>483.86</v>
      </c>
      <c r="J114" s="512">
        <v>400.39</v>
      </c>
      <c r="K114" s="512">
        <v>442.13</v>
      </c>
      <c r="L114" s="512">
        <v>54.74</v>
      </c>
      <c r="M114" s="512">
        <v>11.28</v>
      </c>
      <c r="N114" s="512">
        <v>2.86</v>
      </c>
      <c r="O114" s="512">
        <v>7.07</v>
      </c>
      <c r="P114" s="512">
        <v>0.88</v>
      </c>
      <c r="Q114" s="962"/>
      <c r="R114" s="963"/>
      <c r="S114" s="963"/>
    </row>
    <row r="115" spans="1:19" ht="15" hidden="1" customHeight="1">
      <c r="A115" s="921" t="s">
        <v>269</v>
      </c>
      <c r="B115" s="921" t="s">
        <v>317</v>
      </c>
      <c r="C115" s="134" t="s">
        <v>271</v>
      </c>
      <c r="D115" s="921" t="s">
        <v>271</v>
      </c>
      <c r="E115" s="88">
        <v>13001</v>
      </c>
      <c r="F115" s="921" t="s">
        <v>320</v>
      </c>
      <c r="G115" s="88">
        <v>13604</v>
      </c>
      <c r="H115" s="513">
        <v>1072.79</v>
      </c>
      <c r="I115" s="513">
        <v>354.54</v>
      </c>
      <c r="J115" s="512">
        <v>319.3</v>
      </c>
      <c r="K115" s="512">
        <v>336.92</v>
      </c>
      <c r="L115" s="512">
        <v>31.41</v>
      </c>
      <c r="M115" s="512">
        <v>5.12</v>
      </c>
      <c r="N115" s="512">
        <v>3.37</v>
      </c>
      <c r="O115" s="512">
        <v>4.25</v>
      </c>
      <c r="P115" s="512">
        <v>0.4</v>
      </c>
      <c r="Q115" s="962"/>
      <c r="R115" s="963"/>
      <c r="S115" s="963"/>
    </row>
    <row r="116" spans="1:19" ht="15" customHeight="1">
      <c r="A116" s="921" t="s">
        <v>269</v>
      </c>
      <c r="B116" s="921" t="s">
        <v>317</v>
      </c>
      <c r="C116" s="134" t="s">
        <v>271</v>
      </c>
      <c r="D116" s="921" t="s">
        <v>271</v>
      </c>
      <c r="E116" s="88">
        <v>13001</v>
      </c>
      <c r="F116" s="921" t="s">
        <v>321</v>
      </c>
      <c r="G116" s="88">
        <v>13605</v>
      </c>
      <c r="H116" s="513">
        <v>1956.43</v>
      </c>
      <c r="I116" s="513">
        <v>958.41</v>
      </c>
      <c r="J116" s="512">
        <v>813.93</v>
      </c>
      <c r="K116" s="512">
        <v>886.17</v>
      </c>
      <c r="L116" s="512">
        <v>45.3</v>
      </c>
      <c r="M116" s="512">
        <v>63.57</v>
      </c>
      <c r="N116" s="512">
        <v>19.53</v>
      </c>
      <c r="O116" s="512">
        <v>41.55</v>
      </c>
      <c r="P116" s="512">
        <v>2.12</v>
      </c>
      <c r="Q116" s="962"/>
      <c r="R116" s="963"/>
      <c r="S116" s="963"/>
    </row>
    <row r="117" spans="1:19" ht="15" hidden="1" customHeight="1">
      <c r="A117" s="921" t="s">
        <v>322</v>
      </c>
      <c r="B117" s="921" t="s">
        <v>323</v>
      </c>
      <c r="C117" s="134" t="s">
        <v>172</v>
      </c>
      <c r="D117" s="921" t="s">
        <v>323</v>
      </c>
      <c r="E117" s="88">
        <v>14101</v>
      </c>
      <c r="F117" s="921" t="s">
        <v>323</v>
      </c>
      <c r="G117" s="88">
        <v>14101</v>
      </c>
      <c r="H117" s="513">
        <v>2787.64</v>
      </c>
      <c r="I117" s="513">
        <v>1631.22</v>
      </c>
      <c r="J117" s="512">
        <v>1408.93</v>
      </c>
      <c r="K117" s="512">
        <v>1520.08</v>
      </c>
      <c r="L117" s="512">
        <v>54.53</v>
      </c>
      <c r="M117" s="512">
        <v>427.95</v>
      </c>
      <c r="N117" s="512">
        <v>152.19999999999999</v>
      </c>
      <c r="O117" s="512">
        <v>290.08</v>
      </c>
      <c r="P117" s="512">
        <v>10.41</v>
      </c>
      <c r="Q117" s="962"/>
      <c r="R117" s="963"/>
      <c r="S117" s="963"/>
    </row>
    <row r="118" spans="1:19" ht="15" hidden="1" customHeight="1">
      <c r="A118" s="921" t="s">
        <v>324</v>
      </c>
      <c r="B118" s="921" t="s">
        <v>325</v>
      </c>
      <c r="C118" s="134" t="s">
        <v>172</v>
      </c>
      <c r="D118" s="921" t="s">
        <v>325</v>
      </c>
      <c r="E118" s="88">
        <v>15101</v>
      </c>
      <c r="F118" s="921" t="s">
        <v>325</v>
      </c>
      <c r="G118" s="88">
        <v>15101</v>
      </c>
      <c r="H118" s="513">
        <v>3026.68</v>
      </c>
      <c r="I118" s="513">
        <v>202.28</v>
      </c>
      <c r="J118" s="512">
        <v>223.84</v>
      </c>
      <c r="K118" s="512">
        <v>213.06</v>
      </c>
      <c r="L118" s="512">
        <v>7.04</v>
      </c>
      <c r="M118" s="512">
        <v>1.54</v>
      </c>
      <c r="N118" s="512">
        <v>2.19</v>
      </c>
      <c r="O118" s="512">
        <v>1.87</v>
      </c>
      <c r="P118" s="512">
        <v>0.06</v>
      </c>
      <c r="Q118" s="962"/>
      <c r="R118" s="963"/>
      <c r="S118" s="963"/>
    </row>
    <row r="119" spans="1:19" ht="15" hidden="1" customHeight="1">
      <c r="A119" s="921" t="s">
        <v>326</v>
      </c>
      <c r="B119" s="158" t="s">
        <v>327</v>
      </c>
      <c r="C119" s="134" t="s">
        <v>172</v>
      </c>
      <c r="D119" s="921" t="s">
        <v>328</v>
      </c>
      <c r="E119" s="88">
        <v>16101</v>
      </c>
      <c r="F119" s="921" t="s">
        <v>329</v>
      </c>
      <c r="G119" s="88">
        <v>16101</v>
      </c>
      <c r="H119" s="513">
        <v>2934.6</v>
      </c>
      <c r="I119" s="513">
        <v>1280.5899999999999</v>
      </c>
      <c r="J119" s="512">
        <v>1046.8699999999999</v>
      </c>
      <c r="K119" s="512">
        <v>1163.73</v>
      </c>
      <c r="L119" s="512">
        <v>39.659999999999997</v>
      </c>
      <c r="M119" s="512">
        <v>88.95</v>
      </c>
      <c r="N119" s="512">
        <v>66.349999999999994</v>
      </c>
      <c r="O119" s="512">
        <v>77.650000000000006</v>
      </c>
      <c r="P119" s="512">
        <v>2.65</v>
      </c>
      <c r="Q119" s="962"/>
      <c r="R119" s="963"/>
      <c r="S119" s="963"/>
    </row>
    <row r="120" spans="1:19" ht="15" hidden="1" customHeight="1">
      <c r="A120" s="921" t="s">
        <v>326</v>
      </c>
      <c r="B120" s="158" t="s">
        <v>327</v>
      </c>
      <c r="C120" s="134" t="s">
        <v>172</v>
      </c>
      <c r="D120" s="921" t="s">
        <v>328</v>
      </c>
      <c r="E120" s="88">
        <v>16101</v>
      </c>
      <c r="F120" s="921" t="s">
        <v>330</v>
      </c>
      <c r="G120" s="88">
        <v>16103</v>
      </c>
      <c r="H120" s="513">
        <v>503.24</v>
      </c>
      <c r="I120" s="513">
        <v>235.22</v>
      </c>
      <c r="J120" s="512">
        <v>194.12</v>
      </c>
      <c r="K120" s="512">
        <v>214.67000000000002</v>
      </c>
      <c r="L120" s="512">
        <v>42.66</v>
      </c>
      <c r="M120" s="512">
        <v>11.85</v>
      </c>
      <c r="N120" s="512">
        <v>9.5299999999999994</v>
      </c>
      <c r="O120" s="512">
        <v>10.69</v>
      </c>
      <c r="P120" s="512">
        <v>2.12</v>
      </c>
      <c r="Q120" s="962"/>
      <c r="R120" s="963"/>
      <c r="S120" s="963"/>
    </row>
    <row r="121" spans="1:19" ht="15" hidden="1" customHeight="1">
      <c r="A121" s="921" t="s">
        <v>326</v>
      </c>
      <c r="B121" s="158" t="s">
        <v>331</v>
      </c>
      <c r="C121" s="134" t="s">
        <v>172</v>
      </c>
      <c r="D121" s="964" t="s">
        <v>332</v>
      </c>
      <c r="E121" s="88">
        <v>16301</v>
      </c>
      <c r="F121" s="964" t="s">
        <v>332</v>
      </c>
      <c r="G121" s="88">
        <v>16301</v>
      </c>
      <c r="H121" s="513">
        <v>785.78</v>
      </c>
      <c r="I121" s="513">
        <v>352</v>
      </c>
      <c r="J121" s="512">
        <v>302.64</v>
      </c>
      <c r="K121" s="512">
        <v>327.32</v>
      </c>
      <c r="L121" s="512">
        <v>41.66</v>
      </c>
      <c r="M121" s="512">
        <v>27.34</v>
      </c>
      <c r="N121" s="512">
        <v>20.86</v>
      </c>
      <c r="O121" s="512">
        <v>24.1</v>
      </c>
      <c r="P121" s="512">
        <v>3.07</v>
      </c>
      <c r="Q121" s="962"/>
      <c r="R121" s="963"/>
      <c r="S121" s="963"/>
    </row>
  </sheetData>
  <autoFilter ref="A4:AC121" xr:uid="{00000000-0001-0000-3D00-000000000000}">
    <filterColumn colId="0">
      <filters>
        <filter val="METROPOLITANA"/>
      </filters>
    </filterColumn>
    <filterColumn colId="15">
      <filters>
        <filter val="1,59"/>
        <filter val="1,91"/>
        <filter val="2,06"/>
        <filter val="2,12"/>
        <filter val="2,19"/>
        <filter val="2,20"/>
        <filter val="2,32"/>
        <filter val="2,53"/>
        <filter val="3,22"/>
        <filter val="3,35"/>
      </filters>
    </filterColumn>
  </autoFilter>
  <mergeCells count="4">
    <mergeCell ref="H3:P3"/>
    <mergeCell ref="B1:P1"/>
    <mergeCell ref="S3:AC3"/>
    <mergeCell ref="B2:P2"/>
  </mergeCells>
  <hyperlinks>
    <hyperlink ref="Q1" location="INDICE!A1" display="INDICE" xr:uid="{00000000-0004-0000-3D00-000000000000}"/>
    <hyperlink ref="Q2" location="Matriz_Estadisticas!A1" display="ESTADÍSTICAS" xr:uid="{00000000-0004-0000-3D00-000001000000}"/>
    <hyperlink ref="A1" location="INDICE!C56" display="EA_53" xr:uid="{00000000-0004-0000-3D00-000002000000}"/>
    <hyperlink ref="A2" location="INDICE!C57" display="EA_53a" xr:uid="{00000000-0004-0000-3D00-000003000000}"/>
  </hyperlink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60"/>
  <dimension ref="A1:AQ38"/>
  <sheetViews>
    <sheetView workbookViewId="0"/>
  </sheetViews>
  <sheetFormatPr baseColWidth="10" defaultColWidth="11.44140625" defaultRowHeight="14.4"/>
  <cols>
    <col min="1" max="1" width="44.44140625" style="11" bestFit="1" customWidth="1"/>
    <col min="2" max="3" width="100.6640625" style="10" customWidth="1"/>
    <col min="4" max="5" width="11.44140625" style="10"/>
    <col min="6" max="6" width="102.109375" style="10" customWidth="1"/>
    <col min="7" max="43" width="11.44140625" style="11"/>
    <col min="44" max="16384" width="11.44140625" style="14"/>
  </cols>
  <sheetData>
    <row r="1" spans="1:6">
      <c r="A1" s="480" t="s">
        <v>419</v>
      </c>
      <c r="B1" s="480" t="s">
        <v>1275</v>
      </c>
      <c r="C1" s="552" t="s">
        <v>1276</v>
      </c>
      <c r="D1" s="550" t="s">
        <v>137</v>
      </c>
    </row>
    <row r="2" spans="1:6">
      <c r="A2" s="263" t="s">
        <v>6</v>
      </c>
      <c r="B2" s="264" t="s">
        <v>70</v>
      </c>
      <c r="C2" s="264" t="s">
        <v>70</v>
      </c>
      <c r="D2" s="11"/>
      <c r="E2" s="11"/>
      <c r="F2" s="11"/>
    </row>
    <row r="3" spans="1:6">
      <c r="A3" s="263" t="s">
        <v>4</v>
      </c>
      <c r="B3" s="264" t="s">
        <v>503</v>
      </c>
      <c r="C3" s="264" t="s">
        <v>503</v>
      </c>
      <c r="D3" s="12"/>
      <c r="E3" s="12"/>
      <c r="F3" s="12"/>
    </row>
    <row r="4" spans="1:6">
      <c r="A4" s="263" t="s">
        <v>388</v>
      </c>
      <c r="B4" s="264" t="s">
        <v>539</v>
      </c>
      <c r="C4" s="264" t="s">
        <v>539</v>
      </c>
    </row>
    <row r="5" spans="1:6">
      <c r="A5" s="263" t="s">
        <v>9</v>
      </c>
      <c r="B5" s="264" t="s">
        <v>540</v>
      </c>
      <c r="C5" s="264" t="s">
        <v>540</v>
      </c>
      <c r="D5" s="11"/>
      <c r="E5" s="11"/>
      <c r="F5" s="11"/>
    </row>
    <row r="6" spans="1:6">
      <c r="A6" s="263" t="s">
        <v>138</v>
      </c>
      <c r="B6" s="264" t="s">
        <v>1919</v>
      </c>
      <c r="C6" s="264" t="s">
        <v>1919</v>
      </c>
      <c r="D6" s="13"/>
      <c r="E6" s="13"/>
      <c r="F6" s="13"/>
    </row>
    <row r="7" spans="1:6">
      <c r="A7" s="263" t="s">
        <v>7</v>
      </c>
      <c r="B7" s="264" t="s">
        <v>422</v>
      </c>
      <c r="C7" s="264" t="s">
        <v>422</v>
      </c>
      <c r="D7" s="11"/>
      <c r="E7" s="11"/>
      <c r="F7" s="11"/>
    </row>
    <row r="8" spans="1:6">
      <c r="A8" s="263" t="s">
        <v>389</v>
      </c>
      <c r="B8" s="264">
        <v>2018</v>
      </c>
      <c r="C8" s="217">
        <v>2019</v>
      </c>
      <c r="D8" s="11"/>
      <c r="E8" s="11"/>
      <c r="F8" s="11"/>
    </row>
    <row r="9" spans="1:6">
      <c r="A9" s="263" t="s">
        <v>390</v>
      </c>
      <c r="B9" s="264" t="s">
        <v>470</v>
      </c>
      <c r="C9" s="264" t="s">
        <v>470</v>
      </c>
      <c r="D9" s="11"/>
      <c r="E9" s="11"/>
      <c r="F9" s="11"/>
    </row>
    <row r="10" spans="1:6" ht="55.2">
      <c r="A10" s="263" t="s">
        <v>391</v>
      </c>
      <c r="B10" s="250" t="s">
        <v>541</v>
      </c>
      <c r="C10" s="511" t="s">
        <v>1707</v>
      </c>
    </row>
    <row r="11" spans="1:6">
      <c r="A11" s="263" t="s">
        <v>392</v>
      </c>
      <c r="B11" s="264" t="s">
        <v>472</v>
      </c>
      <c r="C11" s="264" t="s">
        <v>472</v>
      </c>
    </row>
    <row r="12" spans="1:6">
      <c r="A12" s="263" t="s">
        <v>393</v>
      </c>
      <c r="B12" s="264" t="s">
        <v>542</v>
      </c>
      <c r="C12" s="264" t="s">
        <v>542</v>
      </c>
    </row>
    <row r="13" spans="1:6">
      <c r="A13" s="263" t="s">
        <v>394</v>
      </c>
      <c r="B13" s="264" t="s">
        <v>542</v>
      </c>
      <c r="C13" s="217" t="s">
        <v>1375</v>
      </c>
    </row>
    <row r="14" spans="1:6">
      <c r="A14" s="263" t="s">
        <v>139</v>
      </c>
      <c r="B14" s="264" t="s">
        <v>543</v>
      </c>
      <c r="C14" s="264" t="s">
        <v>543</v>
      </c>
    </row>
    <row r="15" spans="1:6">
      <c r="A15" s="263" t="s">
        <v>395</v>
      </c>
      <c r="B15" s="160">
        <v>43559</v>
      </c>
      <c r="C15" s="160">
        <v>43559</v>
      </c>
    </row>
    <row r="16" spans="1:6">
      <c r="A16" s="263" t="s">
        <v>396</v>
      </c>
      <c r="B16" s="153">
        <v>43822</v>
      </c>
      <c r="C16" s="233">
        <v>44267</v>
      </c>
    </row>
    <row r="17" spans="1:3">
      <c r="A17" s="279" t="s">
        <v>397</v>
      </c>
      <c r="B17" s="264" t="s">
        <v>429</v>
      </c>
      <c r="C17" s="264" t="s">
        <v>429</v>
      </c>
    </row>
    <row r="18" spans="1:3">
      <c r="A18" s="278" t="s">
        <v>398</v>
      </c>
      <c r="B18" s="264" t="s">
        <v>544</v>
      </c>
      <c r="C18" s="264" t="s">
        <v>544</v>
      </c>
    </row>
    <row r="19" spans="1:3">
      <c r="A19" s="278" t="s">
        <v>399</v>
      </c>
      <c r="B19" s="264" t="s">
        <v>545</v>
      </c>
      <c r="C19" s="264" t="s">
        <v>545</v>
      </c>
    </row>
    <row r="20" spans="1:3">
      <c r="A20" s="278" t="s">
        <v>400</v>
      </c>
      <c r="B20" s="264" t="s">
        <v>479</v>
      </c>
      <c r="C20" s="264" t="s">
        <v>479</v>
      </c>
    </row>
    <row r="21" spans="1:3" ht="27.6">
      <c r="A21" s="278" t="s">
        <v>403</v>
      </c>
      <c r="B21" s="250" t="s">
        <v>546</v>
      </c>
      <c r="C21" s="511" t="s">
        <v>1376</v>
      </c>
    </row>
    <row r="22" spans="1:3">
      <c r="A22" s="278" t="s">
        <v>404</v>
      </c>
      <c r="B22" s="264" t="s">
        <v>547</v>
      </c>
      <c r="C22" s="217" t="s">
        <v>547</v>
      </c>
    </row>
    <row r="23" spans="1:3">
      <c r="A23" s="278" t="s">
        <v>435</v>
      </c>
      <c r="B23" s="264" t="s">
        <v>548</v>
      </c>
      <c r="C23" s="217" t="s">
        <v>1377</v>
      </c>
    </row>
    <row r="24" spans="1:3">
      <c r="A24" s="278" t="s">
        <v>405</v>
      </c>
      <c r="B24" s="264">
        <v>2018</v>
      </c>
      <c r="C24" s="217">
        <v>2019</v>
      </c>
    </row>
    <row r="25" spans="1:3">
      <c r="A25" s="278" t="s">
        <v>406</v>
      </c>
      <c r="B25" s="264" t="s">
        <v>470</v>
      </c>
      <c r="C25" s="217" t="s">
        <v>470</v>
      </c>
    </row>
    <row r="26" spans="1:3">
      <c r="A26" s="278" t="s">
        <v>407</v>
      </c>
      <c r="B26" s="269" t="s">
        <v>549</v>
      </c>
      <c r="C26" s="553" t="s">
        <v>549</v>
      </c>
    </row>
    <row r="27" spans="1:3">
      <c r="A27" s="278" t="s">
        <v>408</v>
      </c>
      <c r="B27" s="269" t="s">
        <v>547</v>
      </c>
      <c r="C27" s="553" t="s">
        <v>547</v>
      </c>
    </row>
    <row r="28" spans="1:3">
      <c r="A28" s="278" t="s">
        <v>439</v>
      </c>
      <c r="B28" s="359" t="s">
        <v>550</v>
      </c>
      <c r="C28" s="595" t="s">
        <v>1378</v>
      </c>
    </row>
    <row r="29" spans="1:3">
      <c r="A29" s="278" t="s">
        <v>409</v>
      </c>
      <c r="B29" s="280">
        <v>2018</v>
      </c>
      <c r="C29" s="558">
        <v>2019</v>
      </c>
    </row>
    <row r="30" spans="1:3">
      <c r="A30" s="278" t="s">
        <v>410</v>
      </c>
      <c r="B30" s="269" t="s">
        <v>470</v>
      </c>
      <c r="C30" s="553" t="s">
        <v>470</v>
      </c>
    </row>
    <row r="31" spans="1:3">
      <c r="A31" s="278" t="s">
        <v>411</v>
      </c>
      <c r="B31" s="262" t="s">
        <v>551</v>
      </c>
      <c r="C31" s="171" t="s">
        <v>551</v>
      </c>
    </row>
    <row r="32" spans="1:3">
      <c r="A32" s="278" t="s">
        <v>412</v>
      </c>
      <c r="B32" s="269" t="s">
        <v>552</v>
      </c>
      <c r="C32" s="553" t="s">
        <v>552</v>
      </c>
    </row>
    <row r="33" spans="1:3">
      <c r="A33" s="278" t="s">
        <v>440</v>
      </c>
      <c r="B33" s="269" t="s">
        <v>548</v>
      </c>
      <c r="C33" s="553" t="s">
        <v>1379</v>
      </c>
    </row>
    <row r="34" spans="1:3">
      <c r="A34" s="278" t="s">
        <v>413</v>
      </c>
      <c r="B34" s="280">
        <v>2017</v>
      </c>
      <c r="C34" s="558">
        <v>2019</v>
      </c>
    </row>
    <row r="35" spans="1:3">
      <c r="A35" s="278" t="s">
        <v>414</v>
      </c>
      <c r="B35" s="269" t="s">
        <v>470</v>
      </c>
      <c r="C35" s="553" t="s">
        <v>470</v>
      </c>
    </row>
    <row r="36" spans="1:3" ht="27.6">
      <c r="A36" s="278" t="s">
        <v>401</v>
      </c>
      <c r="B36" s="154" t="s">
        <v>553</v>
      </c>
      <c r="C36" s="132" t="s">
        <v>1380</v>
      </c>
    </row>
    <row r="37" spans="1:3" ht="69">
      <c r="A37" s="530" t="s">
        <v>1267</v>
      </c>
      <c r="B37" s="258" t="s">
        <v>17</v>
      </c>
      <c r="C37" s="596" t="s">
        <v>1725</v>
      </c>
    </row>
    <row r="38" spans="1:3">
      <c r="A38" s="278" t="s">
        <v>402</v>
      </c>
      <c r="B38" s="284" t="s">
        <v>554</v>
      </c>
      <c r="C38" s="284" t="s">
        <v>554</v>
      </c>
    </row>
  </sheetData>
  <hyperlinks>
    <hyperlink ref="D1" location="INDICE!A1" display="INDICE" xr:uid="{00000000-0004-0000-3E00-000000000000}"/>
    <hyperlink ref="A1" location="INDICE!C48" display="COMPONENTE" xr:uid="{00000000-0004-0000-3E00-000001000000}"/>
  </hyperlinks>
  <pageMargins left="0.7" right="0.7" top="0.75" bottom="0.75" header="0.3" footer="0.3"/>
  <pageSetup orientation="portrait" horizontalDpi="0"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61" filterMode="1"/>
  <dimension ref="A1:Q120"/>
  <sheetViews>
    <sheetView topLeftCell="B1" workbookViewId="0">
      <selection activeCell="A3" sqref="A3:XFD3"/>
    </sheetView>
  </sheetViews>
  <sheetFormatPr baseColWidth="10" defaultColWidth="11.44140625" defaultRowHeight="13.8"/>
  <cols>
    <col min="1" max="1" width="17.33203125" style="597" bestFit="1" customWidth="1"/>
    <col min="2" max="2" width="22.109375" style="597" bestFit="1" customWidth="1"/>
    <col min="3" max="3" width="16.109375" style="597" bestFit="1" customWidth="1"/>
    <col min="4" max="4" width="38.5546875" style="597" bestFit="1" customWidth="1"/>
    <col min="5" max="5" width="11.44140625" style="597" customWidth="1"/>
    <col min="6" max="6" width="19" style="597" bestFit="1" customWidth="1"/>
    <col min="7" max="7" width="6" style="597" bestFit="1" customWidth="1"/>
    <col min="8" max="8" width="11.109375" style="867" bestFit="1" customWidth="1"/>
    <col min="9" max="9" width="10.88671875" style="863" bestFit="1" customWidth="1"/>
    <col min="10" max="10" width="15.109375" style="598" bestFit="1" customWidth="1"/>
    <col min="11" max="11" width="20.6640625" style="864" bestFit="1" customWidth="1"/>
    <col min="12" max="12" width="23.109375" style="598" bestFit="1" customWidth="1"/>
    <col min="13" max="13" width="11.109375" style="864" bestFit="1" customWidth="1"/>
    <col min="14" max="14" width="11.109375" style="598" bestFit="1" customWidth="1"/>
    <col min="15" max="15" width="12.44140625" style="598" bestFit="1" customWidth="1"/>
    <col min="16" max="16" width="23.109375" style="598" bestFit="1" customWidth="1"/>
    <col min="17" max="17" width="13.109375" style="834" bestFit="1" customWidth="1"/>
    <col min="18" max="16384" width="11.44140625" style="597"/>
  </cols>
  <sheetData>
    <row r="1" spans="1:17" ht="15" customHeight="1">
      <c r="A1" s="446" t="s">
        <v>70</v>
      </c>
      <c r="B1" s="1122" t="s">
        <v>540</v>
      </c>
      <c r="C1" s="1122"/>
      <c r="D1" s="1122"/>
      <c r="E1" s="1122"/>
      <c r="F1" s="1122"/>
      <c r="G1" s="1122"/>
      <c r="H1" s="1122"/>
      <c r="I1" s="1122"/>
      <c r="J1" s="1122"/>
      <c r="K1" s="1122"/>
      <c r="L1" s="1122"/>
      <c r="M1" s="1122"/>
      <c r="N1" s="1122"/>
      <c r="O1" s="1122"/>
      <c r="P1" s="1122"/>
      <c r="Q1" s="625" t="s">
        <v>137</v>
      </c>
    </row>
    <row r="2" spans="1:17" ht="15" customHeight="1">
      <c r="A2" s="450"/>
      <c r="B2" s="470"/>
      <c r="C2" s="470"/>
      <c r="D2" s="481"/>
      <c r="E2" s="531"/>
      <c r="F2" s="531"/>
      <c r="G2" s="531"/>
      <c r="H2" s="1121" t="s">
        <v>1335</v>
      </c>
      <c r="I2" s="1091"/>
      <c r="J2" s="1091"/>
      <c r="K2" s="1091"/>
      <c r="L2" s="1092"/>
      <c r="M2" s="1096" t="s">
        <v>1269</v>
      </c>
      <c r="N2" s="1096"/>
      <c r="O2" s="1096"/>
      <c r="P2" s="1096"/>
      <c r="Q2" s="701" t="s">
        <v>449</v>
      </c>
    </row>
    <row r="3" spans="1:17" s="606" customFormat="1" ht="28.8">
      <c r="A3" s="474" t="s">
        <v>165</v>
      </c>
      <c r="B3" s="474" t="s">
        <v>166</v>
      </c>
      <c r="C3" s="474" t="s">
        <v>167</v>
      </c>
      <c r="D3" s="473" t="s">
        <v>168</v>
      </c>
      <c r="E3" s="472" t="s">
        <v>169</v>
      </c>
      <c r="F3" s="472" t="s">
        <v>11</v>
      </c>
      <c r="G3" s="472" t="s">
        <v>487</v>
      </c>
      <c r="H3" s="866" t="s">
        <v>555</v>
      </c>
      <c r="I3" s="862" t="s">
        <v>556</v>
      </c>
      <c r="J3" s="605" t="s">
        <v>557</v>
      </c>
      <c r="K3" s="865" t="s">
        <v>558</v>
      </c>
      <c r="L3" s="605" t="s">
        <v>559</v>
      </c>
      <c r="M3" s="660" t="s">
        <v>1381</v>
      </c>
      <c r="N3" s="428" t="s">
        <v>1382</v>
      </c>
      <c r="O3" s="428" t="s">
        <v>1383</v>
      </c>
      <c r="P3" s="428" t="s">
        <v>559</v>
      </c>
      <c r="Q3" s="837"/>
    </row>
    <row r="4" spans="1:17" ht="15" hidden="1" customHeight="1">
      <c r="A4" s="447" t="s">
        <v>170</v>
      </c>
      <c r="B4" s="447" t="s">
        <v>171</v>
      </c>
      <c r="C4" s="448" t="s">
        <v>172</v>
      </c>
      <c r="D4" s="447" t="s">
        <v>173</v>
      </c>
      <c r="E4" s="449">
        <v>1001</v>
      </c>
      <c r="F4" s="447" t="s">
        <v>171</v>
      </c>
      <c r="G4" s="449">
        <v>1101</v>
      </c>
      <c r="H4" s="651">
        <v>74.66</v>
      </c>
      <c r="I4" s="70">
        <v>164142985</v>
      </c>
      <c r="J4" s="95">
        <v>0.17</v>
      </c>
      <c r="K4" s="651">
        <v>107940.93</v>
      </c>
      <c r="L4" s="95">
        <v>7.0000000000000007E-2</v>
      </c>
      <c r="M4" s="513">
        <v>15.799999999999999</v>
      </c>
      <c r="N4" s="608">
        <v>157757290</v>
      </c>
      <c r="O4" s="607">
        <v>0.19</v>
      </c>
      <c r="P4" s="134">
        <v>0.02</v>
      </c>
    </row>
    <row r="5" spans="1:17" ht="15" hidden="1" customHeight="1">
      <c r="A5" s="421" t="s">
        <v>170</v>
      </c>
      <c r="B5" s="421" t="s">
        <v>171</v>
      </c>
      <c r="C5" s="95" t="s">
        <v>172</v>
      </c>
      <c r="D5" s="421" t="s">
        <v>173</v>
      </c>
      <c r="E5" s="312">
        <v>1001</v>
      </c>
      <c r="F5" s="421" t="s">
        <v>174</v>
      </c>
      <c r="G5" s="312">
        <v>1107</v>
      </c>
      <c r="H5" s="651" t="s">
        <v>526</v>
      </c>
      <c r="I5" s="70">
        <v>57664494</v>
      </c>
      <c r="J5" s="95">
        <v>0.2</v>
      </c>
      <c r="K5" s="651" t="s">
        <v>526</v>
      </c>
      <c r="L5" s="95" t="s">
        <v>526</v>
      </c>
      <c r="M5" s="868" t="s">
        <v>526</v>
      </c>
      <c r="N5" s="608">
        <v>57786966</v>
      </c>
      <c r="O5" s="607">
        <v>0.22</v>
      </c>
      <c r="P5" s="607" t="s">
        <v>526</v>
      </c>
    </row>
    <row r="6" spans="1:17" ht="15" hidden="1" customHeight="1">
      <c r="A6" s="421" t="s">
        <v>175</v>
      </c>
      <c r="B6" s="421" t="s">
        <v>175</v>
      </c>
      <c r="C6" s="95" t="s">
        <v>172</v>
      </c>
      <c r="D6" s="421" t="s">
        <v>175</v>
      </c>
      <c r="E6" s="312">
        <v>2101</v>
      </c>
      <c r="F6" s="421" t="s">
        <v>175</v>
      </c>
      <c r="G6" s="312">
        <v>2101</v>
      </c>
      <c r="H6" s="651">
        <v>69.70000000000006</v>
      </c>
      <c r="I6" s="70">
        <v>277249299</v>
      </c>
      <c r="J6" s="95">
        <v>0.17</v>
      </c>
      <c r="K6" s="651">
        <v>106702.21</v>
      </c>
      <c r="L6" s="95">
        <v>0.04</v>
      </c>
      <c r="M6" s="513">
        <v>42.350000000000051</v>
      </c>
      <c r="N6" s="608">
        <v>277625081</v>
      </c>
      <c r="O6" s="607">
        <v>0.21</v>
      </c>
      <c r="P6" s="607">
        <v>0.03</v>
      </c>
    </row>
    <row r="7" spans="1:17" ht="15" hidden="1" customHeight="1">
      <c r="A7" s="421" t="s">
        <v>175</v>
      </c>
      <c r="B7" s="421" t="s">
        <v>176</v>
      </c>
      <c r="C7" s="95" t="s">
        <v>172</v>
      </c>
      <c r="D7" s="421" t="s">
        <v>177</v>
      </c>
      <c r="E7" s="312">
        <v>2201</v>
      </c>
      <c r="F7" s="421" t="s">
        <v>177</v>
      </c>
      <c r="G7" s="312">
        <v>2201</v>
      </c>
      <c r="H7" s="651">
        <v>12.65</v>
      </c>
      <c r="I7" s="70">
        <v>124515833</v>
      </c>
      <c r="J7" s="95">
        <v>0.22</v>
      </c>
      <c r="K7" s="651">
        <v>24254.06</v>
      </c>
      <c r="L7" s="95">
        <v>0.02</v>
      </c>
      <c r="M7" s="513">
        <v>1.62</v>
      </c>
      <c r="N7" s="608">
        <v>126384422</v>
      </c>
      <c r="O7" s="607">
        <v>0.25</v>
      </c>
      <c r="P7" s="607">
        <v>0</v>
      </c>
    </row>
    <row r="8" spans="1:17" ht="15" hidden="1" customHeight="1">
      <c r="A8" s="421" t="s">
        <v>178</v>
      </c>
      <c r="B8" s="421" t="s">
        <v>179</v>
      </c>
      <c r="C8" s="95" t="s">
        <v>172</v>
      </c>
      <c r="D8" s="421" t="s">
        <v>180</v>
      </c>
      <c r="E8" s="312">
        <v>3001</v>
      </c>
      <c r="F8" s="421" t="s">
        <v>179</v>
      </c>
      <c r="G8" s="312">
        <v>3101</v>
      </c>
      <c r="H8" s="651">
        <v>317.29200000000037</v>
      </c>
      <c r="I8" s="70">
        <v>108562574</v>
      </c>
      <c r="J8" s="95">
        <v>0.19</v>
      </c>
      <c r="K8" s="651">
        <v>530932.91</v>
      </c>
      <c r="L8" s="95">
        <v>0.49</v>
      </c>
      <c r="M8" s="513">
        <v>166.1500000000002</v>
      </c>
      <c r="N8" s="608">
        <v>106564698</v>
      </c>
      <c r="O8" s="607">
        <v>0.22</v>
      </c>
      <c r="P8" s="609">
        <v>0.3</v>
      </c>
    </row>
    <row r="9" spans="1:17" ht="15" hidden="1" customHeight="1">
      <c r="A9" s="421" t="s">
        <v>178</v>
      </c>
      <c r="B9" s="421" t="s">
        <v>179</v>
      </c>
      <c r="C9" s="95" t="s">
        <v>172</v>
      </c>
      <c r="D9" s="421" t="s">
        <v>180</v>
      </c>
      <c r="E9" s="312">
        <v>3001</v>
      </c>
      <c r="F9" s="421" t="s">
        <v>181</v>
      </c>
      <c r="G9" s="312">
        <v>3103</v>
      </c>
      <c r="H9" s="651">
        <v>103.33999999999993</v>
      </c>
      <c r="I9" s="70">
        <v>7651006</v>
      </c>
      <c r="J9" s="95">
        <v>0.19</v>
      </c>
      <c r="K9" s="651">
        <v>175425.27</v>
      </c>
      <c r="L9" s="95">
        <v>2.29</v>
      </c>
      <c r="M9" s="513">
        <v>274.01</v>
      </c>
      <c r="N9" s="608">
        <v>7399881</v>
      </c>
      <c r="O9" s="607">
        <v>0.22</v>
      </c>
      <c r="P9" s="607">
        <v>7.14</v>
      </c>
    </row>
    <row r="10" spans="1:17" ht="15" hidden="1" customHeight="1">
      <c r="A10" s="421" t="s">
        <v>178</v>
      </c>
      <c r="B10" s="423" t="s">
        <v>182</v>
      </c>
      <c r="C10" s="95" t="s">
        <v>172</v>
      </c>
      <c r="D10" s="423" t="s">
        <v>183</v>
      </c>
      <c r="E10" s="312">
        <v>3301</v>
      </c>
      <c r="F10" s="423" t="s">
        <v>183</v>
      </c>
      <c r="G10" s="312">
        <v>3301</v>
      </c>
      <c r="H10" s="651">
        <v>53.44</v>
      </c>
      <c r="I10" s="70">
        <v>34638416</v>
      </c>
      <c r="J10" s="95">
        <v>0.19</v>
      </c>
      <c r="K10" s="651">
        <v>88416.12</v>
      </c>
      <c r="L10" s="95">
        <v>0.26</v>
      </c>
      <c r="M10" s="513">
        <v>29.76</v>
      </c>
      <c r="N10" s="608">
        <v>34772588</v>
      </c>
      <c r="O10" s="607">
        <v>0.21</v>
      </c>
      <c r="P10" s="607">
        <v>0.16</v>
      </c>
    </row>
    <row r="11" spans="1:17" ht="15" hidden="1" customHeight="1">
      <c r="A11" s="421" t="s">
        <v>184</v>
      </c>
      <c r="B11" s="421" t="s">
        <v>185</v>
      </c>
      <c r="C11" s="95" t="s">
        <v>172</v>
      </c>
      <c r="D11" s="421" t="s">
        <v>186</v>
      </c>
      <c r="E11" s="312">
        <v>4001</v>
      </c>
      <c r="F11" s="421" t="s">
        <v>187</v>
      </c>
      <c r="G11" s="312">
        <v>4101</v>
      </c>
      <c r="H11" s="651">
        <v>88.889999999999986</v>
      </c>
      <c r="I11" s="70">
        <v>169088719</v>
      </c>
      <c r="J11" s="95">
        <v>0.15</v>
      </c>
      <c r="K11" s="651">
        <v>114246.77</v>
      </c>
      <c r="L11" s="95">
        <v>7.0000000000000007E-2</v>
      </c>
      <c r="M11" s="513">
        <v>80.77</v>
      </c>
      <c r="N11" s="608">
        <v>167537755</v>
      </c>
      <c r="O11" s="607">
        <v>0.17</v>
      </c>
      <c r="P11" s="607">
        <v>7.0000000000000007E-2</v>
      </c>
    </row>
    <row r="12" spans="1:17" ht="15" hidden="1" customHeight="1">
      <c r="A12" s="421" t="s">
        <v>184</v>
      </c>
      <c r="B12" s="421" t="s">
        <v>185</v>
      </c>
      <c r="C12" s="95" t="s">
        <v>172</v>
      </c>
      <c r="D12" s="421" t="s">
        <v>186</v>
      </c>
      <c r="E12" s="312">
        <v>4001</v>
      </c>
      <c r="F12" s="421" t="s">
        <v>184</v>
      </c>
      <c r="G12" s="312">
        <v>4102</v>
      </c>
      <c r="H12" s="651">
        <v>44.75</v>
      </c>
      <c r="I12" s="70">
        <v>162647732</v>
      </c>
      <c r="J12" s="95">
        <v>0.15</v>
      </c>
      <c r="K12" s="651">
        <v>57126.38</v>
      </c>
      <c r="L12" s="95">
        <v>0.04</v>
      </c>
      <c r="M12" s="513">
        <v>59.72</v>
      </c>
      <c r="N12" s="608">
        <v>161341350</v>
      </c>
      <c r="O12" s="607">
        <v>0.17</v>
      </c>
      <c r="P12" s="607">
        <v>0.06</v>
      </c>
    </row>
    <row r="13" spans="1:17" ht="15" hidden="1" customHeight="1">
      <c r="A13" s="421" t="s">
        <v>184</v>
      </c>
      <c r="B13" s="421" t="s">
        <v>188</v>
      </c>
      <c r="C13" s="95" t="s">
        <v>172</v>
      </c>
      <c r="D13" s="421" t="s">
        <v>189</v>
      </c>
      <c r="E13" s="312">
        <v>4301</v>
      </c>
      <c r="F13" s="424" t="s">
        <v>189</v>
      </c>
      <c r="G13" s="312">
        <v>4301</v>
      </c>
      <c r="H13" s="651">
        <v>1.5</v>
      </c>
      <c r="I13" s="70">
        <v>65275045</v>
      </c>
      <c r="J13" s="95">
        <v>0.18</v>
      </c>
      <c r="K13" s="651">
        <v>2316.5</v>
      </c>
      <c r="L13" s="95">
        <v>0</v>
      </c>
      <c r="M13" s="513">
        <v>715.28000000000009</v>
      </c>
      <c r="N13" s="608">
        <v>64785483</v>
      </c>
      <c r="O13" s="609">
        <v>0.2</v>
      </c>
      <c r="P13" s="607">
        <v>1.93</v>
      </c>
    </row>
    <row r="14" spans="1:17" ht="15" hidden="1" customHeight="1">
      <c r="A14" s="421" t="s">
        <v>190</v>
      </c>
      <c r="B14" s="421" t="s">
        <v>190</v>
      </c>
      <c r="C14" s="95" t="s">
        <v>191</v>
      </c>
      <c r="D14" s="421" t="s">
        <v>191</v>
      </c>
      <c r="E14" s="312">
        <v>5001</v>
      </c>
      <c r="F14" s="421" t="s">
        <v>190</v>
      </c>
      <c r="G14" s="312">
        <v>5101</v>
      </c>
      <c r="H14" s="651">
        <v>202.95</v>
      </c>
      <c r="I14" s="70">
        <v>213443999</v>
      </c>
      <c r="J14" s="95">
        <v>0.16</v>
      </c>
      <c r="K14" s="651">
        <v>276429.21999999997</v>
      </c>
      <c r="L14" s="95">
        <v>0.13</v>
      </c>
      <c r="M14" s="513">
        <v>43.28</v>
      </c>
      <c r="N14" s="608">
        <v>214613154</v>
      </c>
      <c r="O14" s="607">
        <v>0.17</v>
      </c>
      <c r="P14" s="607">
        <v>0.03</v>
      </c>
    </row>
    <row r="15" spans="1:17" ht="15" hidden="1" customHeight="1">
      <c r="A15" s="421" t="s">
        <v>190</v>
      </c>
      <c r="B15" s="421" t="s">
        <v>190</v>
      </c>
      <c r="C15" s="95" t="s">
        <v>191</v>
      </c>
      <c r="D15" s="421" t="s">
        <v>191</v>
      </c>
      <c r="E15" s="312">
        <v>5001</v>
      </c>
      <c r="F15" s="421" t="s">
        <v>192</v>
      </c>
      <c r="G15" s="312">
        <v>5102</v>
      </c>
      <c r="H15" s="651">
        <v>18.03</v>
      </c>
      <c r="I15" s="70">
        <v>20972762</v>
      </c>
      <c r="J15" s="95">
        <v>0.17</v>
      </c>
      <c r="K15" s="651">
        <v>26715.17</v>
      </c>
      <c r="L15" s="95">
        <v>0.13</v>
      </c>
      <c r="M15" s="513">
        <v>138.9</v>
      </c>
      <c r="N15" s="608">
        <v>22895570</v>
      </c>
      <c r="O15" s="607">
        <v>0.19</v>
      </c>
      <c r="P15" s="607">
        <v>1.01</v>
      </c>
    </row>
    <row r="16" spans="1:17" ht="15" hidden="1" customHeight="1">
      <c r="A16" s="421" t="s">
        <v>190</v>
      </c>
      <c r="B16" s="421" t="s">
        <v>190</v>
      </c>
      <c r="C16" s="95" t="s">
        <v>191</v>
      </c>
      <c r="D16" s="421" t="s">
        <v>191</v>
      </c>
      <c r="E16" s="312">
        <v>5001</v>
      </c>
      <c r="F16" s="421" t="s">
        <v>193</v>
      </c>
      <c r="G16" s="312">
        <v>5103</v>
      </c>
      <c r="H16" s="651">
        <v>9.73</v>
      </c>
      <c r="I16" s="70">
        <v>45932982</v>
      </c>
      <c r="J16" s="95">
        <v>0.15</v>
      </c>
      <c r="K16" s="651">
        <v>13059.24</v>
      </c>
      <c r="L16" s="95">
        <v>0.03</v>
      </c>
      <c r="M16" s="513">
        <v>67.27</v>
      </c>
      <c r="N16" s="608">
        <v>47631512</v>
      </c>
      <c r="O16" s="607">
        <v>0.17</v>
      </c>
      <c r="P16" s="607">
        <v>0.21</v>
      </c>
    </row>
    <row r="17" spans="1:16" ht="15" hidden="1" customHeight="1">
      <c r="A17" s="421" t="s">
        <v>190</v>
      </c>
      <c r="B17" s="421" t="s">
        <v>190</v>
      </c>
      <c r="C17" s="95" t="s">
        <v>191</v>
      </c>
      <c r="D17" s="421" t="s">
        <v>191</v>
      </c>
      <c r="E17" s="312">
        <v>5001</v>
      </c>
      <c r="F17" s="421" t="s">
        <v>194</v>
      </c>
      <c r="G17" s="312">
        <v>5105</v>
      </c>
      <c r="H17" s="651">
        <v>1.92</v>
      </c>
      <c r="I17" s="70">
        <v>26426238</v>
      </c>
      <c r="J17" s="95">
        <v>0.15</v>
      </c>
      <c r="K17" s="651">
        <v>2599.46</v>
      </c>
      <c r="L17" s="95">
        <v>0.01</v>
      </c>
      <c r="M17" s="513">
        <v>2.6</v>
      </c>
      <c r="N17" s="608">
        <v>27561052</v>
      </c>
      <c r="O17" s="607">
        <v>0.17</v>
      </c>
      <c r="P17" s="607">
        <v>0.01</v>
      </c>
    </row>
    <row r="18" spans="1:16" ht="15" hidden="1" customHeight="1">
      <c r="A18" s="421" t="s">
        <v>190</v>
      </c>
      <c r="B18" s="421" t="s">
        <v>190</v>
      </c>
      <c r="C18" s="95" t="s">
        <v>191</v>
      </c>
      <c r="D18" s="421" t="s">
        <v>191</v>
      </c>
      <c r="E18" s="312">
        <v>5001</v>
      </c>
      <c r="F18" s="421" t="s">
        <v>195</v>
      </c>
      <c r="G18" s="312">
        <v>5107</v>
      </c>
      <c r="H18" s="651">
        <v>3</v>
      </c>
      <c r="I18" s="70">
        <v>27155527</v>
      </c>
      <c r="J18" s="95">
        <v>0.16</v>
      </c>
      <c r="K18" s="651">
        <v>4114.3599999999997</v>
      </c>
      <c r="L18" s="95">
        <v>0.02</v>
      </c>
      <c r="M18" s="868" t="s">
        <v>526</v>
      </c>
      <c r="N18" s="608">
        <v>27772267</v>
      </c>
      <c r="O18" s="607">
        <v>0.18</v>
      </c>
      <c r="P18" s="607" t="s">
        <v>526</v>
      </c>
    </row>
    <row r="19" spans="1:16" ht="15" hidden="1" customHeight="1">
      <c r="A19" s="421" t="s">
        <v>190</v>
      </c>
      <c r="B19" s="421" t="s">
        <v>190</v>
      </c>
      <c r="C19" s="95" t="s">
        <v>191</v>
      </c>
      <c r="D19" s="421" t="s">
        <v>191</v>
      </c>
      <c r="E19" s="312">
        <v>5001</v>
      </c>
      <c r="F19" s="421" t="s">
        <v>196</v>
      </c>
      <c r="G19" s="312">
        <v>5109</v>
      </c>
      <c r="H19" s="651">
        <v>78.359999999999971</v>
      </c>
      <c r="I19" s="70">
        <v>279139555</v>
      </c>
      <c r="J19" s="95">
        <v>0.15</v>
      </c>
      <c r="K19" s="651">
        <v>104515.58</v>
      </c>
      <c r="L19" s="95">
        <v>0.04</v>
      </c>
      <c r="M19" s="513">
        <v>131.05000000000001</v>
      </c>
      <c r="N19" s="608">
        <v>276770949</v>
      </c>
      <c r="O19" s="607">
        <v>0.18</v>
      </c>
      <c r="P19" s="134">
        <v>7.0000000000000007E-2</v>
      </c>
    </row>
    <row r="20" spans="1:16" ht="15" hidden="1" customHeight="1">
      <c r="A20" s="421" t="s">
        <v>190</v>
      </c>
      <c r="B20" s="423" t="s">
        <v>197</v>
      </c>
      <c r="C20" s="95" t="s">
        <v>172</v>
      </c>
      <c r="D20" s="423" t="s">
        <v>198</v>
      </c>
      <c r="E20" s="312">
        <v>5301</v>
      </c>
      <c r="F20" s="425" t="s">
        <v>197</v>
      </c>
      <c r="G20" s="312">
        <v>5301</v>
      </c>
      <c r="H20" s="651">
        <v>117.78</v>
      </c>
      <c r="I20" s="70">
        <v>51224612</v>
      </c>
      <c r="J20" s="95">
        <v>0.18</v>
      </c>
      <c r="K20" s="651">
        <v>186248.64</v>
      </c>
      <c r="L20" s="95">
        <v>0.36</v>
      </c>
      <c r="M20" s="513">
        <v>89.21</v>
      </c>
      <c r="N20" s="608">
        <v>52092629</v>
      </c>
      <c r="O20" s="609">
        <v>0.2</v>
      </c>
      <c r="P20" s="494">
        <v>0.3</v>
      </c>
    </row>
    <row r="21" spans="1:16" ht="15" hidden="1" customHeight="1">
      <c r="A21" s="421" t="s">
        <v>190</v>
      </c>
      <c r="B21" s="423" t="s">
        <v>197</v>
      </c>
      <c r="C21" s="95" t="s">
        <v>172</v>
      </c>
      <c r="D21" s="423" t="s">
        <v>198</v>
      </c>
      <c r="E21" s="312">
        <v>5301</v>
      </c>
      <c r="F21" s="425" t="s">
        <v>199</v>
      </c>
      <c r="G21" s="312">
        <v>5304</v>
      </c>
      <c r="H21" s="651">
        <v>45.809999999999995</v>
      </c>
      <c r="I21" s="70">
        <v>13560748</v>
      </c>
      <c r="J21" s="95">
        <v>0.18</v>
      </c>
      <c r="K21" s="651">
        <v>72151.08</v>
      </c>
      <c r="L21" s="95">
        <v>0.53</v>
      </c>
      <c r="M21" s="513">
        <v>209.09</v>
      </c>
      <c r="N21" s="608">
        <v>14191703</v>
      </c>
      <c r="O21" s="607">
        <v>0.21</v>
      </c>
      <c r="P21" s="134">
        <v>2.71</v>
      </c>
    </row>
    <row r="22" spans="1:16" ht="15" hidden="1" customHeight="1">
      <c r="A22" s="421" t="s">
        <v>190</v>
      </c>
      <c r="B22" s="423" t="s">
        <v>200</v>
      </c>
      <c r="C22" s="95" t="s">
        <v>172</v>
      </c>
      <c r="D22" s="423" t="s">
        <v>201</v>
      </c>
      <c r="E22" s="312">
        <v>5501</v>
      </c>
      <c r="F22" s="425" t="s">
        <v>200</v>
      </c>
      <c r="G22" s="312">
        <v>5501</v>
      </c>
      <c r="H22" s="651">
        <v>143.75</v>
      </c>
      <c r="I22" s="70">
        <v>67927061</v>
      </c>
      <c r="J22" s="95">
        <v>0.16</v>
      </c>
      <c r="K22" s="651">
        <v>207316.47</v>
      </c>
      <c r="L22" s="95">
        <v>0.31</v>
      </c>
      <c r="M22" s="513">
        <v>194.25</v>
      </c>
      <c r="N22" s="608">
        <v>70231196</v>
      </c>
      <c r="O22" s="607">
        <v>0.19</v>
      </c>
      <c r="P22" s="134">
        <v>0.46</v>
      </c>
    </row>
    <row r="23" spans="1:16" ht="15" hidden="1" customHeight="1">
      <c r="A23" s="421" t="s">
        <v>190</v>
      </c>
      <c r="B23" s="423" t="s">
        <v>200</v>
      </c>
      <c r="C23" s="95" t="s">
        <v>172</v>
      </c>
      <c r="D23" s="423" t="s">
        <v>201</v>
      </c>
      <c r="E23" s="312">
        <v>5501</v>
      </c>
      <c r="F23" s="425" t="s">
        <v>202</v>
      </c>
      <c r="G23" s="312">
        <v>5502</v>
      </c>
      <c r="H23" s="651">
        <v>8.89</v>
      </c>
      <c r="I23" s="70">
        <v>34290848</v>
      </c>
      <c r="J23" s="95">
        <v>0.17</v>
      </c>
      <c r="K23" s="651" t="s">
        <v>526</v>
      </c>
      <c r="L23" s="95">
        <v>0.04</v>
      </c>
      <c r="M23" s="513">
        <v>28</v>
      </c>
      <c r="N23" s="608">
        <v>35234207</v>
      </c>
      <c r="O23" s="610">
        <v>0.19</v>
      </c>
      <c r="P23" s="134">
        <v>0.13</v>
      </c>
    </row>
    <row r="24" spans="1:16" ht="15" hidden="1" customHeight="1">
      <c r="A24" s="421" t="s">
        <v>190</v>
      </c>
      <c r="B24" s="423" t="s">
        <v>200</v>
      </c>
      <c r="C24" s="95" t="s">
        <v>172</v>
      </c>
      <c r="D24" s="423" t="s">
        <v>201</v>
      </c>
      <c r="E24" s="312">
        <v>5501</v>
      </c>
      <c r="F24" s="425" t="s">
        <v>203</v>
      </c>
      <c r="G24" s="312">
        <v>5503</v>
      </c>
      <c r="H24" s="651">
        <v>20</v>
      </c>
      <c r="I24" s="70">
        <v>12702157</v>
      </c>
      <c r="J24" s="95">
        <v>0.17</v>
      </c>
      <c r="K24" s="651">
        <v>29468.38</v>
      </c>
      <c r="L24" s="95">
        <v>0.23</v>
      </c>
      <c r="M24" s="513">
        <v>12.7</v>
      </c>
      <c r="N24" s="608">
        <v>13270057</v>
      </c>
      <c r="O24" s="607">
        <v>0.19</v>
      </c>
      <c r="P24" s="134">
        <v>0.16</v>
      </c>
    </row>
    <row r="25" spans="1:16" ht="15" hidden="1" customHeight="1">
      <c r="A25" s="421" t="s">
        <v>190</v>
      </c>
      <c r="B25" s="423" t="s">
        <v>200</v>
      </c>
      <c r="C25" s="95" t="s">
        <v>172</v>
      </c>
      <c r="D25" s="423" t="s">
        <v>201</v>
      </c>
      <c r="E25" s="312">
        <v>5501</v>
      </c>
      <c r="F25" s="425" t="s">
        <v>204</v>
      </c>
      <c r="G25" s="312">
        <v>5504</v>
      </c>
      <c r="H25" s="651">
        <v>12.99</v>
      </c>
      <c r="I25" s="70">
        <v>16856740</v>
      </c>
      <c r="J25" s="95">
        <v>0.17</v>
      </c>
      <c r="K25" s="651">
        <v>19037.68</v>
      </c>
      <c r="L25" s="95">
        <v>0.11</v>
      </c>
      <c r="M25" s="513">
        <v>103.5</v>
      </c>
      <c r="N25" s="608">
        <v>17828613</v>
      </c>
      <c r="O25" s="607">
        <v>0.19</v>
      </c>
      <c r="P25" s="134">
        <v>0.97</v>
      </c>
    </row>
    <row r="26" spans="1:16" ht="15" hidden="1" customHeight="1">
      <c r="A26" s="421" t="s">
        <v>190</v>
      </c>
      <c r="B26" s="421" t="s">
        <v>205</v>
      </c>
      <c r="C26" s="95" t="s">
        <v>172</v>
      </c>
      <c r="D26" s="421" t="s">
        <v>206</v>
      </c>
      <c r="E26" s="312">
        <v>5601</v>
      </c>
      <c r="F26" s="424" t="s">
        <v>205</v>
      </c>
      <c r="G26" s="312">
        <v>5601</v>
      </c>
      <c r="H26" s="651" t="s">
        <v>526</v>
      </c>
      <c r="I26" s="70">
        <v>64694131</v>
      </c>
      <c r="J26" s="95">
        <v>0.16</v>
      </c>
      <c r="K26" s="651" t="s">
        <v>526</v>
      </c>
      <c r="L26" s="95" t="s">
        <v>526</v>
      </c>
      <c r="M26" s="513">
        <v>96</v>
      </c>
      <c r="N26" s="608">
        <v>65890686</v>
      </c>
      <c r="O26" s="607">
        <v>0.18</v>
      </c>
      <c r="P26" s="134">
        <v>0.23</v>
      </c>
    </row>
    <row r="27" spans="1:16" ht="15" hidden="1" customHeight="1">
      <c r="A27" s="421" t="s">
        <v>190</v>
      </c>
      <c r="B27" s="421" t="s">
        <v>205</v>
      </c>
      <c r="C27" s="95" t="s">
        <v>172</v>
      </c>
      <c r="D27" s="421" t="s">
        <v>206</v>
      </c>
      <c r="E27" s="312">
        <v>5601</v>
      </c>
      <c r="F27" s="424" t="s">
        <v>207</v>
      </c>
      <c r="G27" s="312">
        <v>5603</v>
      </c>
      <c r="H27" s="651" t="s">
        <v>526</v>
      </c>
      <c r="I27" s="70">
        <v>17157415</v>
      </c>
      <c r="J27" s="95">
        <v>0.16</v>
      </c>
      <c r="K27" s="651" t="s">
        <v>526</v>
      </c>
      <c r="L27" s="95" t="s">
        <v>526</v>
      </c>
      <c r="M27" s="513">
        <v>6</v>
      </c>
      <c r="N27" s="608">
        <v>17725174</v>
      </c>
      <c r="O27" s="610">
        <v>0.18</v>
      </c>
      <c r="P27" s="134">
        <v>0.05</v>
      </c>
    </row>
    <row r="28" spans="1:16" ht="15" hidden="1" customHeight="1">
      <c r="A28" s="421" t="s">
        <v>190</v>
      </c>
      <c r="B28" s="421" t="s">
        <v>205</v>
      </c>
      <c r="C28" s="95" t="s">
        <v>172</v>
      </c>
      <c r="D28" s="421" t="s">
        <v>206</v>
      </c>
      <c r="E28" s="312">
        <v>5601</v>
      </c>
      <c r="F28" s="424" t="s">
        <v>208</v>
      </c>
      <c r="G28" s="312">
        <v>5606</v>
      </c>
      <c r="H28" s="651">
        <v>22.200000000000003</v>
      </c>
      <c r="I28" s="70">
        <v>17693175</v>
      </c>
      <c r="J28" s="95">
        <v>0.16</v>
      </c>
      <c r="K28" s="651">
        <v>30866.36</v>
      </c>
      <c r="L28" s="95">
        <v>0.17</v>
      </c>
      <c r="M28" s="513">
        <v>7.92</v>
      </c>
      <c r="N28" s="608">
        <v>18642340</v>
      </c>
      <c r="O28" s="607">
        <v>0.18</v>
      </c>
      <c r="P28" s="134">
        <v>7.0000000000000007E-2</v>
      </c>
    </row>
    <row r="29" spans="1:16" ht="15" hidden="1" customHeight="1">
      <c r="A29" s="421" t="s">
        <v>190</v>
      </c>
      <c r="B29" s="423" t="s">
        <v>209</v>
      </c>
      <c r="C29" s="95" t="s">
        <v>172</v>
      </c>
      <c r="D29" s="423" t="s">
        <v>210</v>
      </c>
      <c r="E29" s="312">
        <v>5701</v>
      </c>
      <c r="F29" s="425" t="s">
        <v>210</v>
      </c>
      <c r="G29" s="312">
        <v>5701</v>
      </c>
      <c r="H29" s="651">
        <v>106.2</v>
      </c>
      <c r="I29" s="70">
        <v>57731864</v>
      </c>
      <c r="J29" s="95">
        <v>0.18</v>
      </c>
      <c r="K29" s="651">
        <v>167563.23000000001</v>
      </c>
      <c r="L29" s="95">
        <v>0.28999999999999998</v>
      </c>
      <c r="M29" s="513">
        <v>602.82000000000005</v>
      </c>
      <c r="N29" s="608">
        <v>58285176</v>
      </c>
      <c r="O29" s="607">
        <v>0.21</v>
      </c>
      <c r="P29" s="494">
        <v>1.9</v>
      </c>
    </row>
    <row r="30" spans="1:16" ht="15" hidden="1" customHeight="1">
      <c r="A30" s="421" t="s">
        <v>190</v>
      </c>
      <c r="B30" s="421" t="s">
        <v>211</v>
      </c>
      <c r="C30" s="95" t="s">
        <v>191</v>
      </c>
      <c r="D30" s="421" t="s">
        <v>191</v>
      </c>
      <c r="E30" s="312">
        <v>5001</v>
      </c>
      <c r="F30" s="421" t="s">
        <v>212</v>
      </c>
      <c r="G30" s="312">
        <v>5801</v>
      </c>
      <c r="H30" s="651">
        <v>24.18</v>
      </c>
      <c r="I30" s="70">
        <v>115663894</v>
      </c>
      <c r="J30" s="95">
        <v>0.16</v>
      </c>
      <c r="K30" s="651">
        <v>33944.26</v>
      </c>
      <c r="L30" s="95">
        <v>0.03</v>
      </c>
      <c r="M30" s="513">
        <v>32.21</v>
      </c>
      <c r="N30" s="608">
        <v>117946762</v>
      </c>
      <c r="O30" s="607">
        <v>0.18</v>
      </c>
      <c r="P30" s="134">
        <v>0.04</v>
      </c>
    </row>
    <row r="31" spans="1:16" ht="15" hidden="1" customHeight="1">
      <c r="A31" s="421" t="s">
        <v>190</v>
      </c>
      <c r="B31" s="421" t="s">
        <v>211</v>
      </c>
      <c r="C31" s="95" t="s">
        <v>191</v>
      </c>
      <c r="D31" s="421" t="s">
        <v>191</v>
      </c>
      <c r="E31" s="312">
        <v>5001</v>
      </c>
      <c r="F31" s="421" t="s">
        <v>213</v>
      </c>
      <c r="G31" s="312">
        <v>5802</v>
      </c>
      <c r="H31" s="651">
        <v>43.120000000000005</v>
      </c>
      <c r="I31" s="70">
        <v>36541616</v>
      </c>
      <c r="J31" s="95">
        <v>0.16</v>
      </c>
      <c r="K31" s="651">
        <v>61533.760000000002</v>
      </c>
      <c r="L31" s="95">
        <v>0.17</v>
      </c>
      <c r="M31" s="513">
        <v>28.71</v>
      </c>
      <c r="N31" s="608">
        <v>38434078</v>
      </c>
      <c r="O31" s="607">
        <v>0.18</v>
      </c>
      <c r="P31" s="134">
        <v>0.12</v>
      </c>
    </row>
    <row r="32" spans="1:16" ht="15" hidden="1" customHeight="1">
      <c r="A32" s="421" t="s">
        <v>190</v>
      </c>
      <c r="B32" s="421" t="s">
        <v>211</v>
      </c>
      <c r="C32" s="95" t="s">
        <v>191</v>
      </c>
      <c r="D32" s="421" t="s">
        <v>191</v>
      </c>
      <c r="E32" s="312">
        <v>5001</v>
      </c>
      <c r="F32" s="421" t="s">
        <v>214</v>
      </c>
      <c r="G32" s="312">
        <v>5803</v>
      </c>
      <c r="H32" s="651">
        <v>3.9</v>
      </c>
      <c r="I32" s="70">
        <v>18719676</v>
      </c>
      <c r="J32" s="95">
        <v>0.16</v>
      </c>
      <c r="K32" s="651">
        <v>5542.66</v>
      </c>
      <c r="L32" s="95">
        <v>0.03</v>
      </c>
      <c r="M32" s="513">
        <v>18.68</v>
      </c>
      <c r="N32" s="608">
        <v>19549037</v>
      </c>
      <c r="O32" s="607">
        <v>0.18</v>
      </c>
      <c r="P32" s="134">
        <v>0.15</v>
      </c>
    </row>
    <row r="33" spans="1:16" ht="15" hidden="1" customHeight="1">
      <c r="A33" s="421" t="s">
        <v>190</v>
      </c>
      <c r="B33" s="421" t="s">
        <v>211</v>
      </c>
      <c r="C33" s="95" t="s">
        <v>191</v>
      </c>
      <c r="D33" s="421" t="s">
        <v>191</v>
      </c>
      <c r="E33" s="312">
        <v>5001</v>
      </c>
      <c r="F33" s="421" t="s">
        <v>215</v>
      </c>
      <c r="G33" s="312">
        <v>5804</v>
      </c>
      <c r="H33" s="651">
        <v>0.77</v>
      </c>
      <c r="I33" s="70">
        <v>85851153</v>
      </c>
      <c r="J33" s="95">
        <v>0.16</v>
      </c>
      <c r="K33" s="651">
        <v>1094.69</v>
      </c>
      <c r="L33" s="95">
        <v>0</v>
      </c>
      <c r="M33" s="513">
        <v>21.59</v>
      </c>
      <c r="N33" s="608">
        <v>88365345</v>
      </c>
      <c r="O33" s="607">
        <v>0.18</v>
      </c>
      <c r="P33" s="134">
        <v>0.04</v>
      </c>
    </row>
    <row r="34" spans="1:16" ht="15" hidden="1" customHeight="1">
      <c r="A34" s="421" t="s">
        <v>216</v>
      </c>
      <c r="B34" s="421" t="s">
        <v>217</v>
      </c>
      <c r="C34" s="95" t="s">
        <v>172</v>
      </c>
      <c r="D34" s="421" t="s">
        <v>218</v>
      </c>
      <c r="E34" s="312">
        <v>6001</v>
      </c>
      <c r="F34" s="421" t="s">
        <v>219</v>
      </c>
      <c r="G34" s="312">
        <v>6101</v>
      </c>
      <c r="H34" s="651">
        <v>172.33</v>
      </c>
      <c r="I34" s="70">
        <v>187855323</v>
      </c>
      <c r="J34" s="95">
        <v>0.17</v>
      </c>
      <c r="K34" s="651">
        <v>255679.2</v>
      </c>
      <c r="L34" s="95">
        <v>0.14000000000000001</v>
      </c>
      <c r="M34" s="513">
        <v>248.35</v>
      </c>
      <c r="N34" s="608">
        <v>191586146</v>
      </c>
      <c r="O34" s="607">
        <v>0.19</v>
      </c>
      <c r="P34" s="134">
        <v>0.22</v>
      </c>
    </row>
    <row r="35" spans="1:16" ht="15" hidden="1" customHeight="1">
      <c r="A35" s="421" t="s">
        <v>216</v>
      </c>
      <c r="B35" s="421" t="s">
        <v>217</v>
      </c>
      <c r="C35" s="95" t="s">
        <v>172</v>
      </c>
      <c r="D35" s="421" t="s">
        <v>218</v>
      </c>
      <c r="E35" s="312">
        <v>6001</v>
      </c>
      <c r="F35" s="421" t="s">
        <v>220</v>
      </c>
      <c r="G35" s="312">
        <v>6108</v>
      </c>
      <c r="H35" s="651">
        <v>94</v>
      </c>
      <c r="I35" s="70">
        <v>45697801</v>
      </c>
      <c r="J35" s="95">
        <v>0.17</v>
      </c>
      <c r="K35" s="651">
        <v>138777.44</v>
      </c>
      <c r="L35" s="95">
        <v>0.3</v>
      </c>
      <c r="M35" s="513">
        <v>3.75</v>
      </c>
      <c r="N35" s="608">
        <v>47581677</v>
      </c>
      <c r="O35" s="607">
        <v>0.19</v>
      </c>
      <c r="P35" s="134">
        <v>0.01</v>
      </c>
    </row>
    <row r="36" spans="1:16" ht="15" hidden="1" customHeight="1">
      <c r="A36" s="421" t="s">
        <v>216</v>
      </c>
      <c r="B36" s="423" t="s">
        <v>217</v>
      </c>
      <c r="C36" s="95" t="s">
        <v>172</v>
      </c>
      <c r="D36" s="423" t="s">
        <v>221</v>
      </c>
      <c r="E36" s="312">
        <v>6115</v>
      </c>
      <c r="F36" s="423" t="s">
        <v>221</v>
      </c>
      <c r="G36" s="312">
        <v>6115</v>
      </c>
      <c r="H36" s="651">
        <v>25.5</v>
      </c>
      <c r="I36" s="70">
        <v>39969784</v>
      </c>
      <c r="J36" s="95">
        <v>0.17</v>
      </c>
      <c r="K36" s="651">
        <v>37333.050000000003</v>
      </c>
      <c r="L36" s="95">
        <v>0.09</v>
      </c>
      <c r="M36" s="513">
        <v>103.35</v>
      </c>
      <c r="N36" s="608">
        <v>40723676</v>
      </c>
      <c r="O36" s="607">
        <v>0.19</v>
      </c>
      <c r="P36" s="134">
        <v>0.42</v>
      </c>
    </row>
    <row r="37" spans="1:16" ht="15" hidden="1" customHeight="1">
      <c r="A37" s="421" t="s">
        <v>216</v>
      </c>
      <c r="B37" s="423" t="s">
        <v>222</v>
      </c>
      <c r="C37" s="95" t="s">
        <v>172</v>
      </c>
      <c r="D37" s="423" t="s">
        <v>223</v>
      </c>
      <c r="E37" s="312">
        <v>6301</v>
      </c>
      <c r="F37" s="425" t="s">
        <v>223</v>
      </c>
      <c r="G37" s="312">
        <v>6301</v>
      </c>
      <c r="H37" s="651">
        <v>119.64</v>
      </c>
      <c r="I37" s="70">
        <v>54400981</v>
      </c>
      <c r="J37" s="95">
        <v>0.17</v>
      </c>
      <c r="K37" s="651">
        <v>173355.36</v>
      </c>
      <c r="L37" s="95">
        <v>0.32</v>
      </c>
      <c r="M37" s="513">
        <v>149.79</v>
      </c>
      <c r="N37" s="608">
        <v>55243382</v>
      </c>
      <c r="O37" s="607">
        <v>0.19</v>
      </c>
      <c r="P37" s="134">
        <v>0.45</v>
      </c>
    </row>
    <row r="38" spans="1:16" ht="15" hidden="1" customHeight="1">
      <c r="A38" s="421" t="s">
        <v>224</v>
      </c>
      <c r="B38" s="421" t="s">
        <v>225</v>
      </c>
      <c r="C38" s="95" t="s">
        <v>172</v>
      </c>
      <c r="D38" s="421" t="s">
        <v>226</v>
      </c>
      <c r="E38" s="312">
        <v>7001</v>
      </c>
      <c r="F38" s="421" t="s">
        <v>225</v>
      </c>
      <c r="G38" s="312">
        <v>7101</v>
      </c>
      <c r="H38" s="651">
        <v>100.08499999999997</v>
      </c>
      <c r="I38" s="70">
        <v>175999310</v>
      </c>
      <c r="J38" s="95">
        <v>0.16</v>
      </c>
      <c r="K38" s="651">
        <v>143164.70000000001</v>
      </c>
      <c r="L38" s="95">
        <v>0.08</v>
      </c>
      <c r="M38" s="513">
        <v>211.57000000000002</v>
      </c>
      <c r="N38" s="608">
        <v>178568756</v>
      </c>
      <c r="O38" s="607">
        <v>0.18</v>
      </c>
      <c r="P38" s="134">
        <v>0.19</v>
      </c>
    </row>
    <row r="39" spans="1:16" ht="15" hidden="1" customHeight="1">
      <c r="A39" s="421" t="s">
        <v>224</v>
      </c>
      <c r="B39" s="423" t="s">
        <v>225</v>
      </c>
      <c r="C39" s="95" t="s">
        <v>172</v>
      </c>
      <c r="D39" s="423" t="s">
        <v>227</v>
      </c>
      <c r="E39" s="312">
        <v>7102</v>
      </c>
      <c r="F39" s="423" t="s">
        <v>227</v>
      </c>
      <c r="G39" s="312">
        <v>7102</v>
      </c>
      <c r="H39" s="651">
        <v>50.098000000000006</v>
      </c>
      <c r="I39" s="70">
        <v>29787136</v>
      </c>
      <c r="J39" s="95">
        <v>0.17</v>
      </c>
      <c r="K39" s="651">
        <v>72932.289999999994</v>
      </c>
      <c r="L39" s="95">
        <v>0.24</v>
      </c>
      <c r="M39" s="513">
        <v>15.6</v>
      </c>
      <c r="N39" s="608">
        <v>30295126</v>
      </c>
      <c r="O39" s="610">
        <v>0.19</v>
      </c>
      <c r="P39" s="134">
        <v>0.08</v>
      </c>
    </row>
    <row r="40" spans="1:16" ht="15" hidden="1" customHeight="1">
      <c r="A40" s="421" t="s">
        <v>224</v>
      </c>
      <c r="B40" s="421" t="s">
        <v>225</v>
      </c>
      <c r="C40" s="95" t="s">
        <v>172</v>
      </c>
      <c r="D40" s="421" t="s">
        <v>226</v>
      </c>
      <c r="E40" s="312">
        <v>7001</v>
      </c>
      <c r="F40" s="421" t="s">
        <v>224</v>
      </c>
      <c r="G40" s="312">
        <v>7105</v>
      </c>
      <c r="H40" s="651">
        <v>20.62</v>
      </c>
      <c r="I40" s="70">
        <v>32172214</v>
      </c>
      <c r="J40" s="95">
        <v>0.16</v>
      </c>
      <c r="K40" s="651">
        <v>29709.56</v>
      </c>
      <c r="L40" s="95">
        <v>0.09</v>
      </c>
      <c r="M40" s="513">
        <v>8.8000000000000007</v>
      </c>
      <c r="N40" s="608">
        <v>33433892</v>
      </c>
      <c r="O40" s="607">
        <v>0.19</v>
      </c>
      <c r="P40" s="134">
        <v>0.04</v>
      </c>
    </row>
    <row r="41" spans="1:16" ht="15" hidden="1" customHeight="1">
      <c r="A41" s="421" t="s">
        <v>224</v>
      </c>
      <c r="B41" s="421" t="s">
        <v>228</v>
      </c>
      <c r="C41" s="95" t="s">
        <v>172</v>
      </c>
      <c r="D41" s="421" t="s">
        <v>229</v>
      </c>
      <c r="E41" s="312">
        <v>7301</v>
      </c>
      <c r="F41" s="424" t="s">
        <v>228</v>
      </c>
      <c r="G41" s="312">
        <v>7301</v>
      </c>
      <c r="H41" s="651">
        <v>280.3</v>
      </c>
      <c r="I41" s="70">
        <v>121780337</v>
      </c>
      <c r="J41" s="95">
        <v>0.16</v>
      </c>
      <c r="K41" s="651">
        <v>392285.66</v>
      </c>
      <c r="L41" s="95">
        <v>0.32</v>
      </c>
      <c r="M41" s="513">
        <v>170.24</v>
      </c>
      <c r="N41" s="608">
        <v>124759035</v>
      </c>
      <c r="O41" s="607">
        <v>0.18</v>
      </c>
      <c r="P41" s="607">
        <v>0.22</v>
      </c>
    </row>
    <row r="42" spans="1:16" ht="15" hidden="1" customHeight="1">
      <c r="A42" s="421" t="s">
        <v>224</v>
      </c>
      <c r="B42" s="421" t="s">
        <v>228</v>
      </c>
      <c r="C42" s="95" t="s">
        <v>172</v>
      </c>
      <c r="D42" s="421" t="s">
        <v>229</v>
      </c>
      <c r="E42" s="312">
        <v>7301</v>
      </c>
      <c r="F42" s="424" t="s">
        <v>230</v>
      </c>
      <c r="G42" s="312">
        <v>7305</v>
      </c>
      <c r="H42" s="651" t="s">
        <v>526</v>
      </c>
      <c r="I42" s="70">
        <v>6850510</v>
      </c>
      <c r="J42" s="95">
        <v>0.16</v>
      </c>
      <c r="K42" s="651" t="s">
        <v>526</v>
      </c>
      <c r="L42" s="95" t="s">
        <v>526</v>
      </c>
      <c r="M42" s="513">
        <v>2.5</v>
      </c>
      <c r="N42" s="608">
        <v>7229383</v>
      </c>
      <c r="O42" s="607">
        <v>0.18</v>
      </c>
      <c r="P42" s="134">
        <v>0.05</v>
      </c>
    </row>
    <row r="43" spans="1:16" ht="15" hidden="1" customHeight="1">
      <c r="A43" s="421" t="s">
        <v>224</v>
      </c>
      <c r="B43" s="421" t="s">
        <v>228</v>
      </c>
      <c r="C43" s="95" t="s">
        <v>172</v>
      </c>
      <c r="D43" s="421" t="s">
        <v>229</v>
      </c>
      <c r="E43" s="312">
        <v>7301</v>
      </c>
      <c r="F43" s="424" t="s">
        <v>231</v>
      </c>
      <c r="G43" s="312">
        <v>7306</v>
      </c>
      <c r="H43" s="651" t="s">
        <v>526</v>
      </c>
      <c r="I43" s="70">
        <v>11555479</v>
      </c>
      <c r="J43" s="95">
        <v>0.16</v>
      </c>
      <c r="K43" s="651" t="s">
        <v>526</v>
      </c>
      <c r="L43" s="95" t="s">
        <v>526</v>
      </c>
      <c r="M43" s="513">
        <v>210</v>
      </c>
      <c r="N43" s="608">
        <v>12104328</v>
      </c>
      <c r="O43" s="607">
        <v>0.18</v>
      </c>
      <c r="P43" s="134">
        <v>2.74</v>
      </c>
    </row>
    <row r="44" spans="1:16" ht="15" hidden="1" customHeight="1">
      <c r="A44" s="421" t="s">
        <v>224</v>
      </c>
      <c r="B44" s="423" t="s">
        <v>232</v>
      </c>
      <c r="C44" s="95" t="s">
        <v>172</v>
      </c>
      <c r="D44" s="423" t="s">
        <v>232</v>
      </c>
      <c r="E44" s="312">
        <v>7401</v>
      </c>
      <c r="F44" s="425" t="s">
        <v>232</v>
      </c>
      <c r="G44" s="312">
        <v>7401</v>
      </c>
      <c r="H44" s="651">
        <v>3</v>
      </c>
      <c r="I44" s="70">
        <v>70811161</v>
      </c>
      <c r="J44" s="95">
        <v>0.16</v>
      </c>
      <c r="K44" s="651">
        <v>4248.1899999999996</v>
      </c>
      <c r="L44" s="95">
        <v>0.01</v>
      </c>
      <c r="M44" s="513">
        <v>77.58</v>
      </c>
      <c r="N44" s="608">
        <v>72706107</v>
      </c>
      <c r="O44" s="607">
        <v>0.18</v>
      </c>
      <c r="P44" s="134">
        <v>0.17</v>
      </c>
    </row>
    <row r="45" spans="1:16" ht="15" hidden="1" customHeight="1">
      <c r="A45" s="421" t="s">
        <v>233</v>
      </c>
      <c r="B45" s="421" t="s">
        <v>234</v>
      </c>
      <c r="C45" s="95" t="s">
        <v>235</v>
      </c>
      <c r="D45" s="421" t="s">
        <v>235</v>
      </c>
      <c r="E45" s="312">
        <v>8001</v>
      </c>
      <c r="F45" s="421" t="s">
        <v>234</v>
      </c>
      <c r="G45" s="312">
        <v>8101</v>
      </c>
      <c r="H45" s="651">
        <v>175</v>
      </c>
      <c r="I45" s="70">
        <v>203771753</v>
      </c>
      <c r="J45" s="95">
        <v>0.16</v>
      </c>
      <c r="K45" s="651">
        <v>239049.2</v>
      </c>
      <c r="L45" s="95">
        <v>0.12</v>
      </c>
      <c r="M45" s="513">
        <v>77.960000000000008</v>
      </c>
      <c r="N45" s="608">
        <v>201738841</v>
      </c>
      <c r="O45" s="610">
        <v>0.18</v>
      </c>
      <c r="P45" s="134">
        <v>0.06</v>
      </c>
    </row>
    <row r="46" spans="1:16" ht="15" hidden="1" customHeight="1">
      <c r="A46" s="421" t="s">
        <v>233</v>
      </c>
      <c r="B46" s="421" t="s">
        <v>234</v>
      </c>
      <c r="C46" s="95" t="s">
        <v>235</v>
      </c>
      <c r="D46" s="421" t="s">
        <v>235</v>
      </c>
      <c r="E46" s="312">
        <v>8001</v>
      </c>
      <c r="F46" s="421" t="s">
        <v>236</v>
      </c>
      <c r="G46" s="312">
        <v>8102</v>
      </c>
      <c r="H46" s="651" t="s">
        <v>526</v>
      </c>
      <c r="I46" s="70">
        <v>74981770</v>
      </c>
      <c r="J46" s="95">
        <v>0.16</v>
      </c>
      <c r="K46" s="651" t="s">
        <v>526</v>
      </c>
      <c r="L46" s="95" t="s">
        <v>526</v>
      </c>
      <c r="M46" s="513">
        <v>5</v>
      </c>
      <c r="N46" s="608">
        <v>75818970</v>
      </c>
      <c r="O46" s="610">
        <v>0.18</v>
      </c>
      <c r="P46" s="134">
        <v>0.01</v>
      </c>
    </row>
    <row r="47" spans="1:16" ht="15" hidden="1" customHeight="1">
      <c r="A47" s="421" t="s">
        <v>233</v>
      </c>
      <c r="B47" s="421" t="s">
        <v>234</v>
      </c>
      <c r="C47" s="95" t="s">
        <v>235</v>
      </c>
      <c r="D47" s="421" t="s">
        <v>235</v>
      </c>
      <c r="E47" s="312">
        <v>8001</v>
      </c>
      <c r="F47" s="421" t="s">
        <v>237</v>
      </c>
      <c r="G47" s="312">
        <v>8103</v>
      </c>
      <c r="H47" s="651">
        <v>6.5</v>
      </c>
      <c r="I47" s="70">
        <v>61065222</v>
      </c>
      <c r="J47" s="95">
        <v>0.16</v>
      </c>
      <c r="K47" s="651">
        <v>9009.75</v>
      </c>
      <c r="L47" s="95">
        <v>0.01</v>
      </c>
      <c r="M47" s="513">
        <v>6.56</v>
      </c>
      <c r="N47" s="608">
        <v>60091241</v>
      </c>
      <c r="O47" s="607">
        <v>0.18</v>
      </c>
      <c r="P47" s="607">
        <v>0.02</v>
      </c>
    </row>
    <row r="48" spans="1:16" ht="15" hidden="1" customHeight="1">
      <c r="A48" s="421" t="s">
        <v>233</v>
      </c>
      <c r="B48" s="421" t="s">
        <v>234</v>
      </c>
      <c r="C48" s="95" t="s">
        <v>235</v>
      </c>
      <c r="D48" s="421" t="s">
        <v>235</v>
      </c>
      <c r="E48" s="312">
        <v>8001</v>
      </c>
      <c r="F48" s="421" t="s">
        <v>238</v>
      </c>
      <c r="G48" s="312">
        <v>8105</v>
      </c>
      <c r="H48" s="651" t="s">
        <v>526</v>
      </c>
      <c r="I48" s="70">
        <v>13387065</v>
      </c>
      <c r="J48" s="95">
        <v>0.16</v>
      </c>
      <c r="K48" s="651" t="s">
        <v>526</v>
      </c>
      <c r="L48" s="95" t="s">
        <v>526</v>
      </c>
      <c r="M48" s="513">
        <v>3.6</v>
      </c>
      <c r="N48" s="608">
        <v>13382767</v>
      </c>
      <c r="O48" s="607">
        <v>0.18</v>
      </c>
      <c r="P48" s="607">
        <v>0.04</v>
      </c>
    </row>
    <row r="49" spans="1:16" ht="15" hidden="1" customHeight="1">
      <c r="A49" s="421" t="s">
        <v>233</v>
      </c>
      <c r="B49" s="421" t="s">
        <v>234</v>
      </c>
      <c r="C49" s="95" t="s">
        <v>235</v>
      </c>
      <c r="D49" s="421" t="s">
        <v>235</v>
      </c>
      <c r="E49" s="312">
        <v>8001</v>
      </c>
      <c r="F49" s="421" t="s">
        <v>239</v>
      </c>
      <c r="G49" s="312">
        <v>8106</v>
      </c>
      <c r="H49" s="651">
        <v>15</v>
      </c>
      <c r="I49" s="70">
        <v>23977924</v>
      </c>
      <c r="J49" s="95">
        <v>0.16</v>
      </c>
      <c r="K49" s="651">
        <v>20889.45</v>
      </c>
      <c r="L49" s="95">
        <v>0.09</v>
      </c>
      <c r="M49" s="868" t="s">
        <v>526</v>
      </c>
      <c r="N49" s="608">
        <v>23796515</v>
      </c>
      <c r="O49" s="607">
        <v>0.18</v>
      </c>
      <c r="P49" s="607" t="s">
        <v>526</v>
      </c>
    </row>
    <row r="50" spans="1:16" ht="15" hidden="1" customHeight="1">
      <c r="A50" s="421" t="s">
        <v>233</v>
      </c>
      <c r="B50" s="421" t="s">
        <v>234</v>
      </c>
      <c r="C50" s="95" t="s">
        <v>235</v>
      </c>
      <c r="D50" s="421" t="s">
        <v>235</v>
      </c>
      <c r="E50" s="312">
        <v>8001</v>
      </c>
      <c r="F50" s="421" t="s">
        <v>240</v>
      </c>
      <c r="G50" s="312">
        <v>8107</v>
      </c>
      <c r="H50" s="651">
        <v>4.84</v>
      </c>
      <c r="I50" s="70">
        <v>30420359</v>
      </c>
      <c r="J50" s="95">
        <v>0.16</v>
      </c>
      <c r="K50" s="651">
        <v>6724.69</v>
      </c>
      <c r="L50" s="95">
        <v>0.02</v>
      </c>
      <c r="M50" s="868" t="s">
        <v>526</v>
      </c>
      <c r="N50" s="608">
        <v>30796614</v>
      </c>
      <c r="O50" s="607">
        <v>0.18</v>
      </c>
      <c r="P50" s="607" t="s">
        <v>526</v>
      </c>
    </row>
    <row r="51" spans="1:16" ht="15" hidden="1" customHeight="1">
      <c r="A51" s="421" t="s">
        <v>233</v>
      </c>
      <c r="B51" s="421" t="s">
        <v>234</v>
      </c>
      <c r="C51" s="95" t="s">
        <v>235</v>
      </c>
      <c r="D51" s="421" t="s">
        <v>235</v>
      </c>
      <c r="E51" s="312">
        <v>8001</v>
      </c>
      <c r="F51" s="421" t="s">
        <v>241</v>
      </c>
      <c r="G51" s="312">
        <v>8108</v>
      </c>
      <c r="H51" s="651">
        <v>6.96</v>
      </c>
      <c r="I51" s="70">
        <v>99325119</v>
      </c>
      <c r="J51" s="95">
        <v>0.16</v>
      </c>
      <c r="K51" s="651">
        <v>9723.15</v>
      </c>
      <c r="L51" s="95">
        <v>0.01</v>
      </c>
      <c r="M51" s="513">
        <v>17.199999999999996</v>
      </c>
      <c r="N51" s="608">
        <v>100058394</v>
      </c>
      <c r="O51" s="607">
        <v>0.18</v>
      </c>
      <c r="P51" s="134">
        <v>0.03</v>
      </c>
    </row>
    <row r="52" spans="1:16" ht="15" hidden="1" customHeight="1">
      <c r="A52" s="421" t="s">
        <v>233</v>
      </c>
      <c r="B52" s="421" t="s">
        <v>234</v>
      </c>
      <c r="C52" s="95" t="s">
        <v>235</v>
      </c>
      <c r="D52" s="421" t="s">
        <v>235</v>
      </c>
      <c r="E52" s="312">
        <v>8001</v>
      </c>
      <c r="F52" s="421" t="s">
        <v>242</v>
      </c>
      <c r="G52" s="312">
        <v>8109</v>
      </c>
      <c r="H52" s="651">
        <v>2.16</v>
      </c>
      <c r="I52" s="70">
        <v>7098206</v>
      </c>
      <c r="J52" s="95">
        <v>0.16</v>
      </c>
      <c r="K52" s="651" t="s">
        <v>526</v>
      </c>
      <c r="L52" s="95">
        <v>0.04</v>
      </c>
      <c r="M52" s="513">
        <v>11.990000000000002</v>
      </c>
      <c r="N52" s="608">
        <v>7519682</v>
      </c>
      <c r="O52" s="607">
        <v>0.18</v>
      </c>
      <c r="P52" s="134">
        <v>0.25</v>
      </c>
    </row>
    <row r="53" spans="1:16" ht="15" hidden="1" customHeight="1">
      <c r="A53" s="421" t="s">
        <v>233</v>
      </c>
      <c r="B53" s="421" t="s">
        <v>234</v>
      </c>
      <c r="C53" s="95" t="s">
        <v>235</v>
      </c>
      <c r="D53" s="421" t="s">
        <v>235</v>
      </c>
      <c r="E53" s="312">
        <v>8001</v>
      </c>
      <c r="F53" s="421" t="s">
        <v>243</v>
      </c>
      <c r="G53" s="312">
        <v>8110</v>
      </c>
      <c r="H53" s="651">
        <v>29.57</v>
      </c>
      <c r="I53" s="70">
        <v>102102121</v>
      </c>
      <c r="J53" s="95">
        <v>0.16</v>
      </c>
      <c r="K53" s="651">
        <v>41824.379999999997</v>
      </c>
      <c r="L53" s="95">
        <v>0.04</v>
      </c>
      <c r="M53" s="513">
        <v>8.3000000000000007</v>
      </c>
      <c r="N53" s="608">
        <v>100422221</v>
      </c>
      <c r="O53" s="607">
        <v>0.18</v>
      </c>
      <c r="P53" s="134">
        <v>0.01</v>
      </c>
    </row>
    <row r="54" spans="1:16" ht="15" hidden="1" customHeight="1">
      <c r="A54" s="421" t="s">
        <v>233</v>
      </c>
      <c r="B54" s="421" t="s">
        <v>234</v>
      </c>
      <c r="C54" s="95" t="s">
        <v>235</v>
      </c>
      <c r="D54" s="421" t="s">
        <v>235</v>
      </c>
      <c r="E54" s="312">
        <v>8001</v>
      </c>
      <c r="F54" s="421" t="s">
        <v>244</v>
      </c>
      <c r="G54" s="312">
        <v>8111</v>
      </c>
      <c r="H54" s="651" t="s">
        <v>526</v>
      </c>
      <c r="I54" s="70">
        <v>38388581</v>
      </c>
      <c r="J54" s="95">
        <v>0.16</v>
      </c>
      <c r="K54" s="651" t="s">
        <v>526</v>
      </c>
      <c r="L54" s="95" t="s">
        <v>526</v>
      </c>
      <c r="M54" s="513">
        <v>40.659999999999997</v>
      </c>
      <c r="N54" s="608">
        <v>38832808</v>
      </c>
      <c r="O54" s="607">
        <v>0.18</v>
      </c>
      <c r="P54" s="134">
        <v>0.17</v>
      </c>
    </row>
    <row r="55" spans="1:16" ht="15" hidden="1" customHeight="1">
      <c r="A55" s="421" t="s">
        <v>233</v>
      </c>
      <c r="B55" s="421" t="s">
        <v>234</v>
      </c>
      <c r="C55" s="95" t="s">
        <v>235</v>
      </c>
      <c r="D55" s="421" t="s">
        <v>235</v>
      </c>
      <c r="E55" s="312">
        <v>8001</v>
      </c>
      <c r="F55" s="421" t="s">
        <v>245</v>
      </c>
      <c r="G55" s="312">
        <v>8112</v>
      </c>
      <c r="H55" s="651" t="s">
        <v>526</v>
      </c>
      <c r="I55" s="70">
        <v>60207566</v>
      </c>
      <c r="J55" s="95">
        <v>0.16</v>
      </c>
      <c r="K55" s="651" t="s">
        <v>526</v>
      </c>
      <c r="L55" s="95" t="s">
        <v>526</v>
      </c>
      <c r="M55" s="513">
        <v>0</v>
      </c>
      <c r="N55" s="608">
        <v>59418332</v>
      </c>
      <c r="O55" s="607">
        <v>0.18</v>
      </c>
      <c r="P55" s="607">
        <v>0</v>
      </c>
    </row>
    <row r="56" spans="1:16" ht="15" hidden="1" customHeight="1">
      <c r="A56" s="421" t="s">
        <v>233</v>
      </c>
      <c r="B56" s="421" t="s">
        <v>233</v>
      </c>
      <c r="C56" s="95" t="s">
        <v>172</v>
      </c>
      <c r="D56" s="421" t="s">
        <v>246</v>
      </c>
      <c r="E56" s="312">
        <v>8301</v>
      </c>
      <c r="F56" s="421" t="s">
        <v>247</v>
      </c>
      <c r="G56" s="312">
        <v>8301</v>
      </c>
      <c r="H56" s="651">
        <v>10.02</v>
      </c>
      <c r="I56" s="70">
        <v>151283889</v>
      </c>
      <c r="J56" s="95">
        <v>0.16</v>
      </c>
      <c r="K56" s="651" t="s">
        <v>526</v>
      </c>
      <c r="L56" s="95">
        <v>0.01</v>
      </c>
      <c r="M56" s="513">
        <v>856.12000000000023</v>
      </c>
      <c r="N56" s="608">
        <v>155015489</v>
      </c>
      <c r="O56" s="607">
        <v>0.18</v>
      </c>
      <c r="P56" s="134">
        <v>0.87</v>
      </c>
    </row>
    <row r="57" spans="1:16" ht="15" hidden="1" customHeight="1">
      <c r="A57" s="421" t="s">
        <v>233</v>
      </c>
      <c r="B57" s="421" t="s">
        <v>233</v>
      </c>
      <c r="C57" s="95" t="s">
        <v>172</v>
      </c>
      <c r="D57" s="421" t="s">
        <v>246</v>
      </c>
      <c r="E57" s="312">
        <v>8301</v>
      </c>
      <c r="F57" s="424" t="s">
        <v>248</v>
      </c>
      <c r="G57" s="312">
        <v>8306</v>
      </c>
      <c r="H57" s="651">
        <v>41.5</v>
      </c>
      <c r="I57" s="70">
        <v>13434062</v>
      </c>
      <c r="J57" s="95">
        <v>0.16</v>
      </c>
      <c r="K57" s="651">
        <v>58597.97</v>
      </c>
      <c r="L57" s="95">
        <v>0.44</v>
      </c>
      <c r="M57" s="513">
        <v>4.7699999999999996</v>
      </c>
      <c r="N57" s="608">
        <v>11615275</v>
      </c>
      <c r="O57" s="607">
        <v>0.18</v>
      </c>
      <c r="P57" s="607">
        <v>0.06</v>
      </c>
    </row>
    <row r="58" spans="1:16" ht="15" hidden="1" customHeight="1">
      <c r="A58" s="421" t="s">
        <v>249</v>
      </c>
      <c r="B58" s="421" t="s">
        <v>250</v>
      </c>
      <c r="C58" s="95" t="s">
        <v>172</v>
      </c>
      <c r="D58" s="421" t="s">
        <v>251</v>
      </c>
      <c r="E58" s="312">
        <v>9001</v>
      </c>
      <c r="F58" s="421" t="s">
        <v>252</v>
      </c>
      <c r="G58" s="312">
        <v>9101</v>
      </c>
      <c r="H58" s="651">
        <v>16</v>
      </c>
      <c r="I58" s="70">
        <v>218691410</v>
      </c>
      <c r="J58" s="95">
        <v>0.14000000000000001</v>
      </c>
      <c r="K58" s="651">
        <v>20083.63</v>
      </c>
      <c r="L58" s="95">
        <v>0.01</v>
      </c>
      <c r="M58" s="513">
        <v>157.04000000000002</v>
      </c>
      <c r="N58" s="608">
        <v>217069574</v>
      </c>
      <c r="O58" s="607">
        <v>0.16</v>
      </c>
      <c r="P58" s="494">
        <v>0.1</v>
      </c>
    </row>
    <row r="59" spans="1:16" ht="15" hidden="1" customHeight="1">
      <c r="A59" s="421" t="s">
        <v>249</v>
      </c>
      <c r="B59" s="421" t="s">
        <v>250</v>
      </c>
      <c r="C59" s="95" t="s">
        <v>172</v>
      </c>
      <c r="D59" s="421" t="s">
        <v>251</v>
      </c>
      <c r="E59" s="312">
        <v>9001</v>
      </c>
      <c r="F59" s="421" t="s">
        <v>253</v>
      </c>
      <c r="G59" s="312">
        <v>9112</v>
      </c>
      <c r="H59" s="651">
        <v>1.5</v>
      </c>
      <c r="I59" s="70">
        <v>35500802</v>
      </c>
      <c r="J59" s="95">
        <v>0.14000000000000001</v>
      </c>
      <c r="K59" s="651">
        <v>1870.31</v>
      </c>
      <c r="L59" s="95">
        <v>0.01</v>
      </c>
      <c r="M59" s="513">
        <v>70.5</v>
      </c>
      <c r="N59" s="608">
        <v>35797647</v>
      </c>
      <c r="O59" s="607">
        <v>0.16</v>
      </c>
      <c r="P59" s="134">
        <v>0.28000000000000003</v>
      </c>
    </row>
    <row r="60" spans="1:16" ht="15" hidden="1" customHeight="1">
      <c r="A60" s="421" t="s">
        <v>249</v>
      </c>
      <c r="B60" s="423" t="s">
        <v>250</v>
      </c>
      <c r="C60" s="95" t="s">
        <v>172</v>
      </c>
      <c r="D60" s="423" t="s">
        <v>254</v>
      </c>
      <c r="E60" s="312">
        <v>9120</v>
      </c>
      <c r="F60" s="423" t="s">
        <v>254</v>
      </c>
      <c r="G60" s="312">
        <v>9120</v>
      </c>
      <c r="H60" s="651">
        <v>66.16</v>
      </c>
      <c r="I60" s="70">
        <v>45142897</v>
      </c>
      <c r="J60" s="95">
        <v>0.15</v>
      </c>
      <c r="K60" s="651">
        <v>85109.35</v>
      </c>
      <c r="L60" s="95">
        <v>0.19</v>
      </c>
      <c r="M60" s="513">
        <v>5</v>
      </c>
      <c r="N60" s="608">
        <v>45524454</v>
      </c>
      <c r="O60" s="607">
        <v>0.17</v>
      </c>
      <c r="P60" s="134">
        <v>0.02</v>
      </c>
    </row>
    <row r="61" spans="1:16" ht="15" hidden="1" customHeight="1">
      <c r="A61" s="421" t="s">
        <v>249</v>
      </c>
      <c r="B61" s="423" t="s">
        <v>255</v>
      </c>
      <c r="C61" s="95" t="s">
        <v>172</v>
      </c>
      <c r="D61" s="423" t="s">
        <v>256</v>
      </c>
      <c r="E61" s="312">
        <v>9201</v>
      </c>
      <c r="F61" s="423" t="s">
        <v>256</v>
      </c>
      <c r="G61" s="312">
        <v>9201</v>
      </c>
      <c r="H61" s="651">
        <v>3</v>
      </c>
      <c r="I61" s="70">
        <v>37911399</v>
      </c>
      <c r="J61" s="95">
        <v>0.16</v>
      </c>
      <c r="K61" s="651">
        <v>4155.5600000000004</v>
      </c>
      <c r="L61" s="95">
        <v>0.01</v>
      </c>
      <c r="M61" s="513">
        <v>142.28</v>
      </c>
      <c r="N61" s="608">
        <v>37943812</v>
      </c>
      <c r="O61" s="610">
        <v>0.18</v>
      </c>
      <c r="P61" s="134">
        <v>0.59</v>
      </c>
    </row>
    <row r="62" spans="1:16" ht="15" hidden="1" customHeight="1">
      <c r="A62" s="421" t="s">
        <v>257</v>
      </c>
      <c r="B62" s="421" t="s">
        <v>258</v>
      </c>
      <c r="C62" s="95" t="s">
        <v>172</v>
      </c>
      <c r="D62" s="421" t="s">
        <v>259</v>
      </c>
      <c r="E62" s="312">
        <v>10001</v>
      </c>
      <c r="F62" s="421" t="s">
        <v>260</v>
      </c>
      <c r="G62" s="312">
        <v>10101</v>
      </c>
      <c r="H62" s="651" t="s">
        <v>526</v>
      </c>
      <c r="I62" s="70">
        <v>192873201</v>
      </c>
      <c r="J62" s="95">
        <v>0.13</v>
      </c>
      <c r="K62" s="651" t="s">
        <v>526</v>
      </c>
      <c r="L62" s="95" t="s">
        <v>526</v>
      </c>
      <c r="M62" s="513">
        <v>8.5800000000000018</v>
      </c>
      <c r="N62" s="608">
        <v>199290229</v>
      </c>
      <c r="O62" s="607">
        <v>0.14000000000000001</v>
      </c>
      <c r="P62" s="134">
        <v>0.01</v>
      </c>
    </row>
    <row r="63" spans="1:16" ht="15" hidden="1" customHeight="1">
      <c r="A63" s="421" t="s">
        <v>257</v>
      </c>
      <c r="B63" s="421" t="s">
        <v>258</v>
      </c>
      <c r="C63" s="95" t="s">
        <v>172</v>
      </c>
      <c r="D63" s="421" t="s">
        <v>259</v>
      </c>
      <c r="E63" s="312">
        <v>10001</v>
      </c>
      <c r="F63" s="421" t="s">
        <v>261</v>
      </c>
      <c r="G63" s="312">
        <v>10109</v>
      </c>
      <c r="H63" s="651">
        <v>15.43</v>
      </c>
      <c r="I63" s="70">
        <v>48503615</v>
      </c>
      <c r="J63" s="95">
        <v>0.13</v>
      </c>
      <c r="K63" s="651">
        <v>17404.87</v>
      </c>
      <c r="L63" s="95">
        <v>0.04</v>
      </c>
      <c r="M63" s="513">
        <v>84.84</v>
      </c>
      <c r="N63" s="608">
        <v>51724098</v>
      </c>
      <c r="O63" s="607">
        <v>0.15</v>
      </c>
      <c r="P63" s="607">
        <v>0.22</v>
      </c>
    </row>
    <row r="64" spans="1:16" ht="15" hidden="1" customHeight="1">
      <c r="A64" s="421" t="s">
        <v>257</v>
      </c>
      <c r="B64" s="423" t="s">
        <v>262</v>
      </c>
      <c r="C64" s="95" t="s">
        <v>172</v>
      </c>
      <c r="D64" s="423" t="s">
        <v>263</v>
      </c>
      <c r="E64" s="312">
        <v>10201</v>
      </c>
      <c r="F64" s="423" t="s">
        <v>263</v>
      </c>
      <c r="G64" s="312">
        <v>10201</v>
      </c>
      <c r="H64" s="651">
        <v>3</v>
      </c>
      <c r="I64" s="70">
        <v>37654308</v>
      </c>
      <c r="J64" s="95">
        <v>0.12</v>
      </c>
      <c r="K64" s="651">
        <v>3265.17</v>
      </c>
      <c r="L64" s="95">
        <v>0.01</v>
      </c>
      <c r="M64" s="513">
        <v>0</v>
      </c>
      <c r="N64" s="608">
        <v>38480921</v>
      </c>
      <c r="O64" s="607">
        <v>0.14000000000000001</v>
      </c>
      <c r="P64" s="607">
        <v>0</v>
      </c>
    </row>
    <row r="65" spans="1:16" ht="15" hidden="1" customHeight="1">
      <c r="A65" s="421" t="s">
        <v>257</v>
      </c>
      <c r="B65" s="421" t="s">
        <v>264</v>
      </c>
      <c r="C65" s="95" t="s">
        <v>172</v>
      </c>
      <c r="D65" s="421" t="s">
        <v>264</v>
      </c>
      <c r="E65" s="312">
        <v>10301</v>
      </c>
      <c r="F65" s="421" t="s">
        <v>264</v>
      </c>
      <c r="G65" s="312">
        <v>10301</v>
      </c>
      <c r="H65" s="651">
        <v>60.679999999999993</v>
      </c>
      <c r="I65" s="70">
        <v>134835350</v>
      </c>
      <c r="J65" s="95">
        <v>0.13</v>
      </c>
      <c r="K65" s="651">
        <v>69619.45</v>
      </c>
      <c r="L65" s="95">
        <v>0.05</v>
      </c>
      <c r="M65" s="513">
        <v>89.08</v>
      </c>
      <c r="N65" s="608">
        <v>136558712</v>
      </c>
      <c r="O65" s="607">
        <v>0.15</v>
      </c>
      <c r="P65" s="134">
        <v>0.09</v>
      </c>
    </row>
    <row r="66" spans="1:16" ht="15" hidden="1" customHeight="1">
      <c r="A66" s="421" t="s">
        <v>265</v>
      </c>
      <c r="B66" s="423" t="s">
        <v>266</v>
      </c>
      <c r="C66" s="95" t="s">
        <v>172</v>
      </c>
      <c r="D66" s="423" t="s">
        <v>266</v>
      </c>
      <c r="E66" s="312">
        <v>11101</v>
      </c>
      <c r="F66" s="423" t="s">
        <v>266</v>
      </c>
      <c r="G66" s="312">
        <v>11101</v>
      </c>
      <c r="H66" s="651">
        <v>1.43</v>
      </c>
      <c r="I66" s="70">
        <v>46113498</v>
      </c>
      <c r="J66" s="95">
        <v>0.13</v>
      </c>
      <c r="K66" s="651" t="s">
        <v>526</v>
      </c>
      <c r="L66" s="95">
        <v>0</v>
      </c>
      <c r="M66" s="513">
        <v>7.56</v>
      </c>
      <c r="N66" s="608">
        <v>47411300</v>
      </c>
      <c r="O66" s="610">
        <v>0.15</v>
      </c>
      <c r="P66" s="134">
        <v>0.02</v>
      </c>
    </row>
    <row r="67" spans="1:16" ht="15" hidden="1" customHeight="1">
      <c r="A67" s="421" t="s">
        <v>267</v>
      </c>
      <c r="B67" s="421" t="s">
        <v>267</v>
      </c>
      <c r="C67" s="95" t="s">
        <v>172</v>
      </c>
      <c r="D67" s="421" t="s">
        <v>268</v>
      </c>
      <c r="E67" s="312">
        <v>12101</v>
      </c>
      <c r="F67" s="424" t="s">
        <v>268</v>
      </c>
      <c r="G67" s="312">
        <v>12101</v>
      </c>
      <c r="H67" s="651" t="s">
        <v>526</v>
      </c>
      <c r="I67" s="70">
        <v>105063512</v>
      </c>
      <c r="J67" s="95">
        <v>0.12</v>
      </c>
      <c r="K67" s="651" t="s">
        <v>526</v>
      </c>
      <c r="L67" s="95" t="s">
        <v>526</v>
      </c>
      <c r="M67" s="513">
        <v>4.3</v>
      </c>
      <c r="N67" s="608">
        <v>105085053</v>
      </c>
      <c r="O67" s="607">
        <v>0.13</v>
      </c>
      <c r="P67" s="134">
        <v>0</v>
      </c>
    </row>
    <row r="68" spans="1:16" ht="15" customHeight="1">
      <c r="A68" s="421" t="s">
        <v>269</v>
      </c>
      <c r="B68" s="421" t="s">
        <v>270</v>
      </c>
      <c r="C68" s="95" t="s">
        <v>271</v>
      </c>
      <c r="D68" s="421" t="s">
        <v>271</v>
      </c>
      <c r="E68" s="312">
        <v>13001</v>
      </c>
      <c r="F68" s="421" t="s">
        <v>270</v>
      </c>
      <c r="G68" s="312">
        <v>13101</v>
      </c>
      <c r="H68" s="651">
        <v>32.47</v>
      </c>
      <c r="I68" s="70">
        <v>510425948</v>
      </c>
      <c r="J68" s="95">
        <v>0.16</v>
      </c>
      <c r="K68" s="651">
        <v>45764.44</v>
      </c>
      <c r="L68" s="95">
        <v>0.01</v>
      </c>
      <c r="M68" s="513">
        <v>239.76000000000002</v>
      </c>
      <c r="N68" s="608">
        <v>523641010</v>
      </c>
      <c r="O68" s="607">
        <v>0.18</v>
      </c>
      <c r="P68" s="134">
        <v>7.0000000000000007E-2</v>
      </c>
    </row>
    <row r="69" spans="1:16" ht="15" customHeight="1">
      <c r="A69" s="421" t="s">
        <v>269</v>
      </c>
      <c r="B69" s="421" t="s">
        <v>270</v>
      </c>
      <c r="C69" s="95" t="s">
        <v>271</v>
      </c>
      <c r="D69" s="421" t="s">
        <v>271</v>
      </c>
      <c r="E69" s="312">
        <v>13001</v>
      </c>
      <c r="F69" s="421" t="s">
        <v>272</v>
      </c>
      <c r="G69" s="312">
        <v>13102</v>
      </c>
      <c r="H69" s="651">
        <v>104.5</v>
      </c>
      <c r="I69" s="70">
        <v>61415878</v>
      </c>
      <c r="J69" s="95">
        <v>0.16</v>
      </c>
      <c r="K69" s="651">
        <v>147617.98000000001</v>
      </c>
      <c r="L69" s="95">
        <v>0.24</v>
      </c>
      <c r="M69" s="513">
        <v>26.15</v>
      </c>
      <c r="N69" s="608">
        <v>61706061</v>
      </c>
      <c r="O69" s="610">
        <v>0.18</v>
      </c>
      <c r="P69" s="134">
        <v>7.0000000000000007E-2</v>
      </c>
    </row>
    <row r="70" spans="1:16" ht="15" customHeight="1">
      <c r="A70" s="421" t="s">
        <v>269</v>
      </c>
      <c r="B70" s="421" t="s">
        <v>270</v>
      </c>
      <c r="C70" s="95" t="s">
        <v>271</v>
      </c>
      <c r="D70" s="421" t="s">
        <v>271</v>
      </c>
      <c r="E70" s="312">
        <v>13001</v>
      </c>
      <c r="F70" s="421" t="s">
        <v>273</v>
      </c>
      <c r="G70" s="312">
        <v>13103</v>
      </c>
      <c r="H70" s="651" t="s">
        <v>526</v>
      </c>
      <c r="I70" s="70">
        <v>88104713</v>
      </c>
      <c r="J70" s="95">
        <v>0.16</v>
      </c>
      <c r="K70" s="651" t="s">
        <v>526</v>
      </c>
      <c r="L70" s="95" t="s">
        <v>526</v>
      </c>
      <c r="M70" s="513">
        <v>0</v>
      </c>
      <c r="N70" s="608">
        <v>90234832</v>
      </c>
      <c r="O70" s="607">
        <v>0.18</v>
      </c>
      <c r="P70" s="607">
        <v>0</v>
      </c>
    </row>
    <row r="71" spans="1:16" ht="15" customHeight="1">
      <c r="A71" s="421" t="s">
        <v>269</v>
      </c>
      <c r="B71" s="421" t="s">
        <v>270</v>
      </c>
      <c r="C71" s="95" t="s">
        <v>271</v>
      </c>
      <c r="D71" s="421" t="s">
        <v>271</v>
      </c>
      <c r="E71" s="312">
        <v>13001</v>
      </c>
      <c r="F71" s="421" t="s">
        <v>274</v>
      </c>
      <c r="G71" s="312">
        <v>13104</v>
      </c>
      <c r="H71" s="651" t="s">
        <v>526</v>
      </c>
      <c r="I71" s="70">
        <v>93991659</v>
      </c>
      <c r="J71" s="95">
        <v>0.16</v>
      </c>
      <c r="K71" s="651" t="s">
        <v>526</v>
      </c>
      <c r="L71" s="95" t="s">
        <v>526</v>
      </c>
      <c r="M71" s="513">
        <v>13.08</v>
      </c>
      <c r="N71" s="608">
        <v>95735186</v>
      </c>
      <c r="O71" s="610">
        <v>0.18</v>
      </c>
      <c r="P71" s="134">
        <v>0.02</v>
      </c>
    </row>
    <row r="72" spans="1:16" ht="15" customHeight="1">
      <c r="A72" s="421" t="s">
        <v>269</v>
      </c>
      <c r="B72" s="421" t="s">
        <v>270</v>
      </c>
      <c r="C72" s="95" t="s">
        <v>271</v>
      </c>
      <c r="D72" s="421" t="s">
        <v>271</v>
      </c>
      <c r="E72" s="312">
        <v>13001</v>
      </c>
      <c r="F72" s="421" t="s">
        <v>275</v>
      </c>
      <c r="G72" s="312">
        <v>13105</v>
      </c>
      <c r="H72" s="651" t="s">
        <v>526</v>
      </c>
      <c r="I72" s="70">
        <v>106786462</v>
      </c>
      <c r="J72" s="95">
        <v>0.16</v>
      </c>
      <c r="K72" s="651" t="s">
        <v>526</v>
      </c>
      <c r="L72" s="95" t="s">
        <v>526</v>
      </c>
      <c r="M72" s="513">
        <v>0</v>
      </c>
      <c r="N72" s="608">
        <v>107996527</v>
      </c>
      <c r="O72" s="607">
        <v>0.18</v>
      </c>
      <c r="P72" s="607">
        <v>0</v>
      </c>
    </row>
    <row r="73" spans="1:16" ht="15" customHeight="1">
      <c r="A73" s="421" t="s">
        <v>269</v>
      </c>
      <c r="B73" s="421" t="s">
        <v>270</v>
      </c>
      <c r="C73" s="95" t="s">
        <v>271</v>
      </c>
      <c r="D73" s="421" t="s">
        <v>271</v>
      </c>
      <c r="E73" s="312">
        <v>13001</v>
      </c>
      <c r="F73" s="421" t="s">
        <v>276</v>
      </c>
      <c r="G73" s="312">
        <v>13106</v>
      </c>
      <c r="H73" s="651">
        <v>4.5999999999999996</v>
      </c>
      <c r="I73" s="70">
        <v>125640390</v>
      </c>
      <c r="J73" s="95">
        <v>0.16</v>
      </c>
      <c r="K73" s="651">
        <v>6467.18</v>
      </c>
      <c r="L73" s="95">
        <v>0.01</v>
      </c>
      <c r="M73" s="513">
        <v>2</v>
      </c>
      <c r="N73" s="608">
        <v>135946642</v>
      </c>
      <c r="O73" s="610">
        <v>0.18</v>
      </c>
      <c r="P73" s="134">
        <v>0</v>
      </c>
    </row>
    <row r="74" spans="1:16" ht="15" customHeight="1">
      <c r="A74" s="421" t="s">
        <v>269</v>
      </c>
      <c r="B74" s="421" t="s">
        <v>270</v>
      </c>
      <c r="C74" s="95" t="s">
        <v>271</v>
      </c>
      <c r="D74" s="421" t="s">
        <v>271</v>
      </c>
      <c r="E74" s="312">
        <v>13001</v>
      </c>
      <c r="F74" s="421" t="s">
        <v>277</v>
      </c>
      <c r="G74" s="312">
        <v>13107</v>
      </c>
      <c r="H74" s="651">
        <v>99.1</v>
      </c>
      <c r="I74" s="70">
        <v>89921068</v>
      </c>
      <c r="J74" s="95">
        <v>0.16</v>
      </c>
      <c r="K74" s="651">
        <v>135402.74</v>
      </c>
      <c r="L74" s="95">
        <v>0.15</v>
      </c>
      <c r="M74" s="513">
        <v>161.97</v>
      </c>
      <c r="N74" s="608">
        <v>91746239</v>
      </c>
      <c r="O74" s="610">
        <v>0.18</v>
      </c>
      <c r="P74" s="134">
        <v>0.28000000000000003</v>
      </c>
    </row>
    <row r="75" spans="1:16" ht="15" customHeight="1">
      <c r="A75" s="421" t="s">
        <v>269</v>
      </c>
      <c r="B75" s="421" t="s">
        <v>270</v>
      </c>
      <c r="C75" s="95" t="s">
        <v>271</v>
      </c>
      <c r="D75" s="421" t="s">
        <v>271</v>
      </c>
      <c r="E75" s="312">
        <v>13001</v>
      </c>
      <c r="F75" s="421" t="s">
        <v>278</v>
      </c>
      <c r="G75" s="312">
        <v>13108</v>
      </c>
      <c r="H75" s="651">
        <v>17.96</v>
      </c>
      <c r="I75" s="70">
        <v>90935485</v>
      </c>
      <c r="J75" s="95">
        <v>0.16</v>
      </c>
      <c r="K75" s="651">
        <v>25338.79</v>
      </c>
      <c r="L75" s="95">
        <v>0.03</v>
      </c>
      <c r="M75" s="513">
        <v>12.870000000000001</v>
      </c>
      <c r="N75" s="608">
        <v>95971217</v>
      </c>
      <c r="O75" s="610">
        <v>0.18</v>
      </c>
      <c r="P75" s="134">
        <v>0.02</v>
      </c>
    </row>
    <row r="76" spans="1:16" ht="15" customHeight="1">
      <c r="A76" s="421" t="s">
        <v>269</v>
      </c>
      <c r="B76" s="421" t="s">
        <v>270</v>
      </c>
      <c r="C76" s="95" t="s">
        <v>271</v>
      </c>
      <c r="D76" s="421" t="s">
        <v>271</v>
      </c>
      <c r="E76" s="312">
        <v>13001</v>
      </c>
      <c r="F76" s="421" t="s">
        <v>279</v>
      </c>
      <c r="G76" s="312">
        <v>13109</v>
      </c>
      <c r="H76" s="651">
        <v>3.86</v>
      </c>
      <c r="I76" s="70">
        <v>81254766</v>
      </c>
      <c r="J76" s="95">
        <v>0.16</v>
      </c>
      <c r="K76" s="651">
        <v>5448.25</v>
      </c>
      <c r="L76" s="95">
        <v>0.01</v>
      </c>
      <c r="M76" s="513">
        <v>4.24</v>
      </c>
      <c r="N76" s="608">
        <v>82158131</v>
      </c>
      <c r="O76" s="610">
        <v>0.18</v>
      </c>
      <c r="P76" s="134">
        <v>0.01</v>
      </c>
    </row>
    <row r="77" spans="1:16" ht="15" customHeight="1">
      <c r="A77" s="421" t="s">
        <v>269</v>
      </c>
      <c r="B77" s="421" t="s">
        <v>270</v>
      </c>
      <c r="C77" s="95" t="s">
        <v>271</v>
      </c>
      <c r="D77" s="421" t="s">
        <v>271</v>
      </c>
      <c r="E77" s="312">
        <v>13001</v>
      </c>
      <c r="F77" s="421" t="s">
        <v>280</v>
      </c>
      <c r="G77" s="312">
        <v>13110</v>
      </c>
      <c r="H77" s="651">
        <v>16.164999999999999</v>
      </c>
      <c r="I77" s="70">
        <v>312261098</v>
      </c>
      <c r="J77" s="95">
        <v>0.16</v>
      </c>
      <c r="K77" s="651">
        <v>22621.87</v>
      </c>
      <c r="L77" s="95">
        <v>0.01</v>
      </c>
      <c r="M77" s="513">
        <v>88.02</v>
      </c>
      <c r="N77" s="608">
        <v>319333334</v>
      </c>
      <c r="O77" s="610">
        <v>0.18</v>
      </c>
      <c r="P77" s="134">
        <v>0.04</v>
      </c>
    </row>
    <row r="78" spans="1:16" ht="15" customHeight="1">
      <c r="A78" s="421" t="s">
        <v>269</v>
      </c>
      <c r="B78" s="421" t="s">
        <v>270</v>
      </c>
      <c r="C78" s="95" t="s">
        <v>271</v>
      </c>
      <c r="D78" s="421" t="s">
        <v>271</v>
      </c>
      <c r="E78" s="312">
        <v>13001</v>
      </c>
      <c r="F78" s="421" t="s">
        <v>281</v>
      </c>
      <c r="G78" s="312">
        <v>13111</v>
      </c>
      <c r="H78" s="651" t="s">
        <v>526</v>
      </c>
      <c r="I78" s="70">
        <v>82168880</v>
      </c>
      <c r="J78" s="95">
        <v>0.16</v>
      </c>
      <c r="K78" s="651" t="s">
        <v>526</v>
      </c>
      <c r="L78" s="95" t="s">
        <v>526</v>
      </c>
      <c r="M78" s="513">
        <v>203</v>
      </c>
      <c r="N78" s="608">
        <v>82896000</v>
      </c>
      <c r="O78" s="610">
        <v>0.18</v>
      </c>
      <c r="P78" s="134">
        <v>0.39</v>
      </c>
    </row>
    <row r="79" spans="1:16" ht="15" customHeight="1">
      <c r="A79" s="421" t="s">
        <v>269</v>
      </c>
      <c r="B79" s="421" t="s">
        <v>270</v>
      </c>
      <c r="C79" s="95" t="s">
        <v>271</v>
      </c>
      <c r="D79" s="421" t="s">
        <v>271</v>
      </c>
      <c r="E79" s="312">
        <v>13001</v>
      </c>
      <c r="F79" s="421" t="s">
        <v>282</v>
      </c>
      <c r="G79" s="312">
        <v>13112</v>
      </c>
      <c r="H79" s="651">
        <v>3</v>
      </c>
      <c r="I79" s="70">
        <v>106745041</v>
      </c>
      <c r="J79" s="95">
        <v>0.16</v>
      </c>
      <c r="K79" s="651">
        <v>4256.6000000000004</v>
      </c>
      <c r="L79" s="95">
        <v>0</v>
      </c>
      <c r="M79" s="513">
        <v>65</v>
      </c>
      <c r="N79" s="608">
        <v>107801663</v>
      </c>
      <c r="O79" s="610">
        <v>0.18</v>
      </c>
      <c r="P79" s="494">
        <v>0.1</v>
      </c>
    </row>
    <row r="80" spans="1:16" ht="15" customHeight="1">
      <c r="A80" s="421" t="s">
        <v>269</v>
      </c>
      <c r="B80" s="421" t="s">
        <v>270</v>
      </c>
      <c r="C80" s="95" t="s">
        <v>271</v>
      </c>
      <c r="D80" s="421" t="s">
        <v>271</v>
      </c>
      <c r="E80" s="312">
        <v>13001</v>
      </c>
      <c r="F80" s="421" t="s">
        <v>283</v>
      </c>
      <c r="G80" s="312">
        <v>13113</v>
      </c>
      <c r="H80" s="651">
        <v>70.609999999999985</v>
      </c>
      <c r="I80" s="70">
        <v>111256223</v>
      </c>
      <c r="J80" s="95">
        <v>0.16</v>
      </c>
      <c r="K80" s="651">
        <v>100026.5</v>
      </c>
      <c r="L80" s="95">
        <v>0.09</v>
      </c>
      <c r="M80" s="513">
        <v>125.31</v>
      </c>
      <c r="N80" s="608">
        <v>111886714</v>
      </c>
      <c r="O80" s="610">
        <v>0.18</v>
      </c>
      <c r="P80" s="134">
        <v>0.18</v>
      </c>
    </row>
    <row r="81" spans="1:16" ht="15" customHeight="1">
      <c r="A81" s="421" t="s">
        <v>269</v>
      </c>
      <c r="B81" s="421" t="s">
        <v>270</v>
      </c>
      <c r="C81" s="95" t="s">
        <v>271</v>
      </c>
      <c r="D81" s="421" t="s">
        <v>271</v>
      </c>
      <c r="E81" s="312">
        <v>13001</v>
      </c>
      <c r="F81" s="421" t="s">
        <v>284</v>
      </c>
      <c r="G81" s="312">
        <v>13114</v>
      </c>
      <c r="H81" s="651">
        <v>135.80100000000002</v>
      </c>
      <c r="I81" s="70">
        <v>412557199</v>
      </c>
      <c r="J81" s="95">
        <v>0.17</v>
      </c>
      <c r="K81" s="651">
        <v>196971.4</v>
      </c>
      <c r="L81" s="95">
        <v>0.05</v>
      </c>
      <c r="M81" s="513">
        <v>534.14999999999372</v>
      </c>
      <c r="N81" s="608">
        <v>407041611</v>
      </c>
      <c r="O81" s="610">
        <v>0.19</v>
      </c>
      <c r="P81" s="134">
        <v>0.22</v>
      </c>
    </row>
    <row r="82" spans="1:16" ht="15" customHeight="1">
      <c r="A82" s="421" t="s">
        <v>269</v>
      </c>
      <c r="B82" s="421" t="s">
        <v>270</v>
      </c>
      <c r="C82" s="95" t="s">
        <v>271</v>
      </c>
      <c r="D82" s="421" t="s">
        <v>271</v>
      </c>
      <c r="E82" s="312">
        <v>13001</v>
      </c>
      <c r="F82" s="421" t="s">
        <v>285</v>
      </c>
      <c r="G82" s="312">
        <v>13115</v>
      </c>
      <c r="H82" s="651">
        <v>226.19999999999996</v>
      </c>
      <c r="I82" s="70">
        <v>153277886</v>
      </c>
      <c r="J82" s="95">
        <v>0.17</v>
      </c>
      <c r="K82" s="651">
        <v>336669.08</v>
      </c>
      <c r="L82" s="95">
        <v>0.22</v>
      </c>
      <c r="M82" s="513">
        <v>141.80000000000001</v>
      </c>
      <c r="N82" s="608">
        <v>154506470</v>
      </c>
      <c r="O82" s="610">
        <v>0.19</v>
      </c>
      <c r="P82" s="134">
        <v>0.15</v>
      </c>
    </row>
    <row r="83" spans="1:16" ht="15" customHeight="1">
      <c r="A83" s="421" t="s">
        <v>269</v>
      </c>
      <c r="B83" s="421" t="s">
        <v>270</v>
      </c>
      <c r="C83" s="95" t="s">
        <v>271</v>
      </c>
      <c r="D83" s="421" t="s">
        <v>271</v>
      </c>
      <c r="E83" s="312">
        <v>13001</v>
      </c>
      <c r="F83" s="421" t="s">
        <v>286</v>
      </c>
      <c r="G83" s="312">
        <v>13116</v>
      </c>
      <c r="H83" s="651" t="s">
        <v>526</v>
      </c>
      <c r="I83" s="70">
        <v>64662417</v>
      </c>
      <c r="J83" s="95">
        <v>0.16</v>
      </c>
      <c r="K83" s="651" t="s">
        <v>526</v>
      </c>
      <c r="L83" s="95" t="s">
        <v>526</v>
      </c>
      <c r="M83" s="513">
        <v>0</v>
      </c>
      <c r="N83" s="608">
        <v>65093940</v>
      </c>
      <c r="O83" s="607">
        <v>0.18</v>
      </c>
      <c r="P83" s="607">
        <v>0</v>
      </c>
    </row>
    <row r="84" spans="1:16" ht="15" customHeight="1">
      <c r="A84" s="421" t="s">
        <v>269</v>
      </c>
      <c r="B84" s="421" t="s">
        <v>270</v>
      </c>
      <c r="C84" s="95" t="s">
        <v>271</v>
      </c>
      <c r="D84" s="421" t="s">
        <v>271</v>
      </c>
      <c r="E84" s="312">
        <v>13001</v>
      </c>
      <c r="F84" s="421" t="s">
        <v>287</v>
      </c>
      <c r="G84" s="312">
        <v>13117</v>
      </c>
      <c r="H84" s="651">
        <v>64.77</v>
      </c>
      <c r="I84" s="70">
        <v>64008291</v>
      </c>
      <c r="J84" s="95">
        <v>0.16</v>
      </c>
      <c r="K84" s="651">
        <v>91818.72</v>
      </c>
      <c r="L84" s="95">
        <v>0.14000000000000001</v>
      </c>
      <c r="M84" s="513">
        <v>0</v>
      </c>
      <c r="N84" s="608">
        <v>64491686</v>
      </c>
      <c r="O84" s="607">
        <v>0.18</v>
      </c>
      <c r="P84" s="607">
        <v>0</v>
      </c>
    </row>
    <row r="85" spans="1:16" ht="15" customHeight="1">
      <c r="A85" s="421" t="s">
        <v>269</v>
      </c>
      <c r="B85" s="421" t="s">
        <v>270</v>
      </c>
      <c r="C85" s="95" t="s">
        <v>271</v>
      </c>
      <c r="D85" s="421" t="s">
        <v>271</v>
      </c>
      <c r="E85" s="312">
        <v>13001</v>
      </c>
      <c r="F85" s="421" t="s">
        <v>288</v>
      </c>
      <c r="G85" s="312">
        <v>13118</v>
      </c>
      <c r="H85" s="651">
        <v>64.099999999999994</v>
      </c>
      <c r="I85" s="70">
        <v>103034930</v>
      </c>
      <c r="J85" s="95">
        <v>0.16</v>
      </c>
      <c r="K85" s="651">
        <v>90113.919999999998</v>
      </c>
      <c r="L85" s="95">
        <v>0.09</v>
      </c>
      <c r="M85" s="513">
        <v>29.74</v>
      </c>
      <c r="N85" s="608">
        <v>103609699</v>
      </c>
      <c r="O85" s="610">
        <v>0.18</v>
      </c>
      <c r="P85" s="134">
        <v>0.05</v>
      </c>
    </row>
    <row r="86" spans="1:16" ht="15" customHeight="1">
      <c r="A86" s="421" t="s">
        <v>269</v>
      </c>
      <c r="B86" s="421" t="s">
        <v>270</v>
      </c>
      <c r="C86" s="95" t="s">
        <v>271</v>
      </c>
      <c r="D86" s="421" t="s">
        <v>271</v>
      </c>
      <c r="E86" s="312">
        <v>13001</v>
      </c>
      <c r="F86" s="421" t="s">
        <v>289</v>
      </c>
      <c r="G86" s="312">
        <v>13119</v>
      </c>
      <c r="H86" s="651">
        <v>161.37</v>
      </c>
      <c r="I86" s="70">
        <v>383015905</v>
      </c>
      <c r="J86" s="95">
        <v>0.16</v>
      </c>
      <c r="K86" s="651">
        <v>229792.75</v>
      </c>
      <c r="L86" s="95">
        <v>0.06</v>
      </c>
      <c r="M86" s="513">
        <v>120.13</v>
      </c>
      <c r="N86" s="608">
        <v>385047097</v>
      </c>
      <c r="O86" s="610">
        <v>0.18</v>
      </c>
      <c r="P86" s="134">
        <v>0.05</v>
      </c>
    </row>
    <row r="87" spans="1:16" ht="15" customHeight="1">
      <c r="A87" s="421" t="s">
        <v>269</v>
      </c>
      <c r="B87" s="421" t="s">
        <v>270</v>
      </c>
      <c r="C87" s="95" t="s">
        <v>271</v>
      </c>
      <c r="D87" s="421" t="s">
        <v>271</v>
      </c>
      <c r="E87" s="312">
        <v>13001</v>
      </c>
      <c r="F87" s="421" t="s">
        <v>290</v>
      </c>
      <c r="G87" s="312">
        <v>13120</v>
      </c>
      <c r="H87" s="651">
        <v>160.09</v>
      </c>
      <c r="I87" s="70">
        <v>237899737</v>
      </c>
      <c r="J87" s="95">
        <v>0.16</v>
      </c>
      <c r="K87" s="651">
        <v>224873.94</v>
      </c>
      <c r="L87" s="95">
        <v>0.09</v>
      </c>
      <c r="M87" s="513">
        <v>40.299999999999997</v>
      </c>
      <c r="N87" s="608">
        <v>243250612</v>
      </c>
      <c r="O87" s="610">
        <v>0.18</v>
      </c>
      <c r="P87" s="134">
        <v>0.03</v>
      </c>
    </row>
    <row r="88" spans="1:16" ht="15" customHeight="1">
      <c r="A88" s="421" t="s">
        <v>269</v>
      </c>
      <c r="B88" s="421" t="s">
        <v>270</v>
      </c>
      <c r="C88" s="95" t="s">
        <v>271</v>
      </c>
      <c r="D88" s="421" t="s">
        <v>271</v>
      </c>
      <c r="E88" s="312">
        <v>13001</v>
      </c>
      <c r="F88" s="421" t="s">
        <v>291</v>
      </c>
      <c r="G88" s="312">
        <v>13121</v>
      </c>
      <c r="H88" s="651">
        <v>2.5</v>
      </c>
      <c r="I88" s="70">
        <v>75322241</v>
      </c>
      <c r="J88" s="95">
        <v>0.16</v>
      </c>
      <c r="K88" s="651">
        <v>3526.15</v>
      </c>
      <c r="L88" s="95">
        <v>0</v>
      </c>
      <c r="M88" s="513">
        <v>7.5</v>
      </c>
      <c r="N88" s="608">
        <v>75142672</v>
      </c>
      <c r="O88" s="607">
        <v>0.18</v>
      </c>
      <c r="P88" s="134">
        <v>0.02</v>
      </c>
    </row>
    <row r="89" spans="1:16" ht="15" customHeight="1">
      <c r="A89" s="421" t="s">
        <v>269</v>
      </c>
      <c r="B89" s="421" t="s">
        <v>270</v>
      </c>
      <c r="C89" s="95" t="s">
        <v>271</v>
      </c>
      <c r="D89" s="421" t="s">
        <v>271</v>
      </c>
      <c r="E89" s="312">
        <v>13001</v>
      </c>
      <c r="F89" s="421" t="s">
        <v>292</v>
      </c>
      <c r="G89" s="312">
        <v>13122</v>
      </c>
      <c r="H89" s="651">
        <v>238.5</v>
      </c>
      <c r="I89" s="70">
        <v>195112042</v>
      </c>
      <c r="J89" s="95">
        <v>0.16</v>
      </c>
      <c r="K89" s="651">
        <v>333345.34999999998</v>
      </c>
      <c r="L89" s="95">
        <v>0.17</v>
      </c>
      <c r="M89" s="513">
        <v>217.22000000000003</v>
      </c>
      <c r="N89" s="608">
        <v>201708706</v>
      </c>
      <c r="O89" s="607">
        <v>0.18</v>
      </c>
      <c r="P89" s="134">
        <v>0.17</v>
      </c>
    </row>
    <row r="90" spans="1:16" ht="15" customHeight="1">
      <c r="A90" s="421" t="s">
        <v>269</v>
      </c>
      <c r="B90" s="421" t="s">
        <v>270</v>
      </c>
      <c r="C90" s="95" t="s">
        <v>271</v>
      </c>
      <c r="D90" s="421" t="s">
        <v>271</v>
      </c>
      <c r="E90" s="312">
        <v>13001</v>
      </c>
      <c r="F90" s="421" t="s">
        <v>293</v>
      </c>
      <c r="G90" s="312">
        <v>13123</v>
      </c>
      <c r="H90" s="651">
        <v>173.60000000000002</v>
      </c>
      <c r="I90" s="70">
        <v>237635148</v>
      </c>
      <c r="J90" s="95">
        <v>0.16</v>
      </c>
      <c r="K90" s="651">
        <v>243584.24</v>
      </c>
      <c r="L90" s="95">
        <v>0.1</v>
      </c>
      <c r="M90" s="513">
        <v>133.54000000000002</v>
      </c>
      <c r="N90" s="608">
        <v>238482574</v>
      </c>
      <c r="O90" s="607">
        <v>0.18</v>
      </c>
      <c r="P90" s="134">
        <v>0.09</v>
      </c>
    </row>
    <row r="91" spans="1:16" ht="15" customHeight="1">
      <c r="A91" s="421" t="s">
        <v>269</v>
      </c>
      <c r="B91" s="421" t="s">
        <v>270</v>
      </c>
      <c r="C91" s="95" t="s">
        <v>271</v>
      </c>
      <c r="D91" s="421" t="s">
        <v>271</v>
      </c>
      <c r="E91" s="312">
        <v>13001</v>
      </c>
      <c r="F91" s="421" t="s">
        <v>294</v>
      </c>
      <c r="G91" s="312">
        <v>13124</v>
      </c>
      <c r="H91" s="651">
        <v>251.23</v>
      </c>
      <c r="I91" s="70">
        <v>166944358</v>
      </c>
      <c r="J91" s="95">
        <v>0.16</v>
      </c>
      <c r="K91" s="651">
        <v>358190.84</v>
      </c>
      <c r="L91" s="95">
        <v>0.21</v>
      </c>
      <c r="M91" s="513">
        <v>184.9</v>
      </c>
      <c r="N91" s="608">
        <v>171450648</v>
      </c>
      <c r="O91" s="607">
        <v>0.18</v>
      </c>
      <c r="P91" s="134">
        <v>0.17</v>
      </c>
    </row>
    <row r="92" spans="1:16" ht="15" customHeight="1">
      <c r="A92" s="421" t="s">
        <v>269</v>
      </c>
      <c r="B92" s="421" t="s">
        <v>270</v>
      </c>
      <c r="C92" s="95" t="s">
        <v>271</v>
      </c>
      <c r="D92" s="421" t="s">
        <v>271</v>
      </c>
      <c r="E92" s="312">
        <v>13001</v>
      </c>
      <c r="F92" s="421" t="s">
        <v>295</v>
      </c>
      <c r="G92" s="312">
        <v>13125</v>
      </c>
      <c r="H92" s="651">
        <v>64.5</v>
      </c>
      <c r="I92" s="70">
        <v>149968750</v>
      </c>
      <c r="J92" s="95">
        <v>0.17</v>
      </c>
      <c r="K92" s="651">
        <v>94482.34</v>
      </c>
      <c r="L92" s="95">
        <v>0.06</v>
      </c>
      <c r="M92" s="513">
        <v>211.59</v>
      </c>
      <c r="N92" s="608">
        <v>151061648</v>
      </c>
      <c r="O92" s="607">
        <v>0.19</v>
      </c>
      <c r="P92" s="134">
        <v>0.23</v>
      </c>
    </row>
    <row r="93" spans="1:16" ht="15" customHeight="1">
      <c r="A93" s="421" t="s">
        <v>269</v>
      </c>
      <c r="B93" s="421" t="s">
        <v>270</v>
      </c>
      <c r="C93" s="95" t="s">
        <v>271</v>
      </c>
      <c r="D93" s="421" t="s">
        <v>271</v>
      </c>
      <c r="E93" s="312">
        <v>13001</v>
      </c>
      <c r="F93" s="421" t="s">
        <v>296</v>
      </c>
      <c r="G93" s="312">
        <v>13126</v>
      </c>
      <c r="H93" s="651">
        <v>71.5</v>
      </c>
      <c r="I93" s="70">
        <v>100151971</v>
      </c>
      <c r="J93" s="95">
        <v>0.16</v>
      </c>
      <c r="K93" s="651">
        <v>100547.06</v>
      </c>
      <c r="L93" s="95">
        <v>0.1</v>
      </c>
      <c r="M93" s="513">
        <v>96</v>
      </c>
      <c r="N93" s="608">
        <v>104063003</v>
      </c>
      <c r="O93" s="607">
        <v>0.18</v>
      </c>
      <c r="P93" s="134">
        <v>0.15</v>
      </c>
    </row>
    <row r="94" spans="1:16" ht="15" customHeight="1">
      <c r="A94" s="421" t="s">
        <v>269</v>
      </c>
      <c r="B94" s="421" t="s">
        <v>270</v>
      </c>
      <c r="C94" s="95" t="s">
        <v>271</v>
      </c>
      <c r="D94" s="421" t="s">
        <v>271</v>
      </c>
      <c r="E94" s="312">
        <v>13001</v>
      </c>
      <c r="F94" s="421" t="s">
        <v>297</v>
      </c>
      <c r="G94" s="312">
        <v>13127</v>
      </c>
      <c r="H94" s="651">
        <v>15</v>
      </c>
      <c r="I94" s="70">
        <v>135642984</v>
      </c>
      <c r="J94" s="95">
        <v>0.16</v>
      </c>
      <c r="K94" s="651">
        <v>21061.32</v>
      </c>
      <c r="L94" s="95">
        <v>0.02</v>
      </c>
      <c r="M94" s="513">
        <v>59.8</v>
      </c>
      <c r="N94" s="608">
        <v>133791578</v>
      </c>
      <c r="O94" s="607">
        <v>0.18</v>
      </c>
      <c r="P94" s="134">
        <v>7.0000000000000007E-2</v>
      </c>
    </row>
    <row r="95" spans="1:16" ht="15" customHeight="1">
      <c r="A95" s="421" t="s">
        <v>269</v>
      </c>
      <c r="B95" s="421" t="s">
        <v>270</v>
      </c>
      <c r="C95" s="95" t="s">
        <v>271</v>
      </c>
      <c r="D95" s="421" t="s">
        <v>271</v>
      </c>
      <c r="E95" s="312">
        <v>13001</v>
      </c>
      <c r="F95" s="421" t="s">
        <v>298</v>
      </c>
      <c r="G95" s="312">
        <v>13128</v>
      </c>
      <c r="H95" s="651">
        <v>0.81</v>
      </c>
      <c r="I95" s="70">
        <v>96977139</v>
      </c>
      <c r="J95" s="95">
        <v>0.16</v>
      </c>
      <c r="K95" s="651">
        <v>1156.76</v>
      </c>
      <c r="L95" s="95">
        <v>0</v>
      </c>
      <c r="M95" s="513">
        <v>100</v>
      </c>
      <c r="N95" s="608">
        <v>99366420</v>
      </c>
      <c r="O95" s="607">
        <v>0.19</v>
      </c>
      <c r="P95" s="134">
        <v>0.17</v>
      </c>
    </row>
    <row r="96" spans="1:16" ht="15" customHeight="1">
      <c r="A96" s="421" t="s">
        <v>269</v>
      </c>
      <c r="B96" s="421" t="s">
        <v>270</v>
      </c>
      <c r="C96" s="95" t="s">
        <v>271</v>
      </c>
      <c r="D96" s="421" t="s">
        <v>271</v>
      </c>
      <c r="E96" s="312">
        <v>13001</v>
      </c>
      <c r="F96" s="421" t="s">
        <v>299</v>
      </c>
      <c r="G96" s="312">
        <v>13129</v>
      </c>
      <c r="H96" s="651">
        <v>3</v>
      </c>
      <c r="I96" s="70">
        <v>72979846</v>
      </c>
      <c r="J96" s="95">
        <v>0.16</v>
      </c>
      <c r="K96" s="651">
        <v>4255.84</v>
      </c>
      <c r="L96" s="95">
        <v>0.01</v>
      </c>
      <c r="M96" s="513">
        <v>84.8</v>
      </c>
      <c r="N96" s="608">
        <v>74997254</v>
      </c>
      <c r="O96" s="607">
        <v>0.18</v>
      </c>
      <c r="P96" s="134">
        <v>0.18</v>
      </c>
    </row>
    <row r="97" spans="1:16" ht="15" customHeight="1">
      <c r="A97" s="421" t="s">
        <v>269</v>
      </c>
      <c r="B97" s="421" t="s">
        <v>270</v>
      </c>
      <c r="C97" s="95" t="s">
        <v>271</v>
      </c>
      <c r="D97" s="421" t="s">
        <v>271</v>
      </c>
      <c r="E97" s="312">
        <v>13001</v>
      </c>
      <c r="F97" s="421" t="s">
        <v>300</v>
      </c>
      <c r="G97" s="312">
        <v>13130</v>
      </c>
      <c r="H97" s="651">
        <v>1.5</v>
      </c>
      <c r="I97" s="70">
        <v>113518262</v>
      </c>
      <c r="J97" s="95">
        <v>0.16</v>
      </c>
      <c r="K97" s="651">
        <v>2119.34</v>
      </c>
      <c r="L97" s="95">
        <v>0</v>
      </c>
      <c r="M97" s="513">
        <v>2.34</v>
      </c>
      <c r="N97" s="608">
        <v>124849087</v>
      </c>
      <c r="O97" s="607">
        <v>0.18</v>
      </c>
      <c r="P97" s="134">
        <v>0</v>
      </c>
    </row>
    <row r="98" spans="1:16" ht="15" customHeight="1">
      <c r="A98" s="421" t="s">
        <v>269</v>
      </c>
      <c r="B98" s="421" t="s">
        <v>270</v>
      </c>
      <c r="C98" s="95" t="s">
        <v>271</v>
      </c>
      <c r="D98" s="421" t="s">
        <v>271</v>
      </c>
      <c r="E98" s="312">
        <v>13001</v>
      </c>
      <c r="F98" s="421" t="s">
        <v>301</v>
      </c>
      <c r="G98" s="312">
        <v>13131</v>
      </c>
      <c r="H98" s="651" t="s">
        <v>526</v>
      </c>
      <c r="I98" s="70">
        <v>57696639</v>
      </c>
      <c r="J98" s="95">
        <v>0.16</v>
      </c>
      <c r="K98" s="651" t="s">
        <v>526</v>
      </c>
      <c r="L98" s="95" t="s">
        <v>526</v>
      </c>
      <c r="M98" s="513">
        <v>0</v>
      </c>
      <c r="N98" s="608">
        <v>57526288</v>
      </c>
      <c r="O98" s="607">
        <v>0.18</v>
      </c>
      <c r="P98" s="607">
        <v>0</v>
      </c>
    </row>
    <row r="99" spans="1:16" ht="15" customHeight="1">
      <c r="A99" s="421" t="s">
        <v>269</v>
      </c>
      <c r="B99" s="421" t="s">
        <v>270</v>
      </c>
      <c r="C99" s="95" t="s">
        <v>271</v>
      </c>
      <c r="D99" s="421" t="s">
        <v>271</v>
      </c>
      <c r="E99" s="312">
        <v>13001</v>
      </c>
      <c r="F99" s="421" t="s">
        <v>302</v>
      </c>
      <c r="G99" s="312">
        <v>13132</v>
      </c>
      <c r="H99" s="651">
        <v>138.10000000000002</v>
      </c>
      <c r="I99" s="70">
        <v>139423575</v>
      </c>
      <c r="J99" s="95">
        <v>0.16</v>
      </c>
      <c r="K99" s="651">
        <v>195529.76</v>
      </c>
      <c r="L99" s="95">
        <v>0.14000000000000001</v>
      </c>
      <c r="M99" s="513">
        <v>17</v>
      </c>
      <c r="N99" s="608">
        <v>140948380</v>
      </c>
      <c r="O99" s="607">
        <v>0.18</v>
      </c>
      <c r="P99" s="134">
        <v>0.02</v>
      </c>
    </row>
    <row r="100" spans="1:16" ht="15" customHeight="1">
      <c r="A100" s="421" t="s">
        <v>269</v>
      </c>
      <c r="B100" s="421" t="s">
        <v>303</v>
      </c>
      <c r="C100" s="95" t="s">
        <v>271</v>
      </c>
      <c r="D100" s="421" t="s">
        <v>271</v>
      </c>
      <c r="E100" s="312">
        <v>13001</v>
      </c>
      <c r="F100" s="421" t="s">
        <v>304</v>
      </c>
      <c r="G100" s="312">
        <v>13201</v>
      </c>
      <c r="H100" s="651">
        <v>107.18</v>
      </c>
      <c r="I100" s="70">
        <v>397144022</v>
      </c>
      <c r="J100" s="95">
        <v>0.17</v>
      </c>
      <c r="K100" s="651">
        <v>157158.09</v>
      </c>
      <c r="L100" s="95">
        <v>0.04</v>
      </c>
      <c r="M100" s="513">
        <v>105.67</v>
      </c>
      <c r="N100" s="608">
        <v>407317701</v>
      </c>
      <c r="O100" s="607">
        <v>0.19</v>
      </c>
      <c r="P100" s="134">
        <v>0.04</v>
      </c>
    </row>
    <row r="101" spans="1:16" ht="15" customHeight="1">
      <c r="A101" s="421" t="s">
        <v>269</v>
      </c>
      <c r="B101" s="421" t="s">
        <v>303</v>
      </c>
      <c r="C101" s="95" t="s">
        <v>271</v>
      </c>
      <c r="D101" s="421" t="s">
        <v>271</v>
      </c>
      <c r="E101" s="312">
        <v>13001</v>
      </c>
      <c r="F101" s="421" t="s">
        <v>305</v>
      </c>
      <c r="G101" s="312">
        <v>13202</v>
      </c>
      <c r="H101" s="651">
        <v>17.649999999999999</v>
      </c>
      <c r="I101" s="70">
        <v>24769757</v>
      </c>
      <c r="J101" s="95">
        <v>0.17</v>
      </c>
      <c r="K101" s="651">
        <v>26333.1</v>
      </c>
      <c r="L101" s="95">
        <v>0.11</v>
      </c>
      <c r="M101" s="513">
        <v>14.9</v>
      </c>
      <c r="N101" s="608">
        <v>25349441</v>
      </c>
      <c r="O101" s="607">
        <v>0.19</v>
      </c>
      <c r="P101" s="494">
        <v>0.1</v>
      </c>
    </row>
    <row r="102" spans="1:16" ht="15" customHeight="1">
      <c r="A102" s="421" t="s">
        <v>269</v>
      </c>
      <c r="B102" s="421" t="s">
        <v>303</v>
      </c>
      <c r="C102" s="95" t="s">
        <v>271</v>
      </c>
      <c r="D102" s="421" t="s">
        <v>271</v>
      </c>
      <c r="E102" s="312">
        <v>13001</v>
      </c>
      <c r="F102" s="421" t="s">
        <v>306</v>
      </c>
      <c r="G102" s="312">
        <v>13203</v>
      </c>
      <c r="H102" s="651">
        <v>2.76</v>
      </c>
      <c r="I102" s="70">
        <v>15503747</v>
      </c>
      <c r="J102" s="95">
        <v>0.17</v>
      </c>
      <c r="K102" s="651">
        <v>4138.82</v>
      </c>
      <c r="L102" s="95">
        <v>0.03</v>
      </c>
      <c r="M102" s="513">
        <v>3.7</v>
      </c>
      <c r="N102" s="608">
        <v>16172339</v>
      </c>
      <c r="O102" s="609">
        <v>0.2</v>
      </c>
      <c r="P102" s="134">
        <v>0.04</v>
      </c>
    </row>
    <row r="103" spans="1:16" ht="15" customHeight="1">
      <c r="A103" s="421" t="s">
        <v>269</v>
      </c>
      <c r="B103" s="421" t="s">
        <v>307</v>
      </c>
      <c r="C103" s="95" t="s">
        <v>271</v>
      </c>
      <c r="D103" s="421" t="s">
        <v>271</v>
      </c>
      <c r="E103" s="312">
        <v>13001</v>
      </c>
      <c r="F103" s="421" t="s">
        <v>308</v>
      </c>
      <c r="G103" s="312">
        <v>13301</v>
      </c>
      <c r="H103" s="651">
        <v>164.035</v>
      </c>
      <c r="I103" s="70">
        <v>154124085</v>
      </c>
      <c r="J103" s="95">
        <v>0.18</v>
      </c>
      <c r="K103" s="651">
        <v>252812.71</v>
      </c>
      <c r="L103" s="95">
        <v>0.16</v>
      </c>
      <c r="M103" s="513">
        <v>231.15000000000006</v>
      </c>
      <c r="N103" s="608">
        <v>161503148</v>
      </c>
      <c r="O103" s="610">
        <v>0.2</v>
      </c>
      <c r="P103" s="134">
        <v>0.25</v>
      </c>
    </row>
    <row r="104" spans="1:16" ht="15" customHeight="1">
      <c r="A104" s="421" t="s">
        <v>269</v>
      </c>
      <c r="B104" s="421" t="s">
        <v>307</v>
      </c>
      <c r="C104" s="95" t="s">
        <v>271</v>
      </c>
      <c r="D104" s="421" t="s">
        <v>271</v>
      </c>
      <c r="E104" s="312">
        <v>13001</v>
      </c>
      <c r="F104" s="421" t="s">
        <v>309</v>
      </c>
      <c r="G104" s="312">
        <v>13302</v>
      </c>
      <c r="H104" s="651">
        <v>25.25</v>
      </c>
      <c r="I104" s="70">
        <v>85173026</v>
      </c>
      <c r="J104" s="95">
        <v>0.18</v>
      </c>
      <c r="K104" s="651">
        <v>39548.239999999998</v>
      </c>
      <c r="L104" s="95">
        <v>0.05</v>
      </c>
      <c r="M104" s="513">
        <v>351.21</v>
      </c>
      <c r="N104" s="608">
        <v>93365409</v>
      </c>
      <c r="O104" s="610">
        <v>0.2</v>
      </c>
      <c r="P104" s="134">
        <v>0.66</v>
      </c>
    </row>
    <row r="105" spans="1:16" ht="15" customHeight="1">
      <c r="A105" s="421" t="s">
        <v>269</v>
      </c>
      <c r="B105" s="421" t="s">
        <v>307</v>
      </c>
      <c r="C105" s="95" t="s">
        <v>271</v>
      </c>
      <c r="D105" s="421" t="s">
        <v>271</v>
      </c>
      <c r="E105" s="312">
        <v>13001</v>
      </c>
      <c r="F105" s="421" t="s">
        <v>310</v>
      </c>
      <c r="G105" s="312">
        <v>13303</v>
      </c>
      <c r="H105" s="651" t="s">
        <v>526</v>
      </c>
      <c r="I105" s="70">
        <v>13649131</v>
      </c>
      <c r="J105" s="95">
        <v>0.18</v>
      </c>
      <c r="K105" s="651" t="s">
        <v>526</v>
      </c>
      <c r="L105" s="95" t="s">
        <v>526</v>
      </c>
      <c r="M105" s="513">
        <v>3.16</v>
      </c>
      <c r="N105" s="608">
        <v>15422016</v>
      </c>
      <c r="O105" s="607">
        <v>0.21</v>
      </c>
      <c r="P105" s="134">
        <v>0.04</v>
      </c>
    </row>
    <row r="106" spans="1:16" ht="15" customHeight="1">
      <c r="A106" s="421" t="s">
        <v>269</v>
      </c>
      <c r="B106" s="421" t="s">
        <v>311</v>
      </c>
      <c r="C106" s="95" t="s">
        <v>271</v>
      </c>
      <c r="D106" s="421" t="s">
        <v>271</v>
      </c>
      <c r="E106" s="312">
        <v>13001</v>
      </c>
      <c r="F106" s="421" t="s">
        <v>312</v>
      </c>
      <c r="G106" s="312">
        <v>13401</v>
      </c>
      <c r="H106" s="651">
        <v>288.97000000000003</v>
      </c>
      <c r="I106" s="70">
        <v>201525490</v>
      </c>
      <c r="J106" s="95">
        <v>0.16</v>
      </c>
      <c r="K106" s="651">
        <v>413568.51</v>
      </c>
      <c r="L106" s="95">
        <v>0.21</v>
      </c>
      <c r="M106" s="513">
        <v>156.59</v>
      </c>
      <c r="N106" s="608">
        <v>205174586</v>
      </c>
      <c r="O106" s="607">
        <v>0.18</v>
      </c>
      <c r="P106" s="134">
        <v>0.12</v>
      </c>
    </row>
    <row r="107" spans="1:16" ht="15" customHeight="1">
      <c r="A107" s="421" t="s">
        <v>269</v>
      </c>
      <c r="B107" s="421" t="s">
        <v>311</v>
      </c>
      <c r="C107" s="95" t="s">
        <v>271</v>
      </c>
      <c r="D107" s="421" t="s">
        <v>271</v>
      </c>
      <c r="E107" s="312">
        <v>13001</v>
      </c>
      <c r="F107" s="421" t="s">
        <v>313</v>
      </c>
      <c r="G107" s="312">
        <v>13402</v>
      </c>
      <c r="H107" s="651">
        <v>9.1</v>
      </c>
      <c r="I107" s="70">
        <v>72262411</v>
      </c>
      <c r="J107" s="95">
        <v>0.17</v>
      </c>
      <c r="K107" s="651">
        <v>13799.9</v>
      </c>
      <c r="L107" s="95">
        <v>0.02</v>
      </c>
      <c r="M107" s="513">
        <v>122.74</v>
      </c>
      <c r="N107" s="608">
        <v>75911000</v>
      </c>
      <c r="O107" s="610">
        <v>0.2</v>
      </c>
      <c r="P107" s="134">
        <v>0.28000000000000003</v>
      </c>
    </row>
    <row r="108" spans="1:16" ht="15" customHeight="1">
      <c r="A108" s="421" t="s">
        <v>269</v>
      </c>
      <c r="B108" s="421" t="s">
        <v>311</v>
      </c>
      <c r="C108" s="95" t="s">
        <v>271</v>
      </c>
      <c r="D108" s="421" t="s">
        <v>271</v>
      </c>
      <c r="E108" s="312">
        <v>13001</v>
      </c>
      <c r="F108" s="421" t="s">
        <v>314</v>
      </c>
      <c r="G108" s="312">
        <v>13403</v>
      </c>
      <c r="H108" s="651">
        <v>7.6</v>
      </c>
      <c r="I108" s="70">
        <v>20574292</v>
      </c>
      <c r="J108" s="95">
        <v>0.17</v>
      </c>
      <c r="K108" s="651">
        <v>11315.26</v>
      </c>
      <c r="L108" s="95">
        <v>0.05</v>
      </c>
      <c r="M108" s="513">
        <v>22.1</v>
      </c>
      <c r="N108" s="608">
        <v>20956743</v>
      </c>
      <c r="O108" s="607">
        <v>0.19</v>
      </c>
      <c r="P108" s="607">
        <v>0.18</v>
      </c>
    </row>
    <row r="109" spans="1:16" ht="15" customHeight="1">
      <c r="A109" s="421" t="s">
        <v>269</v>
      </c>
      <c r="B109" s="421" t="s">
        <v>311</v>
      </c>
      <c r="C109" s="95" t="s">
        <v>271</v>
      </c>
      <c r="D109" s="421" t="s">
        <v>271</v>
      </c>
      <c r="E109" s="312">
        <v>13001</v>
      </c>
      <c r="F109" s="421" t="s">
        <v>315</v>
      </c>
      <c r="G109" s="312">
        <v>13404</v>
      </c>
      <c r="H109" s="651">
        <v>160</v>
      </c>
      <c r="I109" s="70">
        <v>55652938</v>
      </c>
      <c r="J109" s="95">
        <v>0.17</v>
      </c>
      <c r="K109" s="651">
        <v>241354.3</v>
      </c>
      <c r="L109" s="95">
        <v>0.43</v>
      </c>
      <c r="M109" s="513">
        <v>151.29999999999998</v>
      </c>
      <c r="N109" s="608">
        <v>57886920</v>
      </c>
      <c r="O109" s="610">
        <v>0.2</v>
      </c>
      <c r="P109" s="134">
        <v>0.46</v>
      </c>
    </row>
    <row r="110" spans="1:16" ht="15" customHeight="1">
      <c r="A110" s="421" t="s">
        <v>269</v>
      </c>
      <c r="B110" s="421" t="s">
        <v>316</v>
      </c>
      <c r="C110" s="95" t="s">
        <v>172</v>
      </c>
      <c r="D110" s="421" t="s">
        <v>316</v>
      </c>
      <c r="E110" s="312">
        <v>13501</v>
      </c>
      <c r="F110" s="424" t="s">
        <v>316</v>
      </c>
      <c r="G110" s="312">
        <v>13501</v>
      </c>
      <c r="H110" s="651">
        <v>88.670000000000016</v>
      </c>
      <c r="I110" s="70">
        <v>82899895</v>
      </c>
      <c r="J110" s="95">
        <v>0.17</v>
      </c>
      <c r="K110" s="651">
        <v>130367.91</v>
      </c>
      <c r="L110" s="95">
        <v>0.16</v>
      </c>
      <c r="M110" s="513">
        <v>499.19</v>
      </c>
      <c r="N110" s="608">
        <v>83621325</v>
      </c>
      <c r="O110" s="610">
        <v>0.19</v>
      </c>
      <c r="P110" s="134">
        <v>0.99</v>
      </c>
    </row>
    <row r="111" spans="1:16" ht="15" customHeight="1">
      <c r="A111" s="421" t="s">
        <v>269</v>
      </c>
      <c r="B111" s="421" t="s">
        <v>317</v>
      </c>
      <c r="C111" s="95" t="s">
        <v>271</v>
      </c>
      <c r="D111" s="421" t="s">
        <v>271</v>
      </c>
      <c r="E111" s="312">
        <v>13001</v>
      </c>
      <c r="F111" s="421" t="s">
        <v>317</v>
      </c>
      <c r="G111" s="312">
        <v>13601</v>
      </c>
      <c r="H111" s="651">
        <v>10.629999999999999</v>
      </c>
      <c r="I111" s="70">
        <v>54416939</v>
      </c>
      <c r="J111" s="95">
        <v>0.17</v>
      </c>
      <c r="K111" s="651">
        <v>15958.01</v>
      </c>
      <c r="L111" s="95">
        <v>0.03</v>
      </c>
      <c r="M111" s="513">
        <v>81.500000000000014</v>
      </c>
      <c r="N111" s="608">
        <v>54857787</v>
      </c>
      <c r="O111" s="607">
        <v>0.19</v>
      </c>
      <c r="P111" s="134">
        <v>0.25</v>
      </c>
    </row>
    <row r="112" spans="1:16" ht="15" customHeight="1">
      <c r="A112" s="421" t="s">
        <v>269</v>
      </c>
      <c r="B112" s="421" t="s">
        <v>317</v>
      </c>
      <c r="C112" s="95" t="s">
        <v>271</v>
      </c>
      <c r="D112" s="421" t="s">
        <v>271</v>
      </c>
      <c r="E112" s="312">
        <v>13001</v>
      </c>
      <c r="F112" s="421" t="s">
        <v>318</v>
      </c>
      <c r="G112" s="312">
        <v>13602</v>
      </c>
      <c r="H112" s="651" t="s">
        <v>526</v>
      </c>
      <c r="I112" s="70">
        <v>22714267</v>
      </c>
      <c r="J112" s="95">
        <v>0.17</v>
      </c>
      <c r="K112" s="651" t="s">
        <v>526</v>
      </c>
      <c r="L112" s="95" t="s">
        <v>526</v>
      </c>
      <c r="M112" s="868" t="s">
        <v>526</v>
      </c>
      <c r="N112" s="608">
        <v>23365060</v>
      </c>
      <c r="O112" s="607">
        <v>0.19</v>
      </c>
      <c r="P112" s="607" t="s">
        <v>526</v>
      </c>
    </row>
    <row r="113" spans="1:16" ht="15" customHeight="1">
      <c r="A113" s="421" t="s">
        <v>269</v>
      </c>
      <c r="B113" s="421" t="s">
        <v>317</v>
      </c>
      <c r="C113" s="95" t="s">
        <v>271</v>
      </c>
      <c r="D113" s="421" t="s">
        <v>271</v>
      </c>
      <c r="E113" s="312">
        <v>13001</v>
      </c>
      <c r="F113" s="421" t="s">
        <v>319</v>
      </c>
      <c r="G113" s="312">
        <v>13603</v>
      </c>
      <c r="H113" s="651" t="s">
        <v>526</v>
      </c>
      <c r="I113" s="70">
        <v>26608239</v>
      </c>
      <c r="J113" s="95">
        <v>0.17</v>
      </c>
      <c r="K113" s="651" t="s">
        <v>526</v>
      </c>
      <c r="L113" s="95" t="s">
        <v>526</v>
      </c>
      <c r="M113" s="513">
        <v>307</v>
      </c>
      <c r="N113" s="608">
        <v>26794682</v>
      </c>
      <c r="O113" s="610">
        <v>0.2</v>
      </c>
      <c r="P113" s="134">
        <v>2.0099999999999998</v>
      </c>
    </row>
    <row r="114" spans="1:16" ht="15" customHeight="1">
      <c r="A114" s="421" t="s">
        <v>269</v>
      </c>
      <c r="B114" s="421" t="s">
        <v>317</v>
      </c>
      <c r="C114" s="95" t="s">
        <v>271</v>
      </c>
      <c r="D114" s="421" t="s">
        <v>271</v>
      </c>
      <c r="E114" s="312">
        <v>13001</v>
      </c>
      <c r="F114" s="421" t="s">
        <v>320</v>
      </c>
      <c r="G114" s="312">
        <v>13604</v>
      </c>
      <c r="H114" s="651">
        <v>77.83</v>
      </c>
      <c r="I114" s="70">
        <v>47147955</v>
      </c>
      <c r="J114" s="95">
        <v>0.17</v>
      </c>
      <c r="K114" s="651">
        <v>114695.48</v>
      </c>
      <c r="L114" s="95">
        <v>0.24</v>
      </c>
      <c r="M114" s="868" t="s">
        <v>526</v>
      </c>
      <c r="N114" s="608">
        <v>48403330</v>
      </c>
      <c r="O114" s="607">
        <v>0.19</v>
      </c>
      <c r="P114" s="607" t="s">
        <v>526</v>
      </c>
    </row>
    <row r="115" spans="1:16" ht="15" customHeight="1">
      <c r="A115" s="421" t="s">
        <v>269</v>
      </c>
      <c r="B115" s="421" t="s">
        <v>317</v>
      </c>
      <c r="C115" s="95" t="s">
        <v>271</v>
      </c>
      <c r="D115" s="421" t="s">
        <v>271</v>
      </c>
      <c r="E115" s="312">
        <v>13001</v>
      </c>
      <c r="F115" s="421" t="s">
        <v>321</v>
      </c>
      <c r="G115" s="312">
        <v>13605</v>
      </c>
      <c r="H115" s="651">
        <v>9.5</v>
      </c>
      <c r="I115" s="70">
        <v>67475178</v>
      </c>
      <c r="J115" s="95">
        <v>0.17</v>
      </c>
      <c r="K115" s="651">
        <v>14167.99</v>
      </c>
      <c r="L115" s="95">
        <v>0.02</v>
      </c>
      <c r="M115" s="513">
        <v>17.340000000000003</v>
      </c>
      <c r="N115" s="608">
        <v>69721574</v>
      </c>
      <c r="O115" s="610">
        <v>0.19</v>
      </c>
      <c r="P115" s="134">
        <v>0.04</v>
      </c>
    </row>
    <row r="116" spans="1:16" ht="15" hidden="1" customHeight="1">
      <c r="A116" s="421" t="s">
        <v>322</v>
      </c>
      <c r="B116" s="421" t="s">
        <v>323</v>
      </c>
      <c r="C116" s="95" t="s">
        <v>172</v>
      </c>
      <c r="D116" s="421" t="s">
        <v>323</v>
      </c>
      <c r="E116" s="312">
        <v>14101</v>
      </c>
      <c r="F116" s="421" t="s">
        <v>323</v>
      </c>
      <c r="G116" s="312">
        <v>14101</v>
      </c>
      <c r="H116" s="651">
        <v>61.044999999999995</v>
      </c>
      <c r="I116" s="70">
        <v>130542902</v>
      </c>
      <c r="J116" s="95">
        <v>0.14000000000000001</v>
      </c>
      <c r="K116" s="651">
        <v>74096.47</v>
      </c>
      <c r="L116" s="95">
        <v>0.06</v>
      </c>
      <c r="M116" s="513">
        <v>100.72000000000001</v>
      </c>
      <c r="N116" s="608">
        <v>133158121</v>
      </c>
      <c r="O116" s="607">
        <v>0.16</v>
      </c>
      <c r="P116" s="134">
        <v>0.11</v>
      </c>
    </row>
    <row r="117" spans="1:16" ht="15" hidden="1" customHeight="1">
      <c r="A117" s="421" t="s">
        <v>324</v>
      </c>
      <c r="B117" s="421" t="s">
        <v>325</v>
      </c>
      <c r="C117" s="95" t="s">
        <v>172</v>
      </c>
      <c r="D117" s="421" t="s">
        <v>325</v>
      </c>
      <c r="E117" s="312">
        <v>15101</v>
      </c>
      <c r="F117" s="421" t="s">
        <v>325</v>
      </c>
      <c r="G117" s="312">
        <v>15101</v>
      </c>
      <c r="H117" s="651">
        <v>154.85999999999999</v>
      </c>
      <c r="I117" s="70">
        <v>156725454</v>
      </c>
      <c r="J117" s="95">
        <v>0.17</v>
      </c>
      <c r="K117" s="651">
        <v>232004.72</v>
      </c>
      <c r="L117" s="95">
        <v>0.15</v>
      </c>
      <c r="M117" s="513">
        <v>78.960000000000008</v>
      </c>
      <c r="N117" s="608">
        <v>155274760</v>
      </c>
      <c r="O117" s="610">
        <v>0.19</v>
      </c>
      <c r="P117" s="134">
        <v>0.08</v>
      </c>
    </row>
    <row r="118" spans="1:16" ht="15" hidden="1" customHeight="1">
      <c r="A118" s="421" t="s">
        <v>326</v>
      </c>
      <c r="B118" s="219" t="s">
        <v>327</v>
      </c>
      <c r="C118" s="95" t="s">
        <v>172</v>
      </c>
      <c r="D118" s="421" t="s">
        <v>328</v>
      </c>
      <c r="E118" s="312">
        <v>16101</v>
      </c>
      <c r="F118" s="421" t="s">
        <v>329</v>
      </c>
      <c r="G118" s="312">
        <v>16101</v>
      </c>
      <c r="H118" s="651">
        <v>4.9700000000000006</v>
      </c>
      <c r="I118" s="70">
        <v>148994692</v>
      </c>
      <c r="J118" s="95" t="s">
        <v>526</v>
      </c>
      <c r="K118" s="651" t="s">
        <v>526</v>
      </c>
      <c r="L118" s="95" t="s">
        <v>526</v>
      </c>
      <c r="M118" s="513">
        <v>200.57</v>
      </c>
      <c r="N118" s="608">
        <v>150213890</v>
      </c>
      <c r="O118" s="610">
        <v>0.18</v>
      </c>
      <c r="P118" s="134">
        <v>0.21</v>
      </c>
    </row>
    <row r="119" spans="1:16" ht="15" hidden="1" customHeight="1">
      <c r="A119" s="421" t="s">
        <v>326</v>
      </c>
      <c r="B119" s="219" t="s">
        <v>327</v>
      </c>
      <c r="C119" s="95" t="s">
        <v>172</v>
      </c>
      <c r="D119" s="421" t="s">
        <v>328</v>
      </c>
      <c r="E119" s="312">
        <v>16101</v>
      </c>
      <c r="F119" s="421" t="s">
        <v>330</v>
      </c>
      <c r="G119" s="312">
        <v>16103</v>
      </c>
      <c r="H119" s="651" t="s">
        <v>526</v>
      </c>
      <c r="I119" s="70">
        <v>19692533</v>
      </c>
      <c r="J119" s="95" t="s">
        <v>526</v>
      </c>
      <c r="K119" s="651" t="s">
        <v>526</v>
      </c>
      <c r="L119" s="95" t="s">
        <v>526</v>
      </c>
      <c r="M119" s="513">
        <v>9.2899999999999991</v>
      </c>
      <c r="N119" s="608">
        <v>19879628</v>
      </c>
      <c r="O119" s="610">
        <v>0.19</v>
      </c>
      <c r="P119" s="134">
        <v>0.08</v>
      </c>
    </row>
    <row r="120" spans="1:16" ht="15" hidden="1" customHeight="1">
      <c r="A120" s="421" t="s">
        <v>326</v>
      </c>
      <c r="B120" s="219" t="s">
        <v>331</v>
      </c>
      <c r="C120" s="95" t="s">
        <v>172</v>
      </c>
      <c r="D120" s="423" t="s">
        <v>332</v>
      </c>
      <c r="E120" s="312">
        <v>16301</v>
      </c>
      <c r="F120" s="423" t="s">
        <v>332</v>
      </c>
      <c r="G120" s="312">
        <v>16301</v>
      </c>
      <c r="H120" s="651">
        <v>57.04</v>
      </c>
      <c r="I120" s="70">
        <v>34270863</v>
      </c>
      <c r="J120" s="95" t="s">
        <v>526</v>
      </c>
      <c r="K120" s="651" t="s">
        <v>526</v>
      </c>
      <c r="L120" s="95" t="s">
        <v>526</v>
      </c>
      <c r="M120" s="513">
        <v>238.38000000000002</v>
      </c>
      <c r="N120" s="608">
        <v>35444667</v>
      </c>
      <c r="O120" s="607">
        <v>0.19</v>
      </c>
      <c r="P120" s="134">
        <v>1.1200000000000001</v>
      </c>
    </row>
  </sheetData>
  <autoFilter ref="A3:Q120" xr:uid="{00000000-0001-0000-3F00-000000000000}">
    <filterColumn colId="0">
      <filters>
        <filter val="METROPOLITANA"/>
      </filters>
    </filterColumn>
  </autoFilter>
  <mergeCells count="3">
    <mergeCell ref="H2:L2"/>
    <mergeCell ref="M2:P2"/>
    <mergeCell ref="B1:P1"/>
  </mergeCells>
  <hyperlinks>
    <hyperlink ref="Q1" location="INDICE!A1" display="INDICE" xr:uid="{00000000-0004-0000-3F00-000000000000}"/>
    <hyperlink ref="Q2" location="Matriz_Estadisticas!A1" display="ESTADÍSTICAS" xr:uid="{00000000-0004-0000-3F00-000001000000}"/>
    <hyperlink ref="A1" location="INDICE!C52" display="EA_23" xr:uid="{00000000-0004-0000-3F00-000002000000}"/>
  </hyperlink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62"/>
  <dimension ref="A1:E38"/>
  <sheetViews>
    <sheetView zoomScaleNormal="100" workbookViewId="0"/>
  </sheetViews>
  <sheetFormatPr baseColWidth="10" defaultColWidth="11.44140625" defaultRowHeight="14.4"/>
  <cols>
    <col min="1" max="1" width="44.44140625" style="391" bestFit="1" customWidth="1"/>
    <col min="2" max="4" width="100.6640625" style="15" customWidth="1"/>
    <col min="5" max="5" width="11.44140625" style="31"/>
    <col min="6" max="16384" width="11.44140625" style="15"/>
  </cols>
  <sheetData>
    <row r="1" spans="1:5">
      <c r="A1" s="480" t="s">
        <v>419</v>
      </c>
      <c r="B1" s="480" t="s">
        <v>1275</v>
      </c>
      <c r="C1" s="552" t="s">
        <v>1276</v>
      </c>
      <c r="D1" s="552" t="s">
        <v>1757</v>
      </c>
      <c r="E1" s="550" t="s">
        <v>137</v>
      </c>
    </row>
    <row r="2" spans="1:5">
      <c r="A2" s="278" t="s">
        <v>6</v>
      </c>
      <c r="B2" s="275" t="s">
        <v>63</v>
      </c>
      <c r="C2" s="275" t="s">
        <v>63</v>
      </c>
      <c r="D2" s="275" t="s">
        <v>63</v>
      </c>
    </row>
    <row r="3" spans="1:5">
      <c r="A3" s="263" t="s">
        <v>4</v>
      </c>
      <c r="B3" s="275" t="s">
        <v>503</v>
      </c>
      <c r="C3" s="275" t="s">
        <v>503</v>
      </c>
      <c r="D3" s="275" t="s">
        <v>503</v>
      </c>
    </row>
    <row r="4" spans="1:5">
      <c r="A4" s="263" t="s">
        <v>388</v>
      </c>
      <c r="B4" s="275" t="s">
        <v>560</v>
      </c>
      <c r="C4" s="275" t="s">
        <v>560</v>
      </c>
      <c r="D4" s="275" t="s">
        <v>560</v>
      </c>
    </row>
    <row r="5" spans="1:5">
      <c r="A5" s="263" t="s">
        <v>9</v>
      </c>
      <c r="B5" s="281" t="s">
        <v>561</v>
      </c>
      <c r="C5" s="172" t="s">
        <v>561</v>
      </c>
      <c r="D5" s="172" t="s">
        <v>561</v>
      </c>
    </row>
    <row r="6" spans="1:5">
      <c r="A6" s="263" t="s">
        <v>138</v>
      </c>
      <c r="B6" s="275" t="s">
        <v>421</v>
      </c>
      <c r="C6" s="275" t="s">
        <v>421</v>
      </c>
      <c r="D6" s="275" t="s">
        <v>421</v>
      </c>
    </row>
    <row r="7" spans="1:5">
      <c r="A7" s="263" t="s">
        <v>7</v>
      </c>
      <c r="B7" s="275" t="s">
        <v>422</v>
      </c>
      <c r="C7" s="275" t="s">
        <v>422</v>
      </c>
      <c r="D7" s="275" t="s">
        <v>422</v>
      </c>
    </row>
    <row r="8" spans="1:5">
      <c r="A8" s="263" t="s">
        <v>389</v>
      </c>
      <c r="B8" s="275">
        <v>2018</v>
      </c>
      <c r="C8" s="275">
        <v>2019</v>
      </c>
      <c r="D8" s="133">
        <v>2020</v>
      </c>
    </row>
    <row r="9" spans="1:5">
      <c r="A9" s="263" t="s">
        <v>390</v>
      </c>
      <c r="B9" s="275" t="s">
        <v>12</v>
      </c>
      <c r="C9" s="275" t="s">
        <v>12</v>
      </c>
      <c r="D9" s="275" t="s">
        <v>12</v>
      </c>
    </row>
    <row r="10" spans="1:5" ht="69">
      <c r="A10" s="100" t="s">
        <v>391</v>
      </c>
      <c r="B10" s="282" t="s">
        <v>562</v>
      </c>
      <c r="C10" s="177" t="s">
        <v>562</v>
      </c>
      <c r="D10" s="177" t="s">
        <v>562</v>
      </c>
    </row>
    <row r="11" spans="1:5">
      <c r="A11" s="263" t="s">
        <v>392</v>
      </c>
      <c r="B11" s="275" t="s">
        <v>472</v>
      </c>
      <c r="C11" s="275" t="s">
        <v>472</v>
      </c>
      <c r="D11" s="275" t="s">
        <v>472</v>
      </c>
    </row>
    <row r="12" spans="1:5">
      <c r="A12" s="263" t="s">
        <v>393</v>
      </c>
      <c r="B12" s="275" t="s">
        <v>563</v>
      </c>
      <c r="C12" s="133" t="s">
        <v>491</v>
      </c>
      <c r="D12" s="133" t="s">
        <v>491</v>
      </c>
    </row>
    <row r="13" spans="1:5">
      <c r="A13" s="263" t="s">
        <v>394</v>
      </c>
      <c r="B13" s="275" t="s">
        <v>564</v>
      </c>
      <c r="C13" s="133" t="s">
        <v>1361</v>
      </c>
      <c r="D13" s="133" t="s">
        <v>1361</v>
      </c>
    </row>
    <row r="14" spans="1:5">
      <c r="A14" s="263" t="s">
        <v>139</v>
      </c>
      <c r="B14" s="275" t="s">
        <v>543</v>
      </c>
      <c r="C14" s="133" t="s">
        <v>543</v>
      </c>
      <c r="D14" s="133" t="s">
        <v>543</v>
      </c>
    </row>
    <row r="15" spans="1:5">
      <c r="A15" s="263" t="s">
        <v>395</v>
      </c>
      <c r="B15" s="273">
        <v>43126</v>
      </c>
      <c r="C15" s="273">
        <v>43126</v>
      </c>
      <c r="D15" s="273">
        <v>43126</v>
      </c>
    </row>
    <row r="16" spans="1:5">
      <c r="A16" s="263" t="s">
        <v>396</v>
      </c>
      <c r="B16" s="272">
        <v>43685</v>
      </c>
      <c r="C16" s="272">
        <v>44266</v>
      </c>
      <c r="D16" s="233">
        <v>44414</v>
      </c>
    </row>
    <row r="17" spans="1:4">
      <c r="A17" s="279" t="s">
        <v>397</v>
      </c>
      <c r="B17" s="275" t="s">
        <v>429</v>
      </c>
      <c r="C17" s="275" t="s">
        <v>429</v>
      </c>
      <c r="D17" s="275" t="s">
        <v>429</v>
      </c>
    </row>
    <row r="18" spans="1:4">
      <c r="A18" s="278" t="s">
        <v>398</v>
      </c>
      <c r="B18" s="275" t="s">
        <v>565</v>
      </c>
      <c r="C18" s="275" t="s">
        <v>565</v>
      </c>
      <c r="D18" s="275" t="s">
        <v>565</v>
      </c>
    </row>
    <row r="19" spans="1:4">
      <c r="A19" s="278" t="s">
        <v>399</v>
      </c>
      <c r="B19" s="275" t="s">
        <v>545</v>
      </c>
      <c r="C19" s="275" t="s">
        <v>545</v>
      </c>
      <c r="D19" s="275" t="s">
        <v>545</v>
      </c>
    </row>
    <row r="20" spans="1:4">
      <c r="A20" s="278" t="s">
        <v>400</v>
      </c>
      <c r="B20" s="275" t="s">
        <v>479</v>
      </c>
      <c r="C20" s="275" t="s">
        <v>479</v>
      </c>
      <c r="D20" s="275" t="s">
        <v>479</v>
      </c>
    </row>
    <row r="21" spans="1:4">
      <c r="A21" s="278" t="s">
        <v>403</v>
      </c>
      <c r="B21" s="275" t="s">
        <v>566</v>
      </c>
      <c r="C21" s="275" t="s">
        <v>1359</v>
      </c>
      <c r="D21" s="133" t="s">
        <v>1789</v>
      </c>
    </row>
    <row r="22" spans="1:4">
      <c r="A22" s="278" t="s">
        <v>404</v>
      </c>
      <c r="B22" s="269" t="s">
        <v>567</v>
      </c>
      <c r="C22" s="269" t="s">
        <v>567</v>
      </c>
      <c r="D22" s="269" t="s">
        <v>567</v>
      </c>
    </row>
    <row r="23" spans="1:4">
      <c r="A23" s="278" t="s">
        <v>435</v>
      </c>
      <c r="B23" s="275" t="s">
        <v>548</v>
      </c>
      <c r="C23" s="275" t="s">
        <v>548</v>
      </c>
      <c r="D23" s="275" t="s">
        <v>1790</v>
      </c>
    </row>
    <row r="24" spans="1:4">
      <c r="A24" s="278" t="s">
        <v>405</v>
      </c>
      <c r="B24" s="275">
        <v>2018</v>
      </c>
      <c r="C24" s="275">
        <v>2019</v>
      </c>
      <c r="D24" s="133">
        <v>2020</v>
      </c>
    </row>
    <row r="25" spans="1:4">
      <c r="A25" s="278" t="s">
        <v>406</v>
      </c>
      <c r="B25" s="275" t="s">
        <v>568</v>
      </c>
      <c r="C25" s="275" t="s">
        <v>568</v>
      </c>
      <c r="D25" s="133" t="s">
        <v>568</v>
      </c>
    </row>
    <row r="26" spans="1:4">
      <c r="A26" s="278" t="s">
        <v>407</v>
      </c>
      <c r="B26" s="269" t="s">
        <v>569</v>
      </c>
      <c r="C26" s="553" t="s">
        <v>1360</v>
      </c>
      <c r="D26" s="553" t="s">
        <v>1791</v>
      </c>
    </row>
    <row r="27" spans="1:4">
      <c r="A27" s="278" t="s">
        <v>408</v>
      </c>
      <c r="B27" s="269" t="s">
        <v>567</v>
      </c>
      <c r="C27" s="553" t="s">
        <v>567</v>
      </c>
      <c r="D27" s="553" t="s">
        <v>567</v>
      </c>
    </row>
    <row r="28" spans="1:4">
      <c r="A28" s="278" t="s">
        <v>439</v>
      </c>
      <c r="B28" s="275" t="s">
        <v>548</v>
      </c>
      <c r="C28" s="275" t="s">
        <v>548</v>
      </c>
      <c r="D28" s="919" t="s">
        <v>1792</v>
      </c>
    </row>
    <row r="29" spans="1:4">
      <c r="A29" s="278" t="s">
        <v>409</v>
      </c>
      <c r="B29" s="280">
        <v>2018</v>
      </c>
      <c r="C29" s="558">
        <v>2019</v>
      </c>
      <c r="D29" s="558">
        <v>2020</v>
      </c>
    </row>
    <row r="30" spans="1:4">
      <c r="A30" s="278" t="s">
        <v>410</v>
      </c>
      <c r="B30" s="269" t="s">
        <v>568</v>
      </c>
      <c r="C30" s="553" t="s">
        <v>568</v>
      </c>
      <c r="D30" s="553" t="s">
        <v>568</v>
      </c>
    </row>
    <row r="31" spans="1:4">
      <c r="A31" s="278" t="s">
        <v>411</v>
      </c>
      <c r="B31" s="269" t="s">
        <v>570</v>
      </c>
      <c r="C31" s="553" t="s">
        <v>1362</v>
      </c>
      <c r="D31" s="553" t="s">
        <v>1794</v>
      </c>
    </row>
    <row r="32" spans="1:4">
      <c r="A32" s="278" t="s">
        <v>412</v>
      </c>
      <c r="B32" s="269" t="s">
        <v>567</v>
      </c>
      <c r="C32" s="553" t="s">
        <v>567</v>
      </c>
      <c r="D32" s="553" t="s">
        <v>567</v>
      </c>
    </row>
    <row r="33" spans="1:4">
      <c r="A33" s="278" t="s">
        <v>440</v>
      </c>
      <c r="B33" s="275" t="s">
        <v>548</v>
      </c>
      <c r="C33" s="275" t="s">
        <v>548</v>
      </c>
      <c r="D33" s="919" t="s">
        <v>1792</v>
      </c>
    </row>
    <row r="34" spans="1:4">
      <c r="A34" s="278" t="s">
        <v>413</v>
      </c>
      <c r="B34" s="280">
        <v>2018</v>
      </c>
      <c r="C34" s="558">
        <v>2019</v>
      </c>
      <c r="D34" s="558">
        <v>2020</v>
      </c>
    </row>
    <row r="35" spans="1:4">
      <c r="A35" s="278" t="s">
        <v>414</v>
      </c>
      <c r="B35" s="269" t="s">
        <v>568</v>
      </c>
      <c r="C35" s="269" t="s">
        <v>568</v>
      </c>
      <c r="D35" s="269" t="s">
        <v>568</v>
      </c>
    </row>
    <row r="36" spans="1:4" ht="27.6">
      <c r="A36" s="278" t="s">
        <v>401</v>
      </c>
      <c r="B36" s="259" t="s">
        <v>571</v>
      </c>
      <c r="C36" s="262" t="s">
        <v>1736</v>
      </c>
      <c r="D36" s="262" t="s">
        <v>1795</v>
      </c>
    </row>
    <row r="37" spans="1:4">
      <c r="A37" s="530" t="s">
        <v>1267</v>
      </c>
      <c r="B37" s="258" t="s">
        <v>17</v>
      </c>
      <c r="C37" s="223" t="s">
        <v>485</v>
      </c>
      <c r="D37" s="223" t="s">
        <v>485</v>
      </c>
    </row>
    <row r="38" spans="1:4">
      <c r="A38" s="278" t="s">
        <v>402</v>
      </c>
      <c r="B38" s="284" t="s">
        <v>62</v>
      </c>
      <c r="C38" s="284" t="s">
        <v>62</v>
      </c>
      <c r="D38" s="284" t="s">
        <v>63</v>
      </c>
    </row>
  </sheetData>
  <hyperlinks>
    <hyperlink ref="E1" location="INDICE!A1" display="INDICE" xr:uid="{00000000-0004-0000-4000-000000000000}"/>
    <hyperlink ref="A1" location="INDICE!C43" display="COMPONENTE" xr:uid="{00000000-0004-0000-4000-000001000000}"/>
  </hyperlinks>
  <pageMargins left="0.7" right="0.7" top="0.75" bottom="0.75" header="0.3" footer="0.3"/>
  <pageSetup orientation="portrait" horizontalDpi="4294967293" verticalDpi="429496729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63"/>
  <dimension ref="A1:T154"/>
  <sheetViews>
    <sheetView zoomScaleNormal="100" workbookViewId="0"/>
  </sheetViews>
  <sheetFormatPr baseColWidth="10" defaultColWidth="11.44140625" defaultRowHeight="14.4"/>
  <cols>
    <col min="1" max="1" width="17.33203125" style="218" bestFit="1" customWidth="1"/>
    <col min="2" max="2" width="38.5546875" style="218" bestFit="1" customWidth="1"/>
    <col min="3" max="3" width="11.5546875" style="218" bestFit="1" customWidth="1"/>
    <col min="4" max="4" width="22.5546875" style="850" bestFit="1" customWidth="1"/>
    <col min="5" max="5" width="13.6640625" style="850" bestFit="1" customWidth="1"/>
    <col min="6" max="6" width="22.5546875" style="218" customWidth="1"/>
    <col min="7" max="7" width="18.109375" style="850" bestFit="1" customWidth="1"/>
    <col min="8" max="8" width="15.88671875" style="850" bestFit="1" customWidth="1"/>
    <col min="9" max="9" width="13.6640625" style="850" bestFit="1" customWidth="1"/>
    <col min="10" max="10" width="22.6640625" style="218" customWidth="1"/>
    <col min="11" max="11" width="18" style="218" customWidth="1"/>
    <col min="12" max="13" width="15.6640625" style="218" customWidth="1"/>
    <col min="14" max="14" width="22.5546875" style="218" customWidth="1"/>
    <col min="15" max="15" width="13.109375" style="527" bestFit="1" customWidth="1"/>
    <col min="16" max="16384" width="11.44140625" style="218"/>
  </cols>
  <sheetData>
    <row r="1" spans="1:20">
      <c r="A1" s="443" t="s">
        <v>63</v>
      </c>
      <c r="B1" s="1094" t="s">
        <v>561</v>
      </c>
      <c r="C1" s="1094"/>
      <c r="D1" s="1094"/>
      <c r="E1" s="1094"/>
      <c r="F1" s="1094"/>
      <c r="G1" s="1094"/>
      <c r="H1" s="1094"/>
      <c r="I1" s="1094"/>
      <c r="J1" s="1094"/>
      <c r="K1" s="1094"/>
      <c r="L1" s="1094"/>
      <c r="M1" s="1094"/>
      <c r="N1" s="1094"/>
      <c r="O1" s="625" t="s">
        <v>137</v>
      </c>
    </row>
    <row r="2" spans="1:20">
      <c r="A2" s="503"/>
      <c r="B2" s="461"/>
      <c r="C2" s="451"/>
      <c r="D2" s="1091" t="s">
        <v>1335</v>
      </c>
      <c r="E2" s="1091"/>
      <c r="F2" s="1091"/>
      <c r="G2" s="1093" t="s">
        <v>1269</v>
      </c>
      <c r="H2" s="1091"/>
      <c r="I2" s="1091"/>
      <c r="J2" s="1092"/>
      <c r="K2" s="1093" t="s">
        <v>1760</v>
      </c>
      <c r="L2" s="1091"/>
      <c r="M2" s="1091"/>
      <c r="N2" s="1092"/>
      <c r="O2" s="625" t="s">
        <v>449</v>
      </c>
    </row>
    <row r="3" spans="1:20" s="438" customFormat="1" ht="28.8">
      <c r="A3" s="474" t="s">
        <v>165</v>
      </c>
      <c r="B3" s="473" t="s">
        <v>572</v>
      </c>
      <c r="C3" s="472" t="s">
        <v>169</v>
      </c>
      <c r="D3" s="857" t="s">
        <v>573</v>
      </c>
      <c r="E3" s="858" t="s">
        <v>574</v>
      </c>
      <c r="F3" s="428" t="s">
        <v>575</v>
      </c>
      <c r="G3" s="854" t="s">
        <v>1363</v>
      </c>
      <c r="H3" s="854" t="s">
        <v>1364</v>
      </c>
      <c r="I3" s="854" t="s">
        <v>1365</v>
      </c>
      <c r="J3" s="401" t="s">
        <v>575</v>
      </c>
      <c r="K3" s="854" t="s">
        <v>1363</v>
      </c>
      <c r="L3" s="854" t="s">
        <v>1364</v>
      </c>
      <c r="M3" s="854" t="s">
        <v>1365</v>
      </c>
      <c r="N3" s="401" t="s">
        <v>575</v>
      </c>
      <c r="O3" s="429"/>
      <c r="P3" s="429"/>
      <c r="Q3" s="429"/>
      <c r="R3" s="429"/>
      <c r="S3" s="429"/>
      <c r="T3" s="429"/>
    </row>
    <row r="4" spans="1:20" s="429" customFormat="1" ht="15" customHeight="1">
      <c r="A4" s="555" t="s">
        <v>170</v>
      </c>
      <c r="B4" s="448" t="s">
        <v>173</v>
      </c>
      <c r="C4" s="556">
        <v>1001</v>
      </c>
      <c r="D4" s="70">
        <v>16340228</v>
      </c>
      <c r="E4" s="70">
        <v>21040478</v>
      </c>
      <c r="F4" s="95">
        <v>22.34</v>
      </c>
      <c r="G4" s="859">
        <v>19345252</v>
      </c>
      <c r="H4" s="859">
        <v>10141552</v>
      </c>
      <c r="I4" s="859">
        <v>29486804</v>
      </c>
      <c r="J4" s="494">
        <v>34.39</v>
      </c>
      <c r="K4" s="859">
        <v>20287405</v>
      </c>
      <c r="L4" s="859">
        <v>9245736</v>
      </c>
      <c r="M4" s="859">
        <v>29533141</v>
      </c>
      <c r="N4" s="494">
        <v>31.31</v>
      </c>
    </row>
    <row r="5" spans="1:20" s="429" customFormat="1" ht="15" customHeight="1">
      <c r="A5" s="424" t="s">
        <v>175</v>
      </c>
      <c r="B5" s="95" t="s">
        <v>175</v>
      </c>
      <c r="C5" s="434">
        <v>2101</v>
      </c>
      <c r="D5" s="70">
        <v>18048791</v>
      </c>
      <c r="E5" s="70">
        <v>35481473</v>
      </c>
      <c r="F5" s="95">
        <v>49.13</v>
      </c>
      <c r="G5" s="859">
        <v>20506643</v>
      </c>
      <c r="H5" s="859">
        <v>18333662.050000004</v>
      </c>
      <c r="I5" s="859">
        <v>38840305.050000004</v>
      </c>
      <c r="J5" s="494">
        <v>47.2</v>
      </c>
      <c r="K5" s="859">
        <v>22408312</v>
      </c>
      <c r="L5" s="859">
        <v>12824117.319999993</v>
      </c>
      <c r="M5" s="859">
        <v>35232429.319999993</v>
      </c>
      <c r="N5" s="494">
        <v>36.4</v>
      </c>
    </row>
    <row r="6" spans="1:20" s="429" customFormat="1" ht="15" customHeight="1">
      <c r="A6" s="424" t="s">
        <v>175</v>
      </c>
      <c r="B6" s="95" t="s">
        <v>177</v>
      </c>
      <c r="C6" s="434">
        <v>2201</v>
      </c>
      <c r="D6" s="70">
        <v>8279530</v>
      </c>
      <c r="E6" s="70">
        <v>13543288</v>
      </c>
      <c r="F6" s="95">
        <v>38.869999999999997</v>
      </c>
      <c r="G6" s="859">
        <v>8445068</v>
      </c>
      <c r="H6" s="859">
        <v>17521293.740000006</v>
      </c>
      <c r="I6" s="859">
        <v>25966361.740000006</v>
      </c>
      <c r="J6" s="494">
        <v>67.48</v>
      </c>
      <c r="K6" s="859">
        <v>9320861</v>
      </c>
      <c r="L6" s="859">
        <v>5093293</v>
      </c>
      <c r="M6" s="859">
        <v>14414154</v>
      </c>
      <c r="N6" s="494">
        <v>35.340000000000003</v>
      </c>
    </row>
    <row r="7" spans="1:20" s="429" customFormat="1" ht="15" customHeight="1">
      <c r="A7" s="424" t="s">
        <v>178</v>
      </c>
      <c r="B7" s="95" t="s">
        <v>180</v>
      </c>
      <c r="C7" s="434">
        <v>3001</v>
      </c>
      <c r="D7" s="70">
        <v>8765215</v>
      </c>
      <c r="E7" s="70">
        <v>17479215</v>
      </c>
      <c r="F7" s="95">
        <v>49.85</v>
      </c>
      <c r="G7" s="859">
        <v>10136235</v>
      </c>
      <c r="H7" s="859">
        <v>6582457</v>
      </c>
      <c r="I7" s="859">
        <v>16718692</v>
      </c>
      <c r="J7" s="494">
        <v>39.369999999999997</v>
      </c>
      <c r="K7" s="859">
        <v>10756556</v>
      </c>
      <c r="L7" s="859">
        <v>5771385</v>
      </c>
      <c r="M7" s="859">
        <v>16527941</v>
      </c>
      <c r="N7" s="494">
        <v>34.92</v>
      </c>
    </row>
    <row r="8" spans="1:20" s="429" customFormat="1" ht="15" customHeight="1">
      <c r="A8" s="424" t="s">
        <v>178</v>
      </c>
      <c r="B8" s="95" t="s">
        <v>183</v>
      </c>
      <c r="C8" s="434">
        <v>3301</v>
      </c>
      <c r="D8" s="70">
        <v>2494518</v>
      </c>
      <c r="E8" s="70">
        <v>5338188</v>
      </c>
      <c r="F8" s="95">
        <v>53.27</v>
      </c>
      <c r="G8" s="859">
        <v>2925014</v>
      </c>
      <c r="H8" s="859">
        <v>1992012</v>
      </c>
      <c r="I8" s="859">
        <v>4917026</v>
      </c>
      <c r="J8" s="494">
        <v>40.51</v>
      </c>
      <c r="K8" s="859">
        <v>3083111</v>
      </c>
      <c r="L8" s="859">
        <v>1573554</v>
      </c>
      <c r="M8" s="859">
        <v>4656665</v>
      </c>
      <c r="N8" s="494">
        <v>33.79</v>
      </c>
    </row>
    <row r="9" spans="1:20" s="429" customFormat="1" ht="15" customHeight="1">
      <c r="A9" s="424" t="s">
        <v>184</v>
      </c>
      <c r="B9" s="95" t="s">
        <v>186</v>
      </c>
      <c r="C9" s="434">
        <v>4001</v>
      </c>
      <c r="D9" s="70">
        <v>25275814</v>
      </c>
      <c r="E9" s="70">
        <v>42722681</v>
      </c>
      <c r="F9" s="95">
        <v>40.840000000000003</v>
      </c>
      <c r="G9" s="859">
        <v>27443608</v>
      </c>
      <c r="H9" s="859">
        <v>12060612</v>
      </c>
      <c r="I9" s="859">
        <v>39504220</v>
      </c>
      <c r="J9" s="494">
        <v>30.53</v>
      </c>
      <c r="K9" s="859">
        <v>30048993</v>
      </c>
      <c r="L9" s="859">
        <v>10472780</v>
      </c>
      <c r="M9" s="859">
        <v>40521773</v>
      </c>
      <c r="N9" s="494">
        <v>25.84</v>
      </c>
    </row>
    <row r="10" spans="1:20" s="429" customFormat="1" ht="15" customHeight="1">
      <c r="A10" s="424" t="s">
        <v>184</v>
      </c>
      <c r="B10" s="95" t="s">
        <v>189</v>
      </c>
      <c r="C10" s="434">
        <v>4301</v>
      </c>
      <c r="D10" s="70">
        <v>4483357</v>
      </c>
      <c r="E10" s="70">
        <v>8377269</v>
      </c>
      <c r="F10" s="95">
        <v>46.48</v>
      </c>
      <c r="G10" s="859">
        <v>4751936</v>
      </c>
      <c r="H10" s="859">
        <v>3330944</v>
      </c>
      <c r="I10" s="859">
        <v>8082880</v>
      </c>
      <c r="J10" s="494">
        <v>41.21</v>
      </c>
      <c r="K10" s="859">
        <v>5261599</v>
      </c>
      <c r="L10" s="859">
        <v>3260041</v>
      </c>
      <c r="M10" s="859">
        <v>8521640</v>
      </c>
      <c r="N10" s="494">
        <v>38.26</v>
      </c>
    </row>
    <row r="11" spans="1:20" s="429" customFormat="1" ht="15" customHeight="1">
      <c r="A11" s="424" t="s">
        <v>190</v>
      </c>
      <c r="B11" s="95" t="s">
        <v>191</v>
      </c>
      <c r="C11" s="434">
        <v>5001</v>
      </c>
      <c r="D11" s="70">
        <v>55430115</v>
      </c>
      <c r="E11" s="70">
        <v>105228307.28999999</v>
      </c>
      <c r="F11" s="95">
        <v>47.32</v>
      </c>
      <c r="G11" s="859">
        <v>56021708</v>
      </c>
      <c r="H11" s="859">
        <v>27904556</v>
      </c>
      <c r="I11" s="859">
        <v>83926264</v>
      </c>
      <c r="J11" s="494">
        <v>33.25</v>
      </c>
      <c r="K11" s="859">
        <v>66915678</v>
      </c>
      <c r="L11" s="859">
        <v>34491624</v>
      </c>
      <c r="M11" s="859">
        <v>101407302</v>
      </c>
      <c r="N11" s="494">
        <v>34.01</v>
      </c>
    </row>
    <row r="12" spans="1:20" s="429" customFormat="1" ht="15" customHeight="1">
      <c r="A12" s="424" t="s">
        <v>190</v>
      </c>
      <c r="B12" s="95" t="s">
        <v>198</v>
      </c>
      <c r="C12" s="434">
        <v>5301</v>
      </c>
      <c r="D12" s="70">
        <v>5939156</v>
      </c>
      <c r="E12" s="70">
        <v>11314983.619999999</v>
      </c>
      <c r="F12" s="95">
        <v>47.51</v>
      </c>
      <c r="G12" s="859">
        <v>5821380</v>
      </c>
      <c r="H12" s="859">
        <v>4296892</v>
      </c>
      <c r="I12" s="859">
        <v>10118272</v>
      </c>
      <c r="J12" s="494">
        <v>42.47</v>
      </c>
      <c r="K12" s="859">
        <v>6240060</v>
      </c>
      <c r="L12" s="859">
        <v>3772671</v>
      </c>
      <c r="M12" s="859">
        <v>10012731</v>
      </c>
      <c r="N12" s="494">
        <v>37.68</v>
      </c>
    </row>
    <row r="13" spans="1:20" s="429" customFormat="1" ht="15" customHeight="1">
      <c r="A13" s="424" t="s">
        <v>190</v>
      </c>
      <c r="B13" s="95" t="s">
        <v>201</v>
      </c>
      <c r="C13" s="434">
        <v>5501</v>
      </c>
      <c r="D13" s="70">
        <v>8405815</v>
      </c>
      <c r="E13" s="70">
        <v>16331122.679999998</v>
      </c>
      <c r="F13" s="95">
        <v>48.53</v>
      </c>
      <c r="G13" s="859">
        <v>6203424</v>
      </c>
      <c r="H13" s="859">
        <v>4501073</v>
      </c>
      <c r="I13" s="859">
        <v>10704497</v>
      </c>
      <c r="J13" s="494">
        <v>42.05</v>
      </c>
      <c r="K13" s="859">
        <v>9959412</v>
      </c>
      <c r="L13" s="859">
        <v>5855982</v>
      </c>
      <c r="M13" s="859">
        <v>15815394</v>
      </c>
      <c r="N13" s="494">
        <v>37.03</v>
      </c>
    </row>
    <row r="14" spans="1:20" s="429" customFormat="1" ht="15" customHeight="1">
      <c r="A14" s="424" t="s">
        <v>190</v>
      </c>
      <c r="B14" s="95" t="s">
        <v>206</v>
      </c>
      <c r="C14" s="434">
        <v>5601</v>
      </c>
      <c r="D14" s="70">
        <v>7474462</v>
      </c>
      <c r="E14" s="70">
        <v>12918746.199999999</v>
      </c>
      <c r="F14" s="95">
        <v>42.14</v>
      </c>
      <c r="G14" s="859">
        <v>6459075</v>
      </c>
      <c r="H14" s="859">
        <v>3957224</v>
      </c>
      <c r="I14" s="859">
        <v>10416299</v>
      </c>
      <c r="J14" s="494">
        <v>37.99</v>
      </c>
      <c r="K14" s="859">
        <v>9056917</v>
      </c>
      <c r="L14" s="859">
        <v>4075806</v>
      </c>
      <c r="M14" s="859">
        <v>13132723</v>
      </c>
      <c r="N14" s="494">
        <v>31.04</v>
      </c>
    </row>
    <row r="15" spans="1:20" s="429" customFormat="1" ht="15" customHeight="1">
      <c r="A15" s="424" t="s">
        <v>190</v>
      </c>
      <c r="B15" s="95" t="s">
        <v>210</v>
      </c>
      <c r="C15" s="434">
        <v>5701</v>
      </c>
      <c r="D15" s="70">
        <v>4918680</v>
      </c>
      <c r="E15" s="70">
        <v>10366251.07</v>
      </c>
      <c r="F15" s="95">
        <v>52.55</v>
      </c>
      <c r="G15" s="859">
        <v>4066010</v>
      </c>
      <c r="H15" s="859">
        <v>3505591</v>
      </c>
      <c r="I15" s="859">
        <v>7571601</v>
      </c>
      <c r="J15" s="494">
        <v>46.3</v>
      </c>
      <c r="K15" s="859">
        <v>5308200</v>
      </c>
      <c r="L15" s="859">
        <v>3796758</v>
      </c>
      <c r="M15" s="859">
        <v>9104958</v>
      </c>
      <c r="N15" s="494">
        <v>41.7</v>
      </c>
    </row>
    <row r="16" spans="1:20" s="429" customFormat="1" ht="15" customHeight="1">
      <c r="A16" s="424" t="s">
        <v>216</v>
      </c>
      <c r="B16" s="95" t="s">
        <v>218</v>
      </c>
      <c r="C16" s="434">
        <v>6001</v>
      </c>
      <c r="D16" s="70">
        <v>19440819</v>
      </c>
      <c r="E16" s="70">
        <v>33811900.410000004</v>
      </c>
      <c r="F16" s="95">
        <v>42.5</v>
      </c>
      <c r="G16" s="859">
        <v>23306388</v>
      </c>
      <c r="H16" s="859">
        <v>10129995.520000003</v>
      </c>
      <c r="I16" s="859">
        <v>33436383.520000003</v>
      </c>
      <c r="J16" s="494">
        <v>30.3</v>
      </c>
      <c r="K16" s="859">
        <v>24995249</v>
      </c>
      <c r="L16" s="859">
        <v>6735269.4999999963</v>
      </c>
      <c r="M16" s="859">
        <v>31730518.499999996</v>
      </c>
      <c r="N16" s="494">
        <v>21.23</v>
      </c>
    </row>
    <row r="17" spans="1:14" s="429" customFormat="1" ht="15" customHeight="1">
      <c r="A17" s="424" t="s">
        <v>216</v>
      </c>
      <c r="B17" s="95" t="s">
        <v>221</v>
      </c>
      <c r="C17" s="434">
        <v>6115</v>
      </c>
      <c r="D17" s="70">
        <v>3467905</v>
      </c>
      <c r="E17" s="70">
        <v>7088651</v>
      </c>
      <c r="F17" s="95">
        <v>51.08</v>
      </c>
      <c r="G17" s="859">
        <v>2802247</v>
      </c>
      <c r="H17" s="859">
        <v>1351899</v>
      </c>
      <c r="I17" s="859">
        <v>4154146</v>
      </c>
      <c r="J17" s="494">
        <v>32.54</v>
      </c>
      <c r="K17" s="859">
        <v>3837377</v>
      </c>
      <c r="L17" s="859">
        <v>2135181</v>
      </c>
      <c r="M17" s="859">
        <v>5972558</v>
      </c>
      <c r="N17" s="494">
        <v>35.75</v>
      </c>
    </row>
    <row r="18" spans="1:14" s="429" customFormat="1" ht="15" customHeight="1">
      <c r="A18" s="424" t="s">
        <v>216</v>
      </c>
      <c r="B18" s="95" t="s">
        <v>223</v>
      </c>
      <c r="C18" s="434">
        <v>6301</v>
      </c>
      <c r="D18" s="70">
        <v>3632285</v>
      </c>
      <c r="E18" s="70">
        <v>7144362</v>
      </c>
      <c r="F18" s="95">
        <v>49.16</v>
      </c>
      <c r="G18" s="859">
        <v>4036819</v>
      </c>
      <c r="H18" s="859">
        <v>3330941</v>
      </c>
      <c r="I18" s="859">
        <v>7367760</v>
      </c>
      <c r="J18" s="494">
        <v>45.21</v>
      </c>
      <c r="K18" s="859">
        <v>4454702</v>
      </c>
      <c r="L18" s="859">
        <v>2604809</v>
      </c>
      <c r="M18" s="859">
        <v>7059511</v>
      </c>
      <c r="N18" s="494">
        <v>36.9</v>
      </c>
    </row>
    <row r="19" spans="1:14" s="429" customFormat="1" ht="15" customHeight="1">
      <c r="A19" s="424" t="s">
        <v>224</v>
      </c>
      <c r="B19" s="95" t="s">
        <v>226</v>
      </c>
      <c r="C19" s="434">
        <v>7001</v>
      </c>
      <c r="D19" s="70">
        <v>13584409</v>
      </c>
      <c r="E19" s="70">
        <v>28322588</v>
      </c>
      <c r="F19" s="95">
        <v>52.04</v>
      </c>
      <c r="G19" s="859">
        <v>16003532</v>
      </c>
      <c r="H19" s="859">
        <v>14079691</v>
      </c>
      <c r="I19" s="859">
        <v>30083223</v>
      </c>
      <c r="J19" s="494">
        <v>46.8</v>
      </c>
      <c r="K19" s="859">
        <v>17322199</v>
      </c>
      <c r="L19" s="859">
        <v>13975972</v>
      </c>
      <c r="M19" s="859">
        <v>31298171</v>
      </c>
      <c r="N19" s="494">
        <v>44.65</v>
      </c>
    </row>
    <row r="20" spans="1:14" s="429" customFormat="1" ht="15" customHeight="1">
      <c r="A20" s="424" t="s">
        <v>224</v>
      </c>
      <c r="B20" s="95" t="s">
        <v>227</v>
      </c>
      <c r="C20" s="434">
        <v>7102</v>
      </c>
      <c r="D20" s="70">
        <v>96223</v>
      </c>
      <c r="E20" s="70">
        <v>128425</v>
      </c>
      <c r="F20" s="95">
        <v>25.07</v>
      </c>
      <c r="G20" s="859">
        <v>1764663</v>
      </c>
      <c r="H20" s="859">
        <v>899987.62999999989</v>
      </c>
      <c r="I20" s="859">
        <v>2664650.63</v>
      </c>
      <c r="J20" s="494">
        <v>33.78</v>
      </c>
      <c r="K20" s="859">
        <v>2007237</v>
      </c>
      <c r="L20" s="859">
        <v>774155.87000000011</v>
      </c>
      <c r="M20" s="859">
        <v>2781392.87</v>
      </c>
      <c r="N20" s="494">
        <v>27.83</v>
      </c>
    </row>
    <row r="21" spans="1:14" s="429" customFormat="1" ht="15" customHeight="1">
      <c r="A21" s="424" t="s">
        <v>224</v>
      </c>
      <c r="B21" s="95" t="s">
        <v>229</v>
      </c>
      <c r="C21" s="434">
        <v>7301</v>
      </c>
      <c r="D21" s="70">
        <v>8024793</v>
      </c>
      <c r="E21" s="70">
        <v>19112691</v>
      </c>
      <c r="F21" s="95">
        <v>58.01</v>
      </c>
      <c r="G21" s="859">
        <v>8735624</v>
      </c>
      <c r="H21" s="859">
        <v>9108804</v>
      </c>
      <c r="I21" s="859">
        <v>17844428</v>
      </c>
      <c r="J21" s="494">
        <v>51.05</v>
      </c>
      <c r="K21" s="859">
        <v>9955921</v>
      </c>
      <c r="L21" s="859">
        <v>8572695</v>
      </c>
      <c r="M21" s="859">
        <v>18528616</v>
      </c>
      <c r="N21" s="494">
        <v>46.27</v>
      </c>
    </row>
    <row r="22" spans="1:14" s="429" customFormat="1" ht="15" customHeight="1">
      <c r="A22" s="424" t="s">
        <v>224</v>
      </c>
      <c r="B22" s="95" t="s">
        <v>232</v>
      </c>
      <c r="C22" s="434">
        <v>7401</v>
      </c>
      <c r="D22" s="70">
        <v>4186395</v>
      </c>
      <c r="E22" s="70">
        <v>9002167.370000001</v>
      </c>
      <c r="F22" s="95">
        <v>53.5</v>
      </c>
      <c r="G22" s="859">
        <v>4890261</v>
      </c>
      <c r="H22" s="859">
        <v>3945836</v>
      </c>
      <c r="I22" s="859">
        <v>8836097</v>
      </c>
      <c r="J22" s="494">
        <v>44.66</v>
      </c>
      <c r="K22" s="859">
        <v>5218026</v>
      </c>
      <c r="L22" s="859">
        <v>4243223</v>
      </c>
      <c r="M22" s="859">
        <v>9461249</v>
      </c>
      <c r="N22" s="494">
        <v>44.85</v>
      </c>
    </row>
    <row r="23" spans="1:14" s="429" customFormat="1" ht="15" customHeight="1">
      <c r="A23" s="424" t="s">
        <v>233</v>
      </c>
      <c r="B23" s="95" t="s">
        <v>235</v>
      </c>
      <c r="C23" s="434">
        <v>8001</v>
      </c>
      <c r="D23" s="70">
        <v>49028903</v>
      </c>
      <c r="E23" s="70">
        <v>99642984.900000006</v>
      </c>
      <c r="F23" s="95">
        <v>50.8</v>
      </c>
      <c r="G23" s="859">
        <v>52588467</v>
      </c>
      <c r="H23" s="859">
        <v>34267659</v>
      </c>
      <c r="I23" s="859">
        <v>86856126</v>
      </c>
      <c r="J23" s="494">
        <v>39.450000000000003</v>
      </c>
      <c r="K23" s="859">
        <v>66704844</v>
      </c>
      <c r="L23" s="859">
        <v>37175802.539999992</v>
      </c>
      <c r="M23" s="859">
        <v>103880646.53999999</v>
      </c>
      <c r="N23" s="494">
        <v>35.79</v>
      </c>
    </row>
    <row r="24" spans="1:14" s="429" customFormat="1" ht="15" customHeight="1">
      <c r="A24" s="424" t="s">
        <v>233</v>
      </c>
      <c r="B24" s="95" t="s">
        <v>246</v>
      </c>
      <c r="C24" s="434">
        <v>8301</v>
      </c>
      <c r="D24" s="70">
        <v>9135274</v>
      </c>
      <c r="E24" s="70">
        <v>14562126</v>
      </c>
      <c r="F24" s="95">
        <v>37.270000000000003</v>
      </c>
      <c r="G24" s="859">
        <v>10717606</v>
      </c>
      <c r="H24" s="859">
        <v>4107535</v>
      </c>
      <c r="I24" s="859">
        <v>14825141</v>
      </c>
      <c r="J24" s="494">
        <v>27.71</v>
      </c>
      <c r="K24" s="859">
        <v>11727663</v>
      </c>
      <c r="L24" s="859">
        <v>3881157</v>
      </c>
      <c r="M24" s="859">
        <v>15608820</v>
      </c>
      <c r="N24" s="494">
        <v>24.87</v>
      </c>
    </row>
    <row r="25" spans="1:14" s="429" customFormat="1" ht="15" customHeight="1">
      <c r="A25" s="424" t="s">
        <v>249</v>
      </c>
      <c r="B25" s="95" t="s">
        <v>251</v>
      </c>
      <c r="C25" s="434">
        <v>9001</v>
      </c>
      <c r="D25" s="70">
        <v>16698585</v>
      </c>
      <c r="E25" s="70">
        <v>35192507</v>
      </c>
      <c r="F25" s="95">
        <v>52.55</v>
      </c>
      <c r="G25" s="859">
        <v>18750973</v>
      </c>
      <c r="H25" s="859">
        <v>14150531</v>
      </c>
      <c r="I25" s="859">
        <v>32901504</v>
      </c>
      <c r="J25" s="494">
        <v>43.01</v>
      </c>
      <c r="K25" s="859">
        <v>21765866</v>
      </c>
      <c r="L25" s="859">
        <v>14564811</v>
      </c>
      <c r="M25" s="859">
        <v>36330677</v>
      </c>
      <c r="N25" s="494">
        <v>40.090000000000003</v>
      </c>
    </row>
    <row r="26" spans="1:14" s="429" customFormat="1" ht="15" customHeight="1">
      <c r="A26" s="424" t="s">
        <v>249</v>
      </c>
      <c r="B26" s="95" t="s">
        <v>254</v>
      </c>
      <c r="C26" s="434">
        <v>9120</v>
      </c>
      <c r="D26" s="70">
        <v>1977632</v>
      </c>
      <c r="E26" s="70">
        <v>4058092</v>
      </c>
      <c r="F26" s="95">
        <v>51.27</v>
      </c>
      <c r="G26" s="859">
        <v>2154072</v>
      </c>
      <c r="H26" s="859">
        <v>971077</v>
      </c>
      <c r="I26" s="859">
        <v>3125149</v>
      </c>
      <c r="J26" s="494">
        <v>31.07</v>
      </c>
      <c r="K26" s="859">
        <v>2690237</v>
      </c>
      <c r="L26" s="859">
        <v>1113215</v>
      </c>
      <c r="M26" s="859">
        <v>3803452</v>
      </c>
      <c r="N26" s="494">
        <v>29.27</v>
      </c>
    </row>
    <row r="27" spans="1:14" s="429" customFormat="1" ht="15" customHeight="1">
      <c r="A27" s="424" t="s">
        <v>249</v>
      </c>
      <c r="B27" s="95" t="s">
        <v>256</v>
      </c>
      <c r="C27" s="434">
        <v>9201</v>
      </c>
      <c r="D27" s="70">
        <v>2524218</v>
      </c>
      <c r="E27" s="70">
        <v>4161174</v>
      </c>
      <c r="F27" s="95">
        <v>39.340000000000003</v>
      </c>
      <c r="G27" s="859">
        <v>3141816</v>
      </c>
      <c r="H27" s="859">
        <v>1048688</v>
      </c>
      <c r="I27" s="859">
        <v>4190504</v>
      </c>
      <c r="J27" s="494">
        <v>25.03</v>
      </c>
      <c r="K27" s="859">
        <v>3451082</v>
      </c>
      <c r="L27" s="859">
        <v>868249</v>
      </c>
      <c r="M27" s="859">
        <v>4319331</v>
      </c>
      <c r="N27" s="494">
        <v>20.100000000000001</v>
      </c>
    </row>
    <row r="28" spans="1:14" s="429" customFormat="1" ht="15" customHeight="1">
      <c r="A28" s="424" t="s">
        <v>257</v>
      </c>
      <c r="B28" s="95" t="s">
        <v>259</v>
      </c>
      <c r="C28" s="434">
        <v>10001</v>
      </c>
      <c r="D28" s="70">
        <v>11339295</v>
      </c>
      <c r="E28" s="70">
        <v>24763790</v>
      </c>
      <c r="F28" s="95">
        <v>54.21</v>
      </c>
      <c r="G28" s="859">
        <v>13185757</v>
      </c>
      <c r="H28" s="859">
        <v>9066220</v>
      </c>
      <c r="I28" s="859">
        <v>22251977</v>
      </c>
      <c r="J28" s="494">
        <v>40.74</v>
      </c>
      <c r="K28" s="859">
        <v>15395396</v>
      </c>
      <c r="L28" s="859">
        <v>10657352</v>
      </c>
      <c r="M28" s="859">
        <v>26052748</v>
      </c>
      <c r="N28" s="494">
        <v>40.909999999999997</v>
      </c>
    </row>
    <row r="29" spans="1:14" s="429" customFormat="1" ht="15" customHeight="1">
      <c r="A29" s="424" t="s">
        <v>257</v>
      </c>
      <c r="B29" s="95" t="s">
        <v>263</v>
      </c>
      <c r="C29" s="434">
        <v>10201</v>
      </c>
      <c r="D29" s="70">
        <v>1595732</v>
      </c>
      <c r="E29" s="70">
        <v>2655069</v>
      </c>
      <c r="F29" s="95">
        <v>39.9</v>
      </c>
      <c r="G29" s="859">
        <v>2120972</v>
      </c>
      <c r="H29" s="859">
        <v>1024243</v>
      </c>
      <c r="I29" s="859">
        <v>3145215</v>
      </c>
      <c r="J29" s="494">
        <v>32.57</v>
      </c>
      <c r="K29" s="859">
        <v>1999841</v>
      </c>
      <c r="L29" s="859">
        <v>996702</v>
      </c>
      <c r="M29" s="859">
        <v>2996543</v>
      </c>
      <c r="N29" s="494">
        <v>33.26</v>
      </c>
    </row>
    <row r="30" spans="1:14" s="429" customFormat="1" ht="15" customHeight="1">
      <c r="A30" s="424" t="s">
        <v>257</v>
      </c>
      <c r="B30" s="95" t="s">
        <v>264</v>
      </c>
      <c r="C30" s="434">
        <v>10301</v>
      </c>
      <c r="D30" s="70">
        <v>6902748</v>
      </c>
      <c r="E30" s="70">
        <v>11102324</v>
      </c>
      <c r="F30" s="95">
        <v>37.83</v>
      </c>
      <c r="G30" s="859">
        <v>8770070</v>
      </c>
      <c r="H30" s="859">
        <v>3922666</v>
      </c>
      <c r="I30" s="859">
        <v>12692736</v>
      </c>
      <c r="J30" s="494">
        <v>30.9</v>
      </c>
      <c r="K30" s="859">
        <v>8840419</v>
      </c>
      <c r="L30" s="859">
        <v>3207857</v>
      </c>
      <c r="M30" s="859">
        <v>12048276</v>
      </c>
      <c r="N30" s="494">
        <v>26.63</v>
      </c>
    </row>
    <row r="31" spans="1:14" s="429" customFormat="1" ht="15" customHeight="1">
      <c r="A31" s="424" t="s">
        <v>265</v>
      </c>
      <c r="B31" s="95" t="s">
        <v>266</v>
      </c>
      <c r="C31" s="434">
        <v>11101</v>
      </c>
      <c r="D31" s="70">
        <v>2288883</v>
      </c>
      <c r="E31" s="70">
        <v>4390755</v>
      </c>
      <c r="F31" s="95">
        <v>47.87</v>
      </c>
      <c r="G31" s="859">
        <v>2801734</v>
      </c>
      <c r="H31" s="859">
        <v>1504549</v>
      </c>
      <c r="I31" s="859">
        <v>4306283</v>
      </c>
      <c r="J31" s="494">
        <v>34.94</v>
      </c>
      <c r="K31" s="859">
        <v>2927415</v>
      </c>
      <c r="L31" s="859">
        <v>1183796</v>
      </c>
      <c r="M31" s="859">
        <v>4111211</v>
      </c>
      <c r="N31" s="494">
        <v>28.79</v>
      </c>
    </row>
    <row r="32" spans="1:14" s="429" customFormat="1" ht="15" customHeight="1">
      <c r="A32" s="424" t="s">
        <v>267</v>
      </c>
      <c r="B32" s="95" t="s">
        <v>268</v>
      </c>
      <c r="C32" s="434">
        <v>12101</v>
      </c>
      <c r="D32" s="70">
        <v>6755642</v>
      </c>
      <c r="E32" s="70">
        <v>10421790</v>
      </c>
      <c r="F32" s="95">
        <v>35.18</v>
      </c>
      <c r="G32" s="859">
        <v>8353212</v>
      </c>
      <c r="H32" s="859">
        <v>2531124</v>
      </c>
      <c r="I32" s="859">
        <v>10884336</v>
      </c>
      <c r="J32" s="494">
        <v>23.25</v>
      </c>
      <c r="K32" s="859">
        <v>8938912</v>
      </c>
      <c r="L32" s="859">
        <v>1855461</v>
      </c>
      <c r="M32" s="859">
        <v>10794373</v>
      </c>
      <c r="N32" s="494">
        <v>17.190000000000001</v>
      </c>
    </row>
    <row r="33" spans="1:15" s="429" customFormat="1" ht="15" customHeight="1">
      <c r="A33" s="424" t="s">
        <v>269</v>
      </c>
      <c r="B33" s="95" t="s">
        <v>271</v>
      </c>
      <c r="C33" s="434">
        <v>13001</v>
      </c>
      <c r="D33" s="70">
        <v>465558055</v>
      </c>
      <c r="E33" s="70">
        <v>949627544.53999996</v>
      </c>
      <c r="F33" s="95">
        <v>50.97</v>
      </c>
      <c r="G33" s="859">
        <v>363547774</v>
      </c>
      <c r="H33" s="859">
        <v>298104601.20999992</v>
      </c>
      <c r="I33" s="859">
        <v>661652375.20999992</v>
      </c>
      <c r="J33" s="494">
        <v>45.05</v>
      </c>
      <c r="K33" s="859">
        <v>612506682</v>
      </c>
      <c r="L33" s="859">
        <v>303581031.21800005</v>
      </c>
      <c r="M33" s="859">
        <v>916087713.21800005</v>
      </c>
      <c r="N33" s="494">
        <v>33.14</v>
      </c>
    </row>
    <row r="34" spans="1:15" s="429" customFormat="1" ht="15" customHeight="1">
      <c r="A34" s="424" t="s">
        <v>269</v>
      </c>
      <c r="B34" s="95" t="s">
        <v>316</v>
      </c>
      <c r="C34" s="434">
        <v>13501</v>
      </c>
      <c r="D34" s="70">
        <v>4865109</v>
      </c>
      <c r="E34" s="70">
        <v>9196979.9299999997</v>
      </c>
      <c r="F34" s="95">
        <v>47.1</v>
      </c>
      <c r="G34" s="859">
        <v>4341762</v>
      </c>
      <c r="H34" s="859">
        <v>3644815.66</v>
      </c>
      <c r="I34" s="859">
        <v>7986577.6600000001</v>
      </c>
      <c r="J34" s="494">
        <v>45.64</v>
      </c>
      <c r="K34" s="859">
        <v>6132671</v>
      </c>
      <c r="L34" s="859">
        <v>3727412.7100000009</v>
      </c>
      <c r="M34" s="859">
        <v>9860083.7100000009</v>
      </c>
      <c r="N34" s="494">
        <v>37.799999999999997</v>
      </c>
    </row>
    <row r="35" spans="1:15" s="429" customFormat="1" ht="15" customHeight="1">
      <c r="A35" s="424" t="s">
        <v>322</v>
      </c>
      <c r="B35" s="95" t="s">
        <v>323</v>
      </c>
      <c r="C35" s="434">
        <v>14101</v>
      </c>
      <c r="D35" s="70">
        <v>7714214</v>
      </c>
      <c r="E35" s="70">
        <v>11920470</v>
      </c>
      <c r="F35" s="95">
        <v>35.29</v>
      </c>
      <c r="G35" s="859">
        <v>9283855</v>
      </c>
      <c r="H35" s="859">
        <v>3277860</v>
      </c>
      <c r="I35" s="859">
        <v>12561715</v>
      </c>
      <c r="J35" s="494">
        <v>26.09</v>
      </c>
      <c r="K35" s="859">
        <v>9772060</v>
      </c>
      <c r="L35" s="859">
        <v>2508649</v>
      </c>
      <c r="M35" s="859">
        <v>12280709</v>
      </c>
      <c r="N35" s="494">
        <v>20.43</v>
      </c>
    </row>
    <row r="36" spans="1:15" s="429" customFormat="1" ht="15" customHeight="1">
      <c r="A36" s="424" t="s">
        <v>324</v>
      </c>
      <c r="B36" s="95" t="s">
        <v>325</v>
      </c>
      <c r="C36" s="434">
        <v>15101</v>
      </c>
      <c r="D36" s="70">
        <v>10383426</v>
      </c>
      <c r="E36" s="70">
        <v>19058534</v>
      </c>
      <c r="F36" s="95">
        <v>45.52</v>
      </c>
      <c r="G36" s="859">
        <v>13036932</v>
      </c>
      <c r="H36" s="859">
        <v>6413736</v>
      </c>
      <c r="I36" s="859">
        <v>19450668</v>
      </c>
      <c r="J36" s="494">
        <v>32.97</v>
      </c>
      <c r="K36" s="859">
        <v>13766529</v>
      </c>
      <c r="L36" s="859">
        <v>6025586</v>
      </c>
      <c r="M36" s="859">
        <v>19792115</v>
      </c>
      <c r="N36" s="494">
        <v>30.44</v>
      </c>
    </row>
    <row r="37" spans="1:15" s="429" customFormat="1" ht="15" customHeight="1">
      <c r="A37" s="424" t="s">
        <v>326</v>
      </c>
      <c r="B37" s="95" t="s">
        <v>328</v>
      </c>
      <c r="C37" s="434">
        <v>16101</v>
      </c>
      <c r="D37" s="70">
        <v>9393904</v>
      </c>
      <c r="E37" s="70">
        <v>15928525.000000002</v>
      </c>
      <c r="F37" s="95">
        <v>41.02</v>
      </c>
      <c r="G37" s="859">
        <v>10781761</v>
      </c>
      <c r="H37" s="859">
        <v>4804791</v>
      </c>
      <c r="I37" s="859">
        <v>15586552</v>
      </c>
      <c r="J37" s="494">
        <v>30.83</v>
      </c>
      <c r="K37" s="859">
        <v>12145488</v>
      </c>
      <c r="L37" s="859">
        <v>5615497.9699999988</v>
      </c>
      <c r="M37" s="859">
        <v>17760985.969999999</v>
      </c>
      <c r="N37" s="494">
        <v>31.62</v>
      </c>
    </row>
    <row r="38" spans="1:15" s="429" customFormat="1" ht="15" customHeight="1">
      <c r="A38" s="424" t="s">
        <v>326</v>
      </c>
      <c r="B38" s="95" t="s">
        <v>332</v>
      </c>
      <c r="C38" s="434">
        <v>16301</v>
      </c>
      <c r="D38" s="70">
        <v>1734746</v>
      </c>
      <c r="E38" s="70">
        <v>3130864</v>
      </c>
      <c r="F38" s="95">
        <v>44.59</v>
      </c>
      <c r="G38" s="859">
        <v>2072723</v>
      </c>
      <c r="H38" s="859">
        <v>1443710</v>
      </c>
      <c r="I38" s="859">
        <v>3516433</v>
      </c>
      <c r="J38" s="134">
        <v>41.06</v>
      </c>
      <c r="K38" s="859">
        <v>2242649</v>
      </c>
      <c r="L38" s="859">
        <v>1430472</v>
      </c>
      <c r="M38" s="859">
        <v>3673121</v>
      </c>
      <c r="N38" s="494">
        <v>38.94</v>
      </c>
    </row>
    <row r="39" spans="1:15" s="429" customFormat="1" ht="13.8">
      <c r="D39" s="507"/>
      <c r="E39" s="507"/>
      <c r="G39" s="507"/>
      <c r="H39" s="507"/>
      <c r="I39" s="507"/>
    </row>
    <row r="40" spans="1:15" s="429" customFormat="1" ht="13.8">
      <c r="D40" s="507"/>
      <c r="E40" s="507"/>
      <c r="G40" s="507"/>
      <c r="H40" s="507"/>
      <c r="I40" s="507"/>
      <c r="O40" s="626"/>
    </row>
    <row r="41" spans="1:15" s="429" customFormat="1" ht="13.8">
      <c r="D41" s="507"/>
      <c r="E41" s="507"/>
      <c r="G41" s="507"/>
      <c r="H41" s="507"/>
      <c r="I41" s="507"/>
      <c r="O41" s="626"/>
    </row>
    <row r="42" spans="1:15" s="429" customFormat="1" ht="13.8">
      <c r="D42" s="507"/>
      <c r="E42" s="507"/>
      <c r="G42" s="507"/>
      <c r="H42" s="507"/>
      <c r="I42" s="507"/>
      <c r="O42" s="626"/>
    </row>
    <row r="43" spans="1:15" s="429" customFormat="1" ht="13.8">
      <c r="D43" s="507"/>
      <c r="E43" s="507"/>
      <c r="G43" s="507"/>
      <c r="H43" s="507"/>
      <c r="I43" s="507"/>
      <c r="O43" s="626"/>
    </row>
    <row r="44" spans="1:15" s="429" customFormat="1" ht="13.8">
      <c r="D44" s="507"/>
      <c r="E44" s="507"/>
      <c r="G44" s="507"/>
      <c r="H44" s="507"/>
      <c r="I44" s="507"/>
      <c r="O44" s="626"/>
    </row>
    <row r="45" spans="1:15" s="429" customFormat="1" ht="13.8">
      <c r="D45" s="507"/>
      <c r="E45" s="507"/>
      <c r="G45" s="507"/>
      <c r="H45" s="507"/>
      <c r="I45" s="507"/>
      <c r="O45" s="626"/>
    </row>
    <row r="46" spans="1:15" s="429" customFormat="1" ht="13.8">
      <c r="D46" s="507"/>
      <c r="E46" s="507"/>
      <c r="G46" s="507"/>
      <c r="H46" s="507"/>
      <c r="I46" s="507"/>
      <c r="O46" s="626"/>
    </row>
    <row r="47" spans="1:15" s="429" customFormat="1" ht="13.8">
      <c r="D47" s="507"/>
      <c r="E47" s="507"/>
      <c r="G47" s="507"/>
      <c r="H47" s="507"/>
      <c r="I47" s="507"/>
      <c r="O47" s="626"/>
    </row>
    <row r="48" spans="1:15" s="429" customFormat="1" ht="13.8">
      <c r="D48" s="507"/>
      <c r="E48" s="507"/>
      <c r="G48" s="507"/>
      <c r="H48" s="507"/>
      <c r="I48" s="507"/>
      <c r="O48" s="626"/>
    </row>
    <row r="49" spans="4:15" s="429" customFormat="1" ht="13.8">
      <c r="D49" s="507"/>
      <c r="E49" s="507"/>
      <c r="G49" s="507"/>
      <c r="H49" s="507"/>
      <c r="I49" s="507"/>
      <c r="O49" s="626"/>
    </row>
    <row r="50" spans="4:15" s="429" customFormat="1" ht="13.8">
      <c r="D50" s="507"/>
      <c r="E50" s="507"/>
      <c r="G50" s="507"/>
      <c r="H50" s="507"/>
      <c r="I50" s="507"/>
      <c r="O50" s="626"/>
    </row>
    <row r="51" spans="4:15" s="429" customFormat="1" ht="13.8">
      <c r="D51" s="507"/>
      <c r="E51" s="507"/>
      <c r="G51" s="507"/>
      <c r="H51" s="507"/>
      <c r="I51" s="507"/>
      <c r="O51" s="626"/>
    </row>
    <row r="52" spans="4:15" s="429" customFormat="1" ht="13.8">
      <c r="D52" s="507"/>
      <c r="E52" s="507"/>
      <c r="G52" s="507"/>
      <c r="H52" s="507"/>
      <c r="I52" s="507"/>
      <c r="O52" s="626"/>
    </row>
    <row r="53" spans="4:15" s="429" customFormat="1" ht="13.8">
      <c r="D53" s="507"/>
      <c r="E53" s="507"/>
      <c r="G53" s="507"/>
      <c r="H53" s="507"/>
      <c r="I53" s="507"/>
      <c r="O53" s="626"/>
    </row>
    <row r="54" spans="4:15" s="429" customFormat="1" ht="13.8">
      <c r="D54" s="507"/>
      <c r="E54" s="507"/>
      <c r="G54" s="507"/>
      <c r="H54" s="507"/>
      <c r="I54" s="507"/>
      <c r="O54" s="626"/>
    </row>
    <row r="55" spans="4:15" s="429" customFormat="1" ht="13.8">
      <c r="D55" s="507"/>
      <c r="E55" s="507"/>
      <c r="G55" s="507"/>
      <c r="H55" s="507"/>
      <c r="I55" s="507"/>
      <c r="O55" s="626"/>
    </row>
    <row r="56" spans="4:15" s="429" customFormat="1" ht="13.8">
      <c r="D56" s="507"/>
      <c r="E56" s="507"/>
      <c r="G56" s="507"/>
      <c r="H56" s="507"/>
      <c r="I56" s="507"/>
      <c r="O56" s="626"/>
    </row>
    <row r="57" spans="4:15" s="429" customFormat="1" ht="13.8">
      <c r="D57" s="507"/>
      <c r="E57" s="507"/>
      <c r="G57" s="507"/>
      <c r="H57" s="507"/>
      <c r="I57" s="507"/>
      <c r="O57" s="626"/>
    </row>
    <row r="58" spans="4:15" s="429" customFormat="1" ht="13.8">
      <c r="D58" s="507"/>
      <c r="E58" s="507"/>
      <c r="G58" s="507"/>
      <c r="H58" s="507"/>
      <c r="I58" s="507"/>
      <c r="O58" s="626"/>
    </row>
    <row r="59" spans="4:15" s="429" customFormat="1" ht="13.8">
      <c r="D59" s="507"/>
      <c r="E59" s="507"/>
      <c r="G59" s="507"/>
      <c r="H59" s="507"/>
      <c r="I59" s="507"/>
      <c r="O59" s="626"/>
    </row>
    <row r="60" spans="4:15" s="429" customFormat="1" ht="13.8">
      <c r="D60" s="507"/>
      <c r="E60" s="507"/>
      <c r="G60" s="507"/>
      <c r="H60" s="507"/>
      <c r="I60" s="507"/>
      <c r="O60" s="626"/>
    </row>
    <row r="61" spans="4:15" s="429" customFormat="1" ht="13.8">
      <c r="D61" s="507"/>
      <c r="E61" s="507"/>
      <c r="G61" s="507"/>
      <c r="H61" s="507"/>
      <c r="I61" s="507"/>
      <c r="O61" s="626"/>
    </row>
    <row r="62" spans="4:15" s="429" customFormat="1" ht="13.8">
      <c r="D62" s="507"/>
      <c r="E62" s="507"/>
      <c r="G62" s="507"/>
      <c r="H62" s="507"/>
      <c r="I62" s="507"/>
      <c r="O62" s="626"/>
    </row>
    <row r="63" spans="4:15" s="429" customFormat="1" ht="13.8">
      <c r="D63" s="507"/>
      <c r="E63" s="507"/>
      <c r="G63" s="507"/>
      <c r="H63" s="507"/>
      <c r="I63" s="507"/>
      <c r="O63" s="626"/>
    </row>
    <row r="64" spans="4:15" s="429" customFormat="1" ht="13.8">
      <c r="D64" s="507"/>
      <c r="E64" s="507"/>
      <c r="G64" s="507"/>
      <c r="H64" s="507"/>
      <c r="I64" s="507"/>
      <c r="O64" s="626"/>
    </row>
    <row r="65" spans="4:15" s="429" customFormat="1" ht="13.8">
      <c r="D65" s="507"/>
      <c r="E65" s="507"/>
      <c r="G65" s="507"/>
      <c r="H65" s="507"/>
      <c r="I65" s="507"/>
      <c r="O65" s="626"/>
    </row>
    <row r="66" spans="4:15" s="429" customFormat="1" ht="13.8">
      <c r="D66" s="507"/>
      <c r="E66" s="507"/>
      <c r="G66" s="507"/>
      <c r="H66" s="507"/>
      <c r="I66" s="507"/>
      <c r="O66" s="626"/>
    </row>
    <row r="67" spans="4:15" s="429" customFormat="1" ht="13.8">
      <c r="D67" s="507"/>
      <c r="E67" s="507"/>
      <c r="G67" s="507"/>
      <c r="H67" s="507"/>
      <c r="I67" s="507"/>
      <c r="O67" s="626"/>
    </row>
    <row r="68" spans="4:15" s="429" customFormat="1" ht="13.8">
      <c r="D68" s="507"/>
      <c r="E68" s="507"/>
      <c r="G68" s="507"/>
      <c r="H68" s="507"/>
      <c r="I68" s="507"/>
      <c r="O68" s="626"/>
    </row>
    <row r="69" spans="4:15" s="429" customFormat="1" ht="13.8">
      <c r="D69" s="507"/>
      <c r="E69" s="507"/>
      <c r="G69" s="507"/>
      <c r="H69" s="507"/>
      <c r="I69" s="507"/>
      <c r="O69" s="626"/>
    </row>
    <row r="70" spans="4:15" s="429" customFormat="1" ht="13.8">
      <c r="D70" s="507"/>
      <c r="E70" s="507"/>
      <c r="G70" s="507"/>
      <c r="H70" s="507"/>
      <c r="I70" s="507"/>
      <c r="O70" s="626"/>
    </row>
    <row r="71" spans="4:15" s="429" customFormat="1" ht="13.8">
      <c r="D71" s="507"/>
      <c r="E71" s="507"/>
      <c r="G71" s="507"/>
      <c r="H71" s="507"/>
      <c r="I71" s="507"/>
      <c r="O71" s="626"/>
    </row>
    <row r="72" spans="4:15" s="429" customFormat="1" ht="13.8">
      <c r="D72" s="507"/>
      <c r="E72" s="507"/>
      <c r="G72" s="507"/>
      <c r="H72" s="507"/>
      <c r="I72" s="507"/>
      <c r="O72" s="626"/>
    </row>
    <row r="73" spans="4:15" s="429" customFormat="1" ht="13.8">
      <c r="D73" s="507"/>
      <c r="E73" s="507"/>
      <c r="G73" s="507"/>
      <c r="H73" s="507"/>
      <c r="I73" s="507"/>
      <c r="O73" s="626"/>
    </row>
    <row r="74" spans="4:15" s="429" customFormat="1" ht="13.8">
      <c r="D74" s="507"/>
      <c r="E74" s="507"/>
      <c r="G74" s="507"/>
      <c r="H74" s="507"/>
      <c r="I74" s="507"/>
      <c r="O74" s="626"/>
    </row>
    <row r="75" spans="4:15" s="429" customFormat="1" ht="13.8">
      <c r="D75" s="507"/>
      <c r="E75" s="507"/>
      <c r="G75" s="507"/>
      <c r="H75" s="507"/>
      <c r="I75" s="507"/>
      <c r="O75" s="626"/>
    </row>
    <row r="76" spans="4:15" s="429" customFormat="1" ht="13.8">
      <c r="D76" s="507"/>
      <c r="E76" s="507"/>
      <c r="G76" s="507"/>
      <c r="H76" s="507"/>
      <c r="I76" s="507"/>
      <c r="O76" s="626"/>
    </row>
    <row r="77" spans="4:15" s="429" customFormat="1" ht="13.8">
      <c r="D77" s="507"/>
      <c r="E77" s="507"/>
      <c r="G77" s="507"/>
      <c r="H77" s="507"/>
      <c r="I77" s="507"/>
      <c r="O77" s="626"/>
    </row>
    <row r="78" spans="4:15" s="429" customFormat="1" ht="13.8">
      <c r="D78" s="507"/>
      <c r="E78" s="507"/>
      <c r="G78" s="507"/>
      <c r="H78" s="507"/>
      <c r="I78" s="507"/>
      <c r="O78" s="626"/>
    </row>
    <row r="79" spans="4:15" s="429" customFormat="1" ht="13.8">
      <c r="D79" s="507"/>
      <c r="E79" s="507"/>
      <c r="G79" s="507"/>
      <c r="H79" s="507"/>
      <c r="I79" s="507"/>
      <c r="O79" s="626"/>
    </row>
    <row r="80" spans="4:15" s="429" customFormat="1" ht="13.8">
      <c r="D80" s="507"/>
      <c r="E80" s="507"/>
      <c r="G80" s="507"/>
      <c r="H80" s="507"/>
      <c r="I80" s="507"/>
      <c r="O80" s="626"/>
    </row>
    <row r="81" spans="4:15" s="429" customFormat="1" ht="13.8">
      <c r="D81" s="507"/>
      <c r="E81" s="507"/>
      <c r="G81" s="507"/>
      <c r="H81" s="507"/>
      <c r="I81" s="507"/>
      <c r="O81" s="626"/>
    </row>
    <row r="82" spans="4:15" s="429" customFormat="1" ht="13.8">
      <c r="D82" s="507"/>
      <c r="E82" s="507"/>
      <c r="G82" s="507"/>
      <c r="H82" s="507"/>
      <c r="I82" s="507"/>
      <c r="O82" s="626"/>
    </row>
    <row r="83" spans="4:15" s="429" customFormat="1" ht="13.8">
      <c r="D83" s="507"/>
      <c r="E83" s="507"/>
      <c r="G83" s="507"/>
      <c r="H83" s="507"/>
      <c r="I83" s="507"/>
      <c r="O83" s="626"/>
    </row>
    <row r="84" spans="4:15" s="429" customFormat="1" ht="13.8">
      <c r="D84" s="507"/>
      <c r="E84" s="507"/>
      <c r="G84" s="507"/>
      <c r="H84" s="507"/>
      <c r="I84" s="507"/>
      <c r="O84" s="626"/>
    </row>
    <row r="85" spans="4:15" s="429" customFormat="1" ht="13.8">
      <c r="D85" s="507"/>
      <c r="E85" s="507"/>
      <c r="G85" s="507"/>
      <c r="H85" s="507"/>
      <c r="I85" s="507"/>
      <c r="O85" s="626"/>
    </row>
    <row r="86" spans="4:15" s="429" customFormat="1" ht="13.8">
      <c r="D86" s="507"/>
      <c r="E86" s="507"/>
      <c r="G86" s="507"/>
      <c r="H86" s="507"/>
      <c r="I86" s="507"/>
      <c r="O86" s="626"/>
    </row>
    <row r="87" spans="4:15" s="429" customFormat="1" ht="13.8">
      <c r="D87" s="507"/>
      <c r="E87" s="507"/>
      <c r="G87" s="507"/>
      <c r="H87" s="507"/>
      <c r="I87" s="507"/>
      <c r="O87" s="626"/>
    </row>
    <row r="88" spans="4:15" s="429" customFormat="1" ht="13.8">
      <c r="D88" s="507"/>
      <c r="E88" s="507"/>
      <c r="G88" s="507"/>
      <c r="H88" s="507"/>
      <c r="I88" s="507"/>
      <c r="O88" s="626"/>
    </row>
    <row r="89" spans="4:15" s="429" customFormat="1" ht="13.8">
      <c r="D89" s="507"/>
      <c r="E89" s="507"/>
      <c r="G89" s="507"/>
      <c r="H89" s="507"/>
      <c r="I89" s="507"/>
      <c r="O89" s="626"/>
    </row>
    <row r="90" spans="4:15" s="429" customFormat="1" ht="13.8">
      <c r="D90" s="507"/>
      <c r="E90" s="507"/>
      <c r="G90" s="507"/>
      <c r="H90" s="507"/>
      <c r="I90" s="507"/>
      <c r="O90" s="626"/>
    </row>
    <row r="91" spans="4:15" s="429" customFormat="1" ht="13.8">
      <c r="D91" s="507"/>
      <c r="E91" s="507"/>
      <c r="G91" s="507"/>
      <c r="H91" s="507"/>
      <c r="I91" s="507"/>
      <c r="O91" s="626"/>
    </row>
    <row r="92" spans="4:15" s="429" customFormat="1" ht="13.8">
      <c r="D92" s="507"/>
      <c r="E92" s="507"/>
      <c r="G92" s="507"/>
      <c r="H92" s="507"/>
      <c r="I92" s="507"/>
      <c r="O92" s="626"/>
    </row>
    <row r="93" spans="4:15" s="429" customFormat="1" ht="13.8">
      <c r="D93" s="507"/>
      <c r="E93" s="507"/>
      <c r="G93" s="507"/>
      <c r="H93" s="507"/>
      <c r="I93" s="507"/>
      <c r="O93" s="626"/>
    </row>
    <row r="94" spans="4:15" s="429" customFormat="1" ht="13.8">
      <c r="D94" s="507"/>
      <c r="E94" s="507"/>
      <c r="G94" s="507"/>
      <c r="H94" s="507"/>
      <c r="I94" s="507"/>
      <c r="O94" s="626"/>
    </row>
    <row r="95" spans="4:15" s="429" customFormat="1" ht="13.8">
      <c r="D95" s="507"/>
      <c r="E95" s="507"/>
      <c r="G95" s="507"/>
      <c r="H95" s="507"/>
      <c r="I95" s="507"/>
      <c r="O95" s="626"/>
    </row>
    <row r="96" spans="4:15" s="429" customFormat="1" ht="13.8">
      <c r="D96" s="507"/>
      <c r="E96" s="507"/>
      <c r="G96" s="507"/>
      <c r="H96" s="507"/>
      <c r="I96" s="507"/>
      <c r="O96" s="626"/>
    </row>
    <row r="97" spans="4:15" s="429" customFormat="1" ht="13.8">
      <c r="D97" s="507"/>
      <c r="E97" s="507"/>
      <c r="G97" s="507"/>
      <c r="H97" s="507"/>
      <c r="I97" s="507"/>
      <c r="O97" s="626"/>
    </row>
    <row r="98" spans="4:15" s="429" customFormat="1" ht="13.8">
      <c r="D98" s="507"/>
      <c r="E98" s="507"/>
      <c r="G98" s="507"/>
      <c r="H98" s="507"/>
      <c r="I98" s="507"/>
      <c r="O98" s="626"/>
    </row>
    <row r="99" spans="4:15" s="429" customFormat="1" ht="13.8">
      <c r="D99" s="507"/>
      <c r="E99" s="507"/>
      <c r="G99" s="507"/>
      <c r="H99" s="507"/>
      <c r="I99" s="507"/>
      <c r="O99" s="626"/>
    </row>
    <row r="100" spans="4:15" s="429" customFormat="1" ht="13.8">
      <c r="D100" s="507"/>
      <c r="E100" s="507"/>
      <c r="G100" s="507"/>
      <c r="H100" s="507"/>
      <c r="I100" s="507"/>
      <c r="O100" s="626"/>
    </row>
    <row r="101" spans="4:15" s="429" customFormat="1" ht="13.8">
      <c r="D101" s="507"/>
      <c r="E101" s="507"/>
      <c r="G101" s="507"/>
      <c r="H101" s="507"/>
      <c r="I101" s="507"/>
      <c r="O101" s="626"/>
    </row>
    <row r="102" spans="4:15" s="429" customFormat="1" ht="13.8">
      <c r="D102" s="507"/>
      <c r="E102" s="507"/>
      <c r="G102" s="507"/>
      <c r="H102" s="507"/>
      <c r="I102" s="507"/>
      <c r="O102" s="626"/>
    </row>
    <row r="103" spans="4:15" s="429" customFormat="1" ht="13.8">
      <c r="D103" s="507"/>
      <c r="E103" s="507"/>
      <c r="G103" s="507"/>
      <c r="H103" s="507"/>
      <c r="I103" s="507"/>
      <c r="O103" s="626"/>
    </row>
    <row r="104" spans="4:15" s="429" customFormat="1" ht="13.8">
      <c r="D104" s="507"/>
      <c r="E104" s="507"/>
      <c r="G104" s="507"/>
      <c r="H104" s="507"/>
      <c r="I104" s="507"/>
      <c r="O104" s="626"/>
    </row>
    <row r="105" spans="4:15" s="429" customFormat="1" ht="13.8">
      <c r="D105" s="507"/>
      <c r="E105" s="507"/>
      <c r="G105" s="507"/>
      <c r="H105" s="507"/>
      <c r="I105" s="507"/>
      <c r="O105" s="626"/>
    </row>
    <row r="106" spans="4:15" s="429" customFormat="1" ht="13.8">
      <c r="D106" s="507"/>
      <c r="E106" s="507"/>
      <c r="G106" s="507"/>
      <c r="H106" s="507"/>
      <c r="I106" s="507"/>
      <c r="O106" s="626"/>
    </row>
    <row r="107" spans="4:15" s="429" customFormat="1" ht="13.8">
      <c r="D107" s="507"/>
      <c r="E107" s="507"/>
      <c r="G107" s="507"/>
      <c r="H107" s="507"/>
      <c r="I107" s="507"/>
      <c r="O107" s="626"/>
    </row>
    <row r="108" spans="4:15" s="429" customFormat="1" ht="13.8">
      <c r="D108" s="507"/>
      <c r="E108" s="507"/>
      <c r="G108" s="507"/>
      <c r="H108" s="507"/>
      <c r="I108" s="507"/>
      <c r="O108" s="626"/>
    </row>
    <row r="109" spans="4:15" s="429" customFormat="1" ht="13.8">
      <c r="D109" s="507"/>
      <c r="E109" s="507"/>
      <c r="G109" s="507"/>
      <c r="H109" s="507"/>
      <c r="I109" s="507"/>
      <c r="O109" s="626"/>
    </row>
    <row r="110" spans="4:15" s="429" customFormat="1" ht="13.8">
      <c r="D110" s="507"/>
      <c r="E110" s="507"/>
      <c r="G110" s="507"/>
      <c r="H110" s="507"/>
      <c r="I110" s="507"/>
      <c r="O110" s="626"/>
    </row>
    <row r="111" spans="4:15" s="429" customFormat="1" ht="13.8">
      <c r="D111" s="507"/>
      <c r="E111" s="507"/>
      <c r="G111" s="507"/>
      <c r="H111" s="507"/>
      <c r="I111" s="507"/>
      <c r="O111" s="626"/>
    </row>
    <row r="112" spans="4:15" s="429" customFormat="1" ht="13.8">
      <c r="D112" s="507"/>
      <c r="E112" s="507"/>
      <c r="G112" s="507"/>
      <c r="H112" s="507"/>
      <c r="I112" s="507"/>
      <c r="O112" s="626"/>
    </row>
    <row r="113" spans="4:15" s="429" customFormat="1" ht="13.8">
      <c r="D113" s="507"/>
      <c r="E113" s="507"/>
      <c r="G113" s="507"/>
      <c r="H113" s="507"/>
      <c r="I113" s="507"/>
      <c r="O113" s="626"/>
    </row>
    <row r="114" spans="4:15" s="429" customFormat="1" ht="13.8">
      <c r="D114" s="507"/>
      <c r="E114" s="507"/>
      <c r="G114" s="507"/>
      <c r="H114" s="507"/>
      <c r="I114" s="507"/>
      <c r="O114" s="626"/>
    </row>
    <row r="115" spans="4:15" s="429" customFormat="1" ht="13.8">
      <c r="D115" s="507"/>
      <c r="E115" s="507"/>
      <c r="G115" s="507"/>
      <c r="H115" s="507"/>
      <c r="I115" s="507"/>
      <c r="O115" s="626"/>
    </row>
    <row r="116" spans="4:15" s="429" customFormat="1" ht="13.8">
      <c r="D116" s="507"/>
      <c r="E116" s="507"/>
      <c r="G116" s="507"/>
      <c r="H116" s="507"/>
      <c r="I116" s="507"/>
      <c r="O116" s="626"/>
    </row>
    <row r="117" spans="4:15" s="429" customFormat="1" ht="13.8">
      <c r="D117" s="507"/>
      <c r="E117" s="507"/>
      <c r="G117" s="507"/>
      <c r="H117" s="507"/>
      <c r="I117" s="507"/>
      <c r="O117" s="626"/>
    </row>
    <row r="118" spans="4:15" s="429" customFormat="1" ht="13.8">
      <c r="D118" s="507"/>
      <c r="E118" s="507"/>
      <c r="G118" s="507"/>
      <c r="H118" s="507"/>
      <c r="I118" s="507"/>
      <c r="O118" s="626"/>
    </row>
    <row r="119" spans="4:15" s="429" customFormat="1" ht="13.8">
      <c r="D119" s="507"/>
      <c r="E119" s="507"/>
      <c r="G119" s="507"/>
      <c r="H119" s="507"/>
      <c r="I119" s="507"/>
      <c r="O119" s="626"/>
    </row>
    <row r="120" spans="4:15" s="429" customFormat="1" ht="13.8">
      <c r="D120" s="507"/>
      <c r="E120" s="507"/>
      <c r="G120" s="507"/>
      <c r="H120" s="507"/>
      <c r="I120" s="507"/>
      <c r="O120" s="626"/>
    </row>
    <row r="121" spans="4:15" s="429" customFormat="1" ht="13.8">
      <c r="D121" s="507"/>
      <c r="E121" s="507"/>
      <c r="G121" s="507"/>
      <c r="H121" s="507"/>
      <c r="I121" s="507"/>
      <c r="O121" s="626"/>
    </row>
    <row r="122" spans="4:15" s="429" customFormat="1" ht="13.8">
      <c r="D122" s="507"/>
      <c r="E122" s="507"/>
      <c r="G122" s="507"/>
      <c r="H122" s="507"/>
      <c r="I122" s="507"/>
      <c r="O122" s="626"/>
    </row>
    <row r="123" spans="4:15" s="429" customFormat="1" ht="13.8">
      <c r="D123" s="507"/>
      <c r="E123" s="507"/>
      <c r="G123" s="507"/>
      <c r="H123" s="507"/>
      <c r="I123" s="507"/>
      <c r="O123" s="626"/>
    </row>
    <row r="124" spans="4:15" s="429" customFormat="1" ht="13.8">
      <c r="D124" s="507"/>
      <c r="E124" s="507"/>
      <c r="G124" s="507"/>
      <c r="H124" s="507"/>
      <c r="I124" s="507"/>
      <c r="O124" s="626"/>
    </row>
    <row r="125" spans="4:15" s="429" customFormat="1" ht="13.8">
      <c r="D125" s="507"/>
      <c r="E125" s="507"/>
      <c r="G125" s="507"/>
      <c r="H125" s="507"/>
      <c r="I125" s="507"/>
      <c r="O125" s="626"/>
    </row>
    <row r="126" spans="4:15" s="429" customFormat="1" ht="13.8">
      <c r="D126" s="507"/>
      <c r="E126" s="507"/>
      <c r="G126" s="507"/>
      <c r="H126" s="507"/>
      <c r="I126" s="507"/>
      <c r="O126" s="626"/>
    </row>
    <row r="127" spans="4:15" s="429" customFormat="1" ht="13.8">
      <c r="D127" s="507"/>
      <c r="E127" s="507"/>
      <c r="G127" s="507"/>
      <c r="H127" s="507"/>
      <c r="I127" s="507"/>
      <c r="O127" s="626"/>
    </row>
    <row r="128" spans="4:15" s="429" customFormat="1" ht="13.8">
      <c r="D128" s="507"/>
      <c r="E128" s="507"/>
      <c r="G128" s="507"/>
      <c r="H128" s="507"/>
      <c r="I128" s="507"/>
      <c r="O128" s="626"/>
    </row>
    <row r="129" spans="4:15" s="429" customFormat="1" ht="13.8">
      <c r="D129" s="507"/>
      <c r="E129" s="507"/>
      <c r="G129" s="507"/>
      <c r="H129" s="507"/>
      <c r="I129" s="507"/>
      <c r="O129" s="626"/>
    </row>
    <row r="130" spans="4:15" s="429" customFormat="1" ht="13.8">
      <c r="D130" s="507"/>
      <c r="E130" s="507"/>
      <c r="G130" s="507"/>
      <c r="H130" s="507"/>
      <c r="I130" s="507"/>
      <c r="O130" s="626"/>
    </row>
    <row r="131" spans="4:15" s="429" customFormat="1" ht="13.8">
      <c r="D131" s="507"/>
      <c r="E131" s="507"/>
      <c r="G131" s="507"/>
      <c r="H131" s="507"/>
      <c r="I131" s="507"/>
      <c r="O131" s="626"/>
    </row>
    <row r="132" spans="4:15" s="429" customFormat="1" ht="13.8">
      <c r="D132" s="507"/>
      <c r="E132" s="507"/>
      <c r="G132" s="507"/>
      <c r="H132" s="507"/>
      <c r="I132" s="507"/>
      <c r="O132" s="626"/>
    </row>
    <row r="133" spans="4:15" s="429" customFormat="1" ht="13.8">
      <c r="D133" s="507"/>
      <c r="E133" s="507"/>
      <c r="G133" s="507"/>
      <c r="H133" s="507"/>
      <c r="I133" s="507"/>
      <c r="O133" s="626"/>
    </row>
    <row r="134" spans="4:15" s="429" customFormat="1" ht="13.8">
      <c r="D134" s="507"/>
      <c r="E134" s="507"/>
      <c r="G134" s="507"/>
      <c r="H134" s="507"/>
      <c r="I134" s="507"/>
      <c r="O134" s="626"/>
    </row>
    <row r="135" spans="4:15" s="429" customFormat="1" ht="13.8">
      <c r="D135" s="507"/>
      <c r="E135" s="507"/>
      <c r="G135" s="507"/>
      <c r="H135" s="507"/>
      <c r="I135" s="507"/>
      <c r="O135" s="626"/>
    </row>
    <row r="136" spans="4:15" s="429" customFormat="1" ht="13.8">
      <c r="D136" s="507"/>
      <c r="E136" s="507"/>
      <c r="G136" s="507"/>
      <c r="H136" s="507"/>
      <c r="I136" s="507"/>
      <c r="O136" s="626"/>
    </row>
    <row r="137" spans="4:15" s="429" customFormat="1" ht="13.8">
      <c r="D137" s="507"/>
      <c r="E137" s="507"/>
      <c r="G137" s="507"/>
      <c r="H137" s="507"/>
      <c r="I137" s="507"/>
      <c r="O137" s="626"/>
    </row>
    <row r="138" spans="4:15" s="429" customFormat="1" ht="13.8">
      <c r="D138" s="507"/>
      <c r="E138" s="507"/>
      <c r="G138" s="507"/>
      <c r="H138" s="507"/>
      <c r="I138" s="507"/>
      <c r="O138" s="626"/>
    </row>
    <row r="139" spans="4:15" s="429" customFormat="1" ht="13.8">
      <c r="D139" s="507"/>
      <c r="E139" s="507"/>
      <c r="G139" s="507"/>
      <c r="H139" s="507"/>
      <c r="I139" s="507"/>
      <c r="O139" s="626"/>
    </row>
    <row r="140" spans="4:15" s="429" customFormat="1" ht="13.8">
      <c r="D140" s="507"/>
      <c r="E140" s="507"/>
      <c r="G140" s="507"/>
      <c r="H140" s="507"/>
      <c r="I140" s="507"/>
      <c r="O140" s="626"/>
    </row>
    <row r="141" spans="4:15" s="429" customFormat="1" ht="13.8">
      <c r="D141" s="507"/>
      <c r="E141" s="507"/>
      <c r="G141" s="507"/>
      <c r="H141" s="507"/>
      <c r="I141" s="507"/>
      <c r="O141" s="626"/>
    </row>
    <row r="142" spans="4:15" s="429" customFormat="1" ht="13.8">
      <c r="D142" s="507"/>
      <c r="E142" s="507"/>
      <c r="G142" s="507"/>
      <c r="H142" s="507"/>
      <c r="I142" s="507"/>
      <c r="O142" s="626"/>
    </row>
    <row r="143" spans="4:15" s="429" customFormat="1" ht="13.8">
      <c r="D143" s="507"/>
      <c r="E143" s="507"/>
      <c r="G143" s="507"/>
      <c r="H143" s="507"/>
      <c r="I143" s="507"/>
      <c r="O143" s="626"/>
    </row>
    <row r="144" spans="4:15" s="429" customFormat="1" ht="13.8">
      <c r="D144" s="507"/>
      <c r="E144" s="507"/>
      <c r="G144" s="507"/>
      <c r="H144" s="507"/>
      <c r="I144" s="507"/>
      <c r="O144" s="626"/>
    </row>
    <row r="145" spans="4:15" s="429" customFormat="1" ht="13.8">
      <c r="D145" s="507"/>
      <c r="E145" s="507"/>
      <c r="G145" s="507"/>
      <c r="H145" s="507"/>
      <c r="I145" s="507"/>
      <c r="O145" s="626"/>
    </row>
    <row r="146" spans="4:15" s="429" customFormat="1" ht="13.8">
      <c r="D146" s="507"/>
      <c r="E146" s="507"/>
      <c r="G146" s="507"/>
      <c r="H146" s="507"/>
      <c r="I146" s="507"/>
      <c r="O146" s="626"/>
    </row>
    <row r="147" spans="4:15" s="429" customFormat="1" ht="13.8">
      <c r="D147" s="507"/>
      <c r="E147" s="507"/>
      <c r="G147" s="507"/>
      <c r="H147" s="507"/>
      <c r="I147" s="507"/>
      <c r="O147" s="626"/>
    </row>
    <row r="148" spans="4:15" s="429" customFormat="1" ht="13.8">
      <c r="D148" s="507"/>
      <c r="E148" s="507"/>
      <c r="G148" s="507"/>
      <c r="H148" s="507"/>
      <c r="I148" s="507"/>
      <c r="O148" s="626"/>
    </row>
    <row r="149" spans="4:15" s="429" customFormat="1" ht="13.8">
      <c r="D149" s="507"/>
      <c r="E149" s="507"/>
      <c r="G149" s="507"/>
      <c r="H149" s="507"/>
      <c r="I149" s="507"/>
      <c r="O149" s="626"/>
    </row>
    <row r="150" spans="4:15" s="429" customFormat="1" ht="13.8">
      <c r="D150" s="507"/>
      <c r="E150" s="507"/>
      <c r="G150" s="507"/>
      <c r="H150" s="507"/>
      <c r="I150" s="507"/>
      <c r="O150" s="626"/>
    </row>
    <row r="151" spans="4:15" s="429" customFormat="1" ht="13.8">
      <c r="D151" s="507"/>
      <c r="E151" s="507"/>
      <c r="G151" s="507"/>
      <c r="H151" s="507"/>
      <c r="I151" s="507"/>
      <c r="O151" s="626"/>
    </row>
    <row r="152" spans="4:15" s="429" customFormat="1" ht="13.8">
      <c r="D152" s="507"/>
      <c r="E152" s="507"/>
      <c r="G152" s="507"/>
      <c r="H152" s="507"/>
      <c r="I152" s="507"/>
      <c r="O152" s="626"/>
    </row>
    <row r="153" spans="4:15" s="429" customFormat="1" ht="13.8">
      <c r="D153" s="507"/>
      <c r="E153" s="507"/>
      <c r="G153" s="507"/>
      <c r="H153" s="507"/>
      <c r="I153" s="507"/>
      <c r="O153" s="626"/>
    </row>
    <row r="154" spans="4:15" s="429" customFormat="1" ht="13.8">
      <c r="D154" s="507"/>
      <c r="E154" s="507"/>
      <c r="G154" s="507"/>
      <c r="H154" s="507"/>
      <c r="I154" s="507"/>
      <c r="O154" s="626"/>
    </row>
  </sheetData>
  <sortState xmlns:xlrd2="http://schemas.microsoft.com/office/spreadsheetml/2017/richdata2" ref="A5:K39">
    <sortCondition ref="C5"/>
  </sortState>
  <mergeCells count="4">
    <mergeCell ref="D2:F2"/>
    <mergeCell ref="G2:J2"/>
    <mergeCell ref="K2:N2"/>
    <mergeCell ref="B1:N1"/>
  </mergeCells>
  <hyperlinks>
    <hyperlink ref="O1" location="INDICE!A1" display="INDICE" xr:uid="{00000000-0004-0000-4100-000000000000}"/>
    <hyperlink ref="O2" location="Matriz_Estadisticas!A1" display="ESTADÍSTICAS" xr:uid="{00000000-0004-0000-4100-000001000000}"/>
    <hyperlink ref="A1" location="INDICE!C46" display="EA_9" xr:uid="{00000000-0004-0000-4100-000002000000}"/>
  </hyperlinks>
  <pageMargins left="0.7" right="0.7" top="0.75" bottom="0.75" header="0.3" footer="0.3"/>
  <pageSetup orientation="portrait" horizontalDpi="4294967293" verticalDpi="4294967293"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64"/>
  <dimension ref="A1:E38"/>
  <sheetViews>
    <sheetView zoomScaleNormal="100" workbookViewId="0"/>
  </sheetViews>
  <sheetFormatPr baseColWidth="10" defaultColWidth="11.44140625" defaultRowHeight="14.4"/>
  <cols>
    <col min="1" max="1" width="44.44140625" style="19" bestFit="1" customWidth="1"/>
    <col min="2" max="2" width="100.6640625" style="18" customWidth="1"/>
    <col min="3" max="4" width="100.6640625" style="15" customWidth="1"/>
    <col min="5" max="5" width="11.44140625" style="31"/>
    <col min="6" max="16384" width="11.44140625" style="15"/>
  </cols>
  <sheetData>
    <row r="1" spans="1:5">
      <c r="A1" s="480" t="s">
        <v>419</v>
      </c>
      <c r="B1" s="480" t="s">
        <v>1275</v>
      </c>
      <c r="C1" s="480" t="s">
        <v>1276</v>
      </c>
      <c r="D1" s="480" t="s">
        <v>1757</v>
      </c>
      <c r="E1" s="550" t="s">
        <v>137</v>
      </c>
    </row>
    <row r="2" spans="1:5">
      <c r="A2" s="263" t="s">
        <v>6</v>
      </c>
      <c r="B2" s="275" t="s">
        <v>62</v>
      </c>
      <c r="C2" s="275" t="s">
        <v>62</v>
      </c>
      <c r="D2" s="275" t="s">
        <v>62</v>
      </c>
    </row>
    <row r="3" spans="1:5">
      <c r="A3" s="263" t="s">
        <v>4</v>
      </c>
      <c r="B3" s="275" t="s">
        <v>503</v>
      </c>
      <c r="C3" s="275" t="s">
        <v>503</v>
      </c>
      <c r="D3" s="275" t="s">
        <v>503</v>
      </c>
    </row>
    <row r="4" spans="1:5">
      <c r="A4" s="263" t="s">
        <v>388</v>
      </c>
      <c r="B4" s="275" t="s">
        <v>560</v>
      </c>
      <c r="C4" s="275" t="s">
        <v>560</v>
      </c>
      <c r="D4" s="275" t="s">
        <v>560</v>
      </c>
    </row>
    <row r="5" spans="1:5">
      <c r="A5" s="263" t="s">
        <v>9</v>
      </c>
      <c r="B5" s="275" t="s">
        <v>576</v>
      </c>
      <c r="C5" s="275" t="s">
        <v>576</v>
      </c>
      <c r="D5" s="275" t="s">
        <v>576</v>
      </c>
    </row>
    <row r="6" spans="1:5">
      <c r="A6" s="263" t="s">
        <v>138</v>
      </c>
      <c r="B6" s="275" t="s">
        <v>468</v>
      </c>
      <c r="C6" s="275" t="s">
        <v>468</v>
      </c>
      <c r="D6" s="275" t="s">
        <v>468</v>
      </c>
    </row>
    <row r="7" spans="1:5">
      <c r="A7" s="263" t="s">
        <v>7</v>
      </c>
      <c r="B7" s="275" t="s">
        <v>422</v>
      </c>
      <c r="C7" s="275" t="s">
        <v>422</v>
      </c>
      <c r="D7" s="275" t="s">
        <v>422</v>
      </c>
    </row>
    <row r="8" spans="1:5">
      <c r="A8" s="263" t="s">
        <v>389</v>
      </c>
      <c r="B8" s="275">
        <v>2018</v>
      </c>
      <c r="C8" s="275">
        <v>2019</v>
      </c>
      <c r="D8" s="575">
        <v>2020</v>
      </c>
    </row>
    <row r="9" spans="1:5">
      <c r="A9" s="263" t="s">
        <v>390</v>
      </c>
      <c r="B9" s="275" t="s">
        <v>12</v>
      </c>
      <c r="C9" s="275" t="s">
        <v>12</v>
      </c>
      <c r="D9" s="275" t="s">
        <v>12</v>
      </c>
    </row>
    <row r="10" spans="1:5" ht="82.8">
      <c r="A10" s="100" t="s">
        <v>391</v>
      </c>
      <c r="B10" s="265" t="s">
        <v>1975</v>
      </c>
      <c r="C10" s="265" t="s">
        <v>1975</v>
      </c>
      <c r="D10" s="265" t="s">
        <v>1975</v>
      </c>
    </row>
    <row r="11" spans="1:5">
      <c r="A11" s="263" t="s">
        <v>392</v>
      </c>
      <c r="B11" s="275" t="s">
        <v>577</v>
      </c>
      <c r="C11" s="275" t="s">
        <v>577</v>
      </c>
      <c r="D11" s="275" t="s">
        <v>577</v>
      </c>
    </row>
    <row r="12" spans="1:5">
      <c r="A12" s="263" t="s">
        <v>393</v>
      </c>
      <c r="B12" s="275" t="s">
        <v>1955</v>
      </c>
      <c r="C12" s="133" t="s">
        <v>730</v>
      </c>
      <c r="D12" s="575" t="s">
        <v>730</v>
      </c>
    </row>
    <row r="13" spans="1:5">
      <c r="A13" s="263" t="s">
        <v>394</v>
      </c>
      <c r="B13" s="275" t="s">
        <v>1956</v>
      </c>
      <c r="C13" s="133" t="s">
        <v>730</v>
      </c>
      <c r="D13" s="575" t="s">
        <v>730</v>
      </c>
    </row>
    <row r="14" spans="1:5">
      <c r="A14" s="263" t="s">
        <v>139</v>
      </c>
      <c r="B14" s="275" t="s">
        <v>578</v>
      </c>
      <c r="C14" s="133" t="s">
        <v>578</v>
      </c>
      <c r="D14" s="575" t="s">
        <v>578</v>
      </c>
    </row>
    <row r="15" spans="1:5">
      <c r="A15" s="263" t="s">
        <v>395</v>
      </c>
      <c r="B15" s="273">
        <v>43126</v>
      </c>
      <c r="C15" s="144">
        <v>43126</v>
      </c>
      <c r="D15" s="638">
        <v>43126</v>
      </c>
    </row>
    <row r="16" spans="1:5">
      <c r="A16" s="263" t="s">
        <v>396</v>
      </c>
      <c r="B16" s="272">
        <v>43685</v>
      </c>
      <c r="C16" s="233">
        <v>44266</v>
      </c>
      <c r="D16" s="917">
        <v>44414</v>
      </c>
    </row>
    <row r="17" spans="1:4">
      <c r="A17" s="263" t="s">
        <v>397</v>
      </c>
      <c r="B17" s="275" t="s">
        <v>429</v>
      </c>
      <c r="C17" s="133" t="s">
        <v>429</v>
      </c>
      <c r="D17" s="575" t="s">
        <v>429</v>
      </c>
    </row>
    <row r="18" spans="1:4">
      <c r="A18" s="263" t="s">
        <v>398</v>
      </c>
      <c r="B18" s="275" t="s">
        <v>579</v>
      </c>
      <c r="C18" s="133" t="s">
        <v>579</v>
      </c>
      <c r="D18" s="575" t="s">
        <v>579</v>
      </c>
    </row>
    <row r="19" spans="1:4">
      <c r="A19" s="263" t="s">
        <v>399</v>
      </c>
      <c r="B19" s="275" t="s">
        <v>545</v>
      </c>
      <c r="C19" s="133" t="s">
        <v>545</v>
      </c>
      <c r="D19" s="575" t="s">
        <v>545</v>
      </c>
    </row>
    <row r="20" spans="1:4">
      <c r="A20" s="263" t="s">
        <v>400</v>
      </c>
      <c r="B20" s="275" t="s">
        <v>479</v>
      </c>
      <c r="C20" s="133" t="s">
        <v>479</v>
      </c>
      <c r="D20" s="575" t="s">
        <v>479</v>
      </c>
    </row>
    <row r="21" spans="1:4">
      <c r="A21" s="263" t="s">
        <v>403</v>
      </c>
      <c r="B21" s="275" t="s">
        <v>566</v>
      </c>
      <c r="C21" s="133" t="s">
        <v>1359</v>
      </c>
      <c r="D21" s="575" t="s">
        <v>1789</v>
      </c>
    </row>
    <row r="22" spans="1:4">
      <c r="A22" s="263" t="s">
        <v>404</v>
      </c>
      <c r="B22" s="275" t="s">
        <v>567</v>
      </c>
      <c r="C22" s="133" t="s">
        <v>567</v>
      </c>
      <c r="D22" s="575" t="s">
        <v>567</v>
      </c>
    </row>
    <row r="23" spans="1:4">
      <c r="A23" s="263" t="s">
        <v>435</v>
      </c>
      <c r="B23" s="275" t="s">
        <v>548</v>
      </c>
      <c r="C23" s="275" t="s">
        <v>548</v>
      </c>
      <c r="D23" s="575" t="s">
        <v>1790</v>
      </c>
    </row>
    <row r="24" spans="1:4">
      <c r="A24" s="263" t="s">
        <v>405</v>
      </c>
      <c r="B24" s="275">
        <v>2018</v>
      </c>
      <c r="C24" s="133">
        <v>2019</v>
      </c>
      <c r="D24" s="575">
        <v>2020</v>
      </c>
    </row>
    <row r="25" spans="1:4">
      <c r="A25" s="278" t="s">
        <v>406</v>
      </c>
      <c r="B25" s="275" t="s">
        <v>568</v>
      </c>
      <c r="C25" s="133" t="s">
        <v>568</v>
      </c>
      <c r="D25" s="575" t="s">
        <v>568</v>
      </c>
    </row>
    <row r="26" spans="1:4">
      <c r="A26" s="278" t="s">
        <v>407</v>
      </c>
      <c r="B26" s="269" t="s">
        <v>569</v>
      </c>
      <c r="C26" s="553" t="s">
        <v>1360</v>
      </c>
      <c r="D26" s="396" t="s">
        <v>1791</v>
      </c>
    </row>
    <row r="27" spans="1:4">
      <c r="A27" s="278" t="s">
        <v>408</v>
      </c>
      <c r="B27" s="269" t="s">
        <v>567</v>
      </c>
      <c r="C27" s="269" t="s">
        <v>567</v>
      </c>
      <c r="D27" s="269" t="s">
        <v>567</v>
      </c>
    </row>
    <row r="28" spans="1:4">
      <c r="A28" s="278" t="s">
        <v>439</v>
      </c>
      <c r="B28" s="275" t="s">
        <v>548</v>
      </c>
      <c r="C28" s="275" t="s">
        <v>548</v>
      </c>
      <c r="D28" s="268" t="s">
        <v>1792</v>
      </c>
    </row>
    <row r="29" spans="1:4">
      <c r="A29" s="278" t="s">
        <v>409</v>
      </c>
      <c r="B29" s="280">
        <v>2018</v>
      </c>
      <c r="C29" s="280">
        <v>2019</v>
      </c>
      <c r="D29" s="673">
        <v>2020</v>
      </c>
    </row>
    <row r="30" spans="1:4">
      <c r="A30" s="278" t="s">
        <v>410</v>
      </c>
      <c r="B30" s="269" t="s">
        <v>470</v>
      </c>
      <c r="C30" s="269" t="s">
        <v>470</v>
      </c>
      <c r="D30" s="269" t="s">
        <v>470</v>
      </c>
    </row>
    <row r="31" spans="1:4">
      <c r="A31" s="278" t="s">
        <v>411</v>
      </c>
      <c r="B31" s="269" t="s">
        <v>580</v>
      </c>
      <c r="C31" s="269" t="s">
        <v>580</v>
      </c>
      <c r="D31" s="269" t="s">
        <v>580</v>
      </c>
    </row>
    <row r="32" spans="1:4">
      <c r="A32" s="278" t="s">
        <v>412</v>
      </c>
      <c r="B32" s="269" t="s">
        <v>434</v>
      </c>
      <c r="C32" s="269" t="s">
        <v>434</v>
      </c>
      <c r="D32" s="269" t="s">
        <v>434</v>
      </c>
    </row>
    <row r="33" spans="1:4">
      <c r="A33" s="278" t="s">
        <v>440</v>
      </c>
      <c r="B33" s="357" t="s">
        <v>581</v>
      </c>
      <c r="C33" s="357" t="s">
        <v>581</v>
      </c>
      <c r="D33" s="357" t="s">
        <v>581</v>
      </c>
    </row>
    <row r="34" spans="1:4">
      <c r="A34" s="278" t="s">
        <v>413</v>
      </c>
      <c r="B34" s="280">
        <v>2017</v>
      </c>
      <c r="C34" s="280">
        <v>2017</v>
      </c>
      <c r="D34" s="280">
        <v>2017</v>
      </c>
    </row>
    <row r="35" spans="1:4">
      <c r="A35" s="278" t="s">
        <v>414</v>
      </c>
      <c r="B35" s="269" t="s">
        <v>582</v>
      </c>
      <c r="C35" s="269" t="s">
        <v>582</v>
      </c>
      <c r="D35" s="269" t="s">
        <v>582</v>
      </c>
    </row>
    <row r="36" spans="1:4">
      <c r="A36" s="278" t="s">
        <v>401</v>
      </c>
      <c r="B36" s="259" t="s">
        <v>571</v>
      </c>
      <c r="C36" s="259" t="s">
        <v>1735</v>
      </c>
      <c r="D36" s="223" t="s">
        <v>1793</v>
      </c>
    </row>
    <row r="37" spans="1:4">
      <c r="A37" s="530" t="s">
        <v>1267</v>
      </c>
      <c r="B37" s="258" t="s">
        <v>17</v>
      </c>
      <c r="C37" s="259" t="s">
        <v>485</v>
      </c>
      <c r="D37" s="223" t="s">
        <v>485</v>
      </c>
    </row>
    <row r="38" spans="1:4">
      <c r="A38" s="278" t="s">
        <v>402</v>
      </c>
      <c r="B38" s="284" t="s">
        <v>63</v>
      </c>
      <c r="C38" s="284" t="s">
        <v>63</v>
      </c>
      <c r="D38" s="284" t="s">
        <v>63</v>
      </c>
    </row>
  </sheetData>
  <hyperlinks>
    <hyperlink ref="E1" location="INDICE!A1" display="INDICE" xr:uid="{00000000-0004-0000-4200-000000000000}"/>
    <hyperlink ref="A1" location="INDICE!C42" display="COMPONENTE" xr:uid="{00000000-0004-0000-4200-000001000000}"/>
  </hyperlinks>
  <pageMargins left="0.7" right="0.7" top="0.75" bottom="0.75" header="0.3" footer="0.3"/>
  <pageSetup paperSize="9" orientation="portrait" horizontalDpi="0" verticalDpi="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65"/>
  <dimension ref="A1:P38"/>
  <sheetViews>
    <sheetView zoomScaleNormal="100" workbookViewId="0"/>
  </sheetViews>
  <sheetFormatPr baseColWidth="10" defaultColWidth="11.44140625" defaultRowHeight="14.4"/>
  <cols>
    <col min="1" max="1" width="17.33203125" style="218" bestFit="1" customWidth="1"/>
    <col min="2" max="2" width="38.5546875" style="218" bestFit="1" customWidth="1"/>
    <col min="3" max="3" width="11.5546875" style="218" bestFit="1" customWidth="1"/>
    <col min="4" max="4" width="14.109375" style="850" bestFit="1" customWidth="1"/>
    <col min="5" max="5" width="21.6640625" style="850" bestFit="1" customWidth="1"/>
    <col min="6" max="6" width="15.33203125" style="218" bestFit="1" customWidth="1"/>
    <col min="7" max="7" width="19.6640625" style="218" bestFit="1" customWidth="1"/>
    <col min="8" max="8" width="14.109375" style="850" bestFit="1" customWidth="1"/>
    <col min="9" max="9" width="21.6640625" style="850" bestFit="1" customWidth="1"/>
    <col min="10" max="10" width="15.33203125" style="218" bestFit="1" customWidth="1"/>
    <col min="11" max="11" width="19.6640625" style="218" bestFit="1" customWidth="1"/>
    <col min="12" max="12" width="12.6640625" style="218" bestFit="1" customWidth="1"/>
    <col min="13" max="13" width="21.6640625" style="218" bestFit="1" customWidth="1"/>
    <col min="14" max="14" width="15.33203125" style="218" bestFit="1" customWidth="1"/>
    <col min="15" max="15" width="19.6640625" style="218" bestFit="1" customWidth="1"/>
    <col min="16" max="16" width="13.109375" style="527" bestFit="1" customWidth="1"/>
    <col min="17" max="16384" width="11.44140625" style="218"/>
  </cols>
  <sheetData>
    <row r="1" spans="1:16" ht="15" customHeight="1">
      <c r="A1" s="446" t="s">
        <v>62</v>
      </c>
      <c r="B1" s="1094" t="s">
        <v>583</v>
      </c>
      <c r="C1" s="1094"/>
      <c r="D1" s="1094"/>
      <c r="E1" s="1094"/>
      <c r="F1" s="1094"/>
      <c r="G1" s="1094"/>
      <c r="H1" s="1094"/>
      <c r="I1" s="1094"/>
      <c r="J1" s="1094"/>
      <c r="K1" s="1094"/>
      <c r="L1" s="1094"/>
      <c r="M1" s="1094"/>
      <c r="N1" s="1094"/>
      <c r="O1" s="1094"/>
      <c r="P1" s="625" t="s">
        <v>137</v>
      </c>
    </row>
    <row r="2" spans="1:16" ht="15" customHeight="1">
      <c r="A2" s="470"/>
      <c r="B2" s="461"/>
      <c r="C2" s="451"/>
      <c r="D2" s="1091" t="s">
        <v>1335</v>
      </c>
      <c r="E2" s="1091"/>
      <c r="F2" s="1091"/>
      <c r="G2" s="1092"/>
      <c r="H2" s="1091" t="s">
        <v>1269</v>
      </c>
      <c r="I2" s="1091"/>
      <c r="J2" s="1091"/>
      <c r="K2" s="1092"/>
      <c r="L2" s="1091" t="s">
        <v>1760</v>
      </c>
      <c r="M2" s="1091"/>
      <c r="N2" s="1091"/>
      <c r="O2" s="1092"/>
      <c r="P2" s="625" t="s">
        <v>449</v>
      </c>
    </row>
    <row r="3" spans="1:16" ht="30" customHeight="1">
      <c r="A3" s="474" t="s">
        <v>165</v>
      </c>
      <c r="B3" s="473" t="s">
        <v>572</v>
      </c>
      <c r="C3" s="472" t="s">
        <v>169</v>
      </c>
      <c r="D3" s="855" t="s">
        <v>584</v>
      </c>
      <c r="E3" s="849" t="s">
        <v>1963</v>
      </c>
      <c r="F3" s="428" t="s">
        <v>585</v>
      </c>
      <c r="G3" s="428" t="s">
        <v>586</v>
      </c>
      <c r="H3" s="854" t="s">
        <v>584</v>
      </c>
      <c r="I3" s="849" t="s">
        <v>1963</v>
      </c>
      <c r="J3" s="401" t="s">
        <v>585</v>
      </c>
      <c r="K3" s="401" t="s">
        <v>586</v>
      </c>
      <c r="L3" s="854" t="s">
        <v>584</v>
      </c>
      <c r="M3" s="849" t="s">
        <v>1963</v>
      </c>
      <c r="N3" s="428" t="s">
        <v>585</v>
      </c>
      <c r="O3" s="401" t="s">
        <v>586</v>
      </c>
    </row>
    <row r="4" spans="1:16" s="429" customFormat="1" ht="15" customHeight="1">
      <c r="A4" s="555" t="s">
        <v>170</v>
      </c>
      <c r="B4" s="448" t="s">
        <v>173</v>
      </c>
      <c r="C4" s="556">
        <v>1001</v>
      </c>
      <c r="D4" s="70">
        <v>16340228</v>
      </c>
      <c r="E4" s="70">
        <v>284045</v>
      </c>
      <c r="F4" s="95">
        <v>0.16</v>
      </c>
      <c r="G4" s="95">
        <v>157.61000000000001</v>
      </c>
      <c r="H4" s="856">
        <v>14704154</v>
      </c>
      <c r="I4" s="856">
        <v>284201.23370500002</v>
      </c>
      <c r="J4" s="557">
        <v>0.14174939671962719</v>
      </c>
      <c r="K4" s="557">
        <v>141.74939671962719</v>
      </c>
      <c r="L4" s="856">
        <v>15839543</v>
      </c>
      <c r="M4" s="856">
        <v>284199.79658999998</v>
      </c>
      <c r="N4" s="557">
        <v>0.15269542321940227</v>
      </c>
      <c r="O4" s="557">
        <v>152.69999999999999</v>
      </c>
      <c r="P4" s="891"/>
    </row>
    <row r="5" spans="1:16" s="429" customFormat="1" ht="15" customHeight="1">
      <c r="A5" s="424" t="s">
        <v>175</v>
      </c>
      <c r="B5" s="95" t="s">
        <v>175</v>
      </c>
      <c r="C5" s="434">
        <v>2101</v>
      </c>
      <c r="D5" s="70">
        <v>18048791</v>
      </c>
      <c r="E5" s="70">
        <v>337437</v>
      </c>
      <c r="F5" s="95">
        <v>0.15</v>
      </c>
      <c r="G5" s="95">
        <v>146.54</v>
      </c>
      <c r="H5" s="856">
        <v>14775273</v>
      </c>
      <c r="I5" s="856">
        <v>337364.84620200004</v>
      </c>
      <c r="J5" s="557">
        <v>0.11998938376573516</v>
      </c>
      <c r="K5" s="557">
        <v>119.98938376573516</v>
      </c>
      <c r="L5" s="856">
        <v>16243938</v>
      </c>
      <c r="M5" s="856">
        <v>333926.40803599998</v>
      </c>
      <c r="N5" s="557">
        <v>0.13327469363018904</v>
      </c>
      <c r="O5" s="557">
        <v>133.27000000000001</v>
      </c>
      <c r="P5" s="891"/>
    </row>
    <row r="6" spans="1:16" s="429" customFormat="1" ht="15" customHeight="1">
      <c r="A6" s="424" t="s">
        <v>175</v>
      </c>
      <c r="B6" s="95" t="s">
        <v>177</v>
      </c>
      <c r="C6" s="434">
        <v>2201</v>
      </c>
      <c r="D6" s="70">
        <v>8279530</v>
      </c>
      <c r="E6" s="70">
        <v>149379</v>
      </c>
      <c r="F6" s="95">
        <v>0.15</v>
      </c>
      <c r="G6" s="95">
        <v>151.85</v>
      </c>
      <c r="H6" s="856">
        <v>6750515</v>
      </c>
      <c r="I6" s="856">
        <v>149379.45860300004</v>
      </c>
      <c r="J6" s="557">
        <v>0.12380926947250419</v>
      </c>
      <c r="K6" s="557">
        <v>123.80926947250418</v>
      </c>
      <c r="L6" s="856">
        <v>7604629</v>
      </c>
      <c r="M6" s="856">
        <v>149390.01576099999</v>
      </c>
      <c r="N6" s="557">
        <v>0.13946447420778113</v>
      </c>
      <c r="O6" s="557">
        <v>139.46</v>
      </c>
      <c r="P6" s="891"/>
    </row>
    <row r="7" spans="1:16" s="429" customFormat="1" ht="15" customHeight="1">
      <c r="A7" s="424" t="s">
        <v>178</v>
      </c>
      <c r="B7" s="95" t="s">
        <v>180</v>
      </c>
      <c r="C7" s="434">
        <v>3001</v>
      </c>
      <c r="D7" s="70">
        <v>8765215</v>
      </c>
      <c r="E7" s="70">
        <v>145285</v>
      </c>
      <c r="F7" s="95">
        <v>0.17</v>
      </c>
      <c r="G7" s="95">
        <v>165.29</v>
      </c>
      <c r="H7" s="856">
        <v>7670491</v>
      </c>
      <c r="I7" s="856">
        <v>145282.57206800001</v>
      </c>
      <c r="J7" s="557">
        <v>0.14464944787582834</v>
      </c>
      <c r="K7" s="557">
        <v>144.64944787582834</v>
      </c>
      <c r="L7" s="856">
        <v>8239058</v>
      </c>
      <c r="M7" s="856">
        <v>145282.630267</v>
      </c>
      <c r="N7" s="557">
        <v>0.15537137235436513</v>
      </c>
      <c r="O7" s="557">
        <v>155.37</v>
      </c>
      <c r="P7" s="891"/>
    </row>
    <row r="8" spans="1:16" s="429" customFormat="1" ht="15" customHeight="1">
      <c r="A8" s="424" t="s">
        <v>178</v>
      </c>
      <c r="B8" s="95" t="s">
        <v>183</v>
      </c>
      <c r="C8" s="434">
        <v>3301</v>
      </c>
      <c r="D8" s="70">
        <v>2494518</v>
      </c>
      <c r="E8" s="70">
        <v>43214</v>
      </c>
      <c r="F8" s="95">
        <v>0.16</v>
      </c>
      <c r="G8" s="95">
        <v>158.15</v>
      </c>
      <c r="H8" s="856">
        <v>2314390</v>
      </c>
      <c r="I8" s="856">
        <v>43214.134501</v>
      </c>
      <c r="J8" s="557">
        <v>0.14672964283019982</v>
      </c>
      <c r="K8" s="557">
        <v>146.72964283019982</v>
      </c>
      <c r="L8" s="856">
        <v>2533441</v>
      </c>
      <c r="M8" s="856">
        <v>43214.154711000003</v>
      </c>
      <c r="N8" s="557">
        <v>0.16061714715915879</v>
      </c>
      <c r="O8" s="557">
        <v>160.62</v>
      </c>
      <c r="P8" s="891"/>
    </row>
    <row r="9" spans="1:16" s="429" customFormat="1" ht="15" customHeight="1">
      <c r="A9" s="424" t="s">
        <v>184</v>
      </c>
      <c r="B9" s="95" t="s">
        <v>186</v>
      </c>
      <c r="C9" s="434">
        <v>4001</v>
      </c>
      <c r="D9" s="70">
        <v>25275814</v>
      </c>
      <c r="E9" s="70">
        <v>387613</v>
      </c>
      <c r="F9" s="95">
        <v>0.18</v>
      </c>
      <c r="G9" s="95">
        <v>178.65</v>
      </c>
      <c r="H9" s="856">
        <v>22381613</v>
      </c>
      <c r="I9" s="856">
        <v>377915.89238400001</v>
      </c>
      <c r="J9" s="557">
        <v>0.16225697015389393</v>
      </c>
      <c r="K9" s="557">
        <v>162.25697015389392</v>
      </c>
      <c r="L9" s="856">
        <v>24979303</v>
      </c>
      <c r="M9" s="856">
        <v>377910.05488000001</v>
      </c>
      <c r="N9" s="557">
        <v>0.18109189128898276</v>
      </c>
      <c r="O9" s="557">
        <v>181.09</v>
      </c>
      <c r="P9" s="891"/>
    </row>
    <row r="10" spans="1:16" s="429" customFormat="1" ht="15" customHeight="1">
      <c r="A10" s="424" t="s">
        <v>184</v>
      </c>
      <c r="B10" s="95" t="s">
        <v>189</v>
      </c>
      <c r="C10" s="434">
        <v>4301</v>
      </c>
      <c r="D10" s="70">
        <v>4483357</v>
      </c>
      <c r="E10" s="70">
        <v>76946</v>
      </c>
      <c r="F10" s="95">
        <v>0.16</v>
      </c>
      <c r="G10" s="95">
        <v>159.63</v>
      </c>
      <c r="H10" s="856">
        <v>3993831</v>
      </c>
      <c r="I10" s="856">
        <v>76946.265239999993</v>
      </c>
      <c r="J10" s="557">
        <v>0.14220316873856409</v>
      </c>
      <c r="K10" s="557">
        <v>142.2031687385641</v>
      </c>
      <c r="L10" s="856">
        <v>4644208</v>
      </c>
      <c r="M10" s="856">
        <v>76944.711275000009</v>
      </c>
      <c r="N10" s="557">
        <v>0.16536363998782935</v>
      </c>
      <c r="O10" s="557">
        <v>165.36</v>
      </c>
      <c r="P10" s="891"/>
    </row>
    <row r="11" spans="1:16" s="429" customFormat="1" ht="15" customHeight="1">
      <c r="A11" s="424" t="s">
        <v>190</v>
      </c>
      <c r="B11" s="95" t="s">
        <v>191</v>
      </c>
      <c r="C11" s="434">
        <v>5001</v>
      </c>
      <c r="D11" s="70">
        <v>55430115</v>
      </c>
      <c r="E11" s="70">
        <v>959856</v>
      </c>
      <c r="F11" s="95">
        <v>0.16</v>
      </c>
      <c r="G11" s="95">
        <v>158.21</v>
      </c>
      <c r="H11" s="856">
        <v>29645695</v>
      </c>
      <c r="I11" s="856">
        <v>968075.66267100023</v>
      </c>
      <c r="J11" s="557">
        <v>8.3899518729440195E-2</v>
      </c>
      <c r="K11" s="557">
        <v>83.899518729440189</v>
      </c>
      <c r="L11" s="856">
        <v>56578076</v>
      </c>
      <c r="M11" s="856">
        <v>966112.15766400006</v>
      </c>
      <c r="N11" s="557">
        <v>0.16044558198300821</v>
      </c>
      <c r="O11" s="557">
        <v>160.44999999999999</v>
      </c>
      <c r="P11" s="891"/>
    </row>
    <row r="12" spans="1:16" s="429" customFormat="1" ht="15" customHeight="1">
      <c r="A12" s="424" t="s">
        <v>190</v>
      </c>
      <c r="B12" s="95" t="s">
        <v>198</v>
      </c>
      <c r="C12" s="434">
        <v>5301</v>
      </c>
      <c r="D12" s="70">
        <v>5939156</v>
      </c>
      <c r="E12" s="70">
        <v>81261</v>
      </c>
      <c r="F12" s="95">
        <v>0.2</v>
      </c>
      <c r="G12" s="95">
        <v>200.24</v>
      </c>
      <c r="H12" s="856">
        <v>4834350</v>
      </c>
      <c r="I12" s="856">
        <v>73027.384760000001</v>
      </c>
      <c r="J12" s="557">
        <v>0.18136750431466422</v>
      </c>
      <c r="K12" s="557">
        <v>181.36750431466422</v>
      </c>
      <c r="L12" s="856">
        <v>5347959</v>
      </c>
      <c r="M12" s="856">
        <v>73025.466488999999</v>
      </c>
      <c r="N12" s="557">
        <v>0.20064154561697298</v>
      </c>
      <c r="O12" s="557">
        <v>200.64</v>
      </c>
      <c r="P12" s="891"/>
    </row>
    <row r="13" spans="1:16" s="429" customFormat="1" ht="15" customHeight="1">
      <c r="A13" s="424" t="s">
        <v>190</v>
      </c>
      <c r="B13" s="95" t="s">
        <v>201</v>
      </c>
      <c r="C13" s="434">
        <v>5501</v>
      </c>
      <c r="D13" s="70">
        <v>8405815</v>
      </c>
      <c r="E13" s="70">
        <v>129514</v>
      </c>
      <c r="F13" s="95">
        <v>0.18</v>
      </c>
      <c r="G13" s="95">
        <v>177.82</v>
      </c>
      <c r="H13" s="856">
        <v>5312465</v>
      </c>
      <c r="I13" s="856">
        <v>129545.61814999999</v>
      </c>
      <c r="J13" s="557">
        <v>0.1123519177104408</v>
      </c>
      <c r="K13" s="557">
        <v>112.3519177104408</v>
      </c>
      <c r="L13" s="856">
        <v>8713078</v>
      </c>
      <c r="M13" s="856">
        <v>129540.83431200001</v>
      </c>
      <c r="N13" s="557">
        <v>0.18427738791497913</v>
      </c>
      <c r="O13" s="557">
        <v>184.28</v>
      </c>
      <c r="P13" s="891"/>
    </row>
    <row r="14" spans="1:16" s="429" customFormat="1" ht="15" customHeight="1">
      <c r="A14" s="424" t="s">
        <v>190</v>
      </c>
      <c r="B14" s="95" t="s">
        <v>206</v>
      </c>
      <c r="C14" s="434">
        <v>5601</v>
      </c>
      <c r="D14" s="70">
        <v>7474462</v>
      </c>
      <c r="E14" s="70">
        <v>107386</v>
      </c>
      <c r="F14" s="95">
        <v>0.19</v>
      </c>
      <c r="G14" s="95">
        <v>190.7</v>
      </c>
      <c r="H14" s="856">
        <v>5179958</v>
      </c>
      <c r="I14" s="856">
        <v>107215.486</v>
      </c>
      <c r="J14" s="557">
        <v>0.13236582030159949</v>
      </c>
      <c r="K14" s="557">
        <v>132.36582030159948</v>
      </c>
      <c r="L14" s="856">
        <v>7516781</v>
      </c>
      <c r="M14" s="856">
        <v>107207.46861699999</v>
      </c>
      <c r="N14" s="557">
        <v>0.19209408461566463</v>
      </c>
      <c r="O14" s="557">
        <v>192.09</v>
      </c>
      <c r="P14" s="891"/>
    </row>
    <row r="15" spans="1:16" s="429" customFormat="1" ht="15" customHeight="1">
      <c r="A15" s="424" t="s">
        <v>190</v>
      </c>
      <c r="B15" s="95" t="s">
        <v>210</v>
      </c>
      <c r="C15" s="434">
        <v>5701</v>
      </c>
      <c r="D15" s="70">
        <v>4918680</v>
      </c>
      <c r="E15" s="70">
        <v>68333</v>
      </c>
      <c r="F15" s="95">
        <v>0.2</v>
      </c>
      <c r="G15" s="95">
        <v>197.21</v>
      </c>
      <c r="H15" s="856">
        <v>3274853</v>
      </c>
      <c r="I15" s="856">
        <v>64103.113430999991</v>
      </c>
      <c r="J15" s="557">
        <v>0.13996512056559615</v>
      </c>
      <c r="K15" s="557">
        <v>139.96512056559615</v>
      </c>
      <c r="L15" s="856">
        <v>4323491</v>
      </c>
      <c r="M15" s="856">
        <v>64773.589613999997</v>
      </c>
      <c r="N15" s="557">
        <v>0.18287053245784021</v>
      </c>
      <c r="O15" s="557">
        <v>182.87</v>
      </c>
      <c r="P15" s="891"/>
    </row>
    <row r="16" spans="1:16" s="429" customFormat="1" ht="15" customHeight="1">
      <c r="A16" s="424" t="s">
        <v>216</v>
      </c>
      <c r="B16" s="95" t="s">
        <v>218</v>
      </c>
      <c r="C16" s="434">
        <v>6001</v>
      </c>
      <c r="D16" s="70">
        <v>19440819</v>
      </c>
      <c r="E16" s="70">
        <v>264736</v>
      </c>
      <c r="F16" s="95">
        <v>0.2</v>
      </c>
      <c r="G16" s="95">
        <v>201.19</v>
      </c>
      <c r="H16" s="856">
        <v>18280434</v>
      </c>
      <c r="I16" s="856">
        <v>264735.98223199998</v>
      </c>
      <c r="J16" s="557">
        <v>0.18918237105384303</v>
      </c>
      <c r="K16" s="557">
        <v>189.18237105384304</v>
      </c>
      <c r="L16" s="856">
        <v>20098813</v>
      </c>
      <c r="M16" s="856">
        <v>264736.16201500001</v>
      </c>
      <c r="N16" s="557">
        <v>0.20800045100287587</v>
      </c>
      <c r="O16" s="557">
        <v>208</v>
      </c>
      <c r="P16" s="891"/>
    </row>
    <row r="17" spans="1:16" s="429" customFormat="1" ht="15" customHeight="1">
      <c r="A17" s="424" t="s">
        <v>216</v>
      </c>
      <c r="B17" s="95" t="s">
        <v>221</v>
      </c>
      <c r="C17" s="434">
        <v>6115</v>
      </c>
      <c r="D17" s="70">
        <v>3467905</v>
      </c>
      <c r="E17" s="70">
        <v>47030</v>
      </c>
      <c r="F17" s="95">
        <v>0.2</v>
      </c>
      <c r="G17" s="95">
        <v>202.02</v>
      </c>
      <c r="H17" s="856">
        <v>2289991</v>
      </c>
      <c r="I17" s="856">
        <v>42194.018228000001</v>
      </c>
      <c r="J17" s="557">
        <v>0.14869282918975657</v>
      </c>
      <c r="K17" s="557">
        <v>148.69282918975657</v>
      </c>
      <c r="L17" s="856">
        <v>3135065</v>
      </c>
      <c r="M17" s="856">
        <v>42194.055487999998</v>
      </c>
      <c r="N17" s="557">
        <v>0.20356467466193118</v>
      </c>
      <c r="O17" s="557">
        <v>203.56</v>
      </c>
      <c r="P17" s="891"/>
    </row>
    <row r="18" spans="1:16" s="429" customFormat="1" ht="15" customHeight="1">
      <c r="A18" s="424" t="s">
        <v>216</v>
      </c>
      <c r="B18" s="95" t="s">
        <v>223</v>
      </c>
      <c r="C18" s="434">
        <v>6301</v>
      </c>
      <c r="D18" s="70">
        <v>3632285</v>
      </c>
      <c r="E18" s="70">
        <v>55557</v>
      </c>
      <c r="F18" s="95">
        <v>0.18</v>
      </c>
      <c r="G18" s="95">
        <v>179.12</v>
      </c>
      <c r="H18" s="856">
        <v>3396132</v>
      </c>
      <c r="I18" s="856">
        <v>55557.089433000008</v>
      </c>
      <c r="J18" s="557">
        <v>0.16747585821783545</v>
      </c>
      <c r="K18" s="557">
        <v>167.47585821783545</v>
      </c>
      <c r="L18" s="856">
        <v>3894345</v>
      </c>
      <c r="M18" s="856">
        <v>55555.410125000002</v>
      </c>
      <c r="N18" s="557">
        <v>0.19205039315087555</v>
      </c>
      <c r="O18" s="557">
        <v>192.05</v>
      </c>
      <c r="P18" s="891"/>
    </row>
    <row r="19" spans="1:16" s="429" customFormat="1" ht="15" customHeight="1">
      <c r="A19" s="424" t="s">
        <v>224</v>
      </c>
      <c r="B19" s="95" t="s">
        <v>226</v>
      </c>
      <c r="C19" s="434">
        <v>7001</v>
      </c>
      <c r="D19" s="70">
        <v>13584409</v>
      </c>
      <c r="E19" s="70">
        <v>187295</v>
      </c>
      <c r="F19" s="95">
        <v>0.2</v>
      </c>
      <c r="G19" s="95">
        <v>198.71</v>
      </c>
      <c r="H19" s="856">
        <v>13095061</v>
      </c>
      <c r="I19" s="856">
        <v>194309.38151199999</v>
      </c>
      <c r="J19" s="557">
        <v>0.18463791698003601</v>
      </c>
      <c r="K19" s="557">
        <v>184.63791698003601</v>
      </c>
      <c r="L19" s="856">
        <v>14494074</v>
      </c>
      <c r="M19" s="856">
        <v>194257.59646999999</v>
      </c>
      <c r="N19" s="557">
        <v>0.20441821839875624</v>
      </c>
      <c r="O19" s="557">
        <v>204.42</v>
      </c>
      <c r="P19" s="891"/>
    </row>
    <row r="20" spans="1:16" s="429" customFormat="1" ht="15" customHeight="1">
      <c r="A20" s="424" t="s">
        <v>224</v>
      </c>
      <c r="B20" s="95" t="s">
        <v>227</v>
      </c>
      <c r="C20" s="434">
        <v>7102</v>
      </c>
      <c r="D20" s="70">
        <v>1721509</v>
      </c>
      <c r="E20" s="70">
        <v>29566</v>
      </c>
      <c r="F20" s="95">
        <v>0.16</v>
      </c>
      <c r="G20" s="95">
        <v>159.52000000000001</v>
      </c>
      <c r="H20" s="856">
        <v>1503472</v>
      </c>
      <c r="I20" s="856">
        <v>29566.029528999999</v>
      </c>
      <c r="J20" s="557">
        <v>0.139318719337095</v>
      </c>
      <c r="K20" s="557">
        <v>139.31871933709499</v>
      </c>
      <c r="L20" s="856">
        <v>1742326</v>
      </c>
      <c r="M20" s="856">
        <v>29566.000090000001</v>
      </c>
      <c r="N20" s="557">
        <v>0.16145220441995065</v>
      </c>
      <c r="O20" s="557">
        <v>161.44999999999999</v>
      </c>
      <c r="P20" s="891"/>
    </row>
    <row r="21" spans="1:16" s="429" customFormat="1" ht="15" customHeight="1">
      <c r="A21" s="424" t="s">
        <v>224</v>
      </c>
      <c r="B21" s="95" t="s">
        <v>229</v>
      </c>
      <c r="C21" s="434">
        <v>7301</v>
      </c>
      <c r="D21" s="70">
        <v>8024793</v>
      </c>
      <c r="E21" s="70">
        <v>116631</v>
      </c>
      <c r="F21" s="95">
        <v>0.19</v>
      </c>
      <c r="G21" s="95">
        <v>188.51</v>
      </c>
      <c r="H21" s="856">
        <v>7179661</v>
      </c>
      <c r="I21" s="856">
        <v>116628.72808500001</v>
      </c>
      <c r="J21" s="557">
        <v>0.16865745200662016</v>
      </c>
      <c r="K21" s="557">
        <v>168.65745200662016</v>
      </c>
      <c r="L21" s="856">
        <v>8451436</v>
      </c>
      <c r="M21" s="856">
        <v>116484.098887</v>
      </c>
      <c r="N21" s="557">
        <v>0.19877922737372286</v>
      </c>
      <c r="O21" s="557">
        <v>198.78</v>
      </c>
      <c r="P21" s="891"/>
    </row>
    <row r="22" spans="1:16" s="429" customFormat="1" ht="15" customHeight="1">
      <c r="A22" s="424" t="s">
        <v>224</v>
      </c>
      <c r="B22" s="95" t="s">
        <v>232</v>
      </c>
      <c r="C22" s="434">
        <v>7401</v>
      </c>
      <c r="D22" s="70">
        <v>4186395</v>
      </c>
      <c r="E22" s="70">
        <v>67821</v>
      </c>
      <c r="F22" s="95">
        <v>0.17</v>
      </c>
      <c r="G22" s="95">
        <v>169.12</v>
      </c>
      <c r="H22" s="856">
        <v>3924504</v>
      </c>
      <c r="I22" s="856">
        <v>67820.960567000002</v>
      </c>
      <c r="J22" s="557">
        <v>0.15853602873705605</v>
      </c>
      <c r="K22" s="557">
        <v>158.53602873705606</v>
      </c>
      <c r="L22" s="856">
        <v>4371904</v>
      </c>
      <c r="M22" s="856">
        <v>69722.855058000001</v>
      </c>
      <c r="N22" s="557">
        <v>0.17179186320064294</v>
      </c>
      <c r="O22" s="557">
        <v>171.79</v>
      </c>
      <c r="P22" s="891"/>
    </row>
    <row r="23" spans="1:16" s="429" customFormat="1" ht="15" customHeight="1">
      <c r="A23" s="424" t="s">
        <v>233</v>
      </c>
      <c r="B23" s="95" t="s">
        <v>235</v>
      </c>
      <c r="C23" s="434">
        <v>8001</v>
      </c>
      <c r="D23" s="70">
        <v>49028903</v>
      </c>
      <c r="E23" s="70">
        <v>899605</v>
      </c>
      <c r="F23" s="95">
        <v>0.15</v>
      </c>
      <c r="G23" s="95">
        <v>149.32</v>
      </c>
      <c r="H23" s="856">
        <v>38993261</v>
      </c>
      <c r="I23" s="856">
        <v>899387.30778899987</v>
      </c>
      <c r="J23" s="557">
        <v>0.1187818097160178</v>
      </c>
      <c r="K23" s="557">
        <v>118.7818097160178</v>
      </c>
      <c r="L23" s="856">
        <v>51695849</v>
      </c>
      <c r="M23" s="856">
        <v>899597.36675800011</v>
      </c>
      <c r="N23" s="557">
        <v>0.15743983725087876</v>
      </c>
      <c r="O23" s="557">
        <v>157.44</v>
      </c>
      <c r="P23" s="891"/>
    </row>
    <row r="24" spans="1:16" s="429" customFormat="1" ht="15" customHeight="1">
      <c r="A24" s="424" t="s">
        <v>233</v>
      </c>
      <c r="B24" s="95" t="s">
        <v>246</v>
      </c>
      <c r="C24" s="434">
        <v>8301</v>
      </c>
      <c r="D24" s="70">
        <v>10185031</v>
      </c>
      <c r="E24" s="70">
        <v>157702</v>
      </c>
      <c r="F24" s="95">
        <v>0.18</v>
      </c>
      <c r="G24" s="95">
        <v>176.94</v>
      </c>
      <c r="H24" s="856">
        <v>8737232</v>
      </c>
      <c r="I24" s="856">
        <v>157041</v>
      </c>
      <c r="J24" s="557">
        <v>0.15</v>
      </c>
      <c r="K24" s="557">
        <v>152.43</v>
      </c>
      <c r="L24" s="514">
        <v>9924289</v>
      </c>
      <c r="M24" s="514">
        <v>157041.45474099999</v>
      </c>
      <c r="N24" s="494">
        <v>0.17313793304802896</v>
      </c>
      <c r="O24" s="494">
        <v>173.14</v>
      </c>
      <c r="P24" s="891"/>
    </row>
    <row r="25" spans="1:16" s="429" customFormat="1" ht="15" customHeight="1">
      <c r="A25" s="424" t="s">
        <v>249</v>
      </c>
      <c r="B25" s="95" t="s">
        <v>251</v>
      </c>
      <c r="C25" s="434">
        <v>9001</v>
      </c>
      <c r="D25" s="70">
        <v>16698585</v>
      </c>
      <c r="E25" s="70">
        <v>277952</v>
      </c>
      <c r="F25" s="95">
        <v>0.16</v>
      </c>
      <c r="G25" s="95">
        <v>164.6</v>
      </c>
      <c r="H25" s="856">
        <v>14045308</v>
      </c>
      <c r="I25" s="856">
        <v>279132.01789199997</v>
      </c>
      <c r="J25" s="557">
        <v>0.13785697599656774</v>
      </c>
      <c r="K25" s="557">
        <v>137.85697599656774</v>
      </c>
      <c r="L25" s="856">
        <v>17455174</v>
      </c>
      <c r="M25" s="856">
        <v>281084.34407599998</v>
      </c>
      <c r="N25" s="557">
        <v>0.1701353900650463</v>
      </c>
      <c r="O25" s="557">
        <v>170.14</v>
      </c>
      <c r="P25" s="891"/>
    </row>
    <row r="26" spans="1:16" s="429" customFormat="1" ht="15" customHeight="1">
      <c r="A26" s="424" t="s">
        <v>249</v>
      </c>
      <c r="B26" s="95" t="s">
        <v>254</v>
      </c>
      <c r="C26" s="434">
        <v>9120</v>
      </c>
      <c r="D26" s="70">
        <v>1977632</v>
      </c>
      <c r="E26" s="70">
        <v>28713</v>
      </c>
      <c r="F26" s="95">
        <v>0.19</v>
      </c>
      <c r="G26" s="95">
        <v>188.7</v>
      </c>
      <c r="H26" s="856">
        <v>1613186</v>
      </c>
      <c r="I26" s="856">
        <v>28714.733106</v>
      </c>
      <c r="J26" s="557">
        <v>0.15391707298541371</v>
      </c>
      <c r="K26" s="557">
        <v>153.91707298541371</v>
      </c>
      <c r="L26" s="856">
        <v>2118021</v>
      </c>
      <c r="M26" s="856">
        <v>28714.361052</v>
      </c>
      <c r="N26" s="557">
        <v>0.20208693655991342</v>
      </c>
      <c r="O26" s="557">
        <v>202.09</v>
      </c>
      <c r="P26" s="891"/>
    </row>
    <row r="27" spans="1:16" s="429" customFormat="1" ht="15" customHeight="1">
      <c r="A27" s="424" t="s">
        <v>249</v>
      </c>
      <c r="B27" s="95" t="s">
        <v>256</v>
      </c>
      <c r="C27" s="434">
        <v>9201</v>
      </c>
      <c r="D27" s="70">
        <v>2524218</v>
      </c>
      <c r="E27" s="70">
        <v>37473</v>
      </c>
      <c r="F27" s="95">
        <v>0.18</v>
      </c>
      <c r="G27" s="95">
        <v>184.55</v>
      </c>
      <c r="H27" s="856">
        <v>2405948</v>
      </c>
      <c r="I27" s="856">
        <v>37472.558649999999</v>
      </c>
      <c r="J27" s="557">
        <v>0.17590574526098937</v>
      </c>
      <c r="K27" s="557">
        <v>175.90574526098936</v>
      </c>
      <c r="L27" s="856">
        <v>2731194</v>
      </c>
      <c r="M27" s="856">
        <v>37472.533907999998</v>
      </c>
      <c r="N27" s="557">
        <v>0.19968554317789941</v>
      </c>
      <c r="O27" s="557">
        <v>199.69</v>
      </c>
      <c r="P27" s="891"/>
    </row>
    <row r="28" spans="1:16" s="429" customFormat="1" ht="15" customHeight="1">
      <c r="A28" s="424" t="s">
        <v>257</v>
      </c>
      <c r="B28" s="95" t="s">
        <v>259</v>
      </c>
      <c r="C28" s="434">
        <v>10001</v>
      </c>
      <c r="D28" s="70">
        <v>11339295</v>
      </c>
      <c r="E28" s="70">
        <v>224595</v>
      </c>
      <c r="F28" s="95">
        <v>0.14000000000000001</v>
      </c>
      <c r="G28" s="95">
        <v>138.32</v>
      </c>
      <c r="H28" s="856">
        <v>9473372</v>
      </c>
      <c r="I28" s="856">
        <v>226208.20054600004</v>
      </c>
      <c r="J28" s="557">
        <v>0.11473697139612997</v>
      </c>
      <c r="K28" s="557">
        <v>114.73697139612997</v>
      </c>
      <c r="L28" s="856">
        <v>12204969</v>
      </c>
      <c r="M28" s="856">
        <v>226521.02308500002</v>
      </c>
      <c r="N28" s="557">
        <v>0.14761663521327686</v>
      </c>
      <c r="O28" s="557">
        <v>147.62</v>
      </c>
      <c r="P28" s="891"/>
    </row>
    <row r="29" spans="1:16" s="429" customFormat="1" ht="15" customHeight="1">
      <c r="A29" s="424" t="s">
        <v>257</v>
      </c>
      <c r="B29" s="95" t="s">
        <v>263</v>
      </c>
      <c r="C29" s="434">
        <v>10201</v>
      </c>
      <c r="D29" s="70">
        <v>1595732</v>
      </c>
      <c r="E29" s="70">
        <v>26049</v>
      </c>
      <c r="F29" s="95">
        <v>0.17</v>
      </c>
      <c r="G29" s="95">
        <v>167.83</v>
      </c>
      <c r="H29" s="856">
        <v>1646155</v>
      </c>
      <c r="I29" s="856">
        <v>27178.403745000003</v>
      </c>
      <c r="J29" s="557">
        <v>0.1659410810489502</v>
      </c>
      <c r="K29" s="557">
        <v>165.9410810489502</v>
      </c>
      <c r="L29" s="856">
        <v>1627114</v>
      </c>
      <c r="M29" s="856">
        <v>27176.727297000001</v>
      </c>
      <c r="N29" s="557">
        <v>0.16403176609990713</v>
      </c>
      <c r="O29" s="557">
        <v>164.03</v>
      </c>
      <c r="P29" s="891"/>
    </row>
    <row r="30" spans="1:16" s="429" customFormat="1" ht="15" customHeight="1">
      <c r="A30" s="424" t="s">
        <v>257</v>
      </c>
      <c r="B30" s="95" t="s">
        <v>264</v>
      </c>
      <c r="C30" s="434">
        <v>10301</v>
      </c>
      <c r="D30" s="70">
        <v>6902748</v>
      </c>
      <c r="E30" s="70">
        <v>140395</v>
      </c>
      <c r="F30" s="95">
        <v>0.13</v>
      </c>
      <c r="G30" s="95">
        <v>134.69999999999999</v>
      </c>
      <c r="H30" s="856">
        <v>6798782</v>
      </c>
      <c r="I30" s="856">
        <v>140495.898491</v>
      </c>
      <c r="J30" s="557">
        <v>0.13257895924408933</v>
      </c>
      <c r="K30" s="557">
        <v>132.57895924408933</v>
      </c>
      <c r="L30" s="856">
        <v>7122463</v>
      </c>
      <c r="M30" s="856">
        <v>140494.92051200001</v>
      </c>
      <c r="N30" s="557">
        <v>0.13889183458847731</v>
      </c>
      <c r="O30" s="557">
        <v>138.88999999999999</v>
      </c>
      <c r="P30" s="891"/>
    </row>
    <row r="31" spans="1:16" s="429" customFormat="1" ht="15" customHeight="1">
      <c r="A31" s="424" t="s">
        <v>265</v>
      </c>
      <c r="B31" s="95" t="s">
        <v>266</v>
      </c>
      <c r="C31" s="434">
        <v>11101</v>
      </c>
      <c r="D31" s="70">
        <v>2288883</v>
      </c>
      <c r="E31" s="70">
        <v>49155</v>
      </c>
      <c r="F31" s="95">
        <v>0.13</v>
      </c>
      <c r="G31" s="95">
        <v>127.57</v>
      </c>
      <c r="H31" s="856">
        <v>2111553</v>
      </c>
      <c r="I31" s="856">
        <v>49155.149586</v>
      </c>
      <c r="J31" s="557">
        <v>0.11769014561144636</v>
      </c>
      <c r="K31" s="557">
        <v>117.69014561144637</v>
      </c>
      <c r="L31" s="856">
        <v>2292885</v>
      </c>
      <c r="M31" s="856">
        <v>48754.441445999997</v>
      </c>
      <c r="N31" s="557">
        <v>0.1288472706489012</v>
      </c>
      <c r="O31" s="557">
        <v>128.85</v>
      </c>
      <c r="P31" s="891"/>
    </row>
    <row r="32" spans="1:16" s="429" customFormat="1" ht="15" customHeight="1">
      <c r="A32" s="424" t="s">
        <v>267</v>
      </c>
      <c r="B32" s="95" t="s">
        <v>268</v>
      </c>
      <c r="C32" s="434">
        <v>12101</v>
      </c>
      <c r="D32" s="70">
        <v>6755642</v>
      </c>
      <c r="E32" s="70">
        <v>115848</v>
      </c>
      <c r="F32" s="95">
        <v>0.16</v>
      </c>
      <c r="G32" s="95">
        <v>159.77000000000001</v>
      </c>
      <c r="H32" s="856">
        <v>6251583</v>
      </c>
      <c r="I32" s="856">
        <v>116845.29840500001</v>
      </c>
      <c r="J32" s="557">
        <v>0.14658377265782502</v>
      </c>
      <c r="K32" s="557">
        <v>146.58377265782502</v>
      </c>
      <c r="L32" s="856">
        <v>6932524</v>
      </c>
      <c r="M32" s="856">
        <v>117785.273913</v>
      </c>
      <c r="N32" s="557">
        <v>0.1612528952675796</v>
      </c>
      <c r="O32" s="557">
        <v>161.25</v>
      </c>
      <c r="P32" s="891"/>
    </row>
    <row r="33" spans="1:16" s="429" customFormat="1" ht="15" customHeight="1">
      <c r="A33" s="424" t="s">
        <v>269</v>
      </c>
      <c r="B33" s="95" t="s">
        <v>271</v>
      </c>
      <c r="C33" s="434">
        <v>13001</v>
      </c>
      <c r="D33" s="70">
        <v>466883250</v>
      </c>
      <c r="E33" s="70">
        <v>6552584</v>
      </c>
      <c r="F33" s="95">
        <v>0.2</v>
      </c>
      <c r="G33" s="95">
        <v>195.21</v>
      </c>
      <c r="H33" s="856">
        <v>344714080</v>
      </c>
      <c r="I33" s="856">
        <v>6555815.7066099998</v>
      </c>
      <c r="J33" s="557">
        <v>0.1440586769445141</v>
      </c>
      <c r="K33" s="557">
        <v>144.0586769445141</v>
      </c>
      <c r="L33" s="856">
        <v>468758879</v>
      </c>
      <c r="M33" s="856">
        <v>6552816.6969179977</v>
      </c>
      <c r="N33" s="557">
        <v>0.19598761277328225</v>
      </c>
      <c r="O33" s="557">
        <v>195.99</v>
      </c>
      <c r="P33" s="891"/>
    </row>
    <row r="34" spans="1:16" s="429" customFormat="1" ht="15" customHeight="1">
      <c r="A34" s="424" t="s">
        <v>269</v>
      </c>
      <c r="B34" s="95" t="s">
        <v>316</v>
      </c>
      <c r="C34" s="434">
        <v>13501</v>
      </c>
      <c r="D34" s="70">
        <v>4865109</v>
      </c>
      <c r="E34" s="70">
        <v>72682</v>
      </c>
      <c r="F34" s="95">
        <v>0.18</v>
      </c>
      <c r="G34" s="95">
        <v>183.39</v>
      </c>
      <c r="H34" s="856">
        <v>3395836</v>
      </c>
      <c r="I34" s="856">
        <v>72426.138493999984</v>
      </c>
      <c r="J34" s="557">
        <v>0.12845721817328903</v>
      </c>
      <c r="K34" s="557">
        <v>128.45721817328902</v>
      </c>
      <c r="L34" s="856">
        <v>4931193</v>
      </c>
      <c r="M34" s="856">
        <v>72385.030431000007</v>
      </c>
      <c r="N34" s="557">
        <v>0.1866424276922492</v>
      </c>
      <c r="O34" s="557">
        <v>186.64</v>
      </c>
      <c r="P34" s="891"/>
    </row>
    <row r="35" spans="1:16" s="429" customFormat="1" ht="15" customHeight="1">
      <c r="A35" s="424" t="s">
        <v>322</v>
      </c>
      <c r="B35" s="95" t="s">
        <v>323</v>
      </c>
      <c r="C35" s="434">
        <v>14101</v>
      </c>
      <c r="D35" s="70">
        <v>7714214</v>
      </c>
      <c r="E35" s="70">
        <v>135037</v>
      </c>
      <c r="F35" s="95">
        <v>0.16</v>
      </c>
      <c r="G35" s="95">
        <v>156.51</v>
      </c>
      <c r="H35" s="856">
        <v>7009490</v>
      </c>
      <c r="I35" s="856">
        <v>137991.67340100001</v>
      </c>
      <c r="J35" s="557">
        <v>0.13916841298079116</v>
      </c>
      <c r="K35" s="557">
        <v>139.16841298079117</v>
      </c>
      <c r="L35" s="856">
        <v>7701004</v>
      </c>
      <c r="M35" s="856">
        <v>138228.69132899999</v>
      </c>
      <c r="N35" s="557">
        <v>0.15263575812689456</v>
      </c>
      <c r="O35" s="557">
        <v>152.63999999999999</v>
      </c>
      <c r="P35" s="891"/>
    </row>
    <row r="36" spans="1:16" s="429" customFormat="1" ht="15" customHeight="1">
      <c r="A36" s="424" t="s">
        <v>324</v>
      </c>
      <c r="B36" s="95" t="s">
        <v>325</v>
      </c>
      <c r="C36" s="434">
        <v>15101</v>
      </c>
      <c r="D36" s="70">
        <v>10383426</v>
      </c>
      <c r="E36" s="70">
        <v>195519</v>
      </c>
      <c r="F36" s="95">
        <v>0.15</v>
      </c>
      <c r="G36" s="95">
        <v>145.5</v>
      </c>
      <c r="H36" s="856">
        <v>9947645</v>
      </c>
      <c r="I36" s="856">
        <v>195519.196605</v>
      </c>
      <c r="J36" s="557">
        <v>0.13939205147650069</v>
      </c>
      <c r="K36" s="557">
        <v>139.39205147650068</v>
      </c>
      <c r="L36" s="856">
        <v>10833586</v>
      </c>
      <c r="M36" s="856">
        <v>195519.264368</v>
      </c>
      <c r="N36" s="557">
        <v>0.15180630732315897</v>
      </c>
      <c r="O36" s="557">
        <v>151.81</v>
      </c>
      <c r="P36" s="891"/>
    </row>
    <row r="37" spans="1:16" s="429" customFormat="1" ht="15" customHeight="1">
      <c r="A37" s="424" t="s">
        <v>326</v>
      </c>
      <c r="B37" s="95" t="s">
        <v>328</v>
      </c>
      <c r="C37" s="434">
        <v>16101</v>
      </c>
      <c r="D37" s="70">
        <v>9393904</v>
      </c>
      <c r="E37" s="70">
        <v>185450</v>
      </c>
      <c r="F37" s="95">
        <v>0.14000000000000001</v>
      </c>
      <c r="G37" s="95">
        <v>138.78</v>
      </c>
      <c r="H37" s="856">
        <v>8724800</v>
      </c>
      <c r="I37" s="856">
        <v>185732.79720000003</v>
      </c>
      <c r="J37" s="557">
        <v>0.12869865744872125</v>
      </c>
      <c r="K37" s="557">
        <v>128.69865744872124</v>
      </c>
      <c r="L37" s="856">
        <v>10158537</v>
      </c>
      <c r="M37" s="856">
        <v>184085.17357300001</v>
      </c>
      <c r="N37" s="557">
        <v>0.15118875506908383</v>
      </c>
      <c r="O37" s="557">
        <v>151.19</v>
      </c>
      <c r="P37" s="891"/>
    </row>
    <row r="38" spans="1:16" s="429" customFormat="1" ht="15" customHeight="1">
      <c r="A38" s="424" t="s">
        <v>326</v>
      </c>
      <c r="B38" s="95" t="s">
        <v>332</v>
      </c>
      <c r="C38" s="434">
        <v>16301</v>
      </c>
      <c r="D38" s="70">
        <v>1734746</v>
      </c>
      <c r="E38" s="70">
        <v>26763</v>
      </c>
      <c r="F38" s="95">
        <v>0.18</v>
      </c>
      <c r="G38" s="95">
        <v>177.59</v>
      </c>
      <c r="H38" s="856">
        <v>1617979</v>
      </c>
      <c r="I38" s="856">
        <v>26749.276234000001</v>
      </c>
      <c r="J38" s="557">
        <v>0.16571735023050088</v>
      </c>
      <c r="K38" s="557">
        <v>165.71735023050087</v>
      </c>
      <c r="L38" s="856">
        <v>1840605</v>
      </c>
      <c r="M38" s="856">
        <v>29030.248252000001</v>
      </c>
      <c r="N38" s="557">
        <v>0.17370686536620025</v>
      </c>
      <c r="O38" s="557">
        <v>173.71</v>
      </c>
      <c r="P38" s="891"/>
    </row>
  </sheetData>
  <mergeCells count="4">
    <mergeCell ref="D2:G2"/>
    <mergeCell ref="H2:K2"/>
    <mergeCell ref="L2:O2"/>
    <mergeCell ref="B1:O1"/>
  </mergeCells>
  <phoneticPr fontId="51" type="noConversion"/>
  <hyperlinks>
    <hyperlink ref="P1" location="INDICE!A1" display="INDICE" xr:uid="{00000000-0004-0000-4300-000000000000}"/>
    <hyperlink ref="P2" location="Matriz_Estadisticas!A1" display="ESTADÍSTICAS" xr:uid="{00000000-0004-0000-4300-000001000000}"/>
    <hyperlink ref="A1" location="INDICE!C45" display="EA_8" xr:uid="{00000000-0004-0000-4300-000002000000}"/>
  </hyperlinks>
  <pageMargins left="0.7" right="0.7" top="0.75" bottom="0.75" header="0.3" footer="0.3"/>
  <pageSetup orientation="portrait" horizontalDpi="4294967293" verticalDpi="4294967293"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66"/>
  <dimension ref="A1:D38"/>
  <sheetViews>
    <sheetView zoomScaleNormal="100" workbookViewId="0"/>
  </sheetViews>
  <sheetFormatPr baseColWidth="10" defaultColWidth="11.44140625" defaultRowHeight="13.8"/>
  <cols>
    <col min="1" max="1" width="44.44140625" style="22" bestFit="1" customWidth="1"/>
    <col min="2" max="2" width="100.6640625" style="17" customWidth="1"/>
    <col min="3" max="3" width="100.6640625" style="21" customWidth="1"/>
    <col min="4" max="4" width="11.44140625" style="567"/>
    <col min="5" max="16384" width="11.44140625" style="21"/>
  </cols>
  <sheetData>
    <row r="1" spans="1:4" ht="14.4">
      <c r="A1" s="480" t="s">
        <v>419</v>
      </c>
      <c r="B1" s="480" t="s">
        <v>1275</v>
      </c>
      <c r="C1" s="552" t="s">
        <v>1276</v>
      </c>
      <c r="D1" s="550" t="s">
        <v>137</v>
      </c>
    </row>
    <row r="2" spans="1:4" ht="15" customHeight="1">
      <c r="A2" s="263" t="s">
        <v>6</v>
      </c>
      <c r="B2" s="231" t="s">
        <v>57</v>
      </c>
      <c r="C2" s="208" t="s">
        <v>57</v>
      </c>
    </row>
    <row r="3" spans="1:4" ht="15" customHeight="1">
      <c r="A3" s="263" t="s">
        <v>4</v>
      </c>
      <c r="B3" s="230" t="s">
        <v>503</v>
      </c>
      <c r="C3" s="568" t="s">
        <v>55</v>
      </c>
    </row>
    <row r="4" spans="1:4" ht="15" customHeight="1">
      <c r="A4" s="263" t="s">
        <v>388</v>
      </c>
      <c r="B4" s="230" t="s">
        <v>587</v>
      </c>
      <c r="C4" s="568" t="s">
        <v>587</v>
      </c>
    </row>
    <row r="5" spans="1:4" ht="15" customHeight="1">
      <c r="A5" s="263" t="s">
        <v>9</v>
      </c>
      <c r="B5" s="230" t="s">
        <v>588</v>
      </c>
      <c r="C5" s="230" t="s">
        <v>1922</v>
      </c>
    </row>
    <row r="6" spans="1:4" ht="15" customHeight="1">
      <c r="A6" s="263" t="s">
        <v>138</v>
      </c>
      <c r="B6" s="138" t="s">
        <v>468</v>
      </c>
      <c r="C6" s="569" t="s">
        <v>468</v>
      </c>
    </row>
    <row r="7" spans="1:4" ht="15" customHeight="1">
      <c r="A7" s="263" t="s">
        <v>7</v>
      </c>
      <c r="B7" s="138" t="s">
        <v>1731</v>
      </c>
      <c r="C7" s="569" t="s">
        <v>1731</v>
      </c>
    </row>
    <row r="8" spans="1:4" ht="15" customHeight="1">
      <c r="A8" s="263" t="s">
        <v>389</v>
      </c>
      <c r="B8" s="231">
        <v>2018</v>
      </c>
      <c r="C8" s="208">
        <v>2019</v>
      </c>
    </row>
    <row r="9" spans="1:4" ht="15" customHeight="1">
      <c r="A9" s="263" t="s">
        <v>390</v>
      </c>
      <c r="B9" s="230" t="s">
        <v>12</v>
      </c>
      <c r="C9" s="568" t="s">
        <v>12</v>
      </c>
    </row>
    <row r="10" spans="1:4" ht="96.6">
      <c r="A10" s="100" t="s">
        <v>391</v>
      </c>
      <c r="B10" s="142" t="s">
        <v>589</v>
      </c>
      <c r="C10" s="142" t="s">
        <v>1372</v>
      </c>
    </row>
    <row r="11" spans="1:4" ht="15" customHeight="1">
      <c r="A11" s="263" t="s">
        <v>392</v>
      </c>
      <c r="B11" s="139" t="s">
        <v>590</v>
      </c>
      <c r="C11" s="518" t="s">
        <v>590</v>
      </c>
    </row>
    <row r="12" spans="1:4" ht="15" customHeight="1">
      <c r="A12" s="263" t="s">
        <v>393</v>
      </c>
      <c r="B12" s="143" t="s">
        <v>591</v>
      </c>
      <c r="C12" s="143" t="s">
        <v>591</v>
      </c>
    </row>
    <row r="13" spans="1:4" ht="15" customHeight="1">
      <c r="A13" s="263" t="s">
        <v>394</v>
      </c>
      <c r="B13" s="143" t="s">
        <v>1692</v>
      </c>
      <c r="C13" s="143" t="s">
        <v>1688</v>
      </c>
    </row>
    <row r="14" spans="1:4" ht="15" customHeight="1">
      <c r="A14" s="263" t="s">
        <v>139</v>
      </c>
      <c r="B14" s="139" t="s">
        <v>1732</v>
      </c>
      <c r="C14" s="518" t="s">
        <v>1732</v>
      </c>
    </row>
    <row r="15" spans="1:4" ht="15" customHeight="1">
      <c r="A15" s="263" t="s">
        <v>395</v>
      </c>
      <c r="B15" s="140">
        <v>43559</v>
      </c>
      <c r="C15" s="570">
        <v>43559</v>
      </c>
    </row>
    <row r="16" spans="1:4" ht="15" customHeight="1">
      <c r="A16" s="263" t="s">
        <v>396</v>
      </c>
      <c r="B16" s="141">
        <v>43667</v>
      </c>
      <c r="C16" s="571">
        <v>43997</v>
      </c>
    </row>
    <row r="17" spans="1:3" ht="15" customHeight="1">
      <c r="A17" s="279" t="s">
        <v>397</v>
      </c>
      <c r="B17" s="139" t="s">
        <v>1893</v>
      </c>
      <c r="C17" s="518" t="s">
        <v>1893</v>
      </c>
    </row>
    <row r="18" spans="1:3" ht="15" customHeight="1">
      <c r="A18" s="278" t="s">
        <v>398</v>
      </c>
      <c r="B18" s="139" t="s">
        <v>593</v>
      </c>
      <c r="C18" s="139" t="s">
        <v>593</v>
      </c>
    </row>
    <row r="19" spans="1:3" ht="15" customHeight="1">
      <c r="A19" s="278" t="s">
        <v>399</v>
      </c>
      <c r="B19" s="139" t="s">
        <v>545</v>
      </c>
      <c r="C19" s="518" t="s">
        <v>545</v>
      </c>
    </row>
    <row r="20" spans="1:3" ht="15" customHeight="1">
      <c r="A20" s="278" t="s">
        <v>400</v>
      </c>
      <c r="B20" s="139" t="s">
        <v>479</v>
      </c>
      <c r="C20" s="518" t="s">
        <v>479</v>
      </c>
    </row>
    <row r="21" spans="1:3" ht="15" customHeight="1">
      <c r="A21" s="278" t="s">
        <v>403</v>
      </c>
      <c r="B21" s="139" t="s">
        <v>1733</v>
      </c>
      <c r="C21" s="518" t="s">
        <v>1733</v>
      </c>
    </row>
    <row r="22" spans="1:3" ht="15" customHeight="1">
      <c r="A22" s="278" t="s">
        <v>404</v>
      </c>
      <c r="B22" s="139" t="s">
        <v>594</v>
      </c>
      <c r="C22" s="518" t="s">
        <v>594</v>
      </c>
    </row>
    <row r="23" spans="1:3" ht="15" customHeight="1">
      <c r="A23" s="278" t="s">
        <v>435</v>
      </c>
      <c r="B23" s="360" t="s">
        <v>595</v>
      </c>
      <c r="C23" s="360" t="s">
        <v>595</v>
      </c>
    </row>
    <row r="24" spans="1:3" ht="15" customHeight="1">
      <c r="A24" s="278" t="s">
        <v>405</v>
      </c>
      <c r="B24" s="139" t="s">
        <v>596</v>
      </c>
      <c r="C24" s="518" t="s">
        <v>1373</v>
      </c>
    </row>
    <row r="25" spans="1:3" ht="15" customHeight="1">
      <c r="A25" s="278" t="s">
        <v>406</v>
      </c>
      <c r="B25" s="139" t="s">
        <v>597</v>
      </c>
      <c r="C25" s="518" t="s">
        <v>597</v>
      </c>
    </row>
    <row r="26" spans="1:3" ht="15" customHeight="1">
      <c r="A26" s="278" t="s">
        <v>407</v>
      </c>
      <c r="B26" s="139" t="s">
        <v>598</v>
      </c>
      <c r="C26" s="518" t="s">
        <v>598</v>
      </c>
    </row>
    <row r="27" spans="1:3" ht="15" customHeight="1">
      <c r="A27" s="278" t="s">
        <v>408</v>
      </c>
      <c r="B27" s="139" t="s">
        <v>599</v>
      </c>
      <c r="C27" s="518" t="s">
        <v>1706</v>
      </c>
    </row>
    <row r="28" spans="1:3" ht="15" customHeight="1">
      <c r="A28" s="278" t="s">
        <v>439</v>
      </c>
      <c r="B28" s="360" t="s">
        <v>595</v>
      </c>
      <c r="C28" s="360" t="s">
        <v>595</v>
      </c>
    </row>
    <row r="29" spans="1:3" ht="15" customHeight="1">
      <c r="A29" s="278" t="s">
        <v>409</v>
      </c>
      <c r="B29" s="139" t="s">
        <v>596</v>
      </c>
      <c r="C29" s="143" t="s">
        <v>1373</v>
      </c>
    </row>
    <row r="30" spans="1:3" ht="15" customHeight="1">
      <c r="A30" s="278" t="s">
        <v>410</v>
      </c>
      <c r="B30" s="61" t="s">
        <v>600</v>
      </c>
      <c r="C30" s="518" t="s">
        <v>597</v>
      </c>
    </row>
    <row r="31" spans="1:3" ht="15" customHeight="1">
      <c r="A31" s="278" t="s">
        <v>411</v>
      </c>
      <c r="B31" s="62"/>
      <c r="C31" s="572"/>
    </row>
    <row r="32" spans="1:3" ht="15" customHeight="1">
      <c r="A32" s="278" t="s">
        <v>412</v>
      </c>
      <c r="B32" s="62"/>
      <c r="C32" s="572"/>
    </row>
    <row r="33" spans="1:3" ht="15" customHeight="1">
      <c r="A33" s="278" t="s">
        <v>440</v>
      </c>
      <c r="B33" s="62"/>
      <c r="C33" s="572"/>
    </row>
    <row r="34" spans="1:3" ht="15" customHeight="1">
      <c r="A34" s="278" t="s">
        <v>413</v>
      </c>
      <c r="B34" s="62"/>
      <c r="C34" s="572"/>
    </row>
    <row r="35" spans="1:3" ht="15" customHeight="1">
      <c r="A35" s="278" t="s">
        <v>414</v>
      </c>
      <c r="B35" s="62"/>
      <c r="C35" s="572"/>
    </row>
    <row r="36" spans="1:3" ht="27.6">
      <c r="A36" s="278" t="s">
        <v>401</v>
      </c>
      <c r="B36" s="388" t="s">
        <v>601</v>
      </c>
      <c r="C36" s="573" t="s">
        <v>601</v>
      </c>
    </row>
    <row r="37" spans="1:3" ht="41.4">
      <c r="A37" s="530" t="s">
        <v>1267</v>
      </c>
      <c r="B37" s="258" t="s">
        <v>17</v>
      </c>
      <c r="C37" s="256" t="s">
        <v>1734</v>
      </c>
    </row>
    <row r="38" spans="1:3">
      <c r="A38" s="278" t="s">
        <v>402</v>
      </c>
      <c r="B38" s="62" t="s">
        <v>485</v>
      </c>
      <c r="C38" s="229" t="s">
        <v>485</v>
      </c>
    </row>
  </sheetData>
  <hyperlinks>
    <hyperlink ref="D1" location="INDICE!A1" display="INDICE" xr:uid="{00000000-0004-0000-4400-000000000000}"/>
    <hyperlink ref="A1" location="INDICE!C39" display="COMPONENTE" xr:uid="{00000000-0004-0000-4400-000001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E998"/>
  <sheetViews>
    <sheetView workbookViewId="0"/>
  </sheetViews>
  <sheetFormatPr baseColWidth="10" defaultColWidth="14.44140625" defaultRowHeight="14.4"/>
  <cols>
    <col min="1" max="1" width="44.44140625" style="393" bestFit="1" customWidth="1"/>
    <col min="2" max="4" width="100.6640625" style="37" customWidth="1"/>
    <col min="5" max="5" width="7" style="37" bestFit="1" customWidth="1"/>
    <col min="6" max="28" width="10.6640625" style="37" customWidth="1"/>
    <col min="29" max="16384" width="14.44140625" style="37"/>
  </cols>
  <sheetData>
    <row r="1" spans="1:5">
      <c r="A1" s="441" t="s">
        <v>419</v>
      </c>
      <c r="B1" s="412" t="s">
        <v>1275</v>
      </c>
      <c r="C1" s="412" t="s">
        <v>1276</v>
      </c>
      <c r="D1" s="412" t="s">
        <v>1757</v>
      </c>
      <c r="E1" s="35" t="s">
        <v>137</v>
      </c>
    </row>
    <row r="2" spans="1:5">
      <c r="A2" s="905" t="s">
        <v>6</v>
      </c>
      <c r="B2" s="985" t="s">
        <v>31</v>
      </c>
      <c r="C2" s="985" t="s">
        <v>31</v>
      </c>
      <c r="D2" s="985" t="s">
        <v>31</v>
      </c>
      <c r="E2" s="338"/>
    </row>
    <row r="3" spans="1:5">
      <c r="A3" s="263" t="s">
        <v>4</v>
      </c>
      <c r="B3" s="252" t="s">
        <v>13</v>
      </c>
      <c r="C3" s="252" t="s">
        <v>13</v>
      </c>
      <c r="D3" s="252" t="s">
        <v>13</v>
      </c>
      <c r="E3" s="338"/>
    </row>
    <row r="4" spans="1:5">
      <c r="A4" s="263" t="s">
        <v>388</v>
      </c>
      <c r="B4" s="252" t="s">
        <v>30</v>
      </c>
      <c r="C4" s="252" t="s">
        <v>30</v>
      </c>
      <c r="D4" s="252" t="s">
        <v>30</v>
      </c>
      <c r="E4" s="338"/>
    </row>
    <row r="5" spans="1:5">
      <c r="A5" s="263" t="s">
        <v>9</v>
      </c>
      <c r="B5" s="252" t="s">
        <v>720</v>
      </c>
      <c r="C5" s="252" t="s">
        <v>720</v>
      </c>
      <c r="D5" s="252" t="s">
        <v>720</v>
      </c>
      <c r="E5" s="338"/>
    </row>
    <row r="6" spans="1:5">
      <c r="A6" s="263" t="s">
        <v>138</v>
      </c>
      <c r="B6" s="252" t="s">
        <v>468</v>
      </c>
      <c r="C6" s="252" t="s">
        <v>468</v>
      </c>
      <c r="D6" s="252" t="s">
        <v>468</v>
      </c>
      <c r="E6" s="338"/>
    </row>
    <row r="7" spans="1:5">
      <c r="A7" s="263" t="s">
        <v>7</v>
      </c>
      <c r="B7" s="252" t="s">
        <v>668</v>
      </c>
      <c r="C7" s="252" t="s">
        <v>668</v>
      </c>
      <c r="D7" s="252" t="s">
        <v>668</v>
      </c>
      <c r="E7" s="338"/>
    </row>
    <row r="8" spans="1:5">
      <c r="A8" s="263" t="s">
        <v>389</v>
      </c>
      <c r="B8" s="252">
        <v>2018</v>
      </c>
      <c r="C8" s="252">
        <v>2019</v>
      </c>
      <c r="D8" s="252">
        <v>2020</v>
      </c>
      <c r="E8" s="338"/>
    </row>
    <row r="9" spans="1:5">
      <c r="A9" s="263" t="s">
        <v>390</v>
      </c>
      <c r="B9" s="252" t="s">
        <v>470</v>
      </c>
      <c r="C9" s="252" t="s">
        <v>470</v>
      </c>
      <c r="D9" s="252" t="s">
        <v>470</v>
      </c>
      <c r="E9" s="338"/>
    </row>
    <row r="10" spans="1:5" ht="69">
      <c r="A10" s="100" t="s">
        <v>391</v>
      </c>
      <c r="B10" s="117" t="s">
        <v>721</v>
      </c>
      <c r="C10" s="117" t="s">
        <v>721</v>
      </c>
      <c r="D10" s="117" t="s">
        <v>721</v>
      </c>
      <c r="E10" s="338"/>
    </row>
    <row r="11" spans="1:5">
      <c r="A11" s="263" t="s">
        <v>392</v>
      </c>
      <c r="B11" s="252" t="s">
        <v>700</v>
      </c>
      <c r="C11" s="252" t="s">
        <v>700</v>
      </c>
      <c r="D11" s="252" t="s">
        <v>700</v>
      </c>
      <c r="E11" s="338"/>
    </row>
    <row r="12" spans="1:5">
      <c r="A12" s="263" t="s">
        <v>393</v>
      </c>
      <c r="B12" s="246" t="s">
        <v>473</v>
      </c>
      <c r="C12" s="246" t="s">
        <v>473</v>
      </c>
      <c r="D12" s="246" t="s">
        <v>473</v>
      </c>
      <c r="E12" s="338"/>
    </row>
    <row r="13" spans="1:5">
      <c r="A13" s="263" t="s">
        <v>394</v>
      </c>
      <c r="B13" s="246" t="s">
        <v>474</v>
      </c>
      <c r="C13" s="246" t="s">
        <v>474</v>
      </c>
      <c r="D13" s="246" t="s">
        <v>474</v>
      </c>
      <c r="E13" s="338"/>
    </row>
    <row r="14" spans="1:5">
      <c r="A14" s="263" t="s">
        <v>139</v>
      </c>
      <c r="B14" s="252" t="s">
        <v>649</v>
      </c>
      <c r="C14" s="252" t="s">
        <v>649</v>
      </c>
      <c r="D14" s="252" t="s">
        <v>649</v>
      </c>
      <c r="E14" s="338"/>
    </row>
    <row r="15" spans="1:5">
      <c r="A15" s="263" t="s">
        <v>395</v>
      </c>
      <c r="B15" s="254">
        <v>43557</v>
      </c>
      <c r="C15" s="254">
        <v>43557</v>
      </c>
      <c r="D15" s="254">
        <v>43557</v>
      </c>
      <c r="E15" s="338"/>
    </row>
    <row r="16" spans="1:5">
      <c r="A16" s="263" t="s">
        <v>396</v>
      </c>
      <c r="B16" s="254">
        <v>43667</v>
      </c>
      <c r="C16" s="254">
        <v>44025</v>
      </c>
      <c r="D16" s="254">
        <v>44342</v>
      </c>
      <c r="E16" s="338"/>
    </row>
    <row r="17" spans="1:4">
      <c r="A17" s="279" t="s">
        <v>397</v>
      </c>
      <c r="B17" s="252" t="s">
        <v>429</v>
      </c>
      <c r="C17" s="252" t="s">
        <v>429</v>
      </c>
      <c r="D17" s="252" t="s">
        <v>429</v>
      </c>
    </row>
    <row r="18" spans="1:4">
      <c r="A18" s="278" t="s">
        <v>398</v>
      </c>
      <c r="B18" s="252" t="s">
        <v>722</v>
      </c>
      <c r="C18" s="252" t="s">
        <v>1308</v>
      </c>
      <c r="D18" s="252" t="s">
        <v>1308</v>
      </c>
    </row>
    <row r="19" spans="1:4">
      <c r="A19" s="278" t="s">
        <v>399</v>
      </c>
      <c r="B19" s="252" t="s">
        <v>703</v>
      </c>
      <c r="C19" s="252" t="s">
        <v>703</v>
      </c>
      <c r="D19" s="252" t="s">
        <v>703</v>
      </c>
    </row>
    <row r="20" spans="1:4">
      <c r="A20" s="278" t="s">
        <v>400</v>
      </c>
      <c r="B20" s="252" t="s">
        <v>479</v>
      </c>
      <c r="C20" s="252" t="s">
        <v>479</v>
      </c>
      <c r="D20" s="252" t="s">
        <v>479</v>
      </c>
    </row>
    <row r="21" spans="1:4">
      <c r="A21" s="278" t="s">
        <v>403</v>
      </c>
      <c r="B21" s="252" t="s">
        <v>723</v>
      </c>
      <c r="C21" s="252" t="s">
        <v>1758</v>
      </c>
      <c r="D21" s="252" t="s">
        <v>1758</v>
      </c>
    </row>
    <row r="22" spans="1:4">
      <c r="A22" s="278" t="s">
        <v>404</v>
      </c>
      <c r="B22" s="253" t="s">
        <v>705</v>
      </c>
      <c r="C22" s="253" t="s">
        <v>1704</v>
      </c>
      <c r="D22" s="253" t="s">
        <v>1704</v>
      </c>
    </row>
    <row r="23" spans="1:4">
      <c r="A23" s="278" t="s">
        <v>435</v>
      </c>
      <c r="B23" s="369" t="s">
        <v>706</v>
      </c>
      <c r="C23" s="253" t="s">
        <v>1713</v>
      </c>
      <c r="D23" s="900" t="s">
        <v>1761</v>
      </c>
    </row>
    <row r="24" spans="1:4">
      <c r="A24" s="278" t="s">
        <v>405</v>
      </c>
      <c r="B24" s="253">
        <v>2018</v>
      </c>
      <c r="C24" s="253">
        <v>2019</v>
      </c>
      <c r="D24" s="253">
        <v>2019</v>
      </c>
    </row>
    <row r="25" spans="1:4">
      <c r="A25" s="278" t="s">
        <v>406</v>
      </c>
      <c r="B25" s="253" t="s">
        <v>470</v>
      </c>
      <c r="C25" s="253" t="s">
        <v>470</v>
      </c>
      <c r="D25" s="253" t="s">
        <v>470</v>
      </c>
    </row>
    <row r="26" spans="1:4">
      <c r="A26" s="278" t="s">
        <v>407</v>
      </c>
      <c r="B26" s="253" t="s">
        <v>651</v>
      </c>
      <c r="C26" s="253" t="s">
        <v>651</v>
      </c>
      <c r="D26" s="253" t="s">
        <v>651</v>
      </c>
    </row>
    <row r="27" spans="1:4">
      <c r="A27" s="278" t="s">
        <v>408</v>
      </c>
      <c r="B27" s="253" t="s">
        <v>434</v>
      </c>
      <c r="C27" s="253" t="s">
        <v>434</v>
      </c>
      <c r="D27" s="253" t="s">
        <v>434</v>
      </c>
    </row>
    <row r="28" spans="1:4">
      <c r="A28" s="278" t="s">
        <v>439</v>
      </c>
      <c r="B28" s="369" t="s">
        <v>652</v>
      </c>
      <c r="C28" s="484" t="s">
        <v>652</v>
      </c>
      <c r="D28" s="253" t="s">
        <v>1762</v>
      </c>
    </row>
    <row r="29" spans="1:4">
      <c r="A29" s="278" t="s">
        <v>409</v>
      </c>
      <c r="B29" s="253">
        <v>2017</v>
      </c>
      <c r="C29" s="253">
        <v>2018</v>
      </c>
      <c r="D29" s="253">
        <v>2019</v>
      </c>
    </row>
    <row r="30" spans="1:4">
      <c r="A30" s="278" t="s">
        <v>410</v>
      </c>
      <c r="B30" s="253" t="s">
        <v>482</v>
      </c>
      <c r="C30" s="253" t="s">
        <v>482</v>
      </c>
      <c r="D30" s="253" t="s">
        <v>482</v>
      </c>
    </row>
    <row r="31" spans="1:4">
      <c r="A31" s="278" t="s">
        <v>411</v>
      </c>
      <c r="B31" s="253" t="s">
        <v>580</v>
      </c>
      <c r="C31" s="253" t="s">
        <v>1265</v>
      </c>
      <c r="D31" s="253" t="s">
        <v>1265</v>
      </c>
    </row>
    <row r="32" spans="1:4">
      <c r="A32" s="278" t="s">
        <v>412</v>
      </c>
      <c r="B32" s="253" t="s">
        <v>434</v>
      </c>
      <c r="C32" s="253" t="s">
        <v>434</v>
      </c>
      <c r="D32" s="253" t="s">
        <v>434</v>
      </c>
    </row>
    <row r="33" spans="1:4">
      <c r="A33" s="278" t="s">
        <v>440</v>
      </c>
      <c r="B33" s="369" t="s">
        <v>724</v>
      </c>
      <c r="C33" s="253" t="s">
        <v>1713</v>
      </c>
      <c r="D33" s="253" t="s">
        <v>1762</v>
      </c>
    </row>
    <row r="34" spans="1:4">
      <c r="A34" s="278" t="s">
        <v>413</v>
      </c>
      <c r="B34" s="253">
        <v>2017</v>
      </c>
      <c r="C34" s="253">
        <v>2018</v>
      </c>
      <c r="D34" s="253">
        <v>2019</v>
      </c>
    </row>
    <row r="35" spans="1:4">
      <c r="A35" s="278" t="s">
        <v>414</v>
      </c>
      <c r="B35" s="252" t="s">
        <v>482</v>
      </c>
      <c r="C35" s="252" t="s">
        <v>470</v>
      </c>
      <c r="D35" s="252" t="s">
        <v>470</v>
      </c>
    </row>
    <row r="36" spans="1:4" ht="124.2">
      <c r="A36" s="278" t="s">
        <v>401</v>
      </c>
      <c r="B36" s="256" t="s">
        <v>725</v>
      </c>
      <c r="C36" s="256" t="s">
        <v>1309</v>
      </c>
      <c r="D36" s="255" t="s">
        <v>1759</v>
      </c>
    </row>
    <row r="37" spans="1:4" ht="193.2">
      <c r="A37" s="278" t="s">
        <v>1267</v>
      </c>
      <c r="B37" s="256" t="s">
        <v>17</v>
      </c>
      <c r="C37" s="256" t="s">
        <v>1763</v>
      </c>
      <c r="D37" s="255" t="s">
        <v>1764</v>
      </c>
    </row>
    <row r="38" spans="1:4">
      <c r="A38" s="278" t="s">
        <v>402</v>
      </c>
      <c r="B38" s="255" t="s">
        <v>485</v>
      </c>
      <c r="C38" s="255" t="s">
        <v>1310</v>
      </c>
      <c r="D38" s="255" t="s">
        <v>1310</v>
      </c>
    </row>
    <row r="39" spans="1:4">
      <c r="A39" s="392"/>
      <c r="B39" s="338"/>
      <c r="C39" s="338"/>
      <c r="D39" s="338"/>
    </row>
    <row r="40" spans="1:4">
      <c r="A40" s="392"/>
      <c r="B40" s="338"/>
      <c r="C40" s="338"/>
      <c r="D40" s="338"/>
    </row>
    <row r="41" spans="1:4">
      <c r="A41" s="392"/>
      <c r="B41" s="338"/>
      <c r="C41" s="338"/>
      <c r="D41" s="338"/>
    </row>
    <row r="42" spans="1:4">
      <c r="A42" s="392"/>
      <c r="B42" s="338"/>
      <c r="C42" s="338"/>
      <c r="D42" s="338"/>
    </row>
    <row r="43" spans="1:4">
      <c r="A43" s="392"/>
      <c r="B43" s="338"/>
      <c r="C43" s="338"/>
      <c r="D43" s="338"/>
    </row>
    <row r="44" spans="1:4">
      <c r="A44" s="392"/>
      <c r="B44" s="338"/>
      <c r="C44" s="338"/>
      <c r="D44" s="338"/>
    </row>
    <row r="45" spans="1:4">
      <c r="A45" s="392"/>
      <c r="B45" s="338"/>
      <c r="C45" s="338"/>
      <c r="D45" s="338"/>
    </row>
    <row r="46" spans="1:4">
      <c r="A46" s="392"/>
      <c r="B46" s="338"/>
      <c r="C46" s="338"/>
      <c r="D46" s="338"/>
    </row>
    <row r="47" spans="1:4">
      <c r="A47" s="392"/>
      <c r="B47" s="338"/>
      <c r="C47" s="338"/>
      <c r="D47" s="338"/>
    </row>
    <row r="48" spans="1:4">
      <c r="A48" s="392"/>
      <c r="B48" s="338"/>
      <c r="C48" s="338"/>
      <c r="D48" s="338"/>
    </row>
    <row r="49" spans="1:2">
      <c r="A49" s="392"/>
      <c r="B49" s="338"/>
    </row>
    <row r="50" spans="1:2">
      <c r="A50" s="392"/>
    </row>
    <row r="51" spans="1:2">
      <c r="A51" s="392"/>
    </row>
    <row r="52" spans="1:2">
      <c r="A52" s="392"/>
    </row>
    <row r="53" spans="1:2">
      <c r="A53" s="392"/>
    </row>
    <row r="54" spans="1:2">
      <c r="A54" s="392"/>
    </row>
    <row r="55" spans="1:2">
      <c r="A55" s="392"/>
    </row>
    <row r="56" spans="1:2">
      <c r="A56" s="392"/>
    </row>
    <row r="57" spans="1:2">
      <c r="A57" s="392"/>
    </row>
    <row r="58" spans="1:2">
      <c r="A58" s="392"/>
    </row>
    <row r="59" spans="1:2">
      <c r="A59" s="392"/>
    </row>
    <row r="60" spans="1:2">
      <c r="A60" s="392"/>
    </row>
    <row r="61" spans="1:2">
      <c r="A61" s="392"/>
    </row>
    <row r="62" spans="1:2">
      <c r="A62" s="392"/>
    </row>
    <row r="63" spans="1:2">
      <c r="A63" s="392"/>
    </row>
    <row r="64" spans="1:2">
      <c r="A64" s="392"/>
    </row>
    <row r="65" spans="1:1">
      <c r="A65" s="392"/>
    </row>
    <row r="66" spans="1:1">
      <c r="A66" s="392"/>
    </row>
    <row r="67" spans="1:1">
      <c r="A67" s="392"/>
    </row>
    <row r="68" spans="1:1">
      <c r="A68" s="392"/>
    </row>
    <row r="69" spans="1:1">
      <c r="A69" s="392"/>
    </row>
    <row r="70" spans="1:1">
      <c r="A70" s="392"/>
    </row>
    <row r="71" spans="1:1">
      <c r="A71" s="392"/>
    </row>
    <row r="72" spans="1:1">
      <c r="A72" s="392"/>
    </row>
    <row r="73" spans="1:1">
      <c r="A73" s="392"/>
    </row>
    <row r="74" spans="1:1">
      <c r="A74" s="392"/>
    </row>
    <row r="75" spans="1:1">
      <c r="A75" s="392"/>
    </row>
    <row r="76" spans="1:1">
      <c r="A76" s="392"/>
    </row>
    <row r="77" spans="1:1">
      <c r="A77" s="392"/>
    </row>
    <row r="78" spans="1:1">
      <c r="A78" s="392"/>
    </row>
    <row r="79" spans="1:1">
      <c r="A79" s="392"/>
    </row>
    <row r="80" spans="1:1">
      <c r="A80" s="392"/>
    </row>
    <row r="81" spans="1:1">
      <c r="A81" s="392"/>
    </row>
    <row r="82" spans="1:1">
      <c r="A82" s="392"/>
    </row>
    <row r="83" spans="1:1">
      <c r="A83" s="392"/>
    </row>
    <row r="84" spans="1:1">
      <c r="A84" s="392"/>
    </row>
    <row r="85" spans="1:1">
      <c r="A85" s="392"/>
    </row>
    <row r="86" spans="1:1">
      <c r="A86" s="392"/>
    </row>
    <row r="87" spans="1:1">
      <c r="A87" s="392"/>
    </row>
    <row r="88" spans="1:1">
      <c r="A88" s="392"/>
    </row>
    <row r="89" spans="1:1">
      <c r="A89" s="392"/>
    </row>
    <row r="90" spans="1:1">
      <c r="A90" s="392"/>
    </row>
    <row r="91" spans="1:1">
      <c r="A91" s="392"/>
    </row>
    <row r="92" spans="1:1">
      <c r="A92" s="392"/>
    </row>
    <row r="93" spans="1:1">
      <c r="A93" s="392"/>
    </row>
    <row r="94" spans="1:1">
      <c r="A94" s="392"/>
    </row>
    <row r="95" spans="1:1">
      <c r="A95" s="392"/>
    </row>
    <row r="96" spans="1:1">
      <c r="A96" s="392"/>
    </row>
    <row r="97" spans="1:1">
      <c r="A97" s="392"/>
    </row>
    <row r="98" spans="1:1">
      <c r="A98" s="392"/>
    </row>
    <row r="99" spans="1:1">
      <c r="A99" s="392"/>
    </row>
    <row r="100" spans="1:1">
      <c r="A100" s="392"/>
    </row>
    <row r="101" spans="1:1">
      <c r="A101" s="392"/>
    </row>
    <row r="102" spans="1:1">
      <c r="A102" s="392"/>
    </row>
    <row r="103" spans="1:1">
      <c r="A103" s="392"/>
    </row>
    <row r="104" spans="1:1">
      <c r="A104" s="392"/>
    </row>
    <row r="105" spans="1:1">
      <c r="A105" s="392"/>
    </row>
    <row r="106" spans="1:1">
      <c r="A106" s="392"/>
    </row>
    <row r="107" spans="1:1">
      <c r="A107" s="392"/>
    </row>
    <row r="108" spans="1:1">
      <c r="A108" s="392"/>
    </row>
    <row r="109" spans="1:1">
      <c r="A109" s="392"/>
    </row>
    <row r="110" spans="1:1">
      <c r="A110" s="392"/>
    </row>
    <row r="111" spans="1:1">
      <c r="A111" s="392"/>
    </row>
    <row r="112" spans="1:1">
      <c r="A112" s="392"/>
    </row>
    <row r="113" spans="1:1">
      <c r="A113" s="392"/>
    </row>
    <row r="114" spans="1:1">
      <c r="A114" s="392"/>
    </row>
    <row r="115" spans="1:1">
      <c r="A115" s="392"/>
    </row>
    <row r="116" spans="1:1">
      <c r="A116" s="392"/>
    </row>
    <row r="117" spans="1:1">
      <c r="A117" s="392"/>
    </row>
    <row r="118" spans="1:1">
      <c r="A118" s="392"/>
    </row>
    <row r="119" spans="1:1">
      <c r="A119" s="392"/>
    </row>
    <row r="120" spans="1:1">
      <c r="A120" s="392"/>
    </row>
    <row r="121" spans="1:1">
      <c r="A121" s="392"/>
    </row>
    <row r="122" spans="1:1">
      <c r="A122" s="392"/>
    </row>
    <row r="123" spans="1:1">
      <c r="A123" s="392"/>
    </row>
    <row r="124" spans="1:1">
      <c r="A124" s="392"/>
    </row>
    <row r="125" spans="1:1">
      <c r="A125" s="392"/>
    </row>
    <row r="126" spans="1:1">
      <c r="A126" s="392"/>
    </row>
    <row r="127" spans="1:1">
      <c r="A127" s="392"/>
    </row>
    <row r="128" spans="1:1">
      <c r="A128" s="392"/>
    </row>
    <row r="129" spans="1:1">
      <c r="A129" s="392"/>
    </row>
    <row r="130" spans="1:1">
      <c r="A130" s="392"/>
    </row>
    <row r="131" spans="1:1">
      <c r="A131" s="392"/>
    </row>
    <row r="132" spans="1:1">
      <c r="A132" s="392"/>
    </row>
    <row r="133" spans="1:1">
      <c r="A133" s="392"/>
    </row>
    <row r="134" spans="1:1">
      <c r="A134" s="392"/>
    </row>
    <row r="135" spans="1:1">
      <c r="A135" s="392"/>
    </row>
    <row r="136" spans="1:1">
      <c r="A136" s="392"/>
    </row>
    <row r="137" spans="1:1">
      <c r="A137" s="392"/>
    </row>
    <row r="138" spans="1:1">
      <c r="A138" s="392"/>
    </row>
    <row r="139" spans="1:1">
      <c r="A139" s="392"/>
    </row>
    <row r="140" spans="1:1">
      <c r="A140" s="392"/>
    </row>
    <row r="141" spans="1:1">
      <c r="A141" s="392"/>
    </row>
    <row r="142" spans="1:1">
      <c r="A142" s="392"/>
    </row>
    <row r="143" spans="1:1">
      <c r="A143" s="392"/>
    </row>
    <row r="144" spans="1:1">
      <c r="A144" s="392"/>
    </row>
    <row r="145" spans="1:1">
      <c r="A145" s="392"/>
    </row>
    <row r="146" spans="1:1">
      <c r="A146" s="392"/>
    </row>
    <row r="147" spans="1:1">
      <c r="A147" s="392"/>
    </row>
    <row r="148" spans="1:1">
      <c r="A148" s="392"/>
    </row>
    <row r="149" spans="1:1">
      <c r="A149" s="392"/>
    </row>
    <row r="150" spans="1:1">
      <c r="A150" s="392"/>
    </row>
    <row r="151" spans="1:1">
      <c r="A151" s="392"/>
    </row>
    <row r="152" spans="1:1">
      <c r="A152" s="392"/>
    </row>
    <row r="153" spans="1:1">
      <c r="A153" s="392"/>
    </row>
    <row r="154" spans="1:1">
      <c r="A154" s="392"/>
    </row>
    <row r="155" spans="1:1">
      <c r="A155" s="392"/>
    </row>
    <row r="156" spans="1:1">
      <c r="A156" s="392"/>
    </row>
    <row r="157" spans="1:1">
      <c r="A157" s="392"/>
    </row>
    <row r="158" spans="1:1">
      <c r="A158" s="392"/>
    </row>
    <row r="159" spans="1:1">
      <c r="A159" s="392"/>
    </row>
    <row r="160" spans="1:1">
      <c r="A160" s="392"/>
    </row>
    <row r="161" spans="1:1">
      <c r="A161" s="392"/>
    </row>
    <row r="162" spans="1:1">
      <c r="A162" s="392"/>
    </row>
    <row r="163" spans="1:1">
      <c r="A163" s="392"/>
    </row>
    <row r="164" spans="1:1">
      <c r="A164" s="392"/>
    </row>
    <row r="165" spans="1:1">
      <c r="A165" s="392"/>
    </row>
    <row r="166" spans="1:1">
      <c r="A166" s="392"/>
    </row>
    <row r="167" spans="1:1">
      <c r="A167" s="392"/>
    </row>
    <row r="168" spans="1:1">
      <c r="A168" s="392"/>
    </row>
    <row r="169" spans="1:1">
      <c r="A169" s="392"/>
    </row>
    <row r="170" spans="1:1">
      <c r="A170" s="392"/>
    </row>
    <row r="171" spans="1:1">
      <c r="A171" s="392"/>
    </row>
    <row r="172" spans="1:1">
      <c r="A172" s="392"/>
    </row>
    <row r="173" spans="1:1">
      <c r="A173" s="392"/>
    </row>
    <row r="174" spans="1:1">
      <c r="A174" s="392"/>
    </row>
    <row r="175" spans="1:1">
      <c r="A175" s="392"/>
    </row>
    <row r="176" spans="1:1">
      <c r="A176" s="392"/>
    </row>
    <row r="177" spans="1:1">
      <c r="A177" s="392"/>
    </row>
    <row r="178" spans="1:1">
      <c r="A178" s="392"/>
    </row>
    <row r="179" spans="1:1">
      <c r="A179" s="392"/>
    </row>
    <row r="180" spans="1:1">
      <c r="A180" s="392"/>
    </row>
    <row r="181" spans="1:1">
      <c r="A181" s="392"/>
    </row>
    <row r="182" spans="1:1">
      <c r="A182" s="392"/>
    </row>
    <row r="183" spans="1:1">
      <c r="A183" s="392"/>
    </row>
    <row r="184" spans="1:1">
      <c r="A184" s="392"/>
    </row>
    <row r="185" spans="1:1">
      <c r="A185" s="392"/>
    </row>
    <row r="186" spans="1:1">
      <c r="A186" s="392"/>
    </row>
    <row r="187" spans="1:1">
      <c r="A187" s="392"/>
    </row>
    <row r="188" spans="1:1">
      <c r="A188" s="392"/>
    </row>
    <row r="189" spans="1:1">
      <c r="A189" s="392"/>
    </row>
    <row r="190" spans="1:1">
      <c r="A190" s="392"/>
    </row>
    <row r="191" spans="1:1">
      <c r="A191" s="392"/>
    </row>
    <row r="192" spans="1:1">
      <c r="A192" s="392"/>
    </row>
    <row r="193" spans="1:1">
      <c r="A193" s="392"/>
    </row>
    <row r="194" spans="1:1">
      <c r="A194" s="392"/>
    </row>
    <row r="195" spans="1:1">
      <c r="A195" s="392"/>
    </row>
    <row r="196" spans="1:1">
      <c r="A196" s="392"/>
    </row>
    <row r="197" spans="1:1">
      <c r="A197" s="392"/>
    </row>
    <row r="198" spans="1:1">
      <c r="A198" s="392"/>
    </row>
    <row r="199" spans="1:1">
      <c r="A199" s="392"/>
    </row>
    <row r="200" spans="1:1">
      <c r="A200" s="392"/>
    </row>
    <row r="201" spans="1:1">
      <c r="A201" s="392"/>
    </row>
    <row r="202" spans="1:1">
      <c r="A202" s="392"/>
    </row>
    <row r="203" spans="1:1">
      <c r="A203" s="392"/>
    </row>
    <row r="204" spans="1:1">
      <c r="A204" s="392"/>
    </row>
    <row r="205" spans="1:1">
      <c r="A205" s="392"/>
    </row>
    <row r="206" spans="1:1">
      <c r="A206" s="392"/>
    </row>
    <row r="207" spans="1:1">
      <c r="A207" s="392"/>
    </row>
    <row r="208" spans="1:1">
      <c r="A208" s="392"/>
    </row>
    <row r="209" spans="1:1">
      <c r="A209" s="392"/>
    </row>
    <row r="210" spans="1:1">
      <c r="A210" s="392"/>
    </row>
    <row r="211" spans="1:1">
      <c r="A211" s="392"/>
    </row>
    <row r="212" spans="1:1">
      <c r="A212" s="392"/>
    </row>
    <row r="213" spans="1:1">
      <c r="A213" s="392"/>
    </row>
    <row r="214" spans="1:1">
      <c r="A214" s="392"/>
    </row>
    <row r="215" spans="1:1">
      <c r="A215" s="392"/>
    </row>
    <row r="216" spans="1:1">
      <c r="A216" s="392"/>
    </row>
    <row r="217" spans="1:1">
      <c r="A217" s="392"/>
    </row>
    <row r="218" spans="1:1">
      <c r="A218" s="392"/>
    </row>
    <row r="219" spans="1:1">
      <c r="A219" s="392"/>
    </row>
    <row r="220" spans="1:1">
      <c r="A220" s="392"/>
    </row>
    <row r="221" spans="1:1">
      <c r="A221" s="392"/>
    </row>
    <row r="222" spans="1:1">
      <c r="A222" s="392"/>
    </row>
    <row r="223" spans="1:1">
      <c r="A223" s="392"/>
    </row>
    <row r="224" spans="1:1">
      <c r="A224" s="392"/>
    </row>
    <row r="225" spans="1:1">
      <c r="A225" s="392"/>
    </row>
    <row r="226" spans="1:1">
      <c r="A226" s="392"/>
    </row>
    <row r="227" spans="1:1">
      <c r="A227" s="392"/>
    </row>
    <row r="228" spans="1:1">
      <c r="A228" s="392"/>
    </row>
    <row r="229" spans="1:1">
      <c r="A229" s="392"/>
    </row>
    <row r="230" spans="1:1">
      <c r="A230" s="392"/>
    </row>
    <row r="231" spans="1:1">
      <c r="A231" s="392"/>
    </row>
    <row r="232" spans="1:1">
      <c r="A232" s="392"/>
    </row>
    <row r="233" spans="1:1">
      <c r="A233" s="392"/>
    </row>
    <row r="234" spans="1:1">
      <c r="A234" s="392"/>
    </row>
    <row r="235" spans="1:1">
      <c r="A235" s="392"/>
    </row>
    <row r="236" spans="1:1">
      <c r="A236" s="392"/>
    </row>
    <row r="237" spans="1:1">
      <c r="A237" s="392"/>
    </row>
    <row r="238" spans="1:1">
      <c r="A238" s="392"/>
    </row>
    <row r="239" spans="1:1">
      <c r="A239" s="392"/>
    </row>
    <row r="240" spans="1:1">
      <c r="A240" s="392"/>
    </row>
    <row r="241" spans="1:1">
      <c r="A241" s="392"/>
    </row>
    <row r="242" spans="1:1">
      <c r="A242" s="392"/>
    </row>
    <row r="243" spans="1:1">
      <c r="A243" s="392"/>
    </row>
    <row r="244" spans="1:1">
      <c r="A244" s="392"/>
    </row>
    <row r="245" spans="1:1">
      <c r="A245" s="392"/>
    </row>
    <row r="246" spans="1:1">
      <c r="A246" s="392"/>
    </row>
    <row r="247" spans="1:1">
      <c r="A247" s="392"/>
    </row>
    <row r="248" spans="1:1">
      <c r="A248" s="392"/>
    </row>
    <row r="249" spans="1:1">
      <c r="A249" s="392"/>
    </row>
    <row r="250" spans="1:1">
      <c r="A250" s="392"/>
    </row>
    <row r="251" spans="1:1">
      <c r="A251" s="392"/>
    </row>
    <row r="252" spans="1:1">
      <c r="A252" s="392"/>
    </row>
    <row r="253" spans="1:1">
      <c r="A253" s="392"/>
    </row>
    <row r="254" spans="1:1">
      <c r="A254" s="392"/>
    </row>
    <row r="255" spans="1:1">
      <c r="A255" s="392"/>
    </row>
    <row r="256" spans="1:1">
      <c r="A256" s="392"/>
    </row>
    <row r="257" spans="1:1">
      <c r="A257" s="392"/>
    </row>
    <row r="258" spans="1:1">
      <c r="A258" s="392"/>
    </row>
    <row r="259" spans="1:1">
      <c r="A259" s="392"/>
    </row>
    <row r="260" spans="1:1">
      <c r="A260" s="392"/>
    </row>
    <row r="261" spans="1:1">
      <c r="A261" s="392"/>
    </row>
    <row r="262" spans="1:1">
      <c r="A262" s="392"/>
    </row>
    <row r="263" spans="1:1">
      <c r="A263" s="392"/>
    </row>
    <row r="264" spans="1:1">
      <c r="A264" s="392"/>
    </row>
    <row r="265" spans="1:1">
      <c r="A265" s="392"/>
    </row>
    <row r="266" spans="1:1">
      <c r="A266" s="392"/>
    </row>
    <row r="267" spans="1:1">
      <c r="A267" s="392"/>
    </row>
    <row r="268" spans="1:1">
      <c r="A268" s="392"/>
    </row>
    <row r="269" spans="1:1">
      <c r="A269" s="392"/>
    </row>
    <row r="270" spans="1:1">
      <c r="A270" s="392"/>
    </row>
    <row r="271" spans="1:1">
      <c r="A271" s="392"/>
    </row>
    <row r="272" spans="1:1">
      <c r="A272" s="392"/>
    </row>
    <row r="273" spans="1:1">
      <c r="A273" s="392"/>
    </row>
    <row r="274" spans="1:1">
      <c r="A274" s="392"/>
    </row>
    <row r="275" spans="1:1">
      <c r="A275" s="392"/>
    </row>
    <row r="276" spans="1:1">
      <c r="A276" s="392"/>
    </row>
    <row r="277" spans="1:1">
      <c r="A277" s="392"/>
    </row>
    <row r="278" spans="1:1">
      <c r="A278" s="392"/>
    </row>
    <row r="279" spans="1:1">
      <c r="A279" s="392"/>
    </row>
    <row r="280" spans="1:1">
      <c r="A280" s="392"/>
    </row>
    <row r="281" spans="1:1">
      <c r="A281" s="392"/>
    </row>
    <row r="282" spans="1:1">
      <c r="A282" s="392"/>
    </row>
    <row r="283" spans="1:1">
      <c r="A283" s="392"/>
    </row>
    <row r="284" spans="1:1">
      <c r="A284" s="392"/>
    </row>
    <row r="285" spans="1:1">
      <c r="A285" s="392"/>
    </row>
    <row r="286" spans="1:1">
      <c r="A286" s="392"/>
    </row>
    <row r="287" spans="1:1">
      <c r="A287" s="392"/>
    </row>
    <row r="288" spans="1:1">
      <c r="A288" s="392"/>
    </row>
    <row r="289" spans="1:1">
      <c r="A289" s="392"/>
    </row>
    <row r="290" spans="1:1">
      <c r="A290" s="392"/>
    </row>
    <row r="291" spans="1:1">
      <c r="A291" s="392"/>
    </row>
    <row r="292" spans="1:1">
      <c r="A292" s="392"/>
    </row>
    <row r="293" spans="1:1">
      <c r="A293" s="392"/>
    </row>
    <row r="294" spans="1:1">
      <c r="A294" s="392"/>
    </row>
    <row r="295" spans="1:1">
      <c r="A295" s="392"/>
    </row>
    <row r="296" spans="1:1">
      <c r="A296" s="392"/>
    </row>
    <row r="297" spans="1:1">
      <c r="A297" s="392"/>
    </row>
    <row r="298" spans="1:1">
      <c r="A298" s="392"/>
    </row>
    <row r="299" spans="1:1">
      <c r="A299" s="392"/>
    </row>
    <row r="300" spans="1:1">
      <c r="A300" s="392"/>
    </row>
    <row r="301" spans="1:1">
      <c r="A301" s="392"/>
    </row>
    <row r="302" spans="1:1">
      <c r="A302" s="392"/>
    </row>
    <row r="303" spans="1:1">
      <c r="A303" s="392"/>
    </row>
    <row r="304" spans="1:1">
      <c r="A304" s="392"/>
    </row>
    <row r="305" spans="1:1">
      <c r="A305" s="392"/>
    </row>
    <row r="306" spans="1:1">
      <c r="A306" s="392"/>
    </row>
    <row r="307" spans="1:1">
      <c r="A307" s="392"/>
    </row>
    <row r="308" spans="1:1">
      <c r="A308" s="392"/>
    </row>
    <row r="309" spans="1:1">
      <c r="A309" s="392"/>
    </row>
    <row r="310" spans="1:1">
      <c r="A310" s="392"/>
    </row>
    <row r="311" spans="1:1">
      <c r="A311" s="392"/>
    </row>
    <row r="312" spans="1:1">
      <c r="A312" s="392"/>
    </row>
    <row r="313" spans="1:1">
      <c r="A313" s="392"/>
    </row>
    <row r="314" spans="1:1">
      <c r="A314" s="392"/>
    </row>
    <row r="315" spans="1:1">
      <c r="A315" s="392"/>
    </row>
    <row r="316" spans="1:1">
      <c r="A316" s="392"/>
    </row>
    <row r="317" spans="1:1">
      <c r="A317" s="392"/>
    </row>
    <row r="318" spans="1:1">
      <c r="A318" s="392"/>
    </row>
    <row r="319" spans="1:1">
      <c r="A319" s="392"/>
    </row>
    <row r="320" spans="1:1">
      <c r="A320" s="392"/>
    </row>
    <row r="321" spans="1:1">
      <c r="A321" s="392"/>
    </row>
    <row r="322" spans="1:1">
      <c r="A322" s="392"/>
    </row>
    <row r="323" spans="1:1">
      <c r="A323" s="392"/>
    </row>
    <row r="324" spans="1:1">
      <c r="A324" s="392"/>
    </row>
    <row r="325" spans="1:1">
      <c r="A325" s="392"/>
    </row>
    <row r="326" spans="1:1">
      <c r="A326" s="392"/>
    </row>
    <row r="327" spans="1:1">
      <c r="A327" s="392"/>
    </row>
    <row r="328" spans="1:1">
      <c r="A328" s="392"/>
    </row>
    <row r="329" spans="1:1">
      <c r="A329" s="392"/>
    </row>
    <row r="330" spans="1:1">
      <c r="A330" s="392"/>
    </row>
    <row r="331" spans="1:1">
      <c r="A331" s="392"/>
    </row>
    <row r="332" spans="1:1">
      <c r="A332" s="392"/>
    </row>
    <row r="333" spans="1:1">
      <c r="A333" s="392"/>
    </row>
    <row r="334" spans="1:1">
      <c r="A334" s="392"/>
    </row>
    <row r="335" spans="1:1">
      <c r="A335" s="392"/>
    </row>
    <row r="336" spans="1:1">
      <c r="A336" s="392"/>
    </row>
    <row r="337" spans="1:1">
      <c r="A337" s="392"/>
    </row>
    <row r="338" spans="1:1">
      <c r="A338" s="392"/>
    </row>
    <row r="339" spans="1:1">
      <c r="A339" s="392"/>
    </row>
    <row r="340" spans="1:1">
      <c r="A340" s="392"/>
    </row>
    <row r="341" spans="1:1">
      <c r="A341" s="392"/>
    </row>
    <row r="342" spans="1:1">
      <c r="A342" s="392"/>
    </row>
    <row r="343" spans="1:1">
      <c r="A343" s="392"/>
    </row>
    <row r="344" spans="1:1">
      <c r="A344" s="392"/>
    </row>
    <row r="345" spans="1:1">
      <c r="A345" s="392"/>
    </row>
    <row r="346" spans="1:1">
      <c r="A346" s="392"/>
    </row>
    <row r="347" spans="1:1">
      <c r="A347" s="392"/>
    </row>
    <row r="348" spans="1:1">
      <c r="A348" s="392"/>
    </row>
    <row r="349" spans="1:1">
      <c r="A349" s="392"/>
    </row>
    <row r="350" spans="1:1">
      <c r="A350" s="392"/>
    </row>
    <row r="351" spans="1:1">
      <c r="A351" s="392"/>
    </row>
    <row r="352" spans="1:1">
      <c r="A352" s="392"/>
    </row>
    <row r="353" spans="1:1">
      <c r="A353" s="392"/>
    </row>
    <row r="354" spans="1:1">
      <c r="A354" s="392"/>
    </row>
    <row r="355" spans="1:1">
      <c r="A355" s="392"/>
    </row>
    <row r="356" spans="1:1">
      <c r="A356" s="392"/>
    </row>
    <row r="357" spans="1:1">
      <c r="A357" s="392"/>
    </row>
    <row r="358" spans="1:1">
      <c r="A358" s="392"/>
    </row>
    <row r="359" spans="1:1">
      <c r="A359" s="392"/>
    </row>
    <row r="360" spans="1:1">
      <c r="A360" s="392"/>
    </row>
    <row r="361" spans="1:1">
      <c r="A361" s="392"/>
    </row>
    <row r="362" spans="1:1">
      <c r="A362" s="392"/>
    </row>
    <row r="363" spans="1:1">
      <c r="A363" s="392"/>
    </row>
    <row r="364" spans="1:1">
      <c r="A364" s="392"/>
    </row>
    <row r="365" spans="1:1">
      <c r="A365" s="392"/>
    </row>
    <row r="366" spans="1:1">
      <c r="A366" s="392"/>
    </row>
    <row r="367" spans="1:1">
      <c r="A367" s="392"/>
    </row>
    <row r="368" spans="1:1">
      <c r="A368" s="392"/>
    </row>
    <row r="369" spans="1:1">
      <c r="A369" s="392"/>
    </row>
    <row r="370" spans="1:1">
      <c r="A370" s="392"/>
    </row>
    <row r="371" spans="1:1">
      <c r="A371" s="392"/>
    </row>
    <row r="372" spans="1:1">
      <c r="A372" s="392"/>
    </row>
    <row r="373" spans="1:1">
      <c r="A373" s="392"/>
    </row>
    <row r="374" spans="1:1">
      <c r="A374" s="392"/>
    </row>
    <row r="375" spans="1:1">
      <c r="A375" s="392"/>
    </row>
    <row r="376" spans="1:1">
      <c r="A376" s="392"/>
    </row>
    <row r="377" spans="1:1">
      <c r="A377" s="392"/>
    </row>
    <row r="378" spans="1:1">
      <c r="A378" s="392"/>
    </row>
    <row r="379" spans="1:1">
      <c r="A379" s="392"/>
    </row>
    <row r="380" spans="1:1">
      <c r="A380" s="392"/>
    </row>
    <row r="381" spans="1:1">
      <c r="A381" s="392"/>
    </row>
    <row r="382" spans="1:1">
      <c r="A382" s="392"/>
    </row>
    <row r="383" spans="1:1">
      <c r="A383" s="392"/>
    </row>
    <row r="384" spans="1:1">
      <c r="A384" s="392"/>
    </row>
    <row r="385" spans="1:1">
      <c r="A385" s="392"/>
    </row>
    <row r="386" spans="1:1">
      <c r="A386" s="392"/>
    </row>
    <row r="387" spans="1:1">
      <c r="A387" s="392"/>
    </row>
    <row r="388" spans="1:1">
      <c r="A388" s="392"/>
    </row>
    <row r="389" spans="1:1">
      <c r="A389" s="392"/>
    </row>
    <row r="390" spans="1:1">
      <c r="A390" s="392"/>
    </row>
    <row r="391" spans="1:1">
      <c r="A391" s="392"/>
    </row>
    <row r="392" spans="1:1">
      <c r="A392" s="392"/>
    </row>
    <row r="393" spans="1:1">
      <c r="A393" s="392"/>
    </row>
    <row r="394" spans="1:1">
      <c r="A394" s="392"/>
    </row>
    <row r="395" spans="1:1">
      <c r="A395" s="392"/>
    </row>
    <row r="396" spans="1:1">
      <c r="A396" s="392"/>
    </row>
    <row r="397" spans="1:1">
      <c r="A397" s="392"/>
    </row>
    <row r="398" spans="1:1">
      <c r="A398" s="392"/>
    </row>
    <row r="399" spans="1:1">
      <c r="A399" s="392"/>
    </row>
    <row r="400" spans="1:1">
      <c r="A400" s="392"/>
    </row>
    <row r="401" spans="1:1">
      <c r="A401" s="392"/>
    </row>
    <row r="402" spans="1:1">
      <c r="A402" s="392"/>
    </row>
    <row r="403" spans="1:1">
      <c r="A403" s="392"/>
    </row>
    <row r="404" spans="1:1">
      <c r="A404" s="392"/>
    </row>
    <row r="405" spans="1:1">
      <c r="A405" s="392"/>
    </row>
    <row r="406" spans="1:1">
      <c r="A406" s="392"/>
    </row>
    <row r="407" spans="1:1">
      <c r="A407" s="392"/>
    </row>
    <row r="408" spans="1:1">
      <c r="A408" s="392"/>
    </row>
    <row r="409" spans="1:1">
      <c r="A409" s="392"/>
    </row>
    <row r="410" spans="1:1">
      <c r="A410" s="392"/>
    </row>
    <row r="411" spans="1:1">
      <c r="A411" s="392"/>
    </row>
    <row r="412" spans="1:1">
      <c r="A412" s="392"/>
    </row>
    <row r="413" spans="1:1">
      <c r="A413" s="392"/>
    </row>
    <row r="414" spans="1:1">
      <c r="A414" s="392"/>
    </row>
    <row r="415" spans="1:1">
      <c r="A415" s="392"/>
    </row>
    <row r="416" spans="1:1">
      <c r="A416" s="392"/>
    </row>
    <row r="417" spans="1:1">
      <c r="A417" s="392"/>
    </row>
    <row r="418" spans="1:1">
      <c r="A418" s="392"/>
    </row>
    <row r="419" spans="1:1">
      <c r="A419" s="392"/>
    </row>
    <row r="420" spans="1:1">
      <c r="A420" s="392"/>
    </row>
    <row r="421" spans="1:1">
      <c r="A421" s="392"/>
    </row>
    <row r="422" spans="1:1">
      <c r="A422" s="392"/>
    </row>
    <row r="423" spans="1:1">
      <c r="A423" s="392"/>
    </row>
    <row r="424" spans="1:1">
      <c r="A424" s="392"/>
    </row>
    <row r="425" spans="1:1">
      <c r="A425" s="392"/>
    </row>
    <row r="426" spans="1:1">
      <c r="A426" s="392"/>
    </row>
    <row r="427" spans="1:1">
      <c r="A427" s="392"/>
    </row>
    <row r="428" spans="1:1">
      <c r="A428" s="392"/>
    </row>
    <row r="429" spans="1:1">
      <c r="A429" s="392"/>
    </row>
    <row r="430" spans="1:1">
      <c r="A430" s="392"/>
    </row>
    <row r="431" spans="1:1">
      <c r="A431" s="392"/>
    </row>
    <row r="432" spans="1:1">
      <c r="A432" s="392"/>
    </row>
    <row r="433" spans="1:1">
      <c r="A433" s="392"/>
    </row>
    <row r="434" spans="1:1">
      <c r="A434" s="392"/>
    </row>
    <row r="435" spans="1:1">
      <c r="A435" s="392"/>
    </row>
    <row r="436" spans="1:1">
      <c r="A436" s="392"/>
    </row>
    <row r="437" spans="1:1">
      <c r="A437" s="392"/>
    </row>
    <row r="438" spans="1:1">
      <c r="A438" s="392"/>
    </row>
    <row r="439" spans="1:1">
      <c r="A439" s="392"/>
    </row>
    <row r="440" spans="1:1">
      <c r="A440" s="392"/>
    </row>
    <row r="441" spans="1:1">
      <c r="A441" s="392"/>
    </row>
    <row r="442" spans="1:1">
      <c r="A442" s="392"/>
    </row>
    <row r="443" spans="1:1">
      <c r="A443" s="392"/>
    </row>
    <row r="444" spans="1:1">
      <c r="A444" s="392"/>
    </row>
    <row r="445" spans="1:1">
      <c r="A445" s="392"/>
    </row>
    <row r="446" spans="1:1">
      <c r="A446" s="392"/>
    </row>
    <row r="447" spans="1:1">
      <c r="A447" s="392"/>
    </row>
    <row r="448" spans="1:1">
      <c r="A448" s="392"/>
    </row>
    <row r="449" spans="1:1">
      <c r="A449" s="392"/>
    </row>
    <row r="450" spans="1:1">
      <c r="A450" s="392"/>
    </row>
    <row r="451" spans="1:1">
      <c r="A451" s="392"/>
    </row>
    <row r="452" spans="1:1">
      <c r="A452" s="392"/>
    </row>
    <row r="453" spans="1:1">
      <c r="A453" s="392"/>
    </row>
    <row r="454" spans="1:1">
      <c r="A454" s="392"/>
    </row>
    <row r="455" spans="1:1">
      <c r="A455" s="392"/>
    </row>
    <row r="456" spans="1:1">
      <c r="A456" s="392"/>
    </row>
    <row r="457" spans="1:1">
      <c r="A457" s="392"/>
    </row>
    <row r="458" spans="1:1">
      <c r="A458" s="392"/>
    </row>
    <row r="459" spans="1:1">
      <c r="A459" s="392"/>
    </row>
    <row r="460" spans="1:1">
      <c r="A460" s="392"/>
    </row>
    <row r="461" spans="1:1">
      <c r="A461" s="392"/>
    </row>
    <row r="462" spans="1:1">
      <c r="A462" s="392"/>
    </row>
    <row r="463" spans="1:1">
      <c r="A463" s="392"/>
    </row>
    <row r="464" spans="1:1">
      <c r="A464" s="392"/>
    </row>
    <row r="465" spans="1:1">
      <c r="A465" s="392"/>
    </row>
    <row r="466" spans="1:1">
      <c r="A466" s="392"/>
    </row>
    <row r="467" spans="1:1">
      <c r="A467" s="392"/>
    </row>
    <row r="468" spans="1:1">
      <c r="A468" s="392"/>
    </row>
    <row r="469" spans="1:1">
      <c r="A469" s="392"/>
    </row>
    <row r="470" spans="1:1">
      <c r="A470" s="392"/>
    </row>
    <row r="471" spans="1:1">
      <c r="A471" s="392"/>
    </row>
    <row r="472" spans="1:1">
      <c r="A472" s="392"/>
    </row>
    <row r="473" spans="1:1">
      <c r="A473" s="392"/>
    </row>
    <row r="474" spans="1:1">
      <c r="A474" s="392"/>
    </row>
    <row r="475" spans="1:1">
      <c r="A475" s="392"/>
    </row>
    <row r="476" spans="1:1">
      <c r="A476" s="392"/>
    </row>
    <row r="477" spans="1:1">
      <c r="A477" s="392"/>
    </row>
    <row r="478" spans="1:1">
      <c r="A478" s="392"/>
    </row>
    <row r="479" spans="1:1">
      <c r="A479" s="392"/>
    </row>
    <row r="480" spans="1:1">
      <c r="A480" s="392"/>
    </row>
    <row r="481" spans="1:1">
      <c r="A481" s="392"/>
    </row>
    <row r="482" spans="1:1">
      <c r="A482" s="392"/>
    </row>
    <row r="483" spans="1:1">
      <c r="A483" s="392"/>
    </row>
    <row r="484" spans="1:1">
      <c r="A484" s="392"/>
    </row>
    <row r="485" spans="1:1">
      <c r="A485" s="392"/>
    </row>
    <row r="486" spans="1:1">
      <c r="A486" s="392"/>
    </row>
    <row r="487" spans="1:1">
      <c r="A487" s="392"/>
    </row>
    <row r="488" spans="1:1">
      <c r="A488" s="392"/>
    </row>
    <row r="489" spans="1:1">
      <c r="A489" s="392"/>
    </row>
    <row r="490" spans="1:1">
      <c r="A490" s="392"/>
    </row>
    <row r="491" spans="1:1">
      <c r="A491" s="392"/>
    </row>
    <row r="492" spans="1:1">
      <c r="A492" s="392"/>
    </row>
    <row r="493" spans="1:1">
      <c r="A493" s="392"/>
    </row>
    <row r="494" spans="1:1">
      <c r="A494" s="392"/>
    </row>
    <row r="495" spans="1:1">
      <c r="A495" s="392"/>
    </row>
    <row r="496" spans="1:1">
      <c r="A496" s="392"/>
    </row>
    <row r="497" spans="1:1">
      <c r="A497" s="392"/>
    </row>
    <row r="498" spans="1:1">
      <c r="A498" s="392"/>
    </row>
    <row r="499" spans="1:1">
      <c r="A499" s="392"/>
    </row>
    <row r="500" spans="1:1">
      <c r="A500" s="392"/>
    </row>
    <row r="501" spans="1:1">
      <c r="A501" s="392"/>
    </row>
    <row r="502" spans="1:1">
      <c r="A502" s="392"/>
    </row>
    <row r="503" spans="1:1">
      <c r="A503" s="392"/>
    </row>
    <row r="504" spans="1:1">
      <c r="A504" s="392"/>
    </row>
    <row r="505" spans="1:1">
      <c r="A505" s="392"/>
    </row>
    <row r="506" spans="1:1">
      <c r="A506" s="392"/>
    </row>
    <row r="507" spans="1:1">
      <c r="A507" s="392"/>
    </row>
    <row r="508" spans="1:1">
      <c r="A508" s="392"/>
    </row>
    <row r="509" spans="1:1">
      <c r="A509" s="392"/>
    </row>
    <row r="510" spans="1:1">
      <c r="A510" s="392"/>
    </row>
    <row r="511" spans="1:1">
      <c r="A511" s="392"/>
    </row>
    <row r="512" spans="1:1">
      <c r="A512" s="392"/>
    </row>
    <row r="513" spans="1:1">
      <c r="A513" s="392"/>
    </row>
    <row r="514" spans="1:1">
      <c r="A514" s="392"/>
    </row>
    <row r="515" spans="1:1">
      <c r="A515" s="392"/>
    </row>
    <row r="516" spans="1:1">
      <c r="A516" s="392"/>
    </row>
    <row r="517" spans="1:1">
      <c r="A517" s="392"/>
    </row>
    <row r="518" spans="1:1">
      <c r="A518" s="392"/>
    </row>
    <row r="519" spans="1:1">
      <c r="A519" s="392"/>
    </row>
    <row r="520" spans="1:1">
      <c r="A520" s="392"/>
    </row>
    <row r="521" spans="1:1">
      <c r="A521" s="392"/>
    </row>
    <row r="522" spans="1:1">
      <c r="A522" s="392"/>
    </row>
    <row r="523" spans="1:1">
      <c r="A523" s="392"/>
    </row>
    <row r="524" spans="1:1">
      <c r="A524" s="392"/>
    </row>
    <row r="525" spans="1:1">
      <c r="A525" s="392"/>
    </row>
    <row r="526" spans="1:1">
      <c r="A526" s="392"/>
    </row>
    <row r="527" spans="1:1">
      <c r="A527" s="392"/>
    </row>
    <row r="528" spans="1:1">
      <c r="A528" s="392"/>
    </row>
    <row r="529" spans="1:1">
      <c r="A529" s="392"/>
    </row>
    <row r="530" spans="1:1">
      <c r="A530" s="392"/>
    </row>
    <row r="531" spans="1:1">
      <c r="A531" s="392"/>
    </row>
    <row r="532" spans="1:1">
      <c r="A532" s="392"/>
    </row>
    <row r="533" spans="1:1">
      <c r="A533" s="392"/>
    </row>
    <row r="534" spans="1:1">
      <c r="A534" s="392"/>
    </row>
    <row r="535" spans="1:1">
      <c r="A535" s="392"/>
    </row>
    <row r="536" spans="1:1">
      <c r="A536" s="392"/>
    </row>
    <row r="537" spans="1:1">
      <c r="A537" s="392"/>
    </row>
    <row r="538" spans="1:1">
      <c r="A538" s="392"/>
    </row>
    <row r="539" spans="1:1">
      <c r="A539" s="392"/>
    </row>
    <row r="540" spans="1:1">
      <c r="A540" s="392"/>
    </row>
    <row r="541" spans="1:1">
      <c r="A541" s="392"/>
    </row>
    <row r="542" spans="1:1">
      <c r="A542" s="392"/>
    </row>
    <row r="543" spans="1:1">
      <c r="A543" s="392"/>
    </row>
    <row r="544" spans="1:1">
      <c r="A544" s="392"/>
    </row>
    <row r="545" spans="1:1">
      <c r="A545" s="392"/>
    </row>
    <row r="546" spans="1:1">
      <c r="A546" s="392"/>
    </row>
    <row r="547" spans="1:1">
      <c r="A547" s="392"/>
    </row>
    <row r="548" spans="1:1">
      <c r="A548" s="392"/>
    </row>
    <row r="549" spans="1:1">
      <c r="A549" s="392"/>
    </row>
    <row r="550" spans="1:1">
      <c r="A550" s="392"/>
    </row>
    <row r="551" spans="1:1">
      <c r="A551" s="392"/>
    </row>
    <row r="552" spans="1:1">
      <c r="A552" s="392"/>
    </row>
    <row r="553" spans="1:1">
      <c r="A553" s="392"/>
    </row>
    <row r="554" spans="1:1">
      <c r="A554" s="392"/>
    </row>
    <row r="555" spans="1:1">
      <c r="A555" s="392"/>
    </row>
    <row r="556" spans="1:1">
      <c r="A556" s="392"/>
    </row>
    <row r="557" spans="1:1">
      <c r="A557" s="392"/>
    </row>
    <row r="558" spans="1:1">
      <c r="A558" s="392"/>
    </row>
    <row r="559" spans="1:1">
      <c r="A559" s="392"/>
    </row>
    <row r="560" spans="1:1">
      <c r="A560" s="392"/>
    </row>
    <row r="561" spans="1:1">
      <c r="A561" s="392"/>
    </row>
    <row r="562" spans="1:1">
      <c r="A562" s="392"/>
    </row>
    <row r="563" spans="1:1">
      <c r="A563" s="392"/>
    </row>
    <row r="564" spans="1:1">
      <c r="A564" s="392"/>
    </row>
    <row r="565" spans="1:1">
      <c r="A565" s="392"/>
    </row>
    <row r="566" spans="1:1">
      <c r="A566" s="392"/>
    </row>
    <row r="567" spans="1:1">
      <c r="A567" s="392"/>
    </row>
    <row r="568" spans="1:1">
      <c r="A568" s="392"/>
    </row>
    <row r="569" spans="1:1">
      <c r="A569" s="392"/>
    </row>
    <row r="570" spans="1:1">
      <c r="A570" s="392"/>
    </row>
    <row r="571" spans="1:1">
      <c r="A571" s="392"/>
    </row>
    <row r="572" spans="1:1">
      <c r="A572" s="392"/>
    </row>
    <row r="573" spans="1:1">
      <c r="A573" s="392"/>
    </row>
    <row r="574" spans="1:1">
      <c r="A574" s="392"/>
    </row>
    <row r="575" spans="1:1">
      <c r="A575" s="392"/>
    </row>
    <row r="576" spans="1:1">
      <c r="A576" s="392"/>
    </row>
    <row r="577" spans="1:1">
      <c r="A577" s="392"/>
    </row>
    <row r="578" spans="1:1">
      <c r="A578" s="392"/>
    </row>
    <row r="579" spans="1:1">
      <c r="A579" s="392"/>
    </row>
    <row r="580" spans="1:1">
      <c r="A580" s="392"/>
    </row>
    <row r="581" spans="1:1">
      <c r="A581" s="392"/>
    </row>
    <row r="582" spans="1:1">
      <c r="A582" s="392"/>
    </row>
    <row r="583" spans="1:1">
      <c r="A583" s="392"/>
    </row>
    <row r="584" spans="1:1">
      <c r="A584" s="392"/>
    </row>
    <row r="585" spans="1:1">
      <c r="A585" s="392"/>
    </row>
    <row r="586" spans="1:1">
      <c r="A586" s="392"/>
    </row>
    <row r="587" spans="1:1">
      <c r="A587" s="392"/>
    </row>
    <row r="588" spans="1:1">
      <c r="A588" s="392"/>
    </row>
    <row r="589" spans="1:1">
      <c r="A589" s="392"/>
    </row>
    <row r="590" spans="1:1">
      <c r="A590" s="392"/>
    </row>
    <row r="591" spans="1:1">
      <c r="A591" s="392"/>
    </row>
    <row r="592" spans="1:1">
      <c r="A592" s="392"/>
    </row>
    <row r="593" spans="1:1">
      <c r="A593" s="392"/>
    </row>
    <row r="594" spans="1:1">
      <c r="A594" s="392"/>
    </row>
    <row r="595" spans="1:1">
      <c r="A595" s="392"/>
    </row>
    <row r="596" spans="1:1">
      <c r="A596" s="392"/>
    </row>
    <row r="597" spans="1:1">
      <c r="A597" s="392"/>
    </row>
    <row r="598" spans="1:1">
      <c r="A598" s="392"/>
    </row>
    <row r="599" spans="1:1">
      <c r="A599" s="392"/>
    </row>
    <row r="600" spans="1:1">
      <c r="A600" s="392"/>
    </row>
    <row r="601" spans="1:1">
      <c r="A601" s="392"/>
    </row>
    <row r="602" spans="1:1">
      <c r="A602" s="392"/>
    </row>
    <row r="603" spans="1:1">
      <c r="A603" s="392"/>
    </row>
    <row r="604" spans="1:1">
      <c r="A604" s="392"/>
    </row>
    <row r="605" spans="1:1">
      <c r="A605" s="392"/>
    </row>
    <row r="606" spans="1:1">
      <c r="A606" s="392"/>
    </row>
    <row r="607" spans="1:1">
      <c r="A607" s="392"/>
    </row>
    <row r="608" spans="1:1">
      <c r="A608" s="392"/>
    </row>
    <row r="609" spans="1:1">
      <c r="A609" s="392"/>
    </row>
    <row r="610" spans="1:1">
      <c r="A610" s="392"/>
    </row>
    <row r="611" spans="1:1">
      <c r="A611" s="392"/>
    </row>
    <row r="612" spans="1:1">
      <c r="A612" s="392"/>
    </row>
    <row r="613" spans="1:1">
      <c r="A613" s="392"/>
    </row>
    <row r="614" spans="1:1">
      <c r="A614" s="392"/>
    </row>
    <row r="615" spans="1:1">
      <c r="A615" s="392"/>
    </row>
    <row r="616" spans="1:1">
      <c r="A616" s="392"/>
    </row>
    <row r="617" spans="1:1">
      <c r="A617" s="392"/>
    </row>
    <row r="618" spans="1:1">
      <c r="A618" s="392"/>
    </row>
    <row r="619" spans="1:1">
      <c r="A619" s="392"/>
    </row>
    <row r="620" spans="1:1">
      <c r="A620" s="392"/>
    </row>
    <row r="621" spans="1:1">
      <c r="A621" s="392"/>
    </row>
    <row r="622" spans="1:1">
      <c r="A622" s="392"/>
    </row>
    <row r="623" spans="1:1">
      <c r="A623" s="392"/>
    </row>
    <row r="624" spans="1:1">
      <c r="A624" s="392"/>
    </row>
    <row r="625" spans="1:1">
      <c r="A625" s="392"/>
    </row>
    <row r="626" spans="1:1">
      <c r="A626" s="392"/>
    </row>
    <row r="627" spans="1:1">
      <c r="A627" s="392"/>
    </row>
    <row r="628" spans="1:1">
      <c r="A628" s="392"/>
    </row>
    <row r="629" spans="1:1">
      <c r="A629" s="392"/>
    </row>
    <row r="630" spans="1:1">
      <c r="A630" s="392"/>
    </row>
    <row r="631" spans="1:1">
      <c r="A631" s="392"/>
    </row>
    <row r="632" spans="1:1">
      <c r="A632" s="392"/>
    </row>
    <row r="633" spans="1:1">
      <c r="A633" s="392"/>
    </row>
    <row r="634" spans="1:1">
      <c r="A634" s="392"/>
    </row>
    <row r="635" spans="1:1">
      <c r="A635" s="392"/>
    </row>
    <row r="636" spans="1:1">
      <c r="A636" s="392"/>
    </row>
    <row r="637" spans="1:1">
      <c r="A637" s="392"/>
    </row>
    <row r="638" spans="1:1">
      <c r="A638" s="392"/>
    </row>
    <row r="639" spans="1:1">
      <c r="A639" s="392"/>
    </row>
    <row r="640" spans="1:1">
      <c r="A640" s="392"/>
    </row>
    <row r="641" spans="1:1">
      <c r="A641" s="392"/>
    </row>
    <row r="642" spans="1:1">
      <c r="A642" s="392"/>
    </row>
    <row r="643" spans="1:1">
      <c r="A643" s="392"/>
    </row>
    <row r="644" spans="1:1">
      <c r="A644" s="392"/>
    </row>
    <row r="645" spans="1:1">
      <c r="A645" s="392"/>
    </row>
    <row r="646" spans="1:1">
      <c r="A646" s="392"/>
    </row>
    <row r="647" spans="1:1">
      <c r="A647" s="392"/>
    </row>
    <row r="648" spans="1:1">
      <c r="A648" s="392"/>
    </row>
    <row r="649" spans="1:1">
      <c r="A649" s="392"/>
    </row>
    <row r="650" spans="1:1">
      <c r="A650" s="392"/>
    </row>
    <row r="651" spans="1:1">
      <c r="A651" s="392"/>
    </row>
    <row r="652" spans="1:1">
      <c r="A652" s="392"/>
    </row>
    <row r="653" spans="1:1">
      <c r="A653" s="392"/>
    </row>
    <row r="654" spans="1:1">
      <c r="A654" s="392"/>
    </row>
    <row r="655" spans="1:1">
      <c r="A655" s="392"/>
    </row>
    <row r="656" spans="1:1">
      <c r="A656" s="392"/>
    </row>
    <row r="657" spans="1:1">
      <c r="A657" s="392"/>
    </row>
    <row r="658" spans="1:1">
      <c r="A658" s="392"/>
    </row>
    <row r="659" spans="1:1">
      <c r="A659" s="392"/>
    </row>
    <row r="660" spans="1:1">
      <c r="A660" s="392"/>
    </row>
    <row r="661" spans="1:1">
      <c r="A661" s="392"/>
    </row>
    <row r="662" spans="1:1">
      <c r="A662" s="392"/>
    </row>
    <row r="663" spans="1:1">
      <c r="A663" s="392"/>
    </row>
    <row r="664" spans="1:1">
      <c r="A664" s="392"/>
    </row>
    <row r="665" spans="1:1">
      <c r="A665" s="392"/>
    </row>
    <row r="666" spans="1:1">
      <c r="A666" s="392"/>
    </row>
    <row r="667" spans="1:1">
      <c r="A667" s="392"/>
    </row>
    <row r="668" spans="1:1">
      <c r="A668" s="392"/>
    </row>
    <row r="669" spans="1:1">
      <c r="A669" s="392"/>
    </row>
    <row r="670" spans="1:1">
      <c r="A670" s="392"/>
    </row>
    <row r="671" spans="1:1">
      <c r="A671" s="392"/>
    </row>
    <row r="672" spans="1:1">
      <c r="A672" s="392"/>
    </row>
    <row r="673" spans="1:1">
      <c r="A673" s="392"/>
    </row>
    <row r="674" spans="1:1">
      <c r="A674" s="392"/>
    </row>
    <row r="675" spans="1:1">
      <c r="A675" s="392"/>
    </row>
    <row r="676" spans="1:1">
      <c r="A676" s="392"/>
    </row>
    <row r="677" spans="1:1">
      <c r="A677" s="392"/>
    </row>
    <row r="678" spans="1:1">
      <c r="A678" s="392"/>
    </row>
    <row r="679" spans="1:1">
      <c r="A679" s="392"/>
    </row>
    <row r="680" spans="1:1">
      <c r="A680" s="392"/>
    </row>
    <row r="681" spans="1:1">
      <c r="A681" s="392"/>
    </row>
    <row r="682" spans="1:1">
      <c r="A682" s="392"/>
    </row>
    <row r="683" spans="1:1">
      <c r="A683" s="392"/>
    </row>
    <row r="684" spans="1:1">
      <c r="A684" s="392"/>
    </row>
    <row r="685" spans="1:1">
      <c r="A685" s="392"/>
    </row>
    <row r="686" spans="1:1">
      <c r="A686" s="392"/>
    </row>
    <row r="687" spans="1:1">
      <c r="A687" s="392"/>
    </row>
    <row r="688" spans="1:1">
      <c r="A688" s="392"/>
    </row>
    <row r="689" spans="1:1">
      <c r="A689" s="392"/>
    </row>
    <row r="690" spans="1:1">
      <c r="A690" s="392"/>
    </row>
    <row r="691" spans="1:1">
      <c r="A691" s="392"/>
    </row>
    <row r="692" spans="1:1">
      <c r="A692" s="392"/>
    </row>
    <row r="693" spans="1:1">
      <c r="A693" s="392"/>
    </row>
    <row r="694" spans="1:1">
      <c r="A694" s="392"/>
    </row>
    <row r="695" spans="1:1">
      <c r="A695" s="392"/>
    </row>
    <row r="696" spans="1:1">
      <c r="A696" s="392"/>
    </row>
    <row r="697" spans="1:1">
      <c r="A697" s="392"/>
    </row>
    <row r="698" spans="1:1">
      <c r="A698" s="392"/>
    </row>
    <row r="699" spans="1:1">
      <c r="A699" s="392"/>
    </row>
    <row r="700" spans="1:1">
      <c r="A700" s="392"/>
    </row>
    <row r="701" spans="1:1">
      <c r="A701" s="392"/>
    </row>
    <row r="702" spans="1:1">
      <c r="A702" s="392"/>
    </row>
    <row r="703" spans="1:1">
      <c r="A703" s="392"/>
    </row>
    <row r="704" spans="1:1">
      <c r="A704" s="392"/>
    </row>
    <row r="705" spans="1:1">
      <c r="A705" s="392"/>
    </row>
    <row r="706" spans="1:1">
      <c r="A706" s="392"/>
    </row>
    <row r="707" spans="1:1">
      <c r="A707" s="392"/>
    </row>
    <row r="708" spans="1:1">
      <c r="A708" s="392"/>
    </row>
    <row r="709" spans="1:1">
      <c r="A709" s="392"/>
    </row>
    <row r="710" spans="1:1">
      <c r="A710" s="392"/>
    </row>
    <row r="711" spans="1:1">
      <c r="A711" s="392"/>
    </row>
    <row r="712" spans="1:1">
      <c r="A712" s="392"/>
    </row>
    <row r="713" spans="1:1">
      <c r="A713" s="392"/>
    </row>
    <row r="714" spans="1:1">
      <c r="A714" s="392"/>
    </row>
    <row r="715" spans="1:1">
      <c r="A715" s="392"/>
    </row>
    <row r="716" spans="1:1">
      <c r="A716" s="392"/>
    </row>
    <row r="717" spans="1:1">
      <c r="A717" s="392"/>
    </row>
    <row r="718" spans="1:1">
      <c r="A718" s="392"/>
    </row>
    <row r="719" spans="1:1">
      <c r="A719" s="392"/>
    </row>
    <row r="720" spans="1:1">
      <c r="A720" s="392"/>
    </row>
    <row r="721" spans="1:1">
      <c r="A721" s="392"/>
    </row>
    <row r="722" spans="1:1">
      <c r="A722" s="392"/>
    </row>
    <row r="723" spans="1:1">
      <c r="A723" s="392"/>
    </row>
    <row r="724" spans="1:1">
      <c r="A724" s="392"/>
    </row>
    <row r="725" spans="1:1">
      <c r="A725" s="392"/>
    </row>
    <row r="726" spans="1:1">
      <c r="A726" s="392"/>
    </row>
    <row r="727" spans="1:1">
      <c r="A727" s="392"/>
    </row>
    <row r="728" spans="1:1">
      <c r="A728" s="392"/>
    </row>
    <row r="729" spans="1:1">
      <c r="A729" s="392"/>
    </row>
    <row r="730" spans="1:1">
      <c r="A730" s="392"/>
    </row>
    <row r="731" spans="1:1">
      <c r="A731" s="392"/>
    </row>
    <row r="732" spans="1:1">
      <c r="A732" s="392"/>
    </row>
    <row r="733" spans="1:1">
      <c r="A733" s="392"/>
    </row>
    <row r="734" spans="1:1">
      <c r="A734" s="392"/>
    </row>
    <row r="735" spans="1:1">
      <c r="A735" s="392"/>
    </row>
    <row r="736" spans="1:1">
      <c r="A736" s="392"/>
    </row>
    <row r="737" spans="1:1">
      <c r="A737" s="392"/>
    </row>
    <row r="738" spans="1:1">
      <c r="A738" s="392"/>
    </row>
    <row r="739" spans="1:1">
      <c r="A739" s="392"/>
    </row>
    <row r="740" spans="1:1">
      <c r="A740" s="392"/>
    </row>
    <row r="741" spans="1:1">
      <c r="A741" s="392"/>
    </row>
    <row r="742" spans="1:1">
      <c r="A742" s="392"/>
    </row>
    <row r="743" spans="1:1">
      <c r="A743" s="392"/>
    </row>
    <row r="744" spans="1:1">
      <c r="A744" s="392"/>
    </row>
    <row r="745" spans="1:1">
      <c r="A745" s="392"/>
    </row>
    <row r="746" spans="1:1">
      <c r="A746" s="392"/>
    </row>
    <row r="747" spans="1:1">
      <c r="A747" s="392"/>
    </row>
    <row r="748" spans="1:1">
      <c r="A748" s="392"/>
    </row>
    <row r="749" spans="1:1">
      <c r="A749" s="392"/>
    </row>
    <row r="750" spans="1:1">
      <c r="A750" s="392"/>
    </row>
    <row r="751" spans="1:1">
      <c r="A751" s="392"/>
    </row>
    <row r="752" spans="1:1">
      <c r="A752" s="392"/>
    </row>
    <row r="753" spans="1:1">
      <c r="A753" s="392"/>
    </row>
    <row r="754" spans="1:1">
      <c r="A754" s="392"/>
    </row>
    <row r="755" spans="1:1">
      <c r="A755" s="392"/>
    </row>
    <row r="756" spans="1:1">
      <c r="A756" s="392"/>
    </row>
    <row r="757" spans="1:1">
      <c r="A757" s="392"/>
    </row>
    <row r="758" spans="1:1">
      <c r="A758" s="392"/>
    </row>
    <row r="759" spans="1:1">
      <c r="A759" s="392"/>
    </row>
    <row r="760" spans="1:1">
      <c r="A760" s="392"/>
    </row>
    <row r="761" spans="1:1">
      <c r="A761" s="392"/>
    </row>
    <row r="762" spans="1:1">
      <c r="A762" s="392"/>
    </row>
    <row r="763" spans="1:1">
      <c r="A763" s="392"/>
    </row>
    <row r="764" spans="1:1">
      <c r="A764" s="392"/>
    </row>
    <row r="765" spans="1:1">
      <c r="A765" s="392"/>
    </row>
    <row r="766" spans="1:1">
      <c r="A766" s="392"/>
    </row>
    <row r="767" spans="1:1">
      <c r="A767" s="392"/>
    </row>
    <row r="768" spans="1:1">
      <c r="A768" s="392"/>
    </row>
    <row r="769" spans="1:1">
      <c r="A769" s="392"/>
    </row>
    <row r="770" spans="1:1">
      <c r="A770" s="392"/>
    </row>
    <row r="771" spans="1:1">
      <c r="A771" s="392"/>
    </row>
    <row r="772" spans="1:1">
      <c r="A772" s="392"/>
    </row>
    <row r="773" spans="1:1">
      <c r="A773" s="392"/>
    </row>
    <row r="774" spans="1:1">
      <c r="A774" s="392"/>
    </row>
    <row r="775" spans="1:1">
      <c r="A775" s="392"/>
    </row>
    <row r="776" spans="1:1">
      <c r="A776" s="392"/>
    </row>
    <row r="777" spans="1:1">
      <c r="A777" s="392"/>
    </row>
    <row r="778" spans="1:1">
      <c r="A778" s="392"/>
    </row>
    <row r="779" spans="1:1">
      <c r="A779" s="392"/>
    </row>
    <row r="780" spans="1:1">
      <c r="A780" s="392"/>
    </row>
    <row r="781" spans="1:1">
      <c r="A781" s="392"/>
    </row>
    <row r="782" spans="1:1">
      <c r="A782" s="392"/>
    </row>
    <row r="783" spans="1:1">
      <c r="A783" s="392"/>
    </row>
    <row r="784" spans="1:1">
      <c r="A784" s="392"/>
    </row>
    <row r="785" spans="1:1">
      <c r="A785" s="392"/>
    </row>
    <row r="786" spans="1:1">
      <c r="A786" s="392"/>
    </row>
    <row r="787" spans="1:1">
      <c r="A787" s="392"/>
    </row>
    <row r="788" spans="1:1">
      <c r="A788" s="392"/>
    </row>
    <row r="789" spans="1:1">
      <c r="A789" s="392"/>
    </row>
    <row r="790" spans="1:1">
      <c r="A790" s="392"/>
    </row>
    <row r="791" spans="1:1">
      <c r="A791" s="392"/>
    </row>
    <row r="792" spans="1:1">
      <c r="A792" s="392"/>
    </row>
    <row r="793" spans="1:1">
      <c r="A793" s="392"/>
    </row>
    <row r="794" spans="1:1">
      <c r="A794" s="392"/>
    </row>
    <row r="795" spans="1:1">
      <c r="A795" s="392"/>
    </row>
    <row r="796" spans="1:1">
      <c r="A796" s="392"/>
    </row>
    <row r="797" spans="1:1">
      <c r="A797" s="392"/>
    </row>
    <row r="798" spans="1:1">
      <c r="A798" s="392"/>
    </row>
    <row r="799" spans="1:1">
      <c r="A799" s="392"/>
    </row>
    <row r="800" spans="1:1">
      <c r="A800" s="392"/>
    </row>
    <row r="801" spans="1:1">
      <c r="A801" s="392"/>
    </row>
    <row r="802" spans="1:1">
      <c r="A802" s="392"/>
    </row>
    <row r="803" spans="1:1">
      <c r="A803" s="392"/>
    </row>
    <row r="804" spans="1:1">
      <c r="A804" s="392"/>
    </row>
    <row r="805" spans="1:1">
      <c r="A805" s="392"/>
    </row>
    <row r="806" spans="1:1">
      <c r="A806" s="392"/>
    </row>
    <row r="807" spans="1:1">
      <c r="A807" s="392"/>
    </row>
    <row r="808" spans="1:1">
      <c r="A808" s="392"/>
    </row>
    <row r="809" spans="1:1">
      <c r="A809" s="392"/>
    </row>
    <row r="810" spans="1:1">
      <c r="A810" s="392"/>
    </row>
    <row r="811" spans="1:1">
      <c r="A811" s="392"/>
    </row>
    <row r="812" spans="1:1">
      <c r="A812" s="392"/>
    </row>
    <row r="813" spans="1:1">
      <c r="A813" s="392"/>
    </row>
    <row r="814" spans="1:1">
      <c r="A814" s="392"/>
    </row>
    <row r="815" spans="1:1">
      <c r="A815" s="392"/>
    </row>
    <row r="816" spans="1:1">
      <c r="A816" s="392"/>
    </row>
    <row r="817" spans="1:1">
      <c r="A817" s="392"/>
    </row>
    <row r="818" spans="1:1">
      <c r="A818" s="392"/>
    </row>
    <row r="819" spans="1:1">
      <c r="A819" s="392"/>
    </row>
    <row r="820" spans="1:1">
      <c r="A820" s="392"/>
    </row>
    <row r="821" spans="1:1">
      <c r="A821" s="392"/>
    </row>
    <row r="822" spans="1:1">
      <c r="A822" s="392"/>
    </row>
    <row r="823" spans="1:1">
      <c r="A823" s="392"/>
    </row>
    <row r="824" spans="1:1">
      <c r="A824" s="392"/>
    </row>
    <row r="825" spans="1:1">
      <c r="A825" s="392"/>
    </row>
    <row r="826" spans="1:1">
      <c r="A826" s="392"/>
    </row>
    <row r="827" spans="1:1">
      <c r="A827" s="392"/>
    </row>
    <row r="828" spans="1:1">
      <c r="A828" s="392"/>
    </row>
    <row r="829" spans="1:1">
      <c r="A829" s="392"/>
    </row>
    <row r="830" spans="1:1">
      <c r="A830" s="392"/>
    </row>
    <row r="831" spans="1:1">
      <c r="A831" s="392"/>
    </row>
    <row r="832" spans="1:1">
      <c r="A832" s="392"/>
    </row>
    <row r="833" spans="1:1">
      <c r="A833" s="392"/>
    </row>
    <row r="834" spans="1:1">
      <c r="A834" s="392"/>
    </row>
    <row r="835" spans="1:1">
      <c r="A835" s="392"/>
    </row>
    <row r="836" spans="1:1">
      <c r="A836" s="392"/>
    </row>
    <row r="837" spans="1:1">
      <c r="A837" s="392"/>
    </row>
    <row r="838" spans="1:1">
      <c r="A838" s="392"/>
    </row>
    <row r="839" spans="1:1">
      <c r="A839" s="392"/>
    </row>
    <row r="840" spans="1:1">
      <c r="A840" s="392"/>
    </row>
    <row r="841" spans="1:1">
      <c r="A841" s="392"/>
    </row>
    <row r="842" spans="1:1">
      <c r="A842" s="392"/>
    </row>
    <row r="843" spans="1:1">
      <c r="A843" s="392"/>
    </row>
    <row r="844" spans="1:1">
      <c r="A844" s="392"/>
    </row>
    <row r="845" spans="1:1">
      <c r="A845" s="392"/>
    </row>
    <row r="846" spans="1:1">
      <c r="A846" s="392"/>
    </row>
    <row r="847" spans="1:1">
      <c r="A847" s="392"/>
    </row>
    <row r="848" spans="1:1">
      <c r="A848" s="392"/>
    </row>
    <row r="849" spans="1:1">
      <c r="A849" s="392"/>
    </row>
    <row r="850" spans="1:1">
      <c r="A850" s="392"/>
    </row>
    <row r="851" spans="1:1">
      <c r="A851" s="392"/>
    </row>
    <row r="852" spans="1:1">
      <c r="A852" s="392"/>
    </row>
    <row r="853" spans="1:1">
      <c r="A853" s="392"/>
    </row>
    <row r="854" spans="1:1">
      <c r="A854" s="392"/>
    </row>
    <row r="855" spans="1:1">
      <c r="A855" s="392"/>
    </row>
    <row r="856" spans="1:1">
      <c r="A856" s="392"/>
    </row>
    <row r="857" spans="1:1">
      <c r="A857" s="392"/>
    </row>
    <row r="858" spans="1:1">
      <c r="A858" s="392"/>
    </row>
    <row r="859" spans="1:1">
      <c r="A859" s="392"/>
    </row>
    <row r="860" spans="1:1">
      <c r="A860" s="392"/>
    </row>
    <row r="861" spans="1:1">
      <c r="A861" s="392"/>
    </row>
    <row r="862" spans="1:1">
      <c r="A862" s="392"/>
    </row>
    <row r="863" spans="1:1">
      <c r="A863" s="392"/>
    </row>
    <row r="864" spans="1:1">
      <c r="A864" s="392"/>
    </row>
    <row r="865" spans="1:1">
      <c r="A865" s="392"/>
    </row>
    <row r="866" spans="1:1">
      <c r="A866" s="392"/>
    </row>
    <row r="867" spans="1:1">
      <c r="A867" s="392"/>
    </row>
    <row r="868" spans="1:1">
      <c r="A868" s="392"/>
    </row>
    <row r="869" spans="1:1">
      <c r="A869" s="392"/>
    </row>
    <row r="870" spans="1:1">
      <c r="A870" s="392"/>
    </row>
    <row r="871" spans="1:1">
      <c r="A871" s="392"/>
    </row>
    <row r="872" spans="1:1">
      <c r="A872" s="392"/>
    </row>
    <row r="873" spans="1:1">
      <c r="A873" s="392"/>
    </row>
    <row r="874" spans="1:1">
      <c r="A874" s="392"/>
    </row>
    <row r="875" spans="1:1">
      <c r="A875" s="392"/>
    </row>
    <row r="876" spans="1:1">
      <c r="A876" s="392"/>
    </row>
    <row r="877" spans="1:1">
      <c r="A877" s="392"/>
    </row>
    <row r="878" spans="1:1">
      <c r="A878" s="392"/>
    </row>
    <row r="879" spans="1:1">
      <c r="A879" s="392"/>
    </row>
    <row r="880" spans="1:1">
      <c r="A880" s="392"/>
    </row>
    <row r="881" spans="1:1">
      <c r="A881" s="392"/>
    </row>
    <row r="882" spans="1:1">
      <c r="A882" s="392"/>
    </row>
    <row r="883" spans="1:1">
      <c r="A883" s="392"/>
    </row>
    <row r="884" spans="1:1">
      <c r="A884" s="392"/>
    </row>
    <row r="885" spans="1:1">
      <c r="A885" s="392"/>
    </row>
    <row r="886" spans="1:1">
      <c r="A886" s="392"/>
    </row>
    <row r="887" spans="1:1">
      <c r="A887" s="392"/>
    </row>
    <row r="888" spans="1:1">
      <c r="A888" s="392"/>
    </row>
    <row r="889" spans="1:1">
      <c r="A889" s="392"/>
    </row>
    <row r="890" spans="1:1">
      <c r="A890" s="392"/>
    </row>
    <row r="891" spans="1:1">
      <c r="A891" s="392"/>
    </row>
    <row r="892" spans="1:1">
      <c r="A892" s="392"/>
    </row>
    <row r="893" spans="1:1">
      <c r="A893" s="392"/>
    </row>
    <row r="894" spans="1:1">
      <c r="A894" s="392"/>
    </row>
    <row r="895" spans="1:1">
      <c r="A895" s="392"/>
    </row>
    <row r="896" spans="1:1">
      <c r="A896" s="392"/>
    </row>
    <row r="897" spans="1:1">
      <c r="A897" s="392"/>
    </row>
    <row r="898" spans="1:1">
      <c r="A898" s="392"/>
    </row>
    <row r="899" spans="1:1">
      <c r="A899" s="392"/>
    </row>
    <row r="900" spans="1:1">
      <c r="A900" s="392"/>
    </row>
    <row r="901" spans="1:1">
      <c r="A901" s="392"/>
    </row>
    <row r="902" spans="1:1">
      <c r="A902" s="392"/>
    </row>
    <row r="903" spans="1:1">
      <c r="A903" s="392"/>
    </row>
    <row r="904" spans="1:1">
      <c r="A904" s="392"/>
    </row>
    <row r="905" spans="1:1">
      <c r="A905" s="392"/>
    </row>
    <row r="906" spans="1:1">
      <c r="A906" s="392"/>
    </row>
    <row r="907" spans="1:1">
      <c r="A907" s="392"/>
    </row>
    <row r="908" spans="1:1">
      <c r="A908" s="392"/>
    </row>
    <row r="909" spans="1:1">
      <c r="A909" s="392"/>
    </row>
    <row r="910" spans="1:1">
      <c r="A910" s="392"/>
    </row>
    <row r="911" spans="1:1">
      <c r="A911" s="392"/>
    </row>
    <row r="912" spans="1:1">
      <c r="A912" s="392"/>
    </row>
    <row r="913" spans="1:1">
      <c r="A913" s="392"/>
    </row>
    <row r="914" spans="1:1">
      <c r="A914" s="392"/>
    </row>
    <row r="915" spans="1:1">
      <c r="A915" s="392"/>
    </row>
    <row r="916" spans="1:1">
      <c r="A916" s="392"/>
    </row>
    <row r="917" spans="1:1">
      <c r="A917" s="392"/>
    </row>
    <row r="918" spans="1:1">
      <c r="A918" s="392"/>
    </row>
    <row r="919" spans="1:1">
      <c r="A919" s="392"/>
    </row>
    <row r="920" spans="1:1">
      <c r="A920" s="392"/>
    </row>
    <row r="921" spans="1:1">
      <c r="A921" s="392"/>
    </row>
    <row r="922" spans="1:1">
      <c r="A922" s="392"/>
    </row>
    <row r="923" spans="1:1">
      <c r="A923" s="392"/>
    </row>
    <row r="924" spans="1:1">
      <c r="A924" s="392"/>
    </row>
    <row r="925" spans="1:1">
      <c r="A925" s="392"/>
    </row>
    <row r="926" spans="1:1">
      <c r="A926" s="392"/>
    </row>
    <row r="927" spans="1:1">
      <c r="A927" s="392"/>
    </row>
    <row r="928" spans="1:1">
      <c r="A928" s="392"/>
    </row>
    <row r="929" spans="1:1">
      <c r="A929" s="392"/>
    </row>
    <row r="930" spans="1:1">
      <c r="A930" s="392"/>
    </row>
    <row r="931" spans="1:1">
      <c r="A931" s="392"/>
    </row>
    <row r="932" spans="1:1">
      <c r="A932" s="392"/>
    </row>
    <row r="933" spans="1:1">
      <c r="A933" s="392"/>
    </row>
    <row r="934" spans="1:1">
      <c r="A934" s="392"/>
    </row>
    <row r="935" spans="1:1">
      <c r="A935" s="392"/>
    </row>
    <row r="936" spans="1:1">
      <c r="A936" s="392"/>
    </row>
    <row r="937" spans="1:1">
      <c r="A937" s="392"/>
    </row>
    <row r="938" spans="1:1">
      <c r="A938" s="392"/>
    </row>
    <row r="939" spans="1:1">
      <c r="A939" s="392"/>
    </row>
    <row r="940" spans="1:1">
      <c r="A940" s="392"/>
    </row>
    <row r="941" spans="1:1">
      <c r="A941" s="392"/>
    </row>
    <row r="942" spans="1:1">
      <c r="A942" s="392"/>
    </row>
    <row r="943" spans="1:1">
      <c r="A943" s="392"/>
    </row>
    <row r="944" spans="1:1">
      <c r="A944" s="392"/>
    </row>
    <row r="945" spans="1:1">
      <c r="A945" s="392"/>
    </row>
    <row r="946" spans="1:1">
      <c r="A946" s="392"/>
    </row>
    <row r="947" spans="1:1">
      <c r="A947" s="392"/>
    </row>
    <row r="948" spans="1:1">
      <c r="A948" s="392"/>
    </row>
    <row r="949" spans="1:1">
      <c r="A949" s="392"/>
    </row>
    <row r="950" spans="1:1">
      <c r="A950" s="392"/>
    </row>
    <row r="951" spans="1:1">
      <c r="A951" s="392"/>
    </row>
    <row r="952" spans="1:1">
      <c r="A952" s="392"/>
    </row>
    <row r="953" spans="1:1">
      <c r="A953" s="392"/>
    </row>
    <row r="954" spans="1:1">
      <c r="A954" s="392"/>
    </row>
    <row r="955" spans="1:1">
      <c r="A955" s="392"/>
    </row>
    <row r="956" spans="1:1">
      <c r="A956" s="392"/>
    </row>
    <row r="957" spans="1:1">
      <c r="A957" s="392"/>
    </row>
    <row r="958" spans="1:1">
      <c r="A958" s="392"/>
    </row>
    <row r="959" spans="1:1">
      <c r="A959" s="392"/>
    </row>
    <row r="960" spans="1:1">
      <c r="A960" s="392"/>
    </row>
    <row r="961" spans="1:1">
      <c r="A961" s="392"/>
    </row>
    <row r="962" spans="1:1">
      <c r="A962" s="392"/>
    </row>
    <row r="963" spans="1:1">
      <c r="A963" s="392"/>
    </row>
    <row r="964" spans="1:1">
      <c r="A964" s="392"/>
    </row>
    <row r="965" spans="1:1">
      <c r="A965" s="392"/>
    </row>
    <row r="966" spans="1:1">
      <c r="A966" s="392"/>
    </row>
    <row r="967" spans="1:1">
      <c r="A967" s="392"/>
    </row>
    <row r="968" spans="1:1">
      <c r="A968" s="392"/>
    </row>
    <row r="969" spans="1:1">
      <c r="A969" s="392"/>
    </row>
    <row r="970" spans="1:1">
      <c r="A970" s="392"/>
    </row>
    <row r="971" spans="1:1">
      <c r="A971" s="392"/>
    </row>
    <row r="972" spans="1:1">
      <c r="A972" s="392"/>
    </row>
    <row r="973" spans="1:1">
      <c r="A973" s="392"/>
    </row>
    <row r="974" spans="1:1">
      <c r="A974" s="392"/>
    </row>
    <row r="975" spans="1:1">
      <c r="A975" s="392"/>
    </row>
    <row r="976" spans="1:1">
      <c r="A976" s="392"/>
    </row>
    <row r="977" spans="1:1">
      <c r="A977" s="392"/>
    </row>
    <row r="978" spans="1:1">
      <c r="A978" s="392"/>
    </row>
    <row r="979" spans="1:1">
      <c r="A979" s="392"/>
    </row>
    <row r="980" spans="1:1">
      <c r="A980" s="392"/>
    </row>
    <row r="981" spans="1:1">
      <c r="A981" s="392"/>
    </row>
    <row r="982" spans="1:1">
      <c r="A982" s="392"/>
    </row>
    <row r="983" spans="1:1">
      <c r="A983" s="392"/>
    </row>
    <row r="984" spans="1:1">
      <c r="A984" s="392"/>
    </row>
    <row r="985" spans="1:1">
      <c r="A985" s="392"/>
    </row>
    <row r="986" spans="1:1">
      <c r="A986" s="392"/>
    </row>
    <row r="987" spans="1:1">
      <c r="A987" s="392"/>
    </row>
    <row r="988" spans="1:1">
      <c r="A988" s="392"/>
    </row>
    <row r="989" spans="1:1">
      <c r="A989" s="392"/>
    </row>
    <row r="990" spans="1:1">
      <c r="A990" s="392"/>
    </row>
    <row r="991" spans="1:1">
      <c r="A991" s="392"/>
    </row>
    <row r="992" spans="1:1">
      <c r="A992" s="392"/>
    </row>
    <row r="993" spans="1:1">
      <c r="A993" s="392"/>
    </row>
    <row r="994" spans="1:1">
      <c r="A994" s="392"/>
    </row>
    <row r="995" spans="1:1">
      <c r="A995" s="392"/>
    </row>
    <row r="996" spans="1:1">
      <c r="A996" s="392"/>
    </row>
    <row r="997" spans="1:1">
      <c r="A997" s="392"/>
    </row>
    <row r="998" spans="1:1">
      <c r="A998" s="392"/>
    </row>
  </sheetData>
  <hyperlinks>
    <hyperlink ref="E1" location="INDICE!A1" display="INDICE" xr:uid="{00000000-0004-0000-0600-000000000000}"/>
    <hyperlink ref="A1" location="INDICE!C20" display="COMPONENTE" xr:uid="{00000000-0004-0000-0600-000001000000}"/>
    <hyperlink ref="C28" r:id="rId1" xr:uid="{00000000-0004-0000-0600-000002000000}"/>
    <hyperlink ref="D23" r:id="rId2" display="https://bit.ly/2Wc0NBS" xr:uid="{00000000-0004-0000-0600-000003000000}"/>
  </hyperlinks>
  <pageMargins left="0.7" right="0.7" top="0.75" bottom="0.75" header="0.3" footer="0.3"/>
  <pageSetup orientation="portrait" horizontalDpi="4294967293" verticalDpi="4294967293" r:id="rId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67"/>
  <dimension ref="A1:P100"/>
  <sheetViews>
    <sheetView zoomScaleNormal="100" workbookViewId="0"/>
  </sheetViews>
  <sheetFormatPr baseColWidth="10" defaultColWidth="14.5546875" defaultRowHeight="13.8"/>
  <cols>
    <col min="1" max="1" width="17.33203125" style="574" bestFit="1" customWidth="1"/>
    <col min="2" max="2" width="16.109375" style="574" bestFit="1" customWidth="1"/>
    <col min="3" max="3" width="38.5546875" style="574" bestFit="1" customWidth="1"/>
    <col min="4" max="4" width="11.5546875" style="574" bestFit="1" customWidth="1"/>
    <col min="5" max="5" width="34.6640625" style="574" customWidth="1"/>
    <col min="6" max="6" width="34.33203125" style="574" customWidth="1"/>
    <col min="7" max="7" width="34.6640625" style="574" customWidth="1"/>
    <col min="8" max="8" width="34.33203125" style="574" customWidth="1"/>
    <col min="9" max="9" width="13.109375" style="842" bestFit="1" customWidth="1"/>
    <col min="10" max="10" width="2.33203125" style="842" customWidth="1"/>
    <col min="11" max="11" width="6.5546875" style="574" bestFit="1" customWidth="1"/>
    <col min="12" max="12" width="10.33203125" style="574" bestFit="1" customWidth="1"/>
    <col min="13" max="13" width="6.6640625" style="574" bestFit="1" customWidth="1"/>
    <col min="14" max="14" width="10.33203125" style="574" bestFit="1" customWidth="1"/>
    <col min="15" max="15" width="6.6640625" style="574" bestFit="1" customWidth="1"/>
    <col min="16" max="16" width="11" style="574" customWidth="1"/>
    <col min="17" max="16384" width="14.5546875" style="574"/>
  </cols>
  <sheetData>
    <row r="1" spans="1:16" ht="15" customHeight="1">
      <c r="A1" s="443" t="s">
        <v>57</v>
      </c>
      <c r="B1" s="1105" t="s">
        <v>588</v>
      </c>
      <c r="C1" s="1106"/>
      <c r="D1" s="1106"/>
      <c r="E1" s="1106"/>
      <c r="F1" s="1106"/>
      <c r="G1" s="1106"/>
      <c r="H1" s="1106"/>
      <c r="I1" s="625" t="s">
        <v>137</v>
      </c>
      <c r="J1" s="625"/>
      <c r="K1" s="390"/>
      <c r="L1" s="390"/>
      <c r="M1" s="390"/>
      <c r="N1" s="390"/>
      <c r="O1" s="390"/>
      <c r="P1" s="390"/>
    </row>
    <row r="2" spans="1:16" ht="15" customHeight="1">
      <c r="A2" s="503"/>
      <c r="B2" s="504"/>
      <c r="C2" s="505"/>
      <c r="D2" s="506"/>
      <c r="E2" s="1123" t="s">
        <v>1335</v>
      </c>
      <c r="F2" s="1124"/>
      <c r="G2" s="1125" t="s">
        <v>1269</v>
      </c>
      <c r="H2" s="1124"/>
      <c r="I2" s="625" t="s">
        <v>449</v>
      </c>
      <c r="J2" s="625"/>
      <c r="K2" s="390"/>
      <c r="L2" s="1111" t="s">
        <v>1274</v>
      </c>
      <c r="M2" s="1111"/>
      <c r="N2" s="1111" t="s">
        <v>1269</v>
      </c>
      <c r="O2" s="1111"/>
      <c r="P2" s="390"/>
    </row>
    <row r="3" spans="1:16" ht="28.8">
      <c r="A3" s="452" t="s">
        <v>165</v>
      </c>
      <c r="B3" s="452" t="s">
        <v>167</v>
      </c>
      <c r="C3" s="436" t="s">
        <v>168</v>
      </c>
      <c r="D3" s="453" t="s">
        <v>169</v>
      </c>
      <c r="E3" s="454" t="s">
        <v>602</v>
      </c>
      <c r="F3" s="428" t="s">
        <v>603</v>
      </c>
      <c r="G3" s="428" t="s">
        <v>1374</v>
      </c>
      <c r="H3" s="428" t="s">
        <v>603</v>
      </c>
      <c r="K3" s="390"/>
      <c r="L3" s="428" t="s">
        <v>1489</v>
      </c>
      <c r="M3" s="428" t="s">
        <v>1674</v>
      </c>
      <c r="N3" s="428" t="s">
        <v>1489</v>
      </c>
      <c r="O3" s="428" t="s">
        <v>1674</v>
      </c>
      <c r="P3" s="390"/>
    </row>
    <row r="4" spans="1:16" ht="15" customHeight="1">
      <c r="A4" s="555" t="s">
        <v>170</v>
      </c>
      <c r="B4" s="448" t="s">
        <v>172</v>
      </c>
      <c r="C4" s="555" t="s">
        <v>173</v>
      </c>
      <c r="D4" s="556">
        <v>1001</v>
      </c>
      <c r="E4" s="575" t="s">
        <v>526</v>
      </c>
      <c r="F4" s="576" t="s">
        <v>526</v>
      </c>
      <c r="G4" s="583">
        <v>11.69</v>
      </c>
      <c r="H4" s="584" t="s">
        <v>604</v>
      </c>
      <c r="K4" s="776" t="s">
        <v>604</v>
      </c>
      <c r="L4" s="314">
        <f>COUNTIF($F$4:$F$38,K4)</f>
        <v>6</v>
      </c>
      <c r="M4" s="777">
        <f>L4/L6</f>
        <v>0.31578947368421051</v>
      </c>
      <c r="N4" s="314">
        <f>COUNTIF($H$4:$H$38,K4)</f>
        <v>7</v>
      </c>
      <c r="O4" s="777">
        <f>N4/N6</f>
        <v>0.4375</v>
      </c>
      <c r="P4" s="429"/>
    </row>
    <row r="5" spans="1:16" ht="15" customHeight="1">
      <c r="A5" s="424" t="s">
        <v>175</v>
      </c>
      <c r="B5" s="95" t="s">
        <v>172</v>
      </c>
      <c r="C5" s="424" t="s">
        <v>175</v>
      </c>
      <c r="D5" s="434">
        <v>2101</v>
      </c>
      <c r="E5" s="577">
        <v>9.8000000000000007</v>
      </c>
      <c r="F5" s="576" t="s">
        <v>604</v>
      </c>
      <c r="G5" s="583">
        <v>10</v>
      </c>
      <c r="H5" s="584" t="s">
        <v>604</v>
      </c>
      <c r="K5" s="776" t="s">
        <v>605</v>
      </c>
      <c r="L5" s="314">
        <f>COUNTIF($F$4:$F$38,K5)</f>
        <v>13</v>
      </c>
      <c r="M5" s="777">
        <f>L5/L6</f>
        <v>0.68421052631578949</v>
      </c>
      <c r="N5" s="314">
        <f>COUNTIF($H$4:$H$38,K5)</f>
        <v>9</v>
      </c>
      <c r="O5" s="777">
        <f>N5/N6</f>
        <v>0.5625</v>
      </c>
      <c r="P5" s="429"/>
    </row>
    <row r="6" spans="1:16" ht="15" customHeight="1">
      <c r="A6" s="424" t="s">
        <v>175</v>
      </c>
      <c r="B6" s="95" t="s">
        <v>172</v>
      </c>
      <c r="C6" s="424" t="s">
        <v>177</v>
      </c>
      <c r="D6" s="434">
        <v>2201</v>
      </c>
      <c r="E6" s="575" t="s">
        <v>526</v>
      </c>
      <c r="F6" s="576" t="s">
        <v>526</v>
      </c>
      <c r="G6" s="66" t="s">
        <v>526</v>
      </c>
      <c r="H6" s="576" t="s">
        <v>526</v>
      </c>
      <c r="K6" s="776" t="s">
        <v>1675</v>
      </c>
      <c r="L6" s="314">
        <f>SUM(L4:L5)</f>
        <v>19</v>
      </c>
      <c r="M6" s="777">
        <f>SUM(M4:M5)</f>
        <v>1</v>
      </c>
      <c r="N6" s="314">
        <f>SUM(N4:N5)</f>
        <v>16</v>
      </c>
      <c r="O6" s="777">
        <f>SUM(O4:O5)</f>
        <v>1</v>
      </c>
      <c r="P6" s="429"/>
    </row>
    <row r="7" spans="1:16" ht="15" customHeight="1">
      <c r="A7" s="424" t="s">
        <v>178</v>
      </c>
      <c r="B7" s="95" t="s">
        <v>172</v>
      </c>
      <c r="C7" s="424" t="s">
        <v>180</v>
      </c>
      <c r="D7" s="434">
        <v>3001</v>
      </c>
      <c r="E7" s="578">
        <v>14.31</v>
      </c>
      <c r="F7" s="576" t="s">
        <v>604</v>
      </c>
      <c r="G7" s="583">
        <v>13.69</v>
      </c>
      <c r="H7" s="584" t="s">
        <v>604</v>
      </c>
      <c r="K7" s="429"/>
      <c r="L7" s="429"/>
      <c r="M7" s="429"/>
      <c r="N7" s="429"/>
      <c r="O7" s="429"/>
      <c r="P7" s="429"/>
    </row>
    <row r="8" spans="1:16" ht="15" customHeight="1">
      <c r="A8" s="424" t="s">
        <v>178</v>
      </c>
      <c r="B8" s="95" t="s">
        <v>172</v>
      </c>
      <c r="C8" s="425" t="s">
        <v>183</v>
      </c>
      <c r="D8" s="434">
        <v>3301</v>
      </c>
      <c r="E8" s="575" t="s">
        <v>526</v>
      </c>
      <c r="F8" s="576" t="s">
        <v>526</v>
      </c>
      <c r="G8" s="66" t="s">
        <v>526</v>
      </c>
      <c r="H8" s="576" t="s">
        <v>526</v>
      </c>
      <c r="K8" s="429"/>
      <c r="L8" s="429"/>
      <c r="M8" s="429"/>
      <c r="N8" s="429"/>
      <c r="O8" s="429"/>
      <c r="P8" s="429"/>
    </row>
    <row r="9" spans="1:16" ht="15" customHeight="1">
      <c r="A9" s="424" t="s">
        <v>184</v>
      </c>
      <c r="B9" s="95" t="s">
        <v>172</v>
      </c>
      <c r="C9" s="424" t="s">
        <v>186</v>
      </c>
      <c r="D9" s="434">
        <v>4001</v>
      </c>
      <c r="E9" s="578">
        <v>14.26</v>
      </c>
      <c r="F9" s="576" t="s">
        <v>604</v>
      </c>
      <c r="G9" s="583">
        <v>13.61</v>
      </c>
      <c r="H9" s="584" t="s">
        <v>604</v>
      </c>
      <c r="K9" s="429"/>
      <c r="L9" s="429"/>
      <c r="M9" s="429"/>
      <c r="N9" s="429"/>
      <c r="O9" s="429"/>
      <c r="P9" s="429"/>
    </row>
    <row r="10" spans="1:16" ht="15" customHeight="1">
      <c r="A10" s="424" t="s">
        <v>184</v>
      </c>
      <c r="B10" s="95" t="s">
        <v>172</v>
      </c>
      <c r="C10" s="424" t="s">
        <v>189</v>
      </c>
      <c r="D10" s="434">
        <v>4301</v>
      </c>
      <c r="E10" s="575" t="s">
        <v>526</v>
      </c>
      <c r="F10" s="576" t="s">
        <v>526</v>
      </c>
      <c r="G10" s="66" t="s">
        <v>526</v>
      </c>
      <c r="H10" s="576" t="s">
        <v>526</v>
      </c>
      <c r="K10" s="429"/>
      <c r="L10" s="429"/>
      <c r="M10" s="429"/>
      <c r="N10" s="429"/>
      <c r="O10" s="429"/>
      <c r="P10" s="429"/>
    </row>
    <row r="11" spans="1:16" ht="15" customHeight="1">
      <c r="A11" s="424" t="s">
        <v>190</v>
      </c>
      <c r="B11" s="95" t="s">
        <v>191</v>
      </c>
      <c r="C11" s="424" t="s">
        <v>191</v>
      </c>
      <c r="D11" s="434">
        <v>5001</v>
      </c>
      <c r="E11" s="578">
        <v>14.86</v>
      </c>
      <c r="F11" s="576" t="s">
        <v>604</v>
      </c>
      <c r="G11" s="583">
        <v>13.6</v>
      </c>
      <c r="H11" s="584" t="s">
        <v>604</v>
      </c>
      <c r="K11" s="429"/>
      <c r="L11" s="429"/>
      <c r="M11" s="429"/>
      <c r="N11" s="429"/>
      <c r="O11" s="429"/>
      <c r="P11" s="429"/>
    </row>
    <row r="12" spans="1:16" ht="15" customHeight="1">
      <c r="A12" s="424" t="s">
        <v>190</v>
      </c>
      <c r="B12" s="95" t="s">
        <v>172</v>
      </c>
      <c r="C12" s="425" t="s">
        <v>198</v>
      </c>
      <c r="D12" s="434">
        <v>5301</v>
      </c>
      <c r="E12" s="575" t="s">
        <v>526</v>
      </c>
      <c r="F12" s="576" t="s">
        <v>526</v>
      </c>
      <c r="G12" s="66" t="s">
        <v>526</v>
      </c>
      <c r="H12" s="576" t="s">
        <v>526</v>
      </c>
      <c r="K12" s="429"/>
      <c r="L12" s="429"/>
      <c r="M12" s="429"/>
      <c r="N12" s="429"/>
      <c r="O12" s="429"/>
      <c r="P12" s="429"/>
    </row>
    <row r="13" spans="1:16" ht="15" customHeight="1">
      <c r="A13" s="424" t="s">
        <v>190</v>
      </c>
      <c r="B13" s="95" t="s">
        <v>172</v>
      </c>
      <c r="C13" s="425" t="s">
        <v>201</v>
      </c>
      <c r="D13" s="434">
        <v>5501</v>
      </c>
      <c r="E13" s="575" t="s">
        <v>526</v>
      </c>
      <c r="F13" s="576" t="s">
        <v>526</v>
      </c>
      <c r="G13" s="66" t="s">
        <v>526</v>
      </c>
      <c r="H13" s="576" t="s">
        <v>526</v>
      </c>
      <c r="K13" s="429"/>
      <c r="L13" s="429"/>
      <c r="M13" s="429"/>
      <c r="N13" s="429"/>
      <c r="O13" s="429"/>
      <c r="P13" s="429"/>
    </row>
    <row r="14" spans="1:16" ht="15" customHeight="1">
      <c r="A14" s="424" t="s">
        <v>190</v>
      </c>
      <c r="B14" s="95" t="s">
        <v>172</v>
      </c>
      <c r="C14" s="424" t="s">
        <v>206</v>
      </c>
      <c r="D14" s="434">
        <v>5601</v>
      </c>
      <c r="E14" s="575" t="s">
        <v>526</v>
      </c>
      <c r="F14" s="576" t="s">
        <v>526</v>
      </c>
      <c r="G14" s="66" t="s">
        <v>526</v>
      </c>
      <c r="H14" s="576" t="s">
        <v>526</v>
      </c>
      <c r="K14" s="429"/>
      <c r="L14" s="429"/>
      <c r="M14" s="429"/>
      <c r="N14" s="429"/>
      <c r="O14" s="429"/>
      <c r="P14" s="429"/>
    </row>
    <row r="15" spans="1:16" ht="15" customHeight="1">
      <c r="A15" s="424" t="s">
        <v>190</v>
      </c>
      <c r="B15" s="95" t="s">
        <v>172</v>
      </c>
      <c r="C15" s="425" t="s">
        <v>210</v>
      </c>
      <c r="D15" s="434">
        <v>5701</v>
      </c>
      <c r="E15" s="575" t="s">
        <v>526</v>
      </c>
      <c r="F15" s="576" t="s">
        <v>526</v>
      </c>
      <c r="G15" s="66" t="s">
        <v>526</v>
      </c>
      <c r="H15" s="576" t="s">
        <v>526</v>
      </c>
      <c r="K15" s="579"/>
      <c r="L15" s="579"/>
      <c r="M15" s="579"/>
      <c r="N15" s="579"/>
      <c r="O15" s="579"/>
      <c r="P15" s="429"/>
    </row>
    <row r="16" spans="1:16" ht="15" customHeight="1">
      <c r="A16" s="424" t="s">
        <v>216</v>
      </c>
      <c r="B16" s="95" t="s">
        <v>172</v>
      </c>
      <c r="C16" s="424" t="s">
        <v>218</v>
      </c>
      <c r="D16" s="434">
        <v>6001</v>
      </c>
      <c r="E16" s="578">
        <v>25.87</v>
      </c>
      <c r="F16" s="576" t="s">
        <v>605</v>
      </c>
      <c r="G16" s="583">
        <v>25.27</v>
      </c>
      <c r="H16" s="584" t="s">
        <v>605</v>
      </c>
      <c r="K16" s="579"/>
      <c r="L16" s="579"/>
      <c r="M16" s="579"/>
      <c r="N16" s="579"/>
      <c r="O16" s="579"/>
      <c r="P16" s="429"/>
    </row>
    <row r="17" spans="1:16" ht="15" customHeight="1">
      <c r="A17" s="424" t="s">
        <v>216</v>
      </c>
      <c r="B17" s="95" t="s">
        <v>172</v>
      </c>
      <c r="C17" s="425" t="s">
        <v>221</v>
      </c>
      <c r="D17" s="434">
        <v>6115</v>
      </c>
      <c r="E17" s="575" t="s">
        <v>526</v>
      </c>
      <c r="F17" s="576" t="s">
        <v>526</v>
      </c>
      <c r="G17" s="583">
        <v>22.31</v>
      </c>
      <c r="H17" s="584" t="s">
        <v>605</v>
      </c>
      <c r="K17" s="429"/>
      <c r="L17" s="429"/>
      <c r="M17" s="429"/>
      <c r="N17" s="429"/>
      <c r="O17" s="429"/>
      <c r="P17" s="429"/>
    </row>
    <row r="18" spans="1:16" ht="15" customHeight="1">
      <c r="A18" s="424" t="s">
        <v>216</v>
      </c>
      <c r="B18" s="95" t="s">
        <v>172</v>
      </c>
      <c r="C18" s="425" t="s">
        <v>223</v>
      </c>
      <c r="D18" s="434">
        <v>6301</v>
      </c>
      <c r="E18" s="578">
        <v>23.3</v>
      </c>
      <c r="F18" s="576" t="s">
        <v>605</v>
      </c>
      <c r="G18" s="583">
        <v>20.02</v>
      </c>
      <c r="H18" s="584" t="s">
        <v>605</v>
      </c>
      <c r="K18" s="429"/>
      <c r="L18" s="429"/>
      <c r="M18" s="429"/>
      <c r="N18" s="429"/>
      <c r="O18" s="429"/>
      <c r="P18" s="429"/>
    </row>
    <row r="19" spans="1:16" ht="15" customHeight="1">
      <c r="A19" s="424" t="s">
        <v>224</v>
      </c>
      <c r="B19" s="95" t="s">
        <v>172</v>
      </c>
      <c r="C19" s="424" t="s">
        <v>226</v>
      </c>
      <c r="D19" s="434">
        <v>7001</v>
      </c>
      <c r="E19" s="578">
        <v>21.73</v>
      </c>
      <c r="F19" s="576" t="s">
        <v>605</v>
      </c>
      <c r="G19" s="583">
        <v>20.94</v>
      </c>
      <c r="H19" s="584" t="s">
        <v>605</v>
      </c>
      <c r="K19" s="429"/>
      <c r="L19" s="429"/>
      <c r="M19" s="429"/>
      <c r="N19" s="429"/>
      <c r="O19" s="429"/>
      <c r="P19" s="429"/>
    </row>
    <row r="20" spans="1:16" ht="15" customHeight="1">
      <c r="A20" s="424" t="s">
        <v>224</v>
      </c>
      <c r="B20" s="95" t="s">
        <v>172</v>
      </c>
      <c r="C20" s="425" t="s">
        <v>227</v>
      </c>
      <c r="D20" s="434">
        <v>7102</v>
      </c>
      <c r="E20" s="575" t="s">
        <v>526</v>
      </c>
      <c r="F20" s="576" t="s">
        <v>526</v>
      </c>
      <c r="G20" s="66" t="s">
        <v>526</v>
      </c>
      <c r="H20" s="576" t="s">
        <v>526</v>
      </c>
      <c r="P20" s="429"/>
    </row>
    <row r="21" spans="1:16" ht="15" customHeight="1">
      <c r="A21" s="424" t="s">
        <v>224</v>
      </c>
      <c r="B21" s="95" t="s">
        <v>172</v>
      </c>
      <c r="C21" s="424" t="s">
        <v>229</v>
      </c>
      <c r="D21" s="434">
        <v>7301</v>
      </c>
      <c r="E21" s="578">
        <v>25.55</v>
      </c>
      <c r="F21" s="576" t="s">
        <v>605</v>
      </c>
      <c r="G21" s="583">
        <v>24.33</v>
      </c>
      <c r="H21" s="584" t="s">
        <v>605</v>
      </c>
      <c r="P21" s="429"/>
    </row>
    <row r="22" spans="1:16" ht="15" customHeight="1">
      <c r="A22" s="424" t="s">
        <v>224</v>
      </c>
      <c r="B22" s="95" t="s">
        <v>172</v>
      </c>
      <c r="C22" s="425" t="s">
        <v>232</v>
      </c>
      <c r="D22" s="434">
        <v>7401</v>
      </c>
      <c r="E22" s="578">
        <v>30.05</v>
      </c>
      <c r="F22" s="576" t="s">
        <v>605</v>
      </c>
      <c r="G22" s="583">
        <v>28.79</v>
      </c>
      <c r="H22" s="584" t="s">
        <v>605</v>
      </c>
      <c r="P22" s="429"/>
    </row>
    <row r="23" spans="1:16" ht="15" customHeight="1">
      <c r="A23" s="424" t="s">
        <v>233</v>
      </c>
      <c r="B23" s="95" t="s">
        <v>235</v>
      </c>
      <c r="C23" s="424" t="s">
        <v>235</v>
      </c>
      <c r="D23" s="434">
        <v>8001</v>
      </c>
      <c r="E23" s="578">
        <v>16.68</v>
      </c>
      <c r="F23" s="576" t="s">
        <v>604</v>
      </c>
      <c r="G23" s="583">
        <v>18.36</v>
      </c>
      <c r="H23" s="584" t="s">
        <v>604</v>
      </c>
      <c r="P23" s="429"/>
    </row>
    <row r="24" spans="1:16" ht="15" customHeight="1">
      <c r="A24" s="424" t="s">
        <v>233</v>
      </c>
      <c r="B24" s="95" t="s">
        <v>172</v>
      </c>
      <c r="C24" s="424" t="s">
        <v>246</v>
      </c>
      <c r="D24" s="434">
        <v>8301</v>
      </c>
      <c r="E24" s="578">
        <v>27.07</v>
      </c>
      <c r="F24" s="576" t="s">
        <v>605</v>
      </c>
      <c r="G24" s="583">
        <v>23.77</v>
      </c>
      <c r="H24" s="584" t="s">
        <v>605</v>
      </c>
      <c r="P24" s="429"/>
    </row>
    <row r="25" spans="1:16" ht="15" customHeight="1">
      <c r="A25" s="424" t="s">
        <v>249</v>
      </c>
      <c r="B25" s="95" t="s">
        <v>172</v>
      </c>
      <c r="C25" s="424" t="s">
        <v>251</v>
      </c>
      <c r="D25" s="434">
        <v>9001</v>
      </c>
      <c r="E25" s="577">
        <v>39.25</v>
      </c>
      <c r="F25" s="576" t="s">
        <v>605</v>
      </c>
      <c r="G25" s="66" t="s">
        <v>526</v>
      </c>
      <c r="H25" s="576" t="s">
        <v>526</v>
      </c>
      <c r="P25" s="429"/>
    </row>
    <row r="26" spans="1:16" ht="15" customHeight="1">
      <c r="A26" s="424" t="s">
        <v>249</v>
      </c>
      <c r="B26" s="95" t="s">
        <v>172</v>
      </c>
      <c r="C26" s="425" t="s">
        <v>254</v>
      </c>
      <c r="D26" s="434">
        <v>9120</v>
      </c>
      <c r="E26" s="575" t="s">
        <v>526</v>
      </c>
      <c r="F26" s="576" t="s">
        <v>526</v>
      </c>
      <c r="G26" s="66" t="s">
        <v>526</v>
      </c>
      <c r="H26" s="576" t="s">
        <v>526</v>
      </c>
      <c r="P26" s="429"/>
    </row>
    <row r="27" spans="1:16" ht="15" customHeight="1">
      <c r="A27" s="424" t="s">
        <v>249</v>
      </c>
      <c r="B27" s="95" t="s">
        <v>172</v>
      </c>
      <c r="C27" s="425" t="s">
        <v>256</v>
      </c>
      <c r="D27" s="434">
        <v>9201</v>
      </c>
      <c r="E27" s="575" t="s">
        <v>526</v>
      </c>
      <c r="F27" s="576" t="s">
        <v>526</v>
      </c>
      <c r="G27" s="66" t="s">
        <v>526</v>
      </c>
      <c r="H27" s="576" t="s">
        <v>526</v>
      </c>
      <c r="P27" s="429"/>
    </row>
    <row r="28" spans="1:16" ht="15" customHeight="1">
      <c r="A28" s="424" t="s">
        <v>257</v>
      </c>
      <c r="B28" s="95" t="s">
        <v>172</v>
      </c>
      <c r="C28" s="424" t="s">
        <v>259</v>
      </c>
      <c r="D28" s="434">
        <v>10001</v>
      </c>
      <c r="E28" s="577">
        <v>26.65</v>
      </c>
      <c r="F28" s="576" t="s">
        <v>605</v>
      </c>
      <c r="G28" s="66" t="s">
        <v>526</v>
      </c>
      <c r="H28" s="576" t="s">
        <v>526</v>
      </c>
      <c r="P28" s="429"/>
    </row>
    <row r="29" spans="1:16" ht="15" customHeight="1">
      <c r="A29" s="424" t="s">
        <v>257</v>
      </c>
      <c r="B29" s="95" t="s">
        <v>172</v>
      </c>
      <c r="C29" s="425" t="s">
        <v>263</v>
      </c>
      <c r="D29" s="434">
        <v>10201</v>
      </c>
      <c r="E29" s="575" t="s">
        <v>526</v>
      </c>
      <c r="F29" s="576" t="s">
        <v>526</v>
      </c>
      <c r="G29" s="66" t="s">
        <v>526</v>
      </c>
      <c r="H29" s="576" t="s">
        <v>526</v>
      </c>
      <c r="P29" s="429"/>
    </row>
    <row r="30" spans="1:16" ht="15" customHeight="1">
      <c r="A30" s="424" t="s">
        <v>257</v>
      </c>
      <c r="B30" s="95" t="s">
        <v>172</v>
      </c>
      <c r="C30" s="424" t="s">
        <v>264</v>
      </c>
      <c r="D30" s="434">
        <v>10301</v>
      </c>
      <c r="E30" s="578">
        <v>41.69</v>
      </c>
      <c r="F30" s="576" t="s">
        <v>605</v>
      </c>
      <c r="G30" s="66" t="s">
        <v>526</v>
      </c>
      <c r="H30" s="576" t="s">
        <v>526</v>
      </c>
      <c r="P30" s="429"/>
    </row>
    <row r="31" spans="1:16" ht="15" customHeight="1">
      <c r="A31" s="424" t="s">
        <v>265</v>
      </c>
      <c r="B31" s="95" t="s">
        <v>172</v>
      </c>
      <c r="C31" s="425" t="s">
        <v>266</v>
      </c>
      <c r="D31" s="434">
        <v>11101</v>
      </c>
      <c r="E31" s="578">
        <v>55.39</v>
      </c>
      <c r="F31" s="576" t="s">
        <v>605</v>
      </c>
      <c r="G31" s="66" t="s">
        <v>526</v>
      </c>
      <c r="H31" s="576" t="s">
        <v>526</v>
      </c>
      <c r="P31" s="429"/>
    </row>
    <row r="32" spans="1:16" ht="15" customHeight="1">
      <c r="A32" s="424" t="s">
        <v>267</v>
      </c>
      <c r="B32" s="95" t="s">
        <v>172</v>
      </c>
      <c r="C32" s="424" t="s">
        <v>268</v>
      </c>
      <c r="D32" s="434">
        <v>12101</v>
      </c>
      <c r="E32" s="575" t="s">
        <v>526</v>
      </c>
      <c r="F32" s="576" t="s">
        <v>526</v>
      </c>
      <c r="G32" s="66" t="s">
        <v>526</v>
      </c>
      <c r="H32" s="576" t="s">
        <v>526</v>
      </c>
      <c r="P32" s="429"/>
    </row>
    <row r="33" spans="1:16" ht="15" customHeight="1">
      <c r="A33" s="424" t="s">
        <v>269</v>
      </c>
      <c r="B33" s="95" t="s">
        <v>271</v>
      </c>
      <c r="C33" s="424" t="s">
        <v>271</v>
      </c>
      <c r="D33" s="434">
        <v>13001</v>
      </c>
      <c r="E33" s="578">
        <v>27.45</v>
      </c>
      <c r="F33" s="576" t="s">
        <v>605</v>
      </c>
      <c r="G33" s="583">
        <v>25.89</v>
      </c>
      <c r="H33" s="584" t="s">
        <v>605</v>
      </c>
      <c r="P33" s="429"/>
    </row>
    <row r="34" spans="1:16" ht="15" customHeight="1">
      <c r="A34" s="424" t="s">
        <v>269</v>
      </c>
      <c r="B34" s="95" t="s">
        <v>172</v>
      </c>
      <c r="C34" s="424" t="s">
        <v>316</v>
      </c>
      <c r="D34" s="434">
        <v>13501</v>
      </c>
      <c r="E34" s="575" t="s">
        <v>526</v>
      </c>
      <c r="F34" s="576" t="s">
        <v>526</v>
      </c>
      <c r="G34" s="66" t="s">
        <v>526</v>
      </c>
      <c r="H34" s="576" t="s">
        <v>526</v>
      </c>
      <c r="P34" s="429"/>
    </row>
    <row r="35" spans="1:16" ht="15" customHeight="1">
      <c r="A35" s="424" t="s">
        <v>322</v>
      </c>
      <c r="B35" s="95" t="s">
        <v>172</v>
      </c>
      <c r="C35" s="424" t="s">
        <v>323</v>
      </c>
      <c r="D35" s="434">
        <v>14101</v>
      </c>
      <c r="E35" s="578">
        <v>37.43</v>
      </c>
      <c r="F35" s="576" t="s">
        <v>605</v>
      </c>
      <c r="G35" s="66" t="s">
        <v>526</v>
      </c>
      <c r="H35" s="576" t="s">
        <v>526</v>
      </c>
      <c r="P35" s="429"/>
    </row>
    <row r="36" spans="1:16" ht="15" customHeight="1">
      <c r="A36" s="424" t="s">
        <v>324</v>
      </c>
      <c r="B36" s="95" t="s">
        <v>172</v>
      </c>
      <c r="C36" s="424" t="s">
        <v>325</v>
      </c>
      <c r="D36" s="434">
        <v>15101</v>
      </c>
      <c r="E36" s="578">
        <v>11.89</v>
      </c>
      <c r="F36" s="576" t="s">
        <v>604</v>
      </c>
      <c r="G36" s="583">
        <v>11.84</v>
      </c>
      <c r="H36" s="584" t="s">
        <v>604</v>
      </c>
      <c r="P36" s="429"/>
    </row>
    <row r="37" spans="1:16" ht="15" customHeight="1">
      <c r="A37" s="424" t="s">
        <v>326</v>
      </c>
      <c r="B37" s="95" t="s">
        <v>172</v>
      </c>
      <c r="C37" s="424" t="s">
        <v>328</v>
      </c>
      <c r="D37" s="434">
        <v>16101</v>
      </c>
      <c r="E37" s="577">
        <v>28.2</v>
      </c>
      <c r="F37" s="576" t="s">
        <v>605</v>
      </c>
      <c r="G37" s="583">
        <v>27.31</v>
      </c>
      <c r="H37" s="584" t="s">
        <v>605</v>
      </c>
      <c r="P37" s="429"/>
    </row>
    <row r="38" spans="1:16" ht="15" customHeight="1">
      <c r="A38" s="424" t="s">
        <v>326</v>
      </c>
      <c r="B38" s="95" t="s">
        <v>172</v>
      </c>
      <c r="C38" s="425" t="s">
        <v>332</v>
      </c>
      <c r="D38" s="434">
        <v>16301</v>
      </c>
      <c r="E38" s="575" t="s">
        <v>526</v>
      </c>
      <c r="F38" s="576" t="s">
        <v>526</v>
      </c>
      <c r="G38" s="66" t="s">
        <v>526</v>
      </c>
      <c r="H38" s="576" t="s">
        <v>526</v>
      </c>
      <c r="P38" s="429"/>
    </row>
    <row r="39" spans="1:16" s="581" customFormat="1" ht="14.4">
      <c r="A39" s="580"/>
      <c r="B39" s="580"/>
      <c r="C39" s="580"/>
      <c r="D39" s="580"/>
      <c r="E39" s="580"/>
      <c r="F39" s="580"/>
      <c r="G39" s="580"/>
      <c r="H39" s="580"/>
      <c r="I39" s="844"/>
      <c r="J39" s="844"/>
    </row>
    <row r="40" spans="1:16" s="581" customFormat="1" ht="14.4">
      <c r="A40" s="580"/>
      <c r="B40" s="580"/>
      <c r="C40" s="580"/>
      <c r="D40" s="580"/>
      <c r="E40" s="580"/>
      <c r="F40" s="580"/>
      <c r="G40" s="580"/>
      <c r="H40" s="580"/>
      <c r="I40" s="844"/>
      <c r="J40" s="844"/>
    </row>
    <row r="41" spans="1:16" s="581" customFormat="1" ht="14.4">
      <c r="A41" s="580"/>
      <c r="B41" s="580"/>
      <c r="C41" s="580"/>
      <c r="D41" s="580"/>
      <c r="E41" s="580"/>
      <c r="F41" s="580"/>
      <c r="G41" s="580"/>
      <c r="H41" s="580"/>
      <c r="I41" s="844"/>
      <c r="J41" s="844"/>
    </row>
    <row r="42" spans="1:16" s="581" customFormat="1" ht="14.4">
      <c r="A42" s="580"/>
      <c r="B42" s="580"/>
      <c r="C42" s="580"/>
      <c r="D42" s="580"/>
      <c r="E42" s="580"/>
      <c r="F42" s="580"/>
      <c r="G42" s="580"/>
      <c r="H42" s="580"/>
      <c r="I42" s="844"/>
      <c r="J42" s="844"/>
    </row>
    <row r="43" spans="1:16" s="581" customFormat="1" ht="14.4">
      <c r="A43" s="580"/>
      <c r="B43" s="580"/>
      <c r="C43" s="580"/>
      <c r="D43" s="580"/>
      <c r="E43" s="580"/>
      <c r="F43" s="580"/>
      <c r="G43" s="580"/>
      <c r="H43" s="580"/>
      <c r="I43" s="844"/>
      <c r="J43" s="844"/>
    </row>
    <row r="44" spans="1:16" s="581" customFormat="1" ht="14.4">
      <c r="A44" s="580"/>
      <c r="B44" s="580"/>
      <c r="C44" s="580"/>
      <c r="D44" s="580"/>
      <c r="E44" s="580"/>
      <c r="F44" s="580"/>
      <c r="G44" s="580"/>
      <c r="H44" s="580"/>
      <c r="I44" s="844"/>
      <c r="J44" s="844"/>
    </row>
    <row r="45" spans="1:16" s="581" customFormat="1" ht="14.4">
      <c r="A45" s="580"/>
      <c r="B45" s="580"/>
      <c r="C45" s="580"/>
      <c r="D45" s="580"/>
      <c r="E45" s="580"/>
      <c r="F45" s="580"/>
      <c r="G45" s="580"/>
      <c r="H45" s="580"/>
      <c r="I45" s="844"/>
      <c r="J45" s="844"/>
    </row>
    <row r="46" spans="1:16" s="581" customFormat="1" ht="14.4">
      <c r="A46" s="580"/>
      <c r="B46" s="580"/>
      <c r="C46" s="580"/>
      <c r="D46" s="580"/>
      <c r="E46" s="580"/>
      <c r="F46" s="580"/>
      <c r="G46" s="580"/>
      <c r="H46" s="580"/>
      <c r="I46" s="844"/>
      <c r="J46" s="844"/>
    </row>
    <row r="47" spans="1:16" s="581" customFormat="1" ht="14.4">
      <c r="A47" s="580"/>
      <c r="B47" s="580"/>
      <c r="C47" s="580"/>
      <c r="D47" s="580"/>
      <c r="E47" s="580"/>
      <c r="F47" s="580"/>
      <c r="G47" s="580"/>
      <c r="H47" s="580"/>
      <c r="I47" s="844"/>
      <c r="J47" s="844"/>
    </row>
    <row r="48" spans="1:16" s="581" customFormat="1" ht="14.4">
      <c r="A48" s="580"/>
      <c r="B48" s="580"/>
      <c r="C48" s="580"/>
      <c r="D48" s="580"/>
      <c r="E48" s="580"/>
      <c r="F48" s="580"/>
      <c r="G48" s="580"/>
      <c r="H48" s="580"/>
      <c r="I48" s="844"/>
      <c r="J48" s="844"/>
    </row>
    <row r="49" spans="1:10" s="581" customFormat="1" ht="14.4">
      <c r="A49" s="580"/>
      <c r="B49" s="580"/>
      <c r="C49" s="580"/>
      <c r="D49" s="580"/>
      <c r="E49" s="580"/>
      <c r="F49" s="580"/>
      <c r="G49" s="580"/>
      <c r="H49" s="580"/>
      <c r="I49" s="844"/>
      <c r="J49" s="844"/>
    </row>
    <row r="50" spans="1:10" s="581" customFormat="1" ht="14.4">
      <c r="A50" s="580"/>
      <c r="B50" s="580"/>
      <c r="C50" s="580"/>
      <c r="D50" s="580"/>
      <c r="E50" s="580"/>
      <c r="F50" s="580"/>
      <c r="G50" s="580"/>
      <c r="H50" s="580"/>
      <c r="I50" s="844"/>
      <c r="J50" s="844"/>
    </row>
    <row r="51" spans="1:10" s="581" customFormat="1" ht="14.4">
      <c r="A51" s="580"/>
      <c r="B51" s="580"/>
      <c r="C51" s="580"/>
      <c r="D51" s="580"/>
      <c r="E51" s="580"/>
      <c r="F51" s="580"/>
      <c r="G51" s="580"/>
      <c r="H51" s="580"/>
      <c r="I51" s="844"/>
      <c r="J51" s="844"/>
    </row>
    <row r="52" spans="1:10" s="581" customFormat="1" ht="14.4">
      <c r="A52" s="580"/>
      <c r="B52" s="580"/>
      <c r="C52" s="580"/>
      <c r="D52" s="580"/>
      <c r="E52" s="580"/>
      <c r="F52" s="580"/>
      <c r="G52" s="580"/>
      <c r="H52" s="580"/>
      <c r="I52" s="844"/>
      <c r="J52" s="844"/>
    </row>
    <row r="53" spans="1:10" s="581" customFormat="1" ht="14.4">
      <c r="A53" s="580"/>
      <c r="B53" s="580"/>
      <c r="C53" s="580"/>
      <c r="D53" s="580"/>
      <c r="E53" s="580"/>
      <c r="F53" s="580"/>
      <c r="G53" s="580"/>
      <c r="H53" s="580"/>
      <c r="I53" s="844"/>
      <c r="J53" s="844"/>
    </row>
    <row r="54" spans="1:10" s="581" customFormat="1" ht="14.4">
      <c r="A54" s="580"/>
      <c r="B54" s="580"/>
      <c r="C54" s="580"/>
      <c r="D54" s="580"/>
      <c r="E54" s="580"/>
      <c r="F54" s="580"/>
      <c r="G54" s="580"/>
      <c r="H54" s="580"/>
      <c r="I54" s="844"/>
      <c r="J54" s="844"/>
    </row>
    <row r="55" spans="1:10" s="581" customFormat="1" ht="14.4">
      <c r="A55" s="580"/>
      <c r="B55" s="580"/>
      <c r="C55" s="580"/>
      <c r="D55" s="580"/>
      <c r="E55" s="580"/>
      <c r="F55" s="580"/>
      <c r="G55" s="580"/>
      <c r="H55" s="580"/>
      <c r="I55" s="844"/>
      <c r="J55" s="844"/>
    </row>
    <row r="56" spans="1:10" s="581" customFormat="1" ht="14.4">
      <c r="A56" s="580"/>
      <c r="B56" s="580"/>
      <c r="C56" s="580"/>
      <c r="D56" s="580"/>
      <c r="E56" s="580"/>
      <c r="F56" s="580"/>
      <c r="G56" s="580"/>
      <c r="H56" s="580"/>
      <c r="I56" s="844"/>
      <c r="J56" s="844"/>
    </row>
    <row r="57" spans="1:10" s="581" customFormat="1" ht="14.4">
      <c r="A57" s="580"/>
      <c r="B57" s="580"/>
      <c r="C57" s="580"/>
      <c r="D57" s="580"/>
      <c r="E57" s="580"/>
      <c r="F57" s="580"/>
      <c r="G57" s="580"/>
      <c r="H57" s="580"/>
      <c r="I57" s="844"/>
      <c r="J57" s="844"/>
    </row>
    <row r="58" spans="1:10" s="581" customFormat="1" ht="14.4">
      <c r="A58" s="580"/>
      <c r="B58" s="580"/>
      <c r="C58" s="580"/>
      <c r="D58" s="580"/>
      <c r="E58" s="580"/>
      <c r="F58" s="580"/>
      <c r="G58" s="580"/>
      <c r="H58" s="580"/>
      <c r="I58" s="844"/>
      <c r="J58" s="844"/>
    </row>
    <row r="59" spans="1:10" s="581" customFormat="1" ht="14.4">
      <c r="A59" s="580"/>
      <c r="B59" s="580"/>
      <c r="C59" s="580"/>
      <c r="D59" s="580"/>
      <c r="E59" s="580"/>
      <c r="F59" s="580"/>
      <c r="G59" s="580"/>
      <c r="H59" s="580"/>
      <c r="I59" s="844"/>
      <c r="J59" s="844"/>
    </row>
    <row r="60" spans="1:10" s="581" customFormat="1" ht="14.4">
      <c r="A60" s="580"/>
      <c r="B60" s="580"/>
      <c r="C60" s="580"/>
      <c r="D60" s="580"/>
      <c r="E60" s="580"/>
      <c r="F60" s="580"/>
      <c r="G60" s="580"/>
      <c r="H60" s="580"/>
      <c r="I60" s="844"/>
      <c r="J60" s="844"/>
    </row>
    <row r="61" spans="1:10" s="581" customFormat="1" ht="14.4">
      <c r="A61" s="580"/>
      <c r="B61" s="580"/>
      <c r="C61" s="580"/>
      <c r="D61" s="580"/>
      <c r="E61" s="580"/>
      <c r="F61" s="580"/>
      <c r="G61" s="580"/>
      <c r="H61" s="580"/>
      <c r="I61" s="844"/>
      <c r="J61" s="844"/>
    </row>
    <row r="62" spans="1:10" s="581" customFormat="1" ht="14.4">
      <c r="A62" s="580"/>
      <c r="B62" s="580"/>
      <c r="C62" s="580"/>
      <c r="D62" s="580"/>
      <c r="E62" s="580"/>
      <c r="F62" s="580"/>
      <c r="G62" s="580"/>
      <c r="H62" s="580"/>
      <c r="I62" s="844"/>
      <c r="J62" s="844"/>
    </row>
    <row r="63" spans="1:10" s="581" customFormat="1" ht="14.4">
      <c r="A63" s="580"/>
      <c r="B63" s="580"/>
      <c r="C63" s="580"/>
      <c r="D63" s="580"/>
      <c r="E63" s="580"/>
      <c r="F63" s="580"/>
      <c r="G63" s="580"/>
      <c r="H63" s="580"/>
      <c r="I63" s="844"/>
      <c r="J63" s="844"/>
    </row>
    <row r="64" spans="1:10">
      <c r="A64" s="580"/>
      <c r="B64" s="580"/>
      <c r="C64" s="580"/>
      <c r="D64" s="580"/>
      <c r="E64" s="580"/>
      <c r="F64" s="580"/>
      <c r="G64" s="580"/>
      <c r="H64" s="580"/>
    </row>
    <row r="65" spans="1:10">
      <c r="A65" s="580"/>
      <c r="B65" s="580"/>
      <c r="C65" s="580"/>
      <c r="D65" s="580"/>
      <c r="E65" s="580"/>
      <c r="F65" s="580"/>
      <c r="G65" s="580"/>
      <c r="H65" s="580"/>
    </row>
    <row r="66" spans="1:10">
      <c r="A66" s="580"/>
      <c r="B66" s="580"/>
      <c r="C66" s="580"/>
      <c r="D66" s="580"/>
      <c r="E66" s="580"/>
      <c r="F66" s="580"/>
      <c r="G66" s="580"/>
      <c r="H66" s="580"/>
    </row>
    <row r="67" spans="1:10">
      <c r="A67" s="580"/>
      <c r="B67" s="580"/>
      <c r="C67" s="580"/>
      <c r="D67" s="580"/>
      <c r="E67" s="580"/>
      <c r="F67" s="580"/>
      <c r="G67" s="580"/>
      <c r="H67" s="580"/>
    </row>
    <row r="68" spans="1:10">
      <c r="A68" s="580"/>
      <c r="B68" s="580"/>
      <c r="C68" s="580"/>
      <c r="D68" s="580"/>
      <c r="E68" s="580"/>
      <c r="F68" s="580"/>
      <c r="G68" s="580"/>
      <c r="H68" s="580"/>
    </row>
    <row r="69" spans="1:10">
      <c r="A69" s="580"/>
      <c r="B69" s="580"/>
      <c r="C69" s="580"/>
      <c r="D69" s="580"/>
      <c r="E69" s="580"/>
      <c r="F69" s="580"/>
      <c r="G69" s="580"/>
      <c r="H69" s="580"/>
    </row>
    <row r="70" spans="1:10">
      <c r="A70" s="580"/>
      <c r="B70" s="580"/>
      <c r="C70" s="580"/>
      <c r="D70" s="580"/>
      <c r="E70" s="580"/>
      <c r="F70" s="580"/>
      <c r="G70" s="580"/>
      <c r="H70" s="580"/>
    </row>
    <row r="71" spans="1:10">
      <c r="A71" s="580"/>
      <c r="B71" s="580"/>
      <c r="C71" s="580"/>
      <c r="D71" s="580"/>
      <c r="E71" s="580"/>
      <c r="F71" s="580"/>
      <c r="G71" s="580"/>
      <c r="H71" s="580"/>
    </row>
    <row r="72" spans="1:10">
      <c r="A72" s="580"/>
      <c r="B72" s="580"/>
      <c r="C72" s="580"/>
      <c r="D72" s="580"/>
      <c r="E72" s="580"/>
      <c r="F72" s="580"/>
      <c r="G72" s="580"/>
      <c r="H72" s="580"/>
    </row>
    <row r="73" spans="1:10">
      <c r="A73" s="580"/>
      <c r="B73" s="580"/>
      <c r="C73" s="580"/>
      <c r="D73" s="580"/>
      <c r="E73" s="580"/>
      <c r="F73" s="580"/>
      <c r="G73" s="580"/>
      <c r="H73" s="580"/>
    </row>
    <row r="74" spans="1:10">
      <c r="A74" s="580"/>
      <c r="B74" s="580"/>
      <c r="C74" s="580"/>
      <c r="D74" s="580"/>
      <c r="E74" s="580"/>
      <c r="F74" s="580"/>
      <c r="G74" s="580"/>
      <c r="H74" s="580"/>
    </row>
    <row r="75" spans="1:10">
      <c r="A75" s="580"/>
      <c r="B75" s="580"/>
      <c r="C75" s="580"/>
      <c r="D75" s="580"/>
      <c r="E75" s="580"/>
      <c r="F75" s="580"/>
      <c r="G75" s="580"/>
      <c r="H75" s="580"/>
    </row>
    <row r="76" spans="1:10">
      <c r="A76" s="580"/>
      <c r="B76" s="580"/>
      <c r="C76" s="580"/>
      <c r="D76" s="580"/>
      <c r="E76" s="580"/>
      <c r="F76" s="580"/>
      <c r="G76" s="580"/>
      <c r="H76" s="580"/>
    </row>
    <row r="77" spans="1:10">
      <c r="A77" s="580"/>
      <c r="B77" s="580"/>
      <c r="C77" s="580"/>
      <c r="D77" s="580"/>
      <c r="E77" s="580"/>
      <c r="F77" s="580"/>
      <c r="G77" s="580"/>
      <c r="H77" s="580"/>
    </row>
    <row r="78" spans="1:10" s="581" customFormat="1" ht="14.4">
      <c r="A78" s="580"/>
      <c r="B78" s="580"/>
      <c r="C78" s="582"/>
      <c r="D78" s="582"/>
      <c r="E78" s="582"/>
      <c r="F78" s="582"/>
      <c r="G78" s="582"/>
      <c r="H78" s="582"/>
      <c r="I78" s="844"/>
      <c r="J78" s="844"/>
    </row>
    <row r="79" spans="1:10" s="581" customFormat="1" ht="14.4">
      <c r="A79" s="580"/>
      <c r="B79" s="580"/>
      <c r="C79" s="582"/>
      <c r="D79" s="582"/>
      <c r="E79" s="582"/>
      <c r="F79" s="582"/>
      <c r="G79" s="582"/>
      <c r="H79" s="582"/>
      <c r="I79" s="844"/>
      <c r="J79" s="844"/>
    </row>
    <row r="80" spans="1:10" s="581" customFormat="1" ht="14.4">
      <c r="A80" s="580"/>
      <c r="B80" s="580"/>
      <c r="C80" s="582"/>
      <c r="D80" s="582"/>
      <c r="E80" s="582"/>
      <c r="F80" s="582"/>
      <c r="G80" s="582"/>
      <c r="H80" s="582"/>
      <c r="I80" s="844"/>
      <c r="J80" s="844"/>
    </row>
    <row r="81" spans="1:10" s="581" customFormat="1" ht="14.4">
      <c r="A81" s="580"/>
      <c r="B81" s="580"/>
      <c r="C81" s="582"/>
      <c r="D81" s="582"/>
      <c r="E81" s="582"/>
      <c r="F81" s="582"/>
      <c r="G81" s="582"/>
      <c r="H81" s="582"/>
      <c r="I81" s="844"/>
      <c r="J81" s="844"/>
    </row>
    <row r="82" spans="1:10" s="581" customFormat="1" ht="14.4">
      <c r="A82" s="580"/>
      <c r="B82" s="580"/>
      <c r="C82" s="582"/>
      <c r="D82" s="582"/>
      <c r="E82" s="582"/>
      <c r="F82" s="582"/>
      <c r="G82" s="582"/>
      <c r="H82" s="582"/>
      <c r="I82" s="844"/>
      <c r="J82" s="844"/>
    </row>
    <row r="83" spans="1:10" s="581" customFormat="1" ht="14.4">
      <c r="A83" s="580"/>
      <c r="B83" s="580"/>
      <c r="C83" s="582"/>
      <c r="D83" s="582"/>
      <c r="E83" s="582"/>
      <c r="F83" s="582"/>
      <c r="G83" s="582"/>
      <c r="H83" s="582"/>
      <c r="I83" s="844"/>
      <c r="J83" s="844"/>
    </row>
    <row r="84" spans="1:10" s="581" customFormat="1" ht="14.4">
      <c r="A84" s="580"/>
      <c r="B84" s="580"/>
      <c r="C84" s="582"/>
      <c r="D84" s="582"/>
      <c r="E84" s="582"/>
      <c r="F84" s="582"/>
      <c r="G84" s="582"/>
      <c r="H84" s="582"/>
      <c r="I84" s="844"/>
      <c r="J84" s="844"/>
    </row>
    <row r="85" spans="1:10" s="581" customFormat="1" ht="14.4">
      <c r="A85" s="580"/>
      <c r="B85" s="580"/>
      <c r="C85" s="580"/>
      <c r="D85" s="580"/>
      <c r="E85" s="580"/>
      <c r="F85" s="580"/>
      <c r="G85" s="580"/>
      <c r="H85" s="580"/>
      <c r="I85" s="844"/>
      <c r="J85" s="844"/>
    </row>
    <row r="86" spans="1:10" s="581" customFormat="1" ht="14.4">
      <c r="A86" s="580"/>
      <c r="B86" s="580"/>
      <c r="C86" s="580"/>
      <c r="D86" s="580"/>
      <c r="E86" s="580"/>
      <c r="F86" s="580"/>
      <c r="G86" s="580"/>
      <c r="H86" s="580"/>
      <c r="I86" s="844"/>
      <c r="J86" s="844"/>
    </row>
    <row r="87" spans="1:10" s="581" customFormat="1" ht="14.4">
      <c r="A87" s="580"/>
      <c r="B87" s="580"/>
      <c r="C87" s="580"/>
      <c r="D87" s="580"/>
      <c r="E87" s="580"/>
      <c r="F87" s="580"/>
      <c r="G87" s="580"/>
      <c r="H87" s="580"/>
      <c r="I87" s="844"/>
      <c r="J87" s="844"/>
    </row>
    <row r="88" spans="1:10" s="581" customFormat="1" ht="14.4">
      <c r="A88" s="580"/>
      <c r="B88" s="580"/>
      <c r="C88" s="582"/>
      <c r="D88" s="582"/>
      <c r="E88" s="582"/>
      <c r="F88" s="582"/>
      <c r="G88" s="582"/>
      <c r="H88" s="582"/>
      <c r="I88" s="844"/>
      <c r="J88" s="844"/>
    </row>
    <row r="89" spans="1:10" s="581" customFormat="1" ht="14.4">
      <c r="A89" s="580"/>
      <c r="B89" s="580"/>
      <c r="C89" s="580"/>
      <c r="D89" s="580"/>
      <c r="E89" s="580"/>
      <c r="F89" s="580"/>
      <c r="G89" s="580"/>
      <c r="H89" s="580"/>
      <c r="I89" s="844"/>
      <c r="J89" s="844"/>
    </row>
    <row r="90" spans="1:10" s="581" customFormat="1" ht="14.4">
      <c r="A90" s="580"/>
      <c r="B90" s="580"/>
      <c r="C90" s="580"/>
      <c r="D90" s="580"/>
      <c r="E90" s="580"/>
      <c r="F90" s="580"/>
      <c r="G90" s="580"/>
      <c r="H90" s="580"/>
      <c r="I90" s="844"/>
      <c r="J90" s="844"/>
    </row>
    <row r="91" spans="1:10" s="581" customFormat="1" ht="14.4">
      <c r="A91" s="580"/>
      <c r="B91" s="580"/>
      <c r="C91" s="580"/>
      <c r="D91" s="580"/>
      <c r="E91" s="580"/>
      <c r="F91" s="580"/>
      <c r="G91" s="580"/>
      <c r="H91" s="580"/>
      <c r="I91" s="844"/>
      <c r="J91" s="844"/>
    </row>
    <row r="92" spans="1:10" s="581" customFormat="1" ht="14.4">
      <c r="A92" s="580"/>
      <c r="B92" s="580"/>
      <c r="C92" s="580"/>
      <c r="D92" s="580"/>
      <c r="E92" s="580"/>
      <c r="F92" s="580"/>
      <c r="G92" s="580"/>
      <c r="H92" s="580"/>
      <c r="I92" s="844"/>
      <c r="J92" s="844"/>
    </row>
    <row r="93" spans="1:10" s="581" customFormat="1" ht="14.4">
      <c r="A93" s="580"/>
      <c r="B93" s="580"/>
      <c r="C93" s="580"/>
      <c r="D93" s="580"/>
      <c r="E93" s="580"/>
      <c r="F93" s="580"/>
      <c r="G93" s="580"/>
      <c r="H93" s="580"/>
      <c r="I93" s="844"/>
      <c r="J93" s="844"/>
    </row>
    <row r="94" spans="1:10" s="581" customFormat="1" ht="14.4">
      <c r="A94" s="580"/>
      <c r="B94" s="580"/>
      <c r="C94" s="580"/>
      <c r="D94" s="580"/>
      <c r="E94" s="580"/>
      <c r="F94" s="580"/>
      <c r="G94" s="580"/>
      <c r="H94" s="580"/>
      <c r="I94" s="844"/>
      <c r="J94" s="844"/>
    </row>
    <row r="95" spans="1:10" s="581" customFormat="1" ht="14.4">
      <c r="A95" s="580"/>
      <c r="B95" s="580"/>
      <c r="C95" s="580"/>
      <c r="D95" s="580"/>
      <c r="E95" s="580"/>
      <c r="F95" s="580"/>
      <c r="G95" s="580"/>
      <c r="H95" s="580"/>
      <c r="I95" s="844"/>
      <c r="J95" s="844"/>
    </row>
    <row r="96" spans="1:10" s="581" customFormat="1" ht="14.4">
      <c r="A96" s="580"/>
      <c r="B96" s="580"/>
      <c r="C96" s="580"/>
      <c r="D96" s="580"/>
      <c r="E96" s="580"/>
      <c r="F96" s="580"/>
      <c r="G96" s="580"/>
      <c r="H96" s="580"/>
      <c r="I96" s="844"/>
      <c r="J96" s="844"/>
    </row>
    <row r="97" spans="1:8">
      <c r="A97" s="580"/>
      <c r="B97" s="580"/>
      <c r="C97" s="580"/>
      <c r="D97" s="580"/>
      <c r="E97" s="580"/>
      <c r="F97" s="580"/>
      <c r="G97" s="580"/>
      <c r="H97" s="580"/>
    </row>
    <row r="98" spans="1:8">
      <c r="A98" s="580"/>
      <c r="B98" s="580"/>
      <c r="C98" s="580"/>
      <c r="D98" s="580"/>
      <c r="E98" s="580"/>
      <c r="F98" s="580"/>
      <c r="G98" s="580"/>
      <c r="H98" s="580"/>
    </row>
    <row r="99" spans="1:8">
      <c r="A99" s="580"/>
      <c r="B99" s="580"/>
      <c r="C99" s="580"/>
      <c r="D99" s="580"/>
      <c r="E99" s="580"/>
      <c r="F99" s="580"/>
      <c r="G99" s="580"/>
      <c r="H99" s="580"/>
    </row>
    <row r="100" spans="1:8">
      <c r="A100" s="580"/>
      <c r="B100" s="580"/>
      <c r="C100" s="580"/>
      <c r="D100" s="580"/>
      <c r="E100" s="580"/>
      <c r="F100" s="580"/>
      <c r="G100" s="580"/>
      <c r="H100" s="580"/>
    </row>
  </sheetData>
  <mergeCells count="5">
    <mergeCell ref="L2:M2"/>
    <mergeCell ref="N2:O2"/>
    <mergeCell ref="E2:F2"/>
    <mergeCell ref="G2:H2"/>
    <mergeCell ref="B1:H1"/>
  </mergeCells>
  <hyperlinks>
    <hyperlink ref="I1" location="INDICE!A1" display="INDICE" xr:uid="{00000000-0004-0000-4500-000000000000}"/>
    <hyperlink ref="I2" location="Matriz_Estadisticas!A1" display="ESTADÍSTICAS" xr:uid="{00000000-0004-0000-4500-000001000000}"/>
    <hyperlink ref="A1" location="INDICE!C40" display="EA_16" xr:uid="{00000000-0004-0000-4500-000002000000}"/>
  </hyperlinks>
  <pageMargins left="0.7" right="0.7" top="0.75" bottom="0.75" header="0.3" footer="0.3"/>
  <pageSetup orientation="portrait" horizontalDpi="4294967293" verticalDpi="4294967293"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68">
    <pageSetUpPr fitToPage="1"/>
  </sheetPr>
  <dimension ref="A1:D38"/>
  <sheetViews>
    <sheetView zoomScaleNormal="100" workbookViewId="0">
      <selection activeCell="C28" sqref="C28"/>
    </sheetView>
  </sheetViews>
  <sheetFormatPr baseColWidth="10" defaultColWidth="96.44140625" defaultRowHeight="13.8"/>
  <cols>
    <col min="1" max="1" width="44.44140625" style="6" bestFit="1" customWidth="1"/>
    <col min="2" max="3" width="100.6640625" style="6" customWidth="1"/>
    <col min="4" max="16384" width="96.44140625" style="6"/>
  </cols>
  <sheetData>
    <row r="1" spans="1:4" ht="14.4">
      <c r="A1" s="442" t="s">
        <v>419</v>
      </c>
      <c r="B1" s="480" t="s">
        <v>1275</v>
      </c>
      <c r="C1" s="552" t="s">
        <v>1276</v>
      </c>
      <c r="D1" s="550" t="s">
        <v>137</v>
      </c>
    </row>
    <row r="2" spans="1:4" ht="15" customHeight="1">
      <c r="A2" s="263" t="s">
        <v>6</v>
      </c>
      <c r="B2" s="189" t="s">
        <v>129</v>
      </c>
      <c r="C2" s="743" t="s">
        <v>129</v>
      </c>
    </row>
    <row r="3" spans="1:4" ht="15" customHeight="1">
      <c r="A3" s="263" t="s">
        <v>4</v>
      </c>
      <c r="B3" s="189" t="s">
        <v>126</v>
      </c>
      <c r="C3" s="743" t="s">
        <v>126</v>
      </c>
    </row>
    <row r="4" spans="1:4" ht="15" customHeight="1">
      <c r="A4" s="263" t="s">
        <v>388</v>
      </c>
      <c r="B4" s="274" t="s">
        <v>127</v>
      </c>
      <c r="C4" s="274" t="s">
        <v>127</v>
      </c>
    </row>
    <row r="5" spans="1:4" ht="15" customHeight="1">
      <c r="A5" s="263" t="s">
        <v>9</v>
      </c>
      <c r="B5" s="258" t="s">
        <v>727</v>
      </c>
      <c r="C5" s="743" t="s">
        <v>727</v>
      </c>
    </row>
    <row r="6" spans="1:4" ht="15" customHeight="1">
      <c r="A6" s="263" t="s">
        <v>138</v>
      </c>
      <c r="B6" s="189" t="s">
        <v>421</v>
      </c>
      <c r="C6" s="743" t="s">
        <v>421</v>
      </c>
    </row>
    <row r="7" spans="1:4" ht="15" customHeight="1">
      <c r="A7" s="263" t="s">
        <v>7</v>
      </c>
      <c r="B7" s="189" t="s">
        <v>422</v>
      </c>
      <c r="C7" s="751" t="s">
        <v>422</v>
      </c>
    </row>
    <row r="8" spans="1:4" ht="15" customHeight="1">
      <c r="A8" s="263" t="s">
        <v>389</v>
      </c>
      <c r="B8" s="196">
        <v>2015</v>
      </c>
      <c r="C8" s="752">
        <v>2019</v>
      </c>
    </row>
    <row r="9" spans="1:4" ht="15" customHeight="1">
      <c r="A9" s="263" t="s">
        <v>390</v>
      </c>
      <c r="B9" s="91" t="s">
        <v>12</v>
      </c>
      <c r="C9" s="743" t="s">
        <v>12</v>
      </c>
    </row>
    <row r="10" spans="1:4" ht="96.6">
      <c r="A10" s="100" t="s">
        <v>391</v>
      </c>
      <c r="B10" s="190" t="s">
        <v>728</v>
      </c>
      <c r="C10" s="758" t="s">
        <v>1666</v>
      </c>
    </row>
    <row r="11" spans="1:4" ht="15" customHeight="1">
      <c r="A11" s="263" t="s">
        <v>392</v>
      </c>
      <c r="B11" s="92" t="s">
        <v>729</v>
      </c>
      <c r="C11" s="743" t="s">
        <v>729</v>
      </c>
    </row>
    <row r="12" spans="1:4" ht="15" customHeight="1">
      <c r="A12" s="263" t="s">
        <v>393</v>
      </c>
      <c r="B12" s="259" t="s">
        <v>730</v>
      </c>
      <c r="C12" s="743" t="s">
        <v>1662</v>
      </c>
    </row>
    <row r="13" spans="1:4" ht="15" customHeight="1">
      <c r="A13" s="263" t="s">
        <v>394</v>
      </c>
      <c r="B13" s="259" t="s">
        <v>730</v>
      </c>
      <c r="C13" s="743" t="s">
        <v>1662</v>
      </c>
    </row>
    <row r="14" spans="1:4" ht="15" customHeight="1">
      <c r="A14" s="263" t="s">
        <v>139</v>
      </c>
      <c r="B14" s="189" t="s">
        <v>731</v>
      </c>
      <c r="C14" s="753" t="s">
        <v>731</v>
      </c>
    </row>
    <row r="15" spans="1:4" ht="15" customHeight="1">
      <c r="A15" s="263" t="s">
        <v>395</v>
      </c>
      <c r="B15" s="178">
        <v>43096</v>
      </c>
      <c r="C15" s="744">
        <v>43096</v>
      </c>
    </row>
    <row r="16" spans="1:4" ht="15" customHeight="1">
      <c r="A16" s="263" t="s">
        <v>396</v>
      </c>
      <c r="B16" s="178">
        <v>43690</v>
      </c>
      <c r="C16" s="754">
        <v>44132</v>
      </c>
    </row>
    <row r="17" spans="1:3" ht="15" customHeight="1">
      <c r="A17" s="263" t="s">
        <v>397</v>
      </c>
      <c r="B17" s="189" t="s">
        <v>732</v>
      </c>
      <c r="C17" s="743" t="s">
        <v>732</v>
      </c>
    </row>
    <row r="18" spans="1:3" ht="15" customHeight="1">
      <c r="A18" s="263" t="s">
        <v>398</v>
      </c>
      <c r="B18" s="189" t="s">
        <v>733</v>
      </c>
      <c r="C18" s="751" t="s">
        <v>733</v>
      </c>
    </row>
    <row r="19" spans="1:3" ht="15" customHeight="1">
      <c r="A19" s="263" t="s">
        <v>399</v>
      </c>
      <c r="B19" s="189" t="s">
        <v>703</v>
      </c>
      <c r="C19" s="745" t="s">
        <v>703</v>
      </c>
    </row>
    <row r="20" spans="1:3" ht="15" customHeight="1">
      <c r="A20" s="263" t="s">
        <v>400</v>
      </c>
      <c r="B20" s="189" t="s">
        <v>479</v>
      </c>
      <c r="C20" s="755" t="s">
        <v>479</v>
      </c>
    </row>
    <row r="21" spans="1:3" ht="15" customHeight="1">
      <c r="A21" s="263" t="s">
        <v>403</v>
      </c>
      <c r="B21" s="189" t="s">
        <v>734</v>
      </c>
      <c r="C21" s="751" t="s">
        <v>734</v>
      </c>
    </row>
    <row r="22" spans="1:3" ht="15" customHeight="1">
      <c r="A22" s="263" t="s">
        <v>404</v>
      </c>
      <c r="B22" s="189" t="s">
        <v>735</v>
      </c>
      <c r="C22" s="751" t="s">
        <v>742</v>
      </c>
    </row>
    <row r="23" spans="1:3" ht="15" customHeight="1">
      <c r="A23" s="263" t="s">
        <v>435</v>
      </c>
      <c r="B23" s="370" t="s">
        <v>736</v>
      </c>
      <c r="C23" s="751" t="s">
        <v>1663</v>
      </c>
    </row>
    <row r="24" spans="1:3" ht="15" customHeight="1">
      <c r="A24" s="263" t="s">
        <v>405</v>
      </c>
      <c r="B24" s="196">
        <v>2015</v>
      </c>
      <c r="C24" s="755">
        <v>2019</v>
      </c>
    </row>
    <row r="25" spans="1:3" ht="15" customHeight="1">
      <c r="A25" s="263" t="s">
        <v>406</v>
      </c>
      <c r="B25" s="189" t="s">
        <v>12</v>
      </c>
      <c r="C25" s="743" t="s">
        <v>470</v>
      </c>
    </row>
    <row r="26" spans="1:3" ht="15" customHeight="1">
      <c r="A26" s="263" t="s">
        <v>407</v>
      </c>
      <c r="B26" s="274" t="s">
        <v>1967</v>
      </c>
      <c r="C26" s="274" t="s">
        <v>1967</v>
      </c>
    </row>
    <row r="27" spans="1:3" ht="15" customHeight="1">
      <c r="A27" s="263" t="s">
        <v>408</v>
      </c>
      <c r="B27" s="189" t="s">
        <v>434</v>
      </c>
      <c r="C27" s="751" t="s">
        <v>434</v>
      </c>
    </row>
    <row r="28" spans="1:3" ht="15" customHeight="1">
      <c r="A28" s="263" t="s">
        <v>439</v>
      </c>
      <c r="B28" s="370" t="s">
        <v>737</v>
      </c>
      <c r="C28" s="751" t="s">
        <v>743</v>
      </c>
    </row>
    <row r="29" spans="1:3" ht="15" customHeight="1">
      <c r="A29" s="263" t="s">
        <v>409</v>
      </c>
      <c r="B29" s="196">
        <v>2015</v>
      </c>
      <c r="C29" s="756">
        <v>2019</v>
      </c>
    </row>
    <row r="30" spans="1:3" ht="15" customHeight="1">
      <c r="A30" s="263" t="s">
        <v>410</v>
      </c>
      <c r="B30" s="189" t="s">
        <v>470</v>
      </c>
      <c r="C30" s="751" t="s">
        <v>470</v>
      </c>
    </row>
    <row r="31" spans="1:3" ht="15" customHeight="1">
      <c r="A31" s="263" t="s">
        <v>411</v>
      </c>
      <c r="B31" s="189"/>
      <c r="C31" s="756"/>
    </row>
    <row r="32" spans="1:3" ht="15" customHeight="1">
      <c r="A32" s="263" t="s">
        <v>412</v>
      </c>
      <c r="B32" s="189"/>
      <c r="C32" s="756"/>
    </row>
    <row r="33" spans="1:3" ht="15" customHeight="1">
      <c r="A33" s="263" t="s">
        <v>440</v>
      </c>
      <c r="B33" s="258"/>
      <c r="C33" s="756"/>
    </row>
    <row r="34" spans="1:3" ht="15" customHeight="1">
      <c r="A34" s="263" t="s">
        <v>413</v>
      </c>
      <c r="B34" s="283"/>
      <c r="C34" s="756"/>
    </row>
    <row r="35" spans="1:3" ht="15" customHeight="1">
      <c r="A35" s="263" t="s">
        <v>414</v>
      </c>
      <c r="B35" s="258"/>
      <c r="C35" s="756"/>
    </row>
    <row r="36" spans="1:3" ht="41.4">
      <c r="A36" s="263" t="s">
        <v>401</v>
      </c>
      <c r="B36" s="258" t="s">
        <v>571</v>
      </c>
      <c r="C36" s="757" t="s">
        <v>1943</v>
      </c>
    </row>
    <row r="37" spans="1:3" ht="41.4">
      <c r="A37" s="759" t="s">
        <v>1267</v>
      </c>
      <c r="B37" s="258" t="s">
        <v>485</v>
      </c>
      <c r="C37" s="757" t="s">
        <v>1664</v>
      </c>
    </row>
    <row r="38" spans="1:3" ht="15" customHeight="1">
      <c r="A38" s="263" t="s">
        <v>402</v>
      </c>
      <c r="B38" s="258" t="s">
        <v>128</v>
      </c>
      <c r="C38" s="757" t="s">
        <v>128</v>
      </c>
    </row>
  </sheetData>
  <hyperlinks>
    <hyperlink ref="D1" location="INDICE!A1" display="INDICE" xr:uid="{00000000-0004-0000-4600-000000000000}"/>
    <hyperlink ref="A1" location="INDICE!C93" display="COMPONENTE" xr:uid="{00000000-0004-0000-4600-000001000000}"/>
    <hyperlink ref="C23" r:id="rId1" xr:uid="{00000000-0004-0000-4600-000002000000}"/>
    <hyperlink ref="C28" r:id="rId2" xr:uid="{00000000-0004-0000-4600-000003000000}"/>
  </hyperlinks>
  <pageMargins left="0.7" right="0.7" top="0.75" bottom="0.75" header="0.3" footer="0.3"/>
  <pageSetup scale="71" fitToHeight="0" orientation="portrait" horizontalDpi="4294967293" verticalDpi="4294967293" r:id="rId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Hoja69"/>
  <dimension ref="A1:L38"/>
  <sheetViews>
    <sheetView workbookViewId="0">
      <selection activeCell="A3" sqref="A3:XFD3"/>
    </sheetView>
  </sheetViews>
  <sheetFormatPr baseColWidth="10" defaultColWidth="11.44140625" defaultRowHeight="14.4"/>
  <cols>
    <col min="1" max="1" width="17.33203125" style="218" bestFit="1" customWidth="1"/>
    <col min="2" max="2" width="17.33203125" style="218" customWidth="1"/>
    <col min="3" max="3" width="38.5546875" style="218" bestFit="1" customWidth="1"/>
    <col min="4" max="4" width="11.5546875" style="218" bestFit="1" customWidth="1"/>
    <col min="5" max="5" width="14.109375" style="850" bestFit="1" customWidth="1"/>
    <col min="6" max="6" width="20.109375" style="850" customWidth="1"/>
    <col min="7" max="7" width="35.6640625" style="218" bestFit="1" customWidth="1"/>
    <col min="8" max="8" width="14.109375" style="850" bestFit="1" customWidth="1"/>
    <col min="9" max="9" width="25.5546875" style="850" bestFit="1" customWidth="1"/>
    <col min="10" max="10" width="35.6640625" style="218" bestFit="1" customWidth="1"/>
    <col min="11" max="11" width="13.109375" style="527" bestFit="1" customWidth="1"/>
    <col min="12" max="12" width="13.109375" style="527" customWidth="1"/>
    <col min="13" max="16384" width="11.44140625" style="218"/>
  </cols>
  <sheetData>
    <row r="1" spans="1:12" ht="15" customHeight="1">
      <c r="A1" s="446" t="s">
        <v>129</v>
      </c>
      <c r="B1" s="1126" t="s">
        <v>727</v>
      </c>
      <c r="C1" s="1126"/>
      <c r="D1" s="1126"/>
      <c r="E1" s="1126"/>
      <c r="F1" s="1126"/>
      <c r="G1" s="1126"/>
      <c r="H1" s="1126"/>
      <c r="I1" s="1126"/>
      <c r="J1" s="1126"/>
      <c r="K1" s="625" t="s">
        <v>137</v>
      </c>
      <c r="L1" s="625"/>
    </row>
    <row r="2" spans="1:12" ht="15" customHeight="1">
      <c r="A2" s="450"/>
      <c r="B2" s="504"/>
      <c r="C2" s="505"/>
      <c r="D2" s="506"/>
      <c r="E2" s="1123" t="s">
        <v>1335</v>
      </c>
      <c r="F2" s="1123"/>
      <c r="G2" s="1123"/>
      <c r="H2" s="1125" t="s">
        <v>1269</v>
      </c>
      <c r="I2" s="1123"/>
      <c r="J2" s="1124"/>
      <c r="K2" s="625" t="s">
        <v>449</v>
      </c>
      <c r="L2" s="625"/>
    </row>
    <row r="3" spans="1:12" s="748" customFormat="1" ht="28.8">
      <c r="A3" s="474" t="s">
        <v>165</v>
      </c>
      <c r="B3" s="474" t="s">
        <v>167</v>
      </c>
      <c r="C3" s="473" t="s">
        <v>168</v>
      </c>
      <c r="D3" s="472" t="s">
        <v>169</v>
      </c>
      <c r="E3" s="855" t="s">
        <v>1965</v>
      </c>
      <c r="F3" s="849" t="s">
        <v>738</v>
      </c>
      <c r="G3" s="428" t="s">
        <v>739</v>
      </c>
      <c r="H3" s="855" t="s">
        <v>1965</v>
      </c>
      <c r="I3" s="849" t="s">
        <v>1667</v>
      </c>
      <c r="J3" s="428" t="s">
        <v>739</v>
      </c>
      <c r="K3" s="844"/>
      <c r="L3" s="844"/>
    </row>
    <row r="4" spans="1:12" s="429" customFormat="1" ht="15" customHeight="1">
      <c r="A4" s="498" t="s">
        <v>170</v>
      </c>
      <c r="B4" s="499" t="s">
        <v>172</v>
      </c>
      <c r="C4" s="498" t="s">
        <v>173</v>
      </c>
      <c r="D4" s="500">
        <v>1001</v>
      </c>
      <c r="E4" s="747">
        <v>310265</v>
      </c>
      <c r="F4" s="747">
        <v>2069</v>
      </c>
      <c r="G4" s="314">
        <v>6.66</v>
      </c>
      <c r="H4" s="880">
        <v>340664</v>
      </c>
      <c r="I4" s="880">
        <v>2354</v>
      </c>
      <c r="J4" s="760">
        <v>6.91</v>
      </c>
      <c r="K4" s="891"/>
      <c r="L4" s="891"/>
    </row>
    <row r="5" spans="1:12" s="429" customFormat="1" ht="15" customHeight="1">
      <c r="A5" s="97" t="s">
        <v>175</v>
      </c>
      <c r="B5" s="399" t="s">
        <v>172</v>
      </c>
      <c r="C5" s="97" t="s">
        <v>175</v>
      </c>
      <c r="D5" s="96">
        <v>2101</v>
      </c>
      <c r="E5" s="747">
        <v>378244</v>
      </c>
      <c r="F5" s="747">
        <v>4103</v>
      </c>
      <c r="G5" s="314">
        <v>10.84</v>
      </c>
      <c r="H5" s="880">
        <v>410618</v>
      </c>
      <c r="I5" s="880">
        <v>1643</v>
      </c>
      <c r="J5" s="760">
        <v>4</v>
      </c>
      <c r="K5" s="891"/>
      <c r="L5" s="891"/>
    </row>
    <row r="6" spans="1:12" s="429" customFormat="1" ht="15" customHeight="1">
      <c r="A6" s="97" t="s">
        <v>175</v>
      </c>
      <c r="B6" s="399" t="s">
        <v>172</v>
      </c>
      <c r="C6" s="97" t="s">
        <v>177</v>
      </c>
      <c r="D6" s="96">
        <v>2201</v>
      </c>
      <c r="E6" s="747">
        <v>176459</v>
      </c>
      <c r="F6" s="747">
        <v>1801</v>
      </c>
      <c r="G6" s="314">
        <v>10.199999999999999</v>
      </c>
      <c r="H6" s="880">
        <v>184036</v>
      </c>
      <c r="I6" s="880">
        <v>523</v>
      </c>
      <c r="J6" s="760">
        <v>2.84</v>
      </c>
      <c r="K6" s="891"/>
      <c r="L6" s="891"/>
    </row>
    <row r="7" spans="1:12" s="429" customFormat="1" ht="15" customHeight="1">
      <c r="A7" s="97" t="s">
        <v>178</v>
      </c>
      <c r="B7" s="399" t="s">
        <v>172</v>
      </c>
      <c r="C7" s="97" t="s">
        <v>180</v>
      </c>
      <c r="D7" s="96">
        <v>3001</v>
      </c>
      <c r="E7" s="747">
        <v>189425</v>
      </c>
      <c r="F7" s="747">
        <v>264</v>
      </c>
      <c r="G7" s="314">
        <v>1.39</v>
      </c>
      <c r="H7" s="880">
        <v>183715</v>
      </c>
      <c r="I7" s="880">
        <v>1147</v>
      </c>
      <c r="J7" s="760">
        <v>6.24</v>
      </c>
      <c r="K7" s="891"/>
      <c r="L7" s="891"/>
    </row>
    <row r="8" spans="1:12" s="429" customFormat="1" ht="15" customHeight="1">
      <c r="A8" s="97" t="s">
        <v>178</v>
      </c>
      <c r="B8" s="399" t="s">
        <v>172</v>
      </c>
      <c r="C8" s="98" t="s">
        <v>183</v>
      </c>
      <c r="D8" s="96">
        <v>3301</v>
      </c>
      <c r="E8" s="747">
        <v>53087</v>
      </c>
      <c r="F8" s="747">
        <v>341</v>
      </c>
      <c r="G8" s="314">
        <v>6.42</v>
      </c>
      <c r="H8" s="880">
        <v>56544</v>
      </c>
      <c r="I8" s="880">
        <v>529</v>
      </c>
      <c r="J8" s="760">
        <v>9.36</v>
      </c>
      <c r="K8" s="891"/>
      <c r="L8" s="891"/>
    </row>
    <row r="9" spans="1:12" s="429" customFormat="1" ht="15" customHeight="1">
      <c r="A9" s="97" t="s">
        <v>184</v>
      </c>
      <c r="B9" s="399" t="s">
        <v>172</v>
      </c>
      <c r="C9" s="97" t="s">
        <v>186</v>
      </c>
      <c r="D9" s="96">
        <v>4001</v>
      </c>
      <c r="E9" s="747">
        <v>448381</v>
      </c>
      <c r="F9" s="747">
        <v>2631</v>
      </c>
      <c r="G9" s="314">
        <v>5.86</v>
      </c>
      <c r="H9" s="880">
        <v>495117</v>
      </c>
      <c r="I9" s="880">
        <v>3210</v>
      </c>
      <c r="J9" s="760">
        <v>6.48</v>
      </c>
      <c r="K9" s="891"/>
      <c r="L9" s="891"/>
    </row>
    <row r="10" spans="1:12" s="429" customFormat="1" ht="15" customHeight="1">
      <c r="A10" s="97" t="s">
        <v>184</v>
      </c>
      <c r="B10" s="399" t="s">
        <v>172</v>
      </c>
      <c r="C10" s="97" t="s">
        <v>189</v>
      </c>
      <c r="D10" s="96">
        <v>4301</v>
      </c>
      <c r="E10" s="747">
        <v>120469</v>
      </c>
      <c r="F10" s="747">
        <v>323</v>
      </c>
      <c r="G10" s="314">
        <v>2.68</v>
      </c>
      <c r="H10" s="880">
        <v>119936</v>
      </c>
      <c r="I10" s="880">
        <v>2405</v>
      </c>
      <c r="J10" s="760">
        <v>20.05</v>
      </c>
      <c r="K10" s="891"/>
      <c r="L10" s="891"/>
    </row>
    <row r="11" spans="1:12" s="429" customFormat="1" ht="15" customHeight="1">
      <c r="A11" s="97" t="s">
        <v>190</v>
      </c>
      <c r="B11" s="399" t="s">
        <v>191</v>
      </c>
      <c r="C11" s="97" t="s">
        <v>191</v>
      </c>
      <c r="D11" s="96">
        <v>5001</v>
      </c>
      <c r="E11" s="747">
        <v>1109860</v>
      </c>
      <c r="F11" s="747">
        <v>6306</v>
      </c>
      <c r="G11" s="314">
        <v>5.68</v>
      </c>
      <c r="H11" s="880">
        <v>1169010</v>
      </c>
      <c r="I11" s="880">
        <v>11348</v>
      </c>
      <c r="J11" s="760">
        <v>9.7100000000000009</v>
      </c>
      <c r="K11" s="891"/>
      <c r="L11" s="891"/>
    </row>
    <row r="12" spans="1:12" s="429" customFormat="1" ht="15" customHeight="1">
      <c r="A12" s="97" t="s">
        <v>190</v>
      </c>
      <c r="B12" s="399" t="s">
        <v>172</v>
      </c>
      <c r="C12" s="98" t="s">
        <v>198</v>
      </c>
      <c r="D12" s="96">
        <v>5301</v>
      </c>
      <c r="E12" s="747">
        <v>86521</v>
      </c>
      <c r="F12" s="747">
        <v>926</v>
      </c>
      <c r="G12" s="314">
        <v>10.7</v>
      </c>
      <c r="H12" s="880">
        <v>87859</v>
      </c>
      <c r="I12" s="880">
        <v>1202</v>
      </c>
      <c r="J12" s="760">
        <v>13.68</v>
      </c>
      <c r="K12" s="891"/>
      <c r="L12" s="891"/>
    </row>
    <row r="13" spans="1:12" s="429" customFormat="1" ht="15" customHeight="1">
      <c r="A13" s="97" t="s">
        <v>190</v>
      </c>
      <c r="B13" s="399" t="s">
        <v>172</v>
      </c>
      <c r="C13" s="98" t="s">
        <v>201</v>
      </c>
      <c r="D13" s="96">
        <v>5501</v>
      </c>
      <c r="E13" s="747">
        <v>185949</v>
      </c>
      <c r="F13" s="747">
        <v>2229</v>
      </c>
      <c r="G13" s="314">
        <v>11.98</v>
      </c>
      <c r="H13" s="880">
        <v>193096</v>
      </c>
      <c r="I13" s="880">
        <v>1543</v>
      </c>
      <c r="J13" s="760">
        <v>7.99</v>
      </c>
      <c r="K13" s="891"/>
      <c r="L13" s="891"/>
    </row>
    <row r="14" spans="1:12" s="429" customFormat="1" ht="15" customHeight="1">
      <c r="A14" s="97" t="s">
        <v>190</v>
      </c>
      <c r="B14" s="399" t="s">
        <v>172</v>
      </c>
      <c r="C14" s="97" t="s">
        <v>206</v>
      </c>
      <c r="D14" s="96">
        <v>5601</v>
      </c>
      <c r="E14" s="747">
        <v>126276</v>
      </c>
      <c r="F14" s="747">
        <v>2929</v>
      </c>
      <c r="G14" s="314">
        <v>23.19</v>
      </c>
      <c r="H14" s="880">
        <v>132481</v>
      </c>
      <c r="I14" s="880">
        <v>1730</v>
      </c>
      <c r="J14" s="760">
        <v>13.06</v>
      </c>
      <c r="K14" s="891"/>
      <c r="L14" s="891"/>
    </row>
    <row r="15" spans="1:12" s="429" customFormat="1" ht="15" customHeight="1">
      <c r="A15" s="97" t="s">
        <v>190</v>
      </c>
      <c r="B15" s="399" t="s">
        <v>172</v>
      </c>
      <c r="C15" s="98" t="s">
        <v>210</v>
      </c>
      <c r="D15" s="96">
        <v>5701</v>
      </c>
      <c r="E15" s="747">
        <v>73842</v>
      </c>
      <c r="F15" s="747">
        <v>830</v>
      </c>
      <c r="G15" s="314">
        <v>11.24</v>
      </c>
      <c r="H15" s="880">
        <v>82312</v>
      </c>
      <c r="I15" s="880">
        <v>576</v>
      </c>
      <c r="J15" s="760">
        <v>7</v>
      </c>
      <c r="K15" s="891"/>
      <c r="L15" s="891"/>
    </row>
    <row r="16" spans="1:12" s="429" customFormat="1" ht="15" customHeight="1">
      <c r="A16" s="97" t="s">
        <v>216</v>
      </c>
      <c r="B16" s="399" t="s">
        <v>172</v>
      </c>
      <c r="C16" s="97" t="s">
        <v>218</v>
      </c>
      <c r="D16" s="96">
        <v>6001</v>
      </c>
      <c r="E16" s="747">
        <v>285054</v>
      </c>
      <c r="F16" s="747">
        <v>4071</v>
      </c>
      <c r="G16" s="314">
        <v>14.28</v>
      </c>
      <c r="H16" s="880">
        <v>320390</v>
      </c>
      <c r="I16" s="880">
        <v>2826</v>
      </c>
      <c r="J16" s="760">
        <v>8.82</v>
      </c>
      <c r="K16" s="891"/>
      <c r="L16" s="891"/>
    </row>
    <row r="17" spans="1:12" s="429" customFormat="1" ht="15" customHeight="1">
      <c r="A17" s="97" t="s">
        <v>216</v>
      </c>
      <c r="B17" s="399" t="s">
        <v>172</v>
      </c>
      <c r="C17" s="98" t="s">
        <v>221</v>
      </c>
      <c r="D17" s="96">
        <v>6115</v>
      </c>
      <c r="E17" s="747">
        <v>61102</v>
      </c>
      <c r="F17" s="747">
        <v>939</v>
      </c>
      <c r="G17" s="314">
        <v>15.36</v>
      </c>
      <c r="H17" s="880">
        <v>62958</v>
      </c>
      <c r="I17" s="880">
        <v>807</v>
      </c>
      <c r="J17" s="760">
        <v>12.82</v>
      </c>
      <c r="K17" s="891"/>
      <c r="L17" s="891"/>
    </row>
    <row r="18" spans="1:12" s="429" customFormat="1" ht="15" customHeight="1">
      <c r="A18" s="97" t="s">
        <v>216</v>
      </c>
      <c r="B18" s="399" t="s">
        <v>172</v>
      </c>
      <c r="C18" s="98" t="s">
        <v>223</v>
      </c>
      <c r="D18" s="96">
        <v>6301</v>
      </c>
      <c r="E18" s="747">
        <v>73586</v>
      </c>
      <c r="F18" s="747">
        <v>154</v>
      </c>
      <c r="G18" s="314">
        <v>2.09</v>
      </c>
      <c r="H18" s="880">
        <v>77763</v>
      </c>
      <c r="I18" s="880">
        <v>694</v>
      </c>
      <c r="J18" s="760">
        <v>8.92</v>
      </c>
      <c r="K18" s="891"/>
      <c r="L18" s="891"/>
    </row>
    <row r="19" spans="1:12" s="429" customFormat="1" ht="15" customHeight="1">
      <c r="A19" s="97" t="s">
        <v>224</v>
      </c>
      <c r="B19" s="399" t="s">
        <v>172</v>
      </c>
      <c r="C19" s="97" t="s">
        <v>226</v>
      </c>
      <c r="D19" s="96">
        <v>7001</v>
      </c>
      <c r="E19" s="747">
        <v>282673</v>
      </c>
      <c r="F19" s="747">
        <v>4339</v>
      </c>
      <c r="G19" s="314">
        <v>15.34</v>
      </c>
      <c r="H19" s="880">
        <v>292164</v>
      </c>
      <c r="I19" s="880">
        <v>2571</v>
      </c>
      <c r="J19" s="760">
        <v>8.8000000000000007</v>
      </c>
      <c r="K19" s="891"/>
      <c r="L19" s="891"/>
    </row>
    <row r="20" spans="1:12" s="429" customFormat="1" ht="15" customHeight="1">
      <c r="A20" s="97" t="s">
        <v>224</v>
      </c>
      <c r="B20" s="399" t="s">
        <v>172</v>
      </c>
      <c r="C20" s="98" t="s">
        <v>227</v>
      </c>
      <c r="D20" s="96">
        <v>7102</v>
      </c>
      <c r="E20" s="747">
        <v>50754</v>
      </c>
      <c r="F20" s="747">
        <v>554</v>
      </c>
      <c r="G20" s="314">
        <v>10.91</v>
      </c>
      <c r="H20" s="880">
        <v>50148</v>
      </c>
      <c r="I20" s="880">
        <v>745</v>
      </c>
      <c r="J20" s="760">
        <v>14.86</v>
      </c>
      <c r="K20" s="891"/>
      <c r="L20" s="891"/>
    </row>
    <row r="21" spans="1:12" s="429" customFormat="1" ht="15" customHeight="1">
      <c r="A21" s="97" t="s">
        <v>224</v>
      </c>
      <c r="B21" s="399" t="s">
        <v>172</v>
      </c>
      <c r="C21" s="97" t="s">
        <v>229</v>
      </c>
      <c r="D21" s="96">
        <v>7301</v>
      </c>
      <c r="E21" s="747">
        <v>169181</v>
      </c>
      <c r="F21" s="747">
        <v>3397</v>
      </c>
      <c r="G21" s="314">
        <v>20.07</v>
      </c>
      <c r="H21" s="880">
        <v>188263</v>
      </c>
      <c r="I21" s="880">
        <v>844</v>
      </c>
      <c r="J21" s="760">
        <v>4.4800000000000004</v>
      </c>
      <c r="K21" s="891"/>
      <c r="L21" s="891"/>
    </row>
    <row r="22" spans="1:12" s="429" customFormat="1" ht="15" customHeight="1">
      <c r="A22" s="97" t="s">
        <v>224</v>
      </c>
      <c r="B22" s="399" t="s">
        <v>172</v>
      </c>
      <c r="C22" s="98" t="s">
        <v>232</v>
      </c>
      <c r="D22" s="96">
        <v>7401</v>
      </c>
      <c r="E22" s="747">
        <v>91030</v>
      </c>
      <c r="F22" s="747">
        <v>1557</v>
      </c>
      <c r="G22" s="314">
        <v>17.100000000000001</v>
      </c>
      <c r="H22" s="880">
        <v>100077</v>
      </c>
      <c r="I22" s="880">
        <v>1387</v>
      </c>
      <c r="J22" s="760">
        <v>13.86</v>
      </c>
      <c r="K22" s="891"/>
      <c r="L22" s="891"/>
    </row>
    <row r="23" spans="1:12" s="429" customFormat="1" ht="15" customHeight="1">
      <c r="A23" s="97" t="s">
        <v>233</v>
      </c>
      <c r="B23" s="399" t="s">
        <v>235</v>
      </c>
      <c r="C23" s="97" t="s">
        <v>235</v>
      </c>
      <c r="D23" s="96">
        <v>8001</v>
      </c>
      <c r="E23" s="747">
        <v>1054053</v>
      </c>
      <c r="F23" s="747">
        <v>8753</v>
      </c>
      <c r="G23" s="314">
        <v>8.3000000000000007</v>
      </c>
      <c r="H23" s="880">
        <v>1046107</v>
      </c>
      <c r="I23" s="880">
        <v>8432</v>
      </c>
      <c r="J23" s="760">
        <v>8.06</v>
      </c>
      <c r="K23" s="891"/>
      <c r="L23" s="891"/>
    </row>
    <row r="24" spans="1:12" s="429" customFormat="1" ht="15" customHeight="1">
      <c r="A24" s="97" t="s">
        <v>233</v>
      </c>
      <c r="B24" s="399" t="s">
        <v>172</v>
      </c>
      <c r="C24" s="97" t="s">
        <v>246</v>
      </c>
      <c r="D24" s="96">
        <v>8301</v>
      </c>
      <c r="E24" s="747">
        <v>223262</v>
      </c>
      <c r="F24" s="747">
        <v>523</v>
      </c>
      <c r="G24" s="314">
        <v>2.34</v>
      </c>
      <c r="H24" s="880">
        <v>244575</v>
      </c>
      <c r="I24" s="880">
        <v>1803</v>
      </c>
      <c r="J24" s="760">
        <v>7.37</v>
      </c>
      <c r="K24" s="891"/>
      <c r="L24" s="891"/>
    </row>
    <row r="25" spans="1:12" s="429" customFormat="1" ht="15" customHeight="1">
      <c r="A25" s="97" t="s">
        <v>249</v>
      </c>
      <c r="B25" s="399" t="s">
        <v>172</v>
      </c>
      <c r="C25" s="97" t="s">
        <v>251</v>
      </c>
      <c r="D25" s="96">
        <v>9001</v>
      </c>
      <c r="E25" s="747">
        <v>374763</v>
      </c>
      <c r="F25" s="747">
        <v>9283</v>
      </c>
      <c r="G25" s="314">
        <v>24.77</v>
      </c>
      <c r="H25" s="880">
        <v>381719</v>
      </c>
      <c r="I25" s="880">
        <v>5493</v>
      </c>
      <c r="J25" s="760">
        <v>14.39</v>
      </c>
      <c r="K25" s="891"/>
      <c r="L25" s="891"/>
    </row>
    <row r="26" spans="1:12" s="429" customFormat="1" ht="15" customHeight="1">
      <c r="A26" s="97" t="s">
        <v>249</v>
      </c>
      <c r="B26" s="399" t="s">
        <v>172</v>
      </c>
      <c r="C26" s="98" t="s">
        <v>254</v>
      </c>
      <c r="D26" s="96">
        <v>9120</v>
      </c>
      <c r="E26" s="747">
        <v>55002</v>
      </c>
      <c r="F26" s="747">
        <v>561</v>
      </c>
      <c r="G26" s="314">
        <v>10.19</v>
      </c>
      <c r="H26" s="880">
        <v>58574</v>
      </c>
      <c r="I26" s="880">
        <v>1044</v>
      </c>
      <c r="J26" s="760">
        <v>17.82</v>
      </c>
      <c r="K26" s="891"/>
      <c r="L26" s="891"/>
    </row>
    <row r="27" spans="1:12" s="429" customFormat="1" ht="15" customHeight="1">
      <c r="A27" s="97" t="s">
        <v>249</v>
      </c>
      <c r="B27" s="399" t="s">
        <v>172</v>
      </c>
      <c r="C27" s="98" t="s">
        <v>256</v>
      </c>
      <c r="D27" s="96">
        <v>9201</v>
      </c>
      <c r="E27" s="747">
        <v>55289</v>
      </c>
      <c r="F27" s="747">
        <v>1207</v>
      </c>
      <c r="G27" s="314">
        <v>21.83</v>
      </c>
      <c r="H27" s="880">
        <v>55761</v>
      </c>
      <c r="I27" s="880">
        <v>806</v>
      </c>
      <c r="J27" s="760">
        <v>14.45</v>
      </c>
      <c r="K27" s="891"/>
      <c r="L27" s="891"/>
    </row>
    <row r="28" spans="1:12" s="429" customFormat="1" ht="15" customHeight="1">
      <c r="A28" s="97" t="s">
        <v>257</v>
      </c>
      <c r="B28" s="399" t="s">
        <v>172</v>
      </c>
      <c r="C28" s="97" t="s">
        <v>259</v>
      </c>
      <c r="D28" s="96">
        <v>10001</v>
      </c>
      <c r="E28" s="747">
        <v>284581</v>
      </c>
      <c r="F28" s="747">
        <v>4743</v>
      </c>
      <c r="G28" s="314">
        <v>16.66</v>
      </c>
      <c r="H28" s="880">
        <v>313708</v>
      </c>
      <c r="I28" s="880">
        <v>3380</v>
      </c>
      <c r="J28" s="760">
        <v>10.77</v>
      </c>
      <c r="K28" s="891"/>
      <c r="L28" s="891"/>
    </row>
    <row r="29" spans="1:12" s="429" customFormat="1" ht="15" customHeight="1">
      <c r="A29" s="97" t="s">
        <v>257</v>
      </c>
      <c r="B29" s="399" t="s">
        <v>172</v>
      </c>
      <c r="C29" s="98" t="s">
        <v>263</v>
      </c>
      <c r="D29" s="96">
        <v>10201</v>
      </c>
      <c r="E29" s="747">
        <v>48665</v>
      </c>
      <c r="F29" s="747">
        <v>82</v>
      </c>
      <c r="G29" s="314">
        <v>1.68</v>
      </c>
      <c r="H29" s="880">
        <v>47214</v>
      </c>
      <c r="I29" s="880">
        <v>808</v>
      </c>
      <c r="J29" s="760">
        <v>17.11</v>
      </c>
      <c r="K29" s="891"/>
      <c r="L29" s="891"/>
    </row>
    <row r="30" spans="1:12" s="429" customFormat="1" ht="15" customHeight="1">
      <c r="A30" s="97" t="s">
        <v>257</v>
      </c>
      <c r="B30" s="399" t="s">
        <v>172</v>
      </c>
      <c r="C30" s="97" t="s">
        <v>264</v>
      </c>
      <c r="D30" s="96">
        <v>10301</v>
      </c>
      <c r="E30" s="747">
        <v>157630</v>
      </c>
      <c r="F30" s="747">
        <v>963</v>
      </c>
      <c r="G30" s="314">
        <v>6.1</v>
      </c>
      <c r="H30" s="880">
        <v>172336</v>
      </c>
      <c r="I30" s="880">
        <v>2208</v>
      </c>
      <c r="J30" s="760">
        <v>12.81</v>
      </c>
      <c r="K30" s="891"/>
      <c r="L30" s="891"/>
    </row>
    <row r="31" spans="1:12" s="429" customFormat="1" ht="15" customHeight="1">
      <c r="A31" s="97" t="s">
        <v>265</v>
      </c>
      <c r="B31" s="399" t="s">
        <v>172</v>
      </c>
      <c r="C31" s="98" t="s">
        <v>266</v>
      </c>
      <c r="D31" s="96">
        <v>11101</v>
      </c>
      <c r="E31" s="747">
        <v>60482</v>
      </c>
      <c r="F31" s="747">
        <v>1307</v>
      </c>
      <c r="G31" s="314">
        <v>21.6</v>
      </c>
      <c r="H31" s="880">
        <v>60822</v>
      </c>
      <c r="I31" s="880">
        <v>1084</v>
      </c>
      <c r="J31" s="760">
        <v>17.82</v>
      </c>
      <c r="K31" s="891"/>
      <c r="L31" s="891"/>
    </row>
    <row r="32" spans="1:12" s="429" customFormat="1" ht="15" customHeight="1">
      <c r="A32" s="97" t="s">
        <v>267</v>
      </c>
      <c r="B32" s="399" t="s">
        <v>172</v>
      </c>
      <c r="C32" s="97" t="s">
        <v>268</v>
      </c>
      <c r="D32" s="96">
        <v>12101</v>
      </c>
      <c r="E32" s="747">
        <v>128326</v>
      </c>
      <c r="F32" s="747">
        <v>2008</v>
      </c>
      <c r="G32" s="314">
        <v>15.64</v>
      </c>
      <c r="H32" s="880">
        <v>140132</v>
      </c>
      <c r="I32" s="880">
        <v>1577</v>
      </c>
      <c r="J32" s="760">
        <v>11.25</v>
      </c>
      <c r="K32" s="891"/>
      <c r="L32" s="891"/>
    </row>
    <row r="33" spans="1:12" s="429" customFormat="1" ht="15" customHeight="1">
      <c r="A33" s="97" t="s">
        <v>269</v>
      </c>
      <c r="B33" s="399" t="s">
        <v>271</v>
      </c>
      <c r="C33" s="97" t="s">
        <v>271</v>
      </c>
      <c r="D33" s="96">
        <v>13001</v>
      </c>
      <c r="E33" s="747">
        <v>7139605</v>
      </c>
      <c r="F33" s="747">
        <v>43939</v>
      </c>
      <c r="G33" s="314">
        <v>6.15</v>
      </c>
      <c r="H33" s="880">
        <v>7707058</v>
      </c>
      <c r="I33" s="880">
        <v>38109</v>
      </c>
      <c r="J33" s="760">
        <v>4.9400000000000004</v>
      </c>
      <c r="K33" s="891"/>
      <c r="L33" s="891"/>
    </row>
    <row r="34" spans="1:12" s="429" customFormat="1" ht="15" customHeight="1">
      <c r="A34" s="97" t="s">
        <v>269</v>
      </c>
      <c r="B34" s="399" t="s">
        <v>172</v>
      </c>
      <c r="C34" s="97" t="s">
        <v>316</v>
      </c>
      <c r="D34" s="96">
        <v>13501</v>
      </c>
      <c r="E34" s="747">
        <v>116680</v>
      </c>
      <c r="F34" s="747">
        <v>1953</v>
      </c>
      <c r="G34" s="314">
        <v>16.73</v>
      </c>
      <c r="H34" s="880">
        <v>138793</v>
      </c>
      <c r="I34" s="880">
        <v>1291</v>
      </c>
      <c r="J34" s="760">
        <v>9.3000000000000007</v>
      </c>
      <c r="K34" s="891"/>
      <c r="L34" s="891"/>
    </row>
    <row r="35" spans="1:12" s="429" customFormat="1" ht="15" customHeight="1">
      <c r="A35" s="97" t="s">
        <v>322</v>
      </c>
      <c r="B35" s="399" t="s">
        <v>172</v>
      </c>
      <c r="C35" s="97" t="s">
        <v>323</v>
      </c>
      <c r="D35" s="96">
        <v>14101</v>
      </c>
      <c r="E35" s="747">
        <v>167861</v>
      </c>
      <c r="F35" s="747">
        <v>3248</v>
      </c>
      <c r="G35" s="314">
        <v>19.34</v>
      </c>
      <c r="H35" s="880">
        <v>175117</v>
      </c>
      <c r="I35" s="880">
        <v>2529</v>
      </c>
      <c r="J35" s="760">
        <v>14.44</v>
      </c>
      <c r="K35" s="891"/>
      <c r="L35" s="891"/>
    </row>
    <row r="36" spans="1:12" s="429" customFormat="1" ht="15" customHeight="1">
      <c r="A36" s="97" t="s">
        <v>324</v>
      </c>
      <c r="B36" s="399" t="s">
        <v>172</v>
      </c>
      <c r="C36" s="97" t="s">
        <v>325</v>
      </c>
      <c r="D36" s="96">
        <v>15101</v>
      </c>
      <c r="E36" s="747">
        <v>235677</v>
      </c>
      <c r="F36" s="747">
        <v>358</v>
      </c>
      <c r="G36" s="314">
        <v>1.51</v>
      </c>
      <c r="H36" s="880">
        <v>242510</v>
      </c>
      <c r="I36" s="880">
        <v>742</v>
      </c>
      <c r="J36" s="760">
        <v>3.06</v>
      </c>
      <c r="K36" s="891"/>
      <c r="L36" s="891"/>
    </row>
    <row r="37" spans="1:12" s="429" customFormat="1" ht="15" customHeight="1">
      <c r="A37" s="97" t="s">
        <v>326</v>
      </c>
      <c r="B37" s="399" t="s">
        <v>172</v>
      </c>
      <c r="C37" s="97" t="s">
        <v>328</v>
      </c>
      <c r="D37" s="96">
        <v>16101</v>
      </c>
      <c r="E37" s="747">
        <v>211951</v>
      </c>
      <c r="F37" s="747">
        <v>3034</v>
      </c>
      <c r="G37" s="314">
        <v>14.31</v>
      </c>
      <c r="H37" s="880">
        <v>230144</v>
      </c>
      <c r="I37" s="880">
        <v>1768</v>
      </c>
      <c r="J37" s="760">
        <v>7.68</v>
      </c>
      <c r="K37" s="891"/>
      <c r="L37" s="891"/>
    </row>
    <row r="38" spans="1:12" s="429" customFormat="1" ht="15" customHeight="1">
      <c r="A38" s="97" t="s">
        <v>326</v>
      </c>
      <c r="B38" s="399" t="s">
        <v>172</v>
      </c>
      <c r="C38" s="98" t="s">
        <v>332</v>
      </c>
      <c r="D38" s="96">
        <v>16301</v>
      </c>
      <c r="E38" s="747">
        <v>53085</v>
      </c>
      <c r="F38" s="747">
        <v>1135</v>
      </c>
      <c r="G38" s="314">
        <v>21.38</v>
      </c>
      <c r="H38" s="880">
        <v>55935</v>
      </c>
      <c r="I38" s="880">
        <v>844</v>
      </c>
      <c r="J38" s="760">
        <v>15.09</v>
      </c>
      <c r="K38" s="891"/>
      <c r="L38" s="891"/>
    </row>
  </sheetData>
  <autoFilter ref="A3:M38" xr:uid="{00000000-0001-0000-4700-000000000000}"/>
  <mergeCells count="3">
    <mergeCell ref="E2:G2"/>
    <mergeCell ref="H2:J2"/>
    <mergeCell ref="B1:J1"/>
  </mergeCells>
  <hyperlinks>
    <hyperlink ref="K1" location="INDICE!A1" display="INDICE" xr:uid="{00000000-0004-0000-4700-000000000000}"/>
    <hyperlink ref="K2" location="Matriz_Estadisticas!A1" display="ESTADÍSTICAS" xr:uid="{00000000-0004-0000-4700-000001000000}"/>
    <hyperlink ref="A1" location="INDICE!C95" display="IP_47a" xr:uid="{00000000-0004-0000-4700-000002000000}"/>
  </hyperlinks>
  <pageMargins left="0.7" right="0.7" top="0.75" bottom="0.75" header="0.3" footer="0.3"/>
  <pageSetup orientation="portrait" horizontalDpi="4294967293" verticalDpi="4294967293"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70">
    <pageSetUpPr fitToPage="1"/>
  </sheetPr>
  <dimension ref="A1:D38"/>
  <sheetViews>
    <sheetView zoomScaleNormal="100" workbookViewId="0"/>
  </sheetViews>
  <sheetFormatPr baseColWidth="10" defaultColWidth="96.44140625" defaultRowHeight="13.8"/>
  <cols>
    <col min="1" max="1" width="44.44140625" style="6" bestFit="1" customWidth="1"/>
    <col min="2" max="3" width="100.6640625" style="6" customWidth="1"/>
    <col min="4" max="4" width="11.6640625" style="6" customWidth="1"/>
    <col min="5" max="16384" width="96.44140625" style="6"/>
  </cols>
  <sheetData>
    <row r="1" spans="1:4" ht="14.4">
      <c r="A1" s="442" t="s">
        <v>419</v>
      </c>
      <c r="B1" s="480" t="s">
        <v>1275</v>
      </c>
      <c r="C1" s="552" t="s">
        <v>1276</v>
      </c>
      <c r="D1" s="550" t="s">
        <v>137</v>
      </c>
    </row>
    <row r="2" spans="1:4" ht="15" customHeight="1">
      <c r="A2" s="263" t="s">
        <v>6</v>
      </c>
      <c r="B2" s="274" t="s">
        <v>128</v>
      </c>
      <c r="C2" s="739" t="s">
        <v>128</v>
      </c>
    </row>
    <row r="3" spans="1:4" ht="15" customHeight="1">
      <c r="A3" s="263" t="s">
        <v>4</v>
      </c>
      <c r="B3" s="274" t="s">
        <v>126</v>
      </c>
      <c r="C3" s="739" t="s">
        <v>126</v>
      </c>
    </row>
    <row r="4" spans="1:4" ht="15" customHeight="1">
      <c r="A4" s="263" t="s">
        <v>388</v>
      </c>
      <c r="B4" s="274" t="s">
        <v>127</v>
      </c>
      <c r="C4" s="739" t="s">
        <v>127</v>
      </c>
    </row>
    <row r="5" spans="1:4" ht="15" customHeight="1">
      <c r="A5" s="263" t="s">
        <v>9</v>
      </c>
      <c r="B5" s="274" t="s">
        <v>740</v>
      </c>
      <c r="C5" s="739" t="s">
        <v>740</v>
      </c>
    </row>
    <row r="6" spans="1:4" ht="15" customHeight="1">
      <c r="A6" s="263" t="s">
        <v>138</v>
      </c>
      <c r="B6" s="274" t="s">
        <v>421</v>
      </c>
      <c r="C6" s="739" t="s">
        <v>421</v>
      </c>
    </row>
    <row r="7" spans="1:4" ht="15" customHeight="1">
      <c r="A7" s="263" t="s">
        <v>7</v>
      </c>
      <c r="B7" s="274" t="s">
        <v>422</v>
      </c>
      <c r="C7" s="739" t="s">
        <v>422</v>
      </c>
    </row>
    <row r="8" spans="1:4" ht="15" customHeight="1">
      <c r="A8" s="263" t="s">
        <v>389</v>
      </c>
      <c r="B8" s="196">
        <v>2015</v>
      </c>
      <c r="C8" s="740">
        <v>2019</v>
      </c>
    </row>
    <row r="9" spans="1:4" ht="15" customHeight="1">
      <c r="A9" s="263" t="s">
        <v>390</v>
      </c>
      <c r="B9" s="189" t="s">
        <v>12</v>
      </c>
      <c r="C9" s="741" t="s">
        <v>12</v>
      </c>
    </row>
    <row r="10" spans="1:4" ht="69">
      <c r="A10" s="100" t="s">
        <v>391</v>
      </c>
      <c r="B10" s="190" t="s">
        <v>741</v>
      </c>
      <c r="C10" s="742" t="s">
        <v>1661</v>
      </c>
    </row>
    <row r="11" spans="1:4" ht="15" customHeight="1">
      <c r="A11" s="263" t="s">
        <v>392</v>
      </c>
      <c r="B11" s="189" t="s">
        <v>729</v>
      </c>
      <c r="C11" s="743" t="s">
        <v>729</v>
      </c>
    </row>
    <row r="12" spans="1:4" ht="15" customHeight="1">
      <c r="A12" s="263" t="s">
        <v>393</v>
      </c>
      <c r="B12" s="189" t="s">
        <v>730</v>
      </c>
      <c r="C12" s="743" t="s">
        <v>1662</v>
      </c>
    </row>
    <row r="13" spans="1:4" ht="15" customHeight="1">
      <c r="A13" s="263" t="s">
        <v>394</v>
      </c>
      <c r="B13" s="189" t="s">
        <v>730</v>
      </c>
      <c r="C13" s="743" t="s">
        <v>1662</v>
      </c>
    </row>
    <row r="14" spans="1:4" ht="15" customHeight="1">
      <c r="A14" s="263" t="s">
        <v>139</v>
      </c>
      <c r="B14" s="189" t="s">
        <v>731</v>
      </c>
      <c r="C14" s="189" t="s">
        <v>731</v>
      </c>
    </row>
    <row r="15" spans="1:4" ht="15" customHeight="1">
      <c r="A15" s="263" t="s">
        <v>395</v>
      </c>
      <c r="B15" s="194">
        <v>43096</v>
      </c>
      <c r="C15" s="744">
        <v>43096</v>
      </c>
    </row>
    <row r="16" spans="1:4" ht="15" customHeight="1">
      <c r="A16" s="263" t="s">
        <v>396</v>
      </c>
      <c r="B16" s="194">
        <v>43676</v>
      </c>
      <c r="C16" s="194">
        <v>44132</v>
      </c>
    </row>
    <row r="17" spans="1:3" ht="15" customHeight="1">
      <c r="A17" s="263" t="s">
        <v>397</v>
      </c>
      <c r="B17" s="274" t="s">
        <v>732</v>
      </c>
      <c r="C17" s="743" t="s">
        <v>732</v>
      </c>
    </row>
    <row r="18" spans="1:3" ht="15" customHeight="1">
      <c r="A18" s="263" t="s">
        <v>398</v>
      </c>
      <c r="B18" s="274" t="s">
        <v>733</v>
      </c>
      <c r="C18" s="274" t="s">
        <v>733</v>
      </c>
    </row>
    <row r="19" spans="1:3" ht="15" customHeight="1">
      <c r="A19" s="263" t="s">
        <v>399</v>
      </c>
      <c r="B19" s="274" t="s">
        <v>703</v>
      </c>
      <c r="C19" s="745" t="s">
        <v>703</v>
      </c>
    </row>
    <row r="20" spans="1:3" ht="15" customHeight="1">
      <c r="A20" s="263" t="s">
        <v>400</v>
      </c>
      <c r="B20" s="274" t="s">
        <v>479</v>
      </c>
      <c r="C20" s="518" t="s">
        <v>479</v>
      </c>
    </row>
    <row r="21" spans="1:3" ht="15" customHeight="1">
      <c r="A21" s="263" t="s">
        <v>403</v>
      </c>
      <c r="B21" s="274" t="s">
        <v>734</v>
      </c>
      <c r="C21" s="274" t="s">
        <v>734</v>
      </c>
    </row>
    <row r="22" spans="1:3" ht="15" customHeight="1">
      <c r="A22" s="263" t="s">
        <v>404</v>
      </c>
      <c r="B22" s="274" t="s">
        <v>742</v>
      </c>
      <c r="C22" s="274" t="s">
        <v>742</v>
      </c>
    </row>
    <row r="23" spans="1:3" ht="15" customHeight="1">
      <c r="A23" s="263" t="s">
        <v>435</v>
      </c>
      <c r="B23" s="356" t="s">
        <v>736</v>
      </c>
      <c r="C23" s="274" t="s">
        <v>1663</v>
      </c>
    </row>
    <row r="24" spans="1:3" ht="15" customHeight="1">
      <c r="A24" s="263" t="s">
        <v>405</v>
      </c>
      <c r="B24" s="136">
        <v>2015</v>
      </c>
      <c r="C24" s="518">
        <v>2019</v>
      </c>
    </row>
    <row r="25" spans="1:3" ht="15" customHeight="1">
      <c r="A25" s="263" t="s">
        <v>406</v>
      </c>
      <c r="B25" s="274" t="s">
        <v>12</v>
      </c>
      <c r="C25" s="743" t="s">
        <v>470</v>
      </c>
    </row>
    <row r="26" spans="1:3" ht="15" customHeight="1">
      <c r="A26" s="263" t="s">
        <v>407</v>
      </c>
      <c r="B26" s="274" t="s">
        <v>1967</v>
      </c>
      <c r="C26" s="274" t="s">
        <v>1967</v>
      </c>
    </row>
    <row r="27" spans="1:3" ht="15" customHeight="1">
      <c r="A27" s="263" t="s">
        <v>408</v>
      </c>
      <c r="B27" s="274" t="s">
        <v>434</v>
      </c>
      <c r="C27" s="274" t="s">
        <v>434</v>
      </c>
    </row>
    <row r="28" spans="1:3" ht="15" customHeight="1">
      <c r="A28" s="263" t="s">
        <v>439</v>
      </c>
      <c r="B28" s="266" t="s">
        <v>743</v>
      </c>
      <c r="C28" s="274" t="s">
        <v>743</v>
      </c>
    </row>
    <row r="29" spans="1:3" ht="15" customHeight="1">
      <c r="A29" s="263" t="s">
        <v>409</v>
      </c>
      <c r="B29" s="196">
        <v>2015</v>
      </c>
      <c r="C29" s="196">
        <v>2019</v>
      </c>
    </row>
    <row r="30" spans="1:3" ht="15" customHeight="1">
      <c r="A30" s="263" t="s">
        <v>410</v>
      </c>
      <c r="B30" s="274" t="s">
        <v>470</v>
      </c>
      <c r="C30" s="274" t="s">
        <v>470</v>
      </c>
    </row>
    <row r="31" spans="1:3" ht="15" customHeight="1">
      <c r="A31" s="263" t="s">
        <v>411</v>
      </c>
      <c r="B31" s="274"/>
      <c r="C31" s="196"/>
    </row>
    <row r="32" spans="1:3" ht="15" customHeight="1">
      <c r="A32" s="263" t="s">
        <v>412</v>
      </c>
      <c r="B32" s="274"/>
      <c r="C32" s="196"/>
    </row>
    <row r="33" spans="1:3" ht="15" customHeight="1">
      <c r="A33" s="263" t="s">
        <v>440</v>
      </c>
      <c r="B33" s="274"/>
      <c r="C33" s="196"/>
    </row>
    <row r="34" spans="1:3" ht="15" customHeight="1">
      <c r="A34" s="263" t="s">
        <v>413</v>
      </c>
      <c r="B34" s="274"/>
      <c r="C34" s="196"/>
    </row>
    <row r="35" spans="1:3" ht="15" customHeight="1">
      <c r="A35" s="263" t="s">
        <v>414</v>
      </c>
      <c r="B35" s="274"/>
      <c r="C35" s="196"/>
    </row>
    <row r="36" spans="1:3" ht="41.4">
      <c r="A36" s="263" t="s">
        <v>401</v>
      </c>
      <c r="B36" s="258" t="s">
        <v>571</v>
      </c>
      <c r="C36" s="258" t="s">
        <v>1943</v>
      </c>
    </row>
    <row r="37" spans="1:3" ht="41.4">
      <c r="A37" s="545" t="s">
        <v>1267</v>
      </c>
      <c r="B37" s="258" t="s">
        <v>485</v>
      </c>
      <c r="C37" s="258" t="s">
        <v>1664</v>
      </c>
    </row>
    <row r="38" spans="1:3" ht="15" customHeight="1">
      <c r="A38" s="278" t="s">
        <v>402</v>
      </c>
      <c r="B38" s="258" t="s">
        <v>129</v>
      </c>
      <c r="C38" s="258" t="s">
        <v>129</v>
      </c>
    </row>
  </sheetData>
  <hyperlinks>
    <hyperlink ref="D1" location="INDICE!A1" display="INDICE" xr:uid="{00000000-0004-0000-4800-000000000000}"/>
    <hyperlink ref="A1" location="INDICE!C92" display="COMPONENTE" xr:uid="{00000000-0004-0000-4800-000001000000}"/>
    <hyperlink ref="C23" r:id="rId1" xr:uid="{00000000-0004-0000-4800-000002000000}"/>
    <hyperlink ref="C28" r:id="rId2" xr:uid="{00000000-0004-0000-4800-000003000000}"/>
    <hyperlink ref="B28" r:id="rId3" xr:uid="{00000000-0004-0000-4800-000004000000}"/>
  </hyperlinks>
  <pageMargins left="0.7" right="0.7" top="0.75" bottom="0.75" header="0.3" footer="0.3"/>
  <pageSetup scale="71" fitToHeight="0" orientation="portrait" horizontalDpi="4294967293" verticalDpi="4294967293"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71"/>
  <dimension ref="A1:L38"/>
  <sheetViews>
    <sheetView workbookViewId="0"/>
  </sheetViews>
  <sheetFormatPr baseColWidth="10" defaultColWidth="11.44140625" defaultRowHeight="14.4"/>
  <cols>
    <col min="1" max="1" width="17.33203125" style="218" bestFit="1" customWidth="1"/>
    <col min="2" max="2" width="16.109375" style="218" bestFit="1" customWidth="1"/>
    <col min="3" max="3" width="38.5546875" style="218" bestFit="1" customWidth="1"/>
    <col min="4" max="4" width="11.5546875" style="218" bestFit="1" customWidth="1"/>
    <col min="5" max="5" width="14.109375" style="850" bestFit="1" customWidth="1"/>
    <col min="6" max="6" width="19.33203125" style="850" bestFit="1" customWidth="1"/>
    <col min="7" max="7" width="36.109375" style="218" bestFit="1" customWidth="1"/>
    <col min="8" max="8" width="14.109375" style="850" bestFit="1" customWidth="1"/>
    <col min="9" max="9" width="25.33203125" style="850" customWidth="1"/>
    <col min="10" max="10" width="36.88671875" style="218" customWidth="1"/>
    <col min="11" max="11" width="13.109375" style="527" bestFit="1" customWidth="1"/>
    <col min="12" max="16384" width="11.44140625" style="218"/>
  </cols>
  <sheetData>
    <row r="1" spans="1:12" ht="15" customHeight="1">
      <c r="A1" s="446" t="s">
        <v>128</v>
      </c>
      <c r="B1" s="1127" t="s">
        <v>740</v>
      </c>
      <c r="C1" s="1128"/>
      <c r="D1" s="1128"/>
      <c r="E1" s="1128"/>
      <c r="F1" s="1128"/>
      <c r="G1" s="1128"/>
      <c r="H1" s="1128"/>
      <c r="I1" s="1128"/>
      <c r="J1" s="1129"/>
      <c r="K1" s="625" t="s">
        <v>137</v>
      </c>
    </row>
    <row r="2" spans="1:12" ht="15" customHeight="1">
      <c r="A2" s="470"/>
      <c r="B2" s="504"/>
      <c r="C2" s="505"/>
      <c r="D2" s="506"/>
      <c r="E2" s="1123" t="s">
        <v>1335</v>
      </c>
      <c r="F2" s="1123"/>
      <c r="G2" s="1124"/>
      <c r="H2" s="1125" t="s">
        <v>1269</v>
      </c>
      <c r="I2" s="1123"/>
      <c r="J2" s="1124"/>
      <c r="K2" s="625" t="s">
        <v>449</v>
      </c>
    </row>
    <row r="3" spans="1:12" s="438" customFormat="1" ht="30" customHeight="1">
      <c r="A3" s="474" t="s">
        <v>165</v>
      </c>
      <c r="B3" s="474" t="s">
        <v>167</v>
      </c>
      <c r="C3" s="473" t="s">
        <v>168</v>
      </c>
      <c r="D3" s="472" t="s">
        <v>169</v>
      </c>
      <c r="E3" s="855" t="s">
        <v>1965</v>
      </c>
      <c r="F3" s="849" t="s">
        <v>744</v>
      </c>
      <c r="G3" s="428" t="s">
        <v>745</v>
      </c>
      <c r="H3" s="855" t="s">
        <v>1965</v>
      </c>
      <c r="I3" s="849" t="s">
        <v>1665</v>
      </c>
      <c r="J3" s="428" t="s">
        <v>745</v>
      </c>
      <c r="K3" s="843"/>
    </row>
    <row r="4" spans="1:12" s="429" customFormat="1" ht="15" customHeight="1">
      <c r="A4" s="498" t="s">
        <v>170</v>
      </c>
      <c r="B4" s="499" t="s">
        <v>172</v>
      </c>
      <c r="C4" s="498" t="s">
        <v>173</v>
      </c>
      <c r="D4" s="500">
        <v>1001</v>
      </c>
      <c r="E4" s="69">
        <v>310265</v>
      </c>
      <c r="F4" s="69">
        <v>2722</v>
      </c>
      <c r="G4" s="455">
        <v>8.77</v>
      </c>
      <c r="H4" s="879">
        <v>340664</v>
      </c>
      <c r="I4" s="879">
        <v>2357</v>
      </c>
      <c r="J4" s="746">
        <v>6.92</v>
      </c>
      <c r="K4" s="626"/>
      <c r="L4" s="623"/>
    </row>
    <row r="5" spans="1:12" s="429" customFormat="1" ht="15" customHeight="1">
      <c r="A5" s="97" t="s">
        <v>175</v>
      </c>
      <c r="B5" s="399" t="s">
        <v>172</v>
      </c>
      <c r="C5" s="97" t="s">
        <v>175</v>
      </c>
      <c r="D5" s="96">
        <v>2101</v>
      </c>
      <c r="E5" s="69">
        <v>378244</v>
      </c>
      <c r="F5" s="69">
        <v>4962</v>
      </c>
      <c r="G5" s="455">
        <v>13.11</v>
      </c>
      <c r="H5" s="879">
        <v>410618</v>
      </c>
      <c r="I5" s="879">
        <v>1643</v>
      </c>
      <c r="J5" s="746">
        <v>4</v>
      </c>
      <c r="K5" s="626"/>
      <c r="L5" s="623"/>
    </row>
    <row r="6" spans="1:12" s="429" customFormat="1" ht="15" customHeight="1">
      <c r="A6" s="97" t="s">
        <v>175</v>
      </c>
      <c r="B6" s="399" t="s">
        <v>172</v>
      </c>
      <c r="C6" s="97" t="s">
        <v>177</v>
      </c>
      <c r="D6" s="96">
        <v>2201</v>
      </c>
      <c r="E6" s="69">
        <v>176459</v>
      </c>
      <c r="F6" s="69">
        <v>1965</v>
      </c>
      <c r="G6" s="455">
        <v>11.13</v>
      </c>
      <c r="H6" s="879">
        <v>184036</v>
      </c>
      <c r="I6" s="879">
        <v>523</v>
      </c>
      <c r="J6" s="746">
        <v>2.84</v>
      </c>
      <c r="K6" s="626"/>
      <c r="L6" s="623"/>
    </row>
    <row r="7" spans="1:12" s="429" customFormat="1" ht="15" customHeight="1">
      <c r="A7" s="97" t="s">
        <v>178</v>
      </c>
      <c r="B7" s="399" t="s">
        <v>172</v>
      </c>
      <c r="C7" s="97" t="s">
        <v>180</v>
      </c>
      <c r="D7" s="96">
        <v>3001</v>
      </c>
      <c r="E7" s="69">
        <v>189425</v>
      </c>
      <c r="F7" s="69">
        <v>696</v>
      </c>
      <c r="G7" s="455">
        <v>3.67</v>
      </c>
      <c r="H7" s="879">
        <v>183715</v>
      </c>
      <c r="I7" s="879">
        <v>1148</v>
      </c>
      <c r="J7" s="746">
        <v>6.25</v>
      </c>
      <c r="K7" s="626"/>
      <c r="L7" s="623"/>
    </row>
    <row r="8" spans="1:12" s="429" customFormat="1" ht="15" customHeight="1">
      <c r="A8" s="97" t="s">
        <v>178</v>
      </c>
      <c r="B8" s="399" t="s">
        <v>172</v>
      </c>
      <c r="C8" s="98" t="s">
        <v>183</v>
      </c>
      <c r="D8" s="96">
        <v>3301</v>
      </c>
      <c r="E8" s="69">
        <v>53087</v>
      </c>
      <c r="F8" s="69">
        <v>424</v>
      </c>
      <c r="G8" s="455">
        <v>7.98</v>
      </c>
      <c r="H8" s="879">
        <v>56544</v>
      </c>
      <c r="I8" s="879">
        <v>529</v>
      </c>
      <c r="J8" s="746">
        <v>9.36</v>
      </c>
      <c r="K8" s="626"/>
      <c r="L8" s="623"/>
    </row>
    <row r="9" spans="1:12" s="429" customFormat="1" ht="15" customHeight="1">
      <c r="A9" s="97" t="s">
        <v>184</v>
      </c>
      <c r="B9" s="399" t="s">
        <v>172</v>
      </c>
      <c r="C9" s="97" t="s">
        <v>186</v>
      </c>
      <c r="D9" s="96">
        <v>4001</v>
      </c>
      <c r="E9" s="69">
        <v>448381</v>
      </c>
      <c r="F9" s="69">
        <v>3509</v>
      </c>
      <c r="G9" s="455">
        <v>7.82</v>
      </c>
      <c r="H9" s="879">
        <v>495117</v>
      </c>
      <c r="I9" s="879">
        <v>3212</v>
      </c>
      <c r="J9" s="746">
        <v>6.49</v>
      </c>
      <c r="K9" s="626"/>
      <c r="L9" s="623"/>
    </row>
    <row r="10" spans="1:12" s="429" customFormat="1" ht="15" customHeight="1">
      <c r="A10" s="97" t="s">
        <v>184</v>
      </c>
      <c r="B10" s="399" t="s">
        <v>172</v>
      </c>
      <c r="C10" s="97" t="s">
        <v>189</v>
      </c>
      <c r="D10" s="96">
        <v>4301</v>
      </c>
      <c r="E10" s="69">
        <v>120469</v>
      </c>
      <c r="F10" s="69">
        <v>489</v>
      </c>
      <c r="G10" s="455">
        <v>4.05</v>
      </c>
      <c r="H10" s="879">
        <v>119936</v>
      </c>
      <c r="I10" s="879">
        <v>2438</v>
      </c>
      <c r="J10" s="746">
        <v>20.329999999999998</v>
      </c>
      <c r="K10" s="626"/>
      <c r="L10" s="623"/>
    </row>
    <row r="11" spans="1:12" s="429" customFormat="1" ht="15" customHeight="1">
      <c r="A11" s="97" t="s">
        <v>190</v>
      </c>
      <c r="B11" s="399" t="s">
        <v>191</v>
      </c>
      <c r="C11" s="97" t="s">
        <v>191</v>
      </c>
      <c r="D11" s="96">
        <v>5001</v>
      </c>
      <c r="E11" s="69">
        <v>1109860</v>
      </c>
      <c r="F11" s="69">
        <v>8870</v>
      </c>
      <c r="G11" s="455">
        <v>7.99</v>
      </c>
      <c r="H11" s="879">
        <v>1169010</v>
      </c>
      <c r="I11" s="879">
        <v>11353</v>
      </c>
      <c r="J11" s="746">
        <v>9.7100000000000009</v>
      </c>
      <c r="K11" s="626"/>
      <c r="L11" s="623"/>
    </row>
    <row r="12" spans="1:12" s="429" customFormat="1" ht="15" customHeight="1">
      <c r="A12" s="97" t="s">
        <v>190</v>
      </c>
      <c r="B12" s="399" t="s">
        <v>172</v>
      </c>
      <c r="C12" s="98" t="s">
        <v>198</v>
      </c>
      <c r="D12" s="96">
        <v>5301</v>
      </c>
      <c r="E12" s="69">
        <v>86521</v>
      </c>
      <c r="F12" s="69">
        <v>1161</v>
      </c>
      <c r="G12" s="455">
        <v>13.41</v>
      </c>
      <c r="H12" s="879">
        <v>87859</v>
      </c>
      <c r="I12" s="879">
        <v>1203</v>
      </c>
      <c r="J12" s="746">
        <v>13.69</v>
      </c>
      <c r="K12" s="626"/>
      <c r="L12" s="623"/>
    </row>
    <row r="13" spans="1:12" s="429" customFormat="1" ht="15" customHeight="1">
      <c r="A13" s="97" t="s">
        <v>190</v>
      </c>
      <c r="B13" s="399" t="s">
        <v>172</v>
      </c>
      <c r="C13" s="98" t="s">
        <v>201</v>
      </c>
      <c r="D13" s="96">
        <v>5501</v>
      </c>
      <c r="E13" s="69">
        <v>185949</v>
      </c>
      <c r="F13" s="69">
        <v>2595</v>
      </c>
      <c r="G13" s="455">
        <v>13.95</v>
      </c>
      <c r="H13" s="879">
        <v>193096</v>
      </c>
      <c r="I13" s="879">
        <v>1545</v>
      </c>
      <c r="J13" s="746">
        <v>8</v>
      </c>
      <c r="K13" s="626"/>
      <c r="L13" s="623"/>
    </row>
    <row r="14" spans="1:12" s="429" customFormat="1" ht="15" customHeight="1">
      <c r="A14" s="97" t="s">
        <v>190</v>
      </c>
      <c r="B14" s="399" t="s">
        <v>172</v>
      </c>
      <c r="C14" s="97" t="s">
        <v>206</v>
      </c>
      <c r="D14" s="96">
        <v>5601</v>
      </c>
      <c r="E14" s="69">
        <v>126276</v>
      </c>
      <c r="F14" s="69">
        <v>3299</v>
      </c>
      <c r="G14" s="455">
        <v>26.12</v>
      </c>
      <c r="H14" s="879">
        <v>132481</v>
      </c>
      <c r="I14" s="879">
        <v>1731</v>
      </c>
      <c r="J14" s="746">
        <v>13.07</v>
      </c>
      <c r="K14" s="626"/>
      <c r="L14" s="623"/>
    </row>
    <row r="15" spans="1:12" s="429" customFormat="1" ht="15" customHeight="1">
      <c r="A15" s="97" t="s">
        <v>190</v>
      </c>
      <c r="B15" s="399" t="s">
        <v>172</v>
      </c>
      <c r="C15" s="98" t="s">
        <v>210</v>
      </c>
      <c r="D15" s="96">
        <v>5701</v>
      </c>
      <c r="E15" s="69">
        <v>73842</v>
      </c>
      <c r="F15" s="69">
        <v>1047</v>
      </c>
      <c r="G15" s="455">
        <v>14.17</v>
      </c>
      <c r="H15" s="879">
        <v>82312</v>
      </c>
      <c r="I15" s="879">
        <v>577</v>
      </c>
      <c r="J15" s="746">
        <v>7.01</v>
      </c>
      <c r="K15" s="626"/>
      <c r="L15" s="623"/>
    </row>
    <row r="16" spans="1:12" s="429" customFormat="1" ht="15" customHeight="1">
      <c r="A16" s="97" t="s">
        <v>216</v>
      </c>
      <c r="B16" s="399" t="s">
        <v>172</v>
      </c>
      <c r="C16" s="97" t="s">
        <v>218</v>
      </c>
      <c r="D16" s="96">
        <v>6001</v>
      </c>
      <c r="E16" s="69">
        <v>285054</v>
      </c>
      <c r="F16" s="69">
        <v>4868</v>
      </c>
      <c r="G16" s="455">
        <v>17.07</v>
      </c>
      <c r="H16" s="879">
        <v>320390</v>
      </c>
      <c r="I16" s="879">
        <v>2829</v>
      </c>
      <c r="J16" s="746">
        <v>8.83</v>
      </c>
      <c r="K16" s="626"/>
      <c r="L16" s="623"/>
    </row>
    <row r="17" spans="1:12" s="429" customFormat="1" ht="15" customHeight="1">
      <c r="A17" s="97" t="s">
        <v>216</v>
      </c>
      <c r="B17" s="399" t="s">
        <v>172</v>
      </c>
      <c r="C17" s="98" t="s">
        <v>221</v>
      </c>
      <c r="D17" s="96">
        <v>6115</v>
      </c>
      <c r="E17" s="69">
        <v>61102</v>
      </c>
      <c r="F17" s="69">
        <v>1103</v>
      </c>
      <c r="G17" s="455">
        <v>18.05</v>
      </c>
      <c r="H17" s="879">
        <v>62958</v>
      </c>
      <c r="I17" s="879">
        <v>807</v>
      </c>
      <c r="J17" s="746">
        <v>12.82</v>
      </c>
      <c r="K17" s="626"/>
      <c r="L17" s="623"/>
    </row>
    <row r="18" spans="1:12" s="429" customFormat="1" ht="15" customHeight="1">
      <c r="A18" s="97" t="s">
        <v>216</v>
      </c>
      <c r="B18" s="399" t="s">
        <v>172</v>
      </c>
      <c r="C18" s="98" t="s">
        <v>223</v>
      </c>
      <c r="D18" s="96">
        <v>6301</v>
      </c>
      <c r="E18" s="69">
        <v>73586</v>
      </c>
      <c r="F18" s="69">
        <v>263</v>
      </c>
      <c r="G18" s="455">
        <v>3.57</v>
      </c>
      <c r="H18" s="879">
        <v>77763</v>
      </c>
      <c r="I18" s="879">
        <v>695</v>
      </c>
      <c r="J18" s="746">
        <v>8.94</v>
      </c>
      <c r="K18" s="626"/>
      <c r="L18" s="623"/>
    </row>
    <row r="19" spans="1:12" s="429" customFormat="1" ht="15" customHeight="1">
      <c r="A19" s="97" t="s">
        <v>224</v>
      </c>
      <c r="B19" s="399" t="s">
        <v>172</v>
      </c>
      <c r="C19" s="97" t="s">
        <v>226</v>
      </c>
      <c r="D19" s="96">
        <v>7001</v>
      </c>
      <c r="E19" s="69">
        <v>282673</v>
      </c>
      <c r="F19" s="69">
        <v>4979</v>
      </c>
      <c r="G19" s="455">
        <v>17.61</v>
      </c>
      <c r="H19" s="879">
        <v>292164</v>
      </c>
      <c r="I19" s="879">
        <v>2571</v>
      </c>
      <c r="J19" s="746">
        <v>8.8000000000000007</v>
      </c>
      <c r="K19" s="626"/>
      <c r="L19" s="623"/>
    </row>
    <row r="20" spans="1:12" s="429" customFormat="1" ht="15" customHeight="1">
      <c r="A20" s="97" t="s">
        <v>224</v>
      </c>
      <c r="B20" s="399" t="s">
        <v>172</v>
      </c>
      <c r="C20" s="98" t="s">
        <v>227</v>
      </c>
      <c r="D20" s="96">
        <v>7102</v>
      </c>
      <c r="E20" s="69">
        <v>50754</v>
      </c>
      <c r="F20" s="69">
        <v>669</v>
      </c>
      <c r="G20" s="455">
        <v>13.18</v>
      </c>
      <c r="H20" s="879">
        <v>50148</v>
      </c>
      <c r="I20" s="879">
        <v>745</v>
      </c>
      <c r="J20" s="746">
        <v>14.86</v>
      </c>
      <c r="K20" s="626"/>
      <c r="L20" s="623"/>
    </row>
    <row r="21" spans="1:12" s="429" customFormat="1" ht="15" customHeight="1">
      <c r="A21" s="97" t="s">
        <v>224</v>
      </c>
      <c r="B21" s="399" t="s">
        <v>172</v>
      </c>
      <c r="C21" s="97" t="s">
        <v>229</v>
      </c>
      <c r="D21" s="96">
        <v>7301</v>
      </c>
      <c r="E21" s="69">
        <v>169181</v>
      </c>
      <c r="F21" s="69">
        <v>3969</v>
      </c>
      <c r="G21" s="455">
        <v>23.46</v>
      </c>
      <c r="H21" s="879">
        <v>188263</v>
      </c>
      <c r="I21" s="879">
        <v>844</v>
      </c>
      <c r="J21" s="746">
        <v>4.4800000000000004</v>
      </c>
      <c r="K21" s="626"/>
      <c r="L21" s="623"/>
    </row>
    <row r="22" spans="1:12" s="429" customFormat="1" ht="15" customHeight="1">
      <c r="A22" s="97" t="s">
        <v>224</v>
      </c>
      <c r="B22" s="399" t="s">
        <v>172</v>
      </c>
      <c r="C22" s="98" t="s">
        <v>232</v>
      </c>
      <c r="D22" s="96">
        <v>7401</v>
      </c>
      <c r="E22" s="69">
        <v>91030</v>
      </c>
      <c r="F22" s="69">
        <v>1920</v>
      </c>
      <c r="G22" s="455">
        <v>21.09</v>
      </c>
      <c r="H22" s="879">
        <v>100077</v>
      </c>
      <c r="I22" s="879">
        <v>1387</v>
      </c>
      <c r="J22" s="746">
        <v>13.86</v>
      </c>
      <c r="K22" s="626"/>
      <c r="L22" s="623"/>
    </row>
    <row r="23" spans="1:12" s="429" customFormat="1" ht="15" customHeight="1">
      <c r="A23" s="97" t="s">
        <v>233</v>
      </c>
      <c r="B23" s="399" t="s">
        <v>235</v>
      </c>
      <c r="C23" s="97" t="s">
        <v>235</v>
      </c>
      <c r="D23" s="96">
        <v>8001</v>
      </c>
      <c r="E23" s="69">
        <v>1054053</v>
      </c>
      <c r="F23" s="69">
        <v>10946</v>
      </c>
      <c r="G23" s="455">
        <v>10.38</v>
      </c>
      <c r="H23" s="879">
        <v>1046107</v>
      </c>
      <c r="I23" s="879">
        <v>8436</v>
      </c>
      <c r="J23" s="746">
        <v>8.06</v>
      </c>
      <c r="K23" s="626"/>
      <c r="L23" s="623"/>
    </row>
    <row r="24" spans="1:12" s="429" customFormat="1" ht="15" customHeight="1">
      <c r="A24" s="97" t="s">
        <v>233</v>
      </c>
      <c r="B24" s="399" t="s">
        <v>172</v>
      </c>
      <c r="C24" s="97" t="s">
        <v>246</v>
      </c>
      <c r="D24" s="96">
        <v>8301</v>
      </c>
      <c r="E24" s="69">
        <v>223262</v>
      </c>
      <c r="F24" s="69">
        <v>702</v>
      </c>
      <c r="G24" s="455">
        <v>3.14</v>
      </c>
      <c r="H24" s="879">
        <v>244575</v>
      </c>
      <c r="I24" s="879">
        <v>1803</v>
      </c>
      <c r="J24" s="746">
        <v>7.37</v>
      </c>
      <c r="K24" s="626"/>
      <c r="L24" s="623"/>
    </row>
    <row r="25" spans="1:12" s="429" customFormat="1" ht="15" customHeight="1">
      <c r="A25" s="97" t="s">
        <v>249</v>
      </c>
      <c r="B25" s="399" t="s">
        <v>172</v>
      </c>
      <c r="C25" s="97" t="s">
        <v>251</v>
      </c>
      <c r="D25" s="96">
        <v>9001</v>
      </c>
      <c r="E25" s="69">
        <v>374763</v>
      </c>
      <c r="F25" s="69">
        <v>10432</v>
      </c>
      <c r="G25" s="455">
        <v>27.83</v>
      </c>
      <c r="H25" s="879">
        <v>381719</v>
      </c>
      <c r="I25" s="879">
        <v>5494</v>
      </c>
      <c r="J25" s="746">
        <v>14.39</v>
      </c>
      <c r="K25" s="626"/>
      <c r="L25" s="623"/>
    </row>
    <row r="26" spans="1:12" s="429" customFormat="1" ht="15" customHeight="1">
      <c r="A26" s="97" t="s">
        <v>249</v>
      </c>
      <c r="B26" s="399" t="s">
        <v>172</v>
      </c>
      <c r="C26" s="98" t="s">
        <v>254</v>
      </c>
      <c r="D26" s="96">
        <v>9120</v>
      </c>
      <c r="E26" s="69">
        <v>55002</v>
      </c>
      <c r="F26" s="69">
        <v>755</v>
      </c>
      <c r="G26" s="455">
        <v>13.72</v>
      </c>
      <c r="H26" s="879">
        <v>58574</v>
      </c>
      <c r="I26" s="879">
        <v>1044</v>
      </c>
      <c r="J26" s="746">
        <v>17.82</v>
      </c>
      <c r="K26" s="626"/>
      <c r="L26" s="623"/>
    </row>
    <row r="27" spans="1:12" s="429" customFormat="1" ht="15" customHeight="1">
      <c r="A27" s="97" t="s">
        <v>249</v>
      </c>
      <c r="B27" s="399" t="s">
        <v>172</v>
      </c>
      <c r="C27" s="98" t="s">
        <v>256</v>
      </c>
      <c r="D27" s="96">
        <v>9201</v>
      </c>
      <c r="E27" s="69">
        <v>55289</v>
      </c>
      <c r="F27" s="69">
        <v>1275</v>
      </c>
      <c r="G27" s="455">
        <v>23.06</v>
      </c>
      <c r="H27" s="879">
        <v>55761</v>
      </c>
      <c r="I27" s="879">
        <v>806</v>
      </c>
      <c r="J27" s="746">
        <v>14.45</v>
      </c>
      <c r="K27" s="626"/>
      <c r="L27" s="623"/>
    </row>
    <row r="28" spans="1:12" s="429" customFormat="1" ht="15" customHeight="1">
      <c r="A28" s="97" t="s">
        <v>257</v>
      </c>
      <c r="B28" s="399" t="s">
        <v>172</v>
      </c>
      <c r="C28" s="97" t="s">
        <v>259</v>
      </c>
      <c r="D28" s="96">
        <v>10001</v>
      </c>
      <c r="E28" s="69">
        <v>284581</v>
      </c>
      <c r="F28" s="69">
        <v>5534</v>
      </c>
      <c r="G28" s="455">
        <v>19.440000000000001</v>
      </c>
      <c r="H28" s="879">
        <v>313708</v>
      </c>
      <c r="I28" s="879">
        <v>3383</v>
      </c>
      <c r="J28" s="746">
        <v>10.78</v>
      </c>
      <c r="K28" s="626"/>
      <c r="L28" s="623"/>
    </row>
    <row r="29" spans="1:12" s="429" customFormat="1" ht="15" customHeight="1">
      <c r="A29" s="97" t="s">
        <v>257</v>
      </c>
      <c r="B29" s="399" t="s">
        <v>172</v>
      </c>
      <c r="C29" s="98" t="s">
        <v>263</v>
      </c>
      <c r="D29" s="96">
        <v>10201</v>
      </c>
      <c r="E29" s="69">
        <v>48665</v>
      </c>
      <c r="F29" s="69">
        <v>120</v>
      </c>
      <c r="G29" s="455">
        <v>2.46</v>
      </c>
      <c r="H29" s="879">
        <v>47214</v>
      </c>
      <c r="I29" s="879">
        <v>808</v>
      </c>
      <c r="J29" s="746">
        <v>17.11</v>
      </c>
      <c r="K29" s="626"/>
      <c r="L29" s="623"/>
    </row>
    <row r="30" spans="1:12" s="429" customFormat="1" ht="15" customHeight="1">
      <c r="A30" s="97" t="s">
        <v>257</v>
      </c>
      <c r="B30" s="399" t="s">
        <v>172</v>
      </c>
      <c r="C30" s="97" t="s">
        <v>264</v>
      </c>
      <c r="D30" s="96">
        <v>10301</v>
      </c>
      <c r="E30" s="69">
        <v>157630</v>
      </c>
      <c r="F30" s="69">
        <v>1348</v>
      </c>
      <c r="G30" s="455">
        <v>8.5500000000000007</v>
      </c>
      <c r="H30" s="879">
        <v>172336</v>
      </c>
      <c r="I30" s="879">
        <v>2217</v>
      </c>
      <c r="J30" s="746">
        <v>12.86</v>
      </c>
      <c r="K30" s="626"/>
      <c r="L30" s="623"/>
    </row>
    <row r="31" spans="1:12" s="429" customFormat="1" ht="15" customHeight="1">
      <c r="A31" s="97" t="s">
        <v>265</v>
      </c>
      <c r="B31" s="399" t="s">
        <v>172</v>
      </c>
      <c r="C31" s="98" t="s">
        <v>266</v>
      </c>
      <c r="D31" s="96">
        <v>11101</v>
      </c>
      <c r="E31" s="69">
        <v>60482</v>
      </c>
      <c r="F31" s="69">
        <v>1535</v>
      </c>
      <c r="G31" s="455">
        <v>25.37</v>
      </c>
      <c r="H31" s="879">
        <v>60822</v>
      </c>
      <c r="I31" s="879">
        <v>1084</v>
      </c>
      <c r="J31" s="746">
        <v>17.82</v>
      </c>
      <c r="K31" s="626"/>
      <c r="L31" s="623"/>
    </row>
    <row r="32" spans="1:12" s="429" customFormat="1" ht="15" customHeight="1">
      <c r="A32" s="97" t="s">
        <v>267</v>
      </c>
      <c r="B32" s="399" t="s">
        <v>172</v>
      </c>
      <c r="C32" s="97" t="s">
        <v>268</v>
      </c>
      <c r="D32" s="96">
        <v>12101</v>
      </c>
      <c r="E32" s="69">
        <v>128326</v>
      </c>
      <c r="F32" s="69">
        <v>2432</v>
      </c>
      <c r="G32" s="455">
        <v>18.95</v>
      </c>
      <c r="H32" s="879">
        <v>140132</v>
      </c>
      <c r="I32" s="879">
        <v>1579</v>
      </c>
      <c r="J32" s="746">
        <v>11.27</v>
      </c>
      <c r="K32" s="626"/>
      <c r="L32" s="623"/>
    </row>
    <row r="33" spans="1:12" s="429" customFormat="1" ht="15" customHeight="1">
      <c r="A33" s="97" t="s">
        <v>269</v>
      </c>
      <c r="B33" s="399" t="s">
        <v>271</v>
      </c>
      <c r="C33" s="97" t="s">
        <v>271</v>
      </c>
      <c r="D33" s="96">
        <v>13001</v>
      </c>
      <c r="E33" s="69">
        <v>7139605</v>
      </c>
      <c r="F33" s="69">
        <v>55257</v>
      </c>
      <c r="G33" s="455">
        <v>7.73</v>
      </c>
      <c r="H33" s="879">
        <v>7707058</v>
      </c>
      <c r="I33" s="879">
        <v>38135</v>
      </c>
      <c r="J33" s="746">
        <v>4.95</v>
      </c>
      <c r="K33" s="626"/>
      <c r="L33" s="623"/>
    </row>
    <row r="34" spans="1:12" s="429" customFormat="1" ht="15" customHeight="1">
      <c r="A34" s="97" t="s">
        <v>269</v>
      </c>
      <c r="B34" s="399" t="s">
        <v>172</v>
      </c>
      <c r="C34" s="97" t="s">
        <v>316</v>
      </c>
      <c r="D34" s="96">
        <v>13501</v>
      </c>
      <c r="E34" s="69">
        <v>116680</v>
      </c>
      <c r="F34" s="69">
        <v>2191</v>
      </c>
      <c r="G34" s="455">
        <v>18.77</v>
      </c>
      <c r="H34" s="879">
        <v>138793</v>
      </c>
      <c r="I34" s="879">
        <v>1291</v>
      </c>
      <c r="J34" s="746">
        <v>9.3000000000000007</v>
      </c>
      <c r="K34" s="626"/>
      <c r="L34" s="623"/>
    </row>
    <row r="35" spans="1:12" s="429" customFormat="1" ht="15" customHeight="1">
      <c r="A35" s="97" t="s">
        <v>322</v>
      </c>
      <c r="B35" s="399" t="s">
        <v>172</v>
      </c>
      <c r="C35" s="97" t="s">
        <v>323</v>
      </c>
      <c r="D35" s="96">
        <v>14101</v>
      </c>
      <c r="E35" s="69">
        <v>167861</v>
      </c>
      <c r="F35" s="69">
        <v>3915</v>
      </c>
      <c r="G35" s="455">
        <v>23.32</v>
      </c>
      <c r="H35" s="879">
        <v>175117</v>
      </c>
      <c r="I35" s="879">
        <v>2529</v>
      </c>
      <c r="J35" s="746">
        <v>14.44</v>
      </c>
      <c r="K35" s="626"/>
      <c r="L35" s="623"/>
    </row>
    <row r="36" spans="1:12" s="429" customFormat="1" ht="15" customHeight="1">
      <c r="A36" s="97" t="s">
        <v>324</v>
      </c>
      <c r="B36" s="399" t="s">
        <v>172</v>
      </c>
      <c r="C36" s="97" t="s">
        <v>325</v>
      </c>
      <c r="D36" s="96">
        <v>15101</v>
      </c>
      <c r="E36" s="69">
        <v>235677</v>
      </c>
      <c r="F36" s="69">
        <v>869</v>
      </c>
      <c r="G36" s="455">
        <v>3.68</v>
      </c>
      <c r="H36" s="879">
        <v>242510</v>
      </c>
      <c r="I36" s="879">
        <v>742</v>
      </c>
      <c r="J36" s="746">
        <v>3.06</v>
      </c>
      <c r="K36" s="626"/>
      <c r="L36" s="623"/>
    </row>
    <row r="37" spans="1:12" s="429" customFormat="1" ht="15" customHeight="1">
      <c r="A37" s="97" t="s">
        <v>326</v>
      </c>
      <c r="B37" s="399" t="s">
        <v>172</v>
      </c>
      <c r="C37" s="97" t="s">
        <v>328</v>
      </c>
      <c r="D37" s="96">
        <v>16101</v>
      </c>
      <c r="E37" s="69">
        <v>211951</v>
      </c>
      <c r="F37" s="69">
        <v>3297</v>
      </c>
      <c r="G37" s="455">
        <v>15.55</v>
      </c>
      <c r="H37" s="879">
        <v>230144</v>
      </c>
      <c r="I37" s="879">
        <v>1770</v>
      </c>
      <c r="J37" s="746">
        <v>7.69</v>
      </c>
      <c r="K37" s="626"/>
      <c r="L37" s="623"/>
    </row>
    <row r="38" spans="1:12" s="429" customFormat="1" ht="15" customHeight="1">
      <c r="A38" s="97" t="s">
        <v>326</v>
      </c>
      <c r="B38" s="399" t="s">
        <v>172</v>
      </c>
      <c r="C38" s="98" t="s">
        <v>332</v>
      </c>
      <c r="D38" s="96">
        <v>16301</v>
      </c>
      <c r="E38" s="69">
        <v>53085</v>
      </c>
      <c r="F38" s="69">
        <v>1306</v>
      </c>
      <c r="G38" s="455">
        <v>24.6</v>
      </c>
      <c r="H38" s="879">
        <v>55935</v>
      </c>
      <c r="I38" s="879">
        <v>844</v>
      </c>
      <c r="J38" s="746">
        <v>15.09</v>
      </c>
      <c r="K38" s="626"/>
      <c r="L38" s="623"/>
    </row>
  </sheetData>
  <mergeCells count="3">
    <mergeCell ref="E2:G2"/>
    <mergeCell ref="H2:J2"/>
    <mergeCell ref="B1:J1"/>
  </mergeCells>
  <hyperlinks>
    <hyperlink ref="K1" location="INDICE!A1" display="INDICE" xr:uid="{00000000-0004-0000-4900-000000000000}"/>
    <hyperlink ref="K2" location="Matriz_Estadisticas!A1" display="ESTADÍSTICAS" xr:uid="{00000000-0004-0000-4900-000001000000}"/>
    <hyperlink ref="A1" location="INDICE!C94" display="IP_47" xr:uid="{00000000-0004-0000-4900-000002000000}"/>
  </hyperlinks>
  <pageMargins left="0.7" right="0.7" top="0.75" bottom="0.75" header="0.3" footer="0.3"/>
  <pageSetup orientation="portrait" horizontalDpi="4294967293" verticalDpi="4294967293"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72"/>
  <dimension ref="A1:T38"/>
  <sheetViews>
    <sheetView workbookViewId="0"/>
  </sheetViews>
  <sheetFormatPr baseColWidth="10" defaultColWidth="11.44140625" defaultRowHeight="14.4"/>
  <cols>
    <col min="1" max="1" width="44.44140625" style="29" bestFit="1" customWidth="1"/>
    <col min="2" max="2" width="100.6640625" style="29" customWidth="1"/>
    <col min="3" max="3" width="100.6640625" style="31" customWidth="1"/>
    <col min="4" max="4" width="11.44140625" style="31"/>
    <col min="5" max="5" width="11.88671875" style="31" bestFit="1" customWidth="1"/>
    <col min="6" max="16384" width="11.44140625" style="31"/>
  </cols>
  <sheetData>
    <row r="1" spans="1:20">
      <c r="A1" s="442" t="s">
        <v>419</v>
      </c>
      <c r="B1" s="480" t="s">
        <v>1275</v>
      </c>
      <c r="C1" s="552" t="s">
        <v>1276</v>
      </c>
      <c r="D1" s="550" t="s">
        <v>137</v>
      </c>
      <c r="E1" s="29"/>
      <c r="F1" s="29"/>
      <c r="G1" s="29"/>
      <c r="H1" s="29"/>
      <c r="I1" s="29"/>
      <c r="J1" s="29"/>
      <c r="K1" s="29"/>
      <c r="L1" s="29"/>
      <c r="M1" s="29"/>
      <c r="N1" s="29"/>
      <c r="O1" s="29"/>
      <c r="P1" s="29"/>
      <c r="Q1" s="29"/>
      <c r="R1" s="29"/>
      <c r="S1" s="29"/>
      <c r="T1" s="29"/>
    </row>
    <row r="2" spans="1:20">
      <c r="A2" s="263" t="s">
        <v>6</v>
      </c>
      <c r="B2" s="189" t="s">
        <v>133</v>
      </c>
      <c r="C2" s="189" t="s">
        <v>133</v>
      </c>
      <c r="D2" s="29"/>
      <c r="E2" s="29"/>
      <c r="F2" s="29"/>
    </row>
    <row r="3" spans="1:20">
      <c r="A3" s="263" t="s">
        <v>4</v>
      </c>
      <c r="B3" s="258" t="s">
        <v>126</v>
      </c>
      <c r="C3" s="258" t="s">
        <v>126</v>
      </c>
      <c r="D3" s="29"/>
      <c r="E3" s="29"/>
      <c r="F3" s="29"/>
      <c r="G3" s="29"/>
      <c r="H3" s="29"/>
      <c r="I3" s="29"/>
      <c r="J3" s="29"/>
      <c r="K3" s="29"/>
      <c r="L3" s="29"/>
      <c r="M3" s="29"/>
      <c r="N3" s="29"/>
      <c r="O3" s="29"/>
      <c r="P3" s="29"/>
      <c r="Q3" s="29"/>
      <c r="R3" s="29"/>
      <c r="S3" s="29"/>
      <c r="T3" s="29"/>
    </row>
    <row r="4" spans="1:20">
      <c r="A4" s="263" t="s">
        <v>388</v>
      </c>
      <c r="B4" s="258" t="s">
        <v>132</v>
      </c>
      <c r="C4" s="258" t="s">
        <v>132</v>
      </c>
      <c r="D4" s="29"/>
      <c r="E4" s="29"/>
      <c r="F4" s="29"/>
      <c r="G4" s="29"/>
      <c r="H4" s="29"/>
      <c r="I4" s="29"/>
      <c r="J4" s="29"/>
      <c r="K4" s="29"/>
      <c r="L4" s="29"/>
      <c r="M4" s="29"/>
      <c r="N4" s="29"/>
      <c r="O4" s="29"/>
      <c r="P4" s="29"/>
      <c r="Q4" s="29"/>
      <c r="R4" s="29"/>
      <c r="S4" s="29"/>
      <c r="T4" s="29"/>
    </row>
    <row r="5" spans="1:20">
      <c r="A5" s="263" t="s">
        <v>9</v>
      </c>
      <c r="B5" s="171" t="s">
        <v>746</v>
      </c>
      <c r="C5" s="171" t="s">
        <v>746</v>
      </c>
      <c r="D5" s="29"/>
      <c r="E5" s="29"/>
      <c r="F5" s="29"/>
      <c r="G5" s="29"/>
      <c r="H5" s="29"/>
      <c r="I5" s="29"/>
      <c r="J5" s="29"/>
      <c r="K5" s="29"/>
      <c r="L5" s="29"/>
      <c r="M5" s="29"/>
      <c r="N5" s="29"/>
      <c r="O5" s="29"/>
      <c r="P5" s="29"/>
      <c r="Q5" s="29"/>
      <c r="R5" s="29"/>
      <c r="S5" s="29"/>
      <c r="T5" s="29"/>
    </row>
    <row r="6" spans="1:20">
      <c r="A6" s="263" t="s">
        <v>138</v>
      </c>
      <c r="B6" s="258" t="s">
        <v>421</v>
      </c>
      <c r="C6" s="258" t="s">
        <v>421</v>
      </c>
      <c r="D6" s="29"/>
      <c r="E6" s="29"/>
      <c r="F6" s="29"/>
      <c r="G6" s="29"/>
      <c r="H6" s="29"/>
      <c r="I6" s="29"/>
      <c r="J6" s="29"/>
      <c r="K6" s="29"/>
      <c r="L6" s="29"/>
      <c r="M6" s="29"/>
      <c r="N6" s="29"/>
      <c r="O6" s="29"/>
      <c r="P6" s="29"/>
      <c r="Q6" s="29"/>
      <c r="R6" s="29"/>
      <c r="S6" s="29"/>
      <c r="T6" s="29"/>
    </row>
    <row r="7" spans="1:20">
      <c r="A7" s="263" t="s">
        <v>7</v>
      </c>
      <c r="B7" s="259" t="s">
        <v>422</v>
      </c>
      <c r="C7" s="259" t="s">
        <v>422</v>
      </c>
      <c r="D7" s="29"/>
      <c r="E7" s="29"/>
      <c r="F7" s="29"/>
      <c r="G7" s="29"/>
      <c r="H7" s="29"/>
      <c r="I7" s="29"/>
      <c r="J7" s="29"/>
      <c r="K7" s="29"/>
      <c r="L7" s="29"/>
      <c r="M7" s="29"/>
      <c r="N7" s="29"/>
      <c r="O7" s="29"/>
      <c r="P7" s="29"/>
      <c r="Q7" s="29"/>
      <c r="R7" s="29"/>
      <c r="S7" s="29"/>
      <c r="T7" s="29"/>
    </row>
    <row r="8" spans="1:20">
      <c r="A8" s="263" t="s">
        <v>389</v>
      </c>
      <c r="B8" s="262">
        <v>2018</v>
      </c>
      <c r="C8" s="262">
        <v>2019</v>
      </c>
      <c r="D8" s="29"/>
      <c r="E8" s="29"/>
      <c r="F8" s="29"/>
    </row>
    <row r="9" spans="1:20">
      <c r="A9" s="263" t="s">
        <v>390</v>
      </c>
      <c r="B9" s="258" t="s">
        <v>470</v>
      </c>
      <c r="C9" s="258" t="s">
        <v>470</v>
      </c>
      <c r="D9" s="29"/>
      <c r="E9" s="29"/>
      <c r="F9" s="29"/>
    </row>
    <row r="10" spans="1:20" ht="69">
      <c r="A10" s="100" t="s">
        <v>391</v>
      </c>
      <c r="B10" s="371" t="s">
        <v>747</v>
      </c>
      <c r="C10" s="173" t="s">
        <v>1657</v>
      </c>
      <c r="D10" s="29"/>
      <c r="E10" s="29"/>
      <c r="F10" s="29"/>
    </row>
    <row r="11" spans="1:20">
      <c r="A11" s="263" t="s">
        <v>392</v>
      </c>
      <c r="B11" s="258" t="s">
        <v>748</v>
      </c>
      <c r="C11" s="258" t="s">
        <v>748</v>
      </c>
    </row>
    <row r="12" spans="1:20">
      <c r="A12" s="263" t="s">
        <v>393</v>
      </c>
      <c r="B12" s="259" t="s">
        <v>542</v>
      </c>
      <c r="C12" s="259" t="s">
        <v>542</v>
      </c>
    </row>
    <row r="13" spans="1:20">
      <c r="A13" s="263" t="s">
        <v>394</v>
      </c>
      <c r="B13" s="259" t="s">
        <v>749</v>
      </c>
      <c r="C13" s="259" t="s">
        <v>1321</v>
      </c>
    </row>
    <row r="14" spans="1:20">
      <c r="A14" s="263" t="s">
        <v>139</v>
      </c>
      <c r="B14" s="258" t="s">
        <v>750</v>
      </c>
      <c r="C14" s="258" t="s">
        <v>750</v>
      </c>
    </row>
    <row r="15" spans="1:20">
      <c r="A15" s="263" t="s">
        <v>395</v>
      </c>
      <c r="B15" s="261">
        <v>43087</v>
      </c>
      <c r="C15" s="261">
        <v>43087</v>
      </c>
    </row>
    <row r="16" spans="1:20">
      <c r="A16" s="263" t="s">
        <v>396</v>
      </c>
      <c r="B16" s="178">
        <v>43796</v>
      </c>
      <c r="C16" s="178">
        <v>44168</v>
      </c>
    </row>
    <row r="17" spans="1:3">
      <c r="A17" s="263" t="s">
        <v>397</v>
      </c>
      <c r="B17" s="259" t="s">
        <v>751</v>
      </c>
      <c r="C17" s="259" t="s">
        <v>429</v>
      </c>
    </row>
    <row r="18" spans="1:3">
      <c r="A18" s="263" t="s">
        <v>398</v>
      </c>
      <c r="B18" s="258" t="s">
        <v>752</v>
      </c>
      <c r="C18" s="258" t="s">
        <v>752</v>
      </c>
    </row>
    <row r="19" spans="1:3">
      <c r="A19" s="263" t="s">
        <v>399</v>
      </c>
      <c r="B19" s="259" t="s">
        <v>703</v>
      </c>
      <c r="C19" s="259" t="s">
        <v>703</v>
      </c>
    </row>
    <row r="20" spans="1:3">
      <c r="A20" s="263" t="s">
        <v>400</v>
      </c>
      <c r="B20" s="189" t="s">
        <v>479</v>
      </c>
      <c r="C20" s="189" t="s">
        <v>479</v>
      </c>
    </row>
    <row r="21" spans="1:3">
      <c r="A21" s="263" t="s">
        <v>403</v>
      </c>
      <c r="B21" s="262" t="s">
        <v>753</v>
      </c>
      <c r="C21" s="262" t="s">
        <v>753</v>
      </c>
    </row>
    <row r="22" spans="1:3">
      <c r="A22" s="263" t="s">
        <v>404</v>
      </c>
      <c r="B22" s="258" t="s">
        <v>1951</v>
      </c>
      <c r="C22" s="275" t="s">
        <v>1080</v>
      </c>
    </row>
    <row r="23" spans="1:3">
      <c r="A23" s="263" t="s">
        <v>435</v>
      </c>
      <c r="B23" s="189" t="s">
        <v>1935</v>
      </c>
      <c r="C23" s="738" t="s">
        <v>1081</v>
      </c>
    </row>
    <row r="24" spans="1:3">
      <c r="A24" s="263" t="s">
        <v>405</v>
      </c>
      <c r="B24" s="196">
        <v>2018</v>
      </c>
      <c r="C24" s="275">
        <v>2019</v>
      </c>
    </row>
    <row r="25" spans="1:3">
      <c r="A25" s="263" t="s">
        <v>406</v>
      </c>
      <c r="B25" s="262" t="s">
        <v>470</v>
      </c>
      <c r="C25" s="201" t="s">
        <v>470</v>
      </c>
    </row>
    <row r="26" spans="1:3">
      <c r="A26" s="263" t="s">
        <v>407</v>
      </c>
      <c r="B26" s="262"/>
      <c r="C26" s="262"/>
    </row>
    <row r="27" spans="1:3">
      <c r="A27" s="263" t="s">
        <v>408</v>
      </c>
      <c r="B27" s="262"/>
      <c r="C27" s="262"/>
    </row>
    <row r="28" spans="1:3">
      <c r="A28" s="263" t="s">
        <v>439</v>
      </c>
      <c r="B28" s="103"/>
      <c r="C28" s="103"/>
    </row>
    <row r="29" spans="1:3">
      <c r="A29" s="263" t="s">
        <v>409</v>
      </c>
      <c r="B29" s="103"/>
      <c r="C29" s="103"/>
    </row>
    <row r="30" spans="1:3">
      <c r="A30" s="263" t="s">
        <v>410</v>
      </c>
      <c r="B30" s="103"/>
      <c r="C30" s="103"/>
    </row>
    <row r="31" spans="1:3">
      <c r="A31" s="263" t="s">
        <v>411</v>
      </c>
      <c r="B31" s="103"/>
      <c r="C31" s="103"/>
    </row>
    <row r="32" spans="1:3">
      <c r="A32" s="263" t="s">
        <v>412</v>
      </c>
      <c r="B32" s="103"/>
      <c r="C32" s="103"/>
    </row>
    <row r="33" spans="1:3">
      <c r="A33" s="263" t="s">
        <v>440</v>
      </c>
      <c r="B33" s="262"/>
      <c r="C33" s="262"/>
    </row>
    <row r="34" spans="1:3">
      <c r="A34" s="263" t="s">
        <v>413</v>
      </c>
      <c r="B34" s="262"/>
      <c r="C34" s="262"/>
    </row>
    <row r="35" spans="1:3">
      <c r="A35" s="263" t="s">
        <v>414</v>
      </c>
      <c r="B35" s="103"/>
      <c r="C35" s="103"/>
    </row>
    <row r="36" spans="1:3" ht="55.2">
      <c r="A36" s="263" t="s">
        <v>401</v>
      </c>
      <c r="B36" s="103" t="s">
        <v>754</v>
      </c>
      <c r="C36" s="265" t="s">
        <v>1658</v>
      </c>
    </row>
    <row r="37" spans="1:3">
      <c r="A37" s="545" t="s">
        <v>1267</v>
      </c>
      <c r="B37" s="258" t="s">
        <v>485</v>
      </c>
      <c r="C37" s="258" t="s">
        <v>485</v>
      </c>
    </row>
    <row r="38" spans="1:3">
      <c r="A38" s="263" t="s">
        <v>402</v>
      </c>
      <c r="B38" s="103" t="s">
        <v>485</v>
      </c>
      <c r="C38" s="258" t="s">
        <v>485</v>
      </c>
    </row>
  </sheetData>
  <hyperlinks>
    <hyperlink ref="D1" location="INDICE!A1" display="INDICE" xr:uid="{00000000-0004-0000-4A00-000000000000}"/>
    <hyperlink ref="A1" location="INDICE!C95" display="COMPONENTE" xr:uid="{00000000-0004-0000-4A00-000001000000}"/>
  </hyperlinks>
  <pageMargins left="0.7" right="0.7" top="0.75" bottom="0.75" header="0.3" footer="0.3"/>
  <pageSetup orientation="portrait" horizontalDpi="0" verticalDpi="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73"/>
  <dimension ref="A1:U120"/>
  <sheetViews>
    <sheetView workbookViewId="0"/>
  </sheetViews>
  <sheetFormatPr baseColWidth="10" defaultColWidth="11.44140625" defaultRowHeight="14.4"/>
  <cols>
    <col min="1" max="1" width="17.33203125" style="438" bestFit="1" customWidth="1"/>
    <col min="2" max="2" width="22.109375" style="438" bestFit="1" customWidth="1"/>
    <col min="3" max="3" width="16.109375" style="438" bestFit="1" customWidth="1"/>
    <col min="4" max="4" width="38.5546875" style="438" bestFit="1" customWidth="1"/>
    <col min="5" max="5" width="11.5546875" style="438" bestFit="1" customWidth="1"/>
    <col min="6" max="6" width="19" style="438" bestFit="1" customWidth="1"/>
    <col min="7" max="7" width="6" style="438" bestFit="1" customWidth="1"/>
    <col min="8" max="8" width="42.109375" style="438" bestFit="1" customWidth="1"/>
    <col min="9" max="9" width="39.33203125" style="438" bestFit="1" customWidth="1"/>
    <col min="10" max="10" width="13.109375" style="699" bestFit="1" customWidth="1"/>
    <col min="11" max="11" width="8.44140625" style="652" customWidth="1"/>
    <col min="12" max="12" width="12" style="652" customWidth="1"/>
    <col min="13" max="17" width="11.44140625" style="438"/>
    <col min="18" max="18" width="11.44140625" style="218"/>
    <col min="19" max="20" width="11.44140625" style="438"/>
    <col min="21" max="21" width="11.33203125" style="218" bestFit="1" customWidth="1"/>
    <col min="22" max="16384" width="11.44140625" style="438"/>
  </cols>
  <sheetData>
    <row r="1" spans="1:21" ht="15" customHeight="1">
      <c r="A1" s="443" t="s">
        <v>133</v>
      </c>
      <c r="B1" s="1127" t="s">
        <v>746</v>
      </c>
      <c r="C1" s="1128"/>
      <c r="D1" s="1128"/>
      <c r="E1" s="1128"/>
      <c r="F1" s="1128"/>
      <c r="G1" s="1128"/>
      <c r="H1" s="1128"/>
      <c r="I1" s="1129"/>
      <c r="J1" s="625" t="s">
        <v>137</v>
      </c>
    </row>
    <row r="2" spans="1:21" ht="15" customHeight="1">
      <c r="A2" s="566"/>
      <c r="B2" s="503"/>
      <c r="C2" s="503"/>
      <c r="D2" s="707"/>
      <c r="E2" s="601"/>
      <c r="F2" s="601"/>
      <c r="G2" s="601"/>
      <c r="H2" s="599" t="s">
        <v>1335</v>
      </c>
      <c r="I2" s="695" t="s">
        <v>1269</v>
      </c>
      <c r="J2" s="625" t="s">
        <v>449</v>
      </c>
      <c r="K2" s="390"/>
      <c r="L2" s="1111" t="s">
        <v>1335</v>
      </c>
      <c r="M2" s="1111"/>
      <c r="N2" s="1111" t="s">
        <v>1269</v>
      </c>
      <c r="O2" s="1111"/>
    </row>
    <row r="3" spans="1:21" ht="28.8">
      <c r="A3" s="452" t="s">
        <v>165</v>
      </c>
      <c r="B3" s="452" t="s">
        <v>166</v>
      </c>
      <c r="C3" s="452" t="s">
        <v>167</v>
      </c>
      <c r="D3" s="436" t="s">
        <v>168</v>
      </c>
      <c r="E3" s="453" t="s">
        <v>169</v>
      </c>
      <c r="F3" s="453" t="s">
        <v>11</v>
      </c>
      <c r="G3" s="453" t="s">
        <v>487</v>
      </c>
      <c r="H3" s="454" t="s">
        <v>755</v>
      </c>
      <c r="I3" s="428" t="s">
        <v>1659</v>
      </c>
      <c r="K3" s="390"/>
      <c r="L3" s="428" t="s">
        <v>1489</v>
      </c>
      <c r="M3" s="428" t="s">
        <v>1674</v>
      </c>
      <c r="N3" s="428" t="s">
        <v>1489</v>
      </c>
      <c r="O3" s="428" t="s">
        <v>1674</v>
      </c>
    </row>
    <row r="4" spans="1:21" s="554" customFormat="1" ht="15" customHeight="1">
      <c r="A4" s="447" t="s">
        <v>170</v>
      </c>
      <c r="B4" s="447" t="s">
        <v>171</v>
      </c>
      <c r="C4" s="448" t="s">
        <v>172</v>
      </c>
      <c r="D4" s="447" t="s">
        <v>173</v>
      </c>
      <c r="E4" s="449">
        <v>1001</v>
      </c>
      <c r="F4" s="447" t="s">
        <v>171</v>
      </c>
      <c r="G4" s="449">
        <v>1101</v>
      </c>
      <c r="H4" s="73" t="s">
        <v>604</v>
      </c>
      <c r="I4" s="94" t="s">
        <v>604</v>
      </c>
      <c r="J4" s="843"/>
      <c r="K4" s="776" t="s">
        <v>604</v>
      </c>
      <c r="L4" s="314">
        <f>COUNTIF($H$4:$H$120,K4)</f>
        <v>19</v>
      </c>
      <c r="M4" s="777">
        <f>L4/L6</f>
        <v>0.33333333333333331</v>
      </c>
      <c r="N4" s="314">
        <f>COUNTIF($I$4:$I$120,K4)</f>
        <v>25</v>
      </c>
      <c r="O4" s="777">
        <f>N4/N6</f>
        <v>0.34246575342465752</v>
      </c>
      <c r="R4" s="429"/>
      <c r="U4" s="429"/>
    </row>
    <row r="5" spans="1:21" s="554" customFormat="1" ht="15" customHeight="1">
      <c r="A5" s="421" t="s">
        <v>170</v>
      </c>
      <c r="B5" s="421" t="s">
        <v>171</v>
      </c>
      <c r="C5" s="95" t="s">
        <v>172</v>
      </c>
      <c r="D5" s="421" t="s">
        <v>173</v>
      </c>
      <c r="E5" s="312">
        <v>1001</v>
      </c>
      <c r="F5" s="421" t="s">
        <v>174</v>
      </c>
      <c r="G5" s="312">
        <v>1107</v>
      </c>
      <c r="H5" s="73" t="s">
        <v>526</v>
      </c>
      <c r="I5" s="94" t="s">
        <v>604</v>
      </c>
      <c r="J5" s="843"/>
      <c r="K5" s="776" t="s">
        <v>605</v>
      </c>
      <c r="L5" s="314">
        <f>COUNTIF($H$4:$H$120,K5)</f>
        <v>38</v>
      </c>
      <c r="M5" s="777">
        <f>L5/L6</f>
        <v>0.66666666666666663</v>
      </c>
      <c r="N5" s="314">
        <f>COUNTIF($I$4:$I$120,K5)</f>
        <v>48</v>
      </c>
      <c r="O5" s="777">
        <f>N5/N6</f>
        <v>0.65753424657534243</v>
      </c>
      <c r="R5" s="429"/>
      <c r="U5" s="429"/>
    </row>
    <row r="6" spans="1:21" s="554" customFormat="1" ht="15" customHeight="1">
      <c r="A6" s="421" t="s">
        <v>175</v>
      </c>
      <c r="B6" s="421" t="s">
        <v>175</v>
      </c>
      <c r="C6" s="95" t="s">
        <v>172</v>
      </c>
      <c r="D6" s="421" t="s">
        <v>175</v>
      </c>
      <c r="E6" s="312">
        <v>2101</v>
      </c>
      <c r="F6" s="421" t="s">
        <v>175</v>
      </c>
      <c r="G6" s="312">
        <v>2101</v>
      </c>
      <c r="H6" s="73" t="s">
        <v>526</v>
      </c>
      <c r="I6" s="94" t="s">
        <v>605</v>
      </c>
      <c r="J6" s="843"/>
      <c r="K6" s="776" t="s">
        <v>1675</v>
      </c>
      <c r="L6" s="314">
        <f>SUM(L4:L5)</f>
        <v>57</v>
      </c>
      <c r="M6" s="777">
        <f>SUM(M4:M5)</f>
        <v>1</v>
      </c>
      <c r="N6" s="314">
        <f>SUM(N4:N5)</f>
        <v>73</v>
      </c>
      <c r="O6" s="777">
        <f>SUM(O4:O5)</f>
        <v>1</v>
      </c>
      <c r="R6" s="429"/>
      <c r="U6" s="429"/>
    </row>
    <row r="7" spans="1:21" s="554" customFormat="1" ht="15" customHeight="1">
      <c r="A7" s="421" t="s">
        <v>175</v>
      </c>
      <c r="B7" s="421" t="s">
        <v>176</v>
      </c>
      <c r="C7" s="95" t="s">
        <v>172</v>
      </c>
      <c r="D7" s="421" t="s">
        <v>177</v>
      </c>
      <c r="E7" s="312">
        <v>2201</v>
      </c>
      <c r="F7" s="421" t="s">
        <v>177</v>
      </c>
      <c r="G7" s="312">
        <v>2201</v>
      </c>
      <c r="H7" s="73" t="s">
        <v>526</v>
      </c>
      <c r="I7" s="94" t="s">
        <v>605</v>
      </c>
      <c r="J7" s="843"/>
      <c r="K7" s="692"/>
      <c r="L7" s="692"/>
      <c r="R7" s="429"/>
      <c r="U7" s="429"/>
    </row>
    <row r="8" spans="1:21" s="554" customFormat="1" ht="15" customHeight="1">
      <c r="A8" s="421" t="s">
        <v>178</v>
      </c>
      <c r="B8" s="421" t="s">
        <v>179</v>
      </c>
      <c r="C8" s="95" t="s">
        <v>172</v>
      </c>
      <c r="D8" s="421" t="s">
        <v>180</v>
      </c>
      <c r="E8" s="312">
        <v>3001</v>
      </c>
      <c r="F8" s="421" t="s">
        <v>179</v>
      </c>
      <c r="G8" s="312">
        <v>3101</v>
      </c>
      <c r="H8" s="73" t="s">
        <v>526</v>
      </c>
      <c r="I8" s="94" t="s">
        <v>526</v>
      </c>
      <c r="J8" s="843"/>
      <c r="K8" s="692"/>
      <c r="L8" s="692"/>
      <c r="R8" s="429"/>
      <c r="U8" s="429"/>
    </row>
    <row r="9" spans="1:21" s="554" customFormat="1" ht="15" customHeight="1">
      <c r="A9" s="421" t="s">
        <v>178</v>
      </c>
      <c r="B9" s="421" t="s">
        <v>179</v>
      </c>
      <c r="C9" s="95" t="s">
        <v>172</v>
      </c>
      <c r="D9" s="421" t="s">
        <v>180</v>
      </c>
      <c r="E9" s="312">
        <v>3001</v>
      </c>
      <c r="F9" s="421" t="s">
        <v>181</v>
      </c>
      <c r="G9" s="312">
        <v>3103</v>
      </c>
      <c r="H9" s="73" t="s">
        <v>526</v>
      </c>
      <c r="I9" s="94" t="s">
        <v>604</v>
      </c>
      <c r="J9" s="843"/>
      <c r="K9" s="692"/>
      <c r="L9" s="692"/>
      <c r="R9" s="429"/>
      <c r="U9" s="429"/>
    </row>
    <row r="10" spans="1:21" s="554" customFormat="1" ht="15" customHeight="1">
      <c r="A10" s="421" t="s">
        <v>178</v>
      </c>
      <c r="B10" s="423" t="s">
        <v>182</v>
      </c>
      <c r="C10" s="95" t="s">
        <v>172</v>
      </c>
      <c r="D10" s="423" t="s">
        <v>183</v>
      </c>
      <c r="E10" s="312">
        <v>3301</v>
      </c>
      <c r="F10" s="423" t="s">
        <v>183</v>
      </c>
      <c r="G10" s="312">
        <v>3301</v>
      </c>
      <c r="H10" s="73" t="s">
        <v>526</v>
      </c>
      <c r="I10" s="94" t="s">
        <v>605</v>
      </c>
      <c r="J10" s="843"/>
      <c r="K10" s="692"/>
      <c r="L10" s="692"/>
      <c r="R10" s="429"/>
      <c r="U10" s="429"/>
    </row>
    <row r="11" spans="1:21" s="554" customFormat="1" ht="15" customHeight="1">
      <c r="A11" s="421" t="s">
        <v>184</v>
      </c>
      <c r="B11" s="421" t="s">
        <v>185</v>
      </c>
      <c r="C11" s="95" t="s">
        <v>172</v>
      </c>
      <c r="D11" s="421" t="s">
        <v>186</v>
      </c>
      <c r="E11" s="312">
        <v>4001</v>
      </c>
      <c r="F11" s="421" t="s">
        <v>187</v>
      </c>
      <c r="G11" s="312">
        <v>4101</v>
      </c>
      <c r="H11" s="73" t="s">
        <v>526</v>
      </c>
      <c r="I11" s="94" t="s">
        <v>526</v>
      </c>
      <c r="J11" s="843"/>
      <c r="K11" s="692"/>
      <c r="L11" s="692"/>
      <c r="R11" s="429"/>
      <c r="U11" s="429"/>
    </row>
    <row r="12" spans="1:21" s="554" customFormat="1" ht="15" customHeight="1">
      <c r="A12" s="421" t="s">
        <v>184</v>
      </c>
      <c r="B12" s="421" t="s">
        <v>185</v>
      </c>
      <c r="C12" s="95" t="s">
        <v>172</v>
      </c>
      <c r="D12" s="421" t="s">
        <v>186</v>
      </c>
      <c r="E12" s="312">
        <v>4001</v>
      </c>
      <c r="F12" s="421" t="s">
        <v>184</v>
      </c>
      <c r="G12" s="312">
        <v>4102</v>
      </c>
      <c r="H12" s="73" t="s">
        <v>526</v>
      </c>
      <c r="I12" s="94" t="s">
        <v>526</v>
      </c>
      <c r="J12" s="843"/>
      <c r="K12" s="692"/>
      <c r="L12" s="692"/>
      <c r="R12" s="429"/>
      <c r="U12" s="429"/>
    </row>
    <row r="13" spans="1:21" s="554" customFormat="1" ht="15" customHeight="1">
      <c r="A13" s="421" t="s">
        <v>184</v>
      </c>
      <c r="B13" s="421" t="s">
        <v>188</v>
      </c>
      <c r="C13" s="95" t="s">
        <v>172</v>
      </c>
      <c r="D13" s="421" t="s">
        <v>189</v>
      </c>
      <c r="E13" s="312">
        <v>4301</v>
      </c>
      <c r="F13" s="424" t="s">
        <v>189</v>
      </c>
      <c r="G13" s="312">
        <v>4301</v>
      </c>
      <c r="H13" s="73" t="s">
        <v>604</v>
      </c>
      <c r="I13" s="94" t="s">
        <v>526</v>
      </c>
      <c r="J13" s="843"/>
      <c r="K13" s="692"/>
      <c r="L13" s="692"/>
      <c r="R13" s="429"/>
      <c r="U13" s="429"/>
    </row>
    <row r="14" spans="1:21" s="554" customFormat="1" ht="15" customHeight="1">
      <c r="A14" s="421" t="s">
        <v>190</v>
      </c>
      <c r="B14" s="421" t="s">
        <v>190</v>
      </c>
      <c r="C14" s="95" t="s">
        <v>191</v>
      </c>
      <c r="D14" s="421" t="s">
        <v>191</v>
      </c>
      <c r="E14" s="312">
        <v>5001</v>
      </c>
      <c r="F14" s="421" t="s">
        <v>190</v>
      </c>
      <c r="G14" s="312">
        <v>5101</v>
      </c>
      <c r="H14" s="73" t="s">
        <v>526</v>
      </c>
      <c r="I14" s="94" t="s">
        <v>604</v>
      </c>
      <c r="J14" s="843"/>
      <c r="K14" s="692"/>
      <c r="L14" s="692"/>
      <c r="R14" s="429"/>
      <c r="U14" s="429"/>
    </row>
    <row r="15" spans="1:21" s="554" customFormat="1" ht="15" customHeight="1">
      <c r="A15" s="421" t="s">
        <v>190</v>
      </c>
      <c r="B15" s="421" t="s">
        <v>190</v>
      </c>
      <c r="C15" s="95" t="s">
        <v>191</v>
      </c>
      <c r="D15" s="421" t="s">
        <v>191</v>
      </c>
      <c r="E15" s="312">
        <v>5001</v>
      </c>
      <c r="F15" s="421" t="s">
        <v>192</v>
      </c>
      <c r="G15" s="312">
        <v>5102</v>
      </c>
      <c r="H15" s="73" t="s">
        <v>526</v>
      </c>
      <c r="I15" s="94" t="s">
        <v>526</v>
      </c>
      <c r="J15" s="843"/>
      <c r="K15" s="692"/>
      <c r="L15" s="692"/>
      <c r="R15" s="429"/>
      <c r="U15" s="429"/>
    </row>
    <row r="16" spans="1:21" s="554" customFormat="1" ht="15" customHeight="1">
      <c r="A16" s="421" t="s">
        <v>190</v>
      </c>
      <c r="B16" s="421" t="s">
        <v>190</v>
      </c>
      <c r="C16" s="95" t="s">
        <v>191</v>
      </c>
      <c r="D16" s="421" t="s">
        <v>191</v>
      </c>
      <c r="E16" s="312">
        <v>5001</v>
      </c>
      <c r="F16" s="421" t="s">
        <v>193</v>
      </c>
      <c r="G16" s="312">
        <v>5103</v>
      </c>
      <c r="H16" s="73" t="s">
        <v>526</v>
      </c>
      <c r="I16" s="94" t="s">
        <v>526</v>
      </c>
      <c r="J16" s="843"/>
      <c r="K16" s="692"/>
      <c r="L16" s="692"/>
      <c r="R16" s="429"/>
      <c r="U16" s="429"/>
    </row>
    <row r="17" spans="1:21" s="554" customFormat="1" ht="15" customHeight="1">
      <c r="A17" s="421" t="s">
        <v>190</v>
      </c>
      <c r="B17" s="421" t="s">
        <v>190</v>
      </c>
      <c r="C17" s="95" t="s">
        <v>191</v>
      </c>
      <c r="D17" s="421" t="s">
        <v>191</v>
      </c>
      <c r="E17" s="312">
        <v>5001</v>
      </c>
      <c r="F17" s="421" t="s">
        <v>194</v>
      </c>
      <c r="G17" s="312">
        <v>5105</v>
      </c>
      <c r="H17" s="73" t="s">
        <v>526</v>
      </c>
      <c r="I17" s="94" t="s">
        <v>605</v>
      </c>
      <c r="J17" s="843"/>
      <c r="K17" s="692"/>
      <c r="L17" s="692"/>
      <c r="R17" s="429"/>
      <c r="U17" s="429"/>
    </row>
    <row r="18" spans="1:21" s="554" customFormat="1" ht="15" customHeight="1">
      <c r="A18" s="421" t="s">
        <v>190</v>
      </c>
      <c r="B18" s="421" t="s">
        <v>190</v>
      </c>
      <c r="C18" s="95" t="s">
        <v>191</v>
      </c>
      <c r="D18" s="421" t="s">
        <v>191</v>
      </c>
      <c r="E18" s="312">
        <v>5001</v>
      </c>
      <c r="F18" s="421" t="s">
        <v>195</v>
      </c>
      <c r="G18" s="312">
        <v>5107</v>
      </c>
      <c r="H18" s="73" t="s">
        <v>605</v>
      </c>
      <c r="I18" s="94" t="s">
        <v>605</v>
      </c>
      <c r="J18" s="843"/>
      <c r="K18" s="692"/>
      <c r="L18" s="692"/>
      <c r="R18" s="429"/>
      <c r="U18" s="429"/>
    </row>
    <row r="19" spans="1:21" s="554" customFormat="1" ht="15" customHeight="1">
      <c r="A19" s="421" t="s">
        <v>190</v>
      </c>
      <c r="B19" s="421" t="s">
        <v>190</v>
      </c>
      <c r="C19" s="95" t="s">
        <v>191</v>
      </c>
      <c r="D19" s="421" t="s">
        <v>191</v>
      </c>
      <c r="E19" s="312">
        <v>5001</v>
      </c>
      <c r="F19" s="421" t="s">
        <v>196</v>
      </c>
      <c r="G19" s="312">
        <v>5109</v>
      </c>
      <c r="H19" s="73" t="s">
        <v>526</v>
      </c>
      <c r="I19" s="94" t="s">
        <v>526</v>
      </c>
      <c r="J19" s="843"/>
      <c r="K19" s="692"/>
      <c r="L19" s="692"/>
      <c r="R19" s="429"/>
      <c r="U19" s="429"/>
    </row>
    <row r="20" spans="1:21" s="554" customFormat="1" ht="15" customHeight="1">
      <c r="A20" s="421" t="s">
        <v>190</v>
      </c>
      <c r="B20" s="423" t="s">
        <v>197</v>
      </c>
      <c r="C20" s="95" t="s">
        <v>172</v>
      </c>
      <c r="D20" s="423" t="s">
        <v>198</v>
      </c>
      <c r="E20" s="312">
        <v>5301</v>
      </c>
      <c r="F20" s="425" t="s">
        <v>197</v>
      </c>
      <c r="G20" s="312">
        <v>5301</v>
      </c>
      <c r="H20" s="73" t="s">
        <v>526</v>
      </c>
      <c r="I20" s="94" t="s">
        <v>526</v>
      </c>
      <c r="J20" s="843"/>
      <c r="K20" s="692"/>
      <c r="L20" s="692"/>
      <c r="R20" s="429"/>
      <c r="U20" s="429"/>
    </row>
    <row r="21" spans="1:21" s="554" customFormat="1" ht="15" customHeight="1">
      <c r="A21" s="421" t="s">
        <v>190</v>
      </c>
      <c r="B21" s="423" t="s">
        <v>197</v>
      </c>
      <c r="C21" s="95" t="s">
        <v>172</v>
      </c>
      <c r="D21" s="423" t="s">
        <v>198</v>
      </c>
      <c r="E21" s="312">
        <v>5301</v>
      </c>
      <c r="F21" s="425" t="s">
        <v>199</v>
      </c>
      <c r="G21" s="312">
        <v>5304</v>
      </c>
      <c r="H21" s="73" t="s">
        <v>605</v>
      </c>
      <c r="I21" s="94" t="s">
        <v>526</v>
      </c>
      <c r="J21" s="843"/>
      <c r="K21" s="692"/>
      <c r="L21" s="692"/>
      <c r="R21" s="429"/>
      <c r="U21" s="429"/>
    </row>
    <row r="22" spans="1:21" s="554" customFormat="1" ht="15" customHeight="1">
      <c r="A22" s="421" t="s">
        <v>190</v>
      </c>
      <c r="B22" s="423" t="s">
        <v>200</v>
      </c>
      <c r="C22" s="95" t="s">
        <v>172</v>
      </c>
      <c r="D22" s="423" t="s">
        <v>201</v>
      </c>
      <c r="E22" s="312">
        <v>5501</v>
      </c>
      <c r="F22" s="425" t="s">
        <v>200</v>
      </c>
      <c r="G22" s="312">
        <v>5501</v>
      </c>
      <c r="H22" s="73" t="s">
        <v>526</v>
      </c>
      <c r="I22" s="94" t="s">
        <v>605</v>
      </c>
      <c r="J22" s="843"/>
      <c r="K22" s="692"/>
      <c r="L22" s="692"/>
      <c r="R22" s="429"/>
      <c r="U22" s="429"/>
    </row>
    <row r="23" spans="1:21" s="554" customFormat="1" ht="15" customHeight="1">
      <c r="A23" s="421" t="s">
        <v>190</v>
      </c>
      <c r="B23" s="423" t="s">
        <v>200</v>
      </c>
      <c r="C23" s="95" t="s">
        <v>172</v>
      </c>
      <c r="D23" s="423" t="s">
        <v>201</v>
      </c>
      <c r="E23" s="312">
        <v>5501</v>
      </c>
      <c r="F23" s="425" t="s">
        <v>202</v>
      </c>
      <c r="G23" s="312">
        <v>5502</v>
      </c>
      <c r="H23" s="73" t="s">
        <v>526</v>
      </c>
      <c r="I23" s="94" t="s">
        <v>526</v>
      </c>
      <c r="J23" s="843"/>
      <c r="K23" s="692"/>
      <c r="L23" s="692"/>
      <c r="R23" s="429"/>
      <c r="U23" s="429"/>
    </row>
    <row r="24" spans="1:21" s="554" customFormat="1" ht="15" customHeight="1">
      <c r="A24" s="421" t="s">
        <v>190</v>
      </c>
      <c r="B24" s="423" t="s">
        <v>200</v>
      </c>
      <c r="C24" s="95" t="s">
        <v>172</v>
      </c>
      <c r="D24" s="423" t="s">
        <v>201</v>
      </c>
      <c r="E24" s="312">
        <v>5501</v>
      </c>
      <c r="F24" s="425" t="s">
        <v>203</v>
      </c>
      <c r="G24" s="312">
        <v>5503</v>
      </c>
      <c r="H24" s="73" t="s">
        <v>526</v>
      </c>
      <c r="I24" s="94" t="s">
        <v>605</v>
      </c>
      <c r="J24" s="843"/>
      <c r="K24" s="692"/>
      <c r="L24" s="692"/>
      <c r="R24" s="429"/>
      <c r="U24" s="429"/>
    </row>
    <row r="25" spans="1:21" s="554" customFormat="1" ht="15" customHeight="1">
      <c r="A25" s="421" t="s">
        <v>190</v>
      </c>
      <c r="B25" s="423" t="s">
        <v>200</v>
      </c>
      <c r="C25" s="95" t="s">
        <v>172</v>
      </c>
      <c r="D25" s="423" t="s">
        <v>201</v>
      </c>
      <c r="E25" s="312">
        <v>5501</v>
      </c>
      <c r="F25" s="425" t="s">
        <v>204</v>
      </c>
      <c r="G25" s="312">
        <v>5504</v>
      </c>
      <c r="H25" s="73" t="s">
        <v>526</v>
      </c>
      <c r="I25" s="94" t="s">
        <v>605</v>
      </c>
      <c r="J25" s="843"/>
      <c r="K25" s="692"/>
      <c r="L25" s="692"/>
      <c r="R25" s="429"/>
      <c r="U25" s="429"/>
    </row>
    <row r="26" spans="1:21" s="554" customFormat="1" ht="15" customHeight="1">
      <c r="A26" s="421" t="s">
        <v>190</v>
      </c>
      <c r="B26" s="421" t="s">
        <v>205</v>
      </c>
      <c r="C26" s="95" t="s">
        <v>172</v>
      </c>
      <c r="D26" s="421" t="s">
        <v>206</v>
      </c>
      <c r="E26" s="312">
        <v>5601</v>
      </c>
      <c r="F26" s="424" t="s">
        <v>205</v>
      </c>
      <c r="G26" s="312">
        <v>5601</v>
      </c>
      <c r="H26" s="73" t="s">
        <v>604</v>
      </c>
      <c r="I26" s="94" t="s">
        <v>526</v>
      </c>
      <c r="J26" s="843"/>
      <c r="K26" s="692"/>
      <c r="L26" s="692"/>
      <c r="R26" s="429"/>
      <c r="U26" s="429"/>
    </row>
    <row r="27" spans="1:21" s="554" customFormat="1" ht="15" customHeight="1">
      <c r="A27" s="421" t="s">
        <v>190</v>
      </c>
      <c r="B27" s="421" t="s">
        <v>205</v>
      </c>
      <c r="C27" s="95" t="s">
        <v>172</v>
      </c>
      <c r="D27" s="421" t="s">
        <v>206</v>
      </c>
      <c r="E27" s="312">
        <v>5601</v>
      </c>
      <c r="F27" s="424" t="s">
        <v>207</v>
      </c>
      <c r="G27" s="312">
        <v>5603</v>
      </c>
      <c r="H27" s="73" t="s">
        <v>526</v>
      </c>
      <c r="I27" s="94" t="s">
        <v>526</v>
      </c>
      <c r="J27" s="843"/>
      <c r="K27" s="692"/>
      <c r="L27" s="692"/>
      <c r="R27" s="429"/>
      <c r="U27" s="429"/>
    </row>
    <row r="28" spans="1:21" s="554" customFormat="1" ht="15" customHeight="1">
      <c r="A28" s="421" t="s">
        <v>190</v>
      </c>
      <c r="B28" s="421" t="s">
        <v>205</v>
      </c>
      <c r="C28" s="95" t="s">
        <v>172</v>
      </c>
      <c r="D28" s="421" t="s">
        <v>206</v>
      </c>
      <c r="E28" s="312">
        <v>5601</v>
      </c>
      <c r="F28" s="424" t="s">
        <v>208</v>
      </c>
      <c r="G28" s="312">
        <v>5606</v>
      </c>
      <c r="H28" s="73" t="s">
        <v>526</v>
      </c>
      <c r="I28" s="94" t="s">
        <v>605</v>
      </c>
      <c r="J28" s="843"/>
      <c r="K28" s="692"/>
      <c r="L28" s="692"/>
      <c r="R28" s="429"/>
      <c r="U28" s="429"/>
    </row>
    <row r="29" spans="1:21" s="554" customFormat="1" ht="15" customHeight="1">
      <c r="A29" s="421" t="s">
        <v>190</v>
      </c>
      <c r="B29" s="423" t="s">
        <v>209</v>
      </c>
      <c r="C29" s="95" t="s">
        <v>172</v>
      </c>
      <c r="D29" s="423" t="s">
        <v>210</v>
      </c>
      <c r="E29" s="312">
        <v>5701</v>
      </c>
      <c r="F29" s="425" t="s">
        <v>210</v>
      </c>
      <c r="G29" s="312">
        <v>5701</v>
      </c>
      <c r="H29" s="73" t="s">
        <v>605</v>
      </c>
      <c r="I29" s="94" t="s">
        <v>604</v>
      </c>
      <c r="J29" s="843"/>
      <c r="K29" s="692"/>
      <c r="L29" s="692"/>
      <c r="R29" s="429"/>
      <c r="U29" s="429"/>
    </row>
    <row r="30" spans="1:21" s="554" customFormat="1" ht="15" customHeight="1">
      <c r="A30" s="421" t="s">
        <v>190</v>
      </c>
      <c r="B30" s="421" t="s">
        <v>211</v>
      </c>
      <c r="C30" s="95" t="s">
        <v>191</v>
      </c>
      <c r="D30" s="421" t="s">
        <v>191</v>
      </c>
      <c r="E30" s="312">
        <v>5001</v>
      </c>
      <c r="F30" s="421" t="s">
        <v>212</v>
      </c>
      <c r="G30" s="312">
        <v>5801</v>
      </c>
      <c r="H30" s="73" t="s">
        <v>526</v>
      </c>
      <c r="I30" s="94" t="s">
        <v>526</v>
      </c>
      <c r="J30" s="843"/>
      <c r="K30" s="692"/>
      <c r="L30" s="692"/>
      <c r="R30" s="429"/>
      <c r="U30" s="429"/>
    </row>
    <row r="31" spans="1:21" s="554" customFormat="1" ht="15" customHeight="1">
      <c r="A31" s="421" t="s">
        <v>190</v>
      </c>
      <c r="B31" s="421" t="s">
        <v>211</v>
      </c>
      <c r="C31" s="95" t="s">
        <v>191</v>
      </c>
      <c r="D31" s="421" t="s">
        <v>191</v>
      </c>
      <c r="E31" s="312">
        <v>5001</v>
      </c>
      <c r="F31" s="421" t="s">
        <v>213</v>
      </c>
      <c r="G31" s="312">
        <v>5802</v>
      </c>
      <c r="H31" s="73" t="s">
        <v>604</v>
      </c>
      <c r="I31" s="94" t="s">
        <v>526</v>
      </c>
      <c r="J31" s="843"/>
      <c r="K31" s="692"/>
      <c r="L31" s="692"/>
      <c r="R31" s="429"/>
      <c r="U31" s="429"/>
    </row>
    <row r="32" spans="1:21" s="554" customFormat="1" ht="15" customHeight="1">
      <c r="A32" s="421" t="s">
        <v>190</v>
      </c>
      <c r="B32" s="421" t="s">
        <v>211</v>
      </c>
      <c r="C32" s="95" t="s">
        <v>191</v>
      </c>
      <c r="D32" s="421" t="s">
        <v>191</v>
      </c>
      <c r="E32" s="312">
        <v>5001</v>
      </c>
      <c r="F32" s="421" t="s">
        <v>214</v>
      </c>
      <c r="G32" s="312">
        <v>5803</v>
      </c>
      <c r="H32" s="73" t="s">
        <v>526</v>
      </c>
      <c r="I32" s="94" t="s">
        <v>604</v>
      </c>
      <c r="J32" s="843"/>
      <c r="K32" s="692"/>
      <c r="L32" s="692"/>
      <c r="R32" s="429"/>
      <c r="U32" s="429"/>
    </row>
    <row r="33" spans="1:21" s="554" customFormat="1" ht="15" customHeight="1">
      <c r="A33" s="421" t="s">
        <v>190</v>
      </c>
      <c r="B33" s="421" t="s">
        <v>211</v>
      </c>
      <c r="C33" s="95" t="s">
        <v>191</v>
      </c>
      <c r="D33" s="421" t="s">
        <v>191</v>
      </c>
      <c r="E33" s="312">
        <v>5001</v>
      </c>
      <c r="F33" s="421" t="s">
        <v>215</v>
      </c>
      <c r="G33" s="312">
        <v>5804</v>
      </c>
      <c r="H33" s="73" t="s">
        <v>604</v>
      </c>
      <c r="I33" s="94" t="s">
        <v>604</v>
      </c>
      <c r="J33" s="843"/>
      <c r="K33" s="692"/>
      <c r="L33" s="692"/>
      <c r="R33" s="429"/>
      <c r="U33" s="429"/>
    </row>
    <row r="34" spans="1:21" s="554" customFormat="1" ht="15" customHeight="1">
      <c r="A34" s="421" t="s">
        <v>216</v>
      </c>
      <c r="B34" s="421" t="s">
        <v>217</v>
      </c>
      <c r="C34" s="95" t="s">
        <v>172</v>
      </c>
      <c r="D34" s="421" t="s">
        <v>218</v>
      </c>
      <c r="E34" s="312">
        <v>6001</v>
      </c>
      <c r="F34" s="421" t="s">
        <v>219</v>
      </c>
      <c r="G34" s="312">
        <v>6101</v>
      </c>
      <c r="H34" s="73" t="s">
        <v>605</v>
      </c>
      <c r="I34" s="94" t="s">
        <v>605</v>
      </c>
      <c r="J34" s="843"/>
      <c r="K34" s="692"/>
      <c r="L34" s="692"/>
      <c r="R34" s="429"/>
      <c r="U34" s="429"/>
    </row>
    <row r="35" spans="1:21" s="554" customFormat="1" ht="15" customHeight="1">
      <c r="A35" s="421" t="s">
        <v>216</v>
      </c>
      <c r="B35" s="421" t="s">
        <v>217</v>
      </c>
      <c r="C35" s="95" t="s">
        <v>172</v>
      </c>
      <c r="D35" s="421" t="s">
        <v>218</v>
      </c>
      <c r="E35" s="312">
        <v>6001</v>
      </c>
      <c r="F35" s="421" t="s">
        <v>220</v>
      </c>
      <c r="G35" s="312">
        <v>6108</v>
      </c>
      <c r="H35" s="73" t="s">
        <v>604</v>
      </c>
      <c r="I35" s="94" t="s">
        <v>526</v>
      </c>
      <c r="J35" s="843"/>
      <c r="K35" s="692"/>
      <c r="L35" s="692"/>
      <c r="R35" s="429"/>
      <c r="U35" s="429"/>
    </row>
    <row r="36" spans="1:21" s="554" customFormat="1" ht="15" customHeight="1">
      <c r="A36" s="421" t="s">
        <v>216</v>
      </c>
      <c r="B36" s="423" t="s">
        <v>217</v>
      </c>
      <c r="C36" s="95" t="s">
        <v>172</v>
      </c>
      <c r="D36" s="423" t="s">
        <v>221</v>
      </c>
      <c r="E36" s="312">
        <v>6115</v>
      </c>
      <c r="F36" s="423" t="s">
        <v>221</v>
      </c>
      <c r="G36" s="312">
        <v>6115</v>
      </c>
      <c r="H36" s="73" t="s">
        <v>526</v>
      </c>
      <c r="I36" s="94" t="s">
        <v>605</v>
      </c>
      <c r="J36" s="843"/>
      <c r="K36" s="692"/>
      <c r="L36" s="692"/>
      <c r="R36" s="429"/>
      <c r="U36" s="429"/>
    </row>
    <row r="37" spans="1:21" s="554" customFormat="1" ht="15" customHeight="1">
      <c r="A37" s="421" t="s">
        <v>216</v>
      </c>
      <c r="B37" s="423" t="s">
        <v>222</v>
      </c>
      <c r="C37" s="95" t="s">
        <v>172</v>
      </c>
      <c r="D37" s="423" t="s">
        <v>223</v>
      </c>
      <c r="E37" s="312">
        <v>6301</v>
      </c>
      <c r="F37" s="425" t="s">
        <v>223</v>
      </c>
      <c r="G37" s="312">
        <v>6301</v>
      </c>
      <c r="H37" s="73" t="s">
        <v>526</v>
      </c>
      <c r="I37" s="94" t="s">
        <v>605</v>
      </c>
      <c r="J37" s="843"/>
      <c r="K37" s="692"/>
      <c r="L37" s="692"/>
      <c r="R37" s="429"/>
      <c r="U37" s="429"/>
    </row>
    <row r="38" spans="1:21" s="554" customFormat="1" ht="15" customHeight="1">
      <c r="A38" s="421" t="s">
        <v>224</v>
      </c>
      <c r="B38" s="421" t="s">
        <v>225</v>
      </c>
      <c r="C38" s="95" t="s">
        <v>172</v>
      </c>
      <c r="D38" s="421" t="s">
        <v>226</v>
      </c>
      <c r="E38" s="312">
        <v>7001</v>
      </c>
      <c r="F38" s="421" t="s">
        <v>225</v>
      </c>
      <c r="G38" s="312">
        <v>7101</v>
      </c>
      <c r="H38" s="73" t="s">
        <v>526</v>
      </c>
      <c r="I38" s="94" t="s">
        <v>526</v>
      </c>
      <c r="J38" s="843"/>
      <c r="K38" s="692"/>
      <c r="L38" s="692"/>
      <c r="R38" s="429"/>
      <c r="U38" s="429"/>
    </row>
    <row r="39" spans="1:21" s="554" customFormat="1" ht="15" customHeight="1">
      <c r="A39" s="421" t="s">
        <v>224</v>
      </c>
      <c r="B39" s="423" t="s">
        <v>225</v>
      </c>
      <c r="C39" s="95" t="s">
        <v>172</v>
      </c>
      <c r="D39" s="423" t="s">
        <v>227</v>
      </c>
      <c r="E39" s="312">
        <v>7102</v>
      </c>
      <c r="F39" s="423" t="s">
        <v>227</v>
      </c>
      <c r="G39" s="312">
        <v>7102</v>
      </c>
      <c r="H39" s="73" t="s">
        <v>526</v>
      </c>
      <c r="I39" s="94" t="s">
        <v>526</v>
      </c>
      <c r="J39" s="843"/>
      <c r="K39" s="692"/>
      <c r="L39" s="692"/>
      <c r="R39" s="429"/>
      <c r="U39" s="429"/>
    </row>
    <row r="40" spans="1:21" s="554" customFormat="1" ht="15" customHeight="1">
      <c r="A40" s="421" t="s">
        <v>224</v>
      </c>
      <c r="B40" s="421" t="s">
        <v>225</v>
      </c>
      <c r="C40" s="95" t="s">
        <v>172</v>
      </c>
      <c r="D40" s="421" t="s">
        <v>226</v>
      </c>
      <c r="E40" s="312">
        <v>7001</v>
      </c>
      <c r="F40" s="421" t="s">
        <v>224</v>
      </c>
      <c r="G40" s="312">
        <v>7105</v>
      </c>
      <c r="H40" s="73" t="s">
        <v>605</v>
      </c>
      <c r="I40" s="94" t="s">
        <v>526</v>
      </c>
      <c r="J40" s="843"/>
      <c r="K40" s="692"/>
      <c r="L40" s="692"/>
      <c r="R40" s="429"/>
      <c r="U40" s="429"/>
    </row>
    <row r="41" spans="1:21" s="554" customFormat="1" ht="15" customHeight="1">
      <c r="A41" s="421" t="s">
        <v>224</v>
      </c>
      <c r="B41" s="421" t="s">
        <v>228</v>
      </c>
      <c r="C41" s="95" t="s">
        <v>172</v>
      </c>
      <c r="D41" s="421" t="s">
        <v>229</v>
      </c>
      <c r="E41" s="312">
        <v>7301</v>
      </c>
      <c r="F41" s="424" t="s">
        <v>228</v>
      </c>
      <c r="G41" s="312">
        <v>7301</v>
      </c>
      <c r="H41" s="73" t="s">
        <v>605</v>
      </c>
      <c r="I41" s="94" t="s">
        <v>605</v>
      </c>
      <c r="J41" s="843"/>
      <c r="K41" s="692"/>
      <c r="L41" s="692"/>
      <c r="R41" s="429"/>
      <c r="U41" s="429"/>
    </row>
    <row r="42" spans="1:21" s="554" customFormat="1" ht="15" customHeight="1">
      <c r="A42" s="421" t="s">
        <v>224</v>
      </c>
      <c r="B42" s="421" t="s">
        <v>228</v>
      </c>
      <c r="C42" s="95" t="s">
        <v>172</v>
      </c>
      <c r="D42" s="421" t="s">
        <v>229</v>
      </c>
      <c r="E42" s="312">
        <v>7301</v>
      </c>
      <c r="F42" s="424" t="s">
        <v>230</v>
      </c>
      <c r="G42" s="312">
        <v>7305</v>
      </c>
      <c r="H42" s="73" t="s">
        <v>604</v>
      </c>
      <c r="I42" s="94" t="s">
        <v>605</v>
      </c>
      <c r="J42" s="843"/>
      <c r="K42" s="692"/>
      <c r="L42" s="692"/>
      <c r="R42" s="429"/>
      <c r="U42" s="429"/>
    </row>
    <row r="43" spans="1:21" s="554" customFormat="1" ht="15" customHeight="1">
      <c r="A43" s="421" t="s">
        <v>224</v>
      </c>
      <c r="B43" s="421" t="s">
        <v>228</v>
      </c>
      <c r="C43" s="95" t="s">
        <v>172</v>
      </c>
      <c r="D43" s="421" t="s">
        <v>229</v>
      </c>
      <c r="E43" s="312">
        <v>7301</v>
      </c>
      <c r="F43" s="424" t="s">
        <v>231</v>
      </c>
      <c r="G43" s="312">
        <v>7306</v>
      </c>
      <c r="H43" s="73" t="s">
        <v>604</v>
      </c>
      <c r="I43" s="94" t="s">
        <v>605</v>
      </c>
      <c r="J43" s="843"/>
      <c r="K43" s="692"/>
      <c r="L43" s="692"/>
      <c r="R43" s="429"/>
      <c r="U43" s="429"/>
    </row>
    <row r="44" spans="1:21" s="554" customFormat="1" ht="15" customHeight="1">
      <c r="A44" s="421" t="s">
        <v>224</v>
      </c>
      <c r="B44" s="423" t="s">
        <v>232</v>
      </c>
      <c r="C44" s="95" t="s">
        <v>172</v>
      </c>
      <c r="D44" s="423" t="s">
        <v>232</v>
      </c>
      <c r="E44" s="312">
        <v>7401</v>
      </c>
      <c r="F44" s="425" t="s">
        <v>232</v>
      </c>
      <c r="G44" s="312">
        <v>7401</v>
      </c>
      <c r="H44" s="73" t="s">
        <v>526</v>
      </c>
      <c r="I44" s="94" t="s">
        <v>526</v>
      </c>
      <c r="J44" s="843"/>
      <c r="K44" s="692"/>
      <c r="L44" s="692"/>
      <c r="R44" s="429"/>
      <c r="U44" s="429"/>
    </row>
    <row r="45" spans="1:21" s="554" customFormat="1" ht="15" customHeight="1">
      <c r="A45" s="421" t="s">
        <v>233</v>
      </c>
      <c r="B45" s="421" t="s">
        <v>234</v>
      </c>
      <c r="C45" s="95" t="s">
        <v>235</v>
      </c>
      <c r="D45" s="421" t="s">
        <v>235</v>
      </c>
      <c r="E45" s="312">
        <v>8001</v>
      </c>
      <c r="F45" s="421" t="s">
        <v>234</v>
      </c>
      <c r="G45" s="312">
        <v>8101</v>
      </c>
      <c r="H45" s="73" t="s">
        <v>526</v>
      </c>
      <c r="I45" s="94" t="s">
        <v>526</v>
      </c>
      <c r="J45" s="843"/>
      <c r="K45" s="692"/>
      <c r="L45" s="692"/>
      <c r="R45" s="429"/>
      <c r="U45" s="429"/>
    </row>
    <row r="46" spans="1:21" s="554" customFormat="1" ht="15" customHeight="1">
      <c r="A46" s="421" t="s">
        <v>233</v>
      </c>
      <c r="B46" s="421" t="s">
        <v>234</v>
      </c>
      <c r="C46" s="95" t="s">
        <v>235</v>
      </c>
      <c r="D46" s="421" t="s">
        <v>235</v>
      </c>
      <c r="E46" s="312">
        <v>8001</v>
      </c>
      <c r="F46" s="421" t="s">
        <v>236</v>
      </c>
      <c r="G46" s="312">
        <v>8102</v>
      </c>
      <c r="H46" s="73" t="s">
        <v>526</v>
      </c>
      <c r="I46" s="94" t="s">
        <v>604</v>
      </c>
      <c r="J46" s="843"/>
      <c r="K46" s="692"/>
      <c r="L46" s="692"/>
      <c r="R46" s="429"/>
      <c r="U46" s="429"/>
    </row>
    <row r="47" spans="1:21" s="554" customFormat="1" ht="15" customHeight="1">
      <c r="A47" s="421" t="s">
        <v>233</v>
      </c>
      <c r="B47" s="421" t="s">
        <v>234</v>
      </c>
      <c r="C47" s="95" t="s">
        <v>235</v>
      </c>
      <c r="D47" s="421" t="s">
        <v>235</v>
      </c>
      <c r="E47" s="312">
        <v>8001</v>
      </c>
      <c r="F47" s="421" t="s">
        <v>237</v>
      </c>
      <c r="G47" s="312">
        <v>8103</v>
      </c>
      <c r="H47" s="73" t="s">
        <v>605</v>
      </c>
      <c r="I47" s="94" t="s">
        <v>526</v>
      </c>
      <c r="J47" s="843"/>
      <c r="K47" s="692"/>
      <c r="L47" s="692"/>
      <c r="R47" s="429"/>
      <c r="U47" s="429"/>
    </row>
    <row r="48" spans="1:21" s="554" customFormat="1" ht="15" customHeight="1">
      <c r="A48" s="421" t="s">
        <v>233</v>
      </c>
      <c r="B48" s="421" t="s">
        <v>234</v>
      </c>
      <c r="C48" s="95" t="s">
        <v>235</v>
      </c>
      <c r="D48" s="421" t="s">
        <v>235</v>
      </c>
      <c r="E48" s="312">
        <v>8001</v>
      </c>
      <c r="F48" s="421" t="s">
        <v>238</v>
      </c>
      <c r="G48" s="312">
        <v>8105</v>
      </c>
      <c r="H48" s="73" t="s">
        <v>526</v>
      </c>
      <c r="I48" s="94" t="s">
        <v>605</v>
      </c>
      <c r="J48" s="843"/>
      <c r="K48" s="692"/>
      <c r="L48" s="692"/>
      <c r="R48" s="429"/>
      <c r="U48" s="429"/>
    </row>
    <row r="49" spans="1:21" s="554" customFormat="1" ht="15" customHeight="1">
      <c r="A49" s="421" t="s">
        <v>233</v>
      </c>
      <c r="B49" s="421" t="s">
        <v>234</v>
      </c>
      <c r="C49" s="95" t="s">
        <v>235</v>
      </c>
      <c r="D49" s="421" t="s">
        <v>235</v>
      </c>
      <c r="E49" s="312">
        <v>8001</v>
      </c>
      <c r="F49" s="421" t="s">
        <v>239</v>
      </c>
      <c r="G49" s="312">
        <v>8106</v>
      </c>
      <c r="H49" s="73" t="s">
        <v>526</v>
      </c>
      <c r="I49" s="94" t="s">
        <v>605</v>
      </c>
      <c r="J49" s="843"/>
      <c r="K49" s="692"/>
      <c r="L49" s="692"/>
      <c r="R49" s="429"/>
      <c r="U49" s="429"/>
    </row>
    <row r="50" spans="1:21" s="554" customFormat="1" ht="15" customHeight="1">
      <c r="A50" s="421" t="s">
        <v>233</v>
      </c>
      <c r="B50" s="421" t="s">
        <v>234</v>
      </c>
      <c r="C50" s="95" t="s">
        <v>235</v>
      </c>
      <c r="D50" s="421" t="s">
        <v>235</v>
      </c>
      <c r="E50" s="312">
        <v>8001</v>
      </c>
      <c r="F50" s="421" t="s">
        <v>240</v>
      </c>
      <c r="G50" s="312">
        <v>8107</v>
      </c>
      <c r="H50" s="73" t="s">
        <v>604</v>
      </c>
      <c r="I50" s="94" t="s">
        <v>605</v>
      </c>
      <c r="J50" s="843"/>
      <c r="K50" s="692"/>
      <c r="L50" s="692"/>
      <c r="R50" s="429"/>
      <c r="U50" s="429"/>
    </row>
    <row r="51" spans="1:21" s="554" customFormat="1" ht="15" customHeight="1">
      <c r="A51" s="421" t="s">
        <v>233</v>
      </c>
      <c r="B51" s="421" t="s">
        <v>234</v>
      </c>
      <c r="C51" s="95" t="s">
        <v>235</v>
      </c>
      <c r="D51" s="421" t="s">
        <v>235</v>
      </c>
      <c r="E51" s="312">
        <v>8001</v>
      </c>
      <c r="F51" s="421" t="s">
        <v>241</v>
      </c>
      <c r="G51" s="312">
        <v>8108</v>
      </c>
      <c r="H51" s="73" t="s">
        <v>604</v>
      </c>
      <c r="I51" s="94" t="s">
        <v>604</v>
      </c>
      <c r="J51" s="843"/>
      <c r="K51" s="692"/>
      <c r="L51" s="692"/>
      <c r="R51" s="429"/>
      <c r="U51" s="429"/>
    </row>
    <row r="52" spans="1:21" s="554" customFormat="1" ht="15" customHeight="1">
      <c r="A52" s="421" t="s">
        <v>233</v>
      </c>
      <c r="B52" s="421" t="s">
        <v>234</v>
      </c>
      <c r="C52" s="95" t="s">
        <v>235</v>
      </c>
      <c r="D52" s="421" t="s">
        <v>235</v>
      </c>
      <c r="E52" s="312">
        <v>8001</v>
      </c>
      <c r="F52" s="421" t="s">
        <v>242</v>
      </c>
      <c r="G52" s="312">
        <v>8109</v>
      </c>
      <c r="H52" s="73" t="s">
        <v>605</v>
      </c>
      <c r="I52" s="94" t="s">
        <v>604</v>
      </c>
      <c r="J52" s="843"/>
      <c r="K52" s="692"/>
      <c r="L52" s="692"/>
      <c r="R52" s="429"/>
      <c r="U52" s="429"/>
    </row>
    <row r="53" spans="1:21" s="554" customFormat="1" ht="15" customHeight="1">
      <c r="A53" s="421" t="s">
        <v>233</v>
      </c>
      <c r="B53" s="421" t="s">
        <v>234</v>
      </c>
      <c r="C53" s="95" t="s">
        <v>235</v>
      </c>
      <c r="D53" s="421" t="s">
        <v>235</v>
      </c>
      <c r="E53" s="312">
        <v>8001</v>
      </c>
      <c r="F53" s="421" t="s">
        <v>243</v>
      </c>
      <c r="G53" s="312">
        <v>8110</v>
      </c>
      <c r="H53" s="73" t="s">
        <v>526</v>
      </c>
      <c r="I53" s="94" t="s">
        <v>605</v>
      </c>
      <c r="J53" s="843"/>
      <c r="K53" s="692"/>
      <c r="L53" s="692"/>
      <c r="R53" s="429"/>
      <c r="U53" s="429"/>
    </row>
    <row r="54" spans="1:21" s="554" customFormat="1" ht="15" customHeight="1">
      <c r="A54" s="421" t="s">
        <v>233</v>
      </c>
      <c r="B54" s="421" t="s">
        <v>234</v>
      </c>
      <c r="C54" s="95" t="s">
        <v>235</v>
      </c>
      <c r="D54" s="421" t="s">
        <v>235</v>
      </c>
      <c r="E54" s="312">
        <v>8001</v>
      </c>
      <c r="F54" s="421" t="s">
        <v>244</v>
      </c>
      <c r="G54" s="312">
        <v>8111</v>
      </c>
      <c r="H54" s="73" t="s">
        <v>605</v>
      </c>
      <c r="I54" s="94" t="s">
        <v>605</v>
      </c>
      <c r="J54" s="843"/>
      <c r="K54" s="692"/>
      <c r="L54" s="692"/>
      <c r="R54" s="429"/>
      <c r="U54" s="429"/>
    </row>
    <row r="55" spans="1:21" s="554" customFormat="1" ht="15" customHeight="1">
      <c r="A55" s="421" t="s">
        <v>233</v>
      </c>
      <c r="B55" s="421" t="s">
        <v>234</v>
      </c>
      <c r="C55" s="95" t="s">
        <v>235</v>
      </c>
      <c r="D55" s="421" t="s">
        <v>235</v>
      </c>
      <c r="E55" s="312">
        <v>8001</v>
      </c>
      <c r="F55" s="421" t="s">
        <v>245</v>
      </c>
      <c r="G55" s="312">
        <v>8112</v>
      </c>
      <c r="H55" s="73" t="s">
        <v>526</v>
      </c>
      <c r="I55" s="94" t="s">
        <v>526</v>
      </c>
      <c r="J55" s="843"/>
      <c r="K55" s="692"/>
      <c r="L55" s="692"/>
      <c r="R55" s="429"/>
      <c r="U55" s="429"/>
    </row>
    <row r="56" spans="1:21" s="554" customFormat="1" ht="15" customHeight="1">
      <c r="A56" s="421" t="s">
        <v>233</v>
      </c>
      <c r="B56" s="421" t="s">
        <v>233</v>
      </c>
      <c r="C56" s="95" t="s">
        <v>172</v>
      </c>
      <c r="D56" s="421" t="s">
        <v>246</v>
      </c>
      <c r="E56" s="312">
        <v>8301</v>
      </c>
      <c r="F56" s="421" t="s">
        <v>247</v>
      </c>
      <c r="G56" s="312">
        <v>8301</v>
      </c>
      <c r="H56" s="73" t="s">
        <v>526</v>
      </c>
      <c r="I56" s="94" t="s">
        <v>605</v>
      </c>
      <c r="J56" s="843"/>
      <c r="K56" s="692"/>
      <c r="L56" s="692"/>
      <c r="R56" s="429"/>
      <c r="U56" s="429"/>
    </row>
    <row r="57" spans="1:21" s="554" customFormat="1" ht="15" customHeight="1">
      <c r="A57" s="421" t="s">
        <v>233</v>
      </c>
      <c r="B57" s="421" t="s">
        <v>233</v>
      </c>
      <c r="C57" s="95" t="s">
        <v>172</v>
      </c>
      <c r="D57" s="421" t="s">
        <v>246</v>
      </c>
      <c r="E57" s="312">
        <v>8301</v>
      </c>
      <c r="F57" s="424" t="s">
        <v>248</v>
      </c>
      <c r="G57" s="312">
        <v>8306</v>
      </c>
      <c r="H57" s="73" t="s">
        <v>604</v>
      </c>
      <c r="I57" s="94" t="s">
        <v>604</v>
      </c>
      <c r="J57" s="843"/>
      <c r="K57" s="692"/>
      <c r="L57" s="692"/>
      <c r="R57" s="429"/>
      <c r="U57" s="429"/>
    </row>
    <row r="58" spans="1:21" s="554" customFormat="1" ht="15" customHeight="1">
      <c r="A58" s="421" t="s">
        <v>249</v>
      </c>
      <c r="B58" s="421" t="s">
        <v>250</v>
      </c>
      <c r="C58" s="95" t="s">
        <v>172</v>
      </c>
      <c r="D58" s="421" t="s">
        <v>251</v>
      </c>
      <c r="E58" s="312">
        <v>9001</v>
      </c>
      <c r="F58" s="421" t="s">
        <v>252</v>
      </c>
      <c r="G58" s="312">
        <v>9101</v>
      </c>
      <c r="H58" s="73" t="s">
        <v>604</v>
      </c>
      <c r="I58" s="94" t="s">
        <v>526</v>
      </c>
      <c r="J58" s="843"/>
      <c r="K58" s="692"/>
      <c r="L58" s="692"/>
      <c r="R58" s="429"/>
      <c r="U58" s="429"/>
    </row>
    <row r="59" spans="1:21" s="554" customFormat="1" ht="15" customHeight="1">
      <c r="A59" s="421" t="s">
        <v>249</v>
      </c>
      <c r="B59" s="421" t="s">
        <v>250</v>
      </c>
      <c r="C59" s="95" t="s">
        <v>172</v>
      </c>
      <c r="D59" s="421" t="s">
        <v>251</v>
      </c>
      <c r="E59" s="312">
        <v>9001</v>
      </c>
      <c r="F59" s="421" t="s">
        <v>253</v>
      </c>
      <c r="G59" s="312">
        <v>9112</v>
      </c>
      <c r="H59" s="73" t="s">
        <v>605</v>
      </c>
      <c r="I59" s="94" t="s">
        <v>605</v>
      </c>
      <c r="J59" s="843"/>
      <c r="K59" s="692"/>
      <c r="L59" s="692"/>
      <c r="R59" s="429"/>
      <c r="U59" s="429"/>
    </row>
    <row r="60" spans="1:21" s="554" customFormat="1" ht="15" customHeight="1">
      <c r="A60" s="421" t="s">
        <v>249</v>
      </c>
      <c r="B60" s="423" t="s">
        <v>250</v>
      </c>
      <c r="C60" s="95" t="s">
        <v>172</v>
      </c>
      <c r="D60" s="423" t="s">
        <v>254</v>
      </c>
      <c r="E60" s="312">
        <v>9120</v>
      </c>
      <c r="F60" s="423" t="s">
        <v>254</v>
      </c>
      <c r="G60" s="312">
        <v>9120</v>
      </c>
      <c r="H60" s="73" t="s">
        <v>526</v>
      </c>
      <c r="I60" s="94" t="s">
        <v>605</v>
      </c>
      <c r="J60" s="843"/>
      <c r="K60" s="692"/>
      <c r="L60" s="692"/>
      <c r="R60" s="429"/>
      <c r="U60" s="429"/>
    </row>
    <row r="61" spans="1:21" s="554" customFormat="1" ht="15" customHeight="1">
      <c r="A61" s="421" t="s">
        <v>249</v>
      </c>
      <c r="B61" s="423" t="s">
        <v>255</v>
      </c>
      <c r="C61" s="95" t="s">
        <v>172</v>
      </c>
      <c r="D61" s="423" t="s">
        <v>256</v>
      </c>
      <c r="E61" s="312">
        <v>9201</v>
      </c>
      <c r="F61" s="423" t="s">
        <v>256</v>
      </c>
      <c r="G61" s="312">
        <v>9201</v>
      </c>
      <c r="H61" s="73" t="s">
        <v>526</v>
      </c>
      <c r="I61" s="94" t="s">
        <v>526</v>
      </c>
      <c r="J61" s="843"/>
      <c r="K61" s="692"/>
      <c r="L61" s="692"/>
      <c r="R61" s="429"/>
      <c r="U61" s="429"/>
    </row>
    <row r="62" spans="1:21" s="554" customFormat="1" ht="15" customHeight="1">
      <c r="A62" s="421" t="s">
        <v>257</v>
      </c>
      <c r="B62" s="421" t="s">
        <v>258</v>
      </c>
      <c r="C62" s="95" t="s">
        <v>172</v>
      </c>
      <c r="D62" s="421" t="s">
        <v>259</v>
      </c>
      <c r="E62" s="312">
        <v>10001</v>
      </c>
      <c r="F62" s="421" t="s">
        <v>260</v>
      </c>
      <c r="G62" s="312">
        <v>10101</v>
      </c>
      <c r="H62" s="73" t="s">
        <v>604</v>
      </c>
      <c r="I62" s="94" t="s">
        <v>526</v>
      </c>
      <c r="J62" s="843"/>
      <c r="K62" s="692"/>
      <c r="L62" s="692"/>
      <c r="R62" s="429"/>
      <c r="U62" s="429"/>
    </row>
    <row r="63" spans="1:21" s="554" customFormat="1" ht="15" customHeight="1">
      <c r="A63" s="421" t="s">
        <v>257</v>
      </c>
      <c r="B63" s="421" t="s">
        <v>258</v>
      </c>
      <c r="C63" s="95" t="s">
        <v>172</v>
      </c>
      <c r="D63" s="421" t="s">
        <v>259</v>
      </c>
      <c r="E63" s="312">
        <v>10001</v>
      </c>
      <c r="F63" s="421" t="s">
        <v>261</v>
      </c>
      <c r="G63" s="312">
        <v>10109</v>
      </c>
      <c r="H63" s="73" t="s">
        <v>526</v>
      </c>
      <c r="I63" s="94" t="s">
        <v>605</v>
      </c>
      <c r="J63" s="843"/>
      <c r="K63" s="692"/>
      <c r="L63" s="692"/>
      <c r="R63" s="429"/>
      <c r="U63" s="429"/>
    </row>
    <row r="64" spans="1:21" s="554" customFormat="1" ht="15" customHeight="1">
      <c r="A64" s="421" t="s">
        <v>257</v>
      </c>
      <c r="B64" s="423" t="s">
        <v>262</v>
      </c>
      <c r="C64" s="95" t="s">
        <v>172</v>
      </c>
      <c r="D64" s="423" t="s">
        <v>263</v>
      </c>
      <c r="E64" s="312">
        <v>10201</v>
      </c>
      <c r="F64" s="423" t="s">
        <v>263</v>
      </c>
      <c r="G64" s="312">
        <v>10201</v>
      </c>
      <c r="H64" s="73" t="s">
        <v>526</v>
      </c>
      <c r="I64" s="94" t="s">
        <v>604</v>
      </c>
      <c r="J64" s="843"/>
      <c r="K64" s="692"/>
      <c r="L64" s="692"/>
      <c r="R64" s="429"/>
      <c r="U64" s="429"/>
    </row>
    <row r="65" spans="1:21" s="554" customFormat="1" ht="15" customHeight="1">
      <c r="A65" s="421" t="s">
        <v>257</v>
      </c>
      <c r="B65" s="421" t="s">
        <v>264</v>
      </c>
      <c r="C65" s="95" t="s">
        <v>172</v>
      </c>
      <c r="D65" s="421" t="s">
        <v>264</v>
      </c>
      <c r="E65" s="312">
        <v>10301</v>
      </c>
      <c r="F65" s="421" t="s">
        <v>264</v>
      </c>
      <c r="G65" s="312">
        <v>10301</v>
      </c>
      <c r="H65" s="73" t="s">
        <v>604</v>
      </c>
      <c r="I65" s="94" t="s">
        <v>604</v>
      </c>
      <c r="J65" s="843"/>
      <c r="K65" s="692"/>
      <c r="L65" s="692"/>
      <c r="R65" s="429"/>
      <c r="U65" s="429"/>
    </row>
    <row r="66" spans="1:21" s="554" customFormat="1" ht="15" customHeight="1">
      <c r="A66" s="421" t="s">
        <v>265</v>
      </c>
      <c r="B66" s="423" t="s">
        <v>266</v>
      </c>
      <c r="C66" s="95" t="s">
        <v>172</v>
      </c>
      <c r="D66" s="423" t="s">
        <v>266</v>
      </c>
      <c r="E66" s="312">
        <v>11101</v>
      </c>
      <c r="F66" s="423" t="s">
        <v>266</v>
      </c>
      <c r="G66" s="312">
        <v>11101</v>
      </c>
      <c r="H66" s="73" t="s">
        <v>526</v>
      </c>
      <c r="I66" s="94" t="s">
        <v>526</v>
      </c>
      <c r="J66" s="843"/>
      <c r="K66" s="692"/>
      <c r="L66" s="692"/>
      <c r="R66" s="429"/>
      <c r="U66" s="429"/>
    </row>
    <row r="67" spans="1:21" s="554" customFormat="1" ht="15" customHeight="1">
      <c r="A67" s="421" t="s">
        <v>267</v>
      </c>
      <c r="B67" s="421" t="s">
        <v>267</v>
      </c>
      <c r="C67" s="95" t="s">
        <v>172</v>
      </c>
      <c r="D67" s="421" t="s">
        <v>268</v>
      </c>
      <c r="E67" s="312">
        <v>12101</v>
      </c>
      <c r="F67" s="424" t="s">
        <v>268</v>
      </c>
      <c r="G67" s="312">
        <v>12101</v>
      </c>
      <c r="H67" s="73" t="s">
        <v>526</v>
      </c>
      <c r="I67" s="94" t="s">
        <v>605</v>
      </c>
      <c r="J67" s="843"/>
      <c r="K67" s="692"/>
      <c r="L67" s="692"/>
      <c r="R67" s="429"/>
      <c r="U67" s="429"/>
    </row>
    <row r="68" spans="1:21" s="554" customFormat="1" ht="15" customHeight="1">
      <c r="A68" s="421" t="s">
        <v>269</v>
      </c>
      <c r="B68" s="421" t="s">
        <v>270</v>
      </c>
      <c r="C68" s="95" t="s">
        <v>271</v>
      </c>
      <c r="D68" s="421" t="s">
        <v>271</v>
      </c>
      <c r="E68" s="312">
        <v>13001</v>
      </c>
      <c r="F68" s="421" t="s">
        <v>270</v>
      </c>
      <c r="G68" s="312">
        <v>13101</v>
      </c>
      <c r="H68" s="73" t="s">
        <v>604</v>
      </c>
      <c r="I68" s="94" t="s">
        <v>526</v>
      </c>
      <c r="J68" s="843"/>
      <c r="K68" s="692"/>
      <c r="L68" s="692"/>
      <c r="R68" s="429"/>
      <c r="U68" s="429"/>
    </row>
    <row r="69" spans="1:21" s="554" customFormat="1" ht="15" customHeight="1">
      <c r="A69" s="421" t="s">
        <v>269</v>
      </c>
      <c r="B69" s="421" t="s">
        <v>270</v>
      </c>
      <c r="C69" s="95" t="s">
        <v>271</v>
      </c>
      <c r="D69" s="421" t="s">
        <v>271</v>
      </c>
      <c r="E69" s="312">
        <v>13001</v>
      </c>
      <c r="F69" s="421" t="s">
        <v>272</v>
      </c>
      <c r="G69" s="312">
        <v>13102</v>
      </c>
      <c r="H69" s="73" t="s">
        <v>605</v>
      </c>
      <c r="I69" s="94" t="s">
        <v>604</v>
      </c>
      <c r="J69" s="843"/>
      <c r="K69" s="692"/>
      <c r="L69" s="692"/>
      <c r="R69" s="429"/>
      <c r="U69" s="429"/>
    </row>
    <row r="70" spans="1:21" s="554" customFormat="1" ht="15" customHeight="1">
      <c r="A70" s="421" t="s">
        <v>269</v>
      </c>
      <c r="B70" s="421" t="s">
        <v>270</v>
      </c>
      <c r="C70" s="95" t="s">
        <v>271</v>
      </c>
      <c r="D70" s="421" t="s">
        <v>271</v>
      </c>
      <c r="E70" s="312">
        <v>13001</v>
      </c>
      <c r="F70" s="421" t="s">
        <v>273</v>
      </c>
      <c r="G70" s="312">
        <v>13103</v>
      </c>
      <c r="H70" s="73" t="s">
        <v>526</v>
      </c>
      <c r="I70" s="94" t="s">
        <v>605</v>
      </c>
      <c r="J70" s="843"/>
      <c r="K70" s="692"/>
      <c r="L70" s="692"/>
      <c r="R70" s="429"/>
      <c r="U70" s="429"/>
    </row>
    <row r="71" spans="1:21" s="554" customFormat="1" ht="15" customHeight="1">
      <c r="A71" s="421" t="s">
        <v>269</v>
      </c>
      <c r="B71" s="421" t="s">
        <v>270</v>
      </c>
      <c r="C71" s="95" t="s">
        <v>271</v>
      </c>
      <c r="D71" s="421" t="s">
        <v>271</v>
      </c>
      <c r="E71" s="312">
        <v>13001</v>
      </c>
      <c r="F71" s="421" t="s">
        <v>274</v>
      </c>
      <c r="G71" s="312">
        <v>13104</v>
      </c>
      <c r="H71" s="73" t="s">
        <v>526</v>
      </c>
      <c r="I71" s="94" t="s">
        <v>605</v>
      </c>
      <c r="J71" s="843"/>
      <c r="K71" s="692"/>
      <c r="L71" s="692"/>
      <c r="R71" s="429"/>
      <c r="U71" s="429"/>
    </row>
    <row r="72" spans="1:21" s="554" customFormat="1" ht="15" customHeight="1">
      <c r="A72" s="421" t="s">
        <v>269</v>
      </c>
      <c r="B72" s="421" t="s">
        <v>270</v>
      </c>
      <c r="C72" s="95" t="s">
        <v>271</v>
      </c>
      <c r="D72" s="421" t="s">
        <v>271</v>
      </c>
      <c r="E72" s="312">
        <v>13001</v>
      </c>
      <c r="F72" s="421" t="s">
        <v>275</v>
      </c>
      <c r="G72" s="312">
        <v>13105</v>
      </c>
      <c r="H72" s="73" t="s">
        <v>526</v>
      </c>
      <c r="I72" s="94" t="s">
        <v>605</v>
      </c>
      <c r="J72" s="843"/>
      <c r="K72" s="692"/>
      <c r="L72" s="692"/>
      <c r="R72" s="429"/>
      <c r="U72" s="429"/>
    </row>
    <row r="73" spans="1:21" s="554" customFormat="1" ht="15" customHeight="1">
      <c r="A73" s="421" t="s">
        <v>269</v>
      </c>
      <c r="B73" s="421" t="s">
        <v>270</v>
      </c>
      <c r="C73" s="95" t="s">
        <v>271</v>
      </c>
      <c r="D73" s="421" t="s">
        <v>271</v>
      </c>
      <c r="E73" s="312">
        <v>13001</v>
      </c>
      <c r="F73" s="421" t="s">
        <v>276</v>
      </c>
      <c r="G73" s="312">
        <v>13106</v>
      </c>
      <c r="H73" s="73" t="s">
        <v>605</v>
      </c>
      <c r="I73" s="94" t="s">
        <v>605</v>
      </c>
      <c r="J73" s="843"/>
      <c r="K73" s="692"/>
      <c r="L73" s="692"/>
      <c r="R73" s="429"/>
      <c r="U73" s="429"/>
    </row>
    <row r="74" spans="1:21" s="554" customFormat="1" ht="15" customHeight="1">
      <c r="A74" s="421" t="s">
        <v>269</v>
      </c>
      <c r="B74" s="421" t="s">
        <v>270</v>
      </c>
      <c r="C74" s="95" t="s">
        <v>271</v>
      </c>
      <c r="D74" s="421" t="s">
        <v>271</v>
      </c>
      <c r="E74" s="312">
        <v>13001</v>
      </c>
      <c r="F74" s="421" t="s">
        <v>277</v>
      </c>
      <c r="G74" s="312">
        <v>13107</v>
      </c>
      <c r="H74" s="73" t="s">
        <v>605</v>
      </c>
      <c r="I74" s="94" t="s">
        <v>605</v>
      </c>
      <c r="J74" s="843"/>
      <c r="K74" s="692"/>
      <c r="L74" s="692"/>
      <c r="R74" s="429"/>
      <c r="U74" s="429"/>
    </row>
    <row r="75" spans="1:21" s="554" customFormat="1" ht="15" customHeight="1">
      <c r="A75" s="421" t="s">
        <v>269</v>
      </c>
      <c r="B75" s="421" t="s">
        <v>270</v>
      </c>
      <c r="C75" s="95" t="s">
        <v>271</v>
      </c>
      <c r="D75" s="421" t="s">
        <v>271</v>
      </c>
      <c r="E75" s="312">
        <v>13001</v>
      </c>
      <c r="F75" s="421" t="s">
        <v>278</v>
      </c>
      <c r="G75" s="312">
        <v>13108</v>
      </c>
      <c r="H75" s="73" t="s">
        <v>526</v>
      </c>
      <c r="I75" s="94" t="s">
        <v>526</v>
      </c>
      <c r="J75" s="843"/>
      <c r="K75" s="692"/>
      <c r="L75" s="692"/>
      <c r="R75" s="429"/>
      <c r="U75" s="429"/>
    </row>
    <row r="76" spans="1:21" s="554" customFormat="1" ht="15" customHeight="1">
      <c r="A76" s="421" t="s">
        <v>269</v>
      </c>
      <c r="B76" s="421" t="s">
        <v>270</v>
      </c>
      <c r="C76" s="95" t="s">
        <v>271</v>
      </c>
      <c r="D76" s="421" t="s">
        <v>271</v>
      </c>
      <c r="E76" s="312">
        <v>13001</v>
      </c>
      <c r="F76" s="421" t="s">
        <v>279</v>
      </c>
      <c r="G76" s="312">
        <v>13109</v>
      </c>
      <c r="H76" s="73" t="s">
        <v>526</v>
      </c>
      <c r="I76" s="94" t="s">
        <v>604</v>
      </c>
      <c r="J76" s="843"/>
      <c r="K76" s="692"/>
      <c r="L76" s="692"/>
      <c r="R76" s="429"/>
      <c r="U76" s="429"/>
    </row>
    <row r="77" spans="1:21" s="554" customFormat="1" ht="15" customHeight="1">
      <c r="A77" s="421" t="s">
        <v>269</v>
      </c>
      <c r="B77" s="421" t="s">
        <v>270</v>
      </c>
      <c r="C77" s="95" t="s">
        <v>271</v>
      </c>
      <c r="D77" s="421" t="s">
        <v>271</v>
      </c>
      <c r="E77" s="312">
        <v>13001</v>
      </c>
      <c r="F77" s="421" t="s">
        <v>280</v>
      </c>
      <c r="G77" s="312">
        <v>13110</v>
      </c>
      <c r="H77" s="73" t="s">
        <v>605</v>
      </c>
      <c r="I77" s="94" t="s">
        <v>526</v>
      </c>
      <c r="J77" s="843"/>
      <c r="K77" s="692"/>
      <c r="L77" s="692"/>
      <c r="R77" s="429"/>
      <c r="U77" s="429"/>
    </row>
    <row r="78" spans="1:21" s="554" customFormat="1" ht="15" customHeight="1">
      <c r="A78" s="421" t="s">
        <v>269</v>
      </c>
      <c r="B78" s="421" t="s">
        <v>270</v>
      </c>
      <c r="C78" s="95" t="s">
        <v>271</v>
      </c>
      <c r="D78" s="421" t="s">
        <v>271</v>
      </c>
      <c r="E78" s="312">
        <v>13001</v>
      </c>
      <c r="F78" s="421" t="s">
        <v>281</v>
      </c>
      <c r="G78" s="312">
        <v>13111</v>
      </c>
      <c r="H78" s="73" t="s">
        <v>526</v>
      </c>
      <c r="I78" s="94" t="s">
        <v>526</v>
      </c>
      <c r="J78" s="843"/>
      <c r="K78" s="692"/>
      <c r="L78" s="692"/>
      <c r="R78" s="429"/>
      <c r="U78" s="429"/>
    </row>
    <row r="79" spans="1:21" s="554" customFormat="1" ht="15" customHeight="1">
      <c r="A79" s="421" t="s">
        <v>269</v>
      </c>
      <c r="B79" s="421" t="s">
        <v>270</v>
      </c>
      <c r="C79" s="95" t="s">
        <v>271</v>
      </c>
      <c r="D79" s="421" t="s">
        <v>271</v>
      </c>
      <c r="E79" s="312">
        <v>13001</v>
      </c>
      <c r="F79" s="421" t="s">
        <v>282</v>
      </c>
      <c r="G79" s="312">
        <v>13112</v>
      </c>
      <c r="H79" s="73" t="s">
        <v>605</v>
      </c>
      <c r="I79" s="94" t="s">
        <v>526</v>
      </c>
      <c r="J79" s="843"/>
      <c r="K79" s="692"/>
      <c r="L79" s="692"/>
      <c r="R79" s="429"/>
      <c r="U79" s="429"/>
    </row>
    <row r="80" spans="1:21" s="554" customFormat="1" ht="15" customHeight="1">
      <c r="A80" s="421" t="s">
        <v>269</v>
      </c>
      <c r="B80" s="421" t="s">
        <v>270</v>
      </c>
      <c r="C80" s="95" t="s">
        <v>271</v>
      </c>
      <c r="D80" s="421" t="s">
        <v>271</v>
      </c>
      <c r="E80" s="312">
        <v>13001</v>
      </c>
      <c r="F80" s="421" t="s">
        <v>283</v>
      </c>
      <c r="G80" s="312">
        <v>13113</v>
      </c>
      <c r="H80" s="73" t="s">
        <v>604</v>
      </c>
      <c r="I80" s="94" t="s">
        <v>526</v>
      </c>
      <c r="J80" s="843"/>
      <c r="K80" s="692"/>
      <c r="L80" s="692"/>
      <c r="R80" s="429"/>
      <c r="U80" s="429"/>
    </row>
    <row r="81" spans="1:21" s="554" customFormat="1" ht="15" customHeight="1">
      <c r="A81" s="421" t="s">
        <v>269</v>
      </c>
      <c r="B81" s="421" t="s">
        <v>270</v>
      </c>
      <c r="C81" s="95" t="s">
        <v>271</v>
      </c>
      <c r="D81" s="421" t="s">
        <v>271</v>
      </c>
      <c r="E81" s="312">
        <v>13001</v>
      </c>
      <c r="F81" s="421" t="s">
        <v>284</v>
      </c>
      <c r="G81" s="312">
        <v>13114</v>
      </c>
      <c r="H81" s="73" t="s">
        <v>605</v>
      </c>
      <c r="I81" s="94" t="s">
        <v>604</v>
      </c>
      <c r="J81" s="843"/>
      <c r="K81" s="692"/>
      <c r="L81" s="692"/>
      <c r="R81" s="429"/>
      <c r="U81" s="429"/>
    </row>
    <row r="82" spans="1:21" s="554" customFormat="1" ht="15" customHeight="1">
      <c r="A82" s="421" t="s">
        <v>269</v>
      </c>
      <c r="B82" s="421" t="s">
        <v>270</v>
      </c>
      <c r="C82" s="95" t="s">
        <v>271</v>
      </c>
      <c r="D82" s="421" t="s">
        <v>271</v>
      </c>
      <c r="E82" s="312">
        <v>13001</v>
      </c>
      <c r="F82" s="421" t="s">
        <v>285</v>
      </c>
      <c r="G82" s="312">
        <v>13115</v>
      </c>
      <c r="H82" s="73" t="s">
        <v>605</v>
      </c>
      <c r="I82" s="94" t="s">
        <v>605</v>
      </c>
      <c r="J82" s="843"/>
      <c r="K82" s="692"/>
      <c r="L82" s="692"/>
      <c r="R82" s="429"/>
      <c r="U82" s="429"/>
    </row>
    <row r="83" spans="1:21" s="554" customFormat="1" ht="15" customHeight="1">
      <c r="A83" s="421" t="s">
        <v>269</v>
      </c>
      <c r="B83" s="421" t="s">
        <v>270</v>
      </c>
      <c r="C83" s="95" t="s">
        <v>271</v>
      </c>
      <c r="D83" s="421" t="s">
        <v>271</v>
      </c>
      <c r="E83" s="312">
        <v>13001</v>
      </c>
      <c r="F83" s="421" t="s">
        <v>286</v>
      </c>
      <c r="G83" s="312">
        <v>13116</v>
      </c>
      <c r="H83" s="73" t="s">
        <v>605</v>
      </c>
      <c r="I83" s="94" t="s">
        <v>526</v>
      </c>
      <c r="J83" s="843"/>
      <c r="K83" s="692"/>
      <c r="L83" s="692"/>
      <c r="R83" s="429"/>
      <c r="U83" s="429"/>
    </row>
    <row r="84" spans="1:21" s="554" customFormat="1" ht="15" customHeight="1">
      <c r="A84" s="421" t="s">
        <v>269</v>
      </c>
      <c r="B84" s="421" t="s">
        <v>270</v>
      </c>
      <c r="C84" s="95" t="s">
        <v>271</v>
      </c>
      <c r="D84" s="421" t="s">
        <v>271</v>
      </c>
      <c r="E84" s="312">
        <v>13001</v>
      </c>
      <c r="F84" s="421" t="s">
        <v>287</v>
      </c>
      <c r="G84" s="312">
        <v>13117</v>
      </c>
      <c r="H84" s="73" t="s">
        <v>526</v>
      </c>
      <c r="I84" s="94" t="s">
        <v>604</v>
      </c>
      <c r="J84" s="843"/>
      <c r="K84" s="692"/>
      <c r="L84" s="692"/>
      <c r="R84" s="429"/>
      <c r="U84" s="429"/>
    </row>
    <row r="85" spans="1:21" s="554" customFormat="1" ht="15" customHeight="1">
      <c r="A85" s="421" t="s">
        <v>269</v>
      </c>
      <c r="B85" s="421" t="s">
        <v>270</v>
      </c>
      <c r="C85" s="95" t="s">
        <v>271</v>
      </c>
      <c r="D85" s="421" t="s">
        <v>271</v>
      </c>
      <c r="E85" s="312">
        <v>13001</v>
      </c>
      <c r="F85" s="421" t="s">
        <v>288</v>
      </c>
      <c r="G85" s="312">
        <v>13118</v>
      </c>
      <c r="H85" s="73" t="s">
        <v>605</v>
      </c>
      <c r="I85" s="94" t="s">
        <v>526</v>
      </c>
      <c r="J85" s="843"/>
      <c r="K85" s="692"/>
      <c r="L85" s="692"/>
      <c r="R85" s="429"/>
      <c r="U85" s="429"/>
    </row>
    <row r="86" spans="1:21" s="554" customFormat="1" ht="15" customHeight="1">
      <c r="A86" s="421" t="s">
        <v>269</v>
      </c>
      <c r="B86" s="421" t="s">
        <v>270</v>
      </c>
      <c r="C86" s="95" t="s">
        <v>271</v>
      </c>
      <c r="D86" s="421" t="s">
        <v>271</v>
      </c>
      <c r="E86" s="312">
        <v>13001</v>
      </c>
      <c r="F86" s="421" t="s">
        <v>289</v>
      </c>
      <c r="G86" s="312">
        <v>13119</v>
      </c>
      <c r="H86" s="73" t="s">
        <v>526</v>
      </c>
      <c r="I86" s="94" t="s">
        <v>526</v>
      </c>
      <c r="J86" s="843"/>
      <c r="K86" s="692"/>
      <c r="L86" s="692"/>
      <c r="R86" s="429"/>
      <c r="U86" s="429"/>
    </row>
    <row r="87" spans="1:21" s="554" customFormat="1" ht="15" customHeight="1">
      <c r="A87" s="421" t="s">
        <v>269</v>
      </c>
      <c r="B87" s="421" t="s">
        <v>270</v>
      </c>
      <c r="C87" s="95" t="s">
        <v>271</v>
      </c>
      <c r="D87" s="421" t="s">
        <v>271</v>
      </c>
      <c r="E87" s="312">
        <v>13001</v>
      </c>
      <c r="F87" s="421" t="s">
        <v>290</v>
      </c>
      <c r="G87" s="312">
        <v>13120</v>
      </c>
      <c r="H87" s="73" t="s">
        <v>605</v>
      </c>
      <c r="I87" s="94" t="s">
        <v>605</v>
      </c>
      <c r="J87" s="843"/>
      <c r="K87" s="692"/>
      <c r="L87" s="692"/>
      <c r="R87" s="429"/>
      <c r="U87" s="429"/>
    </row>
    <row r="88" spans="1:21" s="554" customFormat="1" ht="15" customHeight="1">
      <c r="A88" s="421" t="s">
        <v>269</v>
      </c>
      <c r="B88" s="421" t="s">
        <v>270</v>
      </c>
      <c r="C88" s="95" t="s">
        <v>271</v>
      </c>
      <c r="D88" s="421" t="s">
        <v>271</v>
      </c>
      <c r="E88" s="312">
        <v>13001</v>
      </c>
      <c r="F88" s="421" t="s">
        <v>291</v>
      </c>
      <c r="G88" s="312">
        <v>13121</v>
      </c>
      <c r="H88" s="73" t="s">
        <v>605</v>
      </c>
      <c r="I88" s="94" t="s">
        <v>605</v>
      </c>
      <c r="J88" s="843"/>
      <c r="K88" s="692"/>
      <c r="L88" s="692"/>
      <c r="R88" s="429"/>
      <c r="U88" s="429"/>
    </row>
    <row r="89" spans="1:21" s="554" customFormat="1" ht="15" customHeight="1">
      <c r="A89" s="421" t="s">
        <v>269</v>
      </c>
      <c r="B89" s="421" t="s">
        <v>270</v>
      </c>
      <c r="C89" s="95" t="s">
        <v>271</v>
      </c>
      <c r="D89" s="421" t="s">
        <v>271</v>
      </c>
      <c r="E89" s="312">
        <v>13001</v>
      </c>
      <c r="F89" s="421" t="s">
        <v>292</v>
      </c>
      <c r="G89" s="312">
        <v>13122</v>
      </c>
      <c r="H89" s="73" t="s">
        <v>526</v>
      </c>
      <c r="I89" s="94" t="s">
        <v>604</v>
      </c>
      <c r="J89" s="843"/>
      <c r="K89" s="692"/>
      <c r="L89" s="692"/>
      <c r="R89" s="429"/>
      <c r="U89" s="429"/>
    </row>
    <row r="90" spans="1:21" s="554" customFormat="1" ht="15" customHeight="1">
      <c r="A90" s="421" t="s">
        <v>269</v>
      </c>
      <c r="B90" s="421" t="s">
        <v>270</v>
      </c>
      <c r="C90" s="95" t="s">
        <v>271</v>
      </c>
      <c r="D90" s="421" t="s">
        <v>271</v>
      </c>
      <c r="E90" s="312">
        <v>13001</v>
      </c>
      <c r="F90" s="421" t="s">
        <v>293</v>
      </c>
      <c r="G90" s="312">
        <v>13123</v>
      </c>
      <c r="H90" s="73" t="s">
        <v>526</v>
      </c>
      <c r="I90" s="94" t="s">
        <v>605</v>
      </c>
      <c r="J90" s="843"/>
      <c r="K90" s="692"/>
      <c r="L90" s="692"/>
      <c r="R90" s="429"/>
      <c r="U90" s="429"/>
    </row>
    <row r="91" spans="1:21" s="554" customFormat="1" ht="15" customHeight="1">
      <c r="A91" s="421" t="s">
        <v>269</v>
      </c>
      <c r="B91" s="421" t="s">
        <v>270</v>
      </c>
      <c r="C91" s="95" t="s">
        <v>271</v>
      </c>
      <c r="D91" s="421" t="s">
        <v>271</v>
      </c>
      <c r="E91" s="312">
        <v>13001</v>
      </c>
      <c r="F91" s="421" t="s">
        <v>294</v>
      </c>
      <c r="G91" s="312">
        <v>13124</v>
      </c>
      <c r="H91" s="73" t="s">
        <v>526</v>
      </c>
      <c r="I91" s="94" t="s">
        <v>605</v>
      </c>
      <c r="J91" s="843"/>
      <c r="K91" s="692"/>
      <c r="L91" s="692"/>
      <c r="R91" s="429"/>
      <c r="U91" s="429"/>
    </row>
    <row r="92" spans="1:21" s="554" customFormat="1" ht="15" customHeight="1">
      <c r="A92" s="421" t="s">
        <v>269</v>
      </c>
      <c r="B92" s="421" t="s">
        <v>270</v>
      </c>
      <c r="C92" s="95" t="s">
        <v>271</v>
      </c>
      <c r="D92" s="421" t="s">
        <v>271</v>
      </c>
      <c r="E92" s="312">
        <v>13001</v>
      </c>
      <c r="F92" s="421" t="s">
        <v>295</v>
      </c>
      <c r="G92" s="312">
        <v>13125</v>
      </c>
      <c r="H92" s="73" t="s">
        <v>605</v>
      </c>
      <c r="I92" s="94" t="s">
        <v>604</v>
      </c>
      <c r="J92" s="843"/>
      <c r="K92" s="692"/>
      <c r="L92" s="692"/>
      <c r="R92" s="429"/>
      <c r="U92" s="429"/>
    </row>
    <row r="93" spans="1:21" s="554" customFormat="1" ht="15" customHeight="1">
      <c r="A93" s="421" t="s">
        <v>269</v>
      </c>
      <c r="B93" s="421" t="s">
        <v>270</v>
      </c>
      <c r="C93" s="95" t="s">
        <v>271</v>
      </c>
      <c r="D93" s="421" t="s">
        <v>271</v>
      </c>
      <c r="E93" s="312">
        <v>13001</v>
      </c>
      <c r="F93" s="421" t="s">
        <v>296</v>
      </c>
      <c r="G93" s="312">
        <v>13126</v>
      </c>
      <c r="H93" s="73" t="s">
        <v>605</v>
      </c>
      <c r="I93" s="94" t="s">
        <v>526</v>
      </c>
      <c r="J93" s="843"/>
      <c r="K93" s="692"/>
      <c r="L93" s="692"/>
      <c r="R93" s="429"/>
      <c r="U93" s="429"/>
    </row>
    <row r="94" spans="1:21" s="554" customFormat="1" ht="15" customHeight="1">
      <c r="A94" s="421" t="s">
        <v>269</v>
      </c>
      <c r="B94" s="421" t="s">
        <v>270</v>
      </c>
      <c r="C94" s="95" t="s">
        <v>271</v>
      </c>
      <c r="D94" s="421" t="s">
        <v>271</v>
      </c>
      <c r="E94" s="312">
        <v>13001</v>
      </c>
      <c r="F94" s="421" t="s">
        <v>297</v>
      </c>
      <c r="G94" s="312">
        <v>13127</v>
      </c>
      <c r="H94" s="73" t="s">
        <v>605</v>
      </c>
      <c r="I94" s="94" t="s">
        <v>605</v>
      </c>
      <c r="J94" s="843"/>
      <c r="K94" s="692"/>
      <c r="L94" s="692"/>
      <c r="R94" s="429"/>
      <c r="U94" s="429"/>
    </row>
    <row r="95" spans="1:21" s="554" customFormat="1" ht="15" customHeight="1">
      <c r="A95" s="421" t="s">
        <v>269</v>
      </c>
      <c r="B95" s="421" t="s">
        <v>270</v>
      </c>
      <c r="C95" s="95" t="s">
        <v>271</v>
      </c>
      <c r="D95" s="421" t="s">
        <v>271</v>
      </c>
      <c r="E95" s="312">
        <v>13001</v>
      </c>
      <c r="F95" s="421" t="s">
        <v>298</v>
      </c>
      <c r="G95" s="312">
        <v>13128</v>
      </c>
      <c r="H95" s="73" t="s">
        <v>526</v>
      </c>
      <c r="I95" s="94" t="s">
        <v>526</v>
      </c>
      <c r="J95" s="843"/>
      <c r="K95" s="692"/>
      <c r="L95" s="692"/>
      <c r="R95" s="429"/>
      <c r="U95" s="429"/>
    </row>
    <row r="96" spans="1:21" s="554" customFormat="1" ht="15" customHeight="1">
      <c r="A96" s="421" t="s">
        <v>269</v>
      </c>
      <c r="B96" s="421" t="s">
        <v>270</v>
      </c>
      <c r="C96" s="95" t="s">
        <v>271</v>
      </c>
      <c r="D96" s="421" t="s">
        <v>271</v>
      </c>
      <c r="E96" s="312">
        <v>13001</v>
      </c>
      <c r="F96" s="421" t="s">
        <v>299</v>
      </c>
      <c r="G96" s="312">
        <v>13129</v>
      </c>
      <c r="H96" s="73" t="s">
        <v>605</v>
      </c>
      <c r="I96" s="94" t="s">
        <v>605</v>
      </c>
      <c r="J96" s="843"/>
      <c r="K96" s="692"/>
      <c r="L96" s="692"/>
      <c r="R96" s="429"/>
      <c r="U96" s="429"/>
    </row>
    <row r="97" spans="1:21" s="554" customFormat="1" ht="15" customHeight="1">
      <c r="A97" s="421" t="s">
        <v>269</v>
      </c>
      <c r="B97" s="421" t="s">
        <v>270</v>
      </c>
      <c r="C97" s="95" t="s">
        <v>271</v>
      </c>
      <c r="D97" s="421" t="s">
        <v>271</v>
      </c>
      <c r="E97" s="312">
        <v>13001</v>
      </c>
      <c r="F97" s="421" t="s">
        <v>300</v>
      </c>
      <c r="G97" s="312">
        <v>13130</v>
      </c>
      <c r="H97" s="73" t="s">
        <v>605</v>
      </c>
      <c r="I97" s="94" t="s">
        <v>605</v>
      </c>
      <c r="J97" s="843"/>
      <c r="K97" s="692"/>
      <c r="L97" s="692"/>
      <c r="R97" s="429"/>
      <c r="U97" s="429"/>
    </row>
    <row r="98" spans="1:21" s="554" customFormat="1" ht="15" customHeight="1">
      <c r="A98" s="421" t="s">
        <v>269</v>
      </c>
      <c r="B98" s="421" t="s">
        <v>270</v>
      </c>
      <c r="C98" s="95" t="s">
        <v>271</v>
      </c>
      <c r="D98" s="421" t="s">
        <v>271</v>
      </c>
      <c r="E98" s="312">
        <v>13001</v>
      </c>
      <c r="F98" s="421" t="s">
        <v>301</v>
      </c>
      <c r="G98" s="312">
        <v>13131</v>
      </c>
      <c r="H98" s="73" t="s">
        <v>526</v>
      </c>
      <c r="I98" s="94" t="s">
        <v>526</v>
      </c>
      <c r="J98" s="843"/>
      <c r="K98" s="692"/>
      <c r="L98" s="692"/>
      <c r="R98" s="429"/>
      <c r="U98" s="429"/>
    </row>
    <row r="99" spans="1:21" s="554" customFormat="1" ht="15" customHeight="1">
      <c r="A99" s="421" t="s">
        <v>269</v>
      </c>
      <c r="B99" s="421" t="s">
        <v>270</v>
      </c>
      <c r="C99" s="95" t="s">
        <v>271</v>
      </c>
      <c r="D99" s="421" t="s">
        <v>271</v>
      </c>
      <c r="E99" s="312">
        <v>13001</v>
      </c>
      <c r="F99" s="421" t="s">
        <v>302</v>
      </c>
      <c r="G99" s="312">
        <v>13132</v>
      </c>
      <c r="H99" s="73" t="s">
        <v>605</v>
      </c>
      <c r="I99" s="94" t="s">
        <v>605</v>
      </c>
      <c r="J99" s="843"/>
      <c r="K99" s="692"/>
      <c r="L99" s="692"/>
      <c r="R99" s="429"/>
      <c r="U99" s="429"/>
    </row>
    <row r="100" spans="1:21" s="554" customFormat="1" ht="15" customHeight="1">
      <c r="A100" s="421" t="s">
        <v>269</v>
      </c>
      <c r="B100" s="421" t="s">
        <v>303</v>
      </c>
      <c r="C100" s="95" t="s">
        <v>271</v>
      </c>
      <c r="D100" s="421" t="s">
        <v>271</v>
      </c>
      <c r="E100" s="312">
        <v>13001</v>
      </c>
      <c r="F100" s="421" t="s">
        <v>304</v>
      </c>
      <c r="G100" s="312">
        <v>13201</v>
      </c>
      <c r="H100" s="73" t="s">
        <v>605</v>
      </c>
      <c r="I100" s="94" t="s">
        <v>526</v>
      </c>
      <c r="J100" s="843"/>
      <c r="K100" s="692"/>
      <c r="L100" s="692"/>
      <c r="R100" s="429"/>
      <c r="U100" s="429"/>
    </row>
    <row r="101" spans="1:21" s="554" customFormat="1" ht="15" customHeight="1">
      <c r="A101" s="421" t="s">
        <v>269</v>
      </c>
      <c r="B101" s="421" t="s">
        <v>303</v>
      </c>
      <c r="C101" s="95" t="s">
        <v>271</v>
      </c>
      <c r="D101" s="421" t="s">
        <v>271</v>
      </c>
      <c r="E101" s="312">
        <v>13001</v>
      </c>
      <c r="F101" s="421" t="s">
        <v>305</v>
      </c>
      <c r="G101" s="312">
        <v>13202</v>
      </c>
      <c r="H101" s="73" t="s">
        <v>605</v>
      </c>
      <c r="I101" s="94" t="s">
        <v>605</v>
      </c>
      <c r="J101" s="843"/>
      <c r="K101" s="692"/>
      <c r="L101" s="692"/>
      <c r="R101" s="429"/>
      <c r="U101" s="429"/>
    </row>
    <row r="102" spans="1:21" s="554" customFormat="1" ht="15" customHeight="1">
      <c r="A102" s="421" t="s">
        <v>269</v>
      </c>
      <c r="B102" s="421" t="s">
        <v>303</v>
      </c>
      <c r="C102" s="95" t="s">
        <v>271</v>
      </c>
      <c r="D102" s="421" t="s">
        <v>271</v>
      </c>
      <c r="E102" s="312">
        <v>13001</v>
      </c>
      <c r="F102" s="421" t="s">
        <v>306</v>
      </c>
      <c r="G102" s="312">
        <v>13203</v>
      </c>
      <c r="H102" s="73" t="s">
        <v>526</v>
      </c>
      <c r="I102" s="94" t="s">
        <v>605</v>
      </c>
      <c r="J102" s="843"/>
      <c r="K102" s="692"/>
      <c r="L102" s="692"/>
      <c r="R102" s="429"/>
      <c r="U102" s="429"/>
    </row>
    <row r="103" spans="1:21" s="554" customFormat="1" ht="15" customHeight="1">
      <c r="A103" s="421" t="s">
        <v>269</v>
      </c>
      <c r="B103" s="421" t="s">
        <v>307</v>
      </c>
      <c r="C103" s="95" t="s">
        <v>271</v>
      </c>
      <c r="D103" s="421" t="s">
        <v>271</v>
      </c>
      <c r="E103" s="312">
        <v>13001</v>
      </c>
      <c r="F103" s="421" t="s">
        <v>308</v>
      </c>
      <c r="G103" s="312">
        <v>13301</v>
      </c>
      <c r="H103" s="73" t="s">
        <v>605</v>
      </c>
      <c r="I103" s="94" t="s">
        <v>604</v>
      </c>
      <c r="J103" s="843"/>
      <c r="K103" s="692"/>
      <c r="L103" s="692"/>
      <c r="R103" s="429"/>
      <c r="U103" s="429"/>
    </row>
    <row r="104" spans="1:21" s="554" customFormat="1" ht="15" customHeight="1">
      <c r="A104" s="421" t="s">
        <v>269</v>
      </c>
      <c r="B104" s="421" t="s">
        <v>307</v>
      </c>
      <c r="C104" s="95" t="s">
        <v>271</v>
      </c>
      <c r="D104" s="421" t="s">
        <v>271</v>
      </c>
      <c r="E104" s="312">
        <v>13001</v>
      </c>
      <c r="F104" s="421" t="s">
        <v>309</v>
      </c>
      <c r="G104" s="312">
        <v>13302</v>
      </c>
      <c r="H104" s="73" t="s">
        <v>604</v>
      </c>
      <c r="I104" s="94" t="s">
        <v>526</v>
      </c>
      <c r="J104" s="843"/>
      <c r="K104" s="692"/>
      <c r="L104" s="692"/>
      <c r="R104" s="429"/>
      <c r="U104" s="429"/>
    </row>
    <row r="105" spans="1:21" s="554" customFormat="1" ht="15" customHeight="1">
      <c r="A105" s="421" t="s">
        <v>269</v>
      </c>
      <c r="B105" s="421" t="s">
        <v>307</v>
      </c>
      <c r="C105" s="95" t="s">
        <v>271</v>
      </c>
      <c r="D105" s="421" t="s">
        <v>271</v>
      </c>
      <c r="E105" s="312">
        <v>13001</v>
      </c>
      <c r="F105" s="421" t="s">
        <v>310</v>
      </c>
      <c r="G105" s="312">
        <v>13303</v>
      </c>
      <c r="H105" s="73" t="s">
        <v>605</v>
      </c>
      <c r="I105" s="94" t="s">
        <v>605</v>
      </c>
      <c r="J105" s="843"/>
      <c r="K105" s="692"/>
      <c r="L105" s="692"/>
      <c r="R105" s="429"/>
      <c r="U105" s="429"/>
    </row>
    <row r="106" spans="1:21" s="554" customFormat="1" ht="15" customHeight="1">
      <c r="A106" s="421" t="s">
        <v>269</v>
      </c>
      <c r="B106" s="421" t="s">
        <v>311</v>
      </c>
      <c r="C106" s="95" t="s">
        <v>271</v>
      </c>
      <c r="D106" s="421" t="s">
        <v>271</v>
      </c>
      <c r="E106" s="312">
        <v>13001</v>
      </c>
      <c r="F106" s="421" t="s">
        <v>312</v>
      </c>
      <c r="G106" s="312">
        <v>13401</v>
      </c>
      <c r="H106" s="73" t="s">
        <v>605</v>
      </c>
      <c r="I106" s="94" t="s">
        <v>604</v>
      </c>
      <c r="J106" s="843"/>
      <c r="K106" s="692"/>
      <c r="L106" s="692"/>
      <c r="R106" s="429"/>
      <c r="U106" s="429"/>
    </row>
    <row r="107" spans="1:21" s="554" customFormat="1" ht="15" customHeight="1">
      <c r="A107" s="421" t="s">
        <v>269</v>
      </c>
      <c r="B107" s="421" t="s">
        <v>311</v>
      </c>
      <c r="C107" s="95" t="s">
        <v>271</v>
      </c>
      <c r="D107" s="421" t="s">
        <v>271</v>
      </c>
      <c r="E107" s="312">
        <v>13001</v>
      </c>
      <c r="F107" s="421" t="s">
        <v>313</v>
      </c>
      <c r="G107" s="312">
        <v>13402</v>
      </c>
      <c r="H107" s="73" t="s">
        <v>526</v>
      </c>
      <c r="I107" s="94" t="s">
        <v>526</v>
      </c>
      <c r="J107" s="843"/>
      <c r="K107" s="692"/>
      <c r="L107" s="692"/>
      <c r="R107" s="429"/>
      <c r="U107" s="429"/>
    </row>
    <row r="108" spans="1:21" s="554" customFormat="1" ht="15" customHeight="1">
      <c r="A108" s="421" t="s">
        <v>269</v>
      </c>
      <c r="B108" s="421" t="s">
        <v>311</v>
      </c>
      <c r="C108" s="95" t="s">
        <v>271</v>
      </c>
      <c r="D108" s="421" t="s">
        <v>271</v>
      </c>
      <c r="E108" s="312">
        <v>13001</v>
      </c>
      <c r="F108" s="421" t="s">
        <v>314</v>
      </c>
      <c r="G108" s="312">
        <v>13403</v>
      </c>
      <c r="H108" s="73" t="s">
        <v>526</v>
      </c>
      <c r="I108" s="94" t="s">
        <v>605</v>
      </c>
      <c r="J108" s="843"/>
      <c r="K108" s="692"/>
      <c r="L108" s="692"/>
      <c r="R108" s="429"/>
      <c r="U108" s="429"/>
    </row>
    <row r="109" spans="1:21" s="554" customFormat="1" ht="15" customHeight="1">
      <c r="A109" s="421" t="s">
        <v>269</v>
      </c>
      <c r="B109" s="421" t="s">
        <v>311</v>
      </c>
      <c r="C109" s="95" t="s">
        <v>271</v>
      </c>
      <c r="D109" s="421" t="s">
        <v>271</v>
      </c>
      <c r="E109" s="312">
        <v>13001</v>
      </c>
      <c r="F109" s="421" t="s">
        <v>315</v>
      </c>
      <c r="G109" s="312">
        <v>13404</v>
      </c>
      <c r="H109" s="73" t="s">
        <v>605</v>
      </c>
      <c r="I109" s="94" t="s">
        <v>1660</v>
      </c>
      <c r="J109" s="843"/>
      <c r="K109" s="692"/>
      <c r="L109" s="692"/>
      <c r="R109" s="429"/>
      <c r="U109" s="429"/>
    </row>
    <row r="110" spans="1:21" s="554" customFormat="1" ht="15" customHeight="1">
      <c r="A110" s="421" t="s">
        <v>269</v>
      </c>
      <c r="B110" s="421" t="s">
        <v>316</v>
      </c>
      <c r="C110" s="95" t="s">
        <v>172</v>
      </c>
      <c r="D110" s="421" t="s">
        <v>316</v>
      </c>
      <c r="E110" s="312">
        <v>13501</v>
      </c>
      <c r="F110" s="424" t="s">
        <v>316</v>
      </c>
      <c r="G110" s="312">
        <v>13501</v>
      </c>
      <c r="H110" s="73" t="s">
        <v>605</v>
      </c>
      <c r="I110" s="94" t="s">
        <v>526</v>
      </c>
      <c r="J110" s="843"/>
      <c r="K110" s="692"/>
      <c r="L110" s="692"/>
      <c r="R110" s="429"/>
      <c r="U110" s="429"/>
    </row>
    <row r="111" spans="1:21" s="554" customFormat="1" ht="15" customHeight="1">
      <c r="A111" s="421" t="s">
        <v>269</v>
      </c>
      <c r="B111" s="421" t="s">
        <v>317</v>
      </c>
      <c r="C111" s="95" t="s">
        <v>271</v>
      </c>
      <c r="D111" s="421" t="s">
        <v>271</v>
      </c>
      <c r="E111" s="312">
        <v>13001</v>
      </c>
      <c r="F111" s="421" t="s">
        <v>317</v>
      </c>
      <c r="G111" s="312">
        <v>13601</v>
      </c>
      <c r="H111" s="73" t="s">
        <v>604</v>
      </c>
      <c r="I111" s="94" t="s">
        <v>604</v>
      </c>
      <c r="J111" s="843"/>
      <c r="K111" s="692"/>
      <c r="L111" s="692"/>
      <c r="R111" s="429"/>
      <c r="U111" s="429"/>
    </row>
    <row r="112" spans="1:21" s="554" customFormat="1" ht="15" customHeight="1">
      <c r="A112" s="421" t="s">
        <v>269</v>
      </c>
      <c r="B112" s="421" t="s">
        <v>317</v>
      </c>
      <c r="C112" s="95" t="s">
        <v>271</v>
      </c>
      <c r="D112" s="421" t="s">
        <v>271</v>
      </c>
      <c r="E112" s="312">
        <v>13001</v>
      </c>
      <c r="F112" s="421" t="s">
        <v>318</v>
      </c>
      <c r="G112" s="312">
        <v>13602</v>
      </c>
      <c r="H112" s="73" t="s">
        <v>605</v>
      </c>
      <c r="I112" s="94" t="s">
        <v>605</v>
      </c>
      <c r="J112" s="843"/>
      <c r="K112" s="692"/>
      <c r="L112" s="692"/>
      <c r="R112" s="429"/>
      <c r="U112" s="429"/>
    </row>
    <row r="113" spans="1:21" s="554" customFormat="1" ht="15" customHeight="1">
      <c r="A113" s="421" t="s">
        <v>269</v>
      </c>
      <c r="B113" s="421" t="s">
        <v>317</v>
      </c>
      <c r="C113" s="95" t="s">
        <v>271</v>
      </c>
      <c r="D113" s="421" t="s">
        <v>271</v>
      </c>
      <c r="E113" s="312">
        <v>13001</v>
      </c>
      <c r="F113" s="421" t="s">
        <v>319</v>
      </c>
      <c r="G113" s="312">
        <v>13603</v>
      </c>
      <c r="H113" s="73" t="s">
        <v>526</v>
      </c>
      <c r="I113" s="94" t="s">
        <v>605</v>
      </c>
      <c r="J113" s="843"/>
      <c r="K113" s="692"/>
      <c r="L113" s="692"/>
      <c r="R113" s="429"/>
      <c r="U113" s="429"/>
    </row>
    <row r="114" spans="1:21" s="554" customFormat="1" ht="15" customHeight="1">
      <c r="A114" s="421" t="s">
        <v>269</v>
      </c>
      <c r="B114" s="421" t="s">
        <v>317</v>
      </c>
      <c r="C114" s="95" t="s">
        <v>271</v>
      </c>
      <c r="D114" s="421" t="s">
        <v>271</v>
      </c>
      <c r="E114" s="312">
        <v>13001</v>
      </c>
      <c r="F114" s="421" t="s">
        <v>320</v>
      </c>
      <c r="G114" s="312">
        <v>13604</v>
      </c>
      <c r="H114" s="73" t="s">
        <v>526</v>
      </c>
      <c r="I114" s="94" t="s">
        <v>605</v>
      </c>
      <c r="J114" s="843"/>
      <c r="K114" s="692"/>
      <c r="L114" s="692"/>
      <c r="R114" s="429"/>
      <c r="U114" s="429"/>
    </row>
    <row r="115" spans="1:21" s="554" customFormat="1" ht="15" customHeight="1">
      <c r="A115" s="421" t="s">
        <v>269</v>
      </c>
      <c r="B115" s="421" t="s">
        <v>317</v>
      </c>
      <c r="C115" s="95" t="s">
        <v>271</v>
      </c>
      <c r="D115" s="421" t="s">
        <v>271</v>
      </c>
      <c r="E115" s="312">
        <v>13001</v>
      </c>
      <c r="F115" s="421" t="s">
        <v>321</v>
      </c>
      <c r="G115" s="312">
        <v>13605</v>
      </c>
      <c r="H115" s="73" t="s">
        <v>605</v>
      </c>
      <c r="I115" s="94" t="s">
        <v>604</v>
      </c>
      <c r="J115" s="843"/>
      <c r="K115" s="692"/>
      <c r="L115" s="692"/>
      <c r="R115" s="429"/>
      <c r="U115" s="429"/>
    </row>
    <row r="116" spans="1:21" s="554" customFormat="1" ht="15" customHeight="1">
      <c r="A116" s="421" t="s">
        <v>322</v>
      </c>
      <c r="B116" s="421" t="s">
        <v>323</v>
      </c>
      <c r="C116" s="95" t="s">
        <v>172</v>
      </c>
      <c r="D116" s="421" t="s">
        <v>323</v>
      </c>
      <c r="E116" s="312">
        <v>14101</v>
      </c>
      <c r="F116" s="421" t="s">
        <v>323</v>
      </c>
      <c r="G116" s="312">
        <v>14101</v>
      </c>
      <c r="H116" s="73" t="s">
        <v>604</v>
      </c>
      <c r="I116" s="94" t="s">
        <v>604</v>
      </c>
      <c r="J116" s="843"/>
      <c r="K116" s="692"/>
      <c r="L116" s="692"/>
      <c r="R116" s="429"/>
      <c r="U116" s="429"/>
    </row>
    <row r="117" spans="1:21" s="554" customFormat="1" ht="15" customHeight="1">
      <c r="A117" s="421" t="s">
        <v>324</v>
      </c>
      <c r="B117" s="421" t="s">
        <v>325</v>
      </c>
      <c r="C117" s="95" t="s">
        <v>172</v>
      </c>
      <c r="D117" s="421" t="s">
        <v>325</v>
      </c>
      <c r="E117" s="312">
        <v>15101</v>
      </c>
      <c r="F117" s="421" t="s">
        <v>325</v>
      </c>
      <c r="G117" s="312">
        <v>15101</v>
      </c>
      <c r="H117" s="73" t="s">
        <v>605</v>
      </c>
      <c r="I117" s="94" t="s">
        <v>605</v>
      </c>
      <c r="J117" s="843"/>
      <c r="K117" s="692"/>
      <c r="L117" s="692"/>
      <c r="R117" s="429"/>
      <c r="U117" s="429"/>
    </row>
    <row r="118" spans="1:21" s="554" customFormat="1" ht="15" customHeight="1">
      <c r="A118" s="421" t="s">
        <v>326</v>
      </c>
      <c r="B118" s="219" t="s">
        <v>327</v>
      </c>
      <c r="C118" s="95" t="s">
        <v>172</v>
      </c>
      <c r="D118" s="421" t="s">
        <v>328</v>
      </c>
      <c r="E118" s="312">
        <v>16101</v>
      </c>
      <c r="F118" s="421" t="s">
        <v>329</v>
      </c>
      <c r="G118" s="312">
        <v>16101</v>
      </c>
      <c r="H118" s="73" t="s">
        <v>526</v>
      </c>
      <c r="I118" s="94" t="s">
        <v>604</v>
      </c>
      <c r="J118" s="843"/>
      <c r="K118" s="692"/>
      <c r="L118" s="692"/>
      <c r="R118" s="429"/>
      <c r="U118" s="429"/>
    </row>
    <row r="119" spans="1:21" s="554" customFormat="1" ht="15" customHeight="1">
      <c r="A119" s="421" t="s">
        <v>326</v>
      </c>
      <c r="B119" s="219" t="s">
        <v>327</v>
      </c>
      <c r="C119" s="95" t="s">
        <v>172</v>
      </c>
      <c r="D119" s="421" t="s">
        <v>328</v>
      </c>
      <c r="E119" s="312">
        <v>16101</v>
      </c>
      <c r="F119" s="421" t="s">
        <v>330</v>
      </c>
      <c r="G119" s="312">
        <v>16103</v>
      </c>
      <c r="H119" s="73" t="s">
        <v>526</v>
      </c>
      <c r="I119" s="94" t="s">
        <v>605</v>
      </c>
      <c r="J119" s="843"/>
      <c r="K119" s="692"/>
      <c r="L119" s="692"/>
      <c r="R119" s="429"/>
      <c r="U119" s="429"/>
    </row>
    <row r="120" spans="1:21" s="554" customFormat="1" ht="15" customHeight="1">
      <c r="A120" s="421" t="s">
        <v>326</v>
      </c>
      <c r="B120" s="219" t="s">
        <v>331</v>
      </c>
      <c r="C120" s="95" t="s">
        <v>172</v>
      </c>
      <c r="D120" s="423" t="s">
        <v>332</v>
      </c>
      <c r="E120" s="312">
        <v>16301</v>
      </c>
      <c r="F120" s="423" t="s">
        <v>332</v>
      </c>
      <c r="G120" s="312">
        <v>16301</v>
      </c>
      <c r="H120" s="73" t="s">
        <v>605</v>
      </c>
      <c r="I120" s="94" t="s">
        <v>526</v>
      </c>
      <c r="J120" s="843"/>
      <c r="K120" s="652"/>
      <c r="L120" s="652"/>
      <c r="M120" s="438"/>
      <c r="R120" s="429"/>
      <c r="U120" s="429"/>
    </row>
  </sheetData>
  <mergeCells count="3">
    <mergeCell ref="B1:I1"/>
    <mergeCell ref="L2:M2"/>
    <mergeCell ref="N2:O2"/>
  </mergeCells>
  <hyperlinks>
    <hyperlink ref="J1" location="INDICE!A1" display="INDICE" xr:uid="{00000000-0004-0000-4B00-000000000000}"/>
    <hyperlink ref="J2" location="Matriz_Estadisticas!A1" display="ESTADÍSTICAS" xr:uid="{00000000-0004-0000-4B00-000001000000}"/>
    <hyperlink ref="A1" location="INDICE!C97" display="IG_92" xr:uid="{00000000-0004-0000-4B00-000002000000}"/>
  </hyperlinks>
  <pageMargins left="0.7" right="0.7" top="0.75" bottom="0.75" header="0.3" footer="0.3"/>
  <pageSetup paperSize="9" orientation="portrait" horizontalDpi="0"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74">
    <pageSetUpPr fitToPage="1"/>
  </sheetPr>
  <dimension ref="A1:D38"/>
  <sheetViews>
    <sheetView zoomScaleNormal="100" workbookViewId="0">
      <selection activeCell="B26" sqref="B26"/>
    </sheetView>
  </sheetViews>
  <sheetFormatPr baseColWidth="10" defaultColWidth="10.5546875" defaultRowHeight="13.8"/>
  <cols>
    <col min="1" max="1" width="44.44140625" style="6" bestFit="1" customWidth="1"/>
    <col min="2" max="3" width="100.6640625" style="6" customWidth="1"/>
    <col min="4" max="16384" width="10.5546875" style="6"/>
  </cols>
  <sheetData>
    <row r="1" spans="1:4" ht="14.4">
      <c r="A1" s="442" t="s">
        <v>419</v>
      </c>
      <c r="B1" s="480" t="s">
        <v>1275</v>
      </c>
      <c r="C1" s="552" t="s">
        <v>1276</v>
      </c>
      <c r="D1" s="550" t="s">
        <v>137</v>
      </c>
    </row>
    <row r="2" spans="1:4" ht="15" customHeight="1">
      <c r="A2" s="263" t="s">
        <v>6</v>
      </c>
      <c r="B2" s="189" t="s">
        <v>134</v>
      </c>
      <c r="C2" s="189" t="s">
        <v>134</v>
      </c>
    </row>
    <row r="3" spans="1:4" ht="15" customHeight="1">
      <c r="A3" s="263" t="s">
        <v>4</v>
      </c>
      <c r="B3" s="258" t="s">
        <v>126</v>
      </c>
      <c r="C3" s="258" t="s">
        <v>126</v>
      </c>
    </row>
    <row r="4" spans="1:4" ht="15" customHeight="1">
      <c r="A4" s="263" t="s">
        <v>388</v>
      </c>
      <c r="B4" s="258" t="s">
        <v>132</v>
      </c>
      <c r="C4" s="735" t="s">
        <v>132</v>
      </c>
    </row>
    <row r="5" spans="1:4" ht="27.6">
      <c r="A5" s="263" t="s">
        <v>9</v>
      </c>
      <c r="B5" s="258" t="s">
        <v>756</v>
      </c>
      <c r="C5" s="258" t="s">
        <v>756</v>
      </c>
    </row>
    <row r="6" spans="1:4" ht="15" customHeight="1">
      <c r="A6" s="263" t="s">
        <v>138</v>
      </c>
      <c r="B6" s="258" t="s">
        <v>421</v>
      </c>
      <c r="C6" s="258" t="s">
        <v>421</v>
      </c>
    </row>
    <row r="7" spans="1:4" ht="15" customHeight="1">
      <c r="A7" s="263" t="s">
        <v>7</v>
      </c>
      <c r="B7" s="259" t="s">
        <v>422</v>
      </c>
      <c r="C7" s="259" t="s">
        <v>422</v>
      </c>
    </row>
    <row r="8" spans="1:4" ht="15" customHeight="1">
      <c r="A8" s="263" t="s">
        <v>389</v>
      </c>
      <c r="B8" s="262">
        <v>2018</v>
      </c>
      <c r="C8" s="262">
        <v>2019</v>
      </c>
    </row>
    <row r="9" spans="1:4" ht="15" customHeight="1">
      <c r="A9" s="263" t="s">
        <v>390</v>
      </c>
      <c r="B9" s="258" t="s">
        <v>470</v>
      </c>
      <c r="C9" s="258" t="s">
        <v>470</v>
      </c>
    </row>
    <row r="10" spans="1:4" ht="69">
      <c r="A10" s="100" t="s">
        <v>391</v>
      </c>
      <c r="B10" s="258" t="s">
        <v>757</v>
      </c>
      <c r="C10" s="258" t="s">
        <v>1652</v>
      </c>
    </row>
    <row r="11" spans="1:4" ht="15" customHeight="1">
      <c r="A11" s="263" t="s">
        <v>392</v>
      </c>
      <c r="B11" s="258" t="s">
        <v>758</v>
      </c>
      <c r="C11" s="258" t="s">
        <v>758</v>
      </c>
    </row>
    <row r="12" spans="1:4" ht="15" customHeight="1">
      <c r="A12" s="263" t="s">
        <v>393</v>
      </c>
      <c r="B12" s="259" t="s">
        <v>542</v>
      </c>
      <c r="C12" s="259" t="s">
        <v>542</v>
      </c>
    </row>
    <row r="13" spans="1:4" ht="15" customHeight="1">
      <c r="A13" s="263" t="s">
        <v>394</v>
      </c>
      <c r="B13" s="259" t="s">
        <v>759</v>
      </c>
      <c r="C13" s="259" t="s">
        <v>1018</v>
      </c>
    </row>
    <row r="14" spans="1:4" ht="15" customHeight="1">
      <c r="A14" s="263" t="s">
        <v>139</v>
      </c>
      <c r="B14" s="259" t="s">
        <v>760</v>
      </c>
      <c r="C14" s="259" t="s">
        <v>760</v>
      </c>
    </row>
    <row r="15" spans="1:4" ht="15" customHeight="1">
      <c r="A15" s="263" t="s">
        <v>395</v>
      </c>
      <c r="B15" s="261">
        <v>43087</v>
      </c>
      <c r="C15" s="261">
        <v>43087</v>
      </c>
    </row>
    <row r="16" spans="1:4" ht="15" customHeight="1">
      <c r="A16" s="263" t="s">
        <v>396</v>
      </c>
      <c r="B16" s="178">
        <v>43809</v>
      </c>
      <c r="C16" s="178">
        <v>44168</v>
      </c>
    </row>
    <row r="17" spans="1:3" ht="15" customHeight="1">
      <c r="A17" s="263" t="s">
        <v>397</v>
      </c>
      <c r="B17" s="258" t="s">
        <v>429</v>
      </c>
      <c r="C17" s="258" t="s">
        <v>429</v>
      </c>
    </row>
    <row r="18" spans="1:3" ht="15" customHeight="1">
      <c r="A18" s="263" t="s">
        <v>398</v>
      </c>
      <c r="B18" s="258" t="s">
        <v>752</v>
      </c>
      <c r="C18" s="258" t="s">
        <v>752</v>
      </c>
    </row>
    <row r="19" spans="1:3" ht="15" customHeight="1">
      <c r="A19" s="263" t="s">
        <v>399</v>
      </c>
      <c r="B19" s="259" t="s">
        <v>703</v>
      </c>
      <c r="C19" s="259" t="s">
        <v>703</v>
      </c>
    </row>
    <row r="20" spans="1:3" ht="15" customHeight="1">
      <c r="A20" s="263" t="s">
        <v>400</v>
      </c>
      <c r="B20" s="189" t="s">
        <v>479</v>
      </c>
      <c r="C20" s="189" t="s">
        <v>479</v>
      </c>
    </row>
    <row r="21" spans="1:3" ht="15" customHeight="1">
      <c r="A21" s="263" t="s">
        <v>403</v>
      </c>
      <c r="B21" s="258" t="s">
        <v>761</v>
      </c>
      <c r="C21" s="264" t="s">
        <v>761</v>
      </c>
    </row>
    <row r="22" spans="1:3" ht="15" customHeight="1">
      <c r="A22" s="263" t="s">
        <v>404</v>
      </c>
      <c r="B22" s="258" t="s">
        <v>762</v>
      </c>
      <c r="C22" s="264" t="s">
        <v>1080</v>
      </c>
    </row>
    <row r="23" spans="1:3" ht="15" customHeight="1">
      <c r="A23" s="263" t="s">
        <v>435</v>
      </c>
      <c r="B23" s="189" t="s">
        <v>1935</v>
      </c>
      <c r="C23" s="155" t="s">
        <v>1935</v>
      </c>
    </row>
    <row r="24" spans="1:3" ht="15" customHeight="1">
      <c r="A24" s="263" t="s">
        <v>405</v>
      </c>
      <c r="B24" s="196">
        <v>2018</v>
      </c>
      <c r="C24" s="264">
        <v>2019</v>
      </c>
    </row>
    <row r="25" spans="1:3" ht="15" customHeight="1">
      <c r="A25" s="263" t="s">
        <v>406</v>
      </c>
      <c r="B25" s="262" t="s">
        <v>470</v>
      </c>
      <c r="C25" s="201" t="s">
        <v>470</v>
      </c>
    </row>
    <row r="26" spans="1:3" ht="15" customHeight="1">
      <c r="A26" s="263" t="s">
        <v>407</v>
      </c>
      <c r="B26" s="274" t="s">
        <v>1967</v>
      </c>
      <c r="C26" s="274" t="s">
        <v>1967</v>
      </c>
    </row>
    <row r="27" spans="1:3" ht="15" customHeight="1">
      <c r="A27" s="263" t="s">
        <v>408</v>
      </c>
      <c r="B27" s="189" t="s">
        <v>434</v>
      </c>
      <c r="C27" s="201" t="s">
        <v>434</v>
      </c>
    </row>
    <row r="28" spans="1:3" ht="15" customHeight="1">
      <c r="A28" s="263" t="s">
        <v>439</v>
      </c>
      <c r="B28" s="356" t="s">
        <v>763</v>
      </c>
      <c r="C28" s="736" t="s">
        <v>763</v>
      </c>
    </row>
    <row r="29" spans="1:3" ht="15" customHeight="1">
      <c r="A29" s="263" t="s">
        <v>409</v>
      </c>
      <c r="B29" s="262">
        <v>2018</v>
      </c>
      <c r="C29" s="201">
        <v>2019</v>
      </c>
    </row>
    <row r="30" spans="1:3" ht="15" customHeight="1">
      <c r="A30" s="263" t="s">
        <v>410</v>
      </c>
      <c r="B30" s="258" t="s">
        <v>470</v>
      </c>
      <c r="C30" s="201" t="s">
        <v>470</v>
      </c>
    </row>
    <row r="31" spans="1:3" ht="15" customHeight="1">
      <c r="A31" s="263" t="s">
        <v>411</v>
      </c>
      <c r="B31" s="258"/>
      <c r="C31" s="258"/>
    </row>
    <row r="32" spans="1:3" ht="15" customHeight="1">
      <c r="A32" s="263" t="s">
        <v>412</v>
      </c>
      <c r="B32" s="258"/>
      <c r="C32" s="258"/>
    </row>
    <row r="33" spans="1:3" ht="15" customHeight="1">
      <c r="A33" s="263" t="s">
        <v>440</v>
      </c>
      <c r="B33" s="258"/>
      <c r="C33" s="258"/>
    </row>
    <row r="34" spans="1:3" ht="15" customHeight="1">
      <c r="A34" s="263" t="s">
        <v>413</v>
      </c>
      <c r="B34" s="258"/>
      <c r="C34" s="258"/>
    </row>
    <row r="35" spans="1:3" ht="15" customHeight="1">
      <c r="A35" s="263" t="s">
        <v>414</v>
      </c>
      <c r="B35" s="258"/>
      <c r="C35" s="258"/>
    </row>
    <row r="36" spans="1:3" ht="69">
      <c r="A36" s="263" t="s">
        <v>401</v>
      </c>
      <c r="B36" s="258" t="s">
        <v>754</v>
      </c>
      <c r="C36" s="265" t="s">
        <v>1653</v>
      </c>
    </row>
    <row r="37" spans="1:3" ht="27.6">
      <c r="A37" s="545" t="s">
        <v>1267</v>
      </c>
      <c r="B37" s="258" t="s">
        <v>485</v>
      </c>
      <c r="C37" s="258" t="s">
        <v>1944</v>
      </c>
    </row>
    <row r="38" spans="1:3" ht="15" customHeight="1">
      <c r="A38" s="263" t="s">
        <v>402</v>
      </c>
      <c r="B38" s="258" t="s">
        <v>485</v>
      </c>
      <c r="C38" s="258" t="s">
        <v>485</v>
      </c>
    </row>
  </sheetData>
  <hyperlinks>
    <hyperlink ref="D1" location="INDICE!A1" display="INDICE" xr:uid="{00000000-0004-0000-4C00-000000000000}"/>
    <hyperlink ref="A1" location="INDICE!C96" display="COMPONENTE" xr:uid="{00000000-0004-0000-4C00-000001000000}"/>
    <hyperlink ref="C28" r:id="rId1" xr:uid="{00000000-0004-0000-4C00-000002000000}"/>
  </hyperlinks>
  <pageMargins left="0.7" right="0.7" top="0.75" bottom="0.75" header="0.3" footer="0.3"/>
  <pageSetup scale="71" fitToHeight="0" orientation="portrait" horizontalDpi="4294967293" verticalDpi="4294967293"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Hoja75"/>
  <dimension ref="A1:P120"/>
  <sheetViews>
    <sheetView workbookViewId="0"/>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9.6640625" style="218" bestFit="1" customWidth="1"/>
    <col min="9" max="9" width="18.88671875" style="218" customWidth="1"/>
    <col min="10" max="10" width="52.109375" style="218" customWidth="1"/>
    <col min="11" max="11" width="39" style="218" customWidth="1"/>
    <col min="12" max="12" width="10.88671875" style="218" bestFit="1" customWidth="1"/>
    <col min="13" max="13" width="29" style="218" customWidth="1"/>
    <col min="14" max="14" width="34.88671875" style="218" customWidth="1"/>
    <col min="15" max="15" width="36.6640625" style="218" customWidth="1"/>
    <col min="16" max="16" width="13.109375" style="218" bestFit="1" customWidth="1"/>
    <col min="17" max="16384" width="11.44140625" style="218"/>
  </cols>
  <sheetData>
    <row r="1" spans="1:16">
      <c r="A1" s="446" t="s">
        <v>134</v>
      </c>
      <c r="B1" s="1099" t="s">
        <v>764</v>
      </c>
      <c r="C1" s="1100"/>
      <c r="D1" s="1100"/>
      <c r="E1" s="1100"/>
      <c r="F1" s="1100"/>
      <c r="G1" s="1100"/>
      <c r="H1" s="1100"/>
      <c r="I1" s="1100"/>
      <c r="J1" s="1100"/>
      <c r="K1" s="1100"/>
      <c r="L1" s="1100"/>
      <c r="M1" s="1100"/>
      <c r="N1" s="1100"/>
      <c r="O1" s="1101"/>
      <c r="P1" s="427" t="s">
        <v>137</v>
      </c>
    </row>
    <row r="2" spans="1:16">
      <c r="A2" s="470"/>
      <c r="B2" s="471"/>
      <c r="C2" s="471"/>
      <c r="D2" s="461"/>
      <c r="E2" s="451"/>
      <c r="F2" s="451"/>
      <c r="G2" s="451"/>
      <c r="H2" s="1091" t="s">
        <v>1335</v>
      </c>
      <c r="I2" s="1091"/>
      <c r="J2" s="1091"/>
      <c r="K2" s="1092"/>
      <c r="L2" s="1093" t="s">
        <v>1269</v>
      </c>
      <c r="M2" s="1091"/>
      <c r="N2" s="1091"/>
      <c r="O2" s="1092"/>
      <c r="P2" s="427" t="s">
        <v>449</v>
      </c>
    </row>
    <row r="3" spans="1:16" ht="57.6">
      <c r="A3" s="452" t="s">
        <v>165</v>
      </c>
      <c r="B3" s="452" t="s">
        <v>166</v>
      </c>
      <c r="C3" s="452" t="s">
        <v>167</v>
      </c>
      <c r="D3" s="436" t="s">
        <v>168</v>
      </c>
      <c r="E3" s="453" t="s">
        <v>169</v>
      </c>
      <c r="F3" s="453" t="s">
        <v>11</v>
      </c>
      <c r="G3" s="453" t="s">
        <v>487</v>
      </c>
      <c r="H3" s="428" t="s">
        <v>1974</v>
      </c>
      <c r="I3" s="428" t="s">
        <v>765</v>
      </c>
      <c r="J3" s="428" t="s">
        <v>766</v>
      </c>
      <c r="K3" s="428" t="s">
        <v>767</v>
      </c>
      <c r="L3" s="428" t="s">
        <v>1974</v>
      </c>
      <c r="M3" s="428" t="s">
        <v>1654</v>
      </c>
      <c r="N3" s="428" t="s">
        <v>1655</v>
      </c>
      <c r="O3" s="428" t="s">
        <v>1656</v>
      </c>
    </row>
    <row r="4" spans="1:16" s="429" customFormat="1" ht="15" customHeight="1">
      <c r="A4" s="447" t="s">
        <v>170</v>
      </c>
      <c r="B4" s="447" t="s">
        <v>171</v>
      </c>
      <c r="C4" s="448" t="s">
        <v>172</v>
      </c>
      <c r="D4" s="447" t="s">
        <v>173</v>
      </c>
      <c r="E4" s="449">
        <v>1001</v>
      </c>
      <c r="F4" s="447" t="s">
        <v>171</v>
      </c>
      <c r="G4" s="449">
        <v>1101</v>
      </c>
      <c r="H4" s="69">
        <v>209409</v>
      </c>
      <c r="I4" s="73" t="s">
        <v>768</v>
      </c>
      <c r="J4" s="69">
        <v>357000000</v>
      </c>
      <c r="K4" s="167">
        <v>1704.8</v>
      </c>
      <c r="L4" s="457">
        <v>216514</v>
      </c>
      <c r="M4" s="70" t="s">
        <v>604</v>
      </c>
      <c r="N4" s="70">
        <v>49838419</v>
      </c>
      <c r="O4" s="737">
        <v>230.18566466833553</v>
      </c>
    </row>
    <row r="5" spans="1:16" s="429" customFormat="1" ht="15" customHeight="1">
      <c r="A5" s="421" t="s">
        <v>170</v>
      </c>
      <c r="B5" s="421" t="s">
        <v>171</v>
      </c>
      <c r="C5" s="95" t="s">
        <v>172</v>
      </c>
      <c r="D5" s="421" t="s">
        <v>173</v>
      </c>
      <c r="E5" s="312">
        <v>1001</v>
      </c>
      <c r="F5" s="421" t="s">
        <v>174</v>
      </c>
      <c r="G5" s="312">
        <v>1107</v>
      </c>
      <c r="H5" s="69">
        <v>118379</v>
      </c>
      <c r="I5" s="73" t="s">
        <v>605</v>
      </c>
      <c r="J5" s="73" t="s">
        <v>526</v>
      </c>
      <c r="K5" s="73"/>
      <c r="L5" s="457">
        <v>124150</v>
      </c>
      <c r="M5" s="70" t="s">
        <v>605</v>
      </c>
      <c r="N5" s="70">
        <v>0</v>
      </c>
      <c r="O5" s="70">
        <v>0</v>
      </c>
    </row>
    <row r="6" spans="1:16" s="429" customFormat="1" ht="15" customHeight="1">
      <c r="A6" s="421" t="s">
        <v>175</v>
      </c>
      <c r="B6" s="421" t="s">
        <v>175</v>
      </c>
      <c r="C6" s="95" t="s">
        <v>172</v>
      </c>
      <c r="D6" s="421" t="s">
        <v>175</v>
      </c>
      <c r="E6" s="312">
        <v>2101</v>
      </c>
      <c r="F6" s="421" t="s">
        <v>175</v>
      </c>
      <c r="G6" s="312">
        <v>2101</v>
      </c>
      <c r="H6" s="69">
        <v>395387</v>
      </c>
      <c r="I6" s="73" t="s">
        <v>605</v>
      </c>
      <c r="J6" s="73" t="s">
        <v>526</v>
      </c>
      <c r="K6" s="73"/>
      <c r="L6" s="457">
        <v>410618</v>
      </c>
      <c r="M6" s="70" t="s">
        <v>605</v>
      </c>
      <c r="N6" s="70">
        <v>0</v>
      </c>
      <c r="O6" s="70">
        <v>0</v>
      </c>
    </row>
    <row r="7" spans="1:16" s="429" customFormat="1" ht="15" customHeight="1">
      <c r="A7" s="421" t="s">
        <v>175</v>
      </c>
      <c r="B7" s="421" t="s">
        <v>176</v>
      </c>
      <c r="C7" s="95" t="s">
        <v>172</v>
      </c>
      <c r="D7" s="421" t="s">
        <v>177</v>
      </c>
      <c r="E7" s="312">
        <v>2201</v>
      </c>
      <c r="F7" s="421" t="s">
        <v>177</v>
      </c>
      <c r="G7" s="312">
        <v>2201</v>
      </c>
      <c r="H7" s="69">
        <v>177642</v>
      </c>
      <c r="I7" s="73" t="s">
        <v>605</v>
      </c>
      <c r="J7" s="73" t="s">
        <v>526</v>
      </c>
      <c r="K7" s="73"/>
      <c r="L7" s="457">
        <v>184036</v>
      </c>
      <c r="M7" s="70" t="s">
        <v>605</v>
      </c>
      <c r="N7" s="70">
        <v>0</v>
      </c>
      <c r="O7" s="70">
        <v>0</v>
      </c>
    </row>
    <row r="8" spans="1:16" s="429" customFormat="1" ht="15" customHeight="1">
      <c r="A8" s="421" t="s">
        <v>178</v>
      </c>
      <c r="B8" s="421" t="s">
        <v>179</v>
      </c>
      <c r="C8" s="95" t="s">
        <v>172</v>
      </c>
      <c r="D8" s="421" t="s">
        <v>180</v>
      </c>
      <c r="E8" s="312">
        <v>3001</v>
      </c>
      <c r="F8" s="421" t="s">
        <v>179</v>
      </c>
      <c r="G8" s="312">
        <v>3101</v>
      </c>
      <c r="H8" s="69">
        <v>167242</v>
      </c>
      <c r="I8" s="73" t="s">
        <v>605</v>
      </c>
      <c r="J8" s="73" t="s">
        <v>526</v>
      </c>
      <c r="K8" s="73"/>
      <c r="L8" s="457">
        <v>169528</v>
      </c>
      <c r="M8" s="70" t="s">
        <v>526</v>
      </c>
      <c r="N8" s="70" t="s">
        <v>526</v>
      </c>
      <c r="O8" s="70" t="s">
        <v>526</v>
      </c>
    </row>
    <row r="9" spans="1:16" s="429" customFormat="1" ht="15" customHeight="1">
      <c r="A9" s="421" t="s">
        <v>178</v>
      </c>
      <c r="B9" s="421" t="s">
        <v>179</v>
      </c>
      <c r="C9" s="95" t="s">
        <v>172</v>
      </c>
      <c r="D9" s="421" t="s">
        <v>180</v>
      </c>
      <c r="E9" s="312">
        <v>3001</v>
      </c>
      <c r="F9" s="421" t="s">
        <v>181</v>
      </c>
      <c r="G9" s="312">
        <v>3103</v>
      </c>
      <c r="H9" s="69">
        <v>14060</v>
      </c>
      <c r="I9" s="73" t="s">
        <v>605</v>
      </c>
      <c r="J9" s="73" t="s">
        <v>526</v>
      </c>
      <c r="K9" s="73"/>
      <c r="L9" s="457">
        <v>14187</v>
      </c>
      <c r="M9" s="70" t="s">
        <v>604</v>
      </c>
      <c r="N9" s="70">
        <v>589290402</v>
      </c>
      <c r="O9" s="737">
        <v>41537.351237048002</v>
      </c>
    </row>
    <row r="10" spans="1:16" s="429" customFormat="1" ht="15" customHeight="1">
      <c r="A10" s="421" t="s">
        <v>178</v>
      </c>
      <c r="B10" s="423" t="s">
        <v>182</v>
      </c>
      <c r="C10" s="95" t="s">
        <v>172</v>
      </c>
      <c r="D10" s="423" t="s">
        <v>183</v>
      </c>
      <c r="E10" s="312">
        <v>3301</v>
      </c>
      <c r="F10" s="423" t="s">
        <v>183</v>
      </c>
      <c r="G10" s="312">
        <v>3301</v>
      </c>
      <c r="H10" s="69">
        <v>56064</v>
      </c>
      <c r="I10" s="73" t="s">
        <v>605</v>
      </c>
      <c r="J10" s="73" t="s">
        <v>526</v>
      </c>
      <c r="K10" s="73"/>
      <c r="L10" s="457">
        <v>56544</v>
      </c>
      <c r="M10" s="70" t="s">
        <v>604</v>
      </c>
      <c r="N10" s="70" t="s">
        <v>526</v>
      </c>
      <c r="O10" s="70" t="s">
        <v>526</v>
      </c>
    </row>
    <row r="11" spans="1:16" s="429" customFormat="1" ht="15" customHeight="1">
      <c r="A11" s="421" t="s">
        <v>184</v>
      </c>
      <c r="B11" s="421" t="s">
        <v>185</v>
      </c>
      <c r="C11" s="95" t="s">
        <v>172</v>
      </c>
      <c r="D11" s="421" t="s">
        <v>186</v>
      </c>
      <c r="E11" s="312">
        <v>4001</v>
      </c>
      <c r="F11" s="421" t="s">
        <v>187</v>
      </c>
      <c r="G11" s="312">
        <v>4101</v>
      </c>
      <c r="H11" s="69">
        <v>238659</v>
      </c>
      <c r="I11" s="73" t="s">
        <v>605</v>
      </c>
      <c r="J11" s="73" t="s">
        <v>526</v>
      </c>
      <c r="K11" s="73"/>
      <c r="L11" s="457">
        <v>244170</v>
      </c>
      <c r="M11" s="70" t="s">
        <v>526</v>
      </c>
      <c r="N11" s="70" t="s">
        <v>526</v>
      </c>
      <c r="O11" s="70" t="s">
        <v>526</v>
      </c>
    </row>
    <row r="12" spans="1:16" s="429" customFormat="1" ht="15" customHeight="1">
      <c r="A12" s="421" t="s">
        <v>184</v>
      </c>
      <c r="B12" s="421" t="s">
        <v>185</v>
      </c>
      <c r="C12" s="95" t="s">
        <v>172</v>
      </c>
      <c r="D12" s="421" t="s">
        <v>186</v>
      </c>
      <c r="E12" s="312">
        <v>4001</v>
      </c>
      <c r="F12" s="421" t="s">
        <v>184</v>
      </c>
      <c r="G12" s="312">
        <v>4102</v>
      </c>
      <c r="H12" s="69">
        <v>245142</v>
      </c>
      <c r="I12" s="73" t="s">
        <v>605</v>
      </c>
      <c r="J12" s="73" t="s">
        <v>526</v>
      </c>
      <c r="K12" s="73"/>
      <c r="L12" s="457">
        <v>250947</v>
      </c>
      <c r="M12" s="70" t="s">
        <v>526</v>
      </c>
      <c r="N12" s="70" t="s">
        <v>526</v>
      </c>
      <c r="O12" s="70" t="s">
        <v>526</v>
      </c>
    </row>
    <row r="13" spans="1:16" s="429" customFormat="1" ht="15" customHeight="1">
      <c r="A13" s="421" t="s">
        <v>184</v>
      </c>
      <c r="B13" s="421" t="s">
        <v>188</v>
      </c>
      <c r="C13" s="95" t="s">
        <v>172</v>
      </c>
      <c r="D13" s="421" t="s">
        <v>189</v>
      </c>
      <c r="E13" s="312">
        <v>4301</v>
      </c>
      <c r="F13" s="424" t="s">
        <v>189</v>
      </c>
      <c r="G13" s="312">
        <v>4301</v>
      </c>
      <c r="H13" s="69">
        <v>118563</v>
      </c>
      <c r="I13" s="73" t="s">
        <v>768</v>
      </c>
      <c r="J13" s="69">
        <v>59740078</v>
      </c>
      <c r="K13" s="167">
        <v>503.9</v>
      </c>
      <c r="L13" s="457">
        <v>119936</v>
      </c>
      <c r="M13" s="70" t="s">
        <v>526</v>
      </c>
      <c r="N13" s="70" t="s">
        <v>526</v>
      </c>
      <c r="O13" s="70" t="s">
        <v>526</v>
      </c>
    </row>
    <row r="14" spans="1:16" s="429" customFormat="1" ht="15" customHeight="1">
      <c r="A14" s="421" t="s">
        <v>190</v>
      </c>
      <c r="B14" s="421" t="s">
        <v>190</v>
      </c>
      <c r="C14" s="95" t="s">
        <v>191</v>
      </c>
      <c r="D14" s="421" t="s">
        <v>191</v>
      </c>
      <c r="E14" s="312">
        <v>5001</v>
      </c>
      <c r="F14" s="421" t="s">
        <v>190</v>
      </c>
      <c r="G14" s="312">
        <v>5101</v>
      </c>
      <c r="H14" s="69">
        <v>310570</v>
      </c>
      <c r="I14" s="73" t="s">
        <v>605</v>
      </c>
      <c r="J14" s="73" t="s">
        <v>526</v>
      </c>
      <c r="K14" s="73"/>
      <c r="L14" s="457">
        <v>313185</v>
      </c>
      <c r="M14" s="70" t="s">
        <v>604</v>
      </c>
      <c r="N14" s="70">
        <v>650000000</v>
      </c>
      <c r="O14" s="737">
        <v>2075.4506122579305</v>
      </c>
    </row>
    <row r="15" spans="1:16" s="429" customFormat="1" ht="15" customHeight="1">
      <c r="A15" s="421" t="s">
        <v>190</v>
      </c>
      <c r="B15" s="421" t="s">
        <v>190</v>
      </c>
      <c r="C15" s="95" t="s">
        <v>191</v>
      </c>
      <c r="D15" s="421" t="s">
        <v>191</v>
      </c>
      <c r="E15" s="312">
        <v>5001</v>
      </c>
      <c r="F15" s="421" t="s">
        <v>192</v>
      </c>
      <c r="G15" s="312">
        <v>5102</v>
      </c>
      <c r="H15" s="69">
        <v>28257</v>
      </c>
      <c r="I15" s="73" t="s">
        <v>605</v>
      </c>
      <c r="J15" s="73" t="s">
        <v>526</v>
      </c>
      <c r="K15" s="73"/>
      <c r="L15" s="457">
        <v>28722</v>
      </c>
      <c r="M15" s="70" t="s">
        <v>526</v>
      </c>
      <c r="N15" s="70" t="s">
        <v>526</v>
      </c>
      <c r="O15" s="70" t="s">
        <v>526</v>
      </c>
    </row>
    <row r="16" spans="1:16" s="429" customFormat="1" ht="15" customHeight="1">
      <c r="A16" s="421" t="s">
        <v>190</v>
      </c>
      <c r="B16" s="421" t="s">
        <v>190</v>
      </c>
      <c r="C16" s="95" t="s">
        <v>191</v>
      </c>
      <c r="D16" s="421" t="s">
        <v>191</v>
      </c>
      <c r="E16" s="312">
        <v>5001</v>
      </c>
      <c r="F16" s="421" t="s">
        <v>193</v>
      </c>
      <c r="G16" s="312">
        <v>5103</v>
      </c>
      <c r="H16" s="69">
        <v>44335</v>
      </c>
      <c r="I16" s="73" t="s">
        <v>605</v>
      </c>
      <c r="J16" s="73" t="s">
        <v>526</v>
      </c>
      <c r="K16" s="73"/>
      <c r="L16" s="457">
        <v>45121</v>
      </c>
      <c r="M16" s="70" t="s">
        <v>604</v>
      </c>
      <c r="N16" s="70" t="s">
        <v>526</v>
      </c>
      <c r="O16" s="70" t="s">
        <v>526</v>
      </c>
    </row>
    <row r="17" spans="1:15" s="429" customFormat="1" ht="15" customHeight="1">
      <c r="A17" s="421" t="s">
        <v>190</v>
      </c>
      <c r="B17" s="421" t="s">
        <v>190</v>
      </c>
      <c r="C17" s="95" t="s">
        <v>191</v>
      </c>
      <c r="D17" s="421" t="s">
        <v>191</v>
      </c>
      <c r="E17" s="312">
        <v>5001</v>
      </c>
      <c r="F17" s="421" t="s">
        <v>194</v>
      </c>
      <c r="G17" s="312">
        <v>5105</v>
      </c>
      <c r="H17" s="69">
        <v>19306</v>
      </c>
      <c r="I17" s="73" t="s">
        <v>605</v>
      </c>
      <c r="J17" s="73" t="s">
        <v>526</v>
      </c>
      <c r="K17" s="73"/>
      <c r="L17" s="457">
        <v>19688</v>
      </c>
      <c r="M17" s="70" t="s">
        <v>605</v>
      </c>
      <c r="N17" s="70">
        <v>0</v>
      </c>
      <c r="O17" s="70">
        <v>0</v>
      </c>
    </row>
    <row r="18" spans="1:15" s="429" customFormat="1" ht="15" customHeight="1">
      <c r="A18" s="421" t="s">
        <v>190</v>
      </c>
      <c r="B18" s="421" t="s">
        <v>190</v>
      </c>
      <c r="C18" s="95" t="s">
        <v>191</v>
      </c>
      <c r="D18" s="421" t="s">
        <v>191</v>
      </c>
      <c r="E18" s="312">
        <v>5001</v>
      </c>
      <c r="F18" s="421" t="s">
        <v>195</v>
      </c>
      <c r="G18" s="312">
        <v>5107</v>
      </c>
      <c r="H18" s="69">
        <v>34527</v>
      </c>
      <c r="I18" s="73" t="s">
        <v>768</v>
      </c>
      <c r="J18" s="69">
        <v>34054454</v>
      </c>
      <c r="K18" s="167">
        <v>986.3</v>
      </c>
      <c r="L18" s="457">
        <v>35341</v>
      </c>
      <c r="M18" s="70" t="s">
        <v>604</v>
      </c>
      <c r="N18" s="70" t="s">
        <v>526</v>
      </c>
      <c r="O18" s="70" t="s">
        <v>526</v>
      </c>
    </row>
    <row r="19" spans="1:15" s="429" customFormat="1" ht="15" customHeight="1">
      <c r="A19" s="421" t="s">
        <v>190</v>
      </c>
      <c r="B19" s="421" t="s">
        <v>190</v>
      </c>
      <c r="C19" s="95" t="s">
        <v>191</v>
      </c>
      <c r="D19" s="421" t="s">
        <v>191</v>
      </c>
      <c r="E19" s="312">
        <v>5001</v>
      </c>
      <c r="F19" s="421" t="s">
        <v>196</v>
      </c>
      <c r="G19" s="312">
        <v>5109</v>
      </c>
      <c r="H19" s="69">
        <v>353000</v>
      </c>
      <c r="I19" s="73" t="s">
        <v>605</v>
      </c>
      <c r="J19" s="73" t="s">
        <v>526</v>
      </c>
      <c r="K19" s="73"/>
      <c r="L19" s="457">
        <v>357228</v>
      </c>
      <c r="M19" s="70" t="s">
        <v>526</v>
      </c>
      <c r="N19" s="70" t="s">
        <v>526</v>
      </c>
      <c r="O19" s="70" t="s">
        <v>526</v>
      </c>
    </row>
    <row r="20" spans="1:15" s="429" customFormat="1" ht="15" customHeight="1">
      <c r="A20" s="421" t="s">
        <v>190</v>
      </c>
      <c r="B20" s="423" t="s">
        <v>197</v>
      </c>
      <c r="C20" s="95" t="s">
        <v>172</v>
      </c>
      <c r="D20" s="423" t="s">
        <v>198</v>
      </c>
      <c r="E20" s="312">
        <v>5301</v>
      </c>
      <c r="F20" s="425" t="s">
        <v>197</v>
      </c>
      <c r="G20" s="312">
        <v>5301</v>
      </c>
      <c r="H20" s="69">
        <v>67071</v>
      </c>
      <c r="I20" s="73" t="s">
        <v>605</v>
      </c>
      <c r="J20" s="73" t="s">
        <v>526</v>
      </c>
      <c r="K20" s="73"/>
      <c r="L20" s="457">
        <v>67583</v>
      </c>
      <c r="M20" s="70" t="s">
        <v>526</v>
      </c>
      <c r="N20" s="70" t="s">
        <v>526</v>
      </c>
      <c r="O20" s="70" t="s">
        <v>526</v>
      </c>
    </row>
    <row r="21" spans="1:15" s="429" customFormat="1" ht="15" customHeight="1">
      <c r="A21" s="421" t="s">
        <v>190</v>
      </c>
      <c r="B21" s="423" t="s">
        <v>197</v>
      </c>
      <c r="C21" s="95" t="s">
        <v>172</v>
      </c>
      <c r="D21" s="423" t="s">
        <v>198</v>
      </c>
      <c r="E21" s="312">
        <v>5301</v>
      </c>
      <c r="F21" s="425" t="s">
        <v>199</v>
      </c>
      <c r="G21" s="312">
        <v>5304</v>
      </c>
      <c r="H21" s="69">
        <v>19905</v>
      </c>
      <c r="I21" s="73" t="s">
        <v>768</v>
      </c>
      <c r="J21" s="69">
        <v>68475000</v>
      </c>
      <c r="K21" s="167">
        <v>3440.1</v>
      </c>
      <c r="L21" s="457">
        <v>20276</v>
      </c>
      <c r="M21" s="70" t="s">
        <v>526</v>
      </c>
      <c r="N21" s="70" t="s">
        <v>526</v>
      </c>
      <c r="O21" s="70" t="s">
        <v>526</v>
      </c>
    </row>
    <row r="22" spans="1:15" s="429" customFormat="1" ht="15" customHeight="1">
      <c r="A22" s="421" t="s">
        <v>190</v>
      </c>
      <c r="B22" s="423" t="s">
        <v>200</v>
      </c>
      <c r="C22" s="95" t="s">
        <v>172</v>
      </c>
      <c r="D22" s="423" t="s">
        <v>201</v>
      </c>
      <c r="E22" s="312">
        <v>5501</v>
      </c>
      <c r="F22" s="425" t="s">
        <v>200</v>
      </c>
      <c r="G22" s="312">
        <v>5501</v>
      </c>
      <c r="H22" s="69">
        <v>95032</v>
      </c>
      <c r="I22" s="73" t="s">
        <v>605</v>
      </c>
      <c r="J22" s="73" t="s">
        <v>526</v>
      </c>
      <c r="K22" s="73"/>
      <c r="L22" s="457">
        <v>96310</v>
      </c>
      <c r="M22" s="70" t="s">
        <v>605</v>
      </c>
      <c r="N22" s="70">
        <v>0</v>
      </c>
      <c r="O22" s="70">
        <v>0</v>
      </c>
    </row>
    <row r="23" spans="1:15" s="429" customFormat="1" ht="15" customHeight="1">
      <c r="A23" s="421" t="s">
        <v>190</v>
      </c>
      <c r="B23" s="423" t="s">
        <v>200</v>
      </c>
      <c r="C23" s="95" t="s">
        <v>172</v>
      </c>
      <c r="D23" s="423" t="s">
        <v>201</v>
      </c>
      <c r="E23" s="312">
        <v>5501</v>
      </c>
      <c r="F23" s="425" t="s">
        <v>202</v>
      </c>
      <c r="G23" s="312">
        <v>5502</v>
      </c>
      <c r="H23" s="69">
        <v>52996</v>
      </c>
      <c r="I23" s="73" t="s">
        <v>605</v>
      </c>
      <c r="J23" s="73" t="s">
        <v>526</v>
      </c>
      <c r="K23" s="73"/>
      <c r="L23" s="457">
        <v>53298</v>
      </c>
      <c r="M23" s="70" t="s">
        <v>526</v>
      </c>
      <c r="N23" s="70" t="s">
        <v>526</v>
      </c>
      <c r="O23" s="70" t="s">
        <v>526</v>
      </c>
    </row>
    <row r="24" spans="1:15" s="429" customFormat="1" ht="15" customHeight="1">
      <c r="A24" s="421" t="s">
        <v>190</v>
      </c>
      <c r="B24" s="423" t="s">
        <v>200</v>
      </c>
      <c r="C24" s="95" t="s">
        <v>172</v>
      </c>
      <c r="D24" s="423" t="s">
        <v>201</v>
      </c>
      <c r="E24" s="312">
        <v>5501</v>
      </c>
      <c r="F24" s="425" t="s">
        <v>203</v>
      </c>
      <c r="G24" s="312">
        <v>5503</v>
      </c>
      <c r="H24" s="69">
        <v>18745</v>
      </c>
      <c r="I24" s="73" t="s">
        <v>605</v>
      </c>
      <c r="J24" s="73" t="s">
        <v>526</v>
      </c>
      <c r="K24" s="73"/>
      <c r="L24" s="457">
        <v>18924</v>
      </c>
      <c r="M24" s="70" t="s">
        <v>605</v>
      </c>
      <c r="N24" s="70">
        <v>0</v>
      </c>
      <c r="O24" s="70">
        <v>0</v>
      </c>
    </row>
    <row r="25" spans="1:15" s="429" customFormat="1" ht="15" customHeight="1">
      <c r="A25" s="421" t="s">
        <v>190</v>
      </c>
      <c r="B25" s="423" t="s">
        <v>200</v>
      </c>
      <c r="C25" s="95" t="s">
        <v>172</v>
      </c>
      <c r="D25" s="423" t="s">
        <v>201</v>
      </c>
      <c r="E25" s="312">
        <v>5501</v>
      </c>
      <c r="F25" s="425" t="s">
        <v>204</v>
      </c>
      <c r="G25" s="312">
        <v>5504</v>
      </c>
      <c r="H25" s="69">
        <v>23803</v>
      </c>
      <c r="I25" s="73" t="s">
        <v>605</v>
      </c>
      <c r="J25" s="73" t="s">
        <v>526</v>
      </c>
      <c r="K25" s="73"/>
      <c r="L25" s="457">
        <v>24564</v>
      </c>
      <c r="M25" s="70" t="s">
        <v>605</v>
      </c>
      <c r="N25" s="70">
        <v>0</v>
      </c>
      <c r="O25" s="70">
        <v>0</v>
      </c>
    </row>
    <row r="26" spans="1:15" s="429" customFormat="1" ht="15" customHeight="1">
      <c r="A26" s="421" t="s">
        <v>190</v>
      </c>
      <c r="B26" s="421" t="s">
        <v>205</v>
      </c>
      <c r="C26" s="95" t="s">
        <v>172</v>
      </c>
      <c r="D26" s="421" t="s">
        <v>206</v>
      </c>
      <c r="E26" s="312">
        <v>5601</v>
      </c>
      <c r="F26" s="424" t="s">
        <v>205</v>
      </c>
      <c r="G26" s="312">
        <v>5601</v>
      </c>
      <c r="H26" s="69">
        <v>95130</v>
      </c>
      <c r="I26" s="73" t="s">
        <v>768</v>
      </c>
      <c r="J26" s="69">
        <v>425000000</v>
      </c>
      <c r="K26" s="167">
        <v>4467.6000000000004</v>
      </c>
      <c r="L26" s="457">
        <v>95946</v>
      </c>
      <c r="M26" s="70" t="s">
        <v>526</v>
      </c>
      <c r="N26" s="70" t="s">
        <v>526</v>
      </c>
      <c r="O26" s="70" t="s">
        <v>526</v>
      </c>
    </row>
    <row r="27" spans="1:15" s="429" customFormat="1" ht="15" customHeight="1">
      <c r="A27" s="421" t="s">
        <v>190</v>
      </c>
      <c r="B27" s="421" t="s">
        <v>205</v>
      </c>
      <c r="C27" s="95" t="s">
        <v>172</v>
      </c>
      <c r="D27" s="421" t="s">
        <v>206</v>
      </c>
      <c r="E27" s="312">
        <v>5601</v>
      </c>
      <c r="F27" s="424" t="s">
        <v>207</v>
      </c>
      <c r="G27" s="312">
        <v>5603</v>
      </c>
      <c r="H27" s="69">
        <v>24307</v>
      </c>
      <c r="I27" s="73" t="s">
        <v>605</v>
      </c>
      <c r="J27" s="73" t="s">
        <v>526</v>
      </c>
      <c r="K27" s="73"/>
      <c r="L27" s="457">
        <v>24832</v>
      </c>
      <c r="M27" s="70" t="s">
        <v>526</v>
      </c>
      <c r="N27" s="70" t="s">
        <v>526</v>
      </c>
      <c r="O27" s="70" t="s">
        <v>526</v>
      </c>
    </row>
    <row r="28" spans="1:15" s="429" customFormat="1" ht="15" customHeight="1">
      <c r="A28" s="421" t="s">
        <v>190</v>
      </c>
      <c r="B28" s="421" t="s">
        <v>205</v>
      </c>
      <c r="C28" s="95" t="s">
        <v>172</v>
      </c>
      <c r="D28" s="421" t="s">
        <v>206</v>
      </c>
      <c r="E28" s="312">
        <v>5601</v>
      </c>
      <c r="F28" s="424" t="s">
        <v>208</v>
      </c>
      <c r="G28" s="312">
        <v>5606</v>
      </c>
      <c r="H28" s="69">
        <v>11467</v>
      </c>
      <c r="I28" s="73" t="s">
        <v>605</v>
      </c>
      <c r="J28" s="73" t="s">
        <v>526</v>
      </c>
      <c r="K28" s="73"/>
      <c r="L28" s="457">
        <v>11703</v>
      </c>
      <c r="M28" s="70" t="s">
        <v>605</v>
      </c>
      <c r="N28" s="70">
        <v>0</v>
      </c>
      <c r="O28" s="70">
        <v>0</v>
      </c>
    </row>
    <row r="29" spans="1:15" s="429" customFormat="1" ht="15" customHeight="1">
      <c r="A29" s="421" t="s">
        <v>190</v>
      </c>
      <c r="B29" s="423" t="s">
        <v>209</v>
      </c>
      <c r="C29" s="95" t="s">
        <v>172</v>
      </c>
      <c r="D29" s="423" t="s">
        <v>210</v>
      </c>
      <c r="E29" s="312">
        <v>5701</v>
      </c>
      <c r="F29" s="425" t="s">
        <v>210</v>
      </c>
      <c r="G29" s="312">
        <v>5701</v>
      </c>
      <c r="H29" s="69">
        <v>81120</v>
      </c>
      <c r="I29" s="73" t="s">
        <v>768</v>
      </c>
      <c r="J29" s="69">
        <v>120000000</v>
      </c>
      <c r="K29" s="167">
        <v>1479.3</v>
      </c>
      <c r="L29" s="457">
        <v>82312</v>
      </c>
      <c r="M29" s="70" t="s">
        <v>604</v>
      </c>
      <c r="N29" s="70">
        <v>66411000</v>
      </c>
      <c r="O29" s="737">
        <v>806.82039070852363</v>
      </c>
    </row>
    <row r="30" spans="1:15" s="429" customFormat="1" ht="15" customHeight="1">
      <c r="A30" s="421" t="s">
        <v>190</v>
      </c>
      <c r="B30" s="421" t="s">
        <v>211</v>
      </c>
      <c r="C30" s="95" t="s">
        <v>191</v>
      </c>
      <c r="D30" s="421" t="s">
        <v>191</v>
      </c>
      <c r="E30" s="312">
        <v>5001</v>
      </c>
      <c r="F30" s="421" t="s">
        <v>212</v>
      </c>
      <c r="G30" s="312">
        <v>5801</v>
      </c>
      <c r="H30" s="69">
        <v>162464</v>
      </c>
      <c r="I30" s="73" t="s">
        <v>768</v>
      </c>
      <c r="J30" s="69">
        <v>152172500</v>
      </c>
      <c r="K30" s="167">
        <v>936.7</v>
      </c>
      <c r="L30" s="457">
        <v>164783</v>
      </c>
      <c r="M30" s="70" t="s">
        <v>526</v>
      </c>
      <c r="N30" s="70" t="s">
        <v>526</v>
      </c>
      <c r="O30" s="70" t="s">
        <v>526</v>
      </c>
    </row>
    <row r="31" spans="1:15" s="429" customFormat="1" ht="15" customHeight="1">
      <c r="A31" s="421" t="s">
        <v>190</v>
      </c>
      <c r="B31" s="421" t="s">
        <v>211</v>
      </c>
      <c r="C31" s="95" t="s">
        <v>191</v>
      </c>
      <c r="D31" s="421" t="s">
        <v>191</v>
      </c>
      <c r="E31" s="312">
        <v>5001</v>
      </c>
      <c r="F31" s="421" t="s">
        <v>213</v>
      </c>
      <c r="G31" s="312">
        <v>5802</v>
      </c>
      <c r="H31" s="69">
        <v>48633</v>
      </c>
      <c r="I31" s="73" t="s">
        <v>768</v>
      </c>
      <c r="J31" s="69">
        <v>137260775</v>
      </c>
      <c r="K31" s="167">
        <v>2822.4</v>
      </c>
      <c r="L31" s="457">
        <v>49285</v>
      </c>
      <c r="M31" s="70" t="s">
        <v>526</v>
      </c>
      <c r="N31" s="70" t="s">
        <v>526</v>
      </c>
      <c r="O31" s="70" t="s">
        <v>526</v>
      </c>
    </row>
    <row r="32" spans="1:15" s="429" customFormat="1" ht="15" customHeight="1">
      <c r="A32" s="421" t="s">
        <v>190</v>
      </c>
      <c r="B32" s="421" t="s">
        <v>211</v>
      </c>
      <c r="C32" s="95" t="s">
        <v>191</v>
      </c>
      <c r="D32" s="421" t="s">
        <v>191</v>
      </c>
      <c r="E32" s="312">
        <v>5001</v>
      </c>
      <c r="F32" s="421" t="s">
        <v>214</v>
      </c>
      <c r="G32" s="312">
        <v>5803</v>
      </c>
      <c r="H32" s="69">
        <v>18625</v>
      </c>
      <c r="I32" s="73" t="s">
        <v>605</v>
      </c>
      <c r="J32" s="73" t="s">
        <v>526</v>
      </c>
      <c r="K32" s="73"/>
      <c r="L32" s="457">
        <v>18946</v>
      </c>
      <c r="M32" s="70" t="s">
        <v>604</v>
      </c>
      <c r="N32" s="70">
        <v>28600000</v>
      </c>
      <c r="O32" s="737">
        <v>1509.5534677504486</v>
      </c>
    </row>
    <row r="33" spans="1:15" s="429" customFormat="1" ht="15" customHeight="1">
      <c r="A33" s="421" t="s">
        <v>190</v>
      </c>
      <c r="B33" s="421" t="s">
        <v>211</v>
      </c>
      <c r="C33" s="95" t="s">
        <v>191</v>
      </c>
      <c r="D33" s="421" t="s">
        <v>191</v>
      </c>
      <c r="E33" s="312">
        <v>5001</v>
      </c>
      <c r="F33" s="421" t="s">
        <v>215</v>
      </c>
      <c r="G33" s="312">
        <v>5804</v>
      </c>
      <c r="H33" s="69">
        <v>134099</v>
      </c>
      <c r="I33" s="73" t="s">
        <v>768</v>
      </c>
      <c r="J33" s="69">
        <v>360000000</v>
      </c>
      <c r="K33" s="167">
        <v>2684.6</v>
      </c>
      <c r="L33" s="457">
        <v>136711</v>
      </c>
      <c r="M33" s="70" t="s">
        <v>605</v>
      </c>
      <c r="N33" s="70">
        <v>0</v>
      </c>
      <c r="O33" s="70">
        <v>0</v>
      </c>
    </row>
    <row r="34" spans="1:15" s="429" customFormat="1" ht="15" customHeight="1">
      <c r="A34" s="421" t="s">
        <v>216</v>
      </c>
      <c r="B34" s="421" t="s">
        <v>217</v>
      </c>
      <c r="C34" s="95" t="s">
        <v>172</v>
      </c>
      <c r="D34" s="421" t="s">
        <v>218</v>
      </c>
      <c r="E34" s="312">
        <v>6001</v>
      </c>
      <c r="F34" s="421" t="s">
        <v>219</v>
      </c>
      <c r="G34" s="312">
        <v>6101</v>
      </c>
      <c r="H34" s="69">
        <v>258738</v>
      </c>
      <c r="I34" s="73" t="s">
        <v>768</v>
      </c>
      <c r="J34" s="73" t="s">
        <v>526</v>
      </c>
      <c r="K34" s="73"/>
      <c r="L34" s="457">
        <v>261992</v>
      </c>
      <c r="M34" s="70" t="s">
        <v>605</v>
      </c>
      <c r="N34" s="70">
        <v>0</v>
      </c>
      <c r="O34" s="70">
        <v>0</v>
      </c>
    </row>
    <row r="35" spans="1:15" s="429" customFormat="1" ht="15" customHeight="1">
      <c r="A35" s="421" t="s">
        <v>216</v>
      </c>
      <c r="B35" s="421" t="s">
        <v>217</v>
      </c>
      <c r="C35" s="95" t="s">
        <v>172</v>
      </c>
      <c r="D35" s="421" t="s">
        <v>218</v>
      </c>
      <c r="E35" s="312">
        <v>6001</v>
      </c>
      <c r="F35" s="421" t="s">
        <v>220</v>
      </c>
      <c r="G35" s="312">
        <v>6108</v>
      </c>
      <c r="H35" s="69">
        <v>56839</v>
      </c>
      <c r="I35" s="73" t="s">
        <v>768</v>
      </c>
      <c r="J35" s="69">
        <v>65000000</v>
      </c>
      <c r="K35" s="167">
        <v>1143.5999999999999</v>
      </c>
      <c r="L35" s="457">
        <v>58398</v>
      </c>
      <c r="M35" s="70" t="s">
        <v>526</v>
      </c>
      <c r="N35" s="70" t="s">
        <v>526</v>
      </c>
      <c r="O35" s="70" t="s">
        <v>526</v>
      </c>
    </row>
    <row r="36" spans="1:15" s="429" customFormat="1" ht="15" customHeight="1">
      <c r="A36" s="421" t="s">
        <v>216</v>
      </c>
      <c r="B36" s="423" t="s">
        <v>217</v>
      </c>
      <c r="C36" s="95" t="s">
        <v>172</v>
      </c>
      <c r="D36" s="423" t="s">
        <v>221</v>
      </c>
      <c r="E36" s="312">
        <v>6115</v>
      </c>
      <c r="F36" s="423" t="s">
        <v>221</v>
      </c>
      <c r="G36" s="312">
        <v>6115</v>
      </c>
      <c r="H36" s="69">
        <v>62193</v>
      </c>
      <c r="I36" s="73" t="s">
        <v>605</v>
      </c>
      <c r="J36" s="73" t="s">
        <v>526</v>
      </c>
      <c r="K36" s="73"/>
      <c r="L36" s="457">
        <v>62958</v>
      </c>
      <c r="M36" s="70" t="s">
        <v>526</v>
      </c>
      <c r="N36" s="70" t="s">
        <v>526</v>
      </c>
      <c r="O36" s="70" t="s">
        <v>526</v>
      </c>
    </row>
    <row r="37" spans="1:15" s="429" customFormat="1" ht="15" customHeight="1">
      <c r="A37" s="421" t="s">
        <v>216</v>
      </c>
      <c r="B37" s="423" t="s">
        <v>222</v>
      </c>
      <c r="C37" s="95" t="s">
        <v>172</v>
      </c>
      <c r="D37" s="423" t="s">
        <v>223</v>
      </c>
      <c r="E37" s="312">
        <v>6301</v>
      </c>
      <c r="F37" s="425" t="s">
        <v>223</v>
      </c>
      <c r="G37" s="312">
        <v>6301</v>
      </c>
      <c r="H37" s="69">
        <v>76875</v>
      </c>
      <c r="I37" s="73" t="s">
        <v>605</v>
      </c>
      <c r="J37" s="73" t="s">
        <v>526</v>
      </c>
      <c r="K37" s="73"/>
      <c r="L37" s="457">
        <v>77763</v>
      </c>
      <c r="M37" s="70" t="s">
        <v>605</v>
      </c>
      <c r="N37" s="70">
        <v>0</v>
      </c>
      <c r="O37" s="70">
        <v>0</v>
      </c>
    </row>
    <row r="38" spans="1:15" s="429" customFormat="1" ht="15" customHeight="1">
      <c r="A38" s="421" t="s">
        <v>224</v>
      </c>
      <c r="B38" s="421" t="s">
        <v>225</v>
      </c>
      <c r="C38" s="95" t="s">
        <v>172</v>
      </c>
      <c r="D38" s="421" t="s">
        <v>226</v>
      </c>
      <c r="E38" s="312">
        <v>7001</v>
      </c>
      <c r="F38" s="421" t="s">
        <v>225</v>
      </c>
      <c r="G38" s="312">
        <v>7101</v>
      </c>
      <c r="H38" s="69">
        <v>232672</v>
      </c>
      <c r="I38" s="73" t="s">
        <v>768</v>
      </c>
      <c r="J38" s="73" t="s">
        <v>526</v>
      </c>
      <c r="K38" s="73"/>
      <c r="L38" s="457">
        <v>234717</v>
      </c>
      <c r="M38" s="70" t="s">
        <v>526</v>
      </c>
      <c r="N38" s="70" t="s">
        <v>526</v>
      </c>
      <c r="O38" s="70" t="s">
        <v>526</v>
      </c>
    </row>
    <row r="39" spans="1:15" s="429" customFormat="1" ht="15" customHeight="1">
      <c r="A39" s="421" t="s">
        <v>224</v>
      </c>
      <c r="B39" s="423" t="s">
        <v>225</v>
      </c>
      <c r="C39" s="95" t="s">
        <v>172</v>
      </c>
      <c r="D39" s="423" t="s">
        <v>227</v>
      </c>
      <c r="E39" s="312">
        <v>7102</v>
      </c>
      <c r="F39" s="423" t="s">
        <v>227</v>
      </c>
      <c r="G39" s="312">
        <v>7102</v>
      </c>
      <c r="H39" s="69">
        <v>49932</v>
      </c>
      <c r="I39" s="73" t="s">
        <v>605</v>
      </c>
      <c r="J39" s="73" t="s">
        <v>526</v>
      </c>
      <c r="K39" s="73"/>
      <c r="L39" s="457">
        <v>50148</v>
      </c>
      <c r="M39" s="70" t="s">
        <v>526</v>
      </c>
      <c r="N39" s="70" t="s">
        <v>526</v>
      </c>
      <c r="O39" s="70" t="s">
        <v>526</v>
      </c>
    </row>
    <row r="40" spans="1:15" s="429" customFormat="1" ht="15" customHeight="1">
      <c r="A40" s="421" t="s">
        <v>224</v>
      </c>
      <c r="B40" s="421" t="s">
        <v>225</v>
      </c>
      <c r="C40" s="95" t="s">
        <v>172</v>
      </c>
      <c r="D40" s="421" t="s">
        <v>226</v>
      </c>
      <c r="E40" s="312">
        <v>7001</v>
      </c>
      <c r="F40" s="421" t="s">
        <v>224</v>
      </c>
      <c r="G40" s="312">
        <v>7105</v>
      </c>
      <c r="H40" s="69">
        <v>54841</v>
      </c>
      <c r="I40" s="73" t="s">
        <v>768</v>
      </c>
      <c r="J40" s="69">
        <v>41000000</v>
      </c>
      <c r="K40" s="167">
        <v>747.6</v>
      </c>
      <c r="L40" s="457">
        <v>57447</v>
      </c>
      <c r="M40" s="70" t="s">
        <v>526</v>
      </c>
      <c r="N40" s="70" t="s">
        <v>526</v>
      </c>
      <c r="O40" s="70" t="s">
        <v>526</v>
      </c>
    </row>
    <row r="41" spans="1:15" s="429" customFormat="1" ht="15" customHeight="1">
      <c r="A41" s="421" t="s">
        <v>224</v>
      </c>
      <c r="B41" s="421" t="s">
        <v>228</v>
      </c>
      <c r="C41" s="95" t="s">
        <v>172</v>
      </c>
      <c r="D41" s="421" t="s">
        <v>229</v>
      </c>
      <c r="E41" s="312">
        <v>7301</v>
      </c>
      <c r="F41" s="424" t="s">
        <v>228</v>
      </c>
      <c r="G41" s="312">
        <v>7301</v>
      </c>
      <c r="H41" s="69">
        <v>158795</v>
      </c>
      <c r="I41" s="73" t="s">
        <v>768</v>
      </c>
      <c r="J41" s="69">
        <v>125000000</v>
      </c>
      <c r="K41" s="167">
        <v>787.2</v>
      </c>
      <c r="L41" s="457">
        <v>161223</v>
      </c>
      <c r="M41" s="70" t="s">
        <v>605</v>
      </c>
      <c r="N41" s="70">
        <v>0</v>
      </c>
      <c r="O41" s="70">
        <v>0</v>
      </c>
    </row>
    <row r="42" spans="1:15" s="429" customFormat="1" ht="15" customHeight="1">
      <c r="A42" s="421" t="s">
        <v>224</v>
      </c>
      <c r="B42" s="421" t="s">
        <v>228</v>
      </c>
      <c r="C42" s="95" t="s">
        <v>172</v>
      </c>
      <c r="D42" s="421" t="s">
        <v>229</v>
      </c>
      <c r="E42" s="312">
        <v>7301</v>
      </c>
      <c r="F42" s="424" t="s">
        <v>230</v>
      </c>
      <c r="G42" s="312">
        <v>7305</v>
      </c>
      <c r="H42" s="69">
        <v>10940</v>
      </c>
      <c r="I42" s="73" t="s">
        <v>768</v>
      </c>
      <c r="J42" s="73" t="s">
        <v>526</v>
      </c>
      <c r="K42" s="73"/>
      <c r="L42" s="457">
        <v>11094</v>
      </c>
      <c r="M42" s="70" t="s">
        <v>604</v>
      </c>
      <c r="N42" s="70">
        <v>23400000</v>
      </c>
      <c r="O42" s="737">
        <v>2109.2482422931316</v>
      </c>
    </row>
    <row r="43" spans="1:15" s="429" customFormat="1" ht="15" customHeight="1">
      <c r="A43" s="421" t="s">
        <v>224</v>
      </c>
      <c r="B43" s="421" t="s">
        <v>228</v>
      </c>
      <c r="C43" s="95" t="s">
        <v>172</v>
      </c>
      <c r="D43" s="421" t="s">
        <v>229</v>
      </c>
      <c r="E43" s="312">
        <v>7301</v>
      </c>
      <c r="F43" s="424" t="s">
        <v>231</v>
      </c>
      <c r="G43" s="312">
        <v>7306</v>
      </c>
      <c r="H43" s="69">
        <v>15721</v>
      </c>
      <c r="I43" s="73" t="s">
        <v>768</v>
      </c>
      <c r="J43" s="69">
        <v>20000000</v>
      </c>
      <c r="K43" s="167">
        <v>1272.2</v>
      </c>
      <c r="L43" s="457">
        <v>15946</v>
      </c>
      <c r="M43" s="70" t="s">
        <v>604</v>
      </c>
      <c r="N43" s="70">
        <v>24613995</v>
      </c>
      <c r="O43" s="737">
        <v>1543.5842844600527</v>
      </c>
    </row>
    <row r="44" spans="1:15" s="429" customFormat="1" ht="15" customHeight="1">
      <c r="A44" s="421" t="s">
        <v>224</v>
      </c>
      <c r="B44" s="423" t="s">
        <v>232</v>
      </c>
      <c r="C44" s="95" t="s">
        <v>172</v>
      </c>
      <c r="D44" s="423" t="s">
        <v>232</v>
      </c>
      <c r="E44" s="312">
        <v>7401</v>
      </c>
      <c r="F44" s="425" t="s">
        <v>232</v>
      </c>
      <c r="G44" s="312">
        <v>7401</v>
      </c>
      <c r="H44" s="69">
        <v>99056</v>
      </c>
      <c r="I44" s="73" t="s">
        <v>768</v>
      </c>
      <c r="J44" s="73" t="s">
        <v>526</v>
      </c>
      <c r="K44" s="73"/>
      <c r="L44" s="457">
        <v>100077</v>
      </c>
      <c r="M44" s="70" t="s">
        <v>526</v>
      </c>
      <c r="N44" s="70" t="s">
        <v>526</v>
      </c>
      <c r="O44" s="70" t="s">
        <v>526</v>
      </c>
    </row>
    <row r="45" spans="1:15" s="429" customFormat="1" ht="15" customHeight="1">
      <c r="A45" s="421" t="s">
        <v>233</v>
      </c>
      <c r="B45" s="421" t="s">
        <v>234</v>
      </c>
      <c r="C45" s="95" t="s">
        <v>235</v>
      </c>
      <c r="D45" s="421" t="s">
        <v>235</v>
      </c>
      <c r="E45" s="312">
        <v>8001</v>
      </c>
      <c r="F45" s="421" t="s">
        <v>234</v>
      </c>
      <c r="G45" s="312">
        <v>8101</v>
      </c>
      <c r="H45" s="69">
        <v>236400</v>
      </c>
      <c r="I45" s="73" t="s">
        <v>605</v>
      </c>
      <c r="J45" s="73" t="s">
        <v>526</v>
      </c>
      <c r="K45" s="73"/>
      <c r="L45" s="457">
        <v>237257</v>
      </c>
      <c r="M45" s="70" t="s">
        <v>526</v>
      </c>
      <c r="N45" s="70" t="s">
        <v>526</v>
      </c>
      <c r="O45" s="70" t="s">
        <v>526</v>
      </c>
    </row>
    <row r="46" spans="1:15" s="429" customFormat="1" ht="15" customHeight="1">
      <c r="A46" s="421" t="s">
        <v>233</v>
      </c>
      <c r="B46" s="421" t="s">
        <v>234</v>
      </c>
      <c r="C46" s="95" t="s">
        <v>235</v>
      </c>
      <c r="D46" s="421" t="s">
        <v>235</v>
      </c>
      <c r="E46" s="312">
        <v>8001</v>
      </c>
      <c r="F46" s="421" t="s">
        <v>236</v>
      </c>
      <c r="G46" s="312">
        <v>8102</v>
      </c>
      <c r="H46" s="69">
        <v>123634</v>
      </c>
      <c r="I46" s="73" t="s">
        <v>605</v>
      </c>
      <c r="J46" s="73" t="s">
        <v>526</v>
      </c>
      <c r="K46" s="73"/>
      <c r="L46" s="457">
        <v>124753</v>
      </c>
      <c r="M46" s="70" t="s">
        <v>604</v>
      </c>
      <c r="N46" s="70">
        <v>18500000</v>
      </c>
      <c r="O46" s="737">
        <v>148.29302702139427</v>
      </c>
    </row>
    <row r="47" spans="1:15" s="429" customFormat="1" ht="15" customHeight="1">
      <c r="A47" s="421" t="s">
        <v>233</v>
      </c>
      <c r="B47" s="421" t="s">
        <v>234</v>
      </c>
      <c r="C47" s="95" t="s">
        <v>235</v>
      </c>
      <c r="D47" s="421" t="s">
        <v>235</v>
      </c>
      <c r="E47" s="312">
        <v>8001</v>
      </c>
      <c r="F47" s="421" t="s">
        <v>237</v>
      </c>
      <c r="G47" s="312">
        <v>8103</v>
      </c>
      <c r="H47" s="69">
        <v>90438</v>
      </c>
      <c r="I47" s="73" t="s">
        <v>768</v>
      </c>
      <c r="J47" s="69">
        <v>97095053</v>
      </c>
      <c r="K47" s="167">
        <v>1073.5999999999999</v>
      </c>
      <c r="L47" s="457">
        <v>90815</v>
      </c>
      <c r="M47" s="70" t="s">
        <v>526</v>
      </c>
      <c r="N47" s="70" t="s">
        <v>526</v>
      </c>
      <c r="O47" s="70" t="s">
        <v>526</v>
      </c>
    </row>
    <row r="48" spans="1:15" s="429" customFormat="1" ht="15" customHeight="1">
      <c r="A48" s="421" t="s">
        <v>233</v>
      </c>
      <c r="B48" s="421" t="s">
        <v>234</v>
      </c>
      <c r="C48" s="95" t="s">
        <v>235</v>
      </c>
      <c r="D48" s="421" t="s">
        <v>235</v>
      </c>
      <c r="E48" s="312">
        <v>8001</v>
      </c>
      <c r="F48" s="421" t="s">
        <v>238</v>
      </c>
      <c r="G48" s="312">
        <v>8105</v>
      </c>
      <c r="H48" s="69">
        <v>25778</v>
      </c>
      <c r="I48" s="73" t="s">
        <v>605</v>
      </c>
      <c r="J48" s="73" t="s">
        <v>526</v>
      </c>
      <c r="K48" s="73"/>
      <c r="L48" s="457">
        <v>25997</v>
      </c>
      <c r="M48" s="70" t="s">
        <v>605</v>
      </c>
      <c r="N48" s="70">
        <v>0</v>
      </c>
      <c r="O48" s="70">
        <v>0</v>
      </c>
    </row>
    <row r="49" spans="1:15" s="429" customFormat="1" ht="15" customHeight="1">
      <c r="A49" s="421" t="s">
        <v>233</v>
      </c>
      <c r="B49" s="421" t="s">
        <v>234</v>
      </c>
      <c r="C49" s="95" t="s">
        <v>235</v>
      </c>
      <c r="D49" s="421" t="s">
        <v>235</v>
      </c>
      <c r="E49" s="312">
        <v>8001</v>
      </c>
      <c r="F49" s="421" t="s">
        <v>239</v>
      </c>
      <c r="G49" s="312">
        <v>8106</v>
      </c>
      <c r="H49" s="69">
        <v>45845</v>
      </c>
      <c r="I49" s="73" t="s">
        <v>605</v>
      </c>
      <c r="J49" s="73" t="s">
        <v>526</v>
      </c>
      <c r="K49" s="73"/>
      <c r="L49" s="457">
        <v>45791</v>
      </c>
      <c r="M49" s="70" t="s">
        <v>605</v>
      </c>
      <c r="N49" s="70">
        <v>0</v>
      </c>
      <c r="O49" s="70">
        <v>0</v>
      </c>
    </row>
    <row r="50" spans="1:15" s="429" customFormat="1" ht="15" customHeight="1">
      <c r="A50" s="421" t="s">
        <v>233</v>
      </c>
      <c r="B50" s="421" t="s">
        <v>234</v>
      </c>
      <c r="C50" s="95" t="s">
        <v>235</v>
      </c>
      <c r="D50" s="421" t="s">
        <v>235</v>
      </c>
      <c r="E50" s="312">
        <v>8001</v>
      </c>
      <c r="F50" s="421" t="s">
        <v>240</v>
      </c>
      <c r="G50" s="312">
        <v>8107</v>
      </c>
      <c r="H50" s="69">
        <v>49531</v>
      </c>
      <c r="I50" s="73" t="s">
        <v>768</v>
      </c>
      <c r="J50" s="69">
        <v>57551881</v>
      </c>
      <c r="K50" s="167">
        <v>1161.9000000000001</v>
      </c>
      <c r="L50" s="457">
        <v>49700</v>
      </c>
      <c r="M50" s="70" t="s">
        <v>604</v>
      </c>
      <c r="N50" s="70">
        <v>273000000</v>
      </c>
      <c r="O50" s="737">
        <v>5492.9577464788736</v>
      </c>
    </row>
    <row r="51" spans="1:15" s="429" customFormat="1" ht="15" customHeight="1">
      <c r="A51" s="421" t="s">
        <v>233</v>
      </c>
      <c r="B51" s="421" t="s">
        <v>234</v>
      </c>
      <c r="C51" s="95" t="s">
        <v>235</v>
      </c>
      <c r="D51" s="421" t="s">
        <v>235</v>
      </c>
      <c r="E51" s="312">
        <v>8001</v>
      </c>
      <c r="F51" s="421" t="s">
        <v>241</v>
      </c>
      <c r="G51" s="312">
        <v>8108</v>
      </c>
      <c r="H51" s="69">
        <v>140877</v>
      </c>
      <c r="I51" s="73" t="s">
        <v>768</v>
      </c>
      <c r="J51" s="69">
        <v>4617000</v>
      </c>
      <c r="K51" s="167">
        <v>32.799999999999997</v>
      </c>
      <c r="L51" s="457">
        <v>143458</v>
      </c>
      <c r="M51" s="70" t="s">
        <v>604</v>
      </c>
      <c r="N51" s="70">
        <v>183310000</v>
      </c>
      <c r="O51" s="737">
        <v>1277.7955917411368</v>
      </c>
    </row>
    <row r="52" spans="1:15" s="429" customFormat="1" ht="15" customHeight="1">
      <c r="A52" s="421" t="s">
        <v>233</v>
      </c>
      <c r="B52" s="421" t="s">
        <v>234</v>
      </c>
      <c r="C52" s="95" t="s">
        <v>235</v>
      </c>
      <c r="D52" s="421" t="s">
        <v>235</v>
      </c>
      <c r="E52" s="312">
        <v>8001</v>
      </c>
      <c r="F52" s="421" t="s">
        <v>242</v>
      </c>
      <c r="G52" s="312">
        <v>8109</v>
      </c>
      <c r="H52" s="69">
        <v>14662</v>
      </c>
      <c r="I52" s="73" t="s">
        <v>768</v>
      </c>
      <c r="J52" s="69">
        <v>61622630</v>
      </c>
      <c r="K52" s="167">
        <v>4202.8999999999996</v>
      </c>
      <c r="L52" s="457">
        <v>14723</v>
      </c>
      <c r="M52" s="70" t="s">
        <v>604</v>
      </c>
      <c r="N52" s="70">
        <v>50000000</v>
      </c>
      <c r="O52" s="737">
        <v>3396.047001290498</v>
      </c>
    </row>
    <row r="53" spans="1:15" s="429" customFormat="1" ht="15" customHeight="1">
      <c r="A53" s="421" t="s">
        <v>233</v>
      </c>
      <c r="B53" s="421" t="s">
        <v>234</v>
      </c>
      <c r="C53" s="95" t="s">
        <v>235</v>
      </c>
      <c r="D53" s="421" t="s">
        <v>235</v>
      </c>
      <c r="E53" s="312">
        <v>8001</v>
      </c>
      <c r="F53" s="421" t="s">
        <v>243</v>
      </c>
      <c r="G53" s="312">
        <v>8110</v>
      </c>
      <c r="H53" s="69">
        <v>158087</v>
      </c>
      <c r="I53" s="73" t="s">
        <v>768</v>
      </c>
      <c r="J53" s="73" t="s">
        <v>526</v>
      </c>
      <c r="K53" s="73"/>
      <c r="L53" s="457">
        <v>158203</v>
      </c>
      <c r="M53" s="70" t="s">
        <v>605</v>
      </c>
      <c r="N53" s="70">
        <v>0</v>
      </c>
      <c r="O53" s="70">
        <v>0</v>
      </c>
    </row>
    <row r="54" spans="1:15" s="429" customFormat="1" ht="15" customHeight="1">
      <c r="A54" s="421" t="s">
        <v>233</v>
      </c>
      <c r="B54" s="421" t="s">
        <v>234</v>
      </c>
      <c r="C54" s="95" t="s">
        <v>235</v>
      </c>
      <c r="D54" s="421" t="s">
        <v>235</v>
      </c>
      <c r="E54" s="312">
        <v>8001</v>
      </c>
      <c r="F54" s="421" t="s">
        <v>244</v>
      </c>
      <c r="G54" s="312">
        <v>8111</v>
      </c>
      <c r="H54" s="69">
        <v>58294</v>
      </c>
      <c r="I54" s="73" t="s">
        <v>768</v>
      </c>
      <c r="J54" s="317">
        <v>27869000</v>
      </c>
      <c r="K54" s="167">
        <v>478.1</v>
      </c>
      <c r="L54" s="457">
        <v>58516</v>
      </c>
      <c r="M54" s="70" t="s">
        <v>604</v>
      </c>
      <c r="N54" s="70">
        <v>12509000</v>
      </c>
      <c r="O54" s="737">
        <v>213.77059265841822</v>
      </c>
    </row>
    <row r="55" spans="1:15" s="429" customFormat="1" ht="15" customHeight="1">
      <c r="A55" s="421" t="s">
        <v>233</v>
      </c>
      <c r="B55" s="421" t="s">
        <v>234</v>
      </c>
      <c r="C55" s="95" t="s">
        <v>235</v>
      </c>
      <c r="D55" s="421" t="s">
        <v>235</v>
      </c>
      <c r="E55" s="312">
        <v>8001</v>
      </c>
      <c r="F55" s="421" t="s">
        <v>245</v>
      </c>
      <c r="G55" s="312">
        <v>8112</v>
      </c>
      <c r="H55" s="69">
        <v>96499</v>
      </c>
      <c r="I55" s="73" t="s">
        <v>605</v>
      </c>
      <c r="J55" s="73" t="s">
        <v>526</v>
      </c>
      <c r="K55" s="73"/>
      <c r="L55" s="457">
        <v>96894</v>
      </c>
      <c r="M55" s="70" t="s">
        <v>526</v>
      </c>
      <c r="N55" s="70" t="s">
        <v>526</v>
      </c>
      <c r="O55" s="70" t="s">
        <v>526</v>
      </c>
    </row>
    <row r="56" spans="1:15" s="429" customFormat="1" ht="15" customHeight="1">
      <c r="A56" s="421" t="s">
        <v>233</v>
      </c>
      <c r="B56" s="421" t="s">
        <v>233</v>
      </c>
      <c r="C56" s="95" t="s">
        <v>172</v>
      </c>
      <c r="D56" s="421" t="s">
        <v>246</v>
      </c>
      <c r="E56" s="312">
        <v>8301</v>
      </c>
      <c r="F56" s="421" t="s">
        <v>247</v>
      </c>
      <c r="G56" s="312">
        <v>8301</v>
      </c>
      <c r="H56" s="69">
        <v>214799</v>
      </c>
      <c r="I56" s="73" t="s">
        <v>605</v>
      </c>
      <c r="J56" s="73" t="s">
        <v>526</v>
      </c>
      <c r="K56" s="73"/>
      <c r="L56" s="457">
        <v>216695</v>
      </c>
      <c r="M56" s="70" t="s">
        <v>604</v>
      </c>
      <c r="N56" s="70">
        <v>10000000</v>
      </c>
      <c r="O56" s="737">
        <v>46.147811440042453</v>
      </c>
    </row>
    <row r="57" spans="1:15" s="429" customFormat="1" ht="15" customHeight="1">
      <c r="A57" s="421" t="s">
        <v>233</v>
      </c>
      <c r="B57" s="421" t="s">
        <v>233</v>
      </c>
      <c r="C57" s="95" t="s">
        <v>172</v>
      </c>
      <c r="D57" s="421" t="s">
        <v>246</v>
      </c>
      <c r="E57" s="312">
        <v>8301</v>
      </c>
      <c r="F57" s="424" t="s">
        <v>248</v>
      </c>
      <c r="G57" s="312">
        <v>8306</v>
      </c>
      <c r="H57" s="69">
        <v>27814</v>
      </c>
      <c r="I57" s="73" t="s">
        <v>768</v>
      </c>
      <c r="J57" s="69">
        <v>49382000</v>
      </c>
      <c r="K57" s="167">
        <v>1775.4</v>
      </c>
      <c r="L57" s="457">
        <v>27880</v>
      </c>
      <c r="M57" s="70" t="s">
        <v>604</v>
      </c>
      <c r="N57" s="70">
        <v>23000000</v>
      </c>
      <c r="O57" s="737">
        <v>824.96413199426115</v>
      </c>
    </row>
    <row r="58" spans="1:15" s="429" customFormat="1" ht="15" customHeight="1">
      <c r="A58" s="421" t="s">
        <v>249</v>
      </c>
      <c r="B58" s="421" t="s">
        <v>250</v>
      </c>
      <c r="C58" s="95" t="s">
        <v>172</v>
      </c>
      <c r="D58" s="421" t="s">
        <v>251</v>
      </c>
      <c r="E58" s="312">
        <v>9001</v>
      </c>
      <c r="F58" s="421" t="s">
        <v>252</v>
      </c>
      <c r="G58" s="312">
        <v>9101</v>
      </c>
      <c r="H58" s="69">
        <v>298239</v>
      </c>
      <c r="I58" s="73" t="s">
        <v>768</v>
      </c>
      <c r="J58" s="317">
        <v>340000000</v>
      </c>
      <c r="K58" s="167">
        <v>1140</v>
      </c>
      <c r="L58" s="457">
        <v>300618</v>
      </c>
      <c r="M58" s="70" t="s">
        <v>526</v>
      </c>
      <c r="N58" s="70" t="s">
        <v>526</v>
      </c>
      <c r="O58" s="70" t="s">
        <v>526</v>
      </c>
    </row>
    <row r="59" spans="1:15" s="429" customFormat="1" ht="15" customHeight="1">
      <c r="A59" s="421" t="s">
        <v>249</v>
      </c>
      <c r="B59" s="421" t="s">
        <v>250</v>
      </c>
      <c r="C59" s="95" t="s">
        <v>172</v>
      </c>
      <c r="D59" s="421" t="s">
        <v>251</v>
      </c>
      <c r="E59" s="312">
        <v>9001</v>
      </c>
      <c r="F59" s="421" t="s">
        <v>253</v>
      </c>
      <c r="G59" s="312">
        <v>9112</v>
      </c>
      <c r="H59" s="69">
        <v>80067</v>
      </c>
      <c r="I59" s="73" t="s">
        <v>768</v>
      </c>
      <c r="J59" s="69">
        <v>241540000</v>
      </c>
      <c r="K59" s="167">
        <v>3016.7</v>
      </c>
      <c r="L59" s="457">
        <v>81101</v>
      </c>
      <c r="M59" s="70" t="s">
        <v>604</v>
      </c>
      <c r="N59" s="70">
        <v>237121906</v>
      </c>
      <c r="O59" s="737">
        <v>2923.7852307616431</v>
      </c>
    </row>
    <row r="60" spans="1:15" s="429" customFormat="1" ht="15" customHeight="1">
      <c r="A60" s="421" t="s">
        <v>249</v>
      </c>
      <c r="B60" s="423" t="s">
        <v>250</v>
      </c>
      <c r="C60" s="95" t="s">
        <v>172</v>
      </c>
      <c r="D60" s="423" t="s">
        <v>254</v>
      </c>
      <c r="E60" s="312">
        <v>9120</v>
      </c>
      <c r="F60" s="423" t="s">
        <v>254</v>
      </c>
      <c r="G60" s="312">
        <v>9120</v>
      </c>
      <c r="H60" s="69">
        <v>58025</v>
      </c>
      <c r="I60" s="73" t="s">
        <v>605</v>
      </c>
      <c r="J60" s="73" t="s">
        <v>526</v>
      </c>
      <c r="K60" s="73"/>
      <c r="L60" s="457">
        <v>58574</v>
      </c>
      <c r="M60" s="70" t="s">
        <v>605</v>
      </c>
      <c r="N60" s="70">
        <v>0</v>
      </c>
      <c r="O60" s="70">
        <v>0</v>
      </c>
    </row>
    <row r="61" spans="1:15" s="429" customFormat="1" ht="15" customHeight="1">
      <c r="A61" s="421" t="s">
        <v>249</v>
      </c>
      <c r="B61" s="423" t="s">
        <v>255</v>
      </c>
      <c r="C61" s="95" t="s">
        <v>172</v>
      </c>
      <c r="D61" s="423" t="s">
        <v>256</v>
      </c>
      <c r="E61" s="312">
        <v>9201</v>
      </c>
      <c r="F61" s="423" t="s">
        <v>256</v>
      </c>
      <c r="G61" s="312">
        <v>9201</v>
      </c>
      <c r="H61" s="69">
        <v>55451</v>
      </c>
      <c r="I61" s="73" t="s">
        <v>605</v>
      </c>
      <c r="J61" s="73" t="s">
        <v>526</v>
      </c>
      <c r="K61" s="73"/>
      <c r="L61" s="457">
        <v>55761</v>
      </c>
      <c r="M61" s="70" t="s">
        <v>526</v>
      </c>
      <c r="N61" s="70" t="s">
        <v>526</v>
      </c>
      <c r="O61" s="70" t="s">
        <v>526</v>
      </c>
    </row>
    <row r="62" spans="1:15" s="429" customFormat="1" ht="15" customHeight="1">
      <c r="A62" s="421" t="s">
        <v>257</v>
      </c>
      <c r="B62" s="421" t="s">
        <v>258</v>
      </c>
      <c r="C62" s="95" t="s">
        <v>172</v>
      </c>
      <c r="D62" s="421" t="s">
        <v>259</v>
      </c>
      <c r="E62" s="312">
        <v>10001</v>
      </c>
      <c r="F62" s="421" t="s">
        <v>260</v>
      </c>
      <c r="G62" s="312">
        <v>10101</v>
      </c>
      <c r="H62" s="69">
        <v>262245</v>
      </c>
      <c r="I62" s="73" t="s">
        <v>768</v>
      </c>
      <c r="J62" s="69">
        <v>220537000</v>
      </c>
      <c r="K62" s="167">
        <v>841</v>
      </c>
      <c r="L62" s="457">
        <v>265863</v>
      </c>
      <c r="M62" s="70" t="s">
        <v>526</v>
      </c>
      <c r="N62" s="70" t="s">
        <v>526</v>
      </c>
      <c r="O62" s="70" t="s">
        <v>526</v>
      </c>
    </row>
    <row r="63" spans="1:15" s="429" customFormat="1" ht="15" customHeight="1">
      <c r="A63" s="421" t="s">
        <v>257</v>
      </c>
      <c r="B63" s="421" t="s">
        <v>258</v>
      </c>
      <c r="C63" s="95" t="s">
        <v>172</v>
      </c>
      <c r="D63" s="421" t="s">
        <v>259</v>
      </c>
      <c r="E63" s="312">
        <v>10001</v>
      </c>
      <c r="F63" s="421" t="s">
        <v>261</v>
      </c>
      <c r="G63" s="312">
        <v>10109</v>
      </c>
      <c r="H63" s="69">
        <v>47063</v>
      </c>
      <c r="I63" s="73" t="s">
        <v>605</v>
      </c>
      <c r="J63" s="73" t="s">
        <v>526</v>
      </c>
      <c r="K63" s="73"/>
      <c r="L63" s="457">
        <v>47845</v>
      </c>
      <c r="M63" s="70" t="s">
        <v>605</v>
      </c>
      <c r="N63" s="70">
        <v>0</v>
      </c>
      <c r="O63" s="70">
        <v>0</v>
      </c>
    </row>
    <row r="64" spans="1:15" s="429" customFormat="1" ht="15" customHeight="1">
      <c r="A64" s="421" t="s">
        <v>257</v>
      </c>
      <c r="B64" s="423" t="s">
        <v>262</v>
      </c>
      <c r="C64" s="95" t="s">
        <v>172</v>
      </c>
      <c r="D64" s="423" t="s">
        <v>263</v>
      </c>
      <c r="E64" s="312">
        <v>10201</v>
      </c>
      <c r="F64" s="423" t="s">
        <v>263</v>
      </c>
      <c r="G64" s="312">
        <v>10201</v>
      </c>
      <c r="H64" s="69">
        <v>46805</v>
      </c>
      <c r="I64" s="73" t="s">
        <v>605</v>
      </c>
      <c r="J64" s="73" t="s">
        <v>526</v>
      </c>
      <c r="K64" s="73"/>
      <c r="L64" s="457">
        <v>47214</v>
      </c>
      <c r="M64" s="70" t="s">
        <v>604</v>
      </c>
      <c r="N64" s="70">
        <v>218570573</v>
      </c>
      <c r="O64" s="737">
        <v>4629.3593637480408</v>
      </c>
    </row>
    <row r="65" spans="1:15" s="429" customFormat="1" ht="15" customHeight="1">
      <c r="A65" s="421" t="s">
        <v>257</v>
      </c>
      <c r="B65" s="421" t="s">
        <v>264</v>
      </c>
      <c r="C65" s="95" t="s">
        <v>172</v>
      </c>
      <c r="D65" s="421" t="s">
        <v>264</v>
      </c>
      <c r="E65" s="312">
        <v>10301</v>
      </c>
      <c r="F65" s="421" t="s">
        <v>264</v>
      </c>
      <c r="G65" s="312">
        <v>10301</v>
      </c>
      <c r="H65" s="69">
        <v>171233</v>
      </c>
      <c r="I65" s="73" t="s">
        <v>768</v>
      </c>
      <c r="J65" s="69">
        <v>191000000</v>
      </c>
      <c r="K65" s="167">
        <v>1115.4000000000001</v>
      </c>
      <c r="L65" s="457">
        <v>172336</v>
      </c>
      <c r="M65" s="70" t="s">
        <v>604</v>
      </c>
      <c r="N65" s="70">
        <v>169000000</v>
      </c>
      <c r="O65" s="737">
        <v>980.6424658806053</v>
      </c>
    </row>
    <row r="66" spans="1:15" s="429" customFormat="1" ht="15" customHeight="1">
      <c r="A66" s="421" t="s">
        <v>265</v>
      </c>
      <c r="B66" s="423" t="s">
        <v>266</v>
      </c>
      <c r="C66" s="95" t="s">
        <v>172</v>
      </c>
      <c r="D66" s="423" t="s">
        <v>266</v>
      </c>
      <c r="E66" s="312">
        <v>11101</v>
      </c>
      <c r="F66" s="423" t="s">
        <v>266</v>
      </c>
      <c r="G66" s="312">
        <v>11101</v>
      </c>
      <c r="H66" s="69">
        <v>60410</v>
      </c>
      <c r="I66" s="73" t="s">
        <v>605</v>
      </c>
      <c r="J66" s="73" t="s">
        <v>526</v>
      </c>
      <c r="K66" s="73"/>
      <c r="L66" s="457">
        <v>60822</v>
      </c>
      <c r="M66" s="70" t="s">
        <v>526</v>
      </c>
      <c r="N66" s="70" t="s">
        <v>526</v>
      </c>
      <c r="O66" s="70" t="s">
        <v>526</v>
      </c>
    </row>
    <row r="67" spans="1:15" s="429" customFormat="1" ht="15" customHeight="1">
      <c r="A67" s="421" t="s">
        <v>267</v>
      </c>
      <c r="B67" s="421" t="s">
        <v>267</v>
      </c>
      <c r="C67" s="95" t="s">
        <v>172</v>
      </c>
      <c r="D67" s="421" t="s">
        <v>268</v>
      </c>
      <c r="E67" s="312">
        <v>12101</v>
      </c>
      <c r="F67" s="424" t="s">
        <v>268</v>
      </c>
      <c r="G67" s="312">
        <v>12101</v>
      </c>
      <c r="H67" s="69">
        <v>138248</v>
      </c>
      <c r="I67" s="73" t="s">
        <v>768</v>
      </c>
      <c r="J67" s="69">
        <v>80210238</v>
      </c>
      <c r="K67" s="167">
        <v>580.20000000000005</v>
      </c>
      <c r="L67" s="457">
        <v>140132</v>
      </c>
      <c r="M67" s="70" t="s">
        <v>604</v>
      </c>
      <c r="N67" s="70">
        <v>169972755</v>
      </c>
      <c r="O67" s="737">
        <v>1212.9474709559559</v>
      </c>
    </row>
    <row r="68" spans="1:15" s="429" customFormat="1" ht="15" customHeight="1">
      <c r="A68" s="421" t="s">
        <v>269</v>
      </c>
      <c r="B68" s="421" t="s">
        <v>270</v>
      </c>
      <c r="C68" s="95" t="s">
        <v>271</v>
      </c>
      <c r="D68" s="421" t="s">
        <v>271</v>
      </c>
      <c r="E68" s="312">
        <v>13001</v>
      </c>
      <c r="F68" s="421" t="s">
        <v>270</v>
      </c>
      <c r="G68" s="312">
        <v>13101</v>
      </c>
      <c r="H68" s="69">
        <v>467865</v>
      </c>
      <c r="I68" s="73" t="s">
        <v>768</v>
      </c>
      <c r="J68" s="69">
        <v>117666260</v>
      </c>
      <c r="K68" s="167">
        <v>251.5</v>
      </c>
      <c r="L68" s="457">
        <v>486838</v>
      </c>
      <c r="M68" s="70" t="s">
        <v>526</v>
      </c>
      <c r="N68" s="70" t="s">
        <v>526</v>
      </c>
      <c r="O68" s="70" t="s">
        <v>526</v>
      </c>
    </row>
    <row r="69" spans="1:15" s="429" customFormat="1" ht="15" customHeight="1">
      <c r="A69" s="421" t="s">
        <v>269</v>
      </c>
      <c r="B69" s="421" t="s">
        <v>270</v>
      </c>
      <c r="C69" s="95" t="s">
        <v>271</v>
      </c>
      <c r="D69" s="421" t="s">
        <v>271</v>
      </c>
      <c r="E69" s="312">
        <v>13001</v>
      </c>
      <c r="F69" s="421" t="s">
        <v>272</v>
      </c>
      <c r="G69" s="312">
        <v>13102</v>
      </c>
      <c r="H69" s="69">
        <v>86451</v>
      </c>
      <c r="I69" s="73" t="s">
        <v>768</v>
      </c>
      <c r="J69" s="318">
        <v>29849393</v>
      </c>
      <c r="K69" s="167">
        <v>345.3</v>
      </c>
      <c r="L69" s="457">
        <v>88016</v>
      </c>
      <c r="M69" s="70" t="s">
        <v>605</v>
      </c>
      <c r="N69" s="70">
        <v>0</v>
      </c>
      <c r="O69" s="70">
        <v>0</v>
      </c>
    </row>
    <row r="70" spans="1:15" s="429" customFormat="1" ht="15" customHeight="1">
      <c r="A70" s="421" t="s">
        <v>269</v>
      </c>
      <c r="B70" s="421" t="s">
        <v>270</v>
      </c>
      <c r="C70" s="95" t="s">
        <v>271</v>
      </c>
      <c r="D70" s="421" t="s">
        <v>271</v>
      </c>
      <c r="E70" s="312">
        <v>13001</v>
      </c>
      <c r="F70" s="421" t="s">
        <v>273</v>
      </c>
      <c r="G70" s="312">
        <v>13103</v>
      </c>
      <c r="H70" s="69">
        <v>140355</v>
      </c>
      <c r="I70" s="73" t="s">
        <v>605</v>
      </c>
      <c r="J70" s="73" t="s">
        <v>526</v>
      </c>
      <c r="K70" s="73"/>
      <c r="L70" s="457">
        <v>141402</v>
      </c>
      <c r="M70" s="70" t="s">
        <v>605</v>
      </c>
      <c r="N70" s="70">
        <v>0</v>
      </c>
      <c r="O70" s="70">
        <v>0</v>
      </c>
    </row>
    <row r="71" spans="1:15" s="429" customFormat="1" ht="15" customHeight="1">
      <c r="A71" s="421" t="s">
        <v>269</v>
      </c>
      <c r="B71" s="421" t="s">
        <v>270</v>
      </c>
      <c r="C71" s="95" t="s">
        <v>271</v>
      </c>
      <c r="D71" s="421" t="s">
        <v>271</v>
      </c>
      <c r="E71" s="312">
        <v>13001</v>
      </c>
      <c r="F71" s="421" t="s">
        <v>274</v>
      </c>
      <c r="G71" s="312">
        <v>13104</v>
      </c>
      <c r="H71" s="69">
        <v>135099</v>
      </c>
      <c r="I71" s="73" t="s">
        <v>605</v>
      </c>
      <c r="J71" s="73" t="s">
        <v>526</v>
      </c>
      <c r="K71" s="73"/>
      <c r="L71" s="457">
        <v>137162</v>
      </c>
      <c r="M71" s="70" t="s">
        <v>604</v>
      </c>
      <c r="N71" s="70">
        <v>665351481</v>
      </c>
      <c r="O71" s="737">
        <v>4850.8441186334403</v>
      </c>
    </row>
    <row r="72" spans="1:15" s="429" customFormat="1" ht="15" customHeight="1">
      <c r="A72" s="421" t="s">
        <v>269</v>
      </c>
      <c r="B72" s="421" t="s">
        <v>270</v>
      </c>
      <c r="C72" s="95" t="s">
        <v>271</v>
      </c>
      <c r="D72" s="421" t="s">
        <v>271</v>
      </c>
      <c r="E72" s="312">
        <v>13001</v>
      </c>
      <c r="F72" s="421" t="s">
        <v>275</v>
      </c>
      <c r="G72" s="312">
        <v>13105</v>
      </c>
      <c r="H72" s="69">
        <v>171032</v>
      </c>
      <c r="I72" s="73" t="s">
        <v>605</v>
      </c>
      <c r="J72" s="73" t="s">
        <v>526</v>
      </c>
      <c r="K72" s="73"/>
      <c r="L72" s="457">
        <v>171487</v>
      </c>
      <c r="M72" s="70" t="s">
        <v>604</v>
      </c>
      <c r="N72" s="70">
        <v>4800000</v>
      </c>
      <c r="O72" s="737">
        <v>27.990459918244532</v>
      </c>
    </row>
    <row r="73" spans="1:15" s="429" customFormat="1" ht="15" customHeight="1">
      <c r="A73" s="421" t="s">
        <v>269</v>
      </c>
      <c r="B73" s="421" t="s">
        <v>270</v>
      </c>
      <c r="C73" s="95" t="s">
        <v>271</v>
      </c>
      <c r="D73" s="421" t="s">
        <v>271</v>
      </c>
      <c r="E73" s="312">
        <v>13001</v>
      </c>
      <c r="F73" s="421" t="s">
        <v>276</v>
      </c>
      <c r="G73" s="312">
        <v>13106</v>
      </c>
      <c r="H73" s="69">
        <v>166174</v>
      </c>
      <c r="I73" s="73" t="s">
        <v>768</v>
      </c>
      <c r="J73" s="319">
        <v>104879000</v>
      </c>
      <c r="K73" s="167">
        <v>631.1</v>
      </c>
      <c r="L73" s="457">
        <v>186426</v>
      </c>
      <c r="M73" s="70" t="s">
        <v>604</v>
      </c>
      <c r="N73" s="70">
        <v>110811851</v>
      </c>
      <c r="O73" s="737">
        <v>594.40126913627932</v>
      </c>
    </row>
    <row r="74" spans="1:15" s="429" customFormat="1" ht="15" customHeight="1">
      <c r="A74" s="421" t="s">
        <v>269</v>
      </c>
      <c r="B74" s="421" t="s">
        <v>270</v>
      </c>
      <c r="C74" s="95" t="s">
        <v>271</v>
      </c>
      <c r="D74" s="421" t="s">
        <v>271</v>
      </c>
      <c r="E74" s="312">
        <v>13001</v>
      </c>
      <c r="F74" s="421" t="s">
        <v>277</v>
      </c>
      <c r="G74" s="312">
        <v>13107</v>
      </c>
      <c r="H74" s="69">
        <v>106706</v>
      </c>
      <c r="I74" s="73" t="s">
        <v>768</v>
      </c>
      <c r="J74" s="320">
        <v>99794505</v>
      </c>
      <c r="K74" s="167">
        <v>935.2</v>
      </c>
      <c r="L74" s="457">
        <v>109630</v>
      </c>
      <c r="M74" s="70" t="s">
        <v>605</v>
      </c>
      <c r="N74" s="70">
        <v>0</v>
      </c>
      <c r="O74" s="70">
        <v>0</v>
      </c>
    </row>
    <row r="75" spans="1:15" s="429" customFormat="1" ht="15" customHeight="1">
      <c r="A75" s="421" t="s">
        <v>269</v>
      </c>
      <c r="B75" s="421" t="s">
        <v>270</v>
      </c>
      <c r="C75" s="95" t="s">
        <v>271</v>
      </c>
      <c r="D75" s="421" t="s">
        <v>271</v>
      </c>
      <c r="E75" s="312">
        <v>13001</v>
      </c>
      <c r="F75" s="421" t="s">
        <v>278</v>
      </c>
      <c r="G75" s="312">
        <v>13108</v>
      </c>
      <c r="H75" s="69">
        <v>117277</v>
      </c>
      <c r="I75" s="73" t="s">
        <v>605</v>
      </c>
      <c r="J75" s="73" t="s">
        <v>526</v>
      </c>
      <c r="K75" s="73"/>
      <c r="L75" s="457">
        <v>129691</v>
      </c>
      <c r="M75" s="70" t="s">
        <v>526</v>
      </c>
      <c r="N75" s="70" t="s">
        <v>526</v>
      </c>
      <c r="O75" s="70" t="s">
        <v>526</v>
      </c>
    </row>
    <row r="76" spans="1:15" s="429" customFormat="1" ht="15" customHeight="1">
      <c r="A76" s="421" t="s">
        <v>269</v>
      </c>
      <c r="B76" s="421" t="s">
        <v>270</v>
      </c>
      <c r="C76" s="95" t="s">
        <v>271</v>
      </c>
      <c r="D76" s="421" t="s">
        <v>271</v>
      </c>
      <c r="E76" s="312">
        <v>13001</v>
      </c>
      <c r="F76" s="421" t="s">
        <v>279</v>
      </c>
      <c r="G76" s="312">
        <v>13109</v>
      </c>
      <c r="H76" s="69">
        <v>97125</v>
      </c>
      <c r="I76" s="73" t="s">
        <v>605</v>
      </c>
      <c r="J76" s="73" t="s">
        <v>526</v>
      </c>
      <c r="K76" s="73"/>
      <c r="L76" s="457">
        <v>98790</v>
      </c>
      <c r="M76" s="70" t="s">
        <v>604</v>
      </c>
      <c r="N76" s="70">
        <v>800000</v>
      </c>
      <c r="O76" s="737">
        <v>8.0979856260755145</v>
      </c>
    </row>
    <row r="77" spans="1:15" s="429" customFormat="1" ht="15" customHeight="1">
      <c r="A77" s="421" t="s">
        <v>269</v>
      </c>
      <c r="B77" s="421" t="s">
        <v>270</v>
      </c>
      <c r="C77" s="95" t="s">
        <v>271</v>
      </c>
      <c r="D77" s="421" t="s">
        <v>271</v>
      </c>
      <c r="E77" s="312">
        <v>13001</v>
      </c>
      <c r="F77" s="421" t="s">
        <v>280</v>
      </c>
      <c r="G77" s="312">
        <v>13110</v>
      </c>
      <c r="H77" s="69">
        <v>390218</v>
      </c>
      <c r="I77" s="73" t="s">
        <v>768</v>
      </c>
      <c r="J77" s="69">
        <v>26251394</v>
      </c>
      <c r="K77" s="167">
        <v>67.3</v>
      </c>
      <c r="L77" s="457">
        <v>396781</v>
      </c>
      <c r="M77" s="70" t="s">
        <v>526</v>
      </c>
      <c r="N77" s="70" t="s">
        <v>526</v>
      </c>
      <c r="O77" s="70" t="s">
        <v>526</v>
      </c>
    </row>
    <row r="78" spans="1:15" s="429" customFormat="1" ht="15" customHeight="1">
      <c r="A78" s="421" t="s">
        <v>269</v>
      </c>
      <c r="B78" s="421" t="s">
        <v>270</v>
      </c>
      <c r="C78" s="95" t="s">
        <v>271</v>
      </c>
      <c r="D78" s="421" t="s">
        <v>271</v>
      </c>
      <c r="E78" s="312">
        <v>13001</v>
      </c>
      <c r="F78" s="421" t="s">
        <v>281</v>
      </c>
      <c r="G78" s="312">
        <v>13111</v>
      </c>
      <c r="H78" s="69">
        <v>122392</v>
      </c>
      <c r="I78" s="73" t="s">
        <v>768</v>
      </c>
      <c r="J78" s="73" t="s">
        <v>526</v>
      </c>
      <c r="K78" s="73"/>
      <c r="L78" s="457">
        <v>122454</v>
      </c>
      <c r="M78" s="70" t="s">
        <v>526</v>
      </c>
      <c r="N78" s="70" t="s">
        <v>526</v>
      </c>
      <c r="O78" s="70" t="s">
        <v>526</v>
      </c>
    </row>
    <row r="79" spans="1:15" s="429" customFormat="1" ht="15" customHeight="1">
      <c r="A79" s="421" t="s">
        <v>269</v>
      </c>
      <c r="B79" s="421" t="s">
        <v>270</v>
      </c>
      <c r="C79" s="95" t="s">
        <v>271</v>
      </c>
      <c r="D79" s="421" t="s">
        <v>271</v>
      </c>
      <c r="E79" s="312">
        <v>13001</v>
      </c>
      <c r="F79" s="421" t="s">
        <v>282</v>
      </c>
      <c r="G79" s="312">
        <v>13112</v>
      </c>
      <c r="H79" s="69">
        <v>188255</v>
      </c>
      <c r="I79" s="73" t="s">
        <v>768</v>
      </c>
      <c r="J79" s="69">
        <v>27219547</v>
      </c>
      <c r="K79" s="167">
        <v>144.6</v>
      </c>
      <c r="L79" s="457">
        <v>188748</v>
      </c>
      <c r="M79" s="70" t="s">
        <v>526</v>
      </c>
      <c r="N79" s="70" t="s">
        <v>526</v>
      </c>
      <c r="O79" s="70" t="s">
        <v>526</v>
      </c>
    </row>
    <row r="80" spans="1:15" s="429" customFormat="1" ht="15" customHeight="1">
      <c r="A80" s="421" t="s">
        <v>269</v>
      </c>
      <c r="B80" s="421" t="s">
        <v>270</v>
      </c>
      <c r="C80" s="95" t="s">
        <v>271</v>
      </c>
      <c r="D80" s="421" t="s">
        <v>271</v>
      </c>
      <c r="E80" s="312">
        <v>13001</v>
      </c>
      <c r="F80" s="421" t="s">
        <v>283</v>
      </c>
      <c r="G80" s="312">
        <v>13113</v>
      </c>
      <c r="H80" s="69">
        <v>97810</v>
      </c>
      <c r="I80" s="73" t="s">
        <v>768</v>
      </c>
      <c r="J80" s="73" t="s">
        <v>526</v>
      </c>
      <c r="K80" s="73"/>
      <c r="L80" s="457">
        <v>99033</v>
      </c>
      <c r="M80" s="70" t="s">
        <v>526</v>
      </c>
      <c r="N80" s="70" t="s">
        <v>526</v>
      </c>
      <c r="O80" s="70" t="s">
        <v>526</v>
      </c>
    </row>
    <row r="81" spans="1:15" s="429" customFormat="1" ht="15" customHeight="1">
      <c r="A81" s="421" t="s">
        <v>269</v>
      </c>
      <c r="B81" s="421" t="s">
        <v>270</v>
      </c>
      <c r="C81" s="95" t="s">
        <v>271</v>
      </c>
      <c r="D81" s="421" t="s">
        <v>271</v>
      </c>
      <c r="E81" s="312">
        <v>13001</v>
      </c>
      <c r="F81" s="421" t="s">
        <v>284</v>
      </c>
      <c r="G81" s="312">
        <v>13114</v>
      </c>
      <c r="H81" s="69">
        <v>315183</v>
      </c>
      <c r="I81" s="73" t="s">
        <v>768</v>
      </c>
      <c r="J81" s="73" t="s">
        <v>526</v>
      </c>
      <c r="K81" s="73"/>
      <c r="L81" s="457">
        <v>323309</v>
      </c>
      <c r="M81" s="70" t="s">
        <v>604</v>
      </c>
      <c r="N81" s="70">
        <v>1989224637</v>
      </c>
      <c r="O81" s="737">
        <v>6152.7041839231197</v>
      </c>
    </row>
    <row r="82" spans="1:15" s="429" customFormat="1" ht="15" customHeight="1">
      <c r="A82" s="421" t="s">
        <v>269</v>
      </c>
      <c r="B82" s="421" t="s">
        <v>270</v>
      </c>
      <c r="C82" s="95" t="s">
        <v>271</v>
      </c>
      <c r="D82" s="421" t="s">
        <v>271</v>
      </c>
      <c r="E82" s="312">
        <v>13001</v>
      </c>
      <c r="F82" s="421" t="s">
        <v>285</v>
      </c>
      <c r="G82" s="312">
        <v>13115</v>
      </c>
      <c r="H82" s="69">
        <v>114322</v>
      </c>
      <c r="I82" s="73" t="s">
        <v>768</v>
      </c>
      <c r="J82" s="69">
        <v>63170358</v>
      </c>
      <c r="K82" s="167">
        <v>552.6</v>
      </c>
      <c r="L82" s="457">
        <v>119240</v>
      </c>
      <c r="M82" s="70" t="s">
        <v>604</v>
      </c>
      <c r="N82" s="70">
        <v>61949242</v>
      </c>
      <c r="O82" s="737">
        <v>519.53406574974838</v>
      </c>
    </row>
    <row r="83" spans="1:15" s="429" customFormat="1" ht="15" customHeight="1">
      <c r="A83" s="421" t="s">
        <v>269</v>
      </c>
      <c r="B83" s="421" t="s">
        <v>270</v>
      </c>
      <c r="C83" s="95" t="s">
        <v>271</v>
      </c>
      <c r="D83" s="421" t="s">
        <v>271</v>
      </c>
      <c r="E83" s="312">
        <v>13001</v>
      </c>
      <c r="F83" s="421" t="s">
        <v>286</v>
      </c>
      <c r="G83" s="312">
        <v>13116</v>
      </c>
      <c r="H83" s="69">
        <v>103454</v>
      </c>
      <c r="I83" s="73" t="s">
        <v>768</v>
      </c>
      <c r="J83" s="167">
        <v>0</v>
      </c>
      <c r="K83" s="167">
        <v>0</v>
      </c>
      <c r="L83" s="457">
        <v>103643</v>
      </c>
      <c r="M83" s="70" t="s">
        <v>526</v>
      </c>
      <c r="N83" s="70" t="s">
        <v>526</v>
      </c>
      <c r="O83" s="70" t="s">
        <v>526</v>
      </c>
    </row>
    <row r="84" spans="1:15" s="429" customFormat="1" ht="15" customHeight="1">
      <c r="A84" s="421" t="s">
        <v>269</v>
      </c>
      <c r="B84" s="421" t="s">
        <v>270</v>
      </c>
      <c r="C84" s="95" t="s">
        <v>271</v>
      </c>
      <c r="D84" s="421" t="s">
        <v>271</v>
      </c>
      <c r="E84" s="312">
        <v>13001</v>
      </c>
      <c r="F84" s="421" t="s">
        <v>287</v>
      </c>
      <c r="G84" s="312">
        <v>13117</v>
      </c>
      <c r="H84" s="69">
        <v>101803</v>
      </c>
      <c r="I84" s="73" t="s">
        <v>605</v>
      </c>
      <c r="J84" s="73" t="s">
        <v>526</v>
      </c>
      <c r="K84" s="73"/>
      <c r="L84" s="457">
        <v>103111</v>
      </c>
      <c r="M84" s="70" t="s">
        <v>605</v>
      </c>
      <c r="N84" s="70">
        <v>0</v>
      </c>
      <c r="O84" s="70">
        <v>0</v>
      </c>
    </row>
    <row r="85" spans="1:15" s="429" customFormat="1" ht="15" customHeight="1">
      <c r="A85" s="421" t="s">
        <v>269</v>
      </c>
      <c r="B85" s="421" t="s">
        <v>270</v>
      </c>
      <c r="C85" s="95" t="s">
        <v>271</v>
      </c>
      <c r="D85" s="421" t="s">
        <v>271</v>
      </c>
      <c r="E85" s="312">
        <v>13001</v>
      </c>
      <c r="F85" s="421" t="s">
        <v>288</v>
      </c>
      <c r="G85" s="312">
        <v>13118</v>
      </c>
      <c r="H85" s="69">
        <v>126804</v>
      </c>
      <c r="I85" s="73" t="s">
        <v>768</v>
      </c>
      <c r="J85" s="73" t="s">
        <v>526</v>
      </c>
      <c r="K85" s="73"/>
      <c r="L85" s="457">
        <v>130467</v>
      </c>
      <c r="M85" s="70" t="s">
        <v>526</v>
      </c>
      <c r="N85" s="70" t="s">
        <v>526</v>
      </c>
      <c r="O85" s="70" t="s">
        <v>526</v>
      </c>
    </row>
    <row r="86" spans="1:15" s="429" customFormat="1" ht="15" customHeight="1">
      <c r="A86" s="421" t="s">
        <v>269</v>
      </c>
      <c r="B86" s="421" t="s">
        <v>270</v>
      </c>
      <c r="C86" s="95" t="s">
        <v>271</v>
      </c>
      <c r="D86" s="421" t="s">
        <v>271</v>
      </c>
      <c r="E86" s="312">
        <v>13001</v>
      </c>
      <c r="F86" s="421" t="s">
        <v>289</v>
      </c>
      <c r="G86" s="312">
        <v>13119</v>
      </c>
      <c r="H86" s="69">
        <v>556715</v>
      </c>
      <c r="I86" s="73" t="s">
        <v>768</v>
      </c>
      <c r="J86" s="73" t="s">
        <v>526</v>
      </c>
      <c r="K86" s="73"/>
      <c r="L86" s="457">
        <v>566664</v>
      </c>
      <c r="M86" s="70" t="s">
        <v>526</v>
      </c>
      <c r="N86" s="70" t="s">
        <v>526</v>
      </c>
      <c r="O86" s="70" t="s">
        <v>526</v>
      </c>
    </row>
    <row r="87" spans="1:15" s="429" customFormat="1" ht="15" customHeight="1">
      <c r="A87" s="421" t="s">
        <v>269</v>
      </c>
      <c r="B87" s="421" t="s">
        <v>270</v>
      </c>
      <c r="C87" s="95" t="s">
        <v>271</v>
      </c>
      <c r="D87" s="421" t="s">
        <v>271</v>
      </c>
      <c r="E87" s="312">
        <v>13001</v>
      </c>
      <c r="F87" s="421" t="s">
        <v>290</v>
      </c>
      <c r="G87" s="312">
        <v>13120</v>
      </c>
      <c r="H87" s="69">
        <v>230808</v>
      </c>
      <c r="I87" s="73" t="s">
        <v>768</v>
      </c>
      <c r="J87" s="69">
        <v>197707044</v>
      </c>
      <c r="K87" s="167">
        <v>856.6</v>
      </c>
      <c r="L87" s="457">
        <v>240753</v>
      </c>
      <c r="M87" s="70" t="s">
        <v>604</v>
      </c>
      <c r="N87" s="70">
        <v>375000000</v>
      </c>
      <c r="O87" s="737">
        <v>1557.61298924624</v>
      </c>
    </row>
    <row r="88" spans="1:15" s="429" customFormat="1" ht="15" customHeight="1">
      <c r="A88" s="421" t="s">
        <v>269</v>
      </c>
      <c r="B88" s="421" t="s">
        <v>270</v>
      </c>
      <c r="C88" s="95" t="s">
        <v>271</v>
      </c>
      <c r="D88" s="421" t="s">
        <v>271</v>
      </c>
      <c r="E88" s="312">
        <v>13001</v>
      </c>
      <c r="F88" s="421" t="s">
        <v>291</v>
      </c>
      <c r="G88" s="312">
        <v>13121</v>
      </c>
      <c r="H88" s="69">
        <v>106605</v>
      </c>
      <c r="I88" s="73" t="s">
        <v>768</v>
      </c>
      <c r="J88" s="167">
        <v>0</v>
      </c>
      <c r="K88" s="167">
        <v>0</v>
      </c>
      <c r="L88" s="457">
        <v>107205</v>
      </c>
      <c r="M88" s="70" t="s">
        <v>605</v>
      </c>
      <c r="N88" s="70">
        <v>0</v>
      </c>
      <c r="O88" s="70">
        <v>0</v>
      </c>
    </row>
    <row r="89" spans="1:15" s="429" customFormat="1" ht="15" customHeight="1">
      <c r="A89" s="421" t="s">
        <v>269</v>
      </c>
      <c r="B89" s="421" t="s">
        <v>270</v>
      </c>
      <c r="C89" s="95" t="s">
        <v>271</v>
      </c>
      <c r="D89" s="421" t="s">
        <v>271</v>
      </c>
      <c r="E89" s="312">
        <v>13001</v>
      </c>
      <c r="F89" s="421" t="s">
        <v>292</v>
      </c>
      <c r="G89" s="312">
        <v>13122</v>
      </c>
      <c r="H89" s="69">
        <v>257714</v>
      </c>
      <c r="I89" s="73" t="s">
        <v>605</v>
      </c>
      <c r="J89" s="73" t="s">
        <v>526</v>
      </c>
      <c r="K89" s="73"/>
      <c r="L89" s="457">
        <v>262268</v>
      </c>
      <c r="M89" s="70" t="s">
        <v>605</v>
      </c>
      <c r="N89" s="70">
        <v>0</v>
      </c>
      <c r="O89" s="70">
        <v>0</v>
      </c>
    </row>
    <row r="90" spans="1:15" s="429" customFormat="1" ht="15" customHeight="1">
      <c r="A90" s="421" t="s">
        <v>269</v>
      </c>
      <c r="B90" s="421" t="s">
        <v>270</v>
      </c>
      <c r="C90" s="95" t="s">
        <v>271</v>
      </c>
      <c r="D90" s="421" t="s">
        <v>271</v>
      </c>
      <c r="E90" s="312">
        <v>13001</v>
      </c>
      <c r="F90" s="421" t="s">
        <v>293</v>
      </c>
      <c r="G90" s="312">
        <v>13123</v>
      </c>
      <c r="H90" s="69">
        <v>151042</v>
      </c>
      <c r="I90" s="73" t="s">
        <v>768</v>
      </c>
      <c r="J90" s="73" t="s">
        <v>526</v>
      </c>
      <c r="K90" s="73"/>
      <c r="L90" s="457">
        <v>154446</v>
      </c>
      <c r="M90" s="70" t="s">
        <v>604</v>
      </c>
      <c r="N90" s="70">
        <v>1007358803</v>
      </c>
      <c r="O90" s="737">
        <v>6522.4013765328982</v>
      </c>
    </row>
    <row r="91" spans="1:15" s="429" customFormat="1" ht="15" customHeight="1">
      <c r="A91" s="421" t="s">
        <v>269</v>
      </c>
      <c r="B91" s="421" t="s">
        <v>270</v>
      </c>
      <c r="C91" s="95" t="s">
        <v>271</v>
      </c>
      <c r="D91" s="421" t="s">
        <v>271</v>
      </c>
      <c r="E91" s="312">
        <v>13001</v>
      </c>
      <c r="F91" s="421" t="s">
        <v>294</v>
      </c>
      <c r="G91" s="312">
        <v>13124</v>
      </c>
      <c r="H91" s="69">
        <v>244526</v>
      </c>
      <c r="I91" s="73" t="s">
        <v>605</v>
      </c>
      <c r="J91" s="73" t="s">
        <v>526</v>
      </c>
      <c r="K91" s="73"/>
      <c r="L91" s="457">
        <v>248347</v>
      </c>
      <c r="M91" s="70" t="s">
        <v>605</v>
      </c>
      <c r="N91" s="70">
        <v>0</v>
      </c>
      <c r="O91" s="70">
        <v>0</v>
      </c>
    </row>
    <row r="92" spans="1:15" s="429" customFormat="1" ht="15" customHeight="1">
      <c r="A92" s="421" t="s">
        <v>269</v>
      </c>
      <c r="B92" s="421" t="s">
        <v>270</v>
      </c>
      <c r="C92" s="95" t="s">
        <v>271</v>
      </c>
      <c r="D92" s="421" t="s">
        <v>271</v>
      </c>
      <c r="E92" s="312">
        <v>13001</v>
      </c>
      <c r="F92" s="421" t="s">
        <v>295</v>
      </c>
      <c r="G92" s="312">
        <v>13125</v>
      </c>
      <c r="H92" s="69">
        <v>232342</v>
      </c>
      <c r="I92" s="73" t="s">
        <v>768</v>
      </c>
      <c r="J92" s="69">
        <v>194501642</v>
      </c>
      <c r="K92" s="167">
        <v>837.1</v>
      </c>
      <c r="L92" s="457">
        <v>243112</v>
      </c>
      <c r="M92" s="70" t="s">
        <v>604</v>
      </c>
      <c r="N92" s="70">
        <v>435382768</v>
      </c>
      <c r="O92" s="737">
        <v>1790.8732107012406</v>
      </c>
    </row>
    <row r="93" spans="1:15" s="429" customFormat="1" ht="15" customHeight="1">
      <c r="A93" s="421" t="s">
        <v>269</v>
      </c>
      <c r="B93" s="421" t="s">
        <v>270</v>
      </c>
      <c r="C93" s="95" t="s">
        <v>271</v>
      </c>
      <c r="D93" s="421" t="s">
        <v>271</v>
      </c>
      <c r="E93" s="312">
        <v>13001</v>
      </c>
      <c r="F93" s="421" t="s">
        <v>296</v>
      </c>
      <c r="G93" s="312">
        <v>13126</v>
      </c>
      <c r="H93" s="69">
        <v>123648</v>
      </c>
      <c r="I93" s="73" t="s">
        <v>768</v>
      </c>
      <c r="J93" s="69">
        <v>50000000</v>
      </c>
      <c r="K93" s="167">
        <v>404.4</v>
      </c>
      <c r="L93" s="457">
        <v>130284</v>
      </c>
      <c r="M93" s="70" t="s">
        <v>526</v>
      </c>
      <c r="N93" s="70" t="s">
        <v>526</v>
      </c>
      <c r="O93" s="70" t="s">
        <v>526</v>
      </c>
    </row>
    <row r="94" spans="1:15" s="429" customFormat="1" ht="15" customHeight="1">
      <c r="A94" s="421" t="s">
        <v>269</v>
      </c>
      <c r="B94" s="421" t="s">
        <v>270</v>
      </c>
      <c r="C94" s="95" t="s">
        <v>271</v>
      </c>
      <c r="D94" s="421" t="s">
        <v>271</v>
      </c>
      <c r="E94" s="312">
        <v>13001</v>
      </c>
      <c r="F94" s="421" t="s">
        <v>297</v>
      </c>
      <c r="G94" s="312">
        <v>13127</v>
      </c>
      <c r="H94" s="69">
        <v>173464</v>
      </c>
      <c r="I94" s="73" t="s">
        <v>768</v>
      </c>
      <c r="J94" s="73" t="s">
        <v>526</v>
      </c>
      <c r="K94" s="73"/>
      <c r="L94" s="457">
        <v>182088</v>
      </c>
      <c r="M94" s="70" t="s">
        <v>605</v>
      </c>
      <c r="N94" s="70">
        <v>0</v>
      </c>
      <c r="O94" s="70">
        <v>0</v>
      </c>
    </row>
    <row r="95" spans="1:15" s="429" customFormat="1" ht="15" customHeight="1">
      <c r="A95" s="421" t="s">
        <v>269</v>
      </c>
      <c r="B95" s="421" t="s">
        <v>270</v>
      </c>
      <c r="C95" s="95" t="s">
        <v>271</v>
      </c>
      <c r="D95" s="421" t="s">
        <v>271</v>
      </c>
      <c r="E95" s="312">
        <v>13001</v>
      </c>
      <c r="F95" s="421" t="s">
        <v>298</v>
      </c>
      <c r="G95" s="312">
        <v>13128</v>
      </c>
      <c r="H95" s="69">
        <v>156567</v>
      </c>
      <c r="I95" s="73" t="s">
        <v>605</v>
      </c>
      <c r="J95" s="73" t="s">
        <v>526</v>
      </c>
      <c r="K95" s="73"/>
      <c r="L95" s="457">
        <v>158717</v>
      </c>
      <c r="M95" s="70" t="s">
        <v>526</v>
      </c>
      <c r="N95" s="70" t="s">
        <v>526</v>
      </c>
      <c r="O95" s="70" t="s">
        <v>526</v>
      </c>
    </row>
    <row r="96" spans="1:15" s="429" customFormat="1" ht="15" customHeight="1">
      <c r="A96" s="421" t="s">
        <v>269</v>
      </c>
      <c r="B96" s="421" t="s">
        <v>270</v>
      </c>
      <c r="C96" s="95" t="s">
        <v>271</v>
      </c>
      <c r="D96" s="421" t="s">
        <v>271</v>
      </c>
      <c r="E96" s="312">
        <v>13001</v>
      </c>
      <c r="F96" s="421" t="s">
        <v>299</v>
      </c>
      <c r="G96" s="312">
        <v>13129</v>
      </c>
      <c r="H96" s="69">
        <v>100566</v>
      </c>
      <c r="I96" s="73" t="s">
        <v>768</v>
      </c>
      <c r="J96" s="69">
        <v>14555951</v>
      </c>
      <c r="K96" s="167">
        <v>144.69999999999999</v>
      </c>
      <c r="L96" s="457">
        <v>102027</v>
      </c>
      <c r="M96" s="70" t="s">
        <v>605</v>
      </c>
      <c r="N96" s="70">
        <v>0</v>
      </c>
      <c r="O96" s="70">
        <v>0</v>
      </c>
    </row>
    <row r="97" spans="1:15" s="429" customFormat="1" ht="15" customHeight="1">
      <c r="A97" s="421" t="s">
        <v>269</v>
      </c>
      <c r="B97" s="421" t="s">
        <v>270</v>
      </c>
      <c r="C97" s="95" t="s">
        <v>271</v>
      </c>
      <c r="D97" s="421" t="s">
        <v>271</v>
      </c>
      <c r="E97" s="312">
        <v>13001</v>
      </c>
      <c r="F97" s="421" t="s">
        <v>300</v>
      </c>
      <c r="G97" s="312">
        <v>13130</v>
      </c>
      <c r="H97" s="69">
        <v>120174</v>
      </c>
      <c r="I97" s="73" t="s">
        <v>768</v>
      </c>
      <c r="J97" s="73" t="s">
        <v>526</v>
      </c>
      <c r="K97" s="73"/>
      <c r="L97" s="457">
        <v>126088</v>
      </c>
      <c r="M97" s="70" t="s">
        <v>605</v>
      </c>
      <c r="N97" s="70">
        <v>0</v>
      </c>
      <c r="O97" s="70">
        <v>0</v>
      </c>
    </row>
    <row r="98" spans="1:15" s="429" customFormat="1" ht="15" customHeight="1">
      <c r="A98" s="421" t="s">
        <v>269</v>
      </c>
      <c r="B98" s="421" t="s">
        <v>270</v>
      </c>
      <c r="C98" s="95" t="s">
        <v>271</v>
      </c>
      <c r="D98" s="421" t="s">
        <v>271</v>
      </c>
      <c r="E98" s="312">
        <v>13001</v>
      </c>
      <c r="F98" s="421" t="s">
        <v>301</v>
      </c>
      <c r="G98" s="312">
        <v>13131</v>
      </c>
      <c r="H98" s="69">
        <v>86575</v>
      </c>
      <c r="I98" s="73" t="s">
        <v>605</v>
      </c>
      <c r="J98" s="73" t="s">
        <v>526</v>
      </c>
      <c r="K98" s="73"/>
      <c r="L98" s="457">
        <v>86521</v>
      </c>
      <c r="M98" s="70" t="s">
        <v>526</v>
      </c>
      <c r="N98" s="70" t="s">
        <v>526</v>
      </c>
      <c r="O98" s="70" t="s">
        <v>526</v>
      </c>
    </row>
    <row r="99" spans="1:15" s="429" customFormat="1" ht="15" customHeight="1">
      <c r="A99" s="421" t="s">
        <v>269</v>
      </c>
      <c r="B99" s="421" t="s">
        <v>270</v>
      </c>
      <c r="C99" s="95" t="s">
        <v>271</v>
      </c>
      <c r="D99" s="421" t="s">
        <v>271</v>
      </c>
      <c r="E99" s="312">
        <v>13001</v>
      </c>
      <c r="F99" s="421" t="s">
        <v>302</v>
      </c>
      <c r="G99" s="312">
        <v>13132</v>
      </c>
      <c r="H99" s="69">
        <v>91198</v>
      </c>
      <c r="I99" s="73" t="s">
        <v>768</v>
      </c>
      <c r="J99" s="167">
        <v>0</v>
      </c>
      <c r="K99" s="167">
        <v>0</v>
      </c>
      <c r="L99" s="457">
        <v>94020</v>
      </c>
      <c r="M99" s="70" t="s">
        <v>605</v>
      </c>
      <c r="N99" s="70">
        <v>0</v>
      </c>
      <c r="O99" s="70">
        <v>0</v>
      </c>
    </row>
    <row r="100" spans="1:15" s="429" customFormat="1" ht="15" customHeight="1">
      <c r="A100" s="421" t="s">
        <v>269</v>
      </c>
      <c r="B100" s="421" t="s">
        <v>303</v>
      </c>
      <c r="C100" s="95" t="s">
        <v>271</v>
      </c>
      <c r="D100" s="421" t="s">
        <v>271</v>
      </c>
      <c r="E100" s="312">
        <v>13001</v>
      </c>
      <c r="F100" s="421" t="s">
        <v>304</v>
      </c>
      <c r="G100" s="312">
        <v>13201</v>
      </c>
      <c r="H100" s="69">
        <v>615557</v>
      </c>
      <c r="I100" s="73" t="s">
        <v>768</v>
      </c>
      <c r="J100" s="69">
        <v>0</v>
      </c>
      <c r="K100" s="167">
        <v>0</v>
      </c>
      <c r="L100" s="457">
        <v>629743</v>
      </c>
      <c r="M100" s="70" t="s">
        <v>526</v>
      </c>
      <c r="N100" s="70" t="s">
        <v>526</v>
      </c>
      <c r="O100" s="70" t="s">
        <v>526</v>
      </c>
    </row>
    <row r="101" spans="1:15" s="429" customFormat="1" ht="15" customHeight="1">
      <c r="A101" s="421" t="s">
        <v>269</v>
      </c>
      <c r="B101" s="421" t="s">
        <v>303</v>
      </c>
      <c r="C101" s="95" t="s">
        <v>271</v>
      </c>
      <c r="D101" s="421" t="s">
        <v>271</v>
      </c>
      <c r="E101" s="312">
        <v>13001</v>
      </c>
      <c r="F101" s="421" t="s">
        <v>305</v>
      </c>
      <c r="G101" s="312">
        <v>13202</v>
      </c>
      <c r="H101" s="69">
        <v>28799</v>
      </c>
      <c r="I101" s="73" t="s">
        <v>768</v>
      </c>
      <c r="J101" s="69">
        <v>0</v>
      </c>
      <c r="K101" s="167">
        <v>0</v>
      </c>
      <c r="L101" s="457">
        <v>29616</v>
      </c>
      <c r="M101" s="70" t="s">
        <v>605</v>
      </c>
      <c r="N101" s="70">
        <v>0</v>
      </c>
      <c r="O101" s="70">
        <v>0</v>
      </c>
    </row>
    <row r="102" spans="1:15" s="429" customFormat="1" ht="15" customHeight="1">
      <c r="A102" s="421" t="s">
        <v>269</v>
      </c>
      <c r="B102" s="421" t="s">
        <v>303</v>
      </c>
      <c r="C102" s="95" t="s">
        <v>271</v>
      </c>
      <c r="D102" s="421" t="s">
        <v>271</v>
      </c>
      <c r="E102" s="312">
        <v>13001</v>
      </c>
      <c r="F102" s="421" t="s">
        <v>306</v>
      </c>
      <c r="G102" s="312">
        <v>13203</v>
      </c>
      <c r="H102" s="69">
        <v>17897</v>
      </c>
      <c r="I102" s="73" t="s">
        <v>605</v>
      </c>
      <c r="J102" s="73" t="s">
        <v>526</v>
      </c>
      <c r="K102" s="73"/>
      <c r="L102" s="457">
        <v>18275</v>
      </c>
      <c r="M102" s="70" t="s">
        <v>604</v>
      </c>
      <c r="N102" s="70">
        <v>22597590</v>
      </c>
      <c r="O102" s="737">
        <v>1236.5302325581395</v>
      </c>
    </row>
    <row r="103" spans="1:15" s="429" customFormat="1" ht="15" customHeight="1">
      <c r="A103" s="421" t="s">
        <v>269</v>
      </c>
      <c r="B103" s="421" t="s">
        <v>307</v>
      </c>
      <c r="C103" s="95" t="s">
        <v>271</v>
      </c>
      <c r="D103" s="421" t="s">
        <v>271</v>
      </c>
      <c r="E103" s="312">
        <v>13001</v>
      </c>
      <c r="F103" s="421" t="s">
        <v>308</v>
      </c>
      <c r="G103" s="312">
        <v>13301</v>
      </c>
      <c r="H103" s="69">
        <v>163779</v>
      </c>
      <c r="I103" s="73" t="s">
        <v>768</v>
      </c>
      <c r="J103" s="321" t="s">
        <v>526</v>
      </c>
      <c r="K103" s="321"/>
      <c r="L103" s="457">
        <v>173119</v>
      </c>
      <c r="M103" s="70" t="s">
        <v>604</v>
      </c>
      <c r="N103" s="70">
        <v>21500000</v>
      </c>
      <c r="O103" s="737">
        <v>124.19202975987615</v>
      </c>
    </row>
    <row r="104" spans="1:15" s="429" customFormat="1" ht="15" customHeight="1">
      <c r="A104" s="421" t="s">
        <v>269</v>
      </c>
      <c r="B104" s="421" t="s">
        <v>307</v>
      </c>
      <c r="C104" s="95" t="s">
        <v>271</v>
      </c>
      <c r="D104" s="421" t="s">
        <v>271</v>
      </c>
      <c r="E104" s="312">
        <v>13001</v>
      </c>
      <c r="F104" s="421" t="s">
        <v>309</v>
      </c>
      <c r="G104" s="312">
        <v>13302</v>
      </c>
      <c r="H104" s="69">
        <v>115058</v>
      </c>
      <c r="I104" s="73" t="s">
        <v>768</v>
      </c>
      <c r="J104" s="69">
        <v>166262081</v>
      </c>
      <c r="K104" s="167">
        <v>1445</v>
      </c>
      <c r="L104" s="457">
        <v>121528</v>
      </c>
      <c r="M104" s="70" t="s">
        <v>526</v>
      </c>
      <c r="N104" s="70" t="s">
        <v>526</v>
      </c>
      <c r="O104" s="70" t="s">
        <v>526</v>
      </c>
    </row>
    <row r="105" spans="1:15" s="429" customFormat="1" ht="15" customHeight="1">
      <c r="A105" s="421" t="s">
        <v>269</v>
      </c>
      <c r="B105" s="421" t="s">
        <v>307</v>
      </c>
      <c r="C105" s="95" t="s">
        <v>271</v>
      </c>
      <c r="D105" s="421" t="s">
        <v>271</v>
      </c>
      <c r="E105" s="312">
        <v>13001</v>
      </c>
      <c r="F105" s="421" t="s">
        <v>310</v>
      </c>
      <c r="G105" s="312">
        <v>13303</v>
      </c>
      <c r="H105" s="69">
        <v>20661</v>
      </c>
      <c r="I105" s="73" t="s">
        <v>768</v>
      </c>
      <c r="J105" s="167">
        <v>0</v>
      </c>
      <c r="K105" s="167">
        <v>0</v>
      </c>
      <c r="L105" s="457">
        <v>21066</v>
      </c>
      <c r="M105" s="70" t="s">
        <v>605</v>
      </c>
      <c r="N105" s="70">
        <v>0</v>
      </c>
      <c r="O105" s="70">
        <v>0</v>
      </c>
    </row>
    <row r="106" spans="1:15" s="429" customFormat="1" ht="15" customHeight="1">
      <c r="A106" s="421" t="s">
        <v>269</v>
      </c>
      <c r="B106" s="421" t="s">
        <v>311</v>
      </c>
      <c r="C106" s="95" t="s">
        <v>271</v>
      </c>
      <c r="D106" s="421" t="s">
        <v>271</v>
      </c>
      <c r="E106" s="312">
        <v>13001</v>
      </c>
      <c r="F106" s="421" t="s">
        <v>312</v>
      </c>
      <c r="G106" s="312">
        <v>13401</v>
      </c>
      <c r="H106" s="69">
        <v>323415</v>
      </c>
      <c r="I106" s="73" t="s">
        <v>768</v>
      </c>
      <c r="J106" s="69">
        <v>119093214</v>
      </c>
      <c r="K106" s="167">
        <v>368.2</v>
      </c>
      <c r="L106" s="457">
        <v>329121</v>
      </c>
      <c r="M106" s="70" t="s">
        <v>604</v>
      </c>
      <c r="N106" s="70">
        <v>37231679</v>
      </c>
      <c r="O106" s="737">
        <v>113.12459247510795</v>
      </c>
    </row>
    <row r="107" spans="1:15" s="429" customFormat="1" ht="15" customHeight="1">
      <c r="A107" s="421" t="s">
        <v>269</v>
      </c>
      <c r="B107" s="421" t="s">
        <v>311</v>
      </c>
      <c r="C107" s="95" t="s">
        <v>271</v>
      </c>
      <c r="D107" s="421" t="s">
        <v>271</v>
      </c>
      <c r="E107" s="312">
        <v>13001</v>
      </c>
      <c r="F107" s="421" t="s">
        <v>313</v>
      </c>
      <c r="G107" s="312">
        <v>13402</v>
      </c>
      <c r="H107" s="69">
        <v>104338</v>
      </c>
      <c r="I107" s="73" t="s">
        <v>605</v>
      </c>
      <c r="J107" s="73" t="s">
        <v>526</v>
      </c>
      <c r="K107" s="73"/>
      <c r="L107" s="457">
        <v>106986</v>
      </c>
      <c r="M107" s="70" t="s">
        <v>526</v>
      </c>
      <c r="N107" s="70" t="s">
        <v>526</v>
      </c>
      <c r="O107" s="70" t="s">
        <v>526</v>
      </c>
    </row>
    <row r="108" spans="1:15" s="429" customFormat="1" ht="15" customHeight="1">
      <c r="A108" s="421" t="s">
        <v>269</v>
      </c>
      <c r="B108" s="421" t="s">
        <v>311</v>
      </c>
      <c r="C108" s="95" t="s">
        <v>271</v>
      </c>
      <c r="D108" s="421" t="s">
        <v>271</v>
      </c>
      <c r="E108" s="312">
        <v>13001</v>
      </c>
      <c r="F108" s="421" t="s">
        <v>314</v>
      </c>
      <c r="G108" s="312">
        <v>13403</v>
      </c>
      <c r="H108" s="69">
        <v>27309</v>
      </c>
      <c r="I108" s="73" t="s">
        <v>605</v>
      </c>
      <c r="J108" s="73" t="s">
        <v>526</v>
      </c>
      <c r="K108" s="73"/>
      <c r="L108" s="457">
        <v>27913</v>
      </c>
      <c r="M108" s="70" t="s">
        <v>605</v>
      </c>
      <c r="N108" s="70">
        <v>0</v>
      </c>
      <c r="O108" s="70">
        <v>0</v>
      </c>
    </row>
    <row r="109" spans="1:15" s="429" customFormat="1" ht="15" customHeight="1">
      <c r="A109" s="421" t="s">
        <v>269</v>
      </c>
      <c r="B109" s="421" t="s">
        <v>311</v>
      </c>
      <c r="C109" s="95" t="s">
        <v>271</v>
      </c>
      <c r="D109" s="421" t="s">
        <v>271</v>
      </c>
      <c r="E109" s="312">
        <v>13001</v>
      </c>
      <c r="F109" s="421" t="s">
        <v>315</v>
      </c>
      <c r="G109" s="312">
        <v>13404</v>
      </c>
      <c r="H109" s="69">
        <v>78650</v>
      </c>
      <c r="I109" s="73" t="s">
        <v>768</v>
      </c>
      <c r="J109" s="69">
        <v>93269460</v>
      </c>
      <c r="K109" s="167">
        <v>1185.9000000000001</v>
      </c>
      <c r="L109" s="457">
        <v>80711</v>
      </c>
      <c r="M109" s="70" t="s">
        <v>604</v>
      </c>
      <c r="N109" s="70">
        <v>44990842</v>
      </c>
      <c r="O109" s="737">
        <v>557.43135384272284</v>
      </c>
    </row>
    <row r="110" spans="1:15" s="429" customFormat="1" ht="15" customHeight="1">
      <c r="A110" s="421" t="s">
        <v>269</v>
      </c>
      <c r="B110" s="421" t="s">
        <v>316</v>
      </c>
      <c r="C110" s="95" t="s">
        <v>172</v>
      </c>
      <c r="D110" s="421" t="s">
        <v>316</v>
      </c>
      <c r="E110" s="312">
        <v>13501</v>
      </c>
      <c r="F110" s="424" t="s">
        <v>316</v>
      </c>
      <c r="G110" s="312">
        <v>13501</v>
      </c>
      <c r="H110" s="69">
        <v>135945</v>
      </c>
      <c r="I110" s="73" t="s">
        <v>768</v>
      </c>
      <c r="J110" s="319">
        <v>3480000</v>
      </c>
      <c r="K110" s="167">
        <v>25.6</v>
      </c>
      <c r="L110" s="457">
        <v>138793</v>
      </c>
      <c r="M110" s="70" t="s">
        <v>526</v>
      </c>
      <c r="N110" s="70" t="s">
        <v>526</v>
      </c>
      <c r="O110" s="70" t="s">
        <v>526</v>
      </c>
    </row>
    <row r="111" spans="1:15" s="429" customFormat="1" ht="15" customHeight="1">
      <c r="A111" s="421" t="s">
        <v>269</v>
      </c>
      <c r="B111" s="421" t="s">
        <v>317</v>
      </c>
      <c r="C111" s="95" t="s">
        <v>271</v>
      </c>
      <c r="D111" s="421" t="s">
        <v>271</v>
      </c>
      <c r="E111" s="312">
        <v>13001</v>
      </c>
      <c r="F111" s="421" t="s">
        <v>317</v>
      </c>
      <c r="G111" s="312">
        <v>13601</v>
      </c>
      <c r="H111" s="69">
        <v>79158</v>
      </c>
      <c r="I111" s="73" t="s">
        <v>768</v>
      </c>
      <c r="J111" s="69">
        <v>694767944</v>
      </c>
      <c r="K111" s="167">
        <v>8777</v>
      </c>
      <c r="L111" s="457">
        <v>80489</v>
      </c>
      <c r="M111" s="70" t="s">
        <v>604</v>
      </c>
      <c r="N111" s="70">
        <v>23073554</v>
      </c>
      <c r="O111" s="737">
        <v>286.66717191168982</v>
      </c>
    </row>
    <row r="112" spans="1:15" s="429" customFormat="1" ht="15" customHeight="1">
      <c r="A112" s="421" t="s">
        <v>269</v>
      </c>
      <c r="B112" s="421" t="s">
        <v>317</v>
      </c>
      <c r="C112" s="95" t="s">
        <v>271</v>
      </c>
      <c r="D112" s="421" t="s">
        <v>271</v>
      </c>
      <c r="E112" s="312">
        <v>13001</v>
      </c>
      <c r="F112" s="421" t="s">
        <v>318</v>
      </c>
      <c r="G112" s="312">
        <v>13602</v>
      </c>
      <c r="H112" s="69">
        <v>38593</v>
      </c>
      <c r="I112" s="73" t="s">
        <v>768</v>
      </c>
      <c r="J112" s="73" t="s">
        <v>526</v>
      </c>
      <c r="K112" s="73"/>
      <c r="L112" s="457">
        <v>39296</v>
      </c>
      <c r="M112" s="70" t="s">
        <v>605</v>
      </c>
      <c r="N112" s="70">
        <v>0</v>
      </c>
      <c r="O112" s="70">
        <v>0</v>
      </c>
    </row>
    <row r="113" spans="1:15" s="429" customFormat="1" ht="15" customHeight="1">
      <c r="A113" s="421" t="s">
        <v>269</v>
      </c>
      <c r="B113" s="421" t="s">
        <v>317</v>
      </c>
      <c r="C113" s="95" t="s">
        <v>271</v>
      </c>
      <c r="D113" s="421" t="s">
        <v>271</v>
      </c>
      <c r="E113" s="312">
        <v>13001</v>
      </c>
      <c r="F113" s="421" t="s">
        <v>319</v>
      </c>
      <c r="G113" s="312">
        <v>13603</v>
      </c>
      <c r="H113" s="69">
        <v>38690</v>
      </c>
      <c r="I113" s="73" t="s">
        <v>605</v>
      </c>
      <c r="J113" s="73" t="s">
        <v>526</v>
      </c>
      <c r="K113" s="73"/>
      <c r="L113" s="457">
        <v>39433</v>
      </c>
      <c r="M113" s="70" t="s">
        <v>605</v>
      </c>
      <c r="N113" s="70">
        <v>0</v>
      </c>
      <c r="O113" s="70">
        <v>0</v>
      </c>
    </row>
    <row r="114" spans="1:15" s="429" customFormat="1" ht="15" customHeight="1">
      <c r="A114" s="421" t="s">
        <v>269</v>
      </c>
      <c r="B114" s="421" t="s">
        <v>317</v>
      </c>
      <c r="C114" s="95" t="s">
        <v>271</v>
      </c>
      <c r="D114" s="421" t="s">
        <v>271</v>
      </c>
      <c r="E114" s="312">
        <v>13001</v>
      </c>
      <c r="F114" s="421" t="s">
        <v>320</v>
      </c>
      <c r="G114" s="312">
        <v>13604</v>
      </c>
      <c r="H114" s="69">
        <v>69538</v>
      </c>
      <c r="I114" s="73" t="s">
        <v>605</v>
      </c>
      <c r="J114" s="73" t="s">
        <v>526</v>
      </c>
      <c r="K114" s="73"/>
      <c r="L114" s="457">
        <v>71852</v>
      </c>
      <c r="M114" s="70" t="s">
        <v>604</v>
      </c>
      <c r="N114" s="70">
        <v>18394607</v>
      </c>
      <c r="O114" s="737">
        <v>256.00688916105327</v>
      </c>
    </row>
    <row r="115" spans="1:15" s="429" customFormat="1" ht="15" customHeight="1">
      <c r="A115" s="421" t="s">
        <v>269</v>
      </c>
      <c r="B115" s="421" t="s">
        <v>317</v>
      </c>
      <c r="C115" s="95" t="s">
        <v>271</v>
      </c>
      <c r="D115" s="421" t="s">
        <v>271</v>
      </c>
      <c r="E115" s="312">
        <v>13001</v>
      </c>
      <c r="F115" s="421" t="s">
        <v>321</v>
      </c>
      <c r="G115" s="312">
        <v>13605</v>
      </c>
      <c r="H115" s="69">
        <v>97255</v>
      </c>
      <c r="I115" s="73" t="s">
        <v>768</v>
      </c>
      <c r="J115" s="322">
        <v>0</v>
      </c>
      <c r="K115" s="167">
        <v>0</v>
      </c>
      <c r="L115" s="457">
        <v>99142</v>
      </c>
      <c r="M115" s="70" t="s">
        <v>604</v>
      </c>
      <c r="N115" s="70">
        <v>23712550</v>
      </c>
      <c r="O115" s="737">
        <v>239.17764418712554</v>
      </c>
    </row>
    <row r="116" spans="1:15" s="429" customFormat="1" ht="15" customHeight="1">
      <c r="A116" s="421" t="s">
        <v>322</v>
      </c>
      <c r="B116" s="421" t="s">
        <v>323</v>
      </c>
      <c r="C116" s="95" t="s">
        <v>172</v>
      </c>
      <c r="D116" s="421" t="s">
        <v>323</v>
      </c>
      <c r="E116" s="312">
        <v>14101</v>
      </c>
      <c r="F116" s="421" t="s">
        <v>323</v>
      </c>
      <c r="G116" s="312">
        <v>14101</v>
      </c>
      <c r="H116" s="69">
        <v>173420</v>
      </c>
      <c r="I116" s="73" t="s">
        <v>768</v>
      </c>
      <c r="J116" s="317">
        <v>137000000</v>
      </c>
      <c r="K116" s="167">
        <v>790</v>
      </c>
      <c r="L116" s="457">
        <v>175117</v>
      </c>
      <c r="M116" s="70" t="s">
        <v>604</v>
      </c>
      <c r="N116" s="70">
        <v>70000000</v>
      </c>
      <c r="O116" s="737">
        <v>399.73275010421605</v>
      </c>
    </row>
    <row r="117" spans="1:15" s="429" customFormat="1" ht="15" customHeight="1">
      <c r="A117" s="421" t="s">
        <v>324</v>
      </c>
      <c r="B117" s="421" t="s">
        <v>325</v>
      </c>
      <c r="C117" s="95" t="s">
        <v>172</v>
      </c>
      <c r="D117" s="421" t="s">
        <v>325</v>
      </c>
      <c r="E117" s="312">
        <v>15101</v>
      </c>
      <c r="F117" s="421" t="s">
        <v>325</v>
      </c>
      <c r="G117" s="312">
        <v>15101</v>
      </c>
      <c r="H117" s="69">
        <v>237412</v>
      </c>
      <c r="I117" s="73" t="s">
        <v>768</v>
      </c>
      <c r="J117" s="317">
        <v>35664582</v>
      </c>
      <c r="K117" s="167">
        <v>150.19999999999999</v>
      </c>
      <c r="L117" s="457">
        <v>242510</v>
      </c>
      <c r="M117" s="70" t="s">
        <v>604</v>
      </c>
      <c r="N117" s="70">
        <v>90000000</v>
      </c>
      <c r="O117" s="737">
        <v>371.11871675394826</v>
      </c>
    </row>
    <row r="118" spans="1:15" s="429" customFormat="1" ht="15" customHeight="1">
      <c r="A118" s="421" t="s">
        <v>326</v>
      </c>
      <c r="B118" s="219" t="s">
        <v>327</v>
      </c>
      <c r="C118" s="95" t="s">
        <v>172</v>
      </c>
      <c r="D118" s="421" t="s">
        <v>328</v>
      </c>
      <c r="E118" s="312">
        <v>16101</v>
      </c>
      <c r="F118" s="421" t="s">
        <v>329</v>
      </c>
      <c r="G118" s="312">
        <v>16101</v>
      </c>
      <c r="H118" s="69">
        <v>195042</v>
      </c>
      <c r="I118" s="73" t="s">
        <v>605</v>
      </c>
      <c r="J118" s="73" t="s">
        <v>526</v>
      </c>
      <c r="K118" s="73"/>
      <c r="L118" s="457">
        <v>196853</v>
      </c>
      <c r="M118" s="70" t="s">
        <v>604</v>
      </c>
      <c r="N118" s="70">
        <v>172777941</v>
      </c>
      <c r="O118" s="737">
        <v>877.70031952776947</v>
      </c>
    </row>
    <row r="119" spans="1:15" s="429" customFormat="1" ht="15" customHeight="1">
      <c r="A119" s="421" t="s">
        <v>326</v>
      </c>
      <c r="B119" s="219" t="s">
        <v>327</v>
      </c>
      <c r="C119" s="95" t="s">
        <v>172</v>
      </c>
      <c r="D119" s="421" t="s">
        <v>328</v>
      </c>
      <c r="E119" s="312">
        <v>16101</v>
      </c>
      <c r="F119" s="421" t="s">
        <v>330</v>
      </c>
      <c r="G119" s="312">
        <v>16103</v>
      </c>
      <c r="H119" s="69">
        <v>22426</v>
      </c>
      <c r="I119" s="73" t="s">
        <v>605</v>
      </c>
      <c r="J119" s="73" t="s">
        <v>526</v>
      </c>
      <c r="K119" s="73"/>
      <c r="L119" s="457">
        <v>33291</v>
      </c>
      <c r="M119" s="70" t="s">
        <v>604</v>
      </c>
      <c r="N119" s="70">
        <v>8652202</v>
      </c>
      <c r="O119" s="737">
        <v>259.89612808266497</v>
      </c>
    </row>
    <row r="120" spans="1:15" s="429" customFormat="1" ht="15" customHeight="1">
      <c r="A120" s="421" t="s">
        <v>326</v>
      </c>
      <c r="B120" s="219" t="s">
        <v>331</v>
      </c>
      <c r="C120" s="95" t="s">
        <v>172</v>
      </c>
      <c r="D120" s="423" t="s">
        <v>332</v>
      </c>
      <c r="E120" s="312">
        <v>16301</v>
      </c>
      <c r="F120" s="423" t="s">
        <v>332</v>
      </c>
      <c r="G120" s="312">
        <v>16301</v>
      </c>
      <c r="H120" s="69">
        <v>55608</v>
      </c>
      <c r="I120" s="73" t="s">
        <v>768</v>
      </c>
      <c r="J120" s="73" t="s">
        <v>526</v>
      </c>
      <c r="K120" s="73"/>
      <c r="L120" s="457">
        <v>55935</v>
      </c>
      <c r="M120" s="70" t="s">
        <v>526</v>
      </c>
      <c r="N120" s="70" t="s">
        <v>526</v>
      </c>
      <c r="O120" s="70" t="s">
        <v>526</v>
      </c>
    </row>
  </sheetData>
  <sortState xmlns:xlrd2="http://schemas.microsoft.com/office/spreadsheetml/2017/richdata2" ref="A3:K119">
    <sortCondition ref="A1"/>
  </sortState>
  <mergeCells count="3">
    <mergeCell ref="H2:K2"/>
    <mergeCell ref="L2:O2"/>
    <mergeCell ref="B1:O1"/>
  </mergeCells>
  <hyperlinks>
    <hyperlink ref="P1" location="INDICE!A1" display="INDICE" xr:uid="{00000000-0004-0000-4D00-000000000000}"/>
    <hyperlink ref="P2" location="Matriz_Estadisticas!A1" display="ESTADÍSTICAS" xr:uid="{00000000-0004-0000-4D00-000001000000}"/>
    <hyperlink ref="A1" location="INDICE!C98" display="IG_91" xr:uid="{00000000-0004-0000-4D00-000002000000}"/>
  </hyperlinks>
  <pageMargins left="0.7" right="0.7" top="0.75" bottom="0.75" header="0.3" footer="0.3"/>
  <pageSetup orientation="portrait" horizontalDpi="4294967293" verticalDpi="4294967293"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76">
    <tabColor theme="0"/>
    <pageSetUpPr fitToPage="1"/>
  </sheetPr>
  <dimension ref="A1:C38"/>
  <sheetViews>
    <sheetView zoomScaleNormal="100" workbookViewId="0">
      <selection activeCell="D13" sqref="D13"/>
    </sheetView>
  </sheetViews>
  <sheetFormatPr baseColWidth="10" defaultColWidth="96.44140625" defaultRowHeight="13.8"/>
  <cols>
    <col min="1" max="1" width="44.44140625" style="6" bestFit="1" customWidth="1"/>
    <col min="2" max="2" width="100.6640625" style="6" customWidth="1"/>
    <col min="3" max="3" width="10.109375" style="5" customWidth="1"/>
    <col min="4" max="16384" width="96.44140625" style="6"/>
  </cols>
  <sheetData>
    <row r="1" spans="1:3" ht="14.4">
      <c r="A1" s="441" t="s">
        <v>419</v>
      </c>
      <c r="B1" s="480" t="s">
        <v>1275</v>
      </c>
      <c r="C1" s="550" t="s">
        <v>137</v>
      </c>
    </row>
    <row r="2" spans="1:3" ht="15" customHeight="1">
      <c r="A2" s="263" t="s">
        <v>6</v>
      </c>
      <c r="B2" s="274" t="s">
        <v>136</v>
      </c>
    </row>
    <row r="3" spans="1:3" ht="15" customHeight="1">
      <c r="A3" s="263" t="s">
        <v>4</v>
      </c>
      <c r="B3" s="274" t="s">
        <v>126</v>
      </c>
    </row>
    <row r="4" spans="1:3" ht="15" customHeight="1">
      <c r="A4" s="263" t="s">
        <v>388</v>
      </c>
      <c r="B4" s="274" t="s">
        <v>135</v>
      </c>
    </row>
    <row r="5" spans="1:3" ht="15" customHeight="1">
      <c r="A5" s="263" t="s">
        <v>9</v>
      </c>
      <c r="B5" s="274" t="s">
        <v>769</v>
      </c>
    </row>
    <row r="6" spans="1:3" ht="15" customHeight="1">
      <c r="A6" s="263" t="s">
        <v>138</v>
      </c>
      <c r="B6" s="274" t="s">
        <v>421</v>
      </c>
    </row>
    <row r="7" spans="1:3" ht="15" customHeight="1">
      <c r="A7" s="263" t="s">
        <v>7</v>
      </c>
      <c r="B7" s="274" t="s">
        <v>422</v>
      </c>
    </row>
    <row r="8" spans="1:3" ht="15" customHeight="1">
      <c r="A8" s="263" t="s">
        <v>389</v>
      </c>
      <c r="B8" s="136">
        <v>2016</v>
      </c>
    </row>
    <row r="9" spans="1:3" ht="15" customHeight="1">
      <c r="A9" s="263" t="s">
        <v>390</v>
      </c>
      <c r="B9" s="274" t="s">
        <v>470</v>
      </c>
    </row>
    <row r="10" spans="1:3" ht="69">
      <c r="A10" s="100" t="s">
        <v>391</v>
      </c>
      <c r="B10" s="192" t="s">
        <v>770</v>
      </c>
    </row>
    <row r="11" spans="1:3" ht="15" customHeight="1">
      <c r="A11" s="263" t="s">
        <v>392</v>
      </c>
      <c r="B11" s="274" t="s">
        <v>729</v>
      </c>
    </row>
    <row r="12" spans="1:3" ht="15" customHeight="1">
      <c r="A12" s="263" t="s">
        <v>393</v>
      </c>
      <c r="B12" s="274" t="s">
        <v>542</v>
      </c>
    </row>
    <row r="13" spans="1:3" ht="15" customHeight="1">
      <c r="A13" s="263" t="s">
        <v>394</v>
      </c>
      <c r="B13" s="274" t="s">
        <v>542</v>
      </c>
    </row>
    <row r="14" spans="1:3" ht="15" customHeight="1">
      <c r="A14" s="263" t="s">
        <v>139</v>
      </c>
      <c r="B14" s="274" t="s">
        <v>475</v>
      </c>
    </row>
    <row r="15" spans="1:3" ht="15" customHeight="1">
      <c r="A15" s="263" t="s">
        <v>395</v>
      </c>
      <c r="B15" s="194">
        <v>43087</v>
      </c>
    </row>
    <row r="16" spans="1:3" ht="15" customHeight="1">
      <c r="A16" s="263" t="s">
        <v>396</v>
      </c>
      <c r="B16" s="194">
        <v>43676</v>
      </c>
    </row>
    <row r="17" spans="1:2" ht="15" customHeight="1">
      <c r="A17" s="263" t="s">
        <v>397</v>
      </c>
      <c r="B17" s="274" t="s">
        <v>751</v>
      </c>
    </row>
    <row r="18" spans="1:2" ht="15" customHeight="1">
      <c r="A18" s="263" t="s">
        <v>398</v>
      </c>
      <c r="B18" s="274" t="s">
        <v>771</v>
      </c>
    </row>
    <row r="19" spans="1:2" ht="15" customHeight="1">
      <c r="A19" s="263" t="s">
        <v>399</v>
      </c>
      <c r="B19" s="274" t="s">
        <v>703</v>
      </c>
    </row>
    <row r="20" spans="1:2" ht="15" customHeight="1">
      <c r="A20" s="263" t="s">
        <v>400</v>
      </c>
      <c r="B20" s="274" t="s">
        <v>479</v>
      </c>
    </row>
    <row r="21" spans="1:2" ht="15" customHeight="1">
      <c r="A21" s="263" t="s">
        <v>403</v>
      </c>
      <c r="B21" s="274" t="s">
        <v>772</v>
      </c>
    </row>
    <row r="22" spans="1:2" ht="15" customHeight="1">
      <c r="A22" s="263" t="s">
        <v>404</v>
      </c>
      <c r="B22" s="274" t="s">
        <v>773</v>
      </c>
    </row>
    <row r="23" spans="1:2" ht="15" customHeight="1">
      <c r="A23" s="263" t="s">
        <v>435</v>
      </c>
      <c r="B23" s="372" t="s">
        <v>774</v>
      </c>
    </row>
    <row r="24" spans="1:2" ht="15" customHeight="1">
      <c r="A24" s="263" t="s">
        <v>405</v>
      </c>
      <c r="B24" s="136">
        <v>2016</v>
      </c>
    </row>
    <row r="25" spans="1:2" ht="15" customHeight="1">
      <c r="A25" s="263" t="s">
        <v>406</v>
      </c>
      <c r="B25" s="274" t="s">
        <v>470</v>
      </c>
    </row>
    <row r="26" spans="1:2" ht="15" customHeight="1">
      <c r="A26" s="263" t="s">
        <v>407</v>
      </c>
      <c r="B26" s="274" t="s">
        <v>775</v>
      </c>
    </row>
    <row r="27" spans="1:2" ht="15" customHeight="1">
      <c r="A27" s="263" t="s">
        <v>408</v>
      </c>
      <c r="B27" s="274" t="s">
        <v>776</v>
      </c>
    </row>
    <row r="28" spans="1:2" ht="15" customHeight="1">
      <c r="A28" s="263" t="s">
        <v>439</v>
      </c>
      <c r="B28" s="356" t="s">
        <v>777</v>
      </c>
    </row>
    <row r="29" spans="1:2" ht="15" customHeight="1">
      <c r="A29" s="263" t="s">
        <v>409</v>
      </c>
      <c r="B29" s="136">
        <v>2016</v>
      </c>
    </row>
    <row r="30" spans="1:2" ht="15" customHeight="1">
      <c r="A30" s="263" t="s">
        <v>410</v>
      </c>
      <c r="B30" s="274" t="s">
        <v>470</v>
      </c>
    </row>
    <row r="31" spans="1:2" ht="15" customHeight="1">
      <c r="A31" s="263" t="s">
        <v>411</v>
      </c>
      <c r="B31" s="274"/>
    </row>
    <row r="32" spans="1:2" ht="15" customHeight="1">
      <c r="A32" s="263" t="s">
        <v>412</v>
      </c>
      <c r="B32" s="274"/>
    </row>
    <row r="33" spans="1:2" ht="15" customHeight="1">
      <c r="A33" s="263" t="s">
        <v>440</v>
      </c>
      <c r="B33" s="274"/>
    </row>
    <row r="34" spans="1:2" ht="15" customHeight="1">
      <c r="A34" s="263" t="s">
        <v>413</v>
      </c>
      <c r="B34" s="274"/>
    </row>
    <row r="35" spans="1:2" ht="15" customHeight="1">
      <c r="A35" s="263" t="s">
        <v>414</v>
      </c>
      <c r="B35" s="258"/>
    </row>
    <row r="36" spans="1:2" ht="15" customHeight="1">
      <c r="A36" s="99" t="s">
        <v>401</v>
      </c>
      <c r="B36" s="258" t="s">
        <v>571</v>
      </c>
    </row>
    <row r="37" spans="1:2" ht="15" customHeight="1">
      <c r="A37" s="420" t="s">
        <v>1267</v>
      </c>
      <c r="B37" s="1025" t="s">
        <v>17</v>
      </c>
    </row>
    <row r="38" spans="1:2" ht="15" customHeight="1">
      <c r="A38" s="263" t="s">
        <v>402</v>
      </c>
      <c r="B38" s="258" t="s">
        <v>485</v>
      </c>
    </row>
  </sheetData>
  <hyperlinks>
    <hyperlink ref="C1" location="INDICE!A1" display="INDICE" xr:uid="{00000000-0004-0000-4E00-000000000000}"/>
    <hyperlink ref="A1" location="INDICE!C97" display="COMPONENTE" xr:uid="{00000000-0004-0000-4E00-000001000000}"/>
  </hyperlinks>
  <pageMargins left="0.7" right="0.7" top="0.75" bottom="0.75" header="0.3" footer="0.3"/>
  <pageSetup scale="71" fitToHeight="0"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filterMode="1">
    <tabColor theme="5" tint="-0.249977111117893"/>
  </sheetPr>
  <dimension ref="A1:O120"/>
  <sheetViews>
    <sheetView topLeftCell="C91" zoomScaleNormal="100" workbookViewId="0">
      <selection activeCell="A3" sqref="A1:M1048576"/>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6.44140625" style="768" bestFit="1" customWidth="1"/>
    <col min="9" max="9" width="19.33203125" style="825" bestFit="1" customWidth="1"/>
    <col min="10" max="10" width="16.44140625" style="767" bestFit="1" customWidth="1"/>
    <col min="11" max="11" width="19.33203125" style="825" bestFit="1" customWidth="1"/>
    <col min="12" max="13" width="19.33203125" style="825" customWidth="1"/>
    <col min="14" max="14" width="13.109375" style="527" bestFit="1" customWidth="1"/>
    <col min="15" max="16384" width="11.44140625" style="218"/>
  </cols>
  <sheetData>
    <row r="1" spans="1:15">
      <c r="A1" s="446" t="s">
        <v>31</v>
      </c>
      <c r="B1" s="1094" t="s">
        <v>720</v>
      </c>
      <c r="C1" s="1094"/>
      <c r="D1" s="1094"/>
      <c r="E1" s="1094"/>
      <c r="F1" s="1094"/>
      <c r="G1" s="1094"/>
      <c r="H1" s="1094"/>
      <c r="I1" s="1094"/>
      <c r="J1" s="1094"/>
      <c r="K1" s="1094"/>
      <c r="L1" s="1094"/>
      <c r="M1" s="1094"/>
      <c r="N1" s="625" t="s">
        <v>137</v>
      </c>
    </row>
    <row r="2" spans="1:15">
      <c r="A2" s="450"/>
      <c r="B2" s="471"/>
      <c r="C2" s="471"/>
      <c r="D2" s="461"/>
      <c r="E2" s="451"/>
      <c r="F2" s="451"/>
      <c r="G2" s="451"/>
      <c r="H2" s="1091" t="s">
        <v>1274</v>
      </c>
      <c r="I2" s="1092"/>
      <c r="J2" s="1093" t="s">
        <v>1269</v>
      </c>
      <c r="K2" s="1092"/>
      <c r="L2" s="1093" t="s">
        <v>1760</v>
      </c>
      <c r="M2" s="1092"/>
      <c r="N2" s="625" t="s">
        <v>449</v>
      </c>
    </row>
    <row r="3" spans="1:15" ht="28.8">
      <c r="A3" s="452" t="s">
        <v>165</v>
      </c>
      <c r="B3" s="452" t="s">
        <v>166</v>
      </c>
      <c r="C3" s="452" t="s">
        <v>167</v>
      </c>
      <c r="D3" s="436" t="s">
        <v>168</v>
      </c>
      <c r="E3" s="453" t="s">
        <v>169</v>
      </c>
      <c r="F3" s="453" t="s">
        <v>11</v>
      </c>
      <c r="G3" s="453" t="s">
        <v>487</v>
      </c>
      <c r="H3" s="765" t="s">
        <v>1294</v>
      </c>
      <c r="I3" s="660" t="s">
        <v>726</v>
      </c>
      <c r="J3" s="496" t="s">
        <v>1294</v>
      </c>
      <c r="K3" s="660" t="s">
        <v>726</v>
      </c>
      <c r="L3" s="496" t="s">
        <v>1294</v>
      </c>
      <c r="M3" s="660" t="s">
        <v>726</v>
      </c>
    </row>
    <row r="4" spans="1:15" s="429" customFormat="1" ht="15" hidden="1" customHeight="1">
      <c r="A4" s="447" t="s">
        <v>170</v>
      </c>
      <c r="B4" s="447" t="s">
        <v>171</v>
      </c>
      <c r="C4" s="448" t="s">
        <v>172</v>
      </c>
      <c r="D4" s="447" t="s">
        <v>173</v>
      </c>
      <c r="E4" s="449">
        <v>1001</v>
      </c>
      <c r="F4" s="447" t="s">
        <v>171</v>
      </c>
      <c r="G4" s="449">
        <v>1101</v>
      </c>
      <c r="H4" s="766">
        <v>24</v>
      </c>
      <c r="I4" s="824">
        <v>566.1</v>
      </c>
      <c r="J4" s="766">
        <v>89</v>
      </c>
      <c r="K4" s="824">
        <v>364.79</v>
      </c>
      <c r="L4" s="766">
        <v>89</v>
      </c>
      <c r="M4" s="313">
        <v>362.36</v>
      </c>
      <c r="N4" s="626"/>
      <c r="O4" s="822"/>
    </row>
    <row r="5" spans="1:15" s="429" customFormat="1" ht="15" hidden="1" customHeight="1">
      <c r="A5" s="421" t="s">
        <v>170</v>
      </c>
      <c r="B5" s="421" t="s">
        <v>171</v>
      </c>
      <c r="C5" s="95" t="s">
        <v>172</v>
      </c>
      <c r="D5" s="421" t="s">
        <v>173</v>
      </c>
      <c r="E5" s="312">
        <v>1001</v>
      </c>
      <c r="F5" s="421" t="s">
        <v>174</v>
      </c>
      <c r="G5" s="312">
        <v>1107</v>
      </c>
      <c r="H5" s="766">
        <v>27</v>
      </c>
      <c r="I5" s="824">
        <v>535.97</v>
      </c>
      <c r="J5" s="766">
        <v>70</v>
      </c>
      <c r="K5" s="824">
        <v>365.48</v>
      </c>
      <c r="L5" s="766">
        <v>70</v>
      </c>
      <c r="M5" s="313">
        <v>395.25</v>
      </c>
      <c r="N5" s="626"/>
      <c r="O5" s="822"/>
    </row>
    <row r="6" spans="1:15" s="429" customFormat="1" ht="15" hidden="1" customHeight="1">
      <c r="A6" s="421" t="s">
        <v>175</v>
      </c>
      <c r="B6" s="421" t="s">
        <v>175</v>
      </c>
      <c r="C6" s="95" t="s">
        <v>172</v>
      </c>
      <c r="D6" s="421" t="s">
        <v>175</v>
      </c>
      <c r="E6" s="312">
        <v>2101</v>
      </c>
      <c r="F6" s="421" t="s">
        <v>175</v>
      </c>
      <c r="G6" s="312">
        <v>2101</v>
      </c>
      <c r="H6" s="766">
        <v>45</v>
      </c>
      <c r="I6" s="824">
        <v>831.55</v>
      </c>
      <c r="J6" s="766">
        <v>126</v>
      </c>
      <c r="K6" s="824">
        <v>527.73</v>
      </c>
      <c r="L6" s="766">
        <v>126</v>
      </c>
      <c r="M6" s="313">
        <v>526.42999999999995</v>
      </c>
      <c r="N6" s="626"/>
      <c r="O6" s="822"/>
    </row>
    <row r="7" spans="1:15" s="429" customFormat="1" ht="15" hidden="1" customHeight="1">
      <c r="A7" s="421" t="s">
        <v>175</v>
      </c>
      <c r="B7" s="421" t="s">
        <v>176</v>
      </c>
      <c r="C7" s="95" t="s">
        <v>172</v>
      </c>
      <c r="D7" s="421" t="s">
        <v>177</v>
      </c>
      <c r="E7" s="312">
        <v>2201</v>
      </c>
      <c r="F7" s="421" t="s">
        <v>177</v>
      </c>
      <c r="G7" s="312">
        <v>2201</v>
      </c>
      <c r="H7" s="766">
        <v>19</v>
      </c>
      <c r="I7" s="824">
        <v>885.45</v>
      </c>
      <c r="J7" s="766">
        <v>42</v>
      </c>
      <c r="K7" s="824">
        <v>552.05999999999995</v>
      </c>
      <c r="L7" s="766">
        <v>42</v>
      </c>
      <c r="M7" s="313">
        <v>555</v>
      </c>
      <c r="N7" s="626"/>
      <c r="O7" s="822"/>
    </row>
    <row r="8" spans="1:15" s="429" customFormat="1" ht="15" hidden="1" customHeight="1">
      <c r="A8" s="421" t="s">
        <v>178</v>
      </c>
      <c r="B8" s="421" t="s">
        <v>179</v>
      </c>
      <c r="C8" s="95" t="s">
        <v>172</v>
      </c>
      <c r="D8" s="421" t="s">
        <v>180</v>
      </c>
      <c r="E8" s="312">
        <v>3001</v>
      </c>
      <c r="F8" s="421" t="s">
        <v>179</v>
      </c>
      <c r="G8" s="312">
        <v>3101</v>
      </c>
      <c r="H8" s="766">
        <v>34</v>
      </c>
      <c r="I8" s="824">
        <v>577.84</v>
      </c>
      <c r="J8" s="766">
        <v>73</v>
      </c>
      <c r="K8" s="824">
        <v>463.63</v>
      </c>
      <c r="L8" s="766">
        <v>73</v>
      </c>
      <c r="M8" s="313">
        <v>465.09</v>
      </c>
      <c r="N8" s="626"/>
      <c r="O8" s="822"/>
    </row>
    <row r="9" spans="1:15" s="429" customFormat="1" ht="15" hidden="1" customHeight="1">
      <c r="A9" s="421" t="s">
        <v>178</v>
      </c>
      <c r="B9" s="421" t="s">
        <v>179</v>
      </c>
      <c r="C9" s="95" t="s">
        <v>172</v>
      </c>
      <c r="D9" s="421" t="s">
        <v>180</v>
      </c>
      <c r="E9" s="312">
        <v>3001</v>
      </c>
      <c r="F9" s="421" t="s">
        <v>181</v>
      </c>
      <c r="G9" s="312">
        <v>3103</v>
      </c>
      <c r="H9" s="766">
        <v>5</v>
      </c>
      <c r="I9" s="824">
        <v>601.78</v>
      </c>
      <c r="J9" s="766">
        <v>9</v>
      </c>
      <c r="K9" s="824">
        <v>543.97</v>
      </c>
      <c r="L9" s="766">
        <v>9</v>
      </c>
      <c r="M9" s="313">
        <v>540.25</v>
      </c>
      <c r="N9" s="626"/>
      <c r="O9" s="822"/>
    </row>
    <row r="10" spans="1:15" s="429" customFormat="1" ht="15" hidden="1" customHeight="1">
      <c r="A10" s="421" t="s">
        <v>178</v>
      </c>
      <c r="B10" s="423" t="s">
        <v>182</v>
      </c>
      <c r="C10" s="95" t="s">
        <v>172</v>
      </c>
      <c r="D10" s="423" t="s">
        <v>183</v>
      </c>
      <c r="E10" s="312">
        <v>3301</v>
      </c>
      <c r="F10" s="423" t="s">
        <v>183</v>
      </c>
      <c r="G10" s="312">
        <v>3301</v>
      </c>
      <c r="H10" s="766">
        <v>13</v>
      </c>
      <c r="I10" s="824">
        <v>578.84</v>
      </c>
      <c r="J10" s="766">
        <v>34</v>
      </c>
      <c r="K10" s="824">
        <v>462.24</v>
      </c>
      <c r="L10" s="766">
        <v>34</v>
      </c>
      <c r="M10" s="313">
        <v>462.77</v>
      </c>
      <c r="N10" s="626"/>
      <c r="O10" s="822"/>
    </row>
    <row r="11" spans="1:15" s="429" customFormat="1" ht="15" hidden="1" customHeight="1">
      <c r="A11" s="421" t="s">
        <v>184</v>
      </c>
      <c r="B11" s="421" t="s">
        <v>185</v>
      </c>
      <c r="C11" s="95" t="s">
        <v>172</v>
      </c>
      <c r="D11" s="421" t="s">
        <v>186</v>
      </c>
      <c r="E11" s="312">
        <v>4001</v>
      </c>
      <c r="F11" s="421" t="s">
        <v>187</v>
      </c>
      <c r="G11" s="312">
        <v>4101</v>
      </c>
      <c r="H11" s="766">
        <v>46</v>
      </c>
      <c r="I11" s="824">
        <v>731.02</v>
      </c>
      <c r="J11" s="766">
        <v>149</v>
      </c>
      <c r="K11" s="824">
        <v>462.36</v>
      </c>
      <c r="L11" s="766">
        <v>149</v>
      </c>
      <c r="M11" s="313">
        <v>473.79</v>
      </c>
      <c r="N11" s="626"/>
      <c r="O11" s="822"/>
    </row>
    <row r="12" spans="1:15" s="429" customFormat="1" ht="15" hidden="1" customHeight="1">
      <c r="A12" s="421" t="s">
        <v>184</v>
      </c>
      <c r="B12" s="421" t="s">
        <v>185</v>
      </c>
      <c r="C12" s="95" t="s">
        <v>172</v>
      </c>
      <c r="D12" s="421" t="s">
        <v>186</v>
      </c>
      <c r="E12" s="312">
        <v>4001</v>
      </c>
      <c r="F12" s="421" t="s">
        <v>184</v>
      </c>
      <c r="G12" s="312">
        <v>4102</v>
      </c>
      <c r="H12" s="766">
        <v>41</v>
      </c>
      <c r="I12" s="824">
        <v>720.68</v>
      </c>
      <c r="J12" s="766">
        <v>149</v>
      </c>
      <c r="K12" s="824">
        <v>409.4</v>
      </c>
      <c r="L12" s="766">
        <v>149</v>
      </c>
      <c r="M12" s="313">
        <v>422.76</v>
      </c>
      <c r="N12" s="626"/>
      <c r="O12" s="822"/>
    </row>
    <row r="13" spans="1:15" s="429" customFormat="1" ht="15" hidden="1" customHeight="1">
      <c r="A13" s="421" t="s">
        <v>184</v>
      </c>
      <c r="B13" s="421" t="s">
        <v>188</v>
      </c>
      <c r="C13" s="95" t="s">
        <v>172</v>
      </c>
      <c r="D13" s="421" t="s">
        <v>189</v>
      </c>
      <c r="E13" s="312">
        <v>4301</v>
      </c>
      <c r="F13" s="424" t="s">
        <v>189</v>
      </c>
      <c r="G13" s="312">
        <v>4301</v>
      </c>
      <c r="H13" s="766">
        <v>29</v>
      </c>
      <c r="I13" s="824">
        <v>524.84</v>
      </c>
      <c r="J13" s="766">
        <v>73</v>
      </c>
      <c r="K13" s="824">
        <v>417.45</v>
      </c>
      <c r="L13" s="766">
        <v>73</v>
      </c>
      <c r="M13" s="313">
        <v>426.49</v>
      </c>
      <c r="N13" s="626"/>
      <c r="O13" s="822"/>
    </row>
    <row r="14" spans="1:15" s="429" customFormat="1" ht="15" hidden="1" customHeight="1">
      <c r="A14" s="421" t="s">
        <v>190</v>
      </c>
      <c r="B14" s="421" t="s">
        <v>190</v>
      </c>
      <c r="C14" s="95" t="s">
        <v>191</v>
      </c>
      <c r="D14" s="421" t="s">
        <v>191</v>
      </c>
      <c r="E14" s="312">
        <v>5001</v>
      </c>
      <c r="F14" s="421" t="s">
        <v>190</v>
      </c>
      <c r="G14" s="312">
        <v>5101</v>
      </c>
      <c r="H14" s="766">
        <v>40</v>
      </c>
      <c r="I14" s="824">
        <v>862.42</v>
      </c>
      <c r="J14" s="766">
        <v>161</v>
      </c>
      <c r="K14" s="824">
        <v>533.57000000000005</v>
      </c>
      <c r="L14" s="766">
        <v>161</v>
      </c>
      <c r="M14" s="313">
        <v>557.08000000000004</v>
      </c>
      <c r="N14" s="626"/>
      <c r="O14" s="822"/>
    </row>
    <row r="15" spans="1:15" s="429" customFormat="1" ht="15" hidden="1" customHeight="1">
      <c r="A15" s="421" t="s">
        <v>190</v>
      </c>
      <c r="B15" s="421" t="s">
        <v>190</v>
      </c>
      <c r="C15" s="95" t="s">
        <v>191</v>
      </c>
      <c r="D15" s="421" t="s">
        <v>191</v>
      </c>
      <c r="E15" s="312">
        <v>5001</v>
      </c>
      <c r="F15" s="421" t="s">
        <v>192</v>
      </c>
      <c r="G15" s="312">
        <v>5102</v>
      </c>
      <c r="H15" s="766">
        <v>5</v>
      </c>
      <c r="I15" s="824">
        <v>633.07000000000005</v>
      </c>
      <c r="J15" s="766">
        <v>16</v>
      </c>
      <c r="K15" s="824">
        <v>467.75</v>
      </c>
      <c r="L15" s="766">
        <v>16</v>
      </c>
      <c r="M15" s="313">
        <v>486.63</v>
      </c>
      <c r="N15" s="626"/>
      <c r="O15" s="822"/>
    </row>
    <row r="16" spans="1:15" s="429" customFormat="1" ht="15" hidden="1" customHeight="1">
      <c r="A16" s="421" t="s">
        <v>190</v>
      </c>
      <c r="B16" s="421" t="s">
        <v>190</v>
      </c>
      <c r="C16" s="95" t="s">
        <v>191</v>
      </c>
      <c r="D16" s="421" t="s">
        <v>191</v>
      </c>
      <c r="E16" s="312">
        <v>5001</v>
      </c>
      <c r="F16" s="421" t="s">
        <v>193</v>
      </c>
      <c r="G16" s="312">
        <v>5103</v>
      </c>
      <c r="H16" s="766">
        <v>6</v>
      </c>
      <c r="I16" s="824">
        <v>731.21</v>
      </c>
      <c r="J16" s="766">
        <v>16</v>
      </c>
      <c r="K16" s="824">
        <v>634.88</v>
      </c>
      <c r="L16" s="766">
        <v>16</v>
      </c>
      <c r="M16" s="313">
        <v>655.64</v>
      </c>
      <c r="N16" s="626"/>
      <c r="O16" s="822"/>
    </row>
    <row r="17" spans="1:15" s="429" customFormat="1" ht="15" hidden="1" customHeight="1">
      <c r="A17" s="421" t="s">
        <v>190</v>
      </c>
      <c r="B17" s="421" t="s">
        <v>190</v>
      </c>
      <c r="C17" s="95" t="s">
        <v>191</v>
      </c>
      <c r="D17" s="421" t="s">
        <v>191</v>
      </c>
      <c r="E17" s="312">
        <v>5001</v>
      </c>
      <c r="F17" s="421" t="s">
        <v>194</v>
      </c>
      <c r="G17" s="312">
        <v>5105</v>
      </c>
      <c r="H17" s="766">
        <v>9</v>
      </c>
      <c r="I17" s="824">
        <v>996.79</v>
      </c>
      <c r="J17" s="766">
        <v>13</v>
      </c>
      <c r="K17" s="824">
        <v>997.05</v>
      </c>
      <c r="L17" s="766">
        <v>13</v>
      </c>
      <c r="M17" s="313">
        <v>1048.07</v>
      </c>
      <c r="N17" s="626"/>
      <c r="O17" s="822"/>
    </row>
    <row r="18" spans="1:15" s="429" customFormat="1" ht="15" hidden="1" customHeight="1">
      <c r="A18" s="421" t="s">
        <v>190</v>
      </c>
      <c r="B18" s="421" t="s">
        <v>190</v>
      </c>
      <c r="C18" s="95" t="s">
        <v>191</v>
      </c>
      <c r="D18" s="421" t="s">
        <v>191</v>
      </c>
      <c r="E18" s="312">
        <v>5001</v>
      </c>
      <c r="F18" s="421" t="s">
        <v>195</v>
      </c>
      <c r="G18" s="312">
        <v>5107</v>
      </c>
      <c r="H18" s="766">
        <v>6</v>
      </c>
      <c r="I18" s="824">
        <v>718.33</v>
      </c>
      <c r="J18" s="766">
        <v>14</v>
      </c>
      <c r="K18" s="824">
        <v>563.89</v>
      </c>
      <c r="L18" s="766">
        <v>14</v>
      </c>
      <c r="M18" s="313">
        <v>569.91999999999996</v>
      </c>
      <c r="N18" s="626"/>
      <c r="O18" s="822"/>
    </row>
    <row r="19" spans="1:15" s="429" customFormat="1" ht="15" hidden="1" customHeight="1">
      <c r="A19" s="421" t="s">
        <v>190</v>
      </c>
      <c r="B19" s="421" t="s">
        <v>190</v>
      </c>
      <c r="C19" s="95" t="s">
        <v>191</v>
      </c>
      <c r="D19" s="421" t="s">
        <v>191</v>
      </c>
      <c r="E19" s="312">
        <v>5001</v>
      </c>
      <c r="F19" s="421" t="s">
        <v>196</v>
      </c>
      <c r="G19" s="312">
        <v>5109</v>
      </c>
      <c r="H19" s="766">
        <v>37</v>
      </c>
      <c r="I19" s="824">
        <v>944.92</v>
      </c>
      <c r="J19" s="766">
        <v>144</v>
      </c>
      <c r="K19" s="824">
        <v>545.5</v>
      </c>
      <c r="L19" s="766">
        <v>144</v>
      </c>
      <c r="M19" s="313">
        <v>552.14</v>
      </c>
      <c r="N19" s="626"/>
      <c r="O19" s="822"/>
    </row>
    <row r="20" spans="1:15" s="429" customFormat="1" ht="15" hidden="1" customHeight="1">
      <c r="A20" s="421" t="s">
        <v>190</v>
      </c>
      <c r="B20" s="423" t="s">
        <v>197</v>
      </c>
      <c r="C20" s="95" t="s">
        <v>172</v>
      </c>
      <c r="D20" s="423" t="s">
        <v>198</v>
      </c>
      <c r="E20" s="312">
        <v>5301</v>
      </c>
      <c r="F20" s="425" t="s">
        <v>197</v>
      </c>
      <c r="G20" s="312">
        <v>5301</v>
      </c>
      <c r="H20" s="766">
        <v>11</v>
      </c>
      <c r="I20" s="824">
        <v>687.34</v>
      </c>
      <c r="J20" s="766">
        <v>17</v>
      </c>
      <c r="K20" s="824">
        <v>829.82</v>
      </c>
      <c r="L20" s="766">
        <v>17</v>
      </c>
      <c r="M20" s="313">
        <v>843.9</v>
      </c>
      <c r="N20" s="626"/>
      <c r="O20" s="822"/>
    </row>
    <row r="21" spans="1:15" s="429" customFormat="1" ht="15" hidden="1" customHeight="1">
      <c r="A21" s="421" t="s">
        <v>190</v>
      </c>
      <c r="B21" s="423" t="s">
        <v>197</v>
      </c>
      <c r="C21" s="95" t="s">
        <v>172</v>
      </c>
      <c r="D21" s="423" t="s">
        <v>198</v>
      </c>
      <c r="E21" s="312">
        <v>5301</v>
      </c>
      <c r="F21" s="425" t="s">
        <v>199</v>
      </c>
      <c r="G21" s="312">
        <v>5304</v>
      </c>
      <c r="H21" s="766">
        <v>3</v>
      </c>
      <c r="I21" s="824">
        <v>1031.76</v>
      </c>
      <c r="J21" s="766">
        <v>6</v>
      </c>
      <c r="K21" s="824">
        <v>838.71</v>
      </c>
      <c r="L21" s="766">
        <v>6</v>
      </c>
      <c r="M21" s="313">
        <v>868.23</v>
      </c>
      <c r="N21" s="626"/>
      <c r="O21" s="822"/>
    </row>
    <row r="22" spans="1:15" s="429" customFormat="1" ht="15" hidden="1" customHeight="1">
      <c r="A22" s="421" t="s">
        <v>190</v>
      </c>
      <c r="B22" s="423" t="s">
        <v>200</v>
      </c>
      <c r="C22" s="95" t="s">
        <v>172</v>
      </c>
      <c r="D22" s="423" t="s">
        <v>201</v>
      </c>
      <c r="E22" s="312">
        <v>5501</v>
      </c>
      <c r="F22" s="425" t="s">
        <v>200</v>
      </c>
      <c r="G22" s="312">
        <v>5501</v>
      </c>
      <c r="H22" s="766">
        <v>20</v>
      </c>
      <c r="I22" s="824">
        <v>646.16</v>
      </c>
      <c r="J22" s="766">
        <v>26</v>
      </c>
      <c r="K22" s="824">
        <v>680.28</v>
      </c>
      <c r="L22" s="766">
        <v>26</v>
      </c>
      <c r="M22" s="313">
        <v>686.28</v>
      </c>
      <c r="N22" s="626"/>
      <c r="O22" s="822"/>
    </row>
    <row r="23" spans="1:15" s="429" customFormat="1" ht="15" hidden="1" customHeight="1">
      <c r="A23" s="421" t="s">
        <v>190</v>
      </c>
      <c r="B23" s="423" t="s">
        <v>200</v>
      </c>
      <c r="C23" s="95" t="s">
        <v>172</v>
      </c>
      <c r="D23" s="423" t="s">
        <v>201</v>
      </c>
      <c r="E23" s="312">
        <v>5501</v>
      </c>
      <c r="F23" s="425" t="s">
        <v>202</v>
      </c>
      <c r="G23" s="312">
        <v>5502</v>
      </c>
      <c r="H23" s="766">
        <v>18</v>
      </c>
      <c r="I23" s="824">
        <v>544.88</v>
      </c>
      <c r="J23" s="766">
        <v>24</v>
      </c>
      <c r="K23" s="824">
        <v>630.67999999999995</v>
      </c>
      <c r="L23" s="766">
        <v>24</v>
      </c>
      <c r="M23" s="313">
        <v>624.9</v>
      </c>
      <c r="N23" s="626"/>
      <c r="O23" s="822"/>
    </row>
    <row r="24" spans="1:15" s="429" customFormat="1" ht="15" hidden="1" customHeight="1">
      <c r="A24" s="421" t="s">
        <v>190</v>
      </c>
      <c r="B24" s="423" t="s">
        <v>200</v>
      </c>
      <c r="C24" s="95" t="s">
        <v>172</v>
      </c>
      <c r="D24" s="423" t="s">
        <v>201</v>
      </c>
      <c r="E24" s="312">
        <v>5501</v>
      </c>
      <c r="F24" s="425" t="s">
        <v>203</v>
      </c>
      <c r="G24" s="312">
        <v>5503</v>
      </c>
      <c r="H24" s="766">
        <v>5</v>
      </c>
      <c r="I24" s="824">
        <v>1056.98</v>
      </c>
      <c r="J24" s="766">
        <v>8</v>
      </c>
      <c r="K24" s="824">
        <v>959.41</v>
      </c>
      <c r="L24" s="766">
        <v>8</v>
      </c>
      <c r="M24" s="313">
        <v>960.65</v>
      </c>
      <c r="N24" s="626"/>
      <c r="O24" s="822"/>
    </row>
    <row r="25" spans="1:15" s="429" customFormat="1" ht="15" hidden="1" customHeight="1">
      <c r="A25" s="421" t="s">
        <v>190</v>
      </c>
      <c r="B25" s="423" t="s">
        <v>200</v>
      </c>
      <c r="C25" s="95" t="s">
        <v>172</v>
      </c>
      <c r="D25" s="423" t="s">
        <v>201</v>
      </c>
      <c r="E25" s="312">
        <v>5501</v>
      </c>
      <c r="F25" s="425" t="s">
        <v>204</v>
      </c>
      <c r="G25" s="312">
        <v>5504</v>
      </c>
      <c r="H25" s="766">
        <v>4</v>
      </c>
      <c r="I25" s="824">
        <v>806.45</v>
      </c>
      <c r="J25" s="766">
        <v>9</v>
      </c>
      <c r="K25" s="824">
        <v>723.49</v>
      </c>
      <c r="L25" s="766">
        <v>9</v>
      </c>
      <c r="M25" s="313">
        <v>722.55</v>
      </c>
      <c r="N25" s="626"/>
      <c r="O25" s="822"/>
    </row>
    <row r="26" spans="1:15" s="429" customFormat="1" ht="15" hidden="1" customHeight="1">
      <c r="A26" s="421" t="s">
        <v>190</v>
      </c>
      <c r="B26" s="421" t="s">
        <v>205</v>
      </c>
      <c r="C26" s="95" t="s">
        <v>172</v>
      </c>
      <c r="D26" s="421" t="s">
        <v>206</v>
      </c>
      <c r="E26" s="312">
        <v>5601</v>
      </c>
      <c r="F26" s="424" t="s">
        <v>205</v>
      </c>
      <c r="G26" s="312">
        <v>5601</v>
      </c>
      <c r="H26" s="766">
        <v>21</v>
      </c>
      <c r="I26" s="824">
        <v>582.01</v>
      </c>
      <c r="J26" s="766">
        <v>71</v>
      </c>
      <c r="K26" s="824">
        <v>420.47</v>
      </c>
      <c r="L26" s="766">
        <v>71</v>
      </c>
      <c r="M26" s="313">
        <v>428.24</v>
      </c>
      <c r="N26" s="626"/>
      <c r="O26" s="822"/>
    </row>
    <row r="27" spans="1:15" s="429" customFormat="1" ht="15" hidden="1" customHeight="1">
      <c r="A27" s="421" t="s">
        <v>190</v>
      </c>
      <c r="B27" s="421" t="s">
        <v>205</v>
      </c>
      <c r="C27" s="95" t="s">
        <v>172</v>
      </c>
      <c r="D27" s="421" t="s">
        <v>206</v>
      </c>
      <c r="E27" s="312">
        <v>5601</v>
      </c>
      <c r="F27" s="424" t="s">
        <v>207</v>
      </c>
      <c r="G27" s="312">
        <v>5603</v>
      </c>
      <c r="H27" s="766">
        <v>6</v>
      </c>
      <c r="I27" s="824">
        <v>887.09</v>
      </c>
      <c r="J27" s="766">
        <v>14</v>
      </c>
      <c r="K27" s="824">
        <v>686.22</v>
      </c>
      <c r="L27" s="766">
        <v>14</v>
      </c>
      <c r="M27" s="313">
        <v>695.03</v>
      </c>
      <c r="N27" s="626"/>
      <c r="O27" s="822"/>
    </row>
    <row r="28" spans="1:15" s="429" customFormat="1" ht="15" hidden="1" customHeight="1">
      <c r="A28" s="421" t="s">
        <v>190</v>
      </c>
      <c r="B28" s="421" t="s">
        <v>205</v>
      </c>
      <c r="C28" s="95" t="s">
        <v>172</v>
      </c>
      <c r="D28" s="421" t="s">
        <v>206</v>
      </c>
      <c r="E28" s="312">
        <v>5601</v>
      </c>
      <c r="F28" s="424" t="s">
        <v>208</v>
      </c>
      <c r="G28" s="312">
        <v>5606</v>
      </c>
      <c r="H28" s="766">
        <v>3</v>
      </c>
      <c r="I28" s="824">
        <v>1406.78</v>
      </c>
      <c r="J28" s="766">
        <v>5</v>
      </c>
      <c r="K28" s="824">
        <v>1080.3800000000001</v>
      </c>
      <c r="L28" s="766">
        <v>5</v>
      </c>
      <c r="M28" s="313">
        <v>1079.68</v>
      </c>
      <c r="N28" s="626"/>
      <c r="O28" s="822"/>
    </row>
    <row r="29" spans="1:15" s="429" customFormat="1" ht="15" hidden="1" customHeight="1">
      <c r="A29" s="421" t="s">
        <v>190</v>
      </c>
      <c r="B29" s="423" t="s">
        <v>209</v>
      </c>
      <c r="C29" s="95" t="s">
        <v>172</v>
      </c>
      <c r="D29" s="423" t="s">
        <v>210</v>
      </c>
      <c r="E29" s="312">
        <v>5701</v>
      </c>
      <c r="F29" s="425" t="s">
        <v>210</v>
      </c>
      <c r="G29" s="312">
        <v>5701</v>
      </c>
      <c r="H29" s="766">
        <v>14</v>
      </c>
      <c r="I29" s="824">
        <v>666.07</v>
      </c>
      <c r="J29" s="766">
        <v>23</v>
      </c>
      <c r="K29" s="824">
        <v>693.74</v>
      </c>
      <c r="L29" s="766">
        <v>23</v>
      </c>
      <c r="M29" s="313">
        <v>694.82</v>
      </c>
      <c r="N29" s="626"/>
      <c r="O29" s="822"/>
    </row>
    <row r="30" spans="1:15" s="429" customFormat="1" ht="15" hidden="1" customHeight="1">
      <c r="A30" s="421" t="s">
        <v>190</v>
      </c>
      <c r="B30" s="421" t="s">
        <v>211</v>
      </c>
      <c r="C30" s="95" t="s">
        <v>191</v>
      </c>
      <c r="D30" s="421" t="s">
        <v>191</v>
      </c>
      <c r="E30" s="312">
        <v>5001</v>
      </c>
      <c r="F30" s="421" t="s">
        <v>212</v>
      </c>
      <c r="G30" s="312">
        <v>5801</v>
      </c>
      <c r="H30" s="766">
        <v>21</v>
      </c>
      <c r="I30" s="824">
        <v>844.6</v>
      </c>
      <c r="J30" s="766">
        <v>106</v>
      </c>
      <c r="K30" s="824">
        <v>470.37</v>
      </c>
      <c r="L30" s="766">
        <v>106</v>
      </c>
      <c r="M30" s="313">
        <v>472.4</v>
      </c>
      <c r="N30" s="626"/>
      <c r="O30" s="822"/>
    </row>
    <row r="31" spans="1:15" s="429" customFormat="1" ht="15" hidden="1" customHeight="1">
      <c r="A31" s="421" t="s">
        <v>190</v>
      </c>
      <c r="B31" s="421" t="s">
        <v>211</v>
      </c>
      <c r="C31" s="95" t="s">
        <v>191</v>
      </c>
      <c r="D31" s="421" t="s">
        <v>191</v>
      </c>
      <c r="E31" s="312">
        <v>5001</v>
      </c>
      <c r="F31" s="421" t="s">
        <v>213</v>
      </c>
      <c r="G31" s="312">
        <v>5802</v>
      </c>
      <c r="H31" s="766">
        <v>11</v>
      </c>
      <c r="I31" s="824">
        <v>873.47</v>
      </c>
      <c r="J31" s="766">
        <v>30</v>
      </c>
      <c r="K31" s="824">
        <v>562.66</v>
      </c>
      <c r="L31" s="766">
        <v>30</v>
      </c>
      <c r="M31" s="313">
        <v>568.51</v>
      </c>
      <c r="N31" s="626"/>
      <c r="O31" s="822"/>
    </row>
    <row r="32" spans="1:15" s="429" customFormat="1" ht="15" hidden="1" customHeight="1">
      <c r="A32" s="421" t="s">
        <v>190</v>
      </c>
      <c r="B32" s="421" t="s">
        <v>211</v>
      </c>
      <c r="C32" s="95" t="s">
        <v>191</v>
      </c>
      <c r="D32" s="421" t="s">
        <v>191</v>
      </c>
      <c r="E32" s="312">
        <v>5001</v>
      </c>
      <c r="F32" s="421" t="s">
        <v>214</v>
      </c>
      <c r="G32" s="312">
        <v>5803</v>
      </c>
      <c r="H32" s="766">
        <v>3</v>
      </c>
      <c r="I32" s="824">
        <v>1059.97</v>
      </c>
      <c r="J32" s="766">
        <v>7</v>
      </c>
      <c r="K32" s="824">
        <v>1050.08</v>
      </c>
      <c r="L32" s="766">
        <v>7</v>
      </c>
      <c r="M32" s="313">
        <v>1070.9100000000001</v>
      </c>
      <c r="N32" s="626"/>
      <c r="O32" s="822"/>
    </row>
    <row r="33" spans="1:15" s="429" customFormat="1" ht="15" hidden="1" customHeight="1">
      <c r="A33" s="421" t="s">
        <v>190</v>
      </c>
      <c r="B33" s="421" t="s">
        <v>211</v>
      </c>
      <c r="C33" s="95" t="s">
        <v>191</v>
      </c>
      <c r="D33" s="421" t="s">
        <v>191</v>
      </c>
      <c r="E33" s="312">
        <v>5001</v>
      </c>
      <c r="F33" s="421" t="s">
        <v>215</v>
      </c>
      <c r="G33" s="312">
        <v>5804</v>
      </c>
      <c r="H33" s="766">
        <v>17</v>
      </c>
      <c r="I33" s="824">
        <v>1129.19</v>
      </c>
      <c r="J33" s="766">
        <v>69</v>
      </c>
      <c r="K33" s="824">
        <v>584.54999999999995</v>
      </c>
      <c r="L33" s="766">
        <v>69</v>
      </c>
      <c r="M33" s="313">
        <v>595.25</v>
      </c>
      <c r="N33" s="626"/>
      <c r="O33" s="822"/>
    </row>
    <row r="34" spans="1:15" s="429" customFormat="1" ht="15" hidden="1" customHeight="1">
      <c r="A34" s="421" t="s">
        <v>216</v>
      </c>
      <c r="B34" s="421" t="s">
        <v>217</v>
      </c>
      <c r="C34" s="95" t="s">
        <v>172</v>
      </c>
      <c r="D34" s="421" t="s">
        <v>218</v>
      </c>
      <c r="E34" s="312">
        <v>6001</v>
      </c>
      <c r="F34" s="421" t="s">
        <v>219</v>
      </c>
      <c r="G34" s="312">
        <v>6101</v>
      </c>
      <c r="H34" s="766">
        <v>38</v>
      </c>
      <c r="I34" s="824">
        <v>916.43</v>
      </c>
      <c r="J34" s="766">
        <v>143</v>
      </c>
      <c r="K34" s="824">
        <v>469.43</v>
      </c>
      <c r="L34" s="766">
        <v>143</v>
      </c>
      <c r="M34" s="313">
        <v>481.4</v>
      </c>
      <c r="N34" s="626"/>
      <c r="O34" s="822"/>
    </row>
    <row r="35" spans="1:15" s="429" customFormat="1" ht="15" hidden="1" customHeight="1">
      <c r="A35" s="421" t="s">
        <v>216</v>
      </c>
      <c r="B35" s="421" t="s">
        <v>217</v>
      </c>
      <c r="C35" s="95" t="s">
        <v>172</v>
      </c>
      <c r="D35" s="421" t="s">
        <v>218</v>
      </c>
      <c r="E35" s="312">
        <v>6001</v>
      </c>
      <c r="F35" s="421" t="s">
        <v>220</v>
      </c>
      <c r="G35" s="312">
        <v>6108</v>
      </c>
      <c r="H35" s="766">
        <v>13</v>
      </c>
      <c r="I35" s="824">
        <v>1265.72</v>
      </c>
      <c r="J35" s="766">
        <v>31</v>
      </c>
      <c r="K35" s="824">
        <v>883.04</v>
      </c>
      <c r="L35" s="766">
        <v>31</v>
      </c>
      <c r="M35" s="313">
        <v>897.56</v>
      </c>
      <c r="N35" s="626"/>
      <c r="O35" s="822"/>
    </row>
    <row r="36" spans="1:15" s="429" customFormat="1" ht="15" hidden="1" customHeight="1">
      <c r="A36" s="421" t="s">
        <v>216</v>
      </c>
      <c r="B36" s="423" t="s">
        <v>217</v>
      </c>
      <c r="C36" s="95" t="s">
        <v>172</v>
      </c>
      <c r="D36" s="423" t="s">
        <v>221</v>
      </c>
      <c r="E36" s="312">
        <v>6115</v>
      </c>
      <c r="F36" s="423" t="s">
        <v>221</v>
      </c>
      <c r="G36" s="312">
        <v>6115</v>
      </c>
      <c r="H36" s="766">
        <v>11</v>
      </c>
      <c r="I36" s="824">
        <v>626.70000000000005</v>
      </c>
      <c r="J36" s="766">
        <v>33</v>
      </c>
      <c r="K36" s="824">
        <v>543.54</v>
      </c>
      <c r="L36" s="766">
        <v>33</v>
      </c>
      <c r="M36" s="313">
        <v>605.36</v>
      </c>
      <c r="N36" s="626"/>
      <c r="O36" s="822"/>
    </row>
    <row r="37" spans="1:15" s="429" customFormat="1" ht="15" hidden="1" customHeight="1">
      <c r="A37" s="421" t="s">
        <v>216</v>
      </c>
      <c r="B37" s="423" t="s">
        <v>222</v>
      </c>
      <c r="C37" s="95" t="s">
        <v>172</v>
      </c>
      <c r="D37" s="423" t="s">
        <v>223</v>
      </c>
      <c r="E37" s="312">
        <v>6301</v>
      </c>
      <c r="F37" s="425" t="s">
        <v>223</v>
      </c>
      <c r="G37" s="312">
        <v>6301</v>
      </c>
      <c r="H37" s="766">
        <v>22</v>
      </c>
      <c r="I37" s="824">
        <v>614.86</v>
      </c>
      <c r="J37" s="766">
        <v>57</v>
      </c>
      <c r="K37" s="824">
        <v>452.22</v>
      </c>
      <c r="L37" s="766">
        <v>57</v>
      </c>
      <c r="M37" s="313">
        <v>425.17</v>
      </c>
      <c r="N37" s="626"/>
      <c r="O37" s="822"/>
    </row>
    <row r="38" spans="1:15" s="429" customFormat="1" ht="15" hidden="1" customHeight="1">
      <c r="A38" s="421" t="s">
        <v>224</v>
      </c>
      <c r="B38" s="421" t="s">
        <v>225</v>
      </c>
      <c r="C38" s="95" t="s">
        <v>172</v>
      </c>
      <c r="D38" s="421" t="s">
        <v>226</v>
      </c>
      <c r="E38" s="312">
        <v>7001</v>
      </c>
      <c r="F38" s="421" t="s">
        <v>225</v>
      </c>
      <c r="G38" s="312">
        <v>7101</v>
      </c>
      <c r="H38" s="766">
        <v>43</v>
      </c>
      <c r="I38" s="824">
        <v>738.2</v>
      </c>
      <c r="J38" s="766">
        <v>133</v>
      </c>
      <c r="K38" s="824">
        <v>513.89</v>
      </c>
      <c r="L38" s="766">
        <v>133</v>
      </c>
      <c r="M38" s="313">
        <v>532.78</v>
      </c>
      <c r="N38" s="626"/>
      <c r="O38" s="822"/>
    </row>
    <row r="39" spans="1:15" s="429" customFormat="1" ht="15" hidden="1" customHeight="1">
      <c r="A39" s="421" t="s">
        <v>224</v>
      </c>
      <c r="B39" s="423" t="s">
        <v>225</v>
      </c>
      <c r="C39" s="95" t="s">
        <v>172</v>
      </c>
      <c r="D39" s="423" t="s">
        <v>227</v>
      </c>
      <c r="E39" s="312">
        <v>7102</v>
      </c>
      <c r="F39" s="423" t="s">
        <v>227</v>
      </c>
      <c r="G39" s="312">
        <v>7102</v>
      </c>
      <c r="H39" s="766">
        <v>10</v>
      </c>
      <c r="I39" s="824">
        <v>592.24</v>
      </c>
      <c r="J39" s="766">
        <v>25</v>
      </c>
      <c r="K39" s="824">
        <v>522.32000000000005</v>
      </c>
      <c r="L39" s="766">
        <v>25</v>
      </c>
      <c r="M39" s="313">
        <v>521.91999999999996</v>
      </c>
      <c r="N39" s="626"/>
      <c r="O39" s="822"/>
    </row>
    <row r="40" spans="1:15" s="429" customFormat="1" ht="15" hidden="1" customHeight="1">
      <c r="A40" s="421" t="s">
        <v>224</v>
      </c>
      <c r="B40" s="421" t="s">
        <v>225</v>
      </c>
      <c r="C40" s="95" t="s">
        <v>172</v>
      </c>
      <c r="D40" s="421" t="s">
        <v>226</v>
      </c>
      <c r="E40" s="312">
        <v>7001</v>
      </c>
      <c r="F40" s="421" t="s">
        <v>224</v>
      </c>
      <c r="G40" s="312">
        <v>7105</v>
      </c>
      <c r="H40" s="766">
        <v>12</v>
      </c>
      <c r="I40" s="824">
        <v>626.14</v>
      </c>
      <c r="J40" s="766">
        <v>24</v>
      </c>
      <c r="K40" s="824">
        <v>494.09</v>
      </c>
      <c r="L40" s="766">
        <v>24</v>
      </c>
      <c r="M40" s="313">
        <v>508.09</v>
      </c>
      <c r="N40" s="626"/>
      <c r="O40" s="822"/>
    </row>
    <row r="41" spans="1:15" s="429" customFormat="1" ht="15" hidden="1" customHeight="1">
      <c r="A41" s="421" t="s">
        <v>224</v>
      </c>
      <c r="B41" s="421" t="s">
        <v>228</v>
      </c>
      <c r="C41" s="95" t="s">
        <v>172</v>
      </c>
      <c r="D41" s="421" t="s">
        <v>229</v>
      </c>
      <c r="E41" s="312">
        <v>7301</v>
      </c>
      <c r="F41" s="424" t="s">
        <v>228</v>
      </c>
      <c r="G41" s="312">
        <v>7301</v>
      </c>
      <c r="H41" s="766">
        <v>29</v>
      </c>
      <c r="I41" s="824">
        <v>696.27</v>
      </c>
      <c r="J41" s="766">
        <v>91</v>
      </c>
      <c r="K41" s="824">
        <v>429.51</v>
      </c>
      <c r="L41" s="766">
        <v>91</v>
      </c>
      <c r="M41" s="313">
        <v>435.94</v>
      </c>
      <c r="N41" s="626"/>
      <c r="O41" s="822"/>
    </row>
    <row r="42" spans="1:15" s="429" customFormat="1" ht="15" hidden="1" customHeight="1">
      <c r="A42" s="421" t="s">
        <v>224</v>
      </c>
      <c r="B42" s="421" t="s">
        <v>228</v>
      </c>
      <c r="C42" s="95" t="s">
        <v>172</v>
      </c>
      <c r="D42" s="421" t="s">
        <v>229</v>
      </c>
      <c r="E42" s="312">
        <v>7301</v>
      </c>
      <c r="F42" s="424" t="s">
        <v>230</v>
      </c>
      <c r="G42" s="312">
        <v>7305</v>
      </c>
      <c r="H42" s="766">
        <v>3</v>
      </c>
      <c r="I42" s="824">
        <v>369.13</v>
      </c>
      <c r="J42" s="766">
        <v>5</v>
      </c>
      <c r="K42" s="824">
        <v>349.04</v>
      </c>
      <c r="L42" s="766">
        <v>5</v>
      </c>
      <c r="M42" s="313">
        <v>349.04</v>
      </c>
      <c r="N42" s="626"/>
      <c r="O42" s="822"/>
    </row>
    <row r="43" spans="1:15" s="429" customFormat="1" ht="15" hidden="1" customHeight="1">
      <c r="A43" s="421" t="s">
        <v>224</v>
      </c>
      <c r="B43" s="421" t="s">
        <v>228</v>
      </c>
      <c r="C43" s="95" t="s">
        <v>172</v>
      </c>
      <c r="D43" s="421" t="s">
        <v>229</v>
      </c>
      <c r="E43" s="312">
        <v>7301</v>
      </c>
      <c r="F43" s="424" t="s">
        <v>231</v>
      </c>
      <c r="G43" s="312">
        <v>7306</v>
      </c>
      <c r="H43" s="766">
        <v>6</v>
      </c>
      <c r="I43" s="824">
        <v>357.08</v>
      </c>
      <c r="J43" s="766">
        <v>9</v>
      </c>
      <c r="K43" s="824">
        <v>307.58</v>
      </c>
      <c r="L43" s="766">
        <v>9</v>
      </c>
      <c r="M43" s="313">
        <v>368.21</v>
      </c>
      <c r="N43" s="626"/>
      <c r="O43" s="822"/>
    </row>
    <row r="44" spans="1:15" s="429" customFormat="1" ht="15" hidden="1" customHeight="1">
      <c r="A44" s="421" t="s">
        <v>224</v>
      </c>
      <c r="B44" s="423" t="s">
        <v>232</v>
      </c>
      <c r="C44" s="95" t="s">
        <v>172</v>
      </c>
      <c r="D44" s="423" t="s">
        <v>232</v>
      </c>
      <c r="E44" s="312">
        <v>7401</v>
      </c>
      <c r="F44" s="425" t="s">
        <v>232</v>
      </c>
      <c r="G44" s="312">
        <v>7401</v>
      </c>
      <c r="H44" s="766">
        <v>28</v>
      </c>
      <c r="I44" s="824">
        <v>565.6</v>
      </c>
      <c r="J44" s="766">
        <v>69</v>
      </c>
      <c r="K44" s="824">
        <v>373.06</v>
      </c>
      <c r="L44" s="766">
        <v>69</v>
      </c>
      <c r="M44" s="313">
        <v>375.87</v>
      </c>
      <c r="N44" s="626"/>
      <c r="O44" s="822"/>
    </row>
    <row r="45" spans="1:15" s="429" customFormat="1" ht="15" hidden="1" customHeight="1">
      <c r="A45" s="421" t="s">
        <v>233</v>
      </c>
      <c r="B45" s="421" t="s">
        <v>234</v>
      </c>
      <c r="C45" s="95" t="s">
        <v>235</v>
      </c>
      <c r="D45" s="421" t="s">
        <v>235</v>
      </c>
      <c r="E45" s="312">
        <v>8001</v>
      </c>
      <c r="F45" s="421" t="s">
        <v>234</v>
      </c>
      <c r="G45" s="312">
        <v>8101</v>
      </c>
      <c r="H45" s="766">
        <v>30</v>
      </c>
      <c r="I45" s="824">
        <v>871.67</v>
      </c>
      <c r="J45" s="766">
        <v>111</v>
      </c>
      <c r="K45" s="824">
        <v>487.28</v>
      </c>
      <c r="L45" s="766">
        <v>111</v>
      </c>
      <c r="M45" s="313">
        <v>486.35</v>
      </c>
      <c r="N45" s="626"/>
      <c r="O45" s="822"/>
    </row>
    <row r="46" spans="1:15" s="429" customFormat="1" ht="15" hidden="1" customHeight="1">
      <c r="A46" s="421" t="s">
        <v>233</v>
      </c>
      <c r="B46" s="421" t="s">
        <v>234</v>
      </c>
      <c r="C46" s="95" t="s">
        <v>235</v>
      </c>
      <c r="D46" s="421" t="s">
        <v>235</v>
      </c>
      <c r="E46" s="312">
        <v>8001</v>
      </c>
      <c r="F46" s="421" t="s">
        <v>236</v>
      </c>
      <c r="G46" s="312">
        <v>8102</v>
      </c>
      <c r="H46" s="766">
        <v>30</v>
      </c>
      <c r="I46" s="824">
        <v>641.15</v>
      </c>
      <c r="J46" s="766">
        <v>84</v>
      </c>
      <c r="K46" s="824">
        <v>450.21</v>
      </c>
      <c r="L46" s="766">
        <v>84</v>
      </c>
      <c r="M46" s="313">
        <v>455.17</v>
      </c>
      <c r="N46" s="626"/>
      <c r="O46" s="822"/>
    </row>
    <row r="47" spans="1:15" s="429" customFormat="1" ht="15" hidden="1" customHeight="1">
      <c r="A47" s="421" t="s">
        <v>233</v>
      </c>
      <c r="B47" s="421" t="s">
        <v>234</v>
      </c>
      <c r="C47" s="95" t="s">
        <v>235</v>
      </c>
      <c r="D47" s="421" t="s">
        <v>235</v>
      </c>
      <c r="E47" s="312">
        <v>8001</v>
      </c>
      <c r="F47" s="421" t="s">
        <v>237</v>
      </c>
      <c r="G47" s="312">
        <v>8103</v>
      </c>
      <c r="H47" s="766">
        <v>12</v>
      </c>
      <c r="I47" s="824">
        <v>858.51</v>
      </c>
      <c r="J47" s="766">
        <v>44</v>
      </c>
      <c r="K47" s="824">
        <v>566.04</v>
      </c>
      <c r="L47" s="766">
        <v>44</v>
      </c>
      <c r="M47" s="313">
        <v>566.79</v>
      </c>
      <c r="N47" s="626"/>
      <c r="O47" s="822"/>
    </row>
    <row r="48" spans="1:15" s="429" customFormat="1" ht="15" hidden="1" customHeight="1">
      <c r="A48" s="421" t="s">
        <v>233</v>
      </c>
      <c r="B48" s="421" t="s">
        <v>234</v>
      </c>
      <c r="C48" s="95" t="s">
        <v>235</v>
      </c>
      <c r="D48" s="421" t="s">
        <v>235</v>
      </c>
      <c r="E48" s="312">
        <v>8001</v>
      </c>
      <c r="F48" s="421" t="s">
        <v>238</v>
      </c>
      <c r="G48" s="312">
        <v>8105</v>
      </c>
      <c r="H48" s="766">
        <v>8</v>
      </c>
      <c r="I48" s="824">
        <v>578.53</v>
      </c>
      <c r="J48" s="766">
        <v>7</v>
      </c>
      <c r="K48" s="824">
        <v>630.38</v>
      </c>
      <c r="L48" s="766">
        <v>7</v>
      </c>
      <c r="M48" s="313">
        <v>634.16999999999996</v>
      </c>
      <c r="N48" s="626"/>
      <c r="O48" s="822"/>
    </row>
    <row r="49" spans="1:15" s="429" customFormat="1" ht="15" hidden="1" customHeight="1">
      <c r="A49" s="421" t="s">
        <v>233</v>
      </c>
      <c r="B49" s="421" t="s">
        <v>234</v>
      </c>
      <c r="C49" s="95" t="s">
        <v>235</v>
      </c>
      <c r="D49" s="421" t="s">
        <v>235</v>
      </c>
      <c r="E49" s="312">
        <v>8001</v>
      </c>
      <c r="F49" s="421" t="s">
        <v>239</v>
      </c>
      <c r="G49" s="312">
        <v>8106</v>
      </c>
      <c r="H49" s="766">
        <v>18</v>
      </c>
      <c r="I49" s="824">
        <v>458.68</v>
      </c>
      <c r="J49" s="766">
        <v>34</v>
      </c>
      <c r="K49" s="824">
        <v>401.41</v>
      </c>
      <c r="L49" s="766">
        <v>34</v>
      </c>
      <c r="M49" s="313">
        <v>401.44</v>
      </c>
      <c r="N49" s="626"/>
      <c r="O49" s="822"/>
    </row>
    <row r="50" spans="1:15" s="429" customFormat="1" ht="15" hidden="1" customHeight="1">
      <c r="A50" s="421" t="s">
        <v>233</v>
      </c>
      <c r="B50" s="421" t="s">
        <v>234</v>
      </c>
      <c r="C50" s="95" t="s">
        <v>235</v>
      </c>
      <c r="D50" s="421" t="s">
        <v>235</v>
      </c>
      <c r="E50" s="312">
        <v>8001</v>
      </c>
      <c r="F50" s="421" t="s">
        <v>240</v>
      </c>
      <c r="G50" s="312">
        <v>8107</v>
      </c>
      <c r="H50" s="766">
        <v>15</v>
      </c>
      <c r="I50" s="824">
        <v>540.21</v>
      </c>
      <c r="J50" s="766">
        <v>40</v>
      </c>
      <c r="K50" s="824">
        <v>442.28</v>
      </c>
      <c r="L50" s="766">
        <v>40</v>
      </c>
      <c r="M50" s="313">
        <v>434.31</v>
      </c>
      <c r="N50" s="626"/>
      <c r="O50" s="822"/>
    </row>
    <row r="51" spans="1:15" s="429" customFormat="1" ht="15" hidden="1" customHeight="1">
      <c r="A51" s="421" t="s">
        <v>233</v>
      </c>
      <c r="B51" s="421" t="s">
        <v>234</v>
      </c>
      <c r="C51" s="95" t="s">
        <v>235</v>
      </c>
      <c r="D51" s="421" t="s">
        <v>235</v>
      </c>
      <c r="E51" s="312">
        <v>8001</v>
      </c>
      <c r="F51" s="421" t="s">
        <v>241</v>
      </c>
      <c r="G51" s="312">
        <v>8108</v>
      </c>
      <c r="H51" s="766">
        <v>28</v>
      </c>
      <c r="I51" s="824">
        <v>1270.55</v>
      </c>
      <c r="J51" s="766">
        <v>76</v>
      </c>
      <c r="K51" s="824">
        <v>576.84</v>
      </c>
      <c r="L51" s="766">
        <v>76</v>
      </c>
      <c r="M51" s="313">
        <v>581.75</v>
      </c>
      <c r="N51" s="626"/>
      <c r="O51" s="822"/>
    </row>
    <row r="52" spans="1:15" s="429" customFormat="1" ht="15" hidden="1" customHeight="1">
      <c r="A52" s="421" t="s">
        <v>233</v>
      </c>
      <c r="B52" s="421" t="s">
        <v>234</v>
      </c>
      <c r="C52" s="95" t="s">
        <v>235</v>
      </c>
      <c r="D52" s="421" t="s">
        <v>235</v>
      </c>
      <c r="E52" s="312">
        <v>8001</v>
      </c>
      <c r="F52" s="421" t="s">
        <v>242</v>
      </c>
      <c r="G52" s="312">
        <v>8109</v>
      </c>
      <c r="H52" s="766">
        <v>4</v>
      </c>
      <c r="I52" s="824">
        <v>441.99</v>
      </c>
      <c r="J52" s="766">
        <v>4</v>
      </c>
      <c r="K52" s="824">
        <v>572.09</v>
      </c>
      <c r="L52" s="766">
        <v>4</v>
      </c>
      <c r="M52" s="313">
        <v>559.36</v>
      </c>
      <c r="N52" s="626"/>
      <c r="O52" s="822"/>
    </row>
    <row r="53" spans="1:15" s="429" customFormat="1" ht="15" hidden="1" customHeight="1">
      <c r="A53" s="421" t="s">
        <v>233</v>
      </c>
      <c r="B53" s="421" t="s">
        <v>234</v>
      </c>
      <c r="C53" s="95" t="s">
        <v>235</v>
      </c>
      <c r="D53" s="421" t="s">
        <v>235</v>
      </c>
      <c r="E53" s="312">
        <v>8001</v>
      </c>
      <c r="F53" s="421" t="s">
        <v>243</v>
      </c>
      <c r="G53" s="312">
        <v>8110</v>
      </c>
      <c r="H53" s="766">
        <v>30</v>
      </c>
      <c r="I53" s="824">
        <v>830.8</v>
      </c>
      <c r="J53" s="766">
        <v>87</v>
      </c>
      <c r="K53" s="824">
        <v>483.87</v>
      </c>
      <c r="L53" s="766">
        <v>87</v>
      </c>
      <c r="M53" s="313">
        <v>477.99</v>
      </c>
      <c r="N53" s="626"/>
      <c r="O53" s="822"/>
    </row>
    <row r="54" spans="1:15" s="429" customFormat="1" ht="15" hidden="1" customHeight="1">
      <c r="A54" s="421" t="s">
        <v>233</v>
      </c>
      <c r="B54" s="421" t="s">
        <v>234</v>
      </c>
      <c r="C54" s="95" t="s">
        <v>235</v>
      </c>
      <c r="D54" s="421" t="s">
        <v>235</v>
      </c>
      <c r="E54" s="312">
        <v>8001</v>
      </c>
      <c r="F54" s="421" t="s">
        <v>244</v>
      </c>
      <c r="G54" s="312">
        <v>8111</v>
      </c>
      <c r="H54" s="766">
        <v>19</v>
      </c>
      <c r="I54" s="824">
        <v>693.09</v>
      </c>
      <c r="J54" s="766">
        <v>32</v>
      </c>
      <c r="K54" s="824">
        <v>615.97</v>
      </c>
      <c r="L54" s="766">
        <v>32</v>
      </c>
      <c r="M54" s="313">
        <v>623</v>
      </c>
      <c r="N54" s="626"/>
      <c r="O54" s="822"/>
    </row>
    <row r="55" spans="1:15" s="429" customFormat="1" ht="15" hidden="1" customHeight="1">
      <c r="A55" s="421" t="s">
        <v>233</v>
      </c>
      <c r="B55" s="421" t="s">
        <v>234</v>
      </c>
      <c r="C55" s="95" t="s">
        <v>235</v>
      </c>
      <c r="D55" s="421" t="s">
        <v>235</v>
      </c>
      <c r="E55" s="312">
        <v>8001</v>
      </c>
      <c r="F55" s="421" t="s">
        <v>245</v>
      </c>
      <c r="G55" s="312">
        <v>8112</v>
      </c>
      <c r="H55" s="766">
        <v>14</v>
      </c>
      <c r="I55" s="824">
        <v>499.99</v>
      </c>
      <c r="J55" s="766">
        <v>42</v>
      </c>
      <c r="K55" s="824">
        <v>367.01</v>
      </c>
      <c r="L55" s="766">
        <v>42</v>
      </c>
      <c r="M55" s="313">
        <v>367.07</v>
      </c>
      <c r="N55" s="626"/>
      <c r="O55" s="822"/>
    </row>
    <row r="56" spans="1:15" s="429" customFormat="1" ht="15" hidden="1" customHeight="1">
      <c r="A56" s="421" t="s">
        <v>233</v>
      </c>
      <c r="B56" s="421" t="s">
        <v>233</v>
      </c>
      <c r="C56" s="95" t="s">
        <v>172</v>
      </c>
      <c r="D56" s="421" t="s">
        <v>246</v>
      </c>
      <c r="E56" s="312">
        <v>8301</v>
      </c>
      <c r="F56" s="421" t="s">
        <v>247</v>
      </c>
      <c r="G56" s="312">
        <v>8301</v>
      </c>
      <c r="H56" s="766">
        <v>35</v>
      </c>
      <c r="I56" s="824">
        <v>653.02</v>
      </c>
      <c r="J56" s="766">
        <v>47</v>
      </c>
      <c r="K56" s="824">
        <v>753.62</v>
      </c>
      <c r="L56" s="766">
        <v>47</v>
      </c>
      <c r="M56" s="313">
        <v>754.88</v>
      </c>
      <c r="N56" s="626"/>
      <c r="O56" s="822"/>
    </row>
    <row r="57" spans="1:15" s="429" customFormat="1" ht="15" hidden="1" customHeight="1">
      <c r="A57" s="421" t="s">
        <v>233</v>
      </c>
      <c r="B57" s="421" t="s">
        <v>233</v>
      </c>
      <c r="C57" s="95" t="s">
        <v>172</v>
      </c>
      <c r="D57" s="421" t="s">
        <v>246</v>
      </c>
      <c r="E57" s="312">
        <v>8301</v>
      </c>
      <c r="F57" s="424" t="s">
        <v>248</v>
      </c>
      <c r="G57" s="312">
        <v>8306</v>
      </c>
      <c r="H57" s="766">
        <v>9</v>
      </c>
      <c r="I57" s="824">
        <v>563.86</v>
      </c>
      <c r="J57" s="766">
        <v>7</v>
      </c>
      <c r="K57" s="824">
        <v>588.47</v>
      </c>
      <c r="L57" s="766">
        <v>7</v>
      </c>
      <c r="M57" s="313">
        <v>588.33000000000004</v>
      </c>
      <c r="N57" s="626"/>
      <c r="O57" s="822"/>
    </row>
    <row r="58" spans="1:15" s="429" customFormat="1" ht="15" hidden="1" customHeight="1">
      <c r="A58" s="421" t="s">
        <v>249</v>
      </c>
      <c r="B58" s="421" t="s">
        <v>250</v>
      </c>
      <c r="C58" s="95" t="s">
        <v>172</v>
      </c>
      <c r="D58" s="421" t="s">
        <v>251</v>
      </c>
      <c r="E58" s="312">
        <v>9001</v>
      </c>
      <c r="F58" s="421" t="s">
        <v>252</v>
      </c>
      <c r="G58" s="312">
        <v>9101</v>
      </c>
      <c r="H58" s="766">
        <v>64</v>
      </c>
      <c r="I58" s="824">
        <v>767.24</v>
      </c>
      <c r="J58" s="766">
        <v>160</v>
      </c>
      <c r="K58" s="824">
        <v>610.74</v>
      </c>
      <c r="L58" s="766">
        <v>160</v>
      </c>
      <c r="M58" s="313">
        <v>619.5</v>
      </c>
      <c r="N58" s="626"/>
      <c r="O58" s="822"/>
    </row>
    <row r="59" spans="1:15" s="429" customFormat="1" ht="15" hidden="1" customHeight="1">
      <c r="A59" s="421" t="s">
        <v>249</v>
      </c>
      <c r="B59" s="421" t="s">
        <v>250</v>
      </c>
      <c r="C59" s="95" t="s">
        <v>172</v>
      </c>
      <c r="D59" s="421" t="s">
        <v>251</v>
      </c>
      <c r="E59" s="312">
        <v>9001</v>
      </c>
      <c r="F59" s="421" t="s">
        <v>253</v>
      </c>
      <c r="G59" s="312">
        <v>9112</v>
      </c>
      <c r="H59" s="766">
        <v>21</v>
      </c>
      <c r="I59" s="824">
        <v>383.11</v>
      </c>
      <c r="J59" s="766">
        <v>15</v>
      </c>
      <c r="K59" s="824">
        <v>497.71</v>
      </c>
      <c r="L59" s="766">
        <v>15</v>
      </c>
      <c r="M59" s="313">
        <v>540.19000000000005</v>
      </c>
      <c r="N59" s="626"/>
      <c r="O59" s="822"/>
    </row>
    <row r="60" spans="1:15" s="429" customFormat="1" ht="15" hidden="1" customHeight="1">
      <c r="A60" s="421" t="s">
        <v>249</v>
      </c>
      <c r="B60" s="423" t="s">
        <v>250</v>
      </c>
      <c r="C60" s="95" t="s">
        <v>172</v>
      </c>
      <c r="D60" s="423" t="s">
        <v>254</v>
      </c>
      <c r="E60" s="312">
        <v>9120</v>
      </c>
      <c r="F60" s="423" t="s">
        <v>254</v>
      </c>
      <c r="G60" s="312">
        <v>9120</v>
      </c>
      <c r="H60" s="766">
        <v>20</v>
      </c>
      <c r="I60" s="824">
        <v>425.98</v>
      </c>
      <c r="J60" s="766">
        <v>20</v>
      </c>
      <c r="K60" s="824">
        <v>657.2</v>
      </c>
      <c r="L60" s="766">
        <v>20</v>
      </c>
      <c r="M60" s="313">
        <v>678.54</v>
      </c>
      <c r="N60" s="626"/>
      <c r="O60" s="822"/>
    </row>
    <row r="61" spans="1:15" s="429" customFormat="1" ht="15" hidden="1" customHeight="1">
      <c r="A61" s="421" t="s">
        <v>249</v>
      </c>
      <c r="B61" s="423" t="s">
        <v>255</v>
      </c>
      <c r="C61" s="95" t="s">
        <v>172</v>
      </c>
      <c r="D61" s="423" t="s">
        <v>256</v>
      </c>
      <c r="E61" s="312">
        <v>9201</v>
      </c>
      <c r="F61" s="423" t="s">
        <v>256</v>
      </c>
      <c r="G61" s="312">
        <v>9201</v>
      </c>
      <c r="H61" s="766">
        <v>24</v>
      </c>
      <c r="I61" s="824">
        <v>437.27</v>
      </c>
      <c r="J61" s="766">
        <v>40</v>
      </c>
      <c r="K61" s="824">
        <v>385.66</v>
      </c>
      <c r="L61" s="766">
        <v>40</v>
      </c>
      <c r="M61" s="313">
        <v>372.44</v>
      </c>
      <c r="N61" s="626"/>
      <c r="O61" s="822"/>
    </row>
    <row r="62" spans="1:15" s="429" customFormat="1" ht="15" hidden="1" customHeight="1">
      <c r="A62" s="421" t="s">
        <v>257</v>
      </c>
      <c r="B62" s="421" t="s">
        <v>258</v>
      </c>
      <c r="C62" s="95" t="s">
        <v>172</v>
      </c>
      <c r="D62" s="421" t="s">
        <v>259</v>
      </c>
      <c r="E62" s="312">
        <v>10001</v>
      </c>
      <c r="F62" s="421" t="s">
        <v>260</v>
      </c>
      <c r="G62" s="312">
        <v>10101</v>
      </c>
      <c r="H62" s="766">
        <v>72</v>
      </c>
      <c r="I62" s="824">
        <v>577.38</v>
      </c>
      <c r="J62" s="766">
        <v>164</v>
      </c>
      <c r="K62" s="824">
        <v>478.76</v>
      </c>
      <c r="L62" s="766">
        <v>164</v>
      </c>
      <c r="M62" s="313">
        <v>483.26</v>
      </c>
      <c r="N62" s="626"/>
      <c r="O62" s="822"/>
    </row>
    <row r="63" spans="1:15" s="429" customFormat="1" ht="15" hidden="1" customHeight="1">
      <c r="A63" s="421" t="s">
        <v>257</v>
      </c>
      <c r="B63" s="421" t="s">
        <v>258</v>
      </c>
      <c r="C63" s="95" t="s">
        <v>172</v>
      </c>
      <c r="D63" s="421" t="s">
        <v>259</v>
      </c>
      <c r="E63" s="312">
        <v>10001</v>
      </c>
      <c r="F63" s="421" t="s">
        <v>261</v>
      </c>
      <c r="G63" s="312">
        <v>10109</v>
      </c>
      <c r="H63" s="766">
        <v>9</v>
      </c>
      <c r="I63" s="824">
        <v>728.87</v>
      </c>
      <c r="J63" s="766">
        <v>21</v>
      </c>
      <c r="K63" s="824">
        <v>617.37</v>
      </c>
      <c r="L63" s="766">
        <v>21</v>
      </c>
      <c r="M63" s="313">
        <v>642.16999999999996</v>
      </c>
      <c r="N63" s="626"/>
      <c r="O63" s="822"/>
    </row>
    <row r="64" spans="1:15" s="429" customFormat="1" ht="15" hidden="1" customHeight="1">
      <c r="A64" s="421" t="s">
        <v>257</v>
      </c>
      <c r="B64" s="423" t="s">
        <v>262</v>
      </c>
      <c r="C64" s="95" t="s">
        <v>172</v>
      </c>
      <c r="D64" s="423" t="s">
        <v>263</v>
      </c>
      <c r="E64" s="312">
        <v>10201</v>
      </c>
      <c r="F64" s="423" t="s">
        <v>263</v>
      </c>
      <c r="G64" s="312">
        <v>10201</v>
      </c>
      <c r="H64" s="766">
        <v>10</v>
      </c>
      <c r="I64" s="824">
        <v>695.13</v>
      </c>
      <c r="J64" s="766">
        <v>30</v>
      </c>
      <c r="K64" s="824">
        <v>456.22</v>
      </c>
      <c r="L64" s="766">
        <v>30</v>
      </c>
      <c r="M64" s="313">
        <v>466.48</v>
      </c>
      <c r="N64" s="626"/>
      <c r="O64" s="822"/>
    </row>
    <row r="65" spans="1:15" s="429" customFormat="1" ht="15" hidden="1" customHeight="1">
      <c r="A65" s="421" t="s">
        <v>257</v>
      </c>
      <c r="B65" s="421" t="s">
        <v>264</v>
      </c>
      <c r="C65" s="95" t="s">
        <v>172</v>
      </c>
      <c r="D65" s="421" t="s">
        <v>264</v>
      </c>
      <c r="E65" s="312">
        <v>10301</v>
      </c>
      <c r="F65" s="421" t="s">
        <v>264</v>
      </c>
      <c r="G65" s="312">
        <v>10301</v>
      </c>
      <c r="H65" s="766">
        <v>34</v>
      </c>
      <c r="I65" s="824">
        <v>680.16</v>
      </c>
      <c r="J65" s="766">
        <v>98</v>
      </c>
      <c r="K65" s="824">
        <v>415.8</v>
      </c>
      <c r="L65" s="766">
        <v>98</v>
      </c>
      <c r="M65" s="313">
        <v>410.44</v>
      </c>
      <c r="N65" s="626"/>
      <c r="O65" s="822"/>
    </row>
    <row r="66" spans="1:15" s="429" customFormat="1" ht="15" hidden="1" customHeight="1">
      <c r="A66" s="421" t="s">
        <v>265</v>
      </c>
      <c r="B66" s="423" t="s">
        <v>266</v>
      </c>
      <c r="C66" s="95" t="s">
        <v>172</v>
      </c>
      <c r="D66" s="423" t="s">
        <v>266</v>
      </c>
      <c r="E66" s="312">
        <v>11101</v>
      </c>
      <c r="F66" s="423" t="s">
        <v>266</v>
      </c>
      <c r="G66" s="312">
        <v>11101</v>
      </c>
      <c r="H66" s="766">
        <v>13</v>
      </c>
      <c r="I66" s="824">
        <v>530.29</v>
      </c>
      <c r="J66" s="766">
        <v>35</v>
      </c>
      <c r="K66" s="824">
        <v>388.51</v>
      </c>
      <c r="L66" s="766">
        <v>35</v>
      </c>
      <c r="M66" s="313">
        <v>391.4</v>
      </c>
      <c r="N66" s="626"/>
      <c r="O66" s="822"/>
    </row>
    <row r="67" spans="1:15" s="429" customFormat="1" ht="15" hidden="1" customHeight="1">
      <c r="A67" s="421" t="s">
        <v>267</v>
      </c>
      <c r="B67" s="421" t="s">
        <v>267</v>
      </c>
      <c r="C67" s="95" t="s">
        <v>172</v>
      </c>
      <c r="D67" s="421" t="s">
        <v>268</v>
      </c>
      <c r="E67" s="312">
        <v>12101</v>
      </c>
      <c r="F67" s="424" t="s">
        <v>268</v>
      </c>
      <c r="G67" s="312">
        <v>12101</v>
      </c>
      <c r="H67" s="766">
        <v>24</v>
      </c>
      <c r="I67" s="824">
        <v>674.07</v>
      </c>
      <c r="J67" s="766">
        <v>62</v>
      </c>
      <c r="K67" s="824">
        <v>486.72</v>
      </c>
      <c r="L67" s="766">
        <v>62</v>
      </c>
      <c r="M67" s="313">
        <v>499.84</v>
      </c>
      <c r="N67" s="626"/>
      <c r="O67" s="822"/>
    </row>
    <row r="68" spans="1:15" s="429" customFormat="1" ht="15" customHeight="1">
      <c r="A68" s="421" t="s">
        <v>269</v>
      </c>
      <c r="B68" s="421" t="s">
        <v>270</v>
      </c>
      <c r="C68" s="95" t="s">
        <v>271</v>
      </c>
      <c r="D68" s="421" t="s">
        <v>271</v>
      </c>
      <c r="E68" s="312">
        <v>13001</v>
      </c>
      <c r="F68" s="421" t="s">
        <v>270</v>
      </c>
      <c r="G68" s="312">
        <v>13101</v>
      </c>
      <c r="H68" s="766">
        <v>34</v>
      </c>
      <c r="I68" s="824">
        <v>600.70000000000005</v>
      </c>
      <c r="J68" s="766">
        <v>101</v>
      </c>
      <c r="K68" s="824">
        <v>335.76</v>
      </c>
      <c r="L68" s="766">
        <v>94</v>
      </c>
      <c r="M68" s="313">
        <v>389.63</v>
      </c>
      <c r="N68" s="626"/>
      <c r="O68" s="822"/>
    </row>
    <row r="69" spans="1:15" s="429" customFormat="1" ht="15" customHeight="1">
      <c r="A69" s="421" t="s">
        <v>269</v>
      </c>
      <c r="B69" s="421" t="s">
        <v>270</v>
      </c>
      <c r="C69" s="95" t="s">
        <v>271</v>
      </c>
      <c r="D69" s="421" t="s">
        <v>271</v>
      </c>
      <c r="E69" s="312">
        <v>13001</v>
      </c>
      <c r="F69" s="421" t="s">
        <v>272</v>
      </c>
      <c r="G69" s="312">
        <v>13102</v>
      </c>
      <c r="H69" s="766">
        <v>16</v>
      </c>
      <c r="I69" s="824">
        <v>533.76</v>
      </c>
      <c r="J69" s="766">
        <v>45</v>
      </c>
      <c r="K69" s="824">
        <v>354.01</v>
      </c>
      <c r="L69" s="766">
        <v>44</v>
      </c>
      <c r="M69" s="313">
        <v>349.78</v>
      </c>
      <c r="N69" s="626"/>
      <c r="O69" s="822"/>
    </row>
    <row r="70" spans="1:15" s="429" customFormat="1" ht="15" customHeight="1">
      <c r="A70" s="421" t="s">
        <v>269</v>
      </c>
      <c r="B70" s="421" t="s">
        <v>270</v>
      </c>
      <c r="C70" s="95" t="s">
        <v>271</v>
      </c>
      <c r="D70" s="421" t="s">
        <v>271</v>
      </c>
      <c r="E70" s="312">
        <v>13001</v>
      </c>
      <c r="F70" s="421" t="s">
        <v>273</v>
      </c>
      <c r="G70" s="312">
        <v>13103</v>
      </c>
      <c r="H70" s="766">
        <v>23</v>
      </c>
      <c r="I70" s="824">
        <v>421.25</v>
      </c>
      <c r="J70" s="766">
        <v>63</v>
      </c>
      <c r="K70" s="824">
        <v>277.67</v>
      </c>
      <c r="L70" s="766">
        <v>63</v>
      </c>
      <c r="M70" s="313">
        <v>278.31</v>
      </c>
      <c r="N70" s="626"/>
      <c r="O70" s="822"/>
    </row>
    <row r="71" spans="1:15" s="429" customFormat="1" ht="15" customHeight="1">
      <c r="A71" s="421" t="s">
        <v>269</v>
      </c>
      <c r="B71" s="421" t="s">
        <v>270</v>
      </c>
      <c r="C71" s="95" t="s">
        <v>271</v>
      </c>
      <c r="D71" s="421" t="s">
        <v>271</v>
      </c>
      <c r="E71" s="312">
        <v>13001</v>
      </c>
      <c r="F71" s="421" t="s">
        <v>274</v>
      </c>
      <c r="G71" s="312">
        <v>13104</v>
      </c>
      <c r="H71" s="766">
        <v>19</v>
      </c>
      <c r="I71" s="824">
        <v>545.70000000000005</v>
      </c>
      <c r="J71" s="766">
        <v>66</v>
      </c>
      <c r="K71" s="824">
        <v>307.94</v>
      </c>
      <c r="L71" s="766">
        <v>66</v>
      </c>
      <c r="M71" s="313">
        <v>308.24</v>
      </c>
      <c r="N71" s="626"/>
      <c r="O71" s="822"/>
    </row>
    <row r="72" spans="1:15" s="429" customFormat="1" ht="15" customHeight="1">
      <c r="A72" s="421" t="s">
        <v>269</v>
      </c>
      <c r="B72" s="421" t="s">
        <v>270</v>
      </c>
      <c r="C72" s="95" t="s">
        <v>271</v>
      </c>
      <c r="D72" s="421" t="s">
        <v>271</v>
      </c>
      <c r="E72" s="312">
        <v>13001</v>
      </c>
      <c r="F72" s="421" t="s">
        <v>275</v>
      </c>
      <c r="G72" s="312">
        <v>13105</v>
      </c>
      <c r="H72" s="766">
        <v>33</v>
      </c>
      <c r="I72" s="824">
        <v>435.52</v>
      </c>
      <c r="J72" s="766">
        <v>103</v>
      </c>
      <c r="K72" s="824">
        <v>286.5</v>
      </c>
      <c r="L72" s="766">
        <v>103</v>
      </c>
      <c r="M72" s="313">
        <v>294.3</v>
      </c>
      <c r="N72" s="626"/>
      <c r="O72" s="822"/>
    </row>
    <row r="73" spans="1:15" s="429" customFormat="1" ht="15" customHeight="1">
      <c r="A73" s="421" t="s">
        <v>269</v>
      </c>
      <c r="B73" s="421" t="s">
        <v>270</v>
      </c>
      <c r="C73" s="95" t="s">
        <v>271</v>
      </c>
      <c r="D73" s="421" t="s">
        <v>271</v>
      </c>
      <c r="E73" s="312">
        <v>13001</v>
      </c>
      <c r="F73" s="421" t="s">
        <v>276</v>
      </c>
      <c r="G73" s="312">
        <v>13106</v>
      </c>
      <c r="H73" s="766">
        <v>25</v>
      </c>
      <c r="I73" s="824">
        <v>614.04999999999995</v>
      </c>
      <c r="J73" s="766">
        <v>69</v>
      </c>
      <c r="K73" s="824">
        <v>326.61</v>
      </c>
      <c r="L73" s="766">
        <v>68</v>
      </c>
      <c r="M73" s="313">
        <v>328.11</v>
      </c>
      <c r="N73" s="626"/>
      <c r="O73" s="822"/>
    </row>
    <row r="74" spans="1:15" s="429" customFormat="1" ht="15" customHeight="1">
      <c r="A74" s="421" t="s">
        <v>269</v>
      </c>
      <c r="B74" s="421" t="s">
        <v>270</v>
      </c>
      <c r="C74" s="95" t="s">
        <v>271</v>
      </c>
      <c r="D74" s="421" t="s">
        <v>271</v>
      </c>
      <c r="E74" s="312">
        <v>13001</v>
      </c>
      <c r="F74" s="421" t="s">
        <v>277</v>
      </c>
      <c r="G74" s="312">
        <v>13107</v>
      </c>
      <c r="H74" s="766">
        <v>15</v>
      </c>
      <c r="I74" s="824">
        <v>1345.66</v>
      </c>
      <c r="J74" s="766">
        <v>32</v>
      </c>
      <c r="K74" s="824">
        <v>647.13</v>
      </c>
      <c r="L74" s="766">
        <v>30</v>
      </c>
      <c r="M74" s="313">
        <v>795.39</v>
      </c>
      <c r="N74" s="626"/>
      <c r="O74" s="822"/>
    </row>
    <row r="75" spans="1:15" s="429" customFormat="1" ht="15" customHeight="1">
      <c r="A75" s="421" t="s">
        <v>269</v>
      </c>
      <c r="B75" s="421" t="s">
        <v>270</v>
      </c>
      <c r="C75" s="95" t="s">
        <v>271</v>
      </c>
      <c r="D75" s="421" t="s">
        <v>271</v>
      </c>
      <c r="E75" s="312">
        <v>13001</v>
      </c>
      <c r="F75" s="421" t="s">
        <v>278</v>
      </c>
      <c r="G75" s="312">
        <v>13108</v>
      </c>
      <c r="H75" s="766">
        <v>7</v>
      </c>
      <c r="I75" s="824">
        <v>756.64</v>
      </c>
      <c r="J75" s="766">
        <v>33</v>
      </c>
      <c r="K75" s="824">
        <v>353.92</v>
      </c>
      <c r="L75" s="766">
        <v>33</v>
      </c>
      <c r="M75" s="313">
        <v>359.21</v>
      </c>
      <c r="N75" s="626"/>
      <c r="O75" s="822"/>
    </row>
    <row r="76" spans="1:15" s="429" customFormat="1" ht="15" customHeight="1">
      <c r="A76" s="421" t="s">
        <v>269</v>
      </c>
      <c r="B76" s="421" t="s">
        <v>270</v>
      </c>
      <c r="C76" s="95" t="s">
        <v>271</v>
      </c>
      <c r="D76" s="421" t="s">
        <v>271</v>
      </c>
      <c r="E76" s="312">
        <v>13001</v>
      </c>
      <c r="F76" s="421" t="s">
        <v>279</v>
      </c>
      <c r="G76" s="312">
        <v>13109</v>
      </c>
      <c r="H76" s="766">
        <v>11</v>
      </c>
      <c r="I76" s="824">
        <v>702.56</v>
      </c>
      <c r="J76" s="766">
        <v>50</v>
      </c>
      <c r="K76" s="824">
        <v>326.95999999999998</v>
      </c>
      <c r="L76" s="766">
        <v>50</v>
      </c>
      <c r="M76" s="313">
        <v>330.55</v>
      </c>
      <c r="N76" s="626"/>
      <c r="O76" s="822"/>
    </row>
    <row r="77" spans="1:15" s="429" customFormat="1" ht="15" customHeight="1">
      <c r="A77" s="421" t="s">
        <v>269</v>
      </c>
      <c r="B77" s="421" t="s">
        <v>270</v>
      </c>
      <c r="C77" s="95" t="s">
        <v>271</v>
      </c>
      <c r="D77" s="421" t="s">
        <v>271</v>
      </c>
      <c r="E77" s="312">
        <v>13001</v>
      </c>
      <c r="F77" s="421" t="s">
        <v>280</v>
      </c>
      <c r="G77" s="312">
        <v>13110</v>
      </c>
      <c r="H77" s="766">
        <v>35</v>
      </c>
      <c r="I77" s="824">
        <v>761.23</v>
      </c>
      <c r="J77" s="766">
        <v>184</v>
      </c>
      <c r="K77" s="824">
        <v>422.46</v>
      </c>
      <c r="L77" s="766">
        <v>182</v>
      </c>
      <c r="M77" s="313">
        <v>427.54</v>
      </c>
      <c r="N77" s="626"/>
      <c r="O77" s="822"/>
    </row>
    <row r="78" spans="1:15" s="429" customFormat="1" ht="15" customHeight="1">
      <c r="A78" s="421" t="s">
        <v>269</v>
      </c>
      <c r="B78" s="421" t="s">
        <v>270</v>
      </c>
      <c r="C78" s="95" t="s">
        <v>271</v>
      </c>
      <c r="D78" s="421" t="s">
        <v>271</v>
      </c>
      <c r="E78" s="312">
        <v>13001</v>
      </c>
      <c r="F78" s="421" t="s">
        <v>281</v>
      </c>
      <c r="G78" s="312">
        <v>13111</v>
      </c>
      <c r="H78" s="766">
        <v>27</v>
      </c>
      <c r="I78" s="824">
        <v>405.04</v>
      </c>
      <c r="J78" s="766">
        <v>67</v>
      </c>
      <c r="K78" s="824">
        <v>288.68</v>
      </c>
      <c r="L78" s="766">
        <v>67</v>
      </c>
      <c r="M78" s="313">
        <v>288.75</v>
      </c>
      <c r="N78" s="626"/>
      <c r="O78" s="822"/>
    </row>
    <row r="79" spans="1:15" s="429" customFormat="1" ht="15" customHeight="1">
      <c r="A79" s="421" t="s">
        <v>269</v>
      </c>
      <c r="B79" s="421" t="s">
        <v>270</v>
      </c>
      <c r="C79" s="95" t="s">
        <v>271</v>
      </c>
      <c r="D79" s="421" t="s">
        <v>271</v>
      </c>
      <c r="E79" s="312">
        <v>13001</v>
      </c>
      <c r="F79" s="421" t="s">
        <v>282</v>
      </c>
      <c r="G79" s="312">
        <v>13112</v>
      </c>
      <c r="H79" s="766">
        <v>36</v>
      </c>
      <c r="I79" s="824">
        <v>394.24</v>
      </c>
      <c r="J79" s="766">
        <v>96</v>
      </c>
      <c r="K79" s="824">
        <v>300.33999999999997</v>
      </c>
      <c r="L79" s="766">
        <v>96</v>
      </c>
      <c r="M79" s="313">
        <v>304.41000000000003</v>
      </c>
      <c r="N79" s="626"/>
      <c r="O79" s="822"/>
    </row>
    <row r="80" spans="1:15" s="429" customFormat="1" ht="15" customHeight="1">
      <c r="A80" s="421" t="s">
        <v>269</v>
      </c>
      <c r="B80" s="421" t="s">
        <v>270</v>
      </c>
      <c r="C80" s="95" t="s">
        <v>271</v>
      </c>
      <c r="D80" s="421" t="s">
        <v>271</v>
      </c>
      <c r="E80" s="312">
        <v>13001</v>
      </c>
      <c r="F80" s="421" t="s">
        <v>283</v>
      </c>
      <c r="G80" s="312">
        <v>13113</v>
      </c>
      <c r="H80" s="766">
        <v>10</v>
      </c>
      <c r="I80" s="824">
        <v>989.27</v>
      </c>
      <c r="J80" s="766">
        <v>30</v>
      </c>
      <c r="K80" s="824">
        <v>605.79999999999995</v>
      </c>
      <c r="L80" s="766">
        <v>28</v>
      </c>
      <c r="M80" s="313">
        <v>636.16</v>
      </c>
      <c r="N80" s="626"/>
      <c r="O80" s="822"/>
    </row>
    <row r="81" spans="1:15" s="429" customFormat="1" ht="15" customHeight="1">
      <c r="A81" s="421" t="s">
        <v>269</v>
      </c>
      <c r="B81" s="421" t="s">
        <v>270</v>
      </c>
      <c r="C81" s="95" t="s">
        <v>271</v>
      </c>
      <c r="D81" s="421" t="s">
        <v>271</v>
      </c>
      <c r="E81" s="312">
        <v>13001</v>
      </c>
      <c r="F81" s="421" t="s">
        <v>284</v>
      </c>
      <c r="G81" s="312">
        <v>13114</v>
      </c>
      <c r="H81" s="766">
        <v>6</v>
      </c>
      <c r="I81" s="824">
        <v>2310.4299999999998</v>
      </c>
      <c r="J81" s="766">
        <v>32</v>
      </c>
      <c r="K81" s="824">
        <v>817.46</v>
      </c>
      <c r="L81" s="766">
        <v>22</v>
      </c>
      <c r="M81" s="313">
        <v>1097.19</v>
      </c>
      <c r="N81" s="626"/>
      <c r="O81" s="822"/>
    </row>
    <row r="82" spans="1:15" s="429" customFormat="1" ht="15" customHeight="1">
      <c r="A82" s="421" t="s">
        <v>269</v>
      </c>
      <c r="B82" s="421" t="s">
        <v>270</v>
      </c>
      <c r="C82" s="95" t="s">
        <v>271</v>
      </c>
      <c r="D82" s="421" t="s">
        <v>271</v>
      </c>
      <c r="E82" s="312">
        <v>13001</v>
      </c>
      <c r="F82" s="421" t="s">
        <v>285</v>
      </c>
      <c r="G82" s="312">
        <v>13115</v>
      </c>
      <c r="H82" s="766">
        <v>6</v>
      </c>
      <c r="I82" s="824">
        <v>2964.67</v>
      </c>
      <c r="J82" s="766">
        <v>16</v>
      </c>
      <c r="K82" s="824">
        <v>1800.44</v>
      </c>
      <c r="L82" s="766">
        <v>15</v>
      </c>
      <c r="M82" s="313">
        <v>2614.17</v>
      </c>
      <c r="N82" s="626"/>
      <c r="O82" s="822"/>
    </row>
    <row r="83" spans="1:15" s="429" customFormat="1" ht="15" customHeight="1">
      <c r="A83" s="421" t="s">
        <v>269</v>
      </c>
      <c r="B83" s="421" t="s">
        <v>270</v>
      </c>
      <c r="C83" s="95" t="s">
        <v>271</v>
      </c>
      <c r="D83" s="421" t="s">
        <v>271</v>
      </c>
      <c r="E83" s="312">
        <v>13001</v>
      </c>
      <c r="F83" s="421" t="s">
        <v>286</v>
      </c>
      <c r="G83" s="312">
        <v>13116</v>
      </c>
      <c r="H83" s="766">
        <v>23</v>
      </c>
      <c r="I83" s="824">
        <v>389.24</v>
      </c>
      <c r="J83" s="766">
        <v>56</v>
      </c>
      <c r="K83" s="824">
        <v>271.47000000000003</v>
      </c>
      <c r="L83" s="766">
        <v>56</v>
      </c>
      <c r="M83" s="313">
        <v>271.47000000000003</v>
      </c>
      <c r="N83" s="626"/>
      <c r="O83" s="822"/>
    </row>
    <row r="84" spans="1:15" s="429" customFormat="1" ht="15" customHeight="1">
      <c r="A84" s="421" t="s">
        <v>269</v>
      </c>
      <c r="B84" s="421" t="s">
        <v>270</v>
      </c>
      <c r="C84" s="95" t="s">
        <v>271</v>
      </c>
      <c r="D84" s="421" t="s">
        <v>271</v>
      </c>
      <c r="E84" s="312">
        <v>13001</v>
      </c>
      <c r="F84" s="421" t="s">
        <v>287</v>
      </c>
      <c r="G84" s="312">
        <v>13117</v>
      </c>
      <c r="H84" s="766">
        <v>13</v>
      </c>
      <c r="I84" s="824">
        <v>438.75</v>
      </c>
      <c r="J84" s="766">
        <v>42</v>
      </c>
      <c r="K84" s="824">
        <v>273.37</v>
      </c>
      <c r="L84" s="766">
        <v>42</v>
      </c>
      <c r="M84" s="313">
        <v>273.37</v>
      </c>
      <c r="N84" s="626"/>
      <c r="O84" s="822"/>
    </row>
    <row r="85" spans="1:15" s="429" customFormat="1" ht="15" customHeight="1">
      <c r="A85" s="421" t="s">
        <v>269</v>
      </c>
      <c r="B85" s="421" t="s">
        <v>270</v>
      </c>
      <c r="C85" s="95" t="s">
        <v>271</v>
      </c>
      <c r="D85" s="421" t="s">
        <v>271</v>
      </c>
      <c r="E85" s="312">
        <v>13001</v>
      </c>
      <c r="F85" s="421" t="s">
        <v>288</v>
      </c>
      <c r="G85" s="312">
        <v>13118</v>
      </c>
      <c r="H85" s="766">
        <v>15</v>
      </c>
      <c r="I85" s="824">
        <v>552.96</v>
      </c>
      <c r="J85" s="766">
        <v>42</v>
      </c>
      <c r="K85" s="824">
        <v>380.59</v>
      </c>
      <c r="L85" s="766">
        <v>42</v>
      </c>
      <c r="M85" s="313">
        <v>401.02</v>
      </c>
      <c r="N85" s="626"/>
      <c r="O85" s="822"/>
    </row>
    <row r="86" spans="1:15" s="429" customFormat="1" ht="15" customHeight="1">
      <c r="A86" s="421" t="s">
        <v>269</v>
      </c>
      <c r="B86" s="421" t="s">
        <v>270</v>
      </c>
      <c r="C86" s="95" t="s">
        <v>271</v>
      </c>
      <c r="D86" s="421" t="s">
        <v>271</v>
      </c>
      <c r="E86" s="312">
        <v>13001</v>
      </c>
      <c r="F86" s="421" t="s">
        <v>289</v>
      </c>
      <c r="G86" s="312">
        <v>13119</v>
      </c>
      <c r="H86" s="766">
        <v>38</v>
      </c>
      <c r="I86" s="824">
        <v>854.81</v>
      </c>
      <c r="J86" s="766">
        <v>188</v>
      </c>
      <c r="K86" s="824">
        <v>378.64</v>
      </c>
      <c r="L86" s="766">
        <v>185</v>
      </c>
      <c r="M86" s="313">
        <v>384.19</v>
      </c>
      <c r="N86" s="626"/>
      <c r="O86" s="822"/>
    </row>
    <row r="87" spans="1:15" s="429" customFormat="1" ht="15" customHeight="1">
      <c r="A87" s="421" t="s">
        <v>269</v>
      </c>
      <c r="B87" s="421" t="s">
        <v>270</v>
      </c>
      <c r="C87" s="95" t="s">
        <v>271</v>
      </c>
      <c r="D87" s="421" t="s">
        <v>271</v>
      </c>
      <c r="E87" s="312">
        <v>13001</v>
      </c>
      <c r="F87" s="421" t="s">
        <v>290</v>
      </c>
      <c r="G87" s="312">
        <v>13120</v>
      </c>
      <c r="H87" s="766">
        <v>17</v>
      </c>
      <c r="I87" s="824">
        <v>899.22</v>
      </c>
      <c r="J87" s="766">
        <v>48</v>
      </c>
      <c r="K87" s="824">
        <v>452.69</v>
      </c>
      <c r="L87" s="766">
        <v>47</v>
      </c>
      <c r="M87" s="313">
        <v>462.1</v>
      </c>
      <c r="N87" s="626"/>
      <c r="O87" s="822"/>
    </row>
    <row r="88" spans="1:15" s="429" customFormat="1" ht="15" customHeight="1">
      <c r="A88" s="421" t="s">
        <v>269</v>
      </c>
      <c r="B88" s="421" t="s">
        <v>270</v>
      </c>
      <c r="C88" s="95" t="s">
        <v>271</v>
      </c>
      <c r="D88" s="421" t="s">
        <v>271</v>
      </c>
      <c r="E88" s="312">
        <v>13001</v>
      </c>
      <c r="F88" s="421" t="s">
        <v>291</v>
      </c>
      <c r="G88" s="312">
        <v>13121</v>
      </c>
      <c r="H88" s="766">
        <v>23</v>
      </c>
      <c r="I88" s="824">
        <v>412.14</v>
      </c>
      <c r="J88" s="766">
        <v>61</v>
      </c>
      <c r="K88" s="824">
        <v>275.95</v>
      </c>
      <c r="L88" s="766">
        <v>61</v>
      </c>
      <c r="M88" s="313">
        <v>275.89999999999998</v>
      </c>
      <c r="N88" s="626"/>
      <c r="O88" s="822"/>
    </row>
    <row r="89" spans="1:15" s="429" customFormat="1" ht="15" customHeight="1">
      <c r="A89" s="421" t="s">
        <v>269</v>
      </c>
      <c r="B89" s="421" t="s">
        <v>270</v>
      </c>
      <c r="C89" s="95" t="s">
        <v>271</v>
      </c>
      <c r="D89" s="421" t="s">
        <v>271</v>
      </c>
      <c r="E89" s="312">
        <v>13001</v>
      </c>
      <c r="F89" s="421" t="s">
        <v>292</v>
      </c>
      <c r="G89" s="312">
        <v>13122</v>
      </c>
      <c r="H89" s="766">
        <v>44</v>
      </c>
      <c r="I89" s="824">
        <v>660.29</v>
      </c>
      <c r="J89" s="766">
        <v>87</v>
      </c>
      <c r="K89" s="824">
        <v>507.47</v>
      </c>
      <c r="L89" s="766">
        <v>86</v>
      </c>
      <c r="M89" s="313">
        <v>546.67999999999995</v>
      </c>
      <c r="N89" s="626"/>
      <c r="O89" s="822"/>
    </row>
    <row r="90" spans="1:15" s="429" customFormat="1" ht="15" customHeight="1">
      <c r="A90" s="421" t="s">
        <v>269</v>
      </c>
      <c r="B90" s="421" t="s">
        <v>270</v>
      </c>
      <c r="C90" s="95" t="s">
        <v>271</v>
      </c>
      <c r="D90" s="421" t="s">
        <v>271</v>
      </c>
      <c r="E90" s="312">
        <v>13001</v>
      </c>
      <c r="F90" s="421" t="s">
        <v>293</v>
      </c>
      <c r="G90" s="312">
        <v>13123</v>
      </c>
      <c r="H90" s="766">
        <v>1</v>
      </c>
      <c r="I90" s="824">
        <v>1785.42</v>
      </c>
      <c r="J90" s="766">
        <v>21</v>
      </c>
      <c r="K90" s="824">
        <v>637.79999999999995</v>
      </c>
      <c r="L90" s="766">
        <v>15</v>
      </c>
      <c r="M90" s="313">
        <v>808.55</v>
      </c>
      <c r="N90" s="626"/>
      <c r="O90" s="822"/>
    </row>
    <row r="91" spans="1:15" s="429" customFormat="1" ht="15" customHeight="1">
      <c r="A91" s="421" t="s">
        <v>269</v>
      </c>
      <c r="B91" s="421" t="s">
        <v>270</v>
      </c>
      <c r="C91" s="95" t="s">
        <v>271</v>
      </c>
      <c r="D91" s="421" t="s">
        <v>271</v>
      </c>
      <c r="E91" s="312">
        <v>13001</v>
      </c>
      <c r="F91" s="421" t="s">
        <v>294</v>
      </c>
      <c r="G91" s="312">
        <v>13124</v>
      </c>
      <c r="H91" s="766">
        <v>24</v>
      </c>
      <c r="I91" s="824">
        <v>547.02</v>
      </c>
      <c r="J91" s="766">
        <v>72</v>
      </c>
      <c r="K91" s="824">
        <v>385.61</v>
      </c>
      <c r="L91" s="766">
        <v>72</v>
      </c>
      <c r="M91" s="313">
        <v>384.8</v>
      </c>
      <c r="N91" s="626"/>
      <c r="O91" s="822"/>
    </row>
    <row r="92" spans="1:15" s="429" customFormat="1" ht="15" customHeight="1">
      <c r="A92" s="421" t="s">
        <v>269</v>
      </c>
      <c r="B92" s="421" t="s">
        <v>270</v>
      </c>
      <c r="C92" s="95" t="s">
        <v>271</v>
      </c>
      <c r="D92" s="421" t="s">
        <v>271</v>
      </c>
      <c r="E92" s="312">
        <v>13001</v>
      </c>
      <c r="F92" s="421" t="s">
        <v>295</v>
      </c>
      <c r="G92" s="312">
        <v>13125</v>
      </c>
      <c r="H92" s="766">
        <v>22</v>
      </c>
      <c r="I92" s="824">
        <v>644.70000000000005</v>
      </c>
      <c r="J92" s="766">
        <v>66</v>
      </c>
      <c r="K92" s="824">
        <v>487.44</v>
      </c>
      <c r="L92" s="766">
        <v>65</v>
      </c>
      <c r="M92" s="313">
        <v>489.88</v>
      </c>
      <c r="N92" s="626"/>
      <c r="O92" s="822"/>
    </row>
    <row r="93" spans="1:15" s="429" customFormat="1" ht="15" customHeight="1">
      <c r="A93" s="421" t="s">
        <v>269</v>
      </c>
      <c r="B93" s="421" t="s">
        <v>270</v>
      </c>
      <c r="C93" s="95" t="s">
        <v>271</v>
      </c>
      <c r="D93" s="421" t="s">
        <v>271</v>
      </c>
      <c r="E93" s="312">
        <v>13001</v>
      </c>
      <c r="F93" s="421" t="s">
        <v>296</v>
      </c>
      <c r="G93" s="312">
        <v>13126</v>
      </c>
      <c r="H93" s="766">
        <v>15</v>
      </c>
      <c r="I93" s="824">
        <v>519.44000000000005</v>
      </c>
      <c r="J93" s="766">
        <v>68</v>
      </c>
      <c r="K93" s="824">
        <v>321.56</v>
      </c>
      <c r="L93" s="766">
        <v>68</v>
      </c>
      <c r="M93" s="313">
        <v>323.08999999999997</v>
      </c>
      <c r="N93" s="626"/>
      <c r="O93" s="822"/>
    </row>
    <row r="94" spans="1:15" s="429" customFormat="1" ht="15" customHeight="1">
      <c r="A94" s="421" t="s">
        <v>269</v>
      </c>
      <c r="B94" s="421" t="s">
        <v>270</v>
      </c>
      <c r="C94" s="95" t="s">
        <v>271</v>
      </c>
      <c r="D94" s="421" t="s">
        <v>271</v>
      </c>
      <c r="E94" s="312">
        <v>13001</v>
      </c>
      <c r="F94" s="421" t="s">
        <v>297</v>
      </c>
      <c r="G94" s="312">
        <v>13127</v>
      </c>
      <c r="H94" s="766">
        <v>21</v>
      </c>
      <c r="I94" s="824">
        <v>597.64</v>
      </c>
      <c r="J94" s="766">
        <v>71</v>
      </c>
      <c r="K94" s="824">
        <v>345.1</v>
      </c>
      <c r="L94" s="766">
        <v>70</v>
      </c>
      <c r="M94" s="313">
        <v>344.73</v>
      </c>
      <c r="N94" s="626"/>
      <c r="O94" s="822"/>
    </row>
    <row r="95" spans="1:15" s="429" customFormat="1" ht="15" customHeight="1">
      <c r="A95" s="421" t="s">
        <v>269</v>
      </c>
      <c r="B95" s="421" t="s">
        <v>270</v>
      </c>
      <c r="C95" s="95" t="s">
        <v>271</v>
      </c>
      <c r="D95" s="421" t="s">
        <v>271</v>
      </c>
      <c r="E95" s="312">
        <v>13001</v>
      </c>
      <c r="F95" s="421" t="s">
        <v>298</v>
      </c>
      <c r="G95" s="312">
        <v>13128</v>
      </c>
      <c r="H95" s="766">
        <v>31</v>
      </c>
      <c r="I95" s="824">
        <v>535.76</v>
      </c>
      <c r="J95" s="766">
        <v>79</v>
      </c>
      <c r="K95" s="824">
        <v>343.46</v>
      </c>
      <c r="L95" s="766">
        <v>79</v>
      </c>
      <c r="M95" s="313">
        <v>343.97</v>
      </c>
      <c r="N95" s="626"/>
      <c r="O95" s="822"/>
    </row>
    <row r="96" spans="1:15" s="429" customFormat="1" ht="15" customHeight="1">
      <c r="A96" s="421" t="s">
        <v>269</v>
      </c>
      <c r="B96" s="421" t="s">
        <v>270</v>
      </c>
      <c r="C96" s="95" t="s">
        <v>271</v>
      </c>
      <c r="D96" s="421" t="s">
        <v>271</v>
      </c>
      <c r="E96" s="312">
        <v>13001</v>
      </c>
      <c r="F96" s="421" t="s">
        <v>299</v>
      </c>
      <c r="G96" s="312">
        <v>13129</v>
      </c>
      <c r="H96" s="766">
        <v>14</v>
      </c>
      <c r="I96" s="824">
        <v>642.88</v>
      </c>
      <c r="J96" s="766">
        <v>41</v>
      </c>
      <c r="K96" s="824">
        <v>344.54</v>
      </c>
      <c r="L96" s="766">
        <v>41</v>
      </c>
      <c r="M96" s="313">
        <v>351.81</v>
      </c>
      <c r="N96" s="626"/>
      <c r="O96" s="822"/>
    </row>
    <row r="97" spans="1:15" s="429" customFormat="1" ht="15" customHeight="1">
      <c r="A97" s="421" t="s">
        <v>269</v>
      </c>
      <c r="B97" s="421" t="s">
        <v>270</v>
      </c>
      <c r="C97" s="95" t="s">
        <v>271</v>
      </c>
      <c r="D97" s="421" t="s">
        <v>271</v>
      </c>
      <c r="E97" s="312">
        <v>13001</v>
      </c>
      <c r="F97" s="421" t="s">
        <v>300</v>
      </c>
      <c r="G97" s="312">
        <v>13130</v>
      </c>
      <c r="H97" s="766">
        <v>10</v>
      </c>
      <c r="I97" s="824">
        <v>648.5</v>
      </c>
      <c r="J97" s="766">
        <v>46</v>
      </c>
      <c r="K97" s="824">
        <v>334.14</v>
      </c>
      <c r="L97" s="766">
        <v>46</v>
      </c>
      <c r="M97" s="313">
        <v>335.75</v>
      </c>
      <c r="N97" s="626"/>
      <c r="O97" s="822"/>
    </row>
    <row r="98" spans="1:15" s="429" customFormat="1" ht="15" customHeight="1">
      <c r="A98" s="421" t="s">
        <v>269</v>
      </c>
      <c r="B98" s="421" t="s">
        <v>270</v>
      </c>
      <c r="C98" s="95" t="s">
        <v>271</v>
      </c>
      <c r="D98" s="421" t="s">
        <v>271</v>
      </c>
      <c r="E98" s="312">
        <v>13001</v>
      </c>
      <c r="F98" s="421" t="s">
        <v>301</v>
      </c>
      <c r="G98" s="312">
        <v>13131</v>
      </c>
      <c r="H98" s="766">
        <v>15</v>
      </c>
      <c r="I98" s="824">
        <v>428.26</v>
      </c>
      <c r="J98" s="766">
        <v>42</v>
      </c>
      <c r="K98" s="824">
        <v>273.58999999999997</v>
      </c>
      <c r="L98" s="766">
        <v>42</v>
      </c>
      <c r="M98" s="313">
        <v>273.58999999999997</v>
      </c>
      <c r="N98" s="626"/>
      <c r="O98" s="822"/>
    </row>
    <row r="99" spans="1:15" s="429" customFormat="1" ht="15" customHeight="1">
      <c r="A99" s="421" t="s">
        <v>269</v>
      </c>
      <c r="B99" s="421" t="s">
        <v>270</v>
      </c>
      <c r="C99" s="95" t="s">
        <v>271</v>
      </c>
      <c r="D99" s="421" t="s">
        <v>271</v>
      </c>
      <c r="E99" s="312">
        <v>13001</v>
      </c>
      <c r="F99" s="421" t="s">
        <v>302</v>
      </c>
      <c r="G99" s="312">
        <v>13132</v>
      </c>
      <c r="H99" s="766">
        <v>1</v>
      </c>
      <c r="I99" s="824">
        <v>2440.73</v>
      </c>
      <c r="J99" s="766">
        <v>7</v>
      </c>
      <c r="K99" s="824">
        <v>1055.22</v>
      </c>
      <c r="L99" s="766">
        <v>4</v>
      </c>
      <c r="M99" s="313">
        <v>1583.42</v>
      </c>
      <c r="N99" s="626"/>
      <c r="O99" s="822"/>
    </row>
    <row r="100" spans="1:15" s="429" customFormat="1" ht="15" customHeight="1">
      <c r="A100" s="421" t="s">
        <v>269</v>
      </c>
      <c r="B100" s="421" t="s">
        <v>303</v>
      </c>
      <c r="C100" s="95" t="s">
        <v>271</v>
      </c>
      <c r="D100" s="421" t="s">
        <v>271</v>
      </c>
      <c r="E100" s="312">
        <v>13001</v>
      </c>
      <c r="F100" s="421" t="s">
        <v>304</v>
      </c>
      <c r="G100" s="312">
        <v>13201</v>
      </c>
      <c r="H100" s="766">
        <v>59</v>
      </c>
      <c r="I100" s="824">
        <v>926.42</v>
      </c>
      <c r="J100" s="766">
        <v>216</v>
      </c>
      <c r="K100" s="824">
        <v>534.74</v>
      </c>
      <c r="L100" s="766">
        <v>214</v>
      </c>
      <c r="M100" s="313">
        <v>532.9</v>
      </c>
      <c r="N100" s="626"/>
      <c r="O100" s="822"/>
    </row>
    <row r="101" spans="1:15" s="429" customFormat="1" ht="15" customHeight="1">
      <c r="A101" s="421" t="s">
        <v>269</v>
      </c>
      <c r="B101" s="421" t="s">
        <v>303</v>
      </c>
      <c r="C101" s="95" t="s">
        <v>271</v>
      </c>
      <c r="D101" s="421" t="s">
        <v>271</v>
      </c>
      <c r="E101" s="312">
        <v>13001</v>
      </c>
      <c r="F101" s="421" t="s">
        <v>305</v>
      </c>
      <c r="G101" s="312">
        <v>13202</v>
      </c>
      <c r="H101" s="766">
        <v>1</v>
      </c>
      <c r="I101" s="824">
        <v>2493.09</v>
      </c>
      <c r="J101" s="766">
        <v>3</v>
      </c>
      <c r="K101" s="824">
        <v>1719.07</v>
      </c>
      <c r="L101" s="766">
        <v>3</v>
      </c>
      <c r="M101" s="313">
        <v>1718.92</v>
      </c>
      <c r="N101" s="626"/>
      <c r="O101" s="822"/>
    </row>
    <row r="102" spans="1:15" s="429" customFormat="1" ht="15" customHeight="1">
      <c r="A102" s="421" t="s">
        <v>269</v>
      </c>
      <c r="B102" s="421" t="s">
        <v>303</v>
      </c>
      <c r="C102" s="95" t="s">
        <v>271</v>
      </c>
      <c r="D102" s="421" t="s">
        <v>271</v>
      </c>
      <c r="E102" s="312">
        <v>13001</v>
      </c>
      <c r="F102" s="421" t="s">
        <v>306</v>
      </c>
      <c r="G102" s="312">
        <v>13203</v>
      </c>
      <c r="H102" s="766">
        <v>5</v>
      </c>
      <c r="I102" s="824">
        <v>1233.99</v>
      </c>
      <c r="J102" s="766">
        <v>9</v>
      </c>
      <c r="K102" s="824">
        <v>905.46</v>
      </c>
      <c r="L102" s="766">
        <v>9</v>
      </c>
      <c r="M102" s="313">
        <v>905.46</v>
      </c>
      <c r="N102" s="626"/>
      <c r="O102" s="822"/>
    </row>
    <row r="103" spans="1:15" s="429" customFormat="1" ht="15" customHeight="1">
      <c r="A103" s="421" t="s">
        <v>269</v>
      </c>
      <c r="B103" s="421" t="s">
        <v>307</v>
      </c>
      <c r="C103" s="95" t="s">
        <v>271</v>
      </c>
      <c r="D103" s="421" t="s">
        <v>271</v>
      </c>
      <c r="E103" s="312">
        <v>13001</v>
      </c>
      <c r="F103" s="421" t="s">
        <v>308</v>
      </c>
      <c r="G103" s="312">
        <v>13301</v>
      </c>
      <c r="H103" s="766">
        <v>30</v>
      </c>
      <c r="I103" s="824">
        <v>446.02</v>
      </c>
      <c r="J103" s="766">
        <v>57</v>
      </c>
      <c r="K103" s="824">
        <v>466.08</v>
      </c>
      <c r="L103" s="766">
        <v>57</v>
      </c>
      <c r="M103" s="313">
        <v>487.23</v>
      </c>
      <c r="N103" s="626"/>
      <c r="O103" s="822"/>
    </row>
    <row r="104" spans="1:15" s="429" customFormat="1" ht="15" customHeight="1">
      <c r="A104" s="421" t="s">
        <v>269</v>
      </c>
      <c r="B104" s="421" t="s">
        <v>307</v>
      </c>
      <c r="C104" s="95" t="s">
        <v>271</v>
      </c>
      <c r="D104" s="421" t="s">
        <v>271</v>
      </c>
      <c r="E104" s="312">
        <v>13001</v>
      </c>
      <c r="F104" s="421" t="s">
        <v>309</v>
      </c>
      <c r="G104" s="312">
        <v>13302</v>
      </c>
      <c r="H104" s="766">
        <v>15</v>
      </c>
      <c r="I104" s="824">
        <v>2284.89</v>
      </c>
      <c r="J104" s="766">
        <v>45</v>
      </c>
      <c r="K104" s="824">
        <v>653.45000000000005</v>
      </c>
      <c r="L104" s="766">
        <v>45</v>
      </c>
      <c r="M104" s="313">
        <v>695.88</v>
      </c>
      <c r="N104" s="626"/>
      <c r="O104" s="822"/>
    </row>
    <row r="105" spans="1:15" s="429" customFormat="1" ht="15" customHeight="1">
      <c r="A105" s="421" t="s">
        <v>269</v>
      </c>
      <c r="B105" s="421" t="s">
        <v>307</v>
      </c>
      <c r="C105" s="95" t="s">
        <v>271</v>
      </c>
      <c r="D105" s="421" t="s">
        <v>271</v>
      </c>
      <c r="E105" s="312">
        <v>13001</v>
      </c>
      <c r="F105" s="421" t="s">
        <v>310</v>
      </c>
      <c r="G105" s="312">
        <v>13303</v>
      </c>
      <c r="H105" s="766">
        <v>6</v>
      </c>
      <c r="I105" s="824">
        <v>559.21</v>
      </c>
      <c r="J105" s="766">
        <v>14</v>
      </c>
      <c r="K105" s="824">
        <v>581.92999999999995</v>
      </c>
      <c r="L105" s="766">
        <v>14</v>
      </c>
      <c r="M105" s="313">
        <v>596.24</v>
      </c>
      <c r="N105" s="626"/>
      <c r="O105" s="822"/>
    </row>
    <row r="106" spans="1:15" s="429" customFormat="1" ht="15" customHeight="1">
      <c r="A106" s="421" t="s">
        <v>269</v>
      </c>
      <c r="B106" s="421" t="s">
        <v>311</v>
      </c>
      <c r="C106" s="95" t="s">
        <v>271</v>
      </c>
      <c r="D106" s="421" t="s">
        <v>271</v>
      </c>
      <c r="E106" s="312">
        <v>13001</v>
      </c>
      <c r="F106" s="421" t="s">
        <v>312</v>
      </c>
      <c r="G106" s="312">
        <v>13401</v>
      </c>
      <c r="H106" s="766">
        <v>36</v>
      </c>
      <c r="I106" s="824">
        <v>773.7</v>
      </c>
      <c r="J106" s="766">
        <v>136</v>
      </c>
      <c r="K106" s="824">
        <v>428.44</v>
      </c>
      <c r="L106" s="766">
        <v>136</v>
      </c>
      <c r="M106" s="313">
        <v>435.51</v>
      </c>
      <c r="N106" s="626"/>
      <c r="O106" s="822"/>
    </row>
    <row r="107" spans="1:15" s="429" customFormat="1" ht="15" customHeight="1">
      <c r="A107" s="421" t="s">
        <v>269</v>
      </c>
      <c r="B107" s="421" t="s">
        <v>311</v>
      </c>
      <c r="C107" s="95" t="s">
        <v>271</v>
      </c>
      <c r="D107" s="421" t="s">
        <v>271</v>
      </c>
      <c r="E107" s="312">
        <v>13001</v>
      </c>
      <c r="F107" s="421" t="s">
        <v>313</v>
      </c>
      <c r="G107" s="312">
        <v>13402</v>
      </c>
      <c r="H107" s="766">
        <v>12</v>
      </c>
      <c r="I107" s="824">
        <v>1137.03</v>
      </c>
      <c r="J107" s="766">
        <v>33</v>
      </c>
      <c r="K107" s="824">
        <v>815.77</v>
      </c>
      <c r="L107" s="766">
        <v>33</v>
      </c>
      <c r="M107" s="313">
        <v>814.84</v>
      </c>
      <c r="N107" s="626"/>
      <c r="O107" s="822"/>
    </row>
    <row r="108" spans="1:15" s="429" customFormat="1" ht="15" customHeight="1">
      <c r="A108" s="421" t="s">
        <v>269</v>
      </c>
      <c r="B108" s="421" t="s">
        <v>311</v>
      </c>
      <c r="C108" s="95" t="s">
        <v>271</v>
      </c>
      <c r="D108" s="421" t="s">
        <v>271</v>
      </c>
      <c r="E108" s="312">
        <v>13001</v>
      </c>
      <c r="F108" s="421" t="s">
        <v>314</v>
      </c>
      <c r="G108" s="312">
        <v>13403</v>
      </c>
      <c r="H108" s="766">
        <v>2</v>
      </c>
      <c r="I108" s="824">
        <v>1160.24</v>
      </c>
      <c r="J108" s="766">
        <v>5</v>
      </c>
      <c r="K108" s="824">
        <v>1164.78</v>
      </c>
      <c r="L108" s="766">
        <v>5</v>
      </c>
      <c r="M108" s="313">
        <v>1164.78</v>
      </c>
      <c r="N108" s="626"/>
      <c r="O108" s="822"/>
    </row>
    <row r="109" spans="1:15" s="429" customFormat="1" ht="15" customHeight="1">
      <c r="A109" s="421" t="s">
        <v>269</v>
      </c>
      <c r="B109" s="421" t="s">
        <v>311</v>
      </c>
      <c r="C109" s="95" t="s">
        <v>271</v>
      </c>
      <c r="D109" s="421" t="s">
        <v>271</v>
      </c>
      <c r="E109" s="312">
        <v>13001</v>
      </c>
      <c r="F109" s="421" t="s">
        <v>315</v>
      </c>
      <c r="G109" s="312">
        <v>13404</v>
      </c>
      <c r="H109" s="766">
        <v>14</v>
      </c>
      <c r="I109" s="824">
        <v>742.68</v>
      </c>
      <c r="J109" s="766">
        <v>26</v>
      </c>
      <c r="K109" s="824">
        <v>597.21</v>
      </c>
      <c r="L109" s="766">
        <v>26</v>
      </c>
      <c r="M109" s="313">
        <v>597.99</v>
      </c>
      <c r="N109" s="626"/>
      <c r="O109" s="822"/>
    </row>
    <row r="110" spans="1:15" s="429" customFormat="1" ht="15" customHeight="1">
      <c r="A110" s="421" t="s">
        <v>269</v>
      </c>
      <c r="B110" s="421" t="s">
        <v>316</v>
      </c>
      <c r="C110" s="95" t="s">
        <v>172</v>
      </c>
      <c r="D110" s="421" t="s">
        <v>316</v>
      </c>
      <c r="E110" s="312">
        <v>13501</v>
      </c>
      <c r="F110" s="424" t="s">
        <v>316</v>
      </c>
      <c r="G110" s="312">
        <v>13501</v>
      </c>
      <c r="H110" s="766">
        <v>19</v>
      </c>
      <c r="I110" s="824">
        <v>691.18</v>
      </c>
      <c r="J110" s="766">
        <v>48</v>
      </c>
      <c r="K110" s="824">
        <v>483.98</v>
      </c>
      <c r="L110" s="766">
        <v>48</v>
      </c>
      <c r="M110" s="313">
        <v>493.19</v>
      </c>
      <c r="N110" s="626"/>
      <c r="O110" s="822"/>
    </row>
    <row r="111" spans="1:15" s="429" customFormat="1" ht="15" customHeight="1">
      <c r="A111" s="421" t="s">
        <v>269</v>
      </c>
      <c r="B111" s="421" t="s">
        <v>317</v>
      </c>
      <c r="C111" s="95" t="s">
        <v>271</v>
      </c>
      <c r="D111" s="421" t="s">
        <v>271</v>
      </c>
      <c r="E111" s="312">
        <v>13001</v>
      </c>
      <c r="F111" s="421" t="s">
        <v>317</v>
      </c>
      <c r="G111" s="312">
        <v>13601</v>
      </c>
      <c r="H111" s="766">
        <v>10</v>
      </c>
      <c r="I111" s="824">
        <v>847.4</v>
      </c>
      <c r="J111" s="766">
        <v>34</v>
      </c>
      <c r="K111" s="824">
        <v>475.62</v>
      </c>
      <c r="L111" s="766">
        <v>34</v>
      </c>
      <c r="M111" s="313">
        <v>466.11</v>
      </c>
      <c r="N111" s="626"/>
      <c r="O111" s="822"/>
    </row>
    <row r="112" spans="1:15" s="429" customFormat="1" ht="15" customHeight="1">
      <c r="A112" s="421" t="s">
        <v>269</v>
      </c>
      <c r="B112" s="421" t="s">
        <v>317</v>
      </c>
      <c r="C112" s="95" t="s">
        <v>271</v>
      </c>
      <c r="D112" s="421" t="s">
        <v>271</v>
      </c>
      <c r="E112" s="312">
        <v>13001</v>
      </c>
      <c r="F112" s="421" t="s">
        <v>318</v>
      </c>
      <c r="G112" s="312">
        <v>13602</v>
      </c>
      <c r="H112" s="766">
        <v>7</v>
      </c>
      <c r="I112" s="824">
        <v>912.95</v>
      </c>
      <c r="J112" s="766">
        <v>22</v>
      </c>
      <c r="K112" s="824">
        <v>556.67999999999995</v>
      </c>
      <c r="L112" s="766">
        <v>22</v>
      </c>
      <c r="M112" s="313">
        <v>557.61</v>
      </c>
      <c r="N112" s="626"/>
      <c r="O112" s="822"/>
    </row>
    <row r="113" spans="1:15" s="429" customFormat="1" ht="15" customHeight="1">
      <c r="A113" s="421" t="s">
        <v>269</v>
      </c>
      <c r="B113" s="421" t="s">
        <v>317</v>
      </c>
      <c r="C113" s="95" t="s">
        <v>271</v>
      </c>
      <c r="D113" s="421" t="s">
        <v>271</v>
      </c>
      <c r="E113" s="312">
        <v>13001</v>
      </c>
      <c r="F113" s="421" t="s">
        <v>319</v>
      </c>
      <c r="G113" s="312">
        <v>13603</v>
      </c>
      <c r="H113" s="766">
        <v>5</v>
      </c>
      <c r="I113" s="824">
        <v>1071.9100000000001</v>
      </c>
      <c r="J113" s="766">
        <v>16</v>
      </c>
      <c r="K113" s="824">
        <v>843.71</v>
      </c>
      <c r="L113" s="766">
        <v>16</v>
      </c>
      <c r="M113" s="313">
        <v>856.7</v>
      </c>
      <c r="N113" s="626"/>
      <c r="O113" s="822"/>
    </row>
    <row r="114" spans="1:15" s="429" customFormat="1" ht="15" customHeight="1">
      <c r="A114" s="421" t="s">
        <v>269</v>
      </c>
      <c r="B114" s="421" t="s">
        <v>317</v>
      </c>
      <c r="C114" s="95" t="s">
        <v>271</v>
      </c>
      <c r="D114" s="421" t="s">
        <v>271</v>
      </c>
      <c r="E114" s="312">
        <v>13001</v>
      </c>
      <c r="F114" s="421" t="s">
        <v>320</v>
      </c>
      <c r="G114" s="312">
        <v>13604</v>
      </c>
      <c r="H114" s="766">
        <v>7</v>
      </c>
      <c r="I114" s="824">
        <v>809.82</v>
      </c>
      <c r="J114" s="766">
        <v>30</v>
      </c>
      <c r="K114" s="824">
        <v>610.78</v>
      </c>
      <c r="L114" s="766">
        <v>30</v>
      </c>
      <c r="M114" s="313">
        <v>704.4</v>
      </c>
      <c r="N114" s="626"/>
      <c r="O114" s="822"/>
    </row>
    <row r="115" spans="1:15" s="429" customFormat="1" ht="15" customHeight="1">
      <c r="A115" s="421" t="s">
        <v>269</v>
      </c>
      <c r="B115" s="421" t="s">
        <v>317</v>
      </c>
      <c r="C115" s="95" t="s">
        <v>271</v>
      </c>
      <c r="D115" s="421" t="s">
        <v>271</v>
      </c>
      <c r="E115" s="312">
        <v>13001</v>
      </c>
      <c r="F115" s="421" t="s">
        <v>321</v>
      </c>
      <c r="G115" s="312">
        <v>13605</v>
      </c>
      <c r="H115" s="766">
        <v>8</v>
      </c>
      <c r="I115" s="824">
        <v>998.6</v>
      </c>
      <c r="J115" s="766">
        <v>47</v>
      </c>
      <c r="K115" s="824">
        <v>458.79</v>
      </c>
      <c r="L115" s="766">
        <v>47</v>
      </c>
      <c r="M115" s="313">
        <v>458.68</v>
      </c>
      <c r="N115" s="626"/>
      <c r="O115" s="822"/>
    </row>
    <row r="116" spans="1:15" s="429" customFormat="1" ht="15" hidden="1" customHeight="1">
      <c r="A116" s="421" t="s">
        <v>322</v>
      </c>
      <c r="B116" s="421" t="s">
        <v>323</v>
      </c>
      <c r="C116" s="95" t="s">
        <v>172</v>
      </c>
      <c r="D116" s="421" t="s">
        <v>323</v>
      </c>
      <c r="E116" s="312">
        <v>14101</v>
      </c>
      <c r="F116" s="421" t="s">
        <v>323</v>
      </c>
      <c r="G116" s="312">
        <v>14101</v>
      </c>
      <c r="H116" s="766">
        <v>39</v>
      </c>
      <c r="I116" s="824">
        <v>758.55</v>
      </c>
      <c r="J116" s="766">
        <v>78</v>
      </c>
      <c r="K116" s="824">
        <v>557.29</v>
      </c>
      <c r="L116" s="766">
        <v>78</v>
      </c>
      <c r="M116" s="313">
        <v>550.87</v>
      </c>
      <c r="N116" s="626"/>
      <c r="O116" s="822"/>
    </row>
    <row r="117" spans="1:15" s="429" customFormat="1" ht="15" hidden="1" customHeight="1">
      <c r="A117" s="421" t="s">
        <v>324</v>
      </c>
      <c r="B117" s="421" t="s">
        <v>325</v>
      </c>
      <c r="C117" s="95" t="s">
        <v>172</v>
      </c>
      <c r="D117" s="421" t="s">
        <v>325</v>
      </c>
      <c r="E117" s="312">
        <v>15101</v>
      </c>
      <c r="F117" s="421" t="s">
        <v>325</v>
      </c>
      <c r="G117" s="312">
        <v>15101</v>
      </c>
      <c r="H117" s="766">
        <v>41</v>
      </c>
      <c r="I117" s="824">
        <v>596.83000000000004</v>
      </c>
      <c r="J117" s="766">
        <v>104</v>
      </c>
      <c r="K117" s="824">
        <v>382.5</v>
      </c>
      <c r="L117" s="766">
        <v>104</v>
      </c>
      <c r="M117" s="313">
        <v>392.62</v>
      </c>
      <c r="N117" s="626"/>
      <c r="O117" s="822"/>
    </row>
    <row r="118" spans="1:15" s="429" customFormat="1" ht="15" hidden="1" customHeight="1">
      <c r="A118" s="421" t="s">
        <v>326</v>
      </c>
      <c r="B118" s="219" t="s">
        <v>327</v>
      </c>
      <c r="C118" s="95" t="s">
        <v>172</v>
      </c>
      <c r="D118" s="421" t="s">
        <v>328</v>
      </c>
      <c r="E118" s="312">
        <v>16101</v>
      </c>
      <c r="F118" s="421" t="s">
        <v>329</v>
      </c>
      <c r="G118" s="312">
        <v>16101</v>
      </c>
      <c r="H118" s="766">
        <v>45</v>
      </c>
      <c r="I118" s="824">
        <v>684.32</v>
      </c>
      <c r="J118" s="766">
        <v>52</v>
      </c>
      <c r="K118" s="824">
        <v>776.63</v>
      </c>
      <c r="L118" s="766">
        <v>52</v>
      </c>
      <c r="M118" s="313">
        <v>791.18</v>
      </c>
      <c r="N118" s="626"/>
      <c r="O118" s="822"/>
    </row>
    <row r="119" spans="1:15" s="429" customFormat="1" ht="15" hidden="1" customHeight="1">
      <c r="A119" s="421" t="s">
        <v>326</v>
      </c>
      <c r="B119" s="219" t="s">
        <v>327</v>
      </c>
      <c r="C119" s="95" t="s">
        <v>172</v>
      </c>
      <c r="D119" s="421" t="s">
        <v>328</v>
      </c>
      <c r="E119" s="312">
        <v>16101</v>
      </c>
      <c r="F119" s="421" t="s">
        <v>330</v>
      </c>
      <c r="G119" s="312">
        <v>16103</v>
      </c>
      <c r="H119" s="766">
        <v>8</v>
      </c>
      <c r="I119" s="824">
        <v>573.04999999999995</v>
      </c>
      <c r="J119" s="766">
        <v>7</v>
      </c>
      <c r="K119" s="824">
        <v>788.98</v>
      </c>
      <c r="L119" s="766">
        <v>7</v>
      </c>
      <c r="M119" s="313">
        <v>782.91</v>
      </c>
      <c r="N119" s="626"/>
      <c r="O119" s="822"/>
    </row>
    <row r="120" spans="1:15" s="429" customFormat="1" ht="15" hidden="1" customHeight="1">
      <c r="A120" s="421" t="s">
        <v>326</v>
      </c>
      <c r="B120" s="219" t="s">
        <v>331</v>
      </c>
      <c r="C120" s="95" t="s">
        <v>172</v>
      </c>
      <c r="D120" s="423" t="s">
        <v>332</v>
      </c>
      <c r="E120" s="312">
        <v>16301</v>
      </c>
      <c r="F120" s="423" t="s">
        <v>332</v>
      </c>
      <c r="G120" s="312">
        <v>16301</v>
      </c>
      <c r="H120" s="766">
        <v>11</v>
      </c>
      <c r="I120" s="824">
        <v>535.19000000000005</v>
      </c>
      <c r="J120" s="766">
        <v>13</v>
      </c>
      <c r="K120" s="824">
        <v>530.94000000000005</v>
      </c>
      <c r="L120" s="766">
        <v>13</v>
      </c>
      <c r="M120" s="313">
        <v>533.16999999999996</v>
      </c>
      <c r="N120" s="626"/>
      <c r="O120" s="822"/>
    </row>
  </sheetData>
  <autoFilter ref="A3:O120" xr:uid="{00000000-0001-0000-0700-000000000000}">
    <filterColumn colId="0">
      <filters>
        <filter val="METROPOLITANA"/>
      </filters>
    </filterColumn>
  </autoFilter>
  <mergeCells count="4">
    <mergeCell ref="H2:I2"/>
    <mergeCell ref="J2:K2"/>
    <mergeCell ref="L2:M2"/>
    <mergeCell ref="B1:M1"/>
  </mergeCells>
  <hyperlinks>
    <hyperlink ref="N1" location="INDICE!A1" display="INDICE" xr:uid="{00000000-0004-0000-0700-000000000000}"/>
    <hyperlink ref="N2" location="Matriz_Estadisticas!A1" display="ESTADÍSTICAS" xr:uid="{00000000-0004-0000-0700-000001000000}"/>
    <hyperlink ref="A1" location="INDICE!C21" display="BPU_1" xr:uid="{00000000-0004-0000-0700-000002000000}"/>
  </hyperlinks>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77"/>
  <dimension ref="A1:I120"/>
  <sheetViews>
    <sheetView zoomScaleNormal="100" workbookViewId="0">
      <selection activeCell="B1" sqref="B1:H1"/>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31.5546875" style="218" bestFit="1" customWidth="1"/>
    <col min="9" max="9" width="13.109375" style="527" bestFit="1" customWidth="1"/>
    <col min="10" max="16384" width="11.44140625" style="218"/>
  </cols>
  <sheetData>
    <row r="1" spans="1:9">
      <c r="A1" s="446" t="s">
        <v>136</v>
      </c>
      <c r="B1" s="1130" t="s">
        <v>769</v>
      </c>
      <c r="C1" s="1131"/>
      <c r="D1" s="1131"/>
      <c r="E1" s="1131"/>
      <c r="F1" s="1131"/>
      <c r="G1" s="1131"/>
      <c r="H1" s="1101"/>
      <c r="I1" s="625" t="s">
        <v>137</v>
      </c>
    </row>
    <row r="2" spans="1:9">
      <c r="A2" s="450"/>
      <c r="B2" s="471"/>
      <c r="C2" s="471"/>
      <c r="D2" s="461"/>
      <c r="E2" s="451"/>
      <c r="F2" s="451"/>
      <c r="G2" s="451"/>
      <c r="H2" s="460" t="s">
        <v>1335</v>
      </c>
      <c r="I2" s="625" t="s">
        <v>449</v>
      </c>
    </row>
    <row r="3" spans="1:9">
      <c r="A3" s="452" t="s">
        <v>165</v>
      </c>
      <c r="B3" s="452" t="s">
        <v>166</v>
      </c>
      <c r="C3" s="452" t="s">
        <v>167</v>
      </c>
      <c r="D3" s="436" t="s">
        <v>168</v>
      </c>
      <c r="E3" s="453" t="s">
        <v>169</v>
      </c>
      <c r="F3" s="453" t="s">
        <v>11</v>
      </c>
      <c r="G3" s="453" t="s">
        <v>487</v>
      </c>
      <c r="H3" s="445" t="s">
        <v>778</v>
      </c>
    </row>
    <row r="4" spans="1:9" s="429" customFormat="1" ht="15" customHeight="1">
      <c r="A4" s="447" t="s">
        <v>170</v>
      </c>
      <c r="B4" s="447" t="s">
        <v>171</v>
      </c>
      <c r="C4" s="448" t="s">
        <v>172</v>
      </c>
      <c r="D4" s="447" t="s">
        <v>173</v>
      </c>
      <c r="E4" s="449">
        <v>1001</v>
      </c>
      <c r="F4" s="447" t="s">
        <v>171</v>
      </c>
      <c r="G4" s="449">
        <v>1101</v>
      </c>
      <c r="H4" s="90">
        <v>29.65</v>
      </c>
      <c r="I4" s="626"/>
    </row>
    <row r="5" spans="1:9" s="429" customFormat="1" ht="15" customHeight="1">
      <c r="A5" s="421" t="s">
        <v>170</v>
      </c>
      <c r="B5" s="421" t="s">
        <v>171</v>
      </c>
      <c r="C5" s="95" t="s">
        <v>172</v>
      </c>
      <c r="D5" s="421" t="s">
        <v>173</v>
      </c>
      <c r="E5" s="312">
        <v>1001</v>
      </c>
      <c r="F5" s="421" t="s">
        <v>174</v>
      </c>
      <c r="G5" s="312">
        <v>1107</v>
      </c>
      <c r="H5" s="90">
        <v>29.09</v>
      </c>
      <c r="I5" s="626"/>
    </row>
    <row r="6" spans="1:9" s="429" customFormat="1" ht="15" customHeight="1">
      <c r="A6" s="421" t="s">
        <v>175</v>
      </c>
      <c r="B6" s="421" t="s">
        <v>175</v>
      </c>
      <c r="C6" s="95" t="s">
        <v>172</v>
      </c>
      <c r="D6" s="421" t="s">
        <v>175</v>
      </c>
      <c r="E6" s="312">
        <v>2101</v>
      </c>
      <c r="F6" s="421" t="s">
        <v>175</v>
      </c>
      <c r="G6" s="312">
        <v>2101</v>
      </c>
      <c r="H6" s="90">
        <v>25.43</v>
      </c>
      <c r="I6" s="626"/>
    </row>
    <row r="7" spans="1:9" s="429" customFormat="1" ht="15" customHeight="1">
      <c r="A7" s="421" t="s">
        <v>175</v>
      </c>
      <c r="B7" s="421" t="s">
        <v>176</v>
      </c>
      <c r="C7" s="95" t="s">
        <v>172</v>
      </c>
      <c r="D7" s="421" t="s">
        <v>177</v>
      </c>
      <c r="E7" s="312">
        <v>2201</v>
      </c>
      <c r="F7" s="421" t="s">
        <v>177</v>
      </c>
      <c r="G7" s="312">
        <v>2201</v>
      </c>
      <c r="H7" s="90">
        <v>28.32</v>
      </c>
      <c r="I7" s="626"/>
    </row>
    <row r="8" spans="1:9" s="429" customFormat="1" ht="15" customHeight="1">
      <c r="A8" s="421" t="s">
        <v>178</v>
      </c>
      <c r="B8" s="421" t="s">
        <v>179</v>
      </c>
      <c r="C8" s="95" t="s">
        <v>172</v>
      </c>
      <c r="D8" s="421" t="s">
        <v>180</v>
      </c>
      <c r="E8" s="312">
        <v>3001</v>
      </c>
      <c r="F8" s="421" t="s">
        <v>179</v>
      </c>
      <c r="G8" s="312">
        <v>3101</v>
      </c>
      <c r="H8" s="90">
        <v>34.380000000000003</v>
      </c>
      <c r="I8" s="626"/>
    </row>
    <row r="9" spans="1:9" s="429" customFormat="1" ht="15" customHeight="1">
      <c r="A9" s="421" t="s">
        <v>178</v>
      </c>
      <c r="B9" s="421" t="s">
        <v>179</v>
      </c>
      <c r="C9" s="95" t="s">
        <v>172</v>
      </c>
      <c r="D9" s="421" t="s">
        <v>180</v>
      </c>
      <c r="E9" s="312">
        <v>3001</v>
      </c>
      <c r="F9" s="421" t="s">
        <v>181</v>
      </c>
      <c r="G9" s="312">
        <v>3103</v>
      </c>
      <c r="H9" s="90">
        <v>56.45</v>
      </c>
      <c r="I9" s="626"/>
    </row>
    <row r="10" spans="1:9" s="429" customFormat="1" ht="15" customHeight="1">
      <c r="A10" s="421" t="s">
        <v>178</v>
      </c>
      <c r="B10" s="423" t="s">
        <v>182</v>
      </c>
      <c r="C10" s="95" t="s">
        <v>172</v>
      </c>
      <c r="D10" s="423" t="s">
        <v>183</v>
      </c>
      <c r="E10" s="312">
        <v>3301</v>
      </c>
      <c r="F10" s="423" t="s">
        <v>183</v>
      </c>
      <c r="G10" s="312">
        <v>3301</v>
      </c>
      <c r="H10" s="90">
        <v>38.47</v>
      </c>
      <c r="I10" s="626"/>
    </row>
    <row r="11" spans="1:9" s="429" customFormat="1" ht="15" customHeight="1">
      <c r="A11" s="421" t="s">
        <v>184</v>
      </c>
      <c r="B11" s="421" t="s">
        <v>185</v>
      </c>
      <c r="C11" s="95" t="s">
        <v>172</v>
      </c>
      <c r="D11" s="421" t="s">
        <v>186</v>
      </c>
      <c r="E11" s="312">
        <v>4001</v>
      </c>
      <c r="F11" s="421" t="s">
        <v>187</v>
      </c>
      <c r="G11" s="312">
        <v>4101</v>
      </c>
      <c r="H11" s="90">
        <v>25.04</v>
      </c>
      <c r="I11" s="626"/>
    </row>
    <row r="12" spans="1:9" s="429" customFormat="1" ht="15" customHeight="1">
      <c r="A12" s="421" t="s">
        <v>184</v>
      </c>
      <c r="B12" s="421" t="s">
        <v>185</v>
      </c>
      <c r="C12" s="95" t="s">
        <v>172</v>
      </c>
      <c r="D12" s="421" t="s">
        <v>186</v>
      </c>
      <c r="E12" s="312">
        <v>4001</v>
      </c>
      <c r="F12" s="421" t="s">
        <v>184</v>
      </c>
      <c r="G12" s="312">
        <v>4102</v>
      </c>
      <c r="H12" s="90">
        <v>26.76</v>
      </c>
      <c r="I12" s="626"/>
    </row>
    <row r="13" spans="1:9" s="429" customFormat="1" ht="15" customHeight="1">
      <c r="A13" s="421" t="s">
        <v>184</v>
      </c>
      <c r="B13" s="421" t="s">
        <v>188</v>
      </c>
      <c r="C13" s="95" t="s">
        <v>172</v>
      </c>
      <c r="D13" s="421" t="s">
        <v>189</v>
      </c>
      <c r="E13" s="312">
        <v>4301</v>
      </c>
      <c r="F13" s="424" t="s">
        <v>189</v>
      </c>
      <c r="G13" s="312">
        <v>4301</v>
      </c>
      <c r="H13" s="90">
        <v>34.880000000000003</v>
      </c>
      <c r="I13" s="626"/>
    </row>
    <row r="14" spans="1:9" s="429" customFormat="1" ht="15" customHeight="1">
      <c r="A14" s="421" t="s">
        <v>190</v>
      </c>
      <c r="B14" s="421" t="s">
        <v>190</v>
      </c>
      <c r="C14" s="95" t="s">
        <v>191</v>
      </c>
      <c r="D14" s="421" t="s">
        <v>191</v>
      </c>
      <c r="E14" s="312">
        <v>5001</v>
      </c>
      <c r="F14" s="421" t="s">
        <v>190</v>
      </c>
      <c r="G14" s="312">
        <v>5101</v>
      </c>
      <c r="H14" s="90">
        <v>31.04</v>
      </c>
      <c r="I14" s="626"/>
    </row>
    <row r="15" spans="1:9" s="429" customFormat="1" ht="15" customHeight="1">
      <c r="A15" s="421" t="s">
        <v>190</v>
      </c>
      <c r="B15" s="421" t="s">
        <v>190</v>
      </c>
      <c r="C15" s="95" t="s">
        <v>191</v>
      </c>
      <c r="D15" s="421" t="s">
        <v>191</v>
      </c>
      <c r="E15" s="312">
        <v>5001</v>
      </c>
      <c r="F15" s="421" t="s">
        <v>192</v>
      </c>
      <c r="G15" s="312">
        <v>5102</v>
      </c>
      <c r="H15" s="90">
        <v>44.84</v>
      </c>
      <c r="I15" s="626"/>
    </row>
    <row r="16" spans="1:9" s="429" customFormat="1" ht="15" customHeight="1">
      <c r="A16" s="421" t="s">
        <v>190</v>
      </c>
      <c r="B16" s="421" t="s">
        <v>190</v>
      </c>
      <c r="C16" s="95" t="s">
        <v>191</v>
      </c>
      <c r="D16" s="421" t="s">
        <v>191</v>
      </c>
      <c r="E16" s="312">
        <v>5001</v>
      </c>
      <c r="F16" s="421" t="s">
        <v>193</v>
      </c>
      <c r="G16" s="312">
        <v>5103</v>
      </c>
      <c r="H16" s="90">
        <v>45.05</v>
      </c>
      <c r="I16" s="626"/>
    </row>
    <row r="17" spans="1:9" s="429" customFormat="1" ht="15" customHeight="1">
      <c r="A17" s="421" t="s">
        <v>190</v>
      </c>
      <c r="B17" s="421" t="s">
        <v>190</v>
      </c>
      <c r="C17" s="95" t="s">
        <v>191</v>
      </c>
      <c r="D17" s="421" t="s">
        <v>191</v>
      </c>
      <c r="E17" s="312">
        <v>5001</v>
      </c>
      <c r="F17" s="421" t="s">
        <v>194</v>
      </c>
      <c r="G17" s="312">
        <v>5105</v>
      </c>
      <c r="H17" s="90">
        <v>56.14</v>
      </c>
      <c r="I17" s="626"/>
    </row>
    <row r="18" spans="1:9" s="429" customFormat="1" ht="15" customHeight="1">
      <c r="A18" s="421" t="s">
        <v>190</v>
      </c>
      <c r="B18" s="421" t="s">
        <v>190</v>
      </c>
      <c r="C18" s="95" t="s">
        <v>191</v>
      </c>
      <c r="D18" s="421" t="s">
        <v>191</v>
      </c>
      <c r="E18" s="312">
        <v>5001</v>
      </c>
      <c r="F18" s="421" t="s">
        <v>195</v>
      </c>
      <c r="G18" s="312">
        <v>5107</v>
      </c>
      <c r="H18" s="90">
        <v>51.65</v>
      </c>
      <c r="I18" s="626"/>
    </row>
    <row r="19" spans="1:9" s="429" customFormat="1" ht="15" customHeight="1">
      <c r="A19" s="421" t="s">
        <v>190</v>
      </c>
      <c r="B19" s="421" t="s">
        <v>190</v>
      </c>
      <c r="C19" s="95" t="s">
        <v>191</v>
      </c>
      <c r="D19" s="421" t="s">
        <v>191</v>
      </c>
      <c r="E19" s="312">
        <v>5001</v>
      </c>
      <c r="F19" s="421" t="s">
        <v>196</v>
      </c>
      <c r="G19" s="312">
        <v>5109</v>
      </c>
      <c r="H19" s="90">
        <v>26.53</v>
      </c>
      <c r="I19" s="626"/>
    </row>
    <row r="20" spans="1:9" s="429" customFormat="1" ht="15" customHeight="1">
      <c r="A20" s="421" t="s">
        <v>190</v>
      </c>
      <c r="B20" s="423" t="s">
        <v>197</v>
      </c>
      <c r="C20" s="95" t="s">
        <v>172</v>
      </c>
      <c r="D20" s="423" t="s">
        <v>198</v>
      </c>
      <c r="E20" s="312">
        <v>5301</v>
      </c>
      <c r="F20" s="425" t="s">
        <v>197</v>
      </c>
      <c r="G20" s="312">
        <v>5301</v>
      </c>
      <c r="H20" s="90">
        <v>36.549999999999997</v>
      </c>
      <c r="I20" s="626"/>
    </row>
    <row r="21" spans="1:9" s="429" customFormat="1" ht="15" customHeight="1">
      <c r="A21" s="421" t="s">
        <v>190</v>
      </c>
      <c r="B21" s="423" t="s">
        <v>197</v>
      </c>
      <c r="C21" s="95" t="s">
        <v>172</v>
      </c>
      <c r="D21" s="423" t="s">
        <v>198</v>
      </c>
      <c r="E21" s="312">
        <v>5301</v>
      </c>
      <c r="F21" s="425" t="s">
        <v>199</v>
      </c>
      <c r="G21" s="312">
        <v>5304</v>
      </c>
      <c r="H21" s="90">
        <v>53.55</v>
      </c>
      <c r="I21" s="626"/>
    </row>
    <row r="22" spans="1:9" s="429" customFormat="1" ht="15" customHeight="1">
      <c r="A22" s="421" t="s">
        <v>190</v>
      </c>
      <c r="B22" s="423" t="s">
        <v>200</v>
      </c>
      <c r="C22" s="95" t="s">
        <v>172</v>
      </c>
      <c r="D22" s="423" t="s">
        <v>201</v>
      </c>
      <c r="E22" s="312">
        <v>5501</v>
      </c>
      <c r="F22" s="425" t="s">
        <v>200</v>
      </c>
      <c r="G22" s="312">
        <v>5501</v>
      </c>
      <c r="H22" s="90">
        <v>33.93</v>
      </c>
      <c r="I22" s="626"/>
    </row>
    <row r="23" spans="1:9" s="429" customFormat="1" ht="15" customHeight="1">
      <c r="A23" s="421" t="s">
        <v>190</v>
      </c>
      <c r="B23" s="423" t="s">
        <v>200</v>
      </c>
      <c r="C23" s="95" t="s">
        <v>172</v>
      </c>
      <c r="D23" s="423" t="s">
        <v>201</v>
      </c>
      <c r="E23" s="312">
        <v>5501</v>
      </c>
      <c r="F23" s="425" t="s">
        <v>202</v>
      </c>
      <c r="G23" s="312">
        <v>5502</v>
      </c>
      <c r="H23" s="90">
        <v>40.119999999999997</v>
      </c>
      <c r="I23" s="626"/>
    </row>
    <row r="24" spans="1:9" s="429" customFormat="1" ht="15" customHeight="1">
      <c r="A24" s="421" t="s">
        <v>190</v>
      </c>
      <c r="B24" s="423" t="s">
        <v>200</v>
      </c>
      <c r="C24" s="95" t="s">
        <v>172</v>
      </c>
      <c r="D24" s="423" t="s">
        <v>201</v>
      </c>
      <c r="E24" s="312">
        <v>5501</v>
      </c>
      <c r="F24" s="425" t="s">
        <v>203</v>
      </c>
      <c r="G24" s="312">
        <v>5503</v>
      </c>
      <c r="H24" s="90">
        <v>49.21</v>
      </c>
      <c r="I24" s="626"/>
    </row>
    <row r="25" spans="1:9" s="429" customFormat="1" ht="15" customHeight="1">
      <c r="A25" s="421" t="s">
        <v>190</v>
      </c>
      <c r="B25" s="423" t="s">
        <v>200</v>
      </c>
      <c r="C25" s="95" t="s">
        <v>172</v>
      </c>
      <c r="D25" s="423" t="s">
        <v>201</v>
      </c>
      <c r="E25" s="312">
        <v>5501</v>
      </c>
      <c r="F25" s="425" t="s">
        <v>204</v>
      </c>
      <c r="G25" s="312">
        <v>5504</v>
      </c>
      <c r="H25" s="90">
        <v>53.67</v>
      </c>
      <c r="I25" s="626"/>
    </row>
    <row r="26" spans="1:9" s="429" customFormat="1" ht="15" customHeight="1">
      <c r="A26" s="421" t="s">
        <v>190</v>
      </c>
      <c r="B26" s="421" t="s">
        <v>205</v>
      </c>
      <c r="C26" s="95" t="s">
        <v>172</v>
      </c>
      <c r="D26" s="421" t="s">
        <v>206</v>
      </c>
      <c r="E26" s="312">
        <v>5601</v>
      </c>
      <c r="F26" s="424" t="s">
        <v>205</v>
      </c>
      <c r="G26" s="312">
        <v>5601</v>
      </c>
      <c r="H26" s="90">
        <v>30.86</v>
      </c>
      <c r="I26" s="626"/>
    </row>
    <row r="27" spans="1:9" s="429" customFormat="1" ht="15" customHeight="1">
      <c r="A27" s="421" t="s">
        <v>190</v>
      </c>
      <c r="B27" s="421" t="s">
        <v>205</v>
      </c>
      <c r="C27" s="95" t="s">
        <v>172</v>
      </c>
      <c r="D27" s="421" t="s">
        <v>206</v>
      </c>
      <c r="E27" s="312">
        <v>5601</v>
      </c>
      <c r="F27" s="424" t="s">
        <v>207</v>
      </c>
      <c r="G27" s="312">
        <v>5603</v>
      </c>
      <c r="H27" s="90">
        <v>45.44</v>
      </c>
      <c r="I27" s="626"/>
    </row>
    <row r="28" spans="1:9" s="429" customFormat="1" ht="15" customHeight="1">
      <c r="A28" s="421" t="s">
        <v>190</v>
      </c>
      <c r="B28" s="421" t="s">
        <v>205</v>
      </c>
      <c r="C28" s="95" t="s">
        <v>172</v>
      </c>
      <c r="D28" s="421" t="s">
        <v>206</v>
      </c>
      <c r="E28" s="312">
        <v>5601</v>
      </c>
      <c r="F28" s="424" t="s">
        <v>208</v>
      </c>
      <c r="G28" s="312">
        <v>5606</v>
      </c>
      <c r="H28" s="90">
        <v>53.61</v>
      </c>
      <c r="I28" s="626"/>
    </row>
    <row r="29" spans="1:9" s="429" customFormat="1" ht="15" customHeight="1">
      <c r="A29" s="421" t="s">
        <v>190</v>
      </c>
      <c r="B29" s="423" t="s">
        <v>209</v>
      </c>
      <c r="C29" s="95" t="s">
        <v>172</v>
      </c>
      <c r="D29" s="423" t="s">
        <v>210</v>
      </c>
      <c r="E29" s="312">
        <v>5701</v>
      </c>
      <c r="F29" s="425" t="s">
        <v>210</v>
      </c>
      <c r="G29" s="312">
        <v>5701</v>
      </c>
      <c r="H29" s="90">
        <v>38.299999999999997</v>
      </c>
      <c r="I29" s="626"/>
    </row>
    <row r="30" spans="1:9" s="429" customFormat="1" ht="15" customHeight="1">
      <c r="A30" s="421" t="s">
        <v>190</v>
      </c>
      <c r="B30" s="421" t="s">
        <v>211</v>
      </c>
      <c r="C30" s="95" t="s">
        <v>191</v>
      </c>
      <c r="D30" s="421" t="s">
        <v>191</v>
      </c>
      <c r="E30" s="312">
        <v>5001</v>
      </c>
      <c r="F30" s="421" t="s">
        <v>212</v>
      </c>
      <c r="G30" s="312">
        <v>5801</v>
      </c>
      <c r="H30" s="90">
        <v>30.49</v>
      </c>
      <c r="I30" s="626"/>
    </row>
    <row r="31" spans="1:9" s="429" customFormat="1" ht="15" customHeight="1">
      <c r="A31" s="421" t="s">
        <v>190</v>
      </c>
      <c r="B31" s="421" t="s">
        <v>211</v>
      </c>
      <c r="C31" s="95" t="s">
        <v>191</v>
      </c>
      <c r="D31" s="421" t="s">
        <v>191</v>
      </c>
      <c r="E31" s="312">
        <v>5001</v>
      </c>
      <c r="F31" s="421" t="s">
        <v>213</v>
      </c>
      <c r="G31" s="312">
        <v>5802</v>
      </c>
      <c r="H31" s="90">
        <v>37.31</v>
      </c>
      <c r="I31" s="626"/>
    </row>
    <row r="32" spans="1:9" s="429" customFormat="1" ht="15" customHeight="1">
      <c r="A32" s="421" t="s">
        <v>190</v>
      </c>
      <c r="B32" s="421" t="s">
        <v>211</v>
      </c>
      <c r="C32" s="95" t="s">
        <v>191</v>
      </c>
      <c r="D32" s="421" t="s">
        <v>191</v>
      </c>
      <c r="E32" s="312">
        <v>5001</v>
      </c>
      <c r="F32" s="421" t="s">
        <v>214</v>
      </c>
      <c r="G32" s="312">
        <v>5803</v>
      </c>
      <c r="H32" s="90">
        <v>53.55</v>
      </c>
      <c r="I32" s="626"/>
    </row>
    <row r="33" spans="1:9" s="429" customFormat="1" ht="15" customHeight="1">
      <c r="A33" s="421" t="s">
        <v>190</v>
      </c>
      <c r="B33" s="421" t="s">
        <v>211</v>
      </c>
      <c r="C33" s="95" t="s">
        <v>191</v>
      </c>
      <c r="D33" s="421" t="s">
        <v>191</v>
      </c>
      <c r="E33" s="312">
        <v>5001</v>
      </c>
      <c r="F33" s="421" t="s">
        <v>215</v>
      </c>
      <c r="G33" s="312">
        <v>5804</v>
      </c>
      <c r="H33" s="90">
        <v>31.94</v>
      </c>
      <c r="I33" s="626"/>
    </row>
    <row r="34" spans="1:9" s="429" customFormat="1" ht="15" customHeight="1">
      <c r="A34" s="421" t="s">
        <v>216</v>
      </c>
      <c r="B34" s="421" t="s">
        <v>217</v>
      </c>
      <c r="C34" s="95" t="s">
        <v>172</v>
      </c>
      <c r="D34" s="421" t="s">
        <v>218</v>
      </c>
      <c r="E34" s="312">
        <v>6001</v>
      </c>
      <c r="F34" s="421" t="s">
        <v>219</v>
      </c>
      <c r="G34" s="312">
        <v>6101</v>
      </c>
      <c r="H34" s="90">
        <v>28.09</v>
      </c>
      <c r="I34" s="626"/>
    </row>
    <row r="35" spans="1:9" s="429" customFormat="1" ht="15" customHeight="1">
      <c r="A35" s="421" t="s">
        <v>216</v>
      </c>
      <c r="B35" s="421" t="s">
        <v>217</v>
      </c>
      <c r="C35" s="95" t="s">
        <v>172</v>
      </c>
      <c r="D35" s="421" t="s">
        <v>218</v>
      </c>
      <c r="E35" s="312">
        <v>6001</v>
      </c>
      <c r="F35" s="421" t="s">
        <v>220</v>
      </c>
      <c r="G35" s="312">
        <v>6108</v>
      </c>
      <c r="H35" s="90">
        <v>42.6</v>
      </c>
      <c r="I35" s="626"/>
    </row>
    <row r="36" spans="1:9" s="429" customFormat="1" ht="15" customHeight="1">
      <c r="A36" s="421" t="s">
        <v>216</v>
      </c>
      <c r="B36" s="423" t="s">
        <v>217</v>
      </c>
      <c r="C36" s="95" t="s">
        <v>172</v>
      </c>
      <c r="D36" s="423" t="s">
        <v>221</v>
      </c>
      <c r="E36" s="312">
        <v>6115</v>
      </c>
      <c r="F36" s="423" t="s">
        <v>221</v>
      </c>
      <c r="G36" s="312">
        <v>6115</v>
      </c>
      <c r="H36" s="90">
        <v>41.35</v>
      </c>
      <c r="I36" s="626"/>
    </row>
    <row r="37" spans="1:9" s="429" customFormat="1" ht="15" customHeight="1">
      <c r="A37" s="421" t="s">
        <v>216</v>
      </c>
      <c r="B37" s="423" t="s">
        <v>222</v>
      </c>
      <c r="C37" s="95" t="s">
        <v>172</v>
      </c>
      <c r="D37" s="423" t="s">
        <v>223</v>
      </c>
      <c r="E37" s="312">
        <v>6301</v>
      </c>
      <c r="F37" s="425" t="s">
        <v>223</v>
      </c>
      <c r="G37" s="312">
        <v>6301</v>
      </c>
      <c r="H37" s="90">
        <v>40.770000000000003</v>
      </c>
      <c r="I37" s="626"/>
    </row>
    <row r="38" spans="1:9" s="429" customFormat="1" ht="15" customHeight="1">
      <c r="A38" s="421" t="s">
        <v>224</v>
      </c>
      <c r="B38" s="421" t="s">
        <v>225</v>
      </c>
      <c r="C38" s="95" t="s">
        <v>172</v>
      </c>
      <c r="D38" s="421" t="s">
        <v>226</v>
      </c>
      <c r="E38" s="312">
        <v>7001</v>
      </c>
      <c r="F38" s="421" t="s">
        <v>225</v>
      </c>
      <c r="G38" s="312">
        <v>7101</v>
      </c>
      <c r="H38" s="90">
        <v>32.82</v>
      </c>
      <c r="I38" s="626"/>
    </row>
    <row r="39" spans="1:9" s="429" customFormat="1" ht="15" customHeight="1">
      <c r="A39" s="421" t="s">
        <v>224</v>
      </c>
      <c r="B39" s="423" t="s">
        <v>225</v>
      </c>
      <c r="C39" s="95" t="s">
        <v>172</v>
      </c>
      <c r="D39" s="423" t="s">
        <v>227</v>
      </c>
      <c r="E39" s="312">
        <v>7102</v>
      </c>
      <c r="F39" s="423" t="s">
        <v>227</v>
      </c>
      <c r="G39" s="312">
        <v>7102</v>
      </c>
      <c r="H39" s="90">
        <v>48.71</v>
      </c>
      <c r="I39" s="626"/>
    </row>
    <row r="40" spans="1:9" s="429" customFormat="1" ht="15" customHeight="1">
      <c r="A40" s="421" t="s">
        <v>224</v>
      </c>
      <c r="B40" s="421" t="s">
        <v>225</v>
      </c>
      <c r="C40" s="95" t="s">
        <v>172</v>
      </c>
      <c r="D40" s="421" t="s">
        <v>226</v>
      </c>
      <c r="E40" s="312">
        <v>7001</v>
      </c>
      <c r="F40" s="421" t="s">
        <v>224</v>
      </c>
      <c r="G40" s="312">
        <v>7105</v>
      </c>
      <c r="H40" s="90">
        <v>47.77</v>
      </c>
      <c r="I40" s="626"/>
    </row>
    <row r="41" spans="1:9" s="429" customFormat="1" ht="15" customHeight="1">
      <c r="A41" s="421" t="s">
        <v>224</v>
      </c>
      <c r="B41" s="421" t="s">
        <v>228</v>
      </c>
      <c r="C41" s="95" t="s">
        <v>172</v>
      </c>
      <c r="D41" s="421" t="s">
        <v>229</v>
      </c>
      <c r="E41" s="312">
        <v>7301</v>
      </c>
      <c r="F41" s="424" t="s">
        <v>228</v>
      </c>
      <c r="G41" s="312">
        <v>7301</v>
      </c>
      <c r="H41" s="90">
        <v>37.81</v>
      </c>
      <c r="I41" s="626"/>
    </row>
    <row r="42" spans="1:9" s="429" customFormat="1" ht="15" customHeight="1">
      <c r="A42" s="421" t="s">
        <v>224</v>
      </c>
      <c r="B42" s="421" t="s">
        <v>228</v>
      </c>
      <c r="C42" s="95" t="s">
        <v>172</v>
      </c>
      <c r="D42" s="421" t="s">
        <v>229</v>
      </c>
      <c r="E42" s="312">
        <v>7301</v>
      </c>
      <c r="F42" s="424" t="s">
        <v>230</v>
      </c>
      <c r="G42" s="312">
        <v>7305</v>
      </c>
      <c r="H42" s="90">
        <v>55.98</v>
      </c>
      <c r="I42" s="626"/>
    </row>
    <row r="43" spans="1:9" s="429" customFormat="1" ht="15" customHeight="1">
      <c r="A43" s="421" t="s">
        <v>224</v>
      </c>
      <c r="B43" s="421" t="s">
        <v>228</v>
      </c>
      <c r="C43" s="95" t="s">
        <v>172</v>
      </c>
      <c r="D43" s="421" t="s">
        <v>229</v>
      </c>
      <c r="E43" s="312">
        <v>7301</v>
      </c>
      <c r="F43" s="424" t="s">
        <v>231</v>
      </c>
      <c r="G43" s="312">
        <v>7306</v>
      </c>
      <c r="H43" s="90">
        <v>53.45</v>
      </c>
      <c r="I43" s="626"/>
    </row>
    <row r="44" spans="1:9" s="429" customFormat="1" ht="15" customHeight="1">
      <c r="A44" s="421" t="s">
        <v>224</v>
      </c>
      <c r="B44" s="423" t="s">
        <v>232</v>
      </c>
      <c r="C44" s="95" t="s">
        <v>172</v>
      </c>
      <c r="D44" s="423" t="s">
        <v>232</v>
      </c>
      <c r="E44" s="312">
        <v>7401</v>
      </c>
      <c r="F44" s="425" t="s">
        <v>232</v>
      </c>
      <c r="G44" s="312">
        <v>7401</v>
      </c>
      <c r="H44" s="90">
        <v>33.51</v>
      </c>
      <c r="I44" s="626"/>
    </row>
    <row r="45" spans="1:9" s="429" customFormat="1" ht="15" customHeight="1">
      <c r="A45" s="421" t="s">
        <v>233</v>
      </c>
      <c r="B45" s="421" t="s">
        <v>234</v>
      </c>
      <c r="C45" s="95" t="s">
        <v>235</v>
      </c>
      <c r="D45" s="421" t="s">
        <v>235</v>
      </c>
      <c r="E45" s="312">
        <v>8001</v>
      </c>
      <c r="F45" s="421" t="s">
        <v>234</v>
      </c>
      <c r="G45" s="312">
        <v>8101</v>
      </c>
      <c r="H45" s="90">
        <v>28.41</v>
      </c>
      <c r="I45" s="626"/>
    </row>
    <row r="46" spans="1:9" s="429" customFormat="1" ht="15" customHeight="1">
      <c r="A46" s="421" t="s">
        <v>233</v>
      </c>
      <c r="B46" s="421" t="s">
        <v>234</v>
      </c>
      <c r="C46" s="95" t="s">
        <v>235</v>
      </c>
      <c r="D46" s="421" t="s">
        <v>235</v>
      </c>
      <c r="E46" s="312">
        <v>8001</v>
      </c>
      <c r="F46" s="421" t="s">
        <v>236</v>
      </c>
      <c r="G46" s="312">
        <v>8102</v>
      </c>
      <c r="H46" s="90">
        <v>42.95</v>
      </c>
      <c r="I46" s="626"/>
    </row>
    <row r="47" spans="1:9" s="429" customFormat="1" ht="15" customHeight="1">
      <c r="A47" s="421" t="s">
        <v>233</v>
      </c>
      <c r="B47" s="421" t="s">
        <v>234</v>
      </c>
      <c r="C47" s="95" t="s">
        <v>235</v>
      </c>
      <c r="D47" s="421" t="s">
        <v>235</v>
      </c>
      <c r="E47" s="312">
        <v>8001</v>
      </c>
      <c r="F47" s="421" t="s">
        <v>237</v>
      </c>
      <c r="G47" s="312">
        <v>8103</v>
      </c>
      <c r="H47" s="90">
        <v>37.22</v>
      </c>
      <c r="I47" s="626"/>
    </row>
    <row r="48" spans="1:9" s="429" customFormat="1" ht="15" customHeight="1">
      <c r="A48" s="421" t="s">
        <v>233</v>
      </c>
      <c r="B48" s="421" t="s">
        <v>234</v>
      </c>
      <c r="C48" s="95" t="s">
        <v>235</v>
      </c>
      <c r="D48" s="421" t="s">
        <v>235</v>
      </c>
      <c r="E48" s="312">
        <v>8001</v>
      </c>
      <c r="F48" s="421" t="s">
        <v>238</v>
      </c>
      <c r="G48" s="312">
        <v>8105</v>
      </c>
      <c r="H48" s="90">
        <v>46.73</v>
      </c>
      <c r="I48" s="626"/>
    </row>
    <row r="49" spans="1:9" s="429" customFormat="1" ht="15" customHeight="1">
      <c r="A49" s="421" t="s">
        <v>233</v>
      </c>
      <c r="B49" s="421" t="s">
        <v>234</v>
      </c>
      <c r="C49" s="95" t="s">
        <v>235</v>
      </c>
      <c r="D49" s="421" t="s">
        <v>235</v>
      </c>
      <c r="E49" s="312">
        <v>8001</v>
      </c>
      <c r="F49" s="421" t="s">
        <v>239</v>
      </c>
      <c r="G49" s="312">
        <v>8106</v>
      </c>
      <c r="H49" s="90">
        <v>50.66</v>
      </c>
      <c r="I49" s="626"/>
    </row>
    <row r="50" spans="1:9" s="429" customFormat="1" ht="15" customHeight="1">
      <c r="A50" s="421" t="s">
        <v>233</v>
      </c>
      <c r="B50" s="421" t="s">
        <v>234</v>
      </c>
      <c r="C50" s="95" t="s">
        <v>235</v>
      </c>
      <c r="D50" s="421" t="s">
        <v>235</v>
      </c>
      <c r="E50" s="312">
        <v>8001</v>
      </c>
      <c r="F50" s="421" t="s">
        <v>240</v>
      </c>
      <c r="G50" s="312">
        <v>8107</v>
      </c>
      <c r="H50" s="90">
        <v>49.63</v>
      </c>
      <c r="I50" s="626"/>
    </row>
    <row r="51" spans="1:9" s="429" customFormat="1" ht="15" customHeight="1">
      <c r="A51" s="421" t="s">
        <v>233</v>
      </c>
      <c r="B51" s="421" t="s">
        <v>234</v>
      </c>
      <c r="C51" s="95" t="s">
        <v>235</v>
      </c>
      <c r="D51" s="421" t="s">
        <v>235</v>
      </c>
      <c r="E51" s="312">
        <v>8001</v>
      </c>
      <c r="F51" s="421" t="s">
        <v>241</v>
      </c>
      <c r="G51" s="312">
        <v>8108</v>
      </c>
      <c r="H51" s="90">
        <v>33.65</v>
      </c>
      <c r="I51" s="626"/>
    </row>
    <row r="52" spans="1:9" s="429" customFormat="1" ht="15" customHeight="1">
      <c r="A52" s="421" t="s">
        <v>233</v>
      </c>
      <c r="B52" s="421" t="s">
        <v>234</v>
      </c>
      <c r="C52" s="95" t="s">
        <v>235</v>
      </c>
      <c r="D52" s="421" t="s">
        <v>235</v>
      </c>
      <c r="E52" s="312">
        <v>8001</v>
      </c>
      <c r="F52" s="421" t="s">
        <v>242</v>
      </c>
      <c r="G52" s="312">
        <v>8109</v>
      </c>
      <c r="H52" s="90">
        <v>54.12</v>
      </c>
      <c r="I52" s="626"/>
    </row>
    <row r="53" spans="1:9" s="429" customFormat="1" ht="15" customHeight="1">
      <c r="A53" s="421" t="s">
        <v>233</v>
      </c>
      <c r="B53" s="421" t="s">
        <v>234</v>
      </c>
      <c r="C53" s="95" t="s">
        <v>235</v>
      </c>
      <c r="D53" s="421" t="s">
        <v>235</v>
      </c>
      <c r="E53" s="312">
        <v>8001</v>
      </c>
      <c r="F53" s="421" t="s">
        <v>243</v>
      </c>
      <c r="G53" s="312">
        <v>8110</v>
      </c>
      <c r="H53" s="90">
        <v>26.7</v>
      </c>
      <c r="I53" s="626"/>
    </row>
    <row r="54" spans="1:9" s="429" customFormat="1" ht="15" customHeight="1">
      <c r="A54" s="421" t="s">
        <v>233</v>
      </c>
      <c r="B54" s="421" t="s">
        <v>234</v>
      </c>
      <c r="C54" s="95" t="s">
        <v>235</v>
      </c>
      <c r="D54" s="421" t="s">
        <v>235</v>
      </c>
      <c r="E54" s="312">
        <v>8001</v>
      </c>
      <c r="F54" s="421" t="s">
        <v>244</v>
      </c>
      <c r="G54" s="312">
        <v>8111</v>
      </c>
      <c r="H54" s="90">
        <v>45.52</v>
      </c>
      <c r="I54" s="626"/>
    </row>
    <row r="55" spans="1:9" s="429" customFormat="1" ht="15" customHeight="1">
      <c r="A55" s="421" t="s">
        <v>233</v>
      </c>
      <c r="B55" s="421" t="s">
        <v>234</v>
      </c>
      <c r="C55" s="95" t="s">
        <v>235</v>
      </c>
      <c r="D55" s="421" t="s">
        <v>235</v>
      </c>
      <c r="E55" s="312">
        <v>8001</v>
      </c>
      <c r="F55" s="421" t="s">
        <v>245</v>
      </c>
      <c r="G55" s="312">
        <v>8112</v>
      </c>
      <c r="H55" s="90">
        <v>36.39</v>
      </c>
      <c r="I55" s="626"/>
    </row>
    <row r="56" spans="1:9" s="429" customFormat="1" ht="15" customHeight="1">
      <c r="A56" s="421" t="s">
        <v>233</v>
      </c>
      <c r="B56" s="421" t="s">
        <v>233</v>
      </c>
      <c r="C56" s="95" t="s">
        <v>172</v>
      </c>
      <c r="D56" s="421" t="s">
        <v>246</v>
      </c>
      <c r="E56" s="312">
        <v>8301</v>
      </c>
      <c r="F56" s="421" t="s">
        <v>247</v>
      </c>
      <c r="G56" s="312">
        <v>8301</v>
      </c>
      <c r="H56" s="90">
        <v>30.45</v>
      </c>
      <c r="I56" s="626"/>
    </row>
    <row r="57" spans="1:9" s="429" customFormat="1" ht="15" customHeight="1">
      <c r="A57" s="421" t="s">
        <v>233</v>
      </c>
      <c r="B57" s="421" t="s">
        <v>233</v>
      </c>
      <c r="C57" s="95" t="s">
        <v>172</v>
      </c>
      <c r="D57" s="421" t="s">
        <v>246</v>
      </c>
      <c r="E57" s="312">
        <v>8301</v>
      </c>
      <c r="F57" s="424" t="s">
        <v>248</v>
      </c>
      <c r="G57" s="312">
        <v>8306</v>
      </c>
      <c r="H57" s="90">
        <v>49.54</v>
      </c>
      <c r="I57" s="626"/>
    </row>
    <row r="58" spans="1:9" s="429" customFormat="1" ht="15" customHeight="1">
      <c r="A58" s="421" t="s">
        <v>249</v>
      </c>
      <c r="B58" s="421" t="s">
        <v>250</v>
      </c>
      <c r="C58" s="95" t="s">
        <v>172</v>
      </c>
      <c r="D58" s="421" t="s">
        <v>251</v>
      </c>
      <c r="E58" s="312">
        <v>9001</v>
      </c>
      <c r="F58" s="421" t="s">
        <v>252</v>
      </c>
      <c r="G58" s="312">
        <v>9101</v>
      </c>
      <c r="H58" s="90">
        <v>26.65</v>
      </c>
      <c r="I58" s="626"/>
    </row>
    <row r="59" spans="1:9" s="429" customFormat="1" ht="15" customHeight="1">
      <c r="A59" s="421" t="s">
        <v>249</v>
      </c>
      <c r="B59" s="421" t="s">
        <v>250</v>
      </c>
      <c r="C59" s="95" t="s">
        <v>172</v>
      </c>
      <c r="D59" s="421" t="s">
        <v>251</v>
      </c>
      <c r="E59" s="312">
        <v>9001</v>
      </c>
      <c r="F59" s="421" t="s">
        <v>253</v>
      </c>
      <c r="G59" s="312">
        <v>9112</v>
      </c>
      <c r="H59" s="90">
        <v>29.84</v>
      </c>
      <c r="I59" s="626"/>
    </row>
    <row r="60" spans="1:9" s="429" customFormat="1" ht="15" customHeight="1">
      <c r="A60" s="421" t="s">
        <v>249</v>
      </c>
      <c r="B60" s="423" t="s">
        <v>250</v>
      </c>
      <c r="C60" s="95" t="s">
        <v>172</v>
      </c>
      <c r="D60" s="423" t="s">
        <v>254</v>
      </c>
      <c r="E60" s="312">
        <v>9120</v>
      </c>
      <c r="F60" s="423" t="s">
        <v>254</v>
      </c>
      <c r="G60" s="312">
        <v>9120</v>
      </c>
      <c r="H60" s="90">
        <v>32.33</v>
      </c>
      <c r="I60" s="626"/>
    </row>
    <row r="61" spans="1:9" s="429" customFormat="1" ht="15" customHeight="1">
      <c r="A61" s="421" t="s">
        <v>249</v>
      </c>
      <c r="B61" s="423" t="s">
        <v>255</v>
      </c>
      <c r="C61" s="95" t="s">
        <v>172</v>
      </c>
      <c r="D61" s="423" t="s">
        <v>256</v>
      </c>
      <c r="E61" s="312">
        <v>9201</v>
      </c>
      <c r="F61" s="423" t="s">
        <v>256</v>
      </c>
      <c r="G61" s="312">
        <v>9201</v>
      </c>
      <c r="H61" s="90">
        <v>39.880000000000003</v>
      </c>
      <c r="I61" s="626"/>
    </row>
    <row r="62" spans="1:9" s="429" customFormat="1" ht="15" customHeight="1">
      <c r="A62" s="421" t="s">
        <v>257</v>
      </c>
      <c r="B62" s="421" t="s">
        <v>258</v>
      </c>
      <c r="C62" s="95" t="s">
        <v>172</v>
      </c>
      <c r="D62" s="421" t="s">
        <v>259</v>
      </c>
      <c r="E62" s="312">
        <v>10001</v>
      </c>
      <c r="F62" s="421" t="s">
        <v>260</v>
      </c>
      <c r="G62" s="312">
        <v>10101</v>
      </c>
      <c r="H62" s="90">
        <v>25.75</v>
      </c>
      <c r="I62" s="626"/>
    </row>
    <row r="63" spans="1:9" s="429" customFormat="1" ht="15" customHeight="1">
      <c r="A63" s="421" t="s">
        <v>257</v>
      </c>
      <c r="B63" s="421" t="s">
        <v>258</v>
      </c>
      <c r="C63" s="95" t="s">
        <v>172</v>
      </c>
      <c r="D63" s="421" t="s">
        <v>259</v>
      </c>
      <c r="E63" s="312">
        <v>10001</v>
      </c>
      <c r="F63" s="421" t="s">
        <v>261</v>
      </c>
      <c r="G63" s="312">
        <v>10109</v>
      </c>
      <c r="H63" s="90">
        <v>42.9</v>
      </c>
      <c r="I63" s="626"/>
    </row>
    <row r="64" spans="1:9" s="429" customFormat="1" ht="15" customHeight="1">
      <c r="A64" s="421" t="s">
        <v>257</v>
      </c>
      <c r="B64" s="423" t="s">
        <v>262</v>
      </c>
      <c r="C64" s="95" t="s">
        <v>172</v>
      </c>
      <c r="D64" s="423" t="s">
        <v>263</v>
      </c>
      <c r="E64" s="312">
        <v>10201</v>
      </c>
      <c r="F64" s="423" t="s">
        <v>263</v>
      </c>
      <c r="G64" s="312">
        <v>10201</v>
      </c>
      <c r="H64" s="90">
        <v>35.119999999999997</v>
      </c>
      <c r="I64" s="626"/>
    </row>
    <row r="65" spans="1:9" s="429" customFormat="1" ht="15" customHeight="1">
      <c r="A65" s="421" t="s">
        <v>257</v>
      </c>
      <c r="B65" s="421" t="s">
        <v>264</v>
      </c>
      <c r="C65" s="95" t="s">
        <v>172</v>
      </c>
      <c r="D65" s="421" t="s">
        <v>264</v>
      </c>
      <c r="E65" s="312">
        <v>10301</v>
      </c>
      <c r="F65" s="421" t="s">
        <v>264</v>
      </c>
      <c r="G65" s="312">
        <v>10301</v>
      </c>
      <c r="H65" s="90">
        <v>27.01</v>
      </c>
      <c r="I65" s="626"/>
    </row>
    <row r="66" spans="1:9" s="429" customFormat="1" ht="15" customHeight="1">
      <c r="A66" s="421" t="s">
        <v>265</v>
      </c>
      <c r="B66" s="423" t="s">
        <v>266</v>
      </c>
      <c r="C66" s="95" t="s">
        <v>172</v>
      </c>
      <c r="D66" s="423" t="s">
        <v>266</v>
      </c>
      <c r="E66" s="312">
        <v>11101</v>
      </c>
      <c r="F66" s="423" t="s">
        <v>266</v>
      </c>
      <c r="G66" s="312">
        <v>11101</v>
      </c>
      <c r="H66" s="90">
        <v>28.84</v>
      </c>
      <c r="I66" s="626"/>
    </row>
    <row r="67" spans="1:9" s="429" customFormat="1" ht="15" customHeight="1">
      <c r="A67" s="421" t="s">
        <v>267</v>
      </c>
      <c r="B67" s="421" t="s">
        <v>267</v>
      </c>
      <c r="C67" s="95" t="s">
        <v>172</v>
      </c>
      <c r="D67" s="421" t="s">
        <v>268</v>
      </c>
      <c r="E67" s="312">
        <v>12101</v>
      </c>
      <c r="F67" s="424" t="s">
        <v>268</v>
      </c>
      <c r="G67" s="312">
        <v>12101</v>
      </c>
      <c r="H67" s="90">
        <v>27.51</v>
      </c>
      <c r="I67" s="626"/>
    </row>
    <row r="68" spans="1:9" s="429" customFormat="1" ht="15" customHeight="1">
      <c r="A68" s="421" t="s">
        <v>269</v>
      </c>
      <c r="B68" s="421" t="s">
        <v>270</v>
      </c>
      <c r="C68" s="95" t="s">
        <v>271</v>
      </c>
      <c r="D68" s="421" t="s">
        <v>271</v>
      </c>
      <c r="E68" s="312">
        <v>13001</v>
      </c>
      <c r="F68" s="421" t="s">
        <v>270</v>
      </c>
      <c r="G68" s="312">
        <v>13101</v>
      </c>
      <c r="H68" s="90">
        <v>22.31</v>
      </c>
      <c r="I68" s="626"/>
    </row>
    <row r="69" spans="1:9" s="429" customFormat="1" ht="15" customHeight="1">
      <c r="A69" s="421" t="s">
        <v>269</v>
      </c>
      <c r="B69" s="421" t="s">
        <v>270</v>
      </c>
      <c r="C69" s="95" t="s">
        <v>271</v>
      </c>
      <c r="D69" s="421" t="s">
        <v>271</v>
      </c>
      <c r="E69" s="312">
        <v>13001</v>
      </c>
      <c r="F69" s="421" t="s">
        <v>272</v>
      </c>
      <c r="G69" s="312">
        <v>13102</v>
      </c>
      <c r="H69" s="90">
        <v>32.08</v>
      </c>
      <c r="I69" s="626"/>
    </row>
    <row r="70" spans="1:9" s="429" customFormat="1" ht="15" customHeight="1">
      <c r="A70" s="421" t="s">
        <v>269</v>
      </c>
      <c r="B70" s="421" t="s">
        <v>270</v>
      </c>
      <c r="C70" s="95" t="s">
        <v>271</v>
      </c>
      <c r="D70" s="421" t="s">
        <v>271</v>
      </c>
      <c r="E70" s="312">
        <v>13001</v>
      </c>
      <c r="F70" s="421" t="s">
        <v>273</v>
      </c>
      <c r="G70" s="312">
        <v>13103</v>
      </c>
      <c r="H70" s="90">
        <v>31.38</v>
      </c>
      <c r="I70" s="626"/>
    </row>
    <row r="71" spans="1:9" s="429" customFormat="1" ht="15" customHeight="1">
      <c r="A71" s="421" t="s">
        <v>269</v>
      </c>
      <c r="B71" s="421" t="s">
        <v>270</v>
      </c>
      <c r="C71" s="95" t="s">
        <v>271</v>
      </c>
      <c r="D71" s="421" t="s">
        <v>271</v>
      </c>
      <c r="E71" s="312">
        <v>13001</v>
      </c>
      <c r="F71" s="421" t="s">
        <v>274</v>
      </c>
      <c r="G71" s="312">
        <v>13104</v>
      </c>
      <c r="H71" s="90">
        <v>25.87</v>
      </c>
      <c r="I71" s="626"/>
    </row>
    <row r="72" spans="1:9" s="429" customFormat="1" ht="15" customHeight="1">
      <c r="A72" s="421" t="s">
        <v>269</v>
      </c>
      <c r="B72" s="421" t="s">
        <v>270</v>
      </c>
      <c r="C72" s="95" t="s">
        <v>271</v>
      </c>
      <c r="D72" s="421" t="s">
        <v>271</v>
      </c>
      <c r="E72" s="312">
        <v>13001</v>
      </c>
      <c r="F72" s="421" t="s">
        <v>275</v>
      </c>
      <c r="G72" s="312">
        <v>13105</v>
      </c>
      <c r="H72" s="90">
        <v>23.42</v>
      </c>
      <c r="I72" s="626"/>
    </row>
    <row r="73" spans="1:9" s="429" customFormat="1" ht="15" customHeight="1">
      <c r="A73" s="421" t="s">
        <v>269</v>
      </c>
      <c r="B73" s="421" t="s">
        <v>270</v>
      </c>
      <c r="C73" s="95" t="s">
        <v>271</v>
      </c>
      <c r="D73" s="421" t="s">
        <v>271</v>
      </c>
      <c r="E73" s="312">
        <v>13001</v>
      </c>
      <c r="F73" s="421" t="s">
        <v>276</v>
      </c>
      <c r="G73" s="312">
        <v>13106</v>
      </c>
      <c r="H73" s="90">
        <v>26.24</v>
      </c>
      <c r="I73" s="626"/>
    </row>
    <row r="74" spans="1:9" s="429" customFormat="1" ht="15" customHeight="1">
      <c r="A74" s="421" t="s">
        <v>269</v>
      </c>
      <c r="B74" s="421" t="s">
        <v>270</v>
      </c>
      <c r="C74" s="95" t="s">
        <v>271</v>
      </c>
      <c r="D74" s="421" t="s">
        <v>271</v>
      </c>
      <c r="E74" s="312">
        <v>13001</v>
      </c>
      <c r="F74" s="421" t="s">
        <v>277</v>
      </c>
      <c r="G74" s="312">
        <v>13107</v>
      </c>
      <c r="H74" s="90">
        <v>38.369999999999997</v>
      </c>
      <c r="I74" s="626"/>
    </row>
    <row r="75" spans="1:9" s="429" customFormat="1" ht="15" customHeight="1">
      <c r="A75" s="421" t="s">
        <v>269</v>
      </c>
      <c r="B75" s="421" t="s">
        <v>270</v>
      </c>
      <c r="C75" s="95" t="s">
        <v>271</v>
      </c>
      <c r="D75" s="421" t="s">
        <v>271</v>
      </c>
      <c r="E75" s="312">
        <v>13001</v>
      </c>
      <c r="F75" s="421" t="s">
        <v>278</v>
      </c>
      <c r="G75" s="312">
        <v>13108</v>
      </c>
      <c r="H75" s="90">
        <v>29.76</v>
      </c>
      <c r="I75" s="626"/>
    </row>
    <row r="76" spans="1:9" s="429" customFormat="1" ht="15" customHeight="1">
      <c r="A76" s="421" t="s">
        <v>269</v>
      </c>
      <c r="B76" s="421" t="s">
        <v>270</v>
      </c>
      <c r="C76" s="95" t="s">
        <v>271</v>
      </c>
      <c r="D76" s="421" t="s">
        <v>271</v>
      </c>
      <c r="E76" s="312">
        <v>13001</v>
      </c>
      <c r="F76" s="421" t="s">
        <v>279</v>
      </c>
      <c r="G76" s="312">
        <v>13109</v>
      </c>
      <c r="H76" s="90">
        <v>25.61</v>
      </c>
      <c r="I76" s="626"/>
    </row>
    <row r="77" spans="1:9" s="429" customFormat="1" ht="15" customHeight="1">
      <c r="A77" s="421" t="s">
        <v>269</v>
      </c>
      <c r="B77" s="421" t="s">
        <v>270</v>
      </c>
      <c r="C77" s="95" t="s">
        <v>271</v>
      </c>
      <c r="D77" s="421" t="s">
        <v>271</v>
      </c>
      <c r="E77" s="312">
        <v>13001</v>
      </c>
      <c r="F77" s="421" t="s">
        <v>280</v>
      </c>
      <c r="G77" s="312">
        <v>13110</v>
      </c>
      <c r="H77" s="90">
        <v>28.68</v>
      </c>
      <c r="I77" s="626"/>
    </row>
    <row r="78" spans="1:9" s="429" customFormat="1" ht="15" customHeight="1">
      <c r="A78" s="421" t="s">
        <v>269</v>
      </c>
      <c r="B78" s="421" t="s">
        <v>270</v>
      </c>
      <c r="C78" s="95" t="s">
        <v>271</v>
      </c>
      <c r="D78" s="421" t="s">
        <v>271</v>
      </c>
      <c r="E78" s="312">
        <v>13001</v>
      </c>
      <c r="F78" s="421" t="s">
        <v>281</v>
      </c>
      <c r="G78" s="312">
        <v>13111</v>
      </c>
      <c r="H78" s="90">
        <v>21.16</v>
      </c>
      <c r="I78" s="626"/>
    </row>
    <row r="79" spans="1:9" s="429" customFormat="1" ht="15" customHeight="1">
      <c r="A79" s="421" t="s">
        <v>269</v>
      </c>
      <c r="B79" s="421" t="s">
        <v>270</v>
      </c>
      <c r="C79" s="95" t="s">
        <v>271</v>
      </c>
      <c r="D79" s="421" t="s">
        <v>271</v>
      </c>
      <c r="E79" s="312">
        <v>13001</v>
      </c>
      <c r="F79" s="421" t="s">
        <v>282</v>
      </c>
      <c r="G79" s="312">
        <v>13112</v>
      </c>
      <c r="H79" s="90">
        <v>21.28</v>
      </c>
      <c r="I79" s="626"/>
    </row>
    <row r="80" spans="1:9" s="429" customFormat="1" ht="15" customHeight="1">
      <c r="A80" s="421" t="s">
        <v>269</v>
      </c>
      <c r="B80" s="421" t="s">
        <v>270</v>
      </c>
      <c r="C80" s="95" t="s">
        <v>271</v>
      </c>
      <c r="D80" s="421" t="s">
        <v>271</v>
      </c>
      <c r="E80" s="312">
        <v>13001</v>
      </c>
      <c r="F80" s="421" t="s">
        <v>283</v>
      </c>
      <c r="G80" s="312">
        <v>13113</v>
      </c>
      <c r="H80" s="90">
        <v>37.1</v>
      </c>
      <c r="I80" s="626"/>
    </row>
    <row r="81" spans="1:9" s="429" customFormat="1" ht="15" customHeight="1">
      <c r="A81" s="421" t="s">
        <v>269</v>
      </c>
      <c r="B81" s="421" t="s">
        <v>270</v>
      </c>
      <c r="C81" s="95" t="s">
        <v>271</v>
      </c>
      <c r="D81" s="421" t="s">
        <v>271</v>
      </c>
      <c r="E81" s="312">
        <v>13001</v>
      </c>
      <c r="F81" s="421" t="s">
        <v>284</v>
      </c>
      <c r="G81" s="312">
        <v>13114</v>
      </c>
      <c r="H81" s="90">
        <v>36.31</v>
      </c>
      <c r="I81" s="626"/>
    </row>
    <row r="82" spans="1:9" s="429" customFormat="1" ht="15" customHeight="1">
      <c r="A82" s="421" t="s">
        <v>269</v>
      </c>
      <c r="B82" s="421" t="s">
        <v>270</v>
      </c>
      <c r="C82" s="95" t="s">
        <v>271</v>
      </c>
      <c r="D82" s="421" t="s">
        <v>271</v>
      </c>
      <c r="E82" s="312">
        <v>13001</v>
      </c>
      <c r="F82" s="421" t="s">
        <v>285</v>
      </c>
      <c r="G82" s="312">
        <v>13115</v>
      </c>
      <c r="H82" s="90">
        <v>42.43</v>
      </c>
      <c r="I82" s="626"/>
    </row>
    <row r="83" spans="1:9" s="429" customFormat="1" ht="15" customHeight="1">
      <c r="A83" s="421" t="s">
        <v>269</v>
      </c>
      <c r="B83" s="421" t="s">
        <v>270</v>
      </c>
      <c r="C83" s="95" t="s">
        <v>271</v>
      </c>
      <c r="D83" s="421" t="s">
        <v>271</v>
      </c>
      <c r="E83" s="312">
        <v>13001</v>
      </c>
      <c r="F83" s="421" t="s">
        <v>286</v>
      </c>
      <c r="G83" s="312">
        <v>13116</v>
      </c>
      <c r="H83" s="90">
        <v>23.99</v>
      </c>
      <c r="I83" s="626"/>
    </row>
    <row r="84" spans="1:9" s="429" customFormat="1" ht="15" customHeight="1">
      <c r="A84" s="421" t="s">
        <v>269</v>
      </c>
      <c r="B84" s="421" t="s">
        <v>270</v>
      </c>
      <c r="C84" s="95" t="s">
        <v>271</v>
      </c>
      <c r="D84" s="421" t="s">
        <v>271</v>
      </c>
      <c r="E84" s="312">
        <v>13001</v>
      </c>
      <c r="F84" s="421" t="s">
        <v>287</v>
      </c>
      <c r="G84" s="312">
        <v>13117</v>
      </c>
      <c r="H84" s="90">
        <v>24.96</v>
      </c>
      <c r="I84" s="626"/>
    </row>
    <row r="85" spans="1:9" s="429" customFormat="1" ht="15" customHeight="1">
      <c r="A85" s="421" t="s">
        <v>269</v>
      </c>
      <c r="B85" s="421" t="s">
        <v>270</v>
      </c>
      <c r="C85" s="95" t="s">
        <v>271</v>
      </c>
      <c r="D85" s="421" t="s">
        <v>271</v>
      </c>
      <c r="E85" s="312">
        <v>13001</v>
      </c>
      <c r="F85" s="421" t="s">
        <v>288</v>
      </c>
      <c r="G85" s="312">
        <v>13118</v>
      </c>
      <c r="H85" s="90">
        <v>31.04</v>
      </c>
      <c r="I85" s="626"/>
    </row>
    <row r="86" spans="1:9" s="429" customFormat="1" ht="15" customHeight="1">
      <c r="A86" s="421" t="s">
        <v>269</v>
      </c>
      <c r="B86" s="421" t="s">
        <v>270</v>
      </c>
      <c r="C86" s="95" t="s">
        <v>271</v>
      </c>
      <c r="D86" s="421" t="s">
        <v>271</v>
      </c>
      <c r="E86" s="312">
        <v>13001</v>
      </c>
      <c r="F86" s="421" t="s">
        <v>289</v>
      </c>
      <c r="G86" s="312">
        <v>13119</v>
      </c>
      <c r="H86" s="90">
        <v>27.66</v>
      </c>
      <c r="I86" s="626"/>
    </row>
    <row r="87" spans="1:9" s="429" customFormat="1" ht="15" customHeight="1">
      <c r="A87" s="421" t="s">
        <v>269</v>
      </c>
      <c r="B87" s="421" t="s">
        <v>270</v>
      </c>
      <c r="C87" s="95" t="s">
        <v>271</v>
      </c>
      <c r="D87" s="421" t="s">
        <v>271</v>
      </c>
      <c r="E87" s="312">
        <v>13001</v>
      </c>
      <c r="F87" s="421" t="s">
        <v>290</v>
      </c>
      <c r="G87" s="312">
        <v>13120</v>
      </c>
      <c r="H87" s="90">
        <v>35.64</v>
      </c>
      <c r="I87" s="626"/>
    </row>
    <row r="88" spans="1:9" s="429" customFormat="1" ht="15" customHeight="1">
      <c r="A88" s="421" t="s">
        <v>269</v>
      </c>
      <c r="B88" s="421" t="s">
        <v>270</v>
      </c>
      <c r="C88" s="95" t="s">
        <v>271</v>
      </c>
      <c r="D88" s="421" t="s">
        <v>271</v>
      </c>
      <c r="E88" s="312">
        <v>13001</v>
      </c>
      <c r="F88" s="421" t="s">
        <v>291</v>
      </c>
      <c r="G88" s="312">
        <v>13121</v>
      </c>
      <c r="H88" s="90">
        <v>29.66</v>
      </c>
      <c r="I88" s="626"/>
    </row>
    <row r="89" spans="1:9" s="429" customFormat="1" ht="15" customHeight="1">
      <c r="A89" s="421" t="s">
        <v>269</v>
      </c>
      <c r="B89" s="421" t="s">
        <v>270</v>
      </c>
      <c r="C89" s="95" t="s">
        <v>271</v>
      </c>
      <c r="D89" s="421" t="s">
        <v>271</v>
      </c>
      <c r="E89" s="312">
        <v>13001</v>
      </c>
      <c r="F89" s="421" t="s">
        <v>292</v>
      </c>
      <c r="G89" s="312">
        <v>13122</v>
      </c>
      <c r="H89" s="90">
        <v>27.31</v>
      </c>
      <c r="I89" s="626"/>
    </row>
    <row r="90" spans="1:9" s="429" customFormat="1" ht="15" customHeight="1">
      <c r="A90" s="421" t="s">
        <v>269</v>
      </c>
      <c r="B90" s="421" t="s">
        <v>270</v>
      </c>
      <c r="C90" s="95" t="s">
        <v>271</v>
      </c>
      <c r="D90" s="421" t="s">
        <v>271</v>
      </c>
      <c r="E90" s="312">
        <v>13001</v>
      </c>
      <c r="F90" s="421" t="s">
        <v>293</v>
      </c>
      <c r="G90" s="312">
        <v>13123</v>
      </c>
      <c r="H90" s="90">
        <v>37.72</v>
      </c>
      <c r="I90" s="626"/>
    </row>
    <row r="91" spans="1:9" s="429" customFormat="1" ht="15" customHeight="1">
      <c r="A91" s="421" t="s">
        <v>269</v>
      </c>
      <c r="B91" s="421" t="s">
        <v>270</v>
      </c>
      <c r="C91" s="95" t="s">
        <v>271</v>
      </c>
      <c r="D91" s="421" t="s">
        <v>271</v>
      </c>
      <c r="E91" s="312">
        <v>13001</v>
      </c>
      <c r="F91" s="421" t="s">
        <v>294</v>
      </c>
      <c r="G91" s="312">
        <v>13124</v>
      </c>
      <c r="H91" s="90">
        <v>24.1</v>
      </c>
      <c r="I91" s="626"/>
    </row>
    <row r="92" spans="1:9" s="429" customFormat="1" ht="15" customHeight="1">
      <c r="A92" s="421" t="s">
        <v>269</v>
      </c>
      <c r="B92" s="421" t="s">
        <v>270</v>
      </c>
      <c r="C92" s="95" t="s">
        <v>271</v>
      </c>
      <c r="D92" s="421" t="s">
        <v>271</v>
      </c>
      <c r="E92" s="312">
        <v>13001</v>
      </c>
      <c r="F92" s="421" t="s">
        <v>295</v>
      </c>
      <c r="G92" s="312">
        <v>13125</v>
      </c>
      <c r="H92" s="90">
        <v>29.6</v>
      </c>
      <c r="I92" s="626"/>
    </row>
    <row r="93" spans="1:9" s="429" customFormat="1" ht="15" customHeight="1">
      <c r="A93" s="421" t="s">
        <v>269</v>
      </c>
      <c r="B93" s="421" t="s">
        <v>270</v>
      </c>
      <c r="C93" s="95" t="s">
        <v>271</v>
      </c>
      <c r="D93" s="421" t="s">
        <v>271</v>
      </c>
      <c r="E93" s="312">
        <v>13001</v>
      </c>
      <c r="F93" s="421" t="s">
        <v>296</v>
      </c>
      <c r="G93" s="312">
        <v>13126</v>
      </c>
      <c r="H93" s="90">
        <v>24.68</v>
      </c>
      <c r="I93" s="626"/>
    </row>
    <row r="94" spans="1:9" s="429" customFormat="1" ht="15" customHeight="1">
      <c r="A94" s="421" t="s">
        <v>269</v>
      </c>
      <c r="B94" s="421" t="s">
        <v>270</v>
      </c>
      <c r="C94" s="95" t="s">
        <v>271</v>
      </c>
      <c r="D94" s="421" t="s">
        <v>271</v>
      </c>
      <c r="E94" s="312">
        <v>13001</v>
      </c>
      <c r="F94" s="421" t="s">
        <v>297</v>
      </c>
      <c r="G94" s="312">
        <v>13127</v>
      </c>
      <c r="H94" s="90">
        <v>29.18</v>
      </c>
      <c r="I94" s="626"/>
    </row>
    <row r="95" spans="1:9" s="429" customFormat="1" ht="15" customHeight="1">
      <c r="A95" s="421" t="s">
        <v>269</v>
      </c>
      <c r="B95" s="421" t="s">
        <v>270</v>
      </c>
      <c r="C95" s="95" t="s">
        <v>271</v>
      </c>
      <c r="D95" s="421" t="s">
        <v>271</v>
      </c>
      <c r="E95" s="312">
        <v>13001</v>
      </c>
      <c r="F95" s="421" t="s">
        <v>298</v>
      </c>
      <c r="G95" s="312">
        <v>13128</v>
      </c>
      <c r="H95" s="90">
        <v>27.35</v>
      </c>
      <c r="I95" s="626"/>
    </row>
    <row r="96" spans="1:9" s="429" customFormat="1" ht="15" customHeight="1">
      <c r="A96" s="421" t="s">
        <v>269</v>
      </c>
      <c r="B96" s="421" t="s">
        <v>270</v>
      </c>
      <c r="C96" s="95" t="s">
        <v>271</v>
      </c>
      <c r="D96" s="421" t="s">
        <v>271</v>
      </c>
      <c r="E96" s="312">
        <v>13001</v>
      </c>
      <c r="F96" s="421" t="s">
        <v>299</v>
      </c>
      <c r="G96" s="312">
        <v>13129</v>
      </c>
      <c r="H96" s="90">
        <v>23.64</v>
      </c>
      <c r="I96" s="626"/>
    </row>
    <row r="97" spans="1:9" s="429" customFormat="1" ht="15" customHeight="1">
      <c r="A97" s="421" t="s">
        <v>269</v>
      </c>
      <c r="B97" s="421" t="s">
        <v>270</v>
      </c>
      <c r="C97" s="95" t="s">
        <v>271</v>
      </c>
      <c r="D97" s="421" t="s">
        <v>271</v>
      </c>
      <c r="E97" s="312">
        <v>13001</v>
      </c>
      <c r="F97" s="421" t="s">
        <v>300</v>
      </c>
      <c r="G97" s="312">
        <v>13130</v>
      </c>
      <c r="H97" s="90">
        <v>27.38</v>
      </c>
      <c r="I97" s="626"/>
    </row>
    <row r="98" spans="1:9" s="429" customFormat="1" ht="15" customHeight="1">
      <c r="A98" s="421" t="s">
        <v>269</v>
      </c>
      <c r="B98" s="421" t="s">
        <v>270</v>
      </c>
      <c r="C98" s="95" t="s">
        <v>271</v>
      </c>
      <c r="D98" s="421" t="s">
        <v>271</v>
      </c>
      <c r="E98" s="312">
        <v>13001</v>
      </c>
      <c r="F98" s="421" t="s">
        <v>301</v>
      </c>
      <c r="G98" s="312">
        <v>13131</v>
      </c>
      <c r="H98" s="90">
        <v>28.38</v>
      </c>
      <c r="I98" s="626"/>
    </row>
    <row r="99" spans="1:9" s="429" customFormat="1" ht="15" customHeight="1">
      <c r="A99" s="421" t="s">
        <v>269</v>
      </c>
      <c r="B99" s="421" t="s">
        <v>270</v>
      </c>
      <c r="C99" s="95" t="s">
        <v>271</v>
      </c>
      <c r="D99" s="421" t="s">
        <v>271</v>
      </c>
      <c r="E99" s="312">
        <v>13001</v>
      </c>
      <c r="F99" s="421" t="s">
        <v>302</v>
      </c>
      <c r="G99" s="312">
        <v>13132</v>
      </c>
      <c r="H99" s="90">
        <v>45.03</v>
      </c>
      <c r="I99" s="626"/>
    </row>
    <row r="100" spans="1:9" s="429" customFormat="1" ht="15" customHeight="1">
      <c r="A100" s="421" t="s">
        <v>269</v>
      </c>
      <c r="B100" s="421" t="s">
        <v>303</v>
      </c>
      <c r="C100" s="95" t="s">
        <v>271</v>
      </c>
      <c r="D100" s="421" t="s">
        <v>271</v>
      </c>
      <c r="E100" s="312">
        <v>13001</v>
      </c>
      <c r="F100" s="421" t="s">
        <v>304</v>
      </c>
      <c r="G100" s="312">
        <v>13201</v>
      </c>
      <c r="H100" s="90">
        <v>22.77</v>
      </c>
      <c r="I100" s="626"/>
    </row>
    <row r="101" spans="1:9" s="429" customFormat="1" ht="15" customHeight="1">
      <c r="A101" s="421" t="s">
        <v>269</v>
      </c>
      <c r="B101" s="421" t="s">
        <v>303</v>
      </c>
      <c r="C101" s="95" t="s">
        <v>271</v>
      </c>
      <c r="D101" s="421" t="s">
        <v>271</v>
      </c>
      <c r="E101" s="312">
        <v>13001</v>
      </c>
      <c r="F101" s="421" t="s">
        <v>305</v>
      </c>
      <c r="G101" s="312">
        <v>13202</v>
      </c>
      <c r="H101" s="90">
        <v>39.409999999999997</v>
      </c>
      <c r="I101" s="626"/>
    </row>
    <row r="102" spans="1:9" s="429" customFormat="1" ht="15" customHeight="1">
      <c r="A102" s="421" t="s">
        <v>269</v>
      </c>
      <c r="B102" s="421" t="s">
        <v>303</v>
      </c>
      <c r="C102" s="95" t="s">
        <v>271</v>
      </c>
      <c r="D102" s="421" t="s">
        <v>271</v>
      </c>
      <c r="E102" s="312">
        <v>13001</v>
      </c>
      <c r="F102" s="421" t="s">
        <v>306</v>
      </c>
      <c r="G102" s="312">
        <v>13203</v>
      </c>
      <c r="H102" s="90">
        <v>42.79</v>
      </c>
      <c r="I102" s="626"/>
    </row>
    <row r="103" spans="1:9" s="429" customFormat="1" ht="15" customHeight="1">
      <c r="A103" s="421" t="s">
        <v>269</v>
      </c>
      <c r="B103" s="421" t="s">
        <v>307</v>
      </c>
      <c r="C103" s="95" t="s">
        <v>271</v>
      </c>
      <c r="D103" s="421" t="s">
        <v>271</v>
      </c>
      <c r="E103" s="312">
        <v>13001</v>
      </c>
      <c r="F103" s="421" t="s">
        <v>308</v>
      </c>
      <c r="G103" s="312">
        <v>13301</v>
      </c>
      <c r="H103" s="90">
        <v>32.380000000000003</v>
      </c>
      <c r="I103" s="626"/>
    </row>
    <row r="104" spans="1:9" s="429" customFormat="1" ht="15" customHeight="1">
      <c r="A104" s="421" t="s">
        <v>269</v>
      </c>
      <c r="B104" s="421" t="s">
        <v>307</v>
      </c>
      <c r="C104" s="95" t="s">
        <v>271</v>
      </c>
      <c r="D104" s="421" t="s">
        <v>271</v>
      </c>
      <c r="E104" s="312">
        <v>13001</v>
      </c>
      <c r="F104" s="421" t="s">
        <v>309</v>
      </c>
      <c r="G104" s="312">
        <v>13302</v>
      </c>
      <c r="H104" s="90">
        <v>37.049999999999997</v>
      </c>
      <c r="I104" s="626"/>
    </row>
    <row r="105" spans="1:9" s="429" customFormat="1" ht="15" customHeight="1">
      <c r="A105" s="421" t="s">
        <v>269</v>
      </c>
      <c r="B105" s="421" t="s">
        <v>307</v>
      </c>
      <c r="C105" s="95" t="s">
        <v>271</v>
      </c>
      <c r="D105" s="421" t="s">
        <v>271</v>
      </c>
      <c r="E105" s="312">
        <v>13001</v>
      </c>
      <c r="F105" s="421" t="s">
        <v>310</v>
      </c>
      <c r="G105" s="312">
        <v>13303</v>
      </c>
      <c r="H105" s="90">
        <v>45.35</v>
      </c>
      <c r="I105" s="626"/>
    </row>
    <row r="106" spans="1:9" s="429" customFormat="1" ht="15" customHeight="1">
      <c r="A106" s="421" t="s">
        <v>269</v>
      </c>
      <c r="B106" s="421" t="s">
        <v>311</v>
      </c>
      <c r="C106" s="95" t="s">
        <v>271</v>
      </c>
      <c r="D106" s="421" t="s">
        <v>271</v>
      </c>
      <c r="E106" s="312">
        <v>13001</v>
      </c>
      <c r="F106" s="421" t="s">
        <v>312</v>
      </c>
      <c r="G106" s="312">
        <v>13401</v>
      </c>
      <c r="H106" s="90">
        <v>24.22</v>
      </c>
      <c r="I106" s="626"/>
    </row>
    <row r="107" spans="1:9" s="429" customFormat="1" ht="15" customHeight="1">
      <c r="A107" s="421" t="s">
        <v>269</v>
      </c>
      <c r="B107" s="421" t="s">
        <v>311</v>
      </c>
      <c r="C107" s="95" t="s">
        <v>271</v>
      </c>
      <c r="D107" s="421" t="s">
        <v>271</v>
      </c>
      <c r="E107" s="312">
        <v>13001</v>
      </c>
      <c r="F107" s="421" t="s">
        <v>313</v>
      </c>
      <c r="G107" s="312">
        <v>13402</v>
      </c>
      <c r="H107" s="90">
        <v>42.05</v>
      </c>
      <c r="I107" s="626"/>
    </row>
    <row r="108" spans="1:9" s="429" customFormat="1" ht="15" customHeight="1">
      <c r="A108" s="421" t="s">
        <v>269</v>
      </c>
      <c r="B108" s="421" t="s">
        <v>311</v>
      </c>
      <c r="C108" s="95" t="s">
        <v>271</v>
      </c>
      <c r="D108" s="421" t="s">
        <v>271</v>
      </c>
      <c r="E108" s="312">
        <v>13001</v>
      </c>
      <c r="F108" s="421" t="s">
        <v>314</v>
      </c>
      <c r="G108" s="312">
        <v>13403</v>
      </c>
      <c r="H108" s="90">
        <v>48.04</v>
      </c>
      <c r="I108" s="626"/>
    </row>
    <row r="109" spans="1:9" s="429" customFormat="1" ht="15" customHeight="1">
      <c r="A109" s="421" t="s">
        <v>269</v>
      </c>
      <c r="B109" s="421" t="s">
        <v>311</v>
      </c>
      <c r="C109" s="95" t="s">
        <v>271</v>
      </c>
      <c r="D109" s="421" t="s">
        <v>271</v>
      </c>
      <c r="E109" s="312">
        <v>13001</v>
      </c>
      <c r="F109" s="421" t="s">
        <v>315</v>
      </c>
      <c r="G109" s="312">
        <v>13404</v>
      </c>
      <c r="H109" s="90">
        <v>39.29</v>
      </c>
      <c r="I109" s="626"/>
    </row>
    <row r="110" spans="1:9" s="429" customFormat="1" ht="15" customHeight="1">
      <c r="A110" s="421" t="s">
        <v>269</v>
      </c>
      <c r="B110" s="421" t="s">
        <v>316</v>
      </c>
      <c r="C110" s="95" t="s">
        <v>172</v>
      </c>
      <c r="D110" s="421" t="s">
        <v>316</v>
      </c>
      <c r="E110" s="312">
        <v>13501</v>
      </c>
      <c r="F110" s="424" t="s">
        <v>316</v>
      </c>
      <c r="G110" s="312">
        <v>13501</v>
      </c>
      <c r="H110" s="90">
        <v>32.71</v>
      </c>
      <c r="I110" s="626"/>
    </row>
    <row r="111" spans="1:9" s="429" customFormat="1" ht="15" customHeight="1">
      <c r="A111" s="421" t="s">
        <v>269</v>
      </c>
      <c r="B111" s="421" t="s">
        <v>317</v>
      </c>
      <c r="C111" s="95" t="s">
        <v>271</v>
      </c>
      <c r="D111" s="421" t="s">
        <v>271</v>
      </c>
      <c r="E111" s="312">
        <v>13001</v>
      </c>
      <c r="F111" s="421" t="s">
        <v>317</v>
      </c>
      <c r="G111" s="312">
        <v>13601</v>
      </c>
      <c r="H111" s="90">
        <v>38.450000000000003</v>
      </c>
      <c r="I111" s="626"/>
    </row>
    <row r="112" spans="1:9" s="429" customFormat="1" ht="15" customHeight="1">
      <c r="A112" s="421" t="s">
        <v>269</v>
      </c>
      <c r="B112" s="421" t="s">
        <v>317</v>
      </c>
      <c r="C112" s="95" t="s">
        <v>271</v>
      </c>
      <c r="D112" s="421" t="s">
        <v>271</v>
      </c>
      <c r="E112" s="312">
        <v>13001</v>
      </c>
      <c r="F112" s="421" t="s">
        <v>318</v>
      </c>
      <c r="G112" s="312">
        <v>13602</v>
      </c>
      <c r="H112" s="90">
        <v>46.02</v>
      </c>
      <c r="I112" s="626"/>
    </row>
    <row r="113" spans="1:9" s="429" customFormat="1" ht="15" customHeight="1">
      <c r="A113" s="421" t="s">
        <v>269</v>
      </c>
      <c r="B113" s="421" t="s">
        <v>317</v>
      </c>
      <c r="C113" s="95" t="s">
        <v>271</v>
      </c>
      <c r="D113" s="421" t="s">
        <v>271</v>
      </c>
      <c r="E113" s="312">
        <v>13001</v>
      </c>
      <c r="F113" s="421" t="s">
        <v>319</v>
      </c>
      <c r="G113" s="312">
        <v>13603</v>
      </c>
      <c r="H113" s="90">
        <v>41.99</v>
      </c>
      <c r="I113" s="626"/>
    </row>
    <row r="114" spans="1:9" s="429" customFormat="1" ht="15" customHeight="1">
      <c r="A114" s="421" t="s">
        <v>269</v>
      </c>
      <c r="B114" s="421" t="s">
        <v>317</v>
      </c>
      <c r="C114" s="95" t="s">
        <v>271</v>
      </c>
      <c r="D114" s="421" t="s">
        <v>271</v>
      </c>
      <c r="E114" s="312">
        <v>13001</v>
      </c>
      <c r="F114" s="421" t="s">
        <v>320</v>
      </c>
      <c r="G114" s="312">
        <v>13604</v>
      </c>
      <c r="H114" s="90">
        <v>39.14</v>
      </c>
      <c r="I114" s="626"/>
    </row>
    <row r="115" spans="1:9" s="429" customFormat="1" ht="15" customHeight="1">
      <c r="A115" s="421" t="s">
        <v>269</v>
      </c>
      <c r="B115" s="421" t="s">
        <v>317</v>
      </c>
      <c r="C115" s="95" t="s">
        <v>271</v>
      </c>
      <c r="D115" s="421" t="s">
        <v>271</v>
      </c>
      <c r="E115" s="312">
        <v>13001</v>
      </c>
      <c r="F115" s="421" t="s">
        <v>321</v>
      </c>
      <c r="G115" s="312">
        <v>13605</v>
      </c>
      <c r="H115" s="90">
        <v>39.590000000000003</v>
      </c>
      <c r="I115" s="626"/>
    </row>
    <row r="116" spans="1:9" s="429" customFormat="1" ht="15" customHeight="1">
      <c r="A116" s="421" t="s">
        <v>322</v>
      </c>
      <c r="B116" s="421" t="s">
        <v>323</v>
      </c>
      <c r="C116" s="95" t="s">
        <v>172</v>
      </c>
      <c r="D116" s="421" t="s">
        <v>323</v>
      </c>
      <c r="E116" s="312">
        <v>14101</v>
      </c>
      <c r="F116" s="421" t="s">
        <v>323</v>
      </c>
      <c r="G116" s="312">
        <v>14101</v>
      </c>
      <c r="H116" s="90">
        <v>31.33</v>
      </c>
      <c r="I116" s="626"/>
    </row>
    <row r="117" spans="1:9" s="429" customFormat="1" ht="15" customHeight="1">
      <c r="A117" s="421" t="s">
        <v>324</v>
      </c>
      <c r="B117" s="421" t="s">
        <v>325</v>
      </c>
      <c r="C117" s="95" t="s">
        <v>172</v>
      </c>
      <c r="D117" s="421" t="s">
        <v>325</v>
      </c>
      <c r="E117" s="312">
        <v>15101</v>
      </c>
      <c r="F117" s="421" t="s">
        <v>325</v>
      </c>
      <c r="G117" s="312">
        <v>15101</v>
      </c>
      <c r="H117" s="90">
        <v>29.07</v>
      </c>
      <c r="I117" s="626"/>
    </row>
    <row r="118" spans="1:9" s="429" customFormat="1" ht="15" customHeight="1">
      <c r="A118" s="421" t="s">
        <v>326</v>
      </c>
      <c r="B118" s="219" t="s">
        <v>327</v>
      </c>
      <c r="C118" s="95" t="s">
        <v>172</v>
      </c>
      <c r="D118" s="421" t="s">
        <v>328</v>
      </c>
      <c r="E118" s="312">
        <v>16101</v>
      </c>
      <c r="F118" s="421" t="s">
        <v>329</v>
      </c>
      <c r="G118" s="312">
        <v>16101</v>
      </c>
      <c r="H118" s="90">
        <v>33.79</v>
      </c>
      <c r="I118" s="626"/>
    </row>
    <row r="119" spans="1:9" s="429" customFormat="1" ht="15" customHeight="1">
      <c r="A119" s="421" t="s">
        <v>326</v>
      </c>
      <c r="B119" s="219" t="s">
        <v>327</v>
      </c>
      <c r="C119" s="95" t="s">
        <v>172</v>
      </c>
      <c r="D119" s="421" t="s">
        <v>328</v>
      </c>
      <c r="E119" s="312">
        <v>16101</v>
      </c>
      <c r="F119" s="421" t="s">
        <v>330</v>
      </c>
      <c r="G119" s="312">
        <v>16103</v>
      </c>
      <c r="H119" s="90">
        <v>46.03</v>
      </c>
      <c r="I119" s="626"/>
    </row>
    <row r="120" spans="1:9" s="429" customFormat="1" ht="15" customHeight="1">
      <c r="A120" s="421" t="s">
        <v>326</v>
      </c>
      <c r="B120" s="219" t="s">
        <v>331</v>
      </c>
      <c r="C120" s="95" t="s">
        <v>172</v>
      </c>
      <c r="D120" s="423" t="s">
        <v>332</v>
      </c>
      <c r="E120" s="312">
        <v>16301</v>
      </c>
      <c r="F120" s="423" t="s">
        <v>332</v>
      </c>
      <c r="G120" s="312">
        <v>16301</v>
      </c>
      <c r="H120" s="90">
        <v>41.75</v>
      </c>
      <c r="I120" s="626"/>
    </row>
  </sheetData>
  <sortState xmlns:xlrd2="http://schemas.microsoft.com/office/spreadsheetml/2017/richdata2" ref="A4:H120">
    <sortCondition ref="G4"/>
  </sortState>
  <mergeCells count="1">
    <mergeCell ref="B1:H1"/>
  </mergeCells>
  <hyperlinks>
    <hyperlink ref="I1" location="INDICE!A1" display="INDICE" xr:uid="{00000000-0004-0000-4F00-000000000000}"/>
    <hyperlink ref="I2" location="Matriz_Estadisticas!A1" display="ESTADÍSTICAS" xr:uid="{00000000-0004-0000-4F00-000001000000}"/>
    <hyperlink ref="A1" location="INDICE!C99" display="IG_90" xr:uid="{00000000-0004-0000-4F00-000002000000}"/>
  </hyperlinks>
  <pageMargins left="0.7" right="0.7" top="0.75" bottom="0.75" header="0.3" footer="0.3"/>
  <pageSetup orientation="portrait" horizontalDpi="4294967293" verticalDpi="4294967293"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78"/>
  <dimension ref="A1:AQ38"/>
  <sheetViews>
    <sheetView zoomScaleNormal="100" workbookViewId="0"/>
  </sheetViews>
  <sheetFormatPr baseColWidth="10" defaultColWidth="11.44140625" defaultRowHeight="13.8"/>
  <cols>
    <col min="1" max="1" width="44.44140625" style="19" bestFit="1" customWidth="1"/>
    <col min="2" max="3" width="100.6640625" style="18" customWidth="1"/>
    <col min="4" max="5" width="11.44140625" style="18"/>
    <col min="6" max="6" width="102.109375" style="18" customWidth="1"/>
    <col min="7" max="43" width="11.44140625" style="19"/>
    <col min="44" max="16384" width="11.44140625" style="1"/>
  </cols>
  <sheetData>
    <row r="1" spans="1:6" ht="14.4">
      <c r="A1" s="442" t="s">
        <v>419</v>
      </c>
      <c r="B1" s="480" t="s">
        <v>1275</v>
      </c>
      <c r="C1" s="552" t="s">
        <v>1276</v>
      </c>
      <c r="D1" s="550" t="s">
        <v>137</v>
      </c>
    </row>
    <row r="2" spans="1:6" ht="15" customHeight="1">
      <c r="A2" s="263" t="s">
        <v>6</v>
      </c>
      <c r="B2" s="189" t="s">
        <v>131</v>
      </c>
      <c r="C2" s="189" t="s">
        <v>131</v>
      </c>
    </row>
    <row r="3" spans="1:6" ht="15" customHeight="1">
      <c r="A3" s="263" t="s">
        <v>4</v>
      </c>
      <c r="B3" s="259" t="s">
        <v>126</v>
      </c>
      <c r="C3" s="259" t="s">
        <v>126</v>
      </c>
      <c r="D3" s="20"/>
      <c r="E3" s="20"/>
      <c r="F3" s="20"/>
    </row>
    <row r="4" spans="1:6" ht="15" customHeight="1">
      <c r="A4" s="263" t="s">
        <v>388</v>
      </c>
      <c r="B4" s="189" t="s">
        <v>130</v>
      </c>
      <c r="C4" s="721" t="s">
        <v>130</v>
      </c>
    </row>
    <row r="5" spans="1:6" ht="15" customHeight="1">
      <c r="A5" s="263" t="s">
        <v>9</v>
      </c>
      <c r="B5" s="103" t="s">
        <v>779</v>
      </c>
      <c r="C5" s="103" t="s">
        <v>779</v>
      </c>
    </row>
    <row r="6" spans="1:6" ht="15" customHeight="1">
      <c r="A6" s="263" t="s">
        <v>138</v>
      </c>
      <c r="B6" s="189" t="s">
        <v>468</v>
      </c>
      <c r="C6" s="189" t="s">
        <v>468</v>
      </c>
      <c r="D6" s="5"/>
      <c r="E6" s="5"/>
      <c r="F6" s="5"/>
    </row>
    <row r="7" spans="1:6" ht="15" customHeight="1">
      <c r="A7" s="263" t="s">
        <v>7</v>
      </c>
      <c r="B7" s="259" t="s">
        <v>780</v>
      </c>
      <c r="C7" s="45" t="s">
        <v>780</v>
      </c>
    </row>
    <row r="8" spans="1:6" ht="15" customHeight="1">
      <c r="A8" s="263" t="s">
        <v>389</v>
      </c>
      <c r="B8" s="196">
        <v>2018</v>
      </c>
      <c r="C8" s="196">
        <v>2019</v>
      </c>
    </row>
    <row r="9" spans="1:6" ht="15" customHeight="1">
      <c r="A9" s="263" t="s">
        <v>390</v>
      </c>
      <c r="B9" s="189" t="s">
        <v>12</v>
      </c>
      <c r="C9" s="189" t="s">
        <v>12</v>
      </c>
    </row>
    <row r="10" spans="1:6" ht="110.4">
      <c r="A10" s="100" t="s">
        <v>391</v>
      </c>
      <c r="B10" s="190" t="s">
        <v>781</v>
      </c>
      <c r="C10" s="190" t="s">
        <v>1752</v>
      </c>
    </row>
    <row r="11" spans="1:6" ht="15" customHeight="1">
      <c r="A11" s="263" t="s">
        <v>392</v>
      </c>
      <c r="B11" s="189" t="s">
        <v>782</v>
      </c>
      <c r="C11" s="189" t="s">
        <v>782</v>
      </c>
    </row>
    <row r="12" spans="1:6" ht="15" customHeight="1">
      <c r="A12" s="263" t="s">
        <v>393</v>
      </c>
      <c r="B12" s="189" t="s">
        <v>783</v>
      </c>
      <c r="C12" s="189" t="s">
        <v>783</v>
      </c>
    </row>
    <row r="13" spans="1:6" ht="15" customHeight="1">
      <c r="A13" s="263" t="s">
        <v>394</v>
      </c>
      <c r="B13" s="189" t="s">
        <v>783</v>
      </c>
      <c r="C13" s="189" t="s">
        <v>783</v>
      </c>
    </row>
    <row r="14" spans="1:6" ht="15" customHeight="1">
      <c r="A14" s="263" t="s">
        <v>139</v>
      </c>
      <c r="B14" s="189" t="s">
        <v>475</v>
      </c>
      <c r="C14" s="189" t="s">
        <v>475</v>
      </c>
    </row>
    <row r="15" spans="1:6" ht="15" customHeight="1">
      <c r="A15" s="263" t="s">
        <v>395</v>
      </c>
      <c r="B15" s="178">
        <v>43082</v>
      </c>
      <c r="C15" s="178">
        <v>43082</v>
      </c>
    </row>
    <row r="16" spans="1:6" ht="15" customHeight="1">
      <c r="A16" s="263" t="s">
        <v>396</v>
      </c>
      <c r="B16" s="178">
        <v>43658</v>
      </c>
      <c r="C16" s="178">
        <v>43959</v>
      </c>
    </row>
    <row r="17" spans="1:3" ht="15" customHeight="1">
      <c r="A17" s="263" t="s">
        <v>397</v>
      </c>
      <c r="B17" s="259" t="s">
        <v>429</v>
      </c>
      <c r="C17" s="45" t="s">
        <v>429</v>
      </c>
    </row>
    <row r="18" spans="1:3" ht="15" customHeight="1">
      <c r="A18" s="263" t="s">
        <v>398</v>
      </c>
      <c r="B18" s="189" t="s">
        <v>784</v>
      </c>
      <c r="C18" s="189" t="s">
        <v>1645</v>
      </c>
    </row>
    <row r="19" spans="1:3" ht="15" customHeight="1">
      <c r="A19" s="263" t="s">
        <v>399</v>
      </c>
      <c r="B19" s="189" t="s">
        <v>545</v>
      </c>
      <c r="C19" s="189" t="s">
        <v>545</v>
      </c>
    </row>
    <row r="20" spans="1:3" ht="15" customHeight="1">
      <c r="A20" s="263" t="s">
        <v>400</v>
      </c>
      <c r="B20" s="189" t="s">
        <v>479</v>
      </c>
      <c r="C20" s="189" t="s">
        <v>479</v>
      </c>
    </row>
    <row r="21" spans="1:3" ht="15" customHeight="1">
      <c r="A21" s="263" t="s">
        <v>403</v>
      </c>
      <c r="B21" s="189" t="s">
        <v>785</v>
      </c>
      <c r="C21" s="189" t="s">
        <v>1646</v>
      </c>
    </row>
    <row r="22" spans="1:3" ht="15" customHeight="1">
      <c r="A22" s="263" t="s">
        <v>404</v>
      </c>
      <c r="B22" s="189" t="s">
        <v>786</v>
      </c>
      <c r="C22" s="189" t="s">
        <v>786</v>
      </c>
    </row>
    <row r="23" spans="1:3" ht="15" customHeight="1">
      <c r="A23" s="263" t="s">
        <v>435</v>
      </c>
      <c r="B23" s="356" t="s">
        <v>787</v>
      </c>
      <c r="C23" s="266" t="s">
        <v>787</v>
      </c>
    </row>
    <row r="24" spans="1:3" ht="15" customHeight="1">
      <c r="A24" s="263" t="s">
        <v>405</v>
      </c>
      <c r="B24" s="189" t="s">
        <v>788</v>
      </c>
      <c r="C24" s="189" t="s">
        <v>1647</v>
      </c>
    </row>
    <row r="25" spans="1:3" ht="15" customHeight="1">
      <c r="A25" s="263" t="s">
        <v>406</v>
      </c>
      <c r="B25" s="189" t="s">
        <v>12</v>
      </c>
      <c r="C25" s="189" t="s">
        <v>12</v>
      </c>
    </row>
    <row r="26" spans="1:3" ht="15" customHeight="1">
      <c r="A26" s="263" t="s">
        <v>407</v>
      </c>
      <c r="B26" s="103"/>
      <c r="C26" s="189"/>
    </row>
    <row r="27" spans="1:3" ht="15" customHeight="1">
      <c r="A27" s="263" t="s">
        <v>408</v>
      </c>
      <c r="B27" s="103"/>
      <c r="C27" s="189"/>
    </row>
    <row r="28" spans="1:3" ht="15" customHeight="1">
      <c r="A28" s="263" t="s">
        <v>439</v>
      </c>
      <c r="B28" s="103"/>
      <c r="C28" s="189"/>
    </row>
    <row r="29" spans="1:3" ht="15" customHeight="1">
      <c r="A29" s="263" t="s">
        <v>409</v>
      </c>
      <c r="B29" s="103"/>
      <c r="C29" s="189"/>
    </row>
    <row r="30" spans="1:3" ht="15" customHeight="1">
      <c r="A30" s="263" t="s">
        <v>410</v>
      </c>
      <c r="B30" s="103"/>
      <c r="C30" s="189"/>
    </row>
    <row r="31" spans="1:3" ht="15" customHeight="1">
      <c r="A31" s="263" t="s">
        <v>411</v>
      </c>
      <c r="B31" s="103"/>
      <c r="C31" s="189"/>
    </row>
    <row r="32" spans="1:3" ht="15" customHeight="1">
      <c r="A32" s="263" t="s">
        <v>412</v>
      </c>
      <c r="B32" s="103"/>
      <c r="C32" s="189"/>
    </row>
    <row r="33" spans="1:3" ht="15" customHeight="1">
      <c r="A33" s="263" t="s">
        <v>440</v>
      </c>
      <c r="B33" s="103"/>
      <c r="C33" s="189"/>
    </row>
    <row r="34" spans="1:3" ht="15" customHeight="1">
      <c r="A34" s="263" t="s">
        <v>413</v>
      </c>
      <c r="B34" s="103"/>
      <c r="C34" s="189"/>
    </row>
    <row r="35" spans="1:3" ht="15" customHeight="1">
      <c r="A35" s="263" t="s">
        <v>414</v>
      </c>
      <c r="B35" s="103"/>
      <c r="C35" s="189"/>
    </row>
    <row r="36" spans="1:3" ht="41.4">
      <c r="A36" s="263" t="s">
        <v>401</v>
      </c>
      <c r="B36" s="259" t="s">
        <v>789</v>
      </c>
      <c r="C36" s="45" t="s">
        <v>1753</v>
      </c>
    </row>
    <row r="37" spans="1:3">
      <c r="A37" s="420" t="s">
        <v>1267</v>
      </c>
      <c r="B37" s="45" t="s">
        <v>485</v>
      </c>
      <c r="C37" s="45" t="s">
        <v>1648</v>
      </c>
    </row>
    <row r="38" spans="1:3" ht="15" customHeight="1">
      <c r="A38" s="263" t="s">
        <v>402</v>
      </c>
      <c r="B38" s="259" t="s">
        <v>485</v>
      </c>
      <c r="C38" s="259" t="s">
        <v>485</v>
      </c>
    </row>
  </sheetData>
  <hyperlinks>
    <hyperlink ref="D1" location="INDICE!A1" display="INDICE" xr:uid="{00000000-0004-0000-5000-000000000000}"/>
    <hyperlink ref="A1" location="INDICE!C94" display="COMPONENTE" xr:uid="{00000000-0004-0000-5000-000001000000}"/>
    <hyperlink ref="C23" r:id="rId1" xr:uid="{00000000-0004-0000-5000-000002000000}"/>
  </hyperlinks>
  <pageMargins left="0.7" right="0.7" top="0.75" bottom="0.75" header="0.3" footer="0.3"/>
  <pageSetup orientation="portrait" horizontalDpi="0" verticalDpi="0"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79"/>
  <dimension ref="A1:U38"/>
  <sheetViews>
    <sheetView workbookViewId="0"/>
  </sheetViews>
  <sheetFormatPr baseColWidth="10" defaultColWidth="11.44140625" defaultRowHeight="14.4"/>
  <cols>
    <col min="1" max="1" width="17.33203125" style="218" bestFit="1" customWidth="1"/>
    <col min="2" max="2" width="16.109375" style="218" bestFit="1" customWidth="1"/>
    <col min="3" max="3" width="26.88671875" style="218" bestFit="1" customWidth="1"/>
    <col min="4" max="4" width="11.5546875" style="218" bestFit="1" customWidth="1"/>
    <col min="5" max="5" width="17.5546875" style="694" bestFit="1" customWidth="1"/>
    <col min="6" max="6" width="18.6640625" style="218" bestFit="1" customWidth="1"/>
    <col min="7" max="7" width="20.6640625" style="652" customWidth="1"/>
    <col min="8" max="8" width="32.5546875" style="652" bestFit="1" customWidth="1"/>
    <col min="9" max="9" width="17.5546875" style="652" bestFit="1" customWidth="1"/>
    <col min="10" max="10" width="18.6640625" style="652" bestFit="1" customWidth="1"/>
    <col min="11" max="11" width="21.44140625" style="652" customWidth="1"/>
    <col min="12" max="12" width="32.44140625" style="652" customWidth="1"/>
    <col min="13" max="13" width="13.109375" style="527" bestFit="1" customWidth="1"/>
    <col min="14" max="14" width="11.88671875" style="218" bestFit="1" customWidth="1"/>
    <col min="15" max="16384" width="11.44140625" style="218"/>
  </cols>
  <sheetData>
    <row r="1" spans="1:21">
      <c r="A1" s="446" t="s">
        <v>131</v>
      </c>
      <c r="B1" s="1099" t="s">
        <v>779</v>
      </c>
      <c r="C1" s="1100"/>
      <c r="D1" s="1100"/>
      <c r="E1" s="1100"/>
      <c r="F1" s="1100"/>
      <c r="G1" s="1100"/>
      <c r="H1" s="1100"/>
      <c r="I1" s="1100"/>
      <c r="J1" s="1100"/>
      <c r="K1" s="1100"/>
      <c r="L1" s="1101"/>
      <c r="M1" s="625" t="s">
        <v>137</v>
      </c>
    </row>
    <row r="2" spans="1:21">
      <c r="A2" s="450"/>
      <c r="B2" s="471"/>
      <c r="C2" s="461"/>
      <c r="D2" s="451"/>
      <c r="E2" s="1091" t="s">
        <v>1335</v>
      </c>
      <c r="F2" s="1091"/>
      <c r="G2" s="1091"/>
      <c r="H2" s="1092"/>
      <c r="I2" s="1093" t="s">
        <v>1269</v>
      </c>
      <c r="J2" s="1091"/>
      <c r="K2" s="1091"/>
      <c r="L2" s="1092"/>
      <c r="M2" s="625" t="s">
        <v>449</v>
      </c>
    </row>
    <row r="3" spans="1:21" s="438" customFormat="1" ht="30" customHeight="1">
      <c r="A3" s="474" t="s">
        <v>165</v>
      </c>
      <c r="B3" s="474" t="s">
        <v>167</v>
      </c>
      <c r="C3" s="473" t="s">
        <v>168</v>
      </c>
      <c r="D3" s="472" t="s">
        <v>169</v>
      </c>
      <c r="E3" s="428" t="s">
        <v>1649</v>
      </c>
      <c r="F3" s="428" t="s">
        <v>1650</v>
      </c>
      <c r="G3" s="428" t="s">
        <v>1651</v>
      </c>
      <c r="H3" s="428" t="s">
        <v>790</v>
      </c>
      <c r="I3" s="428" t="s">
        <v>1649</v>
      </c>
      <c r="J3" s="428" t="s">
        <v>1650</v>
      </c>
      <c r="K3" s="428" t="s">
        <v>1651</v>
      </c>
      <c r="L3" s="428" t="s">
        <v>790</v>
      </c>
    </row>
    <row r="4" spans="1:21" s="730" customFormat="1" ht="15" customHeight="1">
      <c r="A4" s="722" t="s">
        <v>170</v>
      </c>
      <c r="B4" s="722" t="s">
        <v>172</v>
      </c>
      <c r="C4" s="723" t="s">
        <v>173</v>
      </c>
      <c r="D4" s="724">
        <v>1001</v>
      </c>
      <c r="E4" s="725">
        <v>2</v>
      </c>
      <c r="F4" s="725">
        <v>2</v>
      </c>
      <c r="G4" s="725">
        <v>4</v>
      </c>
      <c r="H4" s="726">
        <v>50</v>
      </c>
      <c r="I4" s="727">
        <v>2</v>
      </c>
      <c r="J4" s="727">
        <v>3</v>
      </c>
      <c r="K4" s="727">
        <v>5</v>
      </c>
      <c r="L4" s="728">
        <f t="shared" ref="L4:L23" si="0">J4/K4*100</f>
        <v>60</v>
      </c>
      <c r="M4" s="729"/>
      <c r="N4" s="218"/>
      <c r="O4" s="218"/>
      <c r="P4" s="218"/>
      <c r="Q4" s="218"/>
      <c r="R4" s="218"/>
      <c r="S4" s="218"/>
      <c r="T4" s="218"/>
      <c r="U4" s="218"/>
    </row>
    <row r="5" spans="1:21" s="730" customFormat="1" ht="15" customHeight="1">
      <c r="A5" s="731" t="s">
        <v>175</v>
      </c>
      <c r="B5" s="731" t="s">
        <v>172</v>
      </c>
      <c r="C5" s="732" t="s">
        <v>175</v>
      </c>
      <c r="D5" s="733">
        <v>2101</v>
      </c>
      <c r="E5" s="725">
        <v>5</v>
      </c>
      <c r="F5" s="725">
        <v>1</v>
      </c>
      <c r="G5" s="725">
        <v>6</v>
      </c>
      <c r="H5" s="726">
        <v>17</v>
      </c>
      <c r="I5" s="727">
        <v>5</v>
      </c>
      <c r="J5" s="727">
        <v>1</v>
      </c>
      <c r="K5" s="727">
        <v>6</v>
      </c>
      <c r="L5" s="728">
        <f t="shared" si="0"/>
        <v>16.666666666666664</v>
      </c>
      <c r="M5" s="729"/>
      <c r="N5" s="218"/>
      <c r="O5" s="218"/>
      <c r="P5" s="218"/>
      <c r="Q5" s="218"/>
      <c r="R5" s="218"/>
      <c r="S5" s="218"/>
      <c r="T5" s="218"/>
      <c r="U5" s="218"/>
    </row>
    <row r="6" spans="1:21" s="730" customFormat="1" ht="15" customHeight="1">
      <c r="A6" s="731" t="s">
        <v>175</v>
      </c>
      <c r="B6" s="731" t="s">
        <v>172</v>
      </c>
      <c r="C6" s="732" t="s">
        <v>177</v>
      </c>
      <c r="D6" s="733">
        <v>2201</v>
      </c>
      <c r="E6" s="725">
        <v>0</v>
      </c>
      <c r="F6" s="725">
        <v>1</v>
      </c>
      <c r="G6" s="725">
        <v>1</v>
      </c>
      <c r="H6" s="726">
        <v>100</v>
      </c>
      <c r="I6" s="727">
        <v>0</v>
      </c>
      <c r="J6" s="727">
        <v>2</v>
      </c>
      <c r="K6" s="727">
        <v>2</v>
      </c>
      <c r="L6" s="728">
        <f t="shared" si="0"/>
        <v>100</v>
      </c>
      <c r="M6" s="729"/>
      <c r="N6" s="218"/>
      <c r="O6" s="218"/>
      <c r="P6" s="218"/>
      <c r="Q6" s="218"/>
      <c r="R6" s="218"/>
      <c r="S6" s="218"/>
      <c r="T6" s="218"/>
      <c r="U6" s="218"/>
    </row>
    <row r="7" spans="1:21" s="730" customFormat="1" ht="15" customHeight="1">
      <c r="A7" s="731" t="s">
        <v>178</v>
      </c>
      <c r="B7" s="731" t="s">
        <v>172</v>
      </c>
      <c r="C7" s="732" t="s">
        <v>180</v>
      </c>
      <c r="D7" s="733">
        <v>3001</v>
      </c>
      <c r="E7" s="725">
        <v>4</v>
      </c>
      <c r="F7" s="725">
        <v>4</v>
      </c>
      <c r="G7" s="725">
        <v>8</v>
      </c>
      <c r="H7" s="726">
        <v>50</v>
      </c>
      <c r="I7" s="727">
        <v>2</v>
      </c>
      <c r="J7" s="727">
        <v>5</v>
      </c>
      <c r="K7" s="727">
        <v>7</v>
      </c>
      <c r="L7" s="728">
        <f t="shared" si="0"/>
        <v>71.428571428571431</v>
      </c>
      <c r="M7" s="729"/>
      <c r="N7" s="218"/>
      <c r="O7" s="218"/>
      <c r="P7" s="218"/>
      <c r="Q7" s="218"/>
      <c r="R7" s="218"/>
      <c r="S7" s="218"/>
      <c r="T7" s="218"/>
      <c r="U7" s="218"/>
    </row>
    <row r="8" spans="1:21" s="730" customFormat="1" ht="15" customHeight="1">
      <c r="A8" s="731" t="s">
        <v>178</v>
      </c>
      <c r="B8" s="731" t="s">
        <v>172</v>
      </c>
      <c r="C8" s="734" t="s">
        <v>183</v>
      </c>
      <c r="D8" s="733">
        <v>3301</v>
      </c>
      <c r="E8" s="725">
        <v>3</v>
      </c>
      <c r="F8" s="725">
        <v>4</v>
      </c>
      <c r="G8" s="725">
        <v>7</v>
      </c>
      <c r="H8" s="726">
        <v>57</v>
      </c>
      <c r="I8" s="727">
        <v>3</v>
      </c>
      <c r="J8" s="727">
        <v>5</v>
      </c>
      <c r="K8" s="727">
        <v>8</v>
      </c>
      <c r="L8" s="728">
        <f t="shared" si="0"/>
        <v>62.5</v>
      </c>
      <c r="M8" s="729"/>
      <c r="N8" s="218"/>
      <c r="O8" s="218"/>
      <c r="P8" s="218"/>
      <c r="Q8" s="218"/>
      <c r="R8" s="218"/>
      <c r="S8" s="218"/>
      <c r="T8" s="218"/>
      <c r="U8" s="218"/>
    </row>
    <row r="9" spans="1:21" s="730" customFormat="1" ht="15" customHeight="1">
      <c r="A9" s="731" t="s">
        <v>184</v>
      </c>
      <c r="B9" s="731" t="s">
        <v>172</v>
      </c>
      <c r="C9" s="732" t="s">
        <v>186</v>
      </c>
      <c r="D9" s="733">
        <v>4001</v>
      </c>
      <c r="E9" s="725">
        <v>0</v>
      </c>
      <c r="F9" s="725">
        <v>2</v>
      </c>
      <c r="G9" s="725">
        <v>2</v>
      </c>
      <c r="H9" s="726">
        <v>100</v>
      </c>
      <c r="I9" s="727">
        <v>0</v>
      </c>
      <c r="J9" s="727">
        <v>2</v>
      </c>
      <c r="K9" s="727">
        <v>2</v>
      </c>
      <c r="L9" s="728">
        <f t="shared" si="0"/>
        <v>100</v>
      </c>
      <c r="M9" s="729"/>
      <c r="N9" s="218"/>
      <c r="O9" s="218"/>
      <c r="P9" s="218"/>
      <c r="Q9" s="218"/>
      <c r="R9" s="218"/>
      <c r="S9" s="218"/>
      <c r="T9" s="218"/>
      <c r="U9" s="218"/>
    </row>
    <row r="10" spans="1:21" s="730" customFormat="1" ht="15" customHeight="1">
      <c r="A10" s="731" t="s">
        <v>190</v>
      </c>
      <c r="B10" s="731" t="s">
        <v>191</v>
      </c>
      <c r="C10" s="732" t="s">
        <v>191</v>
      </c>
      <c r="D10" s="733">
        <v>5001</v>
      </c>
      <c r="E10" s="725">
        <v>1</v>
      </c>
      <c r="F10" s="725">
        <v>9</v>
      </c>
      <c r="G10" s="725">
        <v>10</v>
      </c>
      <c r="H10" s="726">
        <v>90</v>
      </c>
      <c r="I10" s="727">
        <v>1</v>
      </c>
      <c r="J10" s="727">
        <v>7</v>
      </c>
      <c r="K10" s="727">
        <v>8</v>
      </c>
      <c r="L10" s="728">
        <f t="shared" si="0"/>
        <v>87.5</v>
      </c>
      <c r="M10" s="729"/>
      <c r="N10" s="218"/>
      <c r="O10" s="218"/>
      <c r="P10" s="218"/>
      <c r="Q10" s="218"/>
      <c r="R10" s="218"/>
      <c r="S10" s="218"/>
      <c r="T10" s="218"/>
      <c r="U10" s="218"/>
    </row>
    <row r="11" spans="1:21" s="730" customFormat="1" ht="15" customHeight="1">
      <c r="A11" s="732" t="s">
        <v>216</v>
      </c>
      <c r="B11" s="731" t="s">
        <v>172</v>
      </c>
      <c r="C11" s="732" t="s">
        <v>218</v>
      </c>
      <c r="D11" s="733">
        <v>6001</v>
      </c>
      <c r="E11" s="725">
        <v>2</v>
      </c>
      <c r="F11" s="725">
        <v>2</v>
      </c>
      <c r="G11" s="725">
        <v>4</v>
      </c>
      <c r="H11" s="726">
        <v>50</v>
      </c>
      <c r="I11" s="727">
        <v>0</v>
      </c>
      <c r="J11" s="727">
        <v>1</v>
      </c>
      <c r="K11" s="727">
        <v>1</v>
      </c>
      <c r="L11" s="728">
        <f t="shared" si="0"/>
        <v>100</v>
      </c>
      <c r="N11" s="218"/>
    </row>
    <row r="12" spans="1:21" s="730" customFormat="1" ht="15" customHeight="1">
      <c r="A12" s="732" t="s">
        <v>216</v>
      </c>
      <c r="B12" s="731" t="s">
        <v>172</v>
      </c>
      <c r="C12" s="734" t="s">
        <v>221</v>
      </c>
      <c r="D12" s="733">
        <v>6115</v>
      </c>
      <c r="E12" s="725">
        <v>1</v>
      </c>
      <c r="F12" s="725">
        <v>0</v>
      </c>
      <c r="G12" s="725">
        <v>1</v>
      </c>
      <c r="H12" s="726">
        <v>0</v>
      </c>
      <c r="I12" s="727">
        <v>0</v>
      </c>
      <c r="J12" s="727">
        <v>1</v>
      </c>
      <c r="K12" s="727">
        <v>1</v>
      </c>
      <c r="L12" s="728">
        <f t="shared" si="0"/>
        <v>100</v>
      </c>
      <c r="M12" s="729"/>
      <c r="N12" s="218"/>
    </row>
    <row r="13" spans="1:21" s="730" customFormat="1" ht="15" customHeight="1">
      <c r="A13" s="732" t="s">
        <v>216</v>
      </c>
      <c r="B13" s="731" t="s">
        <v>172</v>
      </c>
      <c r="C13" s="734" t="s">
        <v>223</v>
      </c>
      <c r="D13" s="733">
        <v>6301</v>
      </c>
      <c r="E13" s="725">
        <v>1</v>
      </c>
      <c r="F13" s="725">
        <v>0</v>
      </c>
      <c r="G13" s="725">
        <v>1</v>
      </c>
      <c r="H13" s="726">
        <v>0</v>
      </c>
      <c r="I13" s="727">
        <v>1</v>
      </c>
      <c r="J13" s="727">
        <v>2</v>
      </c>
      <c r="K13" s="727">
        <v>3</v>
      </c>
      <c r="L13" s="728">
        <f t="shared" si="0"/>
        <v>66.666666666666657</v>
      </c>
      <c r="M13" s="729"/>
      <c r="N13" s="218"/>
    </row>
    <row r="14" spans="1:21" s="730" customFormat="1" ht="15" customHeight="1">
      <c r="A14" s="731" t="s">
        <v>224</v>
      </c>
      <c r="B14" s="731" t="s">
        <v>172</v>
      </c>
      <c r="C14" s="732" t="s">
        <v>229</v>
      </c>
      <c r="D14" s="733">
        <v>7301</v>
      </c>
      <c r="E14" s="725">
        <v>1</v>
      </c>
      <c r="F14" s="725">
        <v>0</v>
      </c>
      <c r="G14" s="725">
        <v>1</v>
      </c>
      <c r="H14" s="726">
        <v>0</v>
      </c>
      <c r="I14" s="727">
        <v>0</v>
      </c>
      <c r="J14" s="727">
        <v>2</v>
      </c>
      <c r="K14" s="727">
        <v>2</v>
      </c>
      <c r="L14" s="728">
        <f t="shared" si="0"/>
        <v>100</v>
      </c>
      <c r="M14" s="729"/>
      <c r="N14" s="218"/>
    </row>
    <row r="15" spans="1:21" s="730" customFormat="1" ht="15" customHeight="1">
      <c r="A15" s="731" t="s">
        <v>224</v>
      </c>
      <c r="B15" s="731" t="s">
        <v>172</v>
      </c>
      <c r="C15" s="734" t="s">
        <v>232</v>
      </c>
      <c r="D15" s="733">
        <v>7401</v>
      </c>
      <c r="E15" s="725">
        <v>1</v>
      </c>
      <c r="F15" s="725">
        <v>2</v>
      </c>
      <c r="G15" s="725">
        <v>3</v>
      </c>
      <c r="H15" s="726">
        <v>67</v>
      </c>
      <c r="I15" s="727">
        <v>1</v>
      </c>
      <c r="J15" s="727">
        <v>3</v>
      </c>
      <c r="K15" s="727">
        <v>4</v>
      </c>
      <c r="L15" s="728">
        <f t="shared" si="0"/>
        <v>75</v>
      </c>
      <c r="M15" s="729"/>
      <c r="N15" s="218"/>
    </row>
    <row r="16" spans="1:21" s="730" customFormat="1" ht="15" customHeight="1">
      <c r="A16" s="731" t="s">
        <v>233</v>
      </c>
      <c r="B16" s="731" t="s">
        <v>235</v>
      </c>
      <c r="C16" s="732" t="s">
        <v>235</v>
      </c>
      <c r="D16" s="733">
        <v>8001</v>
      </c>
      <c r="E16" s="725">
        <v>1</v>
      </c>
      <c r="F16" s="725">
        <v>5</v>
      </c>
      <c r="G16" s="725">
        <v>6</v>
      </c>
      <c r="H16" s="726">
        <v>83</v>
      </c>
      <c r="I16" s="727">
        <v>0</v>
      </c>
      <c r="J16" s="727">
        <v>1</v>
      </c>
      <c r="K16" s="727">
        <v>1</v>
      </c>
      <c r="L16" s="728">
        <f t="shared" si="0"/>
        <v>100</v>
      </c>
      <c r="M16" s="729"/>
      <c r="N16" s="218"/>
    </row>
    <row r="17" spans="1:21" s="730" customFormat="1" ht="15" customHeight="1">
      <c r="A17" s="731" t="s">
        <v>233</v>
      </c>
      <c r="B17" s="731" t="s">
        <v>172</v>
      </c>
      <c r="C17" s="732" t="s">
        <v>246</v>
      </c>
      <c r="D17" s="733">
        <v>8301</v>
      </c>
      <c r="E17" s="725">
        <v>0</v>
      </c>
      <c r="F17" s="725">
        <v>1</v>
      </c>
      <c r="G17" s="725">
        <v>1</v>
      </c>
      <c r="H17" s="726">
        <v>100</v>
      </c>
      <c r="I17" s="727">
        <v>0</v>
      </c>
      <c r="J17" s="727">
        <v>1</v>
      </c>
      <c r="K17" s="727">
        <v>1</v>
      </c>
      <c r="L17" s="728">
        <f t="shared" si="0"/>
        <v>100</v>
      </c>
      <c r="M17" s="729"/>
      <c r="N17" s="218"/>
    </row>
    <row r="18" spans="1:21" s="730" customFormat="1" ht="15" customHeight="1">
      <c r="A18" s="731" t="s">
        <v>257</v>
      </c>
      <c r="B18" s="731" t="s">
        <v>172</v>
      </c>
      <c r="C18" s="732" t="s">
        <v>259</v>
      </c>
      <c r="D18" s="733">
        <v>10001</v>
      </c>
      <c r="E18" s="725">
        <v>0</v>
      </c>
      <c r="F18" s="725">
        <v>1</v>
      </c>
      <c r="G18" s="725">
        <v>1</v>
      </c>
      <c r="H18" s="726">
        <v>100</v>
      </c>
      <c r="I18" s="727">
        <v>0</v>
      </c>
      <c r="J18" s="727">
        <v>1</v>
      </c>
      <c r="K18" s="727">
        <v>1</v>
      </c>
      <c r="L18" s="728">
        <f t="shared" si="0"/>
        <v>100</v>
      </c>
      <c r="M18" s="729"/>
      <c r="N18" s="218"/>
    </row>
    <row r="19" spans="1:21" s="730" customFormat="1" ht="15" customHeight="1">
      <c r="A19" s="731" t="s">
        <v>257</v>
      </c>
      <c r="B19" s="731" t="s">
        <v>172</v>
      </c>
      <c r="C19" s="732" t="s">
        <v>264</v>
      </c>
      <c r="D19" s="733">
        <v>10301</v>
      </c>
      <c r="E19" s="725">
        <v>0</v>
      </c>
      <c r="F19" s="725">
        <v>6</v>
      </c>
      <c r="G19" s="725">
        <v>6</v>
      </c>
      <c r="H19" s="726">
        <v>100</v>
      </c>
      <c r="I19" s="727">
        <v>1</v>
      </c>
      <c r="J19" s="727">
        <v>0</v>
      </c>
      <c r="K19" s="727">
        <v>1</v>
      </c>
      <c r="L19" s="728">
        <f t="shared" si="0"/>
        <v>0</v>
      </c>
      <c r="M19" s="729"/>
      <c r="N19" s="218"/>
    </row>
    <row r="20" spans="1:21" s="730" customFormat="1" ht="15" customHeight="1">
      <c r="A20" s="731" t="s">
        <v>269</v>
      </c>
      <c r="B20" s="731" t="s">
        <v>271</v>
      </c>
      <c r="C20" s="732" t="s">
        <v>271</v>
      </c>
      <c r="D20" s="733">
        <v>13001</v>
      </c>
      <c r="E20" s="725">
        <v>10</v>
      </c>
      <c r="F20" s="725">
        <v>8</v>
      </c>
      <c r="G20" s="725">
        <v>18</v>
      </c>
      <c r="H20" s="726">
        <v>44</v>
      </c>
      <c r="I20" s="727">
        <v>6</v>
      </c>
      <c r="J20" s="727">
        <v>9</v>
      </c>
      <c r="K20" s="727">
        <v>15</v>
      </c>
      <c r="L20" s="728">
        <f t="shared" si="0"/>
        <v>60</v>
      </c>
      <c r="M20" s="729"/>
      <c r="N20" s="218"/>
      <c r="O20" s="218"/>
      <c r="P20" s="218"/>
      <c r="Q20" s="218"/>
      <c r="R20" s="218"/>
      <c r="S20" s="218"/>
      <c r="T20" s="218"/>
      <c r="U20" s="218"/>
    </row>
    <row r="21" spans="1:21" s="730" customFormat="1" ht="15" customHeight="1">
      <c r="A21" s="731" t="s">
        <v>269</v>
      </c>
      <c r="B21" s="731" t="s">
        <v>172</v>
      </c>
      <c r="C21" s="732" t="s">
        <v>316</v>
      </c>
      <c r="D21" s="733">
        <v>13501</v>
      </c>
      <c r="E21" s="725">
        <v>0</v>
      </c>
      <c r="F21" s="725">
        <v>4</v>
      </c>
      <c r="G21" s="725">
        <v>4</v>
      </c>
      <c r="H21" s="726">
        <v>100</v>
      </c>
      <c r="I21" s="727">
        <v>1</v>
      </c>
      <c r="J21" s="727">
        <v>2</v>
      </c>
      <c r="K21" s="727">
        <v>3</v>
      </c>
      <c r="L21" s="728">
        <f t="shared" si="0"/>
        <v>66.666666666666657</v>
      </c>
      <c r="M21" s="729"/>
      <c r="N21" s="218"/>
      <c r="O21" s="218"/>
      <c r="P21" s="218"/>
      <c r="Q21" s="218"/>
      <c r="R21" s="218"/>
      <c r="S21" s="218"/>
      <c r="T21" s="218"/>
      <c r="U21" s="218"/>
    </row>
    <row r="22" spans="1:21" s="730" customFormat="1" ht="15" customHeight="1">
      <c r="A22" s="731" t="s">
        <v>322</v>
      </c>
      <c r="B22" s="731" t="s">
        <v>172</v>
      </c>
      <c r="C22" s="732" t="s">
        <v>323</v>
      </c>
      <c r="D22" s="733">
        <v>14101</v>
      </c>
      <c r="E22" s="725">
        <v>1</v>
      </c>
      <c r="F22" s="725">
        <v>4</v>
      </c>
      <c r="G22" s="725">
        <v>5</v>
      </c>
      <c r="H22" s="726">
        <v>80</v>
      </c>
      <c r="I22" s="727">
        <v>1</v>
      </c>
      <c r="J22" s="727">
        <v>0</v>
      </c>
      <c r="K22" s="727">
        <v>1</v>
      </c>
      <c r="L22" s="728">
        <f t="shared" si="0"/>
        <v>0</v>
      </c>
      <c r="M22" s="729"/>
      <c r="N22" s="218"/>
    </row>
    <row r="23" spans="1:21" s="730" customFormat="1" ht="15" customHeight="1">
      <c r="A23" s="731" t="s">
        <v>324</v>
      </c>
      <c r="B23" s="731" t="s">
        <v>172</v>
      </c>
      <c r="C23" s="732" t="s">
        <v>325</v>
      </c>
      <c r="D23" s="733">
        <v>15101</v>
      </c>
      <c r="E23" s="725">
        <v>0</v>
      </c>
      <c r="F23" s="725">
        <v>1</v>
      </c>
      <c r="G23" s="725">
        <v>1</v>
      </c>
      <c r="H23" s="726">
        <v>100</v>
      </c>
      <c r="I23" s="727">
        <v>0</v>
      </c>
      <c r="J23" s="727">
        <v>1</v>
      </c>
      <c r="K23" s="727">
        <v>1</v>
      </c>
      <c r="L23" s="728">
        <f t="shared" si="0"/>
        <v>100</v>
      </c>
      <c r="M23" s="729"/>
      <c r="N23" s="218"/>
      <c r="O23" s="218"/>
      <c r="P23" s="218"/>
      <c r="Q23" s="218"/>
      <c r="R23" s="218"/>
      <c r="S23" s="218"/>
      <c r="T23" s="218"/>
      <c r="U23" s="218"/>
    </row>
    <row r="24" spans="1:21">
      <c r="E24" s="218"/>
      <c r="G24" s="218"/>
    </row>
    <row r="25" spans="1:21">
      <c r="E25" s="218"/>
      <c r="G25" s="218"/>
    </row>
    <row r="26" spans="1:21">
      <c r="E26" s="218"/>
      <c r="G26" s="218"/>
    </row>
    <row r="27" spans="1:21">
      <c r="E27" s="218"/>
      <c r="G27" s="218"/>
    </row>
    <row r="28" spans="1:21">
      <c r="E28" s="218"/>
      <c r="G28" s="218"/>
    </row>
    <row r="29" spans="1:21">
      <c r="E29" s="218"/>
      <c r="G29" s="218"/>
    </row>
    <row r="30" spans="1:21">
      <c r="E30" s="218"/>
      <c r="G30" s="218"/>
    </row>
    <row r="31" spans="1:21">
      <c r="E31" s="218"/>
      <c r="G31" s="218"/>
    </row>
    <row r="37" spans="13:13">
      <c r="M37" s="527" t="s">
        <v>333</v>
      </c>
    </row>
    <row r="38" spans="13:13">
      <c r="M38" s="527" t="s">
        <v>333</v>
      </c>
    </row>
  </sheetData>
  <mergeCells count="3">
    <mergeCell ref="E2:H2"/>
    <mergeCell ref="I2:L2"/>
    <mergeCell ref="B1:L1"/>
  </mergeCells>
  <hyperlinks>
    <hyperlink ref="M1" location="INDICE!A1" display="INDICE" xr:uid="{00000000-0004-0000-5100-000000000000}"/>
    <hyperlink ref="M2" location="Matriz_Estadisticas!A1" display="ESTADÍSTICAS" xr:uid="{00000000-0004-0000-5100-000001000000}"/>
    <hyperlink ref="A1" location="INDICE!C96" display="IG_22" xr:uid="{00000000-0004-0000-5100-000002000000}"/>
  </hyperlinks>
  <pageMargins left="0.7" right="0.7" top="0.75" bottom="0.75" header="0.3" footer="0.3"/>
  <pageSetup orientation="portrait" horizontalDpi="4294967293" verticalDpi="4294967293"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80"/>
  <dimension ref="A1:C38"/>
  <sheetViews>
    <sheetView workbookViewId="0"/>
  </sheetViews>
  <sheetFormatPr baseColWidth="10" defaultColWidth="11.44140625" defaultRowHeight="14.4"/>
  <cols>
    <col min="1" max="1" width="44.44140625" style="32" bestFit="1" customWidth="1"/>
    <col min="2" max="2" width="100.6640625" style="33" customWidth="1"/>
    <col min="3" max="3" width="7" style="15" bestFit="1" customWidth="1"/>
    <col min="4" max="16384" width="11.44140625" style="15"/>
  </cols>
  <sheetData>
    <row r="1" spans="1:3">
      <c r="A1" s="441" t="s">
        <v>419</v>
      </c>
      <c r="B1" s="480" t="s">
        <v>1275</v>
      </c>
      <c r="C1" s="2" t="s">
        <v>137</v>
      </c>
    </row>
    <row r="2" spans="1:3">
      <c r="A2" s="263" t="s">
        <v>6</v>
      </c>
      <c r="B2" s="101" t="s">
        <v>120</v>
      </c>
    </row>
    <row r="3" spans="1:3">
      <c r="A3" s="263" t="s">
        <v>4</v>
      </c>
      <c r="B3" s="101" t="s">
        <v>116</v>
      </c>
    </row>
    <row r="4" spans="1:3">
      <c r="A4" s="263" t="s">
        <v>388</v>
      </c>
      <c r="B4" s="262" t="s">
        <v>791</v>
      </c>
    </row>
    <row r="5" spans="1:3" ht="27.6">
      <c r="A5" s="263" t="s">
        <v>9</v>
      </c>
      <c r="B5" s="262" t="s">
        <v>806</v>
      </c>
    </row>
    <row r="6" spans="1:3">
      <c r="A6" s="263" t="s">
        <v>138</v>
      </c>
      <c r="B6" s="101" t="s">
        <v>468</v>
      </c>
    </row>
    <row r="7" spans="1:3">
      <c r="A7" s="263" t="s">
        <v>7</v>
      </c>
      <c r="B7" s="262" t="s">
        <v>422</v>
      </c>
    </row>
    <row r="8" spans="1:3">
      <c r="A8" s="263" t="s">
        <v>389</v>
      </c>
      <c r="B8" s="104">
        <v>2017</v>
      </c>
    </row>
    <row r="9" spans="1:3">
      <c r="A9" s="263" t="s">
        <v>390</v>
      </c>
      <c r="B9" s="101" t="s">
        <v>470</v>
      </c>
    </row>
    <row r="10" spans="1:3" ht="69">
      <c r="A10" s="100" t="s">
        <v>391</v>
      </c>
      <c r="B10" s="196" t="s">
        <v>807</v>
      </c>
    </row>
    <row r="11" spans="1:3">
      <c r="A11" s="263" t="s">
        <v>392</v>
      </c>
      <c r="B11" s="262" t="s">
        <v>795</v>
      </c>
    </row>
    <row r="12" spans="1:3">
      <c r="A12" s="263" t="s">
        <v>393</v>
      </c>
      <c r="B12" s="171" t="s">
        <v>796</v>
      </c>
    </row>
    <row r="13" spans="1:3">
      <c r="A13" s="263" t="s">
        <v>394</v>
      </c>
      <c r="B13" s="262" t="s">
        <v>808</v>
      </c>
    </row>
    <row r="14" spans="1:3">
      <c r="A14" s="263" t="s">
        <v>139</v>
      </c>
      <c r="B14" s="262" t="s">
        <v>750</v>
      </c>
    </row>
    <row r="15" spans="1:3">
      <c r="A15" s="263" t="s">
        <v>395</v>
      </c>
      <c r="B15" s="261">
        <v>43069</v>
      </c>
    </row>
    <row r="16" spans="1:3">
      <c r="A16" s="263" t="s">
        <v>396</v>
      </c>
      <c r="B16" s="261">
        <v>43684</v>
      </c>
    </row>
    <row r="17" spans="1:2">
      <c r="A17" s="263" t="s">
        <v>397</v>
      </c>
      <c r="B17" s="262" t="s">
        <v>1893</v>
      </c>
    </row>
    <row r="18" spans="1:2">
      <c r="A18" s="263" t="s">
        <v>398</v>
      </c>
      <c r="B18" s="262" t="s">
        <v>809</v>
      </c>
    </row>
    <row r="19" spans="1:2">
      <c r="A19" s="263" t="s">
        <v>399</v>
      </c>
      <c r="B19" s="262" t="s">
        <v>800</v>
      </c>
    </row>
    <row r="20" spans="1:2">
      <c r="A20" s="263" t="s">
        <v>400</v>
      </c>
      <c r="B20" s="259" t="s">
        <v>479</v>
      </c>
    </row>
    <row r="21" spans="1:2">
      <c r="A21" s="263" t="s">
        <v>403</v>
      </c>
      <c r="B21" s="262" t="s">
        <v>810</v>
      </c>
    </row>
    <row r="22" spans="1:2">
      <c r="A22" s="263" t="s">
        <v>404</v>
      </c>
      <c r="B22" s="262" t="s">
        <v>811</v>
      </c>
    </row>
    <row r="23" spans="1:2">
      <c r="A23" s="263" t="s">
        <v>435</v>
      </c>
      <c r="B23" s="366" t="s">
        <v>812</v>
      </c>
    </row>
    <row r="24" spans="1:2">
      <c r="A24" s="263" t="s">
        <v>405</v>
      </c>
      <c r="B24" s="262">
        <v>2017</v>
      </c>
    </row>
    <row r="25" spans="1:2">
      <c r="A25" s="263" t="s">
        <v>406</v>
      </c>
      <c r="B25" s="262" t="s">
        <v>470</v>
      </c>
    </row>
    <row r="26" spans="1:2">
      <c r="A26" s="263" t="s">
        <v>407</v>
      </c>
      <c r="B26" s="262" t="s">
        <v>813</v>
      </c>
    </row>
    <row r="27" spans="1:2">
      <c r="A27" s="263" t="s">
        <v>408</v>
      </c>
      <c r="B27" s="262" t="s">
        <v>814</v>
      </c>
    </row>
    <row r="28" spans="1:2">
      <c r="A28" s="263" t="s">
        <v>439</v>
      </c>
      <c r="B28" s="366" t="s">
        <v>815</v>
      </c>
    </row>
    <row r="29" spans="1:2">
      <c r="A29" s="263" t="s">
        <v>409</v>
      </c>
      <c r="B29" s="262">
        <v>2017</v>
      </c>
    </row>
    <row r="30" spans="1:2">
      <c r="A30" s="263" t="s">
        <v>410</v>
      </c>
      <c r="B30" s="262" t="s">
        <v>470</v>
      </c>
    </row>
    <row r="31" spans="1:2">
      <c r="A31" s="263" t="s">
        <v>411</v>
      </c>
      <c r="B31" s="262"/>
    </row>
    <row r="32" spans="1:2">
      <c r="A32" s="263" t="s">
        <v>412</v>
      </c>
      <c r="B32" s="262"/>
    </row>
    <row r="33" spans="1:2">
      <c r="A33" s="263" t="s">
        <v>440</v>
      </c>
      <c r="B33" s="262"/>
    </row>
    <row r="34" spans="1:2">
      <c r="A34" s="263" t="s">
        <v>413</v>
      </c>
      <c r="B34" s="262"/>
    </row>
    <row r="35" spans="1:2">
      <c r="A35" s="263" t="s">
        <v>414</v>
      </c>
      <c r="B35" s="262"/>
    </row>
    <row r="36" spans="1:2">
      <c r="A36" s="263" t="s">
        <v>401</v>
      </c>
      <c r="B36" s="262" t="s">
        <v>804</v>
      </c>
    </row>
    <row r="37" spans="1:2">
      <c r="A37" s="263" t="s">
        <v>1267</v>
      </c>
      <c r="B37" s="262" t="s">
        <v>17</v>
      </c>
    </row>
    <row r="38" spans="1:2">
      <c r="A38" s="263" t="s">
        <v>402</v>
      </c>
      <c r="B38" s="262" t="s">
        <v>816</v>
      </c>
    </row>
  </sheetData>
  <hyperlinks>
    <hyperlink ref="C1" location="INDICE!A1" display="INDICE" xr:uid="{00000000-0004-0000-5200-000000000000}"/>
    <hyperlink ref="A1" location="INDICE!C87" display="COMPONENTE" xr:uid="{00000000-0004-0000-5200-000001000000}"/>
  </hyperlinks>
  <pageMargins left="0.7" right="0.7" top="0.75" bottom="0.75" header="0.3" footer="0.3"/>
  <pageSetup orientation="portrait" horizontalDpi="4294967293" verticalDpi="4294967293"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81"/>
  <dimension ref="A1:C38"/>
  <sheetViews>
    <sheetView workbookViewId="0"/>
  </sheetViews>
  <sheetFormatPr baseColWidth="10" defaultColWidth="11.44140625" defaultRowHeight="14.4"/>
  <cols>
    <col min="1" max="1" width="44.44140625" style="32" bestFit="1" customWidth="1"/>
    <col min="2" max="2" width="100.6640625" style="33" customWidth="1"/>
    <col min="3" max="3" width="7" style="15" bestFit="1" customWidth="1"/>
    <col min="4" max="16384" width="11.44140625" style="15"/>
  </cols>
  <sheetData>
    <row r="1" spans="1:3">
      <c r="A1" s="441" t="s">
        <v>419</v>
      </c>
      <c r="B1" s="480" t="s">
        <v>1275</v>
      </c>
      <c r="C1" s="2" t="s">
        <v>137</v>
      </c>
    </row>
    <row r="2" spans="1:3">
      <c r="A2" s="263" t="s">
        <v>6</v>
      </c>
      <c r="B2" s="102" t="s">
        <v>121</v>
      </c>
    </row>
    <row r="3" spans="1:3">
      <c r="A3" s="263" t="s">
        <v>4</v>
      </c>
      <c r="B3" s="102" t="s">
        <v>116</v>
      </c>
    </row>
    <row r="4" spans="1:3">
      <c r="A4" s="263" t="s">
        <v>388</v>
      </c>
      <c r="B4" s="262" t="s">
        <v>791</v>
      </c>
    </row>
    <row r="5" spans="1:3" ht="27.6">
      <c r="A5" s="263" t="s">
        <v>9</v>
      </c>
      <c r="B5" s="258" t="s">
        <v>817</v>
      </c>
    </row>
    <row r="6" spans="1:3">
      <c r="A6" s="263" t="s">
        <v>138</v>
      </c>
      <c r="B6" s="102" t="s">
        <v>468</v>
      </c>
    </row>
    <row r="7" spans="1:3">
      <c r="A7" s="263" t="s">
        <v>7</v>
      </c>
      <c r="B7" s="102" t="s">
        <v>422</v>
      </c>
    </row>
    <row r="8" spans="1:3">
      <c r="A8" s="263" t="s">
        <v>389</v>
      </c>
      <c r="B8" s="103">
        <v>2017</v>
      </c>
    </row>
    <row r="9" spans="1:3">
      <c r="A9" s="263" t="s">
        <v>390</v>
      </c>
      <c r="B9" s="102" t="s">
        <v>470</v>
      </c>
    </row>
    <row r="10" spans="1:3" ht="82.8">
      <c r="A10" s="100" t="s">
        <v>391</v>
      </c>
      <c r="B10" s="189" t="s">
        <v>818</v>
      </c>
    </row>
    <row r="11" spans="1:3">
      <c r="A11" s="263" t="s">
        <v>392</v>
      </c>
      <c r="B11" s="262" t="s">
        <v>819</v>
      </c>
    </row>
    <row r="12" spans="1:3">
      <c r="A12" s="263" t="s">
        <v>393</v>
      </c>
      <c r="B12" s="171" t="s">
        <v>796</v>
      </c>
    </row>
    <row r="13" spans="1:3">
      <c r="A13" s="263" t="s">
        <v>394</v>
      </c>
      <c r="B13" s="262" t="s">
        <v>808</v>
      </c>
    </row>
    <row r="14" spans="1:3">
      <c r="A14" s="263" t="s">
        <v>139</v>
      </c>
      <c r="B14" s="262" t="s">
        <v>750</v>
      </c>
    </row>
    <row r="15" spans="1:3">
      <c r="A15" s="263" t="s">
        <v>395</v>
      </c>
      <c r="B15" s="261">
        <v>43069</v>
      </c>
    </row>
    <row r="16" spans="1:3">
      <c r="A16" s="263" t="s">
        <v>396</v>
      </c>
      <c r="B16" s="261">
        <v>43684</v>
      </c>
    </row>
    <row r="17" spans="1:2">
      <c r="A17" s="263" t="s">
        <v>397</v>
      </c>
      <c r="B17" s="262" t="s">
        <v>1893</v>
      </c>
    </row>
    <row r="18" spans="1:2">
      <c r="A18" s="263" t="s">
        <v>398</v>
      </c>
      <c r="B18" s="262" t="s">
        <v>809</v>
      </c>
    </row>
    <row r="19" spans="1:2">
      <c r="A19" s="263" t="s">
        <v>399</v>
      </c>
      <c r="B19" s="262" t="s">
        <v>800</v>
      </c>
    </row>
    <row r="20" spans="1:2">
      <c r="A20" s="263" t="s">
        <v>400</v>
      </c>
      <c r="B20" s="259" t="s">
        <v>479</v>
      </c>
    </row>
    <row r="21" spans="1:2">
      <c r="A21" s="263" t="s">
        <v>403</v>
      </c>
      <c r="B21" s="262" t="s">
        <v>813</v>
      </c>
    </row>
    <row r="22" spans="1:2">
      <c r="A22" s="263" t="s">
        <v>404</v>
      </c>
      <c r="B22" s="262" t="s">
        <v>811</v>
      </c>
    </row>
    <row r="23" spans="1:2">
      <c r="A23" s="263" t="s">
        <v>435</v>
      </c>
      <c r="B23" s="366" t="s">
        <v>820</v>
      </c>
    </row>
    <row r="24" spans="1:2">
      <c r="A24" s="263" t="s">
        <v>405</v>
      </c>
      <c r="B24" s="262">
        <v>2017</v>
      </c>
    </row>
    <row r="25" spans="1:2">
      <c r="A25" s="263" t="s">
        <v>406</v>
      </c>
      <c r="B25" s="262" t="s">
        <v>470</v>
      </c>
    </row>
    <row r="26" spans="1:2">
      <c r="A26" s="263" t="s">
        <v>407</v>
      </c>
      <c r="B26" s="262" t="s">
        <v>821</v>
      </c>
    </row>
    <row r="27" spans="1:2">
      <c r="A27" s="263" t="s">
        <v>408</v>
      </c>
      <c r="B27" s="262" t="s">
        <v>814</v>
      </c>
    </row>
    <row r="28" spans="1:2">
      <c r="A28" s="263" t="s">
        <v>439</v>
      </c>
      <c r="B28" s="366" t="s">
        <v>820</v>
      </c>
    </row>
    <row r="29" spans="1:2">
      <c r="A29" s="263" t="s">
        <v>409</v>
      </c>
      <c r="B29" s="262">
        <v>2017</v>
      </c>
    </row>
    <row r="30" spans="1:2">
      <c r="A30" s="263" t="s">
        <v>410</v>
      </c>
      <c r="B30" s="262" t="s">
        <v>470</v>
      </c>
    </row>
    <row r="31" spans="1:2">
      <c r="A31" s="263" t="s">
        <v>411</v>
      </c>
      <c r="B31" s="262"/>
    </row>
    <row r="32" spans="1:2">
      <c r="A32" s="263" t="s">
        <v>412</v>
      </c>
      <c r="B32" s="262"/>
    </row>
    <row r="33" spans="1:2">
      <c r="A33" s="263" t="s">
        <v>440</v>
      </c>
      <c r="B33" s="262"/>
    </row>
    <row r="34" spans="1:2">
      <c r="A34" s="263" t="s">
        <v>413</v>
      </c>
      <c r="B34" s="262"/>
    </row>
    <row r="35" spans="1:2">
      <c r="A35" s="263" t="s">
        <v>414</v>
      </c>
      <c r="B35" s="262"/>
    </row>
    <row r="36" spans="1:2">
      <c r="A36" s="263" t="s">
        <v>401</v>
      </c>
      <c r="B36" s="262" t="s">
        <v>804</v>
      </c>
    </row>
    <row r="37" spans="1:2">
      <c r="A37" s="263" t="s">
        <v>1267</v>
      </c>
      <c r="B37" s="262" t="s">
        <v>17</v>
      </c>
    </row>
    <row r="38" spans="1:2">
      <c r="A38" s="263" t="s">
        <v>402</v>
      </c>
      <c r="B38" s="262" t="s">
        <v>822</v>
      </c>
    </row>
  </sheetData>
  <hyperlinks>
    <hyperlink ref="C1" location="INDICE!A1" display="INDICE" xr:uid="{00000000-0004-0000-5300-000000000000}"/>
    <hyperlink ref="A1" location="INDICE!C88" display="COMPONENTE" xr:uid="{00000000-0004-0000-5300-000001000000}"/>
  </hyperlinks>
  <pageMargins left="0.7" right="0.7" top="0.75" bottom="0.75" header="0.3" footer="0.3"/>
  <pageSetup orientation="portrait" horizontalDpi="4294967293" verticalDpi="4294967293"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82"/>
  <dimension ref="A1:C38"/>
  <sheetViews>
    <sheetView workbookViewId="0"/>
  </sheetViews>
  <sheetFormatPr baseColWidth="10" defaultColWidth="11.44140625" defaultRowHeight="13.8"/>
  <cols>
    <col min="1" max="1" width="44.44140625" style="19" bestFit="1" customWidth="1"/>
    <col min="2" max="2" width="100.6640625" style="18" customWidth="1"/>
    <col min="3" max="3" width="7" style="9" bestFit="1" customWidth="1"/>
    <col min="4" max="16384" width="11.44140625" style="9"/>
  </cols>
  <sheetData>
    <row r="1" spans="1:3" ht="14.4">
      <c r="A1" s="441" t="s">
        <v>419</v>
      </c>
      <c r="B1" s="480" t="s">
        <v>1275</v>
      </c>
      <c r="C1" s="2" t="s">
        <v>137</v>
      </c>
    </row>
    <row r="2" spans="1:3" ht="15" customHeight="1">
      <c r="A2" s="263" t="s">
        <v>6</v>
      </c>
      <c r="B2" s="104" t="s">
        <v>122</v>
      </c>
    </row>
    <row r="3" spans="1:3" ht="15" customHeight="1">
      <c r="A3" s="263" t="s">
        <v>4</v>
      </c>
      <c r="B3" s="104" t="s">
        <v>116</v>
      </c>
    </row>
    <row r="4" spans="1:3" ht="15" customHeight="1">
      <c r="A4" s="263" t="s">
        <v>388</v>
      </c>
      <c r="B4" s="250" t="s">
        <v>791</v>
      </c>
    </row>
    <row r="5" spans="1:3" ht="15" customHeight="1">
      <c r="A5" s="263" t="s">
        <v>9</v>
      </c>
      <c r="B5" s="104" t="s">
        <v>792</v>
      </c>
    </row>
    <row r="6" spans="1:3" ht="15" customHeight="1">
      <c r="A6" s="263" t="s">
        <v>138</v>
      </c>
      <c r="B6" s="104" t="s">
        <v>421</v>
      </c>
    </row>
    <row r="7" spans="1:3" ht="27.6">
      <c r="A7" s="263" t="s">
        <v>7</v>
      </c>
      <c r="B7" s="250" t="s">
        <v>793</v>
      </c>
    </row>
    <row r="8" spans="1:3" ht="15" customHeight="1">
      <c r="A8" s="263" t="s">
        <v>389</v>
      </c>
      <c r="B8" s="104">
        <v>2018</v>
      </c>
    </row>
    <row r="9" spans="1:3" ht="15" customHeight="1">
      <c r="A9" s="263" t="s">
        <v>390</v>
      </c>
      <c r="B9" s="104" t="s">
        <v>470</v>
      </c>
    </row>
    <row r="10" spans="1:3" ht="41.4">
      <c r="A10" s="100" t="s">
        <v>391</v>
      </c>
      <c r="B10" s="105" t="s">
        <v>794</v>
      </c>
    </row>
    <row r="11" spans="1:3" ht="15" customHeight="1">
      <c r="A11" s="263" t="s">
        <v>392</v>
      </c>
      <c r="B11" s="250" t="s">
        <v>795</v>
      </c>
    </row>
    <row r="12" spans="1:3" ht="15" customHeight="1">
      <c r="A12" s="263" t="s">
        <v>393</v>
      </c>
      <c r="B12" s="250" t="s">
        <v>796</v>
      </c>
    </row>
    <row r="13" spans="1:3" ht="15" customHeight="1">
      <c r="A13" s="263" t="s">
        <v>394</v>
      </c>
      <c r="B13" s="250" t="s">
        <v>796</v>
      </c>
    </row>
    <row r="14" spans="1:3" ht="15" customHeight="1">
      <c r="A14" s="263" t="s">
        <v>139</v>
      </c>
      <c r="B14" s="215" t="s">
        <v>797</v>
      </c>
    </row>
    <row r="15" spans="1:3" ht="15" customHeight="1">
      <c r="A15" s="263" t="s">
        <v>395</v>
      </c>
      <c r="B15" s="245">
        <v>43069</v>
      </c>
    </row>
    <row r="16" spans="1:3" ht="15" customHeight="1">
      <c r="A16" s="263" t="s">
        <v>396</v>
      </c>
      <c r="B16" s="245">
        <v>43671</v>
      </c>
    </row>
    <row r="17" spans="1:2" ht="15" customHeight="1">
      <c r="A17" s="263" t="s">
        <v>397</v>
      </c>
      <c r="B17" s="250" t="s">
        <v>1893</v>
      </c>
    </row>
    <row r="18" spans="1:2" ht="15" customHeight="1">
      <c r="A18" s="278" t="s">
        <v>398</v>
      </c>
      <c r="B18" s="250" t="s">
        <v>799</v>
      </c>
    </row>
    <row r="19" spans="1:2" ht="15" customHeight="1">
      <c r="A19" s="278" t="s">
        <v>399</v>
      </c>
      <c r="B19" s="262" t="s">
        <v>800</v>
      </c>
    </row>
    <row r="20" spans="1:2" ht="15" customHeight="1">
      <c r="A20" s="278" t="s">
        <v>400</v>
      </c>
      <c r="B20" s="259" t="s">
        <v>479</v>
      </c>
    </row>
    <row r="21" spans="1:2" ht="15" customHeight="1">
      <c r="A21" s="278" t="s">
        <v>403</v>
      </c>
      <c r="B21" s="250" t="s">
        <v>801</v>
      </c>
    </row>
    <row r="22" spans="1:2" ht="15" customHeight="1">
      <c r="A22" s="278" t="s">
        <v>404</v>
      </c>
      <c r="B22" s="106" t="s">
        <v>802</v>
      </c>
    </row>
    <row r="23" spans="1:2" ht="15" customHeight="1">
      <c r="A23" s="278" t="s">
        <v>435</v>
      </c>
      <c r="B23" s="373" t="s">
        <v>803</v>
      </c>
    </row>
    <row r="24" spans="1:2" ht="15" customHeight="1">
      <c r="A24" s="278" t="s">
        <v>405</v>
      </c>
      <c r="B24" s="106">
        <v>2018</v>
      </c>
    </row>
    <row r="25" spans="1:2" ht="15" customHeight="1">
      <c r="A25" s="278" t="s">
        <v>406</v>
      </c>
      <c r="B25" s="250" t="s">
        <v>470</v>
      </c>
    </row>
    <row r="26" spans="1:2" ht="15" customHeight="1">
      <c r="A26" s="278" t="s">
        <v>407</v>
      </c>
      <c r="B26" s="250"/>
    </row>
    <row r="27" spans="1:2" ht="15" customHeight="1">
      <c r="A27" s="278" t="s">
        <v>408</v>
      </c>
      <c r="B27" s="250"/>
    </row>
    <row r="28" spans="1:2" ht="15" customHeight="1">
      <c r="A28" s="278" t="s">
        <v>439</v>
      </c>
      <c r="B28" s="103"/>
    </row>
    <row r="29" spans="1:2" ht="15" customHeight="1">
      <c r="A29" s="278" t="s">
        <v>409</v>
      </c>
      <c r="B29" s="103"/>
    </row>
    <row r="30" spans="1:2" ht="15" customHeight="1">
      <c r="A30" s="278" t="s">
        <v>410</v>
      </c>
      <c r="B30" s="103"/>
    </row>
    <row r="31" spans="1:2" ht="15" customHeight="1">
      <c r="A31" s="278" t="s">
        <v>411</v>
      </c>
      <c r="B31" s="103"/>
    </row>
    <row r="32" spans="1:2" ht="15" customHeight="1">
      <c r="A32" s="278" t="s">
        <v>412</v>
      </c>
      <c r="B32" s="103"/>
    </row>
    <row r="33" spans="1:2" ht="15" customHeight="1">
      <c r="A33" s="278" t="s">
        <v>440</v>
      </c>
      <c r="B33" s="103"/>
    </row>
    <row r="34" spans="1:2" ht="15" customHeight="1">
      <c r="A34" s="278" t="s">
        <v>413</v>
      </c>
      <c r="B34" s="103"/>
    </row>
    <row r="35" spans="1:2" ht="15" customHeight="1">
      <c r="A35" s="278" t="s">
        <v>414</v>
      </c>
      <c r="B35" s="103"/>
    </row>
    <row r="36" spans="1:2" ht="15" customHeight="1">
      <c r="A36" s="278" t="s">
        <v>401</v>
      </c>
      <c r="B36" s="103" t="s">
        <v>804</v>
      </c>
    </row>
    <row r="37" spans="1:2" ht="15" customHeight="1">
      <c r="A37" s="263" t="s">
        <v>1267</v>
      </c>
      <c r="B37" s="262" t="s">
        <v>17</v>
      </c>
    </row>
    <row r="38" spans="1:2">
      <c r="A38" s="278" t="s">
        <v>402</v>
      </c>
      <c r="B38" s="103" t="s">
        <v>805</v>
      </c>
    </row>
  </sheetData>
  <hyperlinks>
    <hyperlink ref="C1" location="INDICE!A1" display="INDICE" xr:uid="{00000000-0004-0000-5400-000000000000}"/>
    <hyperlink ref="A1" location="INDICE!C89" display="COMPONENTE" xr:uid="{00000000-0004-0000-5400-000001000000}"/>
  </hyperlinks>
  <pageMargins left="0.7" right="0.7" top="0.75" bottom="0.75" header="0.3" footer="0.3"/>
  <pageSetup paperSize="9" orientation="portrait" horizontalDpi="0" verticalDpi="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Hoja83"/>
  <dimension ref="A1:W122"/>
  <sheetViews>
    <sheetView workbookViewId="0">
      <selection activeCell="A2" sqref="A2"/>
    </sheetView>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15.109375" style="218" customWidth="1"/>
    <col min="9" max="9" width="15.5546875" style="218" customWidth="1"/>
    <col min="10" max="10" width="22.109375" style="218" customWidth="1"/>
    <col min="11" max="11" width="30" style="218" customWidth="1"/>
    <col min="12" max="12" width="43.44140625" style="218" bestFit="1" customWidth="1"/>
    <col min="13" max="13" width="33.6640625" style="694" customWidth="1"/>
    <col min="14" max="14" width="41.5546875" style="694" customWidth="1"/>
    <col min="15" max="16" width="13.109375" style="527" customWidth="1"/>
    <col min="17" max="17" width="6.5546875" style="694" bestFit="1" customWidth="1"/>
    <col min="18" max="18" width="8.88671875" style="694" bestFit="1" customWidth="1"/>
    <col min="19" max="19" width="7.6640625" style="218" bestFit="1" customWidth="1"/>
    <col min="20" max="20" width="8.88671875" style="694" bestFit="1" customWidth="1"/>
    <col min="21" max="21" width="7.6640625" style="694" bestFit="1" customWidth="1"/>
    <col min="22" max="22" width="8.88671875" style="218" bestFit="1" customWidth="1"/>
    <col min="23" max="23" width="7.6640625" style="218" bestFit="1" customWidth="1"/>
    <col min="24" max="16384" width="11.44140625" style="218"/>
  </cols>
  <sheetData>
    <row r="1" spans="1:23">
      <c r="A1" s="443" t="s">
        <v>120</v>
      </c>
      <c r="B1" s="1103" t="s">
        <v>1632</v>
      </c>
      <c r="C1" s="1103"/>
      <c r="D1" s="1103"/>
      <c r="E1" s="1103"/>
      <c r="F1" s="1103"/>
      <c r="G1" s="1103"/>
      <c r="H1" s="1103"/>
      <c r="I1" s="1103"/>
      <c r="J1" s="1103"/>
      <c r="K1" s="1103"/>
      <c r="L1" s="1103"/>
      <c r="M1" s="1103"/>
      <c r="N1" s="1104"/>
      <c r="O1" s="625" t="s">
        <v>137</v>
      </c>
      <c r="P1" s="625"/>
    </row>
    <row r="2" spans="1:23">
      <c r="A2" s="705" t="s">
        <v>121</v>
      </c>
      <c r="B2" s="1133" t="s">
        <v>1633</v>
      </c>
      <c r="C2" s="1133"/>
      <c r="D2" s="1133"/>
      <c r="E2" s="1133"/>
      <c r="F2" s="1133"/>
      <c r="G2" s="1133"/>
      <c r="H2" s="1133"/>
      <c r="I2" s="1133"/>
      <c r="J2" s="1133"/>
      <c r="K2" s="1133"/>
      <c r="L2" s="1133"/>
      <c r="M2" s="1133"/>
      <c r="N2" s="1134"/>
      <c r="O2" s="625" t="s">
        <v>449</v>
      </c>
      <c r="P2" s="625"/>
      <c r="R2" s="1132" t="s">
        <v>1274</v>
      </c>
      <c r="S2" s="1132"/>
      <c r="T2" s="1132"/>
      <c r="U2" s="1132"/>
      <c r="V2" s="1132"/>
      <c r="W2" s="1132"/>
    </row>
    <row r="3" spans="1:23">
      <c r="A3" s="705" t="s">
        <v>122</v>
      </c>
      <c r="B3" s="1133" t="s">
        <v>1634</v>
      </c>
      <c r="C3" s="1133"/>
      <c r="D3" s="1133"/>
      <c r="E3" s="1133"/>
      <c r="F3" s="1133"/>
      <c r="G3" s="1133"/>
      <c r="H3" s="1106"/>
      <c r="I3" s="1106"/>
      <c r="J3" s="1106"/>
      <c r="K3" s="1106"/>
      <c r="L3" s="1106"/>
      <c r="M3" s="1106"/>
      <c r="N3" s="1107"/>
      <c r="Q3" s="390"/>
      <c r="R3" s="1111" t="s">
        <v>1680</v>
      </c>
      <c r="S3" s="1111"/>
      <c r="T3" s="1111" t="s">
        <v>1681</v>
      </c>
      <c r="U3" s="1111"/>
      <c r="V3" s="1111" t="s">
        <v>1682</v>
      </c>
      <c r="W3" s="1111"/>
    </row>
    <row r="4" spans="1:23">
      <c r="A4" s="503"/>
      <c r="B4" s="503"/>
      <c r="C4" s="503"/>
      <c r="D4" s="707"/>
      <c r="E4" s="601"/>
      <c r="F4" s="601"/>
      <c r="G4" s="601"/>
      <c r="H4" s="1123" t="s">
        <v>1274</v>
      </c>
      <c r="I4" s="1123"/>
      <c r="J4" s="1123"/>
      <c r="K4" s="1123"/>
      <c r="L4" s="1123"/>
      <c r="M4" s="1123"/>
      <c r="N4" s="1124"/>
      <c r="Q4" s="390"/>
      <c r="R4" s="428" t="s">
        <v>1489</v>
      </c>
      <c r="S4" s="428" t="s">
        <v>1674</v>
      </c>
      <c r="T4" s="428" t="s">
        <v>1489</v>
      </c>
      <c r="U4" s="428" t="s">
        <v>1674</v>
      </c>
      <c r="V4" s="428" t="s">
        <v>1489</v>
      </c>
      <c r="W4" s="428" t="s">
        <v>1674</v>
      </c>
    </row>
    <row r="5" spans="1:23">
      <c r="A5" s="452" t="s">
        <v>165</v>
      </c>
      <c r="B5" s="452" t="s">
        <v>166</v>
      </c>
      <c r="C5" s="452" t="s">
        <v>167</v>
      </c>
      <c r="D5" s="436" t="s">
        <v>168</v>
      </c>
      <c r="E5" s="453" t="s">
        <v>169</v>
      </c>
      <c r="F5" s="453" t="s">
        <v>11</v>
      </c>
      <c r="G5" s="453" t="s">
        <v>487</v>
      </c>
      <c r="H5" s="453" t="s">
        <v>823</v>
      </c>
      <c r="I5" s="436" t="s">
        <v>824</v>
      </c>
      <c r="J5" s="436" t="s">
        <v>825</v>
      </c>
      <c r="K5" s="436" t="s">
        <v>826</v>
      </c>
      <c r="L5" s="436" t="s">
        <v>827</v>
      </c>
      <c r="M5" s="436" t="s">
        <v>828</v>
      </c>
      <c r="N5" s="436" t="s">
        <v>829</v>
      </c>
      <c r="Q5" s="776" t="s">
        <v>604</v>
      </c>
      <c r="R5" s="314">
        <f>COUNTIF($M$6:$M$122,Q5)</f>
        <v>23</v>
      </c>
      <c r="S5" s="1021">
        <f>R5/R7</f>
        <v>0.44230769230769229</v>
      </c>
      <c r="T5" s="314">
        <f>COUNTIF($N$6:$N$122,Q5)</f>
        <v>1</v>
      </c>
      <c r="U5" s="1021">
        <f>T5/T7</f>
        <v>1.9230769230769232E-2</v>
      </c>
      <c r="V5" s="314">
        <f>COUNTIF($L$6:$L$122,Q5)</f>
        <v>52</v>
      </c>
      <c r="W5" s="1021">
        <f>V5/V7</f>
        <v>0.44444444444444442</v>
      </c>
    </row>
    <row r="6" spans="1:23" s="429" customFormat="1" ht="15" customHeight="1">
      <c r="A6" s="447" t="s">
        <v>170</v>
      </c>
      <c r="B6" s="447" t="s">
        <v>171</v>
      </c>
      <c r="C6" s="448" t="s">
        <v>172</v>
      </c>
      <c r="D6" s="447" t="s">
        <v>173</v>
      </c>
      <c r="E6" s="449">
        <v>1001</v>
      </c>
      <c r="F6" s="447" t="s">
        <v>171</v>
      </c>
      <c r="G6" s="449">
        <v>1101</v>
      </c>
      <c r="H6" s="706" t="s">
        <v>605</v>
      </c>
      <c r="I6" s="706" t="s">
        <v>605</v>
      </c>
      <c r="J6" s="706" t="s">
        <v>830</v>
      </c>
      <c r="K6" s="706" t="s">
        <v>830</v>
      </c>
      <c r="L6" s="706" t="s">
        <v>605</v>
      </c>
      <c r="M6" s="706" t="s">
        <v>830</v>
      </c>
      <c r="N6" s="706" t="s">
        <v>830</v>
      </c>
      <c r="O6" s="626"/>
      <c r="P6" s="626"/>
      <c r="Q6" s="776" t="s">
        <v>605</v>
      </c>
      <c r="R6" s="314">
        <f>COUNTIF($M$6:$M$122,Q6)</f>
        <v>29</v>
      </c>
      <c r="S6" s="1021">
        <f>R6/R7</f>
        <v>0.55769230769230771</v>
      </c>
      <c r="T6" s="314">
        <f>COUNTIF($N$6:$N$122,Q6)</f>
        <v>51</v>
      </c>
      <c r="U6" s="1021">
        <f>T6/T7</f>
        <v>0.98076923076923073</v>
      </c>
      <c r="V6" s="314">
        <f>COUNTIF($L$6:$L$122,Q6)</f>
        <v>65</v>
      </c>
      <c r="W6" s="1021">
        <f>V6/V7</f>
        <v>0.55555555555555558</v>
      </c>
    </row>
    <row r="7" spans="1:23" s="429" customFormat="1" ht="15" customHeight="1">
      <c r="A7" s="421" t="s">
        <v>170</v>
      </c>
      <c r="B7" s="421" t="s">
        <v>171</v>
      </c>
      <c r="C7" s="95" t="s">
        <v>172</v>
      </c>
      <c r="D7" s="421" t="s">
        <v>173</v>
      </c>
      <c r="E7" s="312">
        <v>1001</v>
      </c>
      <c r="F7" s="421" t="s">
        <v>174</v>
      </c>
      <c r="G7" s="312">
        <v>1107</v>
      </c>
      <c r="H7" s="706" t="s">
        <v>605</v>
      </c>
      <c r="I7" s="706" t="s">
        <v>605</v>
      </c>
      <c r="J7" s="706" t="s">
        <v>830</v>
      </c>
      <c r="K7" s="706" t="s">
        <v>830</v>
      </c>
      <c r="L7" s="706" t="s">
        <v>605</v>
      </c>
      <c r="M7" s="706" t="s">
        <v>830</v>
      </c>
      <c r="N7" s="706" t="s">
        <v>830</v>
      </c>
      <c r="O7" s="626"/>
      <c r="P7" s="626"/>
      <c r="Q7" s="776" t="s">
        <v>1675</v>
      </c>
      <c r="R7" s="314">
        <f t="shared" ref="R7:W7" si="0">SUM(R5:R6)</f>
        <v>52</v>
      </c>
      <c r="S7" s="1021">
        <f t="shared" si="0"/>
        <v>1</v>
      </c>
      <c r="T7" s="314">
        <f t="shared" si="0"/>
        <v>52</v>
      </c>
      <c r="U7" s="1021">
        <f t="shared" si="0"/>
        <v>1</v>
      </c>
      <c r="V7" s="314">
        <f t="shared" si="0"/>
        <v>117</v>
      </c>
      <c r="W7" s="1021">
        <f t="shared" si="0"/>
        <v>1</v>
      </c>
    </row>
    <row r="8" spans="1:23" s="429" customFormat="1" ht="15" customHeight="1">
      <c r="A8" s="421" t="s">
        <v>175</v>
      </c>
      <c r="B8" s="421" t="s">
        <v>175</v>
      </c>
      <c r="C8" s="95" t="s">
        <v>172</v>
      </c>
      <c r="D8" s="421" t="s">
        <v>175</v>
      </c>
      <c r="E8" s="312">
        <v>2101</v>
      </c>
      <c r="F8" s="421" t="s">
        <v>175</v>
      </c>
      <c r="G8" s="312">
        <v>2101</v>
      </c>
      <c r="H8" s="706" t="s">
        <v>604</v>
      </c>
      <c r="I8" s="706" t="s">
        <v>604</v>
      </c>
      <c r="J8" s="706" t="s">
        <v>604</v>
      </c>
      <c r="K8" s="706" t="s">
        <v>605</v>
      </c>
      <c r="L8" s="706" t="s">
        <v>604</v>
      </c>
      <c r="M8" s="706" t="s">
        <v>604</v>
      </c>
      <c r="N8" s="706" t="s">
        <v>605</v>
      </c>
      <c r="O8" s="626"/>
      <c r="P8" s="626"/>
    </row>
    <row r="9" spans="1:23" s="429" customFormat="1" ht="15" customHeight="1">
      <c r="A9" s="421" t="s">
        <v>175</v>
      </c>
      <c r="B9" s="421" t="s">
        <v>176</v>
      </c>
      <c r="C9" s="95" t="s">
        <v>172</v>
      </c>
      <c r="D9" s="421" t="s">
        <v>177</v>
      </c>
      <c r="E9" s="312">
        <v>2201</v>
      </c>
      <c r="F9" s="421" t="s">
        <v>177</v>
      </c>
      <c r="G9" s="312">
        <v>2201</v>
      </c>
      <c r="H9" s="706" t="s">
        <v>604</v>
      </c>
      <c r="I9" s="706" t="s">
        <v>604</v>
      </c>
      <c r="J9" s="706" t="s">
        <v>604</v>
      </c>
      <c r="K9" s="706" t="s">
        <v>605</v>
      </c>
      <c r="L9" s="706" t="s">
        <v>604</v>
      </c>
      <c r="M9" s="706" t="s">
        <v>604</v>
      </c>
      <c r="N9" s="706" t="s">
        <v>605</v>
      </c>
      <c r="O9" s="626"/>
      <c r="P9" s="626"/>
    </row>
    <row r="10" spans="1:23" s="429" customFormat="1" ht="15" customHeight="1">
      <c r="A10" s="421" t="s">
        <v>178</v>
      </c>
      <c r="B10" s="421" t="s">
        <v>179</v>
      </c>
      <c r="C10" s="95" t="s">
        <v>172</v>
      </c>
      <c r="D10" s="421" t="s">
        <v>180</v>
      </c>
      <c r="E10" s="312">
        <v>3001</v>
      </c>
      <c r="F10" s="421" t="s">
        <v>179</v>
      </c>
      <c r="G10" s="312">
        <v>3101</v>
      </c>
      <c r="H10" s="706" t="s">
        <v>604</v>
      </c>
      <c r="I10" s="706" t="s">
        <v>604</v>
      </c>
      <c r="J10" s="706" t="s">
        <v>605</v>
      </c>
      <c r="K10" s="706" t="s">
        <v>605</v>
      </c>
      <c r="L10" s="706" t="s">
        <v>604</v>
      </c>
      <c r="M10" s="706" t="s">
        <v>605</v>
      </c>
      <c r="N10" s="706" t="s">
        <v>605</v>
      </c>
      <c r="O10" s="626"/>
      <c r="P10" s="626"/>
    </row>
    <row r="11" spans="1:23" s="429" customFormat="1" ht="15" customHeight="1">
      <c r="A11" s="421" t="s">
        <v>178</v>
      </c>
      <c r="B11" s="421" t="s">
        <v>179</v>
      </c>
      <c r="C11" s="95" t="s">
        <v>172</v>
      </c>
      <c r="D11" s="421" t="s">
        <v>180</v>
      </c>
      <c r="E11" s="312">
        <v>3001</v>
      </c>
      <c r="F11" s="421" t="s">
        <v>181</v>
      </c>
      <c r="G11" s="312">
        <v>3103</v>
      </c>
      <c r="H11" s="706" t="s">
        <v>605</v>
      </c>
      <c r="I11" s="706" t="s">
        <v>605</v>
      </c>
      <c r="J11" s="706" t="s">
        <v>830</v>
      </c>
      <c r="K11" s="706" t="s">
        <v>830</v>
      </c>
      <c r="L11" s="706" t="s">
        <v>605</v>
      </c>
      <c r="M11" s="706" t="s">
        <v>830</v>
      </c>
      <c r="N11" s="706" t="s">
        <v>830</v>
      </c>
      <c r="O11" s="626"/>
      <c r="P11" s="626"/>
    </row>
    <row r="12" spans="1:23" s="429" customFormat="1" ht="15" customHeight="1">
      <c r="A12" s="421" t="s">
        <v>178</v>
      </c>
      <c r="B12" s="423" t="s">
        <v>182</v>
      </c>
      <c r="C12" s="95" t="s">
        <v>172</v>
      </c>
      <c r="D12" s="423" t="s">
        <v>183</v>
      </c>
      <c r="E12" s="312">
        <v>3301</v>
      </c>
      <c r="F12" s="423" t="s">
        <v>183</v>
      </c>
      <c r="G12" s="312">
        <v>3301</v>
      </c>
      <c r="H12" s="706" t="s">
        <v>605</v>
      </c>
      <c r="I12" s="706" t="s">
        <v>605</v>
      </c>
      <c r="J12" s="706" t="s">
        <v>830</v>
      </c>
      <c r="K12" s="706" t="s">
        <v>830</v>
      </c>
      <c r="L12" s="706" t="s">
        <v>605</v>
      </c>
      <c r="M12" s="706" t="s">
        <v>830</v>
      </c>
      <c r="N12" s="706" t="s">
        <v>830</v>
      </c>
      <c r="O12" s="626"/>
      <c r="P12" s="626"/>
      <c r="Q12" s="497"/>
      <c r="R12" s="497"/>
      <c r="T12" s="497"/>
      <c r="U12" s="497"/>
    </row>
    <row r="13" spans="1:23" s="429" customFormat="1" ht="15" customHeight="1">
      <c r="A13" s="421" t="s">
        <v>184</v>
      </c>
      <c r="B13" s="421" t="s">
        <v>185</v>
      </c>
      <c r="C13" s="95" t="s">
        <v>172</v>
      </c>
      <c r="D13" s="421" t="s">
        <v>186</v>
      </c>
      <c r="E13" s="312">
        <v>4001</v>
      </c>
      <c r="F13" s="421" t="s">
        <v>187</v>
      </c>
      <c r="G13" s="312">
        <v>4101</v>
      </c>
      <c r="H13" s="706" t="s">
        <v>605</v>
      </c>
      <c r="I13" s="706" t="s">
        <v>604</v>
      </c>
      <c r="J13" s="706" t="s">
        <v>604</v>
      </c>
      <c r="K13" s="706" t="s">
        <v>605</v>
      </c>
      <c r="L13" s="706" t="s">
        <v>604</v>
      </c>
      <c r="M13" s="706" t="s">
        <v>604</v>
      </c>
      <c r="N13" s="706" t="s">
        <v>605</v>
      </c>
      <c r="O13" s="626"/>
      <c r="P13" s="626"/>
      <c r="Q13" s="497"/>
      <c r="R13" s="497"/>
      <c r="T13" s="497"/>
      <c r="U13" s="497"/>
    </row>
    <row r="14" spans="1:23" s="429" customFormat="1" ht="15" customHeight="1">
      <c r="A14" s="421" t="s">
        <v>184</v>
      </c>
      <c r="B14" s="421" t="s">
        <v>185</v>
      </c>
      <c r="C14" s="95" t="s">
        <v>172</v>
      </c>
      <c r="D14" s="421" t="s">
        <v>186</v>
      </c>
      <c r="E14" s="312">
        <v>4001</v>
      </c>
      <c r="F14" s="421" t="s">
        <v>184</v>
      </c>
      <c r="G14" s="312">
        <v>4102</v>
      </c>
      <c r="H14" s="706" t="s">
        <v>604</v>
      </c>
      <c r="I14" s="706" t="s">
        <v>604</v>
      </c>
      <c r="J14" s="706" t="s">
        <v>605</v>
      </c>
      <c r="K14" s="706" t="s">
        <v>605</v>
      </c>
      <c r="L14" s="706" t="s">
        <v>604</v>
      </c>
      <c r="M14" s="706" t="s">
        <v>605</v>
      </c>
      <c r="N14" s="706" t="s">
        <v>605</v>
      </c>
      <c r="O14" s="626"/>
      <c r="P14" s="626"/>
      <c r="Q14" s="497"/>
      <c r="R14" s="497"/>
      <c r="T14" s="497"/>
      <c r="U14" s="497"/>
    </row>
    <row r="15" spans="1:23" s="429" customFormat="1" ht="15" customHeight="1">
      <c r="A15" s="421" t="s">
        <v>184</v>
      </c>
      <c r="B15" s="421" t="s">
        <v>188</v>
      </c>
      <c r="C15" s="95" t="s">
        <v>172</v>
      </c>
      <c r="D15" s="421" t="s">
        <v>189</v>
      </c>
      <c r="E15" s="312">
        <v>4301</v>
      </c>
      <c r="F15" s="424" t="s">
        <v>189</v>
      </c>
      <c r="G15" s="312">
        <v>4301</v>
      </c>
      <c r="H15" s="706" t="s">
        <v>604</v>
      </c>
      <c r="I15" s="706" t="s">
        <v>604</v>
      </c>
      <c r="J15" s="706" t="s">
        <v>604</v>
      </c>
      <c r="K15" s="706" t="s">
        <v>605</v>
      </c>
      <c r="L15" s="706" t="s">
        <v>604</v>
      </c>
      <c r="M15" s="706" t="s">
        <v>604</v>
      </c>
      <c r="N15" s="706" t="s">
        <v>605</v>
      </c>
      <c r="O15" s="626"/>
      <c r="P15" s="626"/>
      <c r="Q15" s="497"/>
      <c r="R15" s="497"/>
      <c r="T15" s="497"/>
      <c r="U15" s="497"/>
    </row>
    <row r="16" spans="1:23" s="429" customFormat="1" ht="15" customHeight="1">
      <c r="A16" s="421" t="s">
        <v>190</v>
      </c>
      <c r="B16" s="421" t="s">
        <v>190</v>
      </c>
      <c r="C16" s="95" t="s">
        <v>191</v>
      </c>
      <c r="D16" s="421" t="s">
        <v>191</v>
      </c>
      <c r="E16" s="312">
        <v>5001</v>
      </c>
      <c r="F16" s="424" t="s">
        <v>190</v>
      </c>
      <c r="G16" s="312">
        <v>5101</v>
      </c>
      <c r="H16" s="706" t="s">
        <v>605</v>
      </c>
      <c r="I16" s="706" t="s">
        <v>605</v>
      </c>
      <c r="J16" s="706" t="s">
        <v>830</v>
      </c>
      <c r="K16" s="706" t="s">
        <v>830</v>
      </c>
      <c r="L16" s="706" t="s">
        <v>604</v>
      </c>
      <c r="M16" s="706" t="s">
        <v>830</v>
      </c>
      <c r="N16" s="706" t="s">
        <v>830</v>
      </c>
      <c r="O16" s="626"/>
      <c r="P16" s="626"/>
      <c r="Q16" s="497"/>
      <c r="R16" s="497"/>
      <c r="T16" s="497"/>
      <c r="U16" s="497"/>
    </row>
    <row r="17" spans="1:21" s="429" customFormat="1" ht="15" customHeight="1">
      <c r="A17" s="421" t="s">
        <v>190</v>
      </c>
      <c r="B17" s="421" t="s">
        <v>190</v>
      </c>
      <c r="C17" s="95" t="s">
        <v>191</v>
      </c>
      <c r="D17" s="421" t="s">
        <v>191</v>
      </c>
      <c r="E17" s="312">
        <v>5001</v>
      </c>
      <c r="F17" s="424" t="s">
        <v>192</v>
      </c>
      <c r="G17" s="312">
        <v>5102</v>
      </c>
      <c r="H17" s="706" t="s">
        <v>605</v>
      </c>
      <c r="I17" s="706" t="s">
        <v>605</v>
      </c>
      <c r="J17" s="706" t="s">
        <v>830</v>
      </c>
      <c r="K17" s="706" t="s">
        <v>830</v>
      </c>
      <c r="L17" s="706" t="s">
        <v>605</v>
      </c>
      <c r="M17" s="706" t="s">
        <v>830</v>
      </c>
      <c r="N17" s="706" t="s">
        <v>830</v>
      </c>
      <c r="O17" s="626"/>
      <c r="P17" s="626"/>
      <c r="Q17" s="497"/>
      <c r="R17" s="497"/>
      <c r="T17" s="497"/>
      <c r="U17" s="497"/>
    </row>
    <row r="18" spans="1:21" s="429" customFormat="1" ht="15" customHeight="1">
      <c r="A18" s="421" t="s">
        <v>190</v>
      </c>
      <c r="B18" s="421" t="s">
        <v>190</v>
      </c>
      <c r="C18" s="95" t="s">
        <v>191</v>
      </c>
      <c r="D18" s="421" t="s">
        <v>191</v>
      </c>
      <c r="E18" s="312">
        <v>5001</v>
      </c>
      <c r="F18" s="424" t="s">
        <v>193</v>
      </c>
      <c r="G18" s="312">
        <v>5103</v>
      </c>
      <c r="H18" s="706" t="s">
        <v>605</v>
      </c>
      <c r="I18" s="706" t="s">
        <v>605</v>
      </c>
      <c r="J18" s="706" t="s">
        <v>830</v>
      </c>
      <c r="K18" s="706" t="s">
        <v>830</v>
      </c>
      <c r="L18" s="706" t="s">
        <v>605</v>
      </c>
      <c r="M18" s="706" t="s">
        <v>830</v>
      </c>
      <c r="N18" s="706" t="s">
        <v>830</v>
      </c>
      <c r="O18" s="626"/>
      <c r="P18" s="626"/>
      <c r="Q18" s="497"/>
      <c r="R18" s="497"/>
      <c r="T18" s="497"/>
      <c r="U18" s="497"/>
    </row>
    <row r="19" spans="1:21" s="429" customFormat="1" ht="15" customHeight="1">
      <c r="A19" s="421" t="s">
        <v>190</v>
      </c>
      <c r="B19" s="421" t="s">
        <v>190</v>
      </c>
      <c r="C19" s="95" t="s">
        <v>191</v>
      </c>
      <c r="D19" s="421" t="s">
        <v>191</v>
      </c>
      <c r="E19" s="312">
        <v>5001</v>
      </c>
      <c r="F19" s="424" t="s">
        <v>194</v>
      </c>
      <c r="G19" s="312">
        <v>5105</v>
      </c>
      <c r="H19" s="706" t="s">
        <v>605</v>
      </c>
      <c r="I19" s="706" t="s">
        <v>605</v>
      </c>
      <c r="J19" s="706" t="s">
        <v>830</v>
      </c>
      <c r="K19" s="706" t="s">
        <v>830</v>
      </c>
      <c r="L19" s="706" t="s">
        <v>605</v>
      </c>
      <c r="M19" s="706" t="s">
        <v>830</v>
      </c>
      <c r="N19" s="706" t="s">
        <v>830</v>
      </c>
      <c r="O19" s="626"/>
      <c r="P19" s="626"/>
      <c r="Q19" s="497"/>
      <c r="R19" s="497"/>
      <c r="T19" s="497"/>
      <c r="U19" s="497"/>
    </row>
    <row r="20" spans="1:21" s="429" customFormat="1" ht="15" customHeight="1">
      <c r="A20" s="421" t="s">
        <v>190</v>
      </c>
      <c r="B20" s="421" t="s">
        <v>190</v>
      </c>
      <c r="C20" s="95" t="s">
        <v>191</v>
      </c>
      <c r="D20" s="421" t="s">
        <v>191</v>
      </c>
      <c r="E20" s="312">
        <v>5001</v>
      </c>
      <c r="F20" s="424" t="s">
        <v>195</v>
      </c>
      <c r="G20" s="312">
        <v>5107</v>
      </c>
      <c r="H20" s="706" t="s">
        <v>605</v>
      </c>
      <c r="I20" s="706" t="s">
        <v>605</v>
      </c>
      <c r="J20" s="706" t="s">
        <v>830</v>
      </c>
      <c r="K20" s="706" t="s">
        <v>830</v>
      </c>
      <c r="L20" s="706" t="s">
        <v>605</v>
      </c>
      <c r="M20" s="706" t="s">
        <v>830</v>
      </c>
      <c r="N20" s="706" t="s">
        <v>830</v>
      </c>
      <c r="O20" s="626"/>
      <c r="P20" s="626"/>
      <c r="Q20" s="497"/>
      <c r="R20" s="497"/>
      <c r="T20" s="497"/>
      <c r="U20" s="497"/>
    </row>
    <row r="21" spans="1:21" s="429" customFormat="1" ht="15" customHeight="1">
      <c r="A21" s="421" t="s">
        <v>190</v>
      </c>
      <c r="B21" s="421" t="s">
        <v>190</v>
      </c>
      <c r="C21" s="95" t="s">
        <v>191</v>
      </c>
      <c r="D21" s="421" t="s">
        <v>191</v>
      </c>
      <c r="E21" s="312">
        <v>5001</v>
      </c>
      <c r="F21" s="424" t="s">
        <v>196</v>
      </c>
      <c r="G21" s="312">
        <v>5109</v>
      </c>
      <c r="H21" s="706" t="s">
        <v>605</v>
      </c>
      <c r="I21" s="706" t="s">
        <v>605</v>
      </c>
      <c r="J21" s="706" t="s">
        <v>830</v>
      </c>
      <c r="K21" s="706" t="s">
        <v>830</v>
      </c>
      <c r="L21" s="706" t="s">
        <v>604</v>
      </c>
      <c r="M21" s="706" t="s">
        <v>830</v>
      </c>
      <c r="N21" s="706" t="s">
        <v>830</v>
      </c>
      <c r="O21" s="626"/>
      <c r="P21" s="626"/>
      <c r="Q21" s="497"/>
      <c r="R21" s="497"/>
      <c r="T21" s="497"/>
      <c r="U21" s="497"/>
    </row>
    <row r="22" spans="1:21" s="429" customFormat="1" ht="15" customHeight="1">
      <c r="A22" s="421" t="s">
        <v>190</v>
      </c>
      <c r="B22" s="423" t="s">
        <v>197</v>
      </c>
      <c r="C22" s="95" t="s">
        <v>172</v>
      </c>
      <c r="D22" s="423" t="s">
        <v>198</v>
      </c>
      <c r="E22" s="312">
        <v>5301</v>
      </c>
      <c r="F22" s="425" t="s">
        <v>197</v>
      </c>
      <c r="G22" s="312">
        <v>5301</v>
      </c>
      <c r="H22" s="706" t="s">
        <v>605</v>
      </c>
      <c r="I22" s="706" t="s">
        <v>605</v>
      </c>
      <c r="J22" s="706" t="s">
        <v>830</v>
      </c>
      <c r="K22" s="706" t="s">
        <v>830</v>
      </c>
      <c r="L22" s="706" t="s">
        <v>604</v>
      </c>
      <c r="M22" s="706" t="s">
        <v>830</v>
      </c>
      <c r="N22" s="706" t="s">
        <v>830</v>
      </c>
      <c r="O22" s="626"/>
      <c r="P22" s="626"/>
      <c r="Q22" s="497"/>
      <c r="R22" s="497"/>
      <c r="T22" s="497"/>
      <c r="U22" s="497"/>
    </row>
    <row r="23" spans="1:21" s="429" customFormat="1" ht="15" customHeight="1">
      <c r="A23" s="421" t="s">
        <v>190</v>
      </c>
      <c r="B23" s="423" t="s">
        <v>197</v>
      </c>
      <c r="C23" s="95" t="s">
        <v>172</v>
      </c>
      <c r="D23" s="423" t="s">
        <v>198</v>
      </c>
      <c r="E23" s="312">
        <v>5301</v>
      </c>
      <c r="F23" s="425" t="s">
        <v>199</v>
      </c>
      <c r="G23" s="312">
        <v>5304</v>
      </c>
      <c r="H23" s="706" t="s">
        <v>605</v>
      </c>
      <c r="I23" s="706" t="s">
        <v>605</v>
      </c>
      <c r="J23" s="706" t="s">
        <v>830</v>
      </c>
      <c r="K23" s="706" t="s">
        <v>830</v>
      </c>
      <c r="L23" s="706" t="s">
        <v>604</v>
      </c>
      <c r="M23" s="706" t="s">
        <v>830</v>
      </c>
      <c r="N23" s="706" t="s">
        <v>830</v>
      </c>
      <c r="O23" s="626"/>
      <c r="P23" s="626"/>
      <c r="Q23" s="497"/>
      <c r="R23" s="497"/>
      <c r="T23" s="497"/>
      <c r="U23" s="497"/>
    </row>
    <row r="24" spans="1:21" s="429" customFormat="1" ht="15" customHeight="1">
      <c r="A24" s="421" t="s">
        <v>190</v>
      </c>
      <c r="B24" s="423" t="s">
        <v>200</v>
      </c>
      <c r="C24" s="95" t="s">
        <v>172</v>
      </c>
      <c r="D24" s="423" t="s">
        <v>201</v>
      </c>
      <c r="E24" s="312">
        <v>5501</v>
      </c>
      <c r="F24" s="425" t="s">
        <v>200</v>
      </c>
      <c r="G24" s="312">
        <v>5501</v>
      </c>
      <c r="H24" s="706" t="s">
        <v>604</v>
      </c>
      <c r="I24" s="706" t="s">
        <v>604</v>
      </c>
      <c r="J24" s="706" t="s">
        <v>604</v>
      </c>
      <c r="K24" s="706" t="s">
        <v>605</v>
      </c>
      <c r="L24" s="706" t="s">
        <v>604</v>
      </c>
      <c r="M24" s="706" t="s">
        <v>604</v>
      </c>
      <c r="N24" s="706" t="s">
        <v>605</v>
      </c>
      <c r="O24" s="626"/>
      <c r="P24" s="626"/>
      <c r="Q24" s="497"/>
      <c r="R24" s="497"/>
      <c r="T24" s="497"/>
      <c r="U24" s="497"/>
    </row>
    <row r="25" spans="1:21" s="429" customFormat="1" ht="15" customHeight="1">
      <c r="A25" s="421" t="s">
        <v>190</v>
      </c>
      <c r="B25" s="423" t="s">
        <v>200</v>
      </c>
      <c r="C25" s="95" t="s">
        <v>172</v>
      </c>
      <c r="D25" s="423" t="s">
        <v>201</v>
      </c>
      <c r="E25" s="312">
        <v>5501</v>
      </c>
      <c r="F25" s="425" t="s">
        <v>202</v>
      </c>
      <c r="G25" s="312">
        <v>5502</v>
      </c>
      <c r="H25" s="706" t="s">
        <v>604</v>
      </c>
      <c r="I25" s="706" t="s">
        <v>604</v>
      </c>
      <c r="J25" s="706" t="s">
        <v>605</v>
      </c>
      <c r="K25" s="706" t="s">
        <v>605</v>
      </c>
      <c r="L25" s="706" t="s">
        <v>605</v>
      </c>
      <c r="M25" s="706" t="s">
        <v>605</v>
      </c>
      <c r="N25" s="706" t="s">
        <v>605</v>
      </c>
      <c r="O25" s="626"/>
      <c r="P25" s="626"/>
      <c r="Q25" s="497"/>
      <c r="R25" s="497"/>
      <c r="T25" s="497"/>
      <c r="U25" s="497"/>
    </row>
    <row r="26" spans="1:21" s="429" customFormat="1" ht="15" customHeight="1">
      <c r="A26" s="421" t="s">
        <v>190</v>
      </c>
      <c r="B26" s="423" t="s">
        <v>200</v>
      </c>
      <c r="C26" s="95" t="s">
        <v>172</v>
      </c>
      <c r="D26" s="423" t="s">
        <v>201</v>
      </c>
      <c r="E26" s="312">
        <v>5501</v>
      </c>
      <c r="F26" s="425" t="s">
        <v>203</v>
      </c>
      <c r="G26" s="312">
        <v>5503</v>
      </c>
      <c r="H26" s="706" t="s">
        <v>604</v>
      </c>
      <c r="I26" s="706" t="s">
        <v>605</v>
      </c>
      <c r="J26" s="706" t="s">
        <v>605</v>
      </c>
      <c r="K26" s="706" t="s">
        <v>605</v>
      </c>
      <c r="L26" s="706" t="s">
        <v>605</v>
      </c>
      <c r="M26" s="706" t="s">
        <v>605</v>
      </c>
      <c r="N26" s="706" t="s">
        <v>605</v>
      </c>
      <c r="O26" s="626"/>
      <c r="P26" s="626"/>
      <c r="Q26" s="497"/>
      <c r="R26" s="497"/>
      <c r="T26" s="497"/>
      <c r="U26" s="497"/>
    </row>
    <row r="27" spans="1:21" s="429" customFormat="1" ht="15" customHeight="1">
      <c r="A27" s="421" t="s">
        <v>190</v>
      </c>
      <c r="B27" s="423" t="s">
        <v>200</v>
      </c>
      <c r="C27" s="95" t="s">
        <v>172</v>
      </c>
      <c r="D27" s="423" t="s">
        <v>201</v>
      </c>
      <c r="E27" s="312">
        <v>5501</v>
      </c>
      <c r="F27" s="425" t="s">
        <v>204</v>
      </c>
      <c r="G27" s="312">
        <v>5504</v>
      </c>
      <c r="H27" s="706" t="s">
        <v>604</v>
      </c>
      <c r="I27" s="706" t="s">
        <v>605</v>
      </c>
      <c r="J27" s="706" t="s">
        <v>605</v>
      </c>
      <c r="K27" s="706" t="s">
        <v>605</v>
      </c>
      <c r="L27" s="706" t="s">
        <v>605</v>
      </c>
      <c r="M27" s="706" t="s">
        <v>605</v>
      </c>
      <c r="N27" s="706" t="s">
        <v>605</v>
      </c>
      <c r="O27" s="626"/>
      <c r="P27" s="626"/>
      <c r="Q27" s="497"/>
      <c r="R27" s="497"/>
      <c r="T27" s="497"/>
      <c r="U27" s="497"/>
    </row>
    <row r="28" spans="1:21" s="429" customFormat="1" ht="15" customHeight="1">
      <c r="A28" s="421" t="s">
        <v>190</v>
      </c>
      <c r="B28" s="421" t="s">
        <v>205</v>
      </c>
      <c r="C28" s="95" t="s">
        <v>172</v>
      </c>
      <c r="D28" s="421" t="s">
        <v>206</v>
      </c>
      <c r="E28" s="312">
        <v>5601</v>
      </c>
      <c r="F28" s="424" t="s">
        <v>205</v>
      </c>
      <c r="G28" s="312">
        <v>5601</v>
      </c>
      <c r="H28" s="706" t="s">
        <v>605</v>
      </c>
      <c r="I28" s="706" t="s">
        <v>604</v>
      </c>
      <c r="J28" s="706" t="s">
        <v>604</v>
      </c>
      <c r="K28" s="706" t="s">
        <v>605</v>
      </c>
      <c r="L28" s="706" t="s">
        <v>604</v>
      </c>
      <c r="M28" s="706" t="s">
        <v>604</v>
      </c>
      <c r="N28" s="706" t="s">
        <v>605</v>
      </c>
      <c r="O28" s="626"/>
      <c r="P28" s="626"/>
      <c r="Q28" s="497"/>
      <c r="R28" s="497"/>
      <c r="T28" s="497"/>
      <c r="U28" s="497"/>
    </row>
    <row r="29" spans="1:21" s="429" customFormat="1" ht="15" customHeight="1">
      <c r="A29" s="421" t="s">
        <v>190</v>
      </c>
      <c r="B29" s="421" t="s">
        <v>205</v>
      </c>
      <c r="C29" s="95" t="s">
        <v>172</v>
      </c>
      <c r="D29" s="421" t="s">
        <v>206</v>
      </c>
      <c r="E29" s="312">
        <v>5601</v>
      </c>
      <c r="F29" s="424" t="s">
        <v>207</v>
      </c>
      <c r="G29" s="312">
        <v>5603</v>
      </c>
      <c r="H29" s="706" t="s">
        <v>605</v>
      </c>
      <c r="I29" s="706" t="s">
        <v>605</v>
      </c>
      <c r="J29" s="706" t="s">
        <v>830</v>
      </c>
      <c r="K29" s="706" t="s">
        <v>830</v>
      </c>
      <c r="L29" s="706" t="s">
        <v>605</v>
      </c>
      <c r="M29" s="706" t="s">
        <v>830</v>
      </c>
      <c r="N29" s="706" t="s">
        <v>830</v>
      </c>
      <c r="O29" s="626"/>
      <c r="P29" s="626"/>
      <c r="Q29" s="497"/>
      <c r="R29" s="497"/>
      <c r="T29" s="497"/>
      <c r="U29" s="497"/>
    </row>
    <row r="30" spans="1:21" s="429" customFormat="1" ht="15" customHeight="1">
      <c r="A30" s="421" t="s">
        <v>190</v>
      </c>
      <c r="B30" s="421" t="s">
        <v>205</v>
      </c>
      <c r="C30" s="95" t="s">
        <v>172</v>
      </c>
      <c r="D30" s="421" t="s">
        <v>206</v>
      </c>
      <c r="E30" s="312">
        <v>5601</v>
      </c>
      <c r="F30" s="424" t="s">
        <v>208</v>
      </c>
      <c r="G30" s="312">
        <v>5606</v>
      </c>
      <c r="H30" s="706" t="s">
        <v>605</v>
      </c>
      <c r="I30" s="706" t="s">
        <v>605</v>
      </c>
      <c r="J30" s="706" t="s">
        <v>830</v>
      </c>
      <c r="K30" s="706" t="s">
        <v>830</v>
      </c>
      <c r="L30" s="706" t="s">
        <v>605</v>
      </c>
      <c r="M30" s="706" t="s">
        <v>830</v>
      </c>
      <c r="N30" s="706" t="s">
        <v>830</v>
      </c>
      <c r="O30" s="626"/>
      <c r="P30" s="626"/>
      <c r="Q30" s="497"/>
      <c r="R30" s="497"/>
      <c r="T30" s="497"/>
      <c r="U30" s="497"/>
    </row>
    <row r="31" spans="1:21" s="429" customFormat="1" ht="15" customHeight="1">
      <c r="A31" s="421" t="s">
        <v>190</v>
      </c>
      <c r="B31" s="423" t="s">
        <v>209</v>
      </c>
      <c r="C31" s="95" t="s">
        <v>172</v>
      </c>
      <c r="D31" s="423" t="s">
        <v>210</v>
      </c>
      <c r="E31" s="312">
        <v>5701</v>
      </c>
      <c r="F31" s="425" t="s">
        <v>210</v>
      </c>
      <c r="G31" s="312">
        <v>5701</v>
      </c>
      <c r="H31" s="706" t="s">
        <v>605</v>
      </c>
      <c r="I31" s="706" t="s">
        <v>605</v>
      </c>
      <c r="J31" s="706" t="s">
        <v>830</v>
      </c>
      <c r="K31" s="706" t="s">
        <v>830</v>
      </c>
      <c r="L31" s="706" t="s">
        <v>604</v>
      </c>
      <c r="M31" s="706" t="s">
        <v>830</v>
      </c>
      <c r="N31" s="706" t="s">
        <v>830</v>
      </c>
      <c r="O31" s="626"/>
      <c r="P31" s="626"/>
      <c r="Q31" s="497"/>
      <c r="R31" s="497"/>
      <c r="T31" s="497"/>
      <c r="U31" s="497"/>
    </row>
    <row r="32" spans="1:21" s="429" customFormat="1" ht="15" customHeight="1">
      <c r="A32" s="421" t="s">
        <v>190</v>
      </c>
      <c r="B32" s="421" t="s">
        <v>211</v>
      </c>
      <c r="C32" s="95" t="s">
        <v>191</v>
      </c>
      <c r="D32" s="421" t="s">
        <v>191</v>
      </c>
      <c r="E32" s="312">
        <v>5001</v>
      </c>
      <c r="F32" s="421" t="s">
        <v>212</v>
      </c>
      <c r="G32" s="312">
        <v>5801</v>
      </c>
      <c r="H32" s="706" t="s">
        <v>604</v>
      </c>
      <c r="I32" s="706" t="s">
        <v>605</v>
      </c>
      <c r="J32" s="706" t="s">
        <v>604</v>
      </c>
      <c r="K32" s="706" t="s">
        <v>605</v>
      </c>
      <c r="L32" s="706" t="s">
        <v>605</v>
      </c>
      <c r="M32" s="706" t="s">
        <v>604</v>
      </c>
      <c r="N32" s="706" t="s">
        <v>605</v>
      </c>
      <c r="O32" s="626"/>
      <c r="P32" s="626"/>
      <c r="Q32" s="497"/>
      <c r="R32" s="497"/>
      <c r="T32" s="497"/>
      <c r="U32" s="497"/>
    </row>
    <row r="33" spans="1:21" s="429" customFormat="1" ht="15" customHeight="1">
      <c r="A33" s="421" t="s">
        <v>190</v>
      </c>
      <c r="B33" s="421" t="s">
        <v>211</v>
      </c>
      <c r="C33" s="95" t="s">
        <v>191</v>
      </c>
      <c r="D33" s="421" t="s">
        <v>191</v>
      </c>
      <c r="E33" s="312">
        <v>5001</v>
      </c>
      <c r="F33" s="421" t="s">
        <v>213</v>
      </c>
      <c r="G33" s="312">
        <v>5802</v>
      </c>
      <c r="H33" s="706" t="s">
        <v>605</v>
      </c>
      <c r="I33" s="706" t="s">
        <v>605</v>
      </c>
      <c r="J33" s="706" t="s">
        <v>830</v>
      </c>
      <c r="K33" s="706" t="s">
        <v>830</v>
      </c>
      <c r="L33" s="706" t="s">
        <v>605</v>
      </c>
      <c r="M33" s="706" t="s">
        <v>830</v>
      </c>
      <c r="N33" s="706" t="s">
        <v>830</v>
      </c>
      <c r="O33" s="626"/>
      <c r="P33" s="626"/>
      <c r="Q33" s="497"/>
      <c r="R33" s="497"/>
      <c r="T33" s="497"/>
      <c r="U33" s="497"/>
    </row>
    <row r="34" spans="1:21" s="429" customFormat="1" ht="15" customHeight="1">
      <c r="A34" s="421" t="s">
        <v>190</v>
      </c>
      <c r="B34" s="421" t="s">
        <v>211</v>
      </c>
      <c r="C34" s="95" t="s">
        <v>191</v>
      </c>
      <c r="D34" s="421" t="s">
        <v>191</v>
      </c>
      <c r="E34" s="312">
        <v>5001</v>
      </c>
      <c r="F34" s="421" t="s">
        <v>214</v>
      </c>
      <c r="G34" s="312">
        <v>5803</v>
      </c>
      <c r="H34" s="706" t="s">
        <v>605</v>
      </c>
      <c r="I34" s="706" t="s">
        <v>605</v>
      </c>
      <c r="J34" s="706" t="s">
        <v>830</v>
      </c>
      <c r="K34" s="706" t="s">
        <v>830</v>
      </c>
      <c r="L34" s="706" t="s">
        <v>605</v>
      </c>
      <c r="M34" s="706" t="s">
        <v>830</v>
      </c>
      <c r="N34" s="706" t="s">
        <v>830</v>
      </c>
      <c r="O34" s="626"/>
      <c r="P34" s="626"/>
      <c r="Q34" s="497"/>
      <c r="R34" s="497"/>
      <c r="T34" s="497"/>
      <c r="U34" s="497"/>
    </row>
    <row r="35" spans="1:21" s="429" customFormat="1" ht="15" customHeight="1">
      <c r="A35" s="421" t="s">
        <v>190</v>
      </c>
      <c r="B35" s="421" t="s">
        <v>211</v>
      </c>
      <c r="C35" s="95" t="s">
        <v>191</v>
      </c>
      <c r="D35" s="421" t="s">
        <v>191</v>
      </c>
      <c r="E35" s="312">
        <v>5001</v>
      </c>
      <c r="F35" s="421" t="s">
        <v>215</v>
      </c>
      <c r="G35" s="312">
        <v>5804</v>
      </c>
      <c r="H35" s="706" t="s">
        <v>605</v>
      </c>
      <c r="I35" s="706" t="s">
        <v>604</v>
      </c>
      <c r="J35" s="706" t="s">
        <v>605</v>
      </c>
      <c r="K35" s="706" t="s">
        <v>605</v>
      </c>
      <c r="L35" s="706" t="s">
        <v>605</v>
      </c>
      <c r="M35" s="706" t="s">
        <v>605</v>
      </c>
      <c r="N35" s="706" t="s">
        <v>605</v>
      </c>
      <c r="O35" s="626"/>
      <c r="P35" s="626"/>
      <c r="Q35" s="497"/>
      <c r="R35" s="497"/>
      <c r="T35" s="497"/>
      <c r="U35" s="497"/>
    </row>
    <row r="36" spans="1:21" s="429" customFormat="1" ht="15" customHeight="1">
      <c r="A36" s="421" t="s">
        <v>216</v>
      </c>
      <c r="B36" s="421" t="s">
        <v>217</v>
      </c>
      <c r="C36" s="95" t="s">
        <v>172</v>
      </c>
      <c r="D36" s="421" t="s">
        <v>218</v>
      </c>
      <c r="E36" s="312">
        <v>6001</v>
      </c>
      <c r="F36" s="421" t="s">
        <v>219</v>
      </c>
      <c r="G36" s="312">
        <v>6101</v>
      </c>
      <c r="H36" s="706" t="s">
        <v>604</v>
      </c>
      <c r="I36" s="706" t="s">
        <v>604</v>
      </c>
      <c r="J36" s="706" t="s">
        <v>604</v>
      </c>
      <c r="K36" s="706" t="s">
        <v>605</v>
      </c>
      <c r="L36" s="706" t="s">
        <v>604</v>
      </c>
      <c r="M36" s="706" t="s">
        <v>604</v>
      </c>
      <c r="N36" s="706" t="s">
        <v>605</v>
      </c>
      <c r="O36" s="626"/>
      <c r="P36" s="626"/>
      <c r="Q36" s="497"/>
      <c r="R36" s="497"/>
      <c r="T36" s="497"/>
      <c r="U36" s="497"/>
    </row>
    <row r="37" spans="1:21" s="429" customFormat="1" ht="15" customHeight="1">
      <c r="A37" s="421" t="s">
        <v>216</v>
      </c>
      <c r="B37" s="421" t="s">
        <v>217</v>
      </c>
      <c r="C37" s="95" t="s">
        <v>172</v>
      </c>
      <c r="D37" s="421" t="s">
        <v>218</v>
      </c>
      <c r="E37" s="312">
        <v>6001</v>
      </c>
      <c r="F37" s="421" t="s">
        <v>220</v>
      </c>
      <c r="G37" s="312">
        <v>6108</v>
      </c>
      <c r="H37" s="706" t="s">
        <v>604</v>
      </c>
      <c r="I37" s="706" t="s">
        <v>604</v>
      </c>
      <c r="J37" s="706" t="s">
        <v>604</v>
      </c>
      <c r="K37" s="706" t="s">
        <v>605</v>
      </c>
      <c r="L37" s="706" t="s">
        <v>604</v>
      </c>
      <c r="M37" s="706" t="s">
        <v>604</v>
      </c>
      <c r="N37" s="706" t="s">
        <v>605</v>
      </c>
      <c r="O37" s="626"/>
      <c r="P37" s="626"/>
      <c r="Q37" s="497"/>
      <c r="R37" s="497"/>
      <c r="T37" s="497"/>
      <c r="U37" s="497"/>
    </row>
    <row r="38" spans="1:21" s="429" customFormat="1" ht="15" customHeight="1">
      <c r="A38" s="421" t="s">
        <v>216</v>
      </c>
      <c r="B38" s="423" t="s">
        <v>217</v>
      </c>
      <c r="C38" s="95" t="s">
        <v>172</v>
      </c>
      <c r="D38" s="423" t="s">
        <v>221</v>
      </c>
      <c r="E38" s="312">
        <v>6115</v>
      </c>
      <c r="F38" s="423" t="s">
        <v>221</v>
      </c>
      <c r="G38" s="312">
        <v>6115</v>
      </c>
      <c r="H38" s="706" t="s">
        <v>604</v>
      </c>
      <c r="I38" s="706" t="s">
        <v>604</v>
      </c>
      <c r="J38" s="706" t="s">
        <v>604</v>
      </c>
      <c r="K38" s="706" t="s">
        <v>605</v>
      </c>
      <c r="L38" s="706" t="s">
        <v>604</v>
      </c>
      <c r="M38" s="706" t="s">
        <v>604</v>
      </c>
      <c r="N38" s="706" t="s">
        <v>605</v>
      </c>
      <c r="O38" s="626"/>
      <c r="P38" s="626"/>
      <c r="Q38" s="497"/>
      <c r="R38" s="497"/>
      <c r="T38" s="497"/>
      <c r="U38" s="497"/>
    </row>
    <row r="39" spans="1:21" s="429" customFormat="1" ht="15" customHeight="1">
      <c r="A39" s="421" t="s">
        <v>216</v>
      </c>
      <c r="B39" s="423" t="s">
        <v>222</v>
      </c>
      <c r="C39" s="95" t="s">
        <v>172</v>
      </c>
      <c r="D39" s="423" t="s">
        <v>223</v>
      </c>
      <c r="E39" s="312">
        <v>6301</v>
      </c>
      <c r="F39" s="425" t="s">
        <v>223</v>
      </c>
      <c r="G39" s="312">
        <v>6301</v>
      </c>
      <c r="H39" s="706" t="s">
        <v>604</v>
      </c>
      <c r="I39" s="706" t="s">
        <v>605</v>
      </c>
      <c r="J39" s="706" t="s">
        <v>605</v>
      </c>
      <c r="K39" s="706" t="s">
        <v>605</v>
      </c>
      <c r="L39" s="706" t="s">
        <v>604</v>
      </c>
      <c r="M39" s="706" t="s">
        <v>605</v>
      </c>
      <c r="N39" s="706" t="s">
        <v>605</v>
      </c>
      <c r="O39" s="626"/>
      <c r="P39" s="626"/>
      <c r="Q39" s="497"/>
      <c r="R39" s="497"/>
      <c r="T39" s="497"/>
      <c r="U39" s="497"/>
    </row>
    <row r="40" spans="1:21" s="429" customFormat="1" ht="15" customHeight="1">
      <c r="A40" s="421" t="s">
        <v>224</v>
      </c>
      <c r="B40" s="421" t="s">
        <v>225</v>
      </c>
      <c r="C40" s="95" t="s">
        <v>172</v>
      </c>
      <c r="D40" s="421" t="s">
        <v>226</v>
      </c>
      <c r="E40" s="312">
        <v>7001</v>
      </c>
      <c r="F40" s="421" t="s">
        <v>225</v>
      </c>
      <c r="G40" s="312">
        <v>7101</v>
      </c>
      <c r="H40" s="706" t="s">
        <v>605</v>
      </c>
      <c r="I40" s="706" t="s">
        <v>605</v>
      </c>
      <c r="J40" s="706" t="s">
        <v>830</v>
      </c>
      <c r="K40" s="706" t="s">
        <v>830</v>
      </c>
      <c r="L40" s="706" t="s">
        <v>604</v>
      </c>
      <c r="M40" s="706" t="s">
        <v>830</v>
      </c>
      <c r="N40" s="706" t="s">
        <v>830</v>
      </c>
      <c r="O40" s="626"/>
      <c r="P40" s="626"/>
      <c r="Q40" s="497"/>
      <c r="R40" s="497"/>
      <c r="T40" s="497"/>
      <c r="U40" s="497"/>
    </row>
    <row r="41" spans="1:21" s="429" customFormat="1" ht="15" customHeight="1">
      <c r="A41" s="421" t="s">
        <v>224</v>
      </c>
      <c r="B41" s="423" t="s">
        <v>225</v>
      </c>
      <c r="C41" s="95" t="s">
        <v>172</v>
      </c>
      <c r="D41" s="423" t="s">
        <v>227</v>
      </c>
      <c r="E41" s="312">
        <v>7102</v>
      </c>
      <c r="F41" s="423" t="s">
        <v>227</v>
      </c>
      <c r="G41" s="312">
        <v>7102</v>
      </c>
      <c r="H41" s="706" t="s">
        <v>604</v>
      </c>
      <c r="I41" s="706" t="s">
        <v>604</v>
      </c>
      <c r="J41" s="706" t="s">
        <v>604</v>
      </c>
      <c r="K41" s="706" t="s">
        <v>605</v>
      </c>
      <c r="L41" s="706" t="s">
        <v>605</v>
      </c>
      <c r="M41" s="706" t="s">
        <v>604</v>
      </c>
      <c r="N41" s="706" t="s">
        <v>605</v>
      </c>
      <c r="O41" s="626"/>
      <c r="P41" s="626"/>
      <c r="Q41" s="497"/>
      <c r="R41" s="497"/>
      <c r="T41" s="497"/>
      <c r="U41" s="497"/>
    </row>
    <row r="42" spans="1:21" s="429" customFormat="1" ht="15" customHeight="1">
      <c r="A42" s="421" t="s">
        <v>224</v>
      </c>
      <c r="B42" s="421" t="s">
        <v>225</v>
      </c>
      <c r="C42" s="95" t="s">
        <v>172</v>
      </c>
      <c r="D42" s="421" t="s">
        <v>226</v>
      </c>
      <c r="E42" s="312">
        <v>7001</v>
      </c>
      <c r="F42" s="421" t="s">
        <v>224</v>
      </c>
      <c r="G42" s="312">
        <v>7105</v>
      </c>
      <c r="H42" s="706" t="s">
        <v>605</v>
      </c>
      <c r="I42" s="706" t="s">
        <v>605</v>
      </c>
      <c r="J42" s="706" t="s">
        <v>830</v>
      </c>
      <c r="K42" s="706" t="s">
        <v>830</v>
      </c>
      <c r="L42" s="706" t="s">
        <v>605</v>
      </c>
      <c r="M42" s="706" t="s">
        <v>830</v>
      </c>
      <c r="N42" s="706" t="s">
        <v>830</v>
      </c>
      <c r="O42" s="626"/>
      <c r="P42" s="626"/>
      <c r="Q42" s="497"/>
      <c r="R42" s="497"/>
      <c r="T42" s="497"/>
      <c r="U42" s="497"/>
    </row>
    <row r="43" spans="1:21" s="429" customFormat="1" ht="15" customHeight="1">
      <c r="A43" s="421" t="s">
        <v>224</v>
      </c>
      <c r="B43" s="421" t="s">
        <v>228</v>
      </c>
      <c r="C43" s="95" t="s">
        <v>172</v>
      </c>
      <c r="D43" s="421" t="s">
        <v>229</v>
      </c>
      <c r="E43" s="312">
        <v>7301</v>
      </c>
      <c r="F43" s="424" t="s">
        <v>228</v>
      </c>
      <c r="G43" s="312">
        <v>7301</v>
      </c>
      <c r="H43" s="706" t="s">
        <v>604</v>
      </c>
      <c r="I43" s="706" t="s">
        <v>605</v>
      </c>
      <c r="J43" s="706" t="s">
        <v>605</v>
      </c>
      <c r="K43" s="706" t="s">
        <v>605</v>
      </c>
      <c r="L43" s="706" t="s">
        <v>604</v>
      </c>
      <c r="M43" s="706" t="s">
        <v>605</v>
      </c>
      <c r="N43" s="706" t="s">
        <v>605</v>
      </c>
      <c r="O43" s="626"/>
      <c r="P43" s="626"/>
      <c r="Q43" s="497"/>
      <c r="R43" s="497"/>
      <c r="T43" s="497"/>
      <c r="U43" s="497"/>
    </row>
    <row r="44" spans="1:21" s="429" customFormat="1" ht="15" customHeight="1">
      <c r="A44" s="421" t="s">
        <v>224</v>
      </c>
      <c r="B44" s="421" t="s">
        <v>228</v>
      </c>
      <c r="C44" s="95" t="s">
        <v>172</v>
      </c>
      <c r="D44" s="421" t="s">
        <v>229</v>
      </c>
      <c r="E44" s="312">
        <v>7301</v>
      </c>
      <c r="F44" s="424" t="s">
        <v>230</v>
      </c>
      <c r="G44" s="312">
        <v>7305</v>
      </c>
      <c r="H44" s="706" t="s">
        <v>605</v>
      </c>
      <c r="I44" s="706" t="s">
        <v>605</v>
      </c>
      <c r="J44" s="706" t="s">
        <v>830</v>
      </c>
      <c r="K44" s="706" t="s">
        <v>830</v>
      </c>
      <c r="L44" s="706" t="s">
        <v>605</v>
      </c>
      <c r="M44" s="706" t="s">
        <v>830</v>
      </c>
      <c r="N44" s="706" t="s">
        <v>830</v>
      </c>
      <c r="O44" s="626"/>
      <c r="P44" s="626"/>
      <c r="Q44" s="497"/>
      <c r="R44" s="497"/>
      <c r="T44" s="497"/>
      <c r="U44" s="497"/>
    </row>
    <row r="45" spans="1:21" s="429" customFormat="1" ht="15" customHeight="1">
      <c r="A45" s="421" t="s">
        <v>224</v>
      </c>
      <c r="B45" s="421" t="s">
        <v>228</v>
      </c>
      <c r="C45" s="95" t="s">
        <v>172</v>
      </c>
      <c r="D45" s="421" t="s">
        <v>229</v>
      </c>
      <c r="E45" s="312">
        <v>7301</v>
      </c>
      <c r="F45" s="424" t="s">
        <v>231</v>
      </c>
      <c r="G45" s="312">
        <v>7306</v>
      </c>
      <c r="H45" s="706" t="s">
        <v>604</v>
      </c>
      <c r="I45" s="706" t="s">
        <v>605</v>
      </c>
      <c r="J45" s="706" t="s">
        <v>605</v>
      </c>
      <c r="K45" s="706" t="s">
        <v>605</v>
      </c>
      <c r="L45" s="706" t="s">
        <v>604</v>
      </c>
      <c r="M45" s="706" t="s">
        <v>605</v>
      </c>
      <c r="N45" s="706" t="s">
        <v>605</v>
      </c>
      <c r="O45" s="626"/>
      <c r="P45" s="626"/>
      <c r="Q45" s="497"/>
      <c r="R45" s="497"/>
      <c r="T45" s="497"/>
      <c r="U45" s="497"/>
    </row>
    <row r="46" spans="1:21" s="429" customFormat="1" ht="15" customHeight="1">
      <c r="A46" s="421" t="s">
        <v>224</v>
      </c>
      <c r="B46" s="423" t="s">
        <v>232</v>
      </c>
      <c r="C46" s="95" t="s">
        <v>172</v>
      </c>
      <c r="D46" s="423" t="s">
        <v>232</v>
      </c>
      <c r="E46" s="312">
        <v>7401</v>
      </c>
      <c r="F46" s="425" t="s">
        <v>232</v>
      </c>
      <c r="G46" s="312">
        <v>7401</v>
      </c>
      <c r="H46" s="706" t="s">
        <v>605</v>
      </c>
      <c r="I46" s="706" t="s">
        <v>605</v>
      </c>
      <c r="J46" s="706" t="s">
        <v>830</v>
      </c>
      <c r="K46" s="706" t="s">
        <v>830</v>
      </c>
      <c r="L46" s="706" t="s">
        <v>605</v>
      </c>
      <c r="M46" s="706" t="s">
        <v>830</v>
      </c>
      <c r="N46" s="706" t="s">
        <v>830</v>
      </c>
      <c r="O46" s="626"/>
      <c r="P46" s="626"/>
      <c r="Q46" s="497"/>
      <c r="R46" s="497"/>
      <c r="T46" s="497"/>
      <c r="U46" s="497"/>
    </row>
    <row r="47" spans="1:21" s="429" customFormat="1" ht="15" customHeight="1">
      <c r="A47" s="421" t="s">
        <v>233</v>
      </c>
      <c r="B47" s="421" t="s">
        <v>234</v>
      </c>
      <c r="C47" s="95" t="s">
        <v>235</v>
      </c>
      <c r="D47" s="421" t="s">
        <v>235</v>
      </c>
      <c r="E47" s="312">
        <v>8001</v>
      </c>
      <c r="F47" s="421" t="s">
        <v>234</v>
      </c>
      <c r="G47" s="312">
        <v>8101</v>
      </c>
      <c r="H47" s="706" t="s">
        <v>605</v>
      </c>
      <c r="I47" s="706" t="s">
        <v>605</v>
      </c>
      <c r="J47" s="706" t="s">
        <v>830</v>
      </c>
      <c r="K47" s="706" t="s">
        <v>830</v>
      </c>
      <c r="L47" s="706" t="s">
        <v>604</v>
      </c>
      <c r="M47" s="706" t="s">
        <v>830</v>
      </c>
      <c r="N47" s="706" t="s">
        <v>830</v>
      </c>
      <c r="O47" s="626"/>
      <c r="P47" s="626"/>
      <c r="Q47" s="497"/>
      <c r="R47" s="497"/>
      <c r="T47" s="497"/>
      <c r="U47" s="497"/>
    </row>
    <row r="48" spans="1:21" s="429" customFormat="1" ht="15" customHeight="1">
      <c r="A48" s="421" t="s">
        <v>233</v>
      </c>
      <c r="B48" s="421" t="s">
        <v>234</v>
      </c>
      <c r="C48" s="95" t="s">
        <v>235</v>
      </c>
      <c r="D48" s="421" t="s">
        <v>235</v>
      </c>
      <c r="E48" s="312">
        <v>8001</v>
      </c>
      <c r="F48" s="421" t="s">
        <v>236</v>
      </c>
      <c r="G48" s="312">
        <v>8102</v>
      </c>
      <c r="H48" s="706" t="s">
        <v>604</v>
      </c>
      <c r="I48" s="706" t="s">
        <v>604</v>
      </c>
      <c r="J48" s="706" t="s">
        <v>605</v>
      </c>
      <c r="K48" s="706" t="s">
        <v>605</v>
      </c>
      <c r="L48" s="706" t="s">
        <v>604</v>
      </c>
      <c r="M48" s="706" t="s">
        <v>605</v>
      </c>
      <c r="N48" s="706" t="s">
        <v>605</v>
      </c>
      <c r="O48" s="626"/>
      <c r="P48" s="626"/>
      <c r="Q48" s="497"/>
      <c r="R48" s="497"/>
      <c r="T48" s="497"/>
      <c r="U48" s="497"/>
    </row>
    <row r="49" spans="1:21" s="429" customFormat="1" ht="15" customHeight="1">
      <c r="A49" s="421" t="s">
        <v>233</v>
      </c>
      <c r="B49" s="421" t="s">
        <v>234</v>
      </c>
      <c r="C49" s="95" t="s">
        <v>235</v>
      </c>
      <c r="D49" s="421" t="s">
        <v>235</v>
      </c>
      <c r="E49" s="312">
        <v>8001</v>
      </c>
      <c r="F49" s="421" t="s">
        <v>237</v>
      </c>
      <c r="G49" s="312">
        <v>8103</v>
      </c>
      <c r="H49" s="706" t="s">
        <v>604</v>
      </c>
      <c r="I49" s="706" t="s">
        <v>604</v>
      </c>
      <c r="J49" s="706" t="s">
        <v>605</v>
      </c>
      <c r="K49" s="706" t="s">
        <v>605</v>
      </c>
      <c r="L49" s="706" t="s">
        <v>605</v>
      </c>
      <c r="M49" s="706" t="s">
        <v>605</v>
      </c>
      <c r="N49" s="706" t="s">
        <v>605</v>
      </c>
      <c r="O49" s="626"/>
      <c r="P49" s="626"/>
      <c r="Q49" s="497"/>
      <c r="R49" s="497"/>
      <c r="T49" s="497"/>
      <c r="U49" s="497"/>
    </row>
    <row r="50" spans="1:21" s="429" customFormat="1" ht="15" customHeight="1">
      <c r="A50" s="421" t="s">
        <v>233</v>
      </c>
      <c r="B50" s="421" t="s">
        <v>234</v>
      </c>
      <c r="C50" s="95" t="s">
        <v>235</v>
      </c>
      <c r="D50" s="421" t="s">
        <v>235</v>
      </c>
      <c r="E50" s="312">
        <v>8001</v>
      </c>
      <c r="F50" s="421" t="s">
        <v>238</v>
      </c>
      <c r="G50" s="312">
        <v>8105</v>
      </c>
      <c r="H50" s="706" t="s">
        <v>605</v>
      </c>
      <c r="I50" s="706" t="s">
        <v>605</v>
      </c>
      <c r="J50" s="706" t="s">
        <v>830</v>
      </c>
      <c r="K50" s="706" t="s">
        <v>830</v>
      </c>
      <c r="L50" s="706" t="s">
        <v>605</v>
      </c>
      <c r="M50" s="706" t="s">
        <v>830</v>
      </c>
      <c r="N50" s="706" t="s">
        <v>830</v>
      </c>
      <c r="O50" s="626"/>
      <c r="P50" s="626"/>
      <c r="Q50" s="497"/>
      <c r="R50" s="497"/>
      <c r="T50" s="497"/>
      <c r="U50" s="497"/>
    </row>
    <row r="51" spans="1:21" s="429" customFormat="1" ht="15" customHeight="1">
      <c r="A51" s="421" t="s">
        <v>233</v>
      </c>
      <c r="B51" s="421" t="s">
        <v>234</v>
      </c>
      <c r="C51" s="95" t="s">
        <v>235</v>
      </c>
      <c r="D51" s="421" t="s">
        <v>235</v>
      </c>
      <c r="E51" s="312">
        <v>8001</v>
      </c>
      <c r="F51" s="421" t="s">
        <v>239</v>
      </c>
      <c r="G51" s="312">
        <v>8106</v>
      </c>
      <c r="H51" s="706" t="s">
        <v>605</v>
      </c>
      <c r="I51" s="706" t="s">
        <v>605</v>
      </c>
      <c r="J51" s="706" t="s">
        <v>830</v>
      </c>
      <c r="K51" s="706" t="s">
        <v>830</v>
      </c>
      <c r="L51" s="706" t="s">
        <v>605</v>
      </c>
      <c r="M51" s="706" t="s">
        <v>830</v>
      </c>
      <c r="N51" s="706" t="s">
        <v>830</v>
      </c>
      <c r="O51" s="626"/>
      <c r="P51" s="626"/>
      <c r="Q51" s="497"/>
      <c r="R51" s="497"/>
      <c r="T51" s="497"/>
      <c r="U51" s="497"/>
    </row>
    <row r="52" spans="1:21" s="429" customFormat="1" ht="15" customHeight="1">
      <c r="A52" s="421" t="s">
        <v>233</v>
      </c>
      <c r="B52" s="421" t="s">
        <v>234</v>
      </c>
      <c r="C52" s="95" t="s">
        <v>235</v>
      </c>
      <c r="D52" s="421" t="s">
        <v>235</v>
      </c>
      <c r="E52" s="312">
        <v>8001</v>
      </c>
      <c r="F52" s="421" t="s">
        <v>240</v>
      </c>
      <c r="G52" s="312">
        <v>8107</v>
      </c>
      <c r="H52" s="706" t="s">
        <v>605</v>
      </c>
      <c r="I52" s="706" t="s">
        <v>605</v>
      </c>
      <c r="J52" s="706" t="s">
        <v>830</v>
      </c>
      <c r="K52" s="706" t="s">
        <v>830</v>
      </c>
      <c r="L52" s="706" t="s">
        <v>604</v>
      </c>
      <c r="M52" s="706" t="s">
        <v>830</v>
      </c>
      <c r="N52" s="706" t="s">
        <v>830</v>
      </c>
      <c r="O52" s="626"/>
      <c r="P52" s="626"/>
      <c r="Q52" s="497"/>
      <c r="R52" s="497"/>
      <c r="T52" s="497"/>
      <c r="U52" s="497"/>
    </row>
    <row r="53" spans="1:21" s="429" customFormat="1" ht="15" customHeight="1">
      <c r="A53" s="421" t="s">
        <v>233</v>
      </c>
      <c r="B53" s="421" t="s">
        <v>234</v>
      </c>
      <c r="C53" s="95" t="s">
        <v>235</v>
      </c>
      <c r="D53" s="421" t="s">
        <v>235</v>
      </c>
      <c r="E53" s="312">
        <v>8001</v>
      </c>
      <c r="F53" s="421" t="s">
        <v>241</v>
      </c>
      <c r="G53" s="312">
        <v>8108</v>
      </c>
      <c r="H53" s="706" t="s">
        <v>605</v>
      </c>
      <c r="I53" s="706" t="s">
        <v>604</v>
      </c>
      <c r="J53" s="706" t="s">
        <v>604</v>
      </c>
      <c r="K53" s="706" t="s">
        <v>605</v>
      </c>
      <c r="L53" s="706" t="s">
        <v>604</v>
      </c>
      <c r="M53" s="706" t="s">
        <v>604</v>
      </c>
      <c r="N53" s="706" t="s">
        <v>605</v>
      </c>
      <c r="O53" s="626"/>
      <c r="P53" s="626"/>
      <c r="Q53" s="497"/>
      <c r="R53" s="497"/>
      <c r="T53" s="497"/>
      <c r="U53" s="497"/>
    </row>
    <row r="54" spans="1:21" s="429" customFormat="1" ht="15" customHeight="1">
      <c r="A54" s="421" t="s">
        <v>233</v>
      </c>
      <c r="B54" s="421" t="s">
        <v>234</v>
      </c>
      <c r="C54" s="95" t="s">
        <v>235</v>
      </c>
      <c r="D54" s="421" t="s">
        <v>235</v>
      </c>
      <c r="E54" s="312">
        <v>8001</v>
      </c>
      <c r="F54" s="421" t="s">
        <v>242</v>
      </c>
      <c r="G54" s="312">
        <v>8109</v>
      </c>
      <c r="H54" s="706" t="s">
        <v>604</v>
      </c>
      <c r="I54" s="706" t="s">
        <v>605</v>
      </c>
      <c r="J54" s="706" t="s">
        <v>605</v>
      </c>
      <c r="K54" s="706" t="s">
        <v>605</v>
      </c>
      <c r="L54" s="706" t="s">
        <v>604</v>
      </c>
      <c r="M54" s="706" t="s">
        <v>605</v>
      </c>
      <c r="N54" s="706" t="s">
        <v>605</v>
      </c>
      <c r="O54" s="626"/>
      <c r="P54" s="626"/>
      <c r="Q54" s="497"/>
      <c r="R54" s="497"/>
      <c r="T54" s="497"/>
      <c r="U54" s="497"/>
    </row>
    <row r="55" spans="1:21" s="429" customFormat="1" ht="15" customHeight="1">
      <c r="A55" s="421" t="s">
        <v>233</v>
      </c>
      <c r="B55" s="421" t="s">
        <v>234</v>
      </c>
      <c r="C55" s="95" t="s">
        <v>235</v>
      </c>
      <c r="D55" s="421" t="s">
        <v>235</v>
      </c>
      <c r="E55" s="312">
        <v>8001</v>
      </c>
      <c r="F55" s="421" t="s">
        <v>243</v>
      </c>
      <c r="G55" s="312">
        <v>8110</v>
      </c>
      <c r="H55" s="706" t="s">
        <v>605</v>
      </c>
      <c r="I55" s="706" t="s">
        <v>604</v>
      </c>
      <c r="J55" s="706" t="s">
        <v>604</v>
      </c>
      <c r="K55" s="706" t="s">
        <v>605</v>
      </c>
      <c r="L55" s="706" t="s">
        <v>604</v>
      </c>
      <c r="M55" s="706" t="s">
        <v>604</v>
      </c>
      <c r="N55" s="706" t="s">
        <v>605</v>
      </c>
      <c r="O55" s="626"/>
      <c r="P55" s="626"/>
      <c r="Q55" s="497"/>
      <c r="R55" s="497"/>
      <c r="T55" s="497"/>
      <c r="U55" s="497"/>
    </row>
    <row r="56" spans="1:21" s="429" customFormat="1" ht="15" customHeight="1">
      <c r="A56" s="421" t="s">
        <v>233</v>
      </c>
      <c r="B56" s="421" t="s">
        <v>234</v>
      </c>
      <c r="C56" s="95" t="s">
        <v>235</v>
      </c>
      <c r="D56" s="421" t="s">
        <v>235</v>
      </c>
      <c r="E56" s="312">
        <v>8001</v>
      </c>
      <c r="F56" s="421" t="s">
        <v>244</v>
      </c>
      <c r="G56" s="312">
        <v>8111</v>
      </c>
      <c r="H56" s="706" t="s">
        <v>604</v>
      </c>
      <c r="I56" s="706" t="s">
        <v>605</v>
      </c>
      <c r="J56" s="706" t="s">
        <v>605</v>
      </c>
      <c r="K56" s="706" t="s">
        <v>605</v>
      </c>
      <c r="L56" s="706" t="s">
        <v>604</v>
      </c>
      <c r="M56" s="706" t="s">
        <v>605</v>
      </c>
      <c r="N56" s="706" t="s">
        <v>605</v>
      </c>
      <c r="O56" s="626"/>
      <c r="P56" s="626"/>
      <c r="Q56" s="497"/>
      <c r="R56" s="497"/>
      <c r="T56" s="497"/>
      <c r="U56" s="497"/>
    </row>
    <row r="57" spans="1:21" s="429" customFormat="1" ht="15" customHeight="1">
      <c r="A57" s="421" t="s">
        <v>233</v>
      </c>
      <c r="B57" s="421" t="s">
        <v>234</v>
      </c>
      <c r="C57" s="95" t="s">
        <v>235</v>
      </c>
      <c r="D57" s="421" t="s">
        <v>235</v>
      </c>
      <c r="E57" s="312">
        <v>8001</v>
      </c>
      <c r="F57" s="421" t="s">
        <v>245</v>
      </c>
      <c r="G57" s="312">
        <v>8112</v>
      </c>
      <c r="H57" s="706" t="s">
        <v>604</v>
      </c>
      <c r="I57" s="706" t="s">
        <v>604</v>
      </c>
      <c r="J57" s="706" t="s">
        <v>604</v>
      </c>
      <c r="K57" s="706" t="s">
        <v>605</v>
      </c>
      <c r="L57" s="706" t="s">
        <v>605</v>
      </c>
      <c r="M57" s="706" t="s">
        <v>604</v>
      </c>
      <c r="N57" s="706" t="s">
        <v>605</v>
      </c>
      <c r="O57" s="626"/>
      <c r="P57" s="626"/>
      <c r="Q57" s="497"/>
      <c r="R57" s="497"/>
      <c r="T57" s="497"/>
      <c r="U57" s="497"/>
    </row>
    <row r="58" spans="1:21" s="429" customFormat="1" ht="15" customHeight="1">
      <c r="A58" s="421" t="s">
        <v>233</v>
      </c>
      <c r="B58" s="421" t="s">
        <v>233</v>
      </c>
      <c r="C58" s="95" t="s">
        <v>172</v>
      </c>
      <c r="D58" s="421" t="s">
        <v>246</v>
      </c>
      <c r="E58" s="312">
        <v>8301</v>
      </c>
      <c r="F58" s="421" t="s">
        <v>247</v>
      </c>
      <c r="G58" s="312">
        <v>8301</v>
      </c>
      <c r="H58" s="706" t="s">
        <v>604</v>
      </c>
      <c r="I58" s="706" t="s">
        <v>604</v>
      </c>
      <c r="J58" s="706" t="s">
        <v>604</v>
      </c>
      <c r="K58" s="706" t="s">
        <v>605</v>
      </c>
      <c r="L58" s="706" t="s">
        <v>604</v>
      </c>
      <c r="M58" s="706" t="s">
        <v>604</v>
      </c>
      <c r="N58" s="706" t="s">
        <v>605</v>
      </c>
      <c r="O58" s="626"/>
      <c r="P58" s="626"/>
      <c r="Q58" s="497"/>
      <c r="R58" s="497"/>
      <c r="T58" s="497"/>
      <c r="U58" s="497"/>
    </row>
    <row r="59" spans="1:21" s="429" customFormat="1" ht="15" customHeight="1">
      <c r="A59" s="421" t="s">
        <v>233</v>
      </c>
      <c r="B59" s="421" t="s">
        <v>233</v>
      </c>
      <c r="C59" s="95" t="s">
        <v>172</v>
      </c>
      <c r="D59" s="421" t="s">
        <v>246</v>
      </c>
      <c r="E59" s="312">
        <v>8301</v>
      </c>
      <c r="F59" s="424" t="s">
        <v>248</v>
      </c>
      <c r="G59" s="312">
        <v>8306</v>
      </c>
      <c r="H59" s="706" t="s">
        <v>604</v>
      </c>
      <c r="I59" s="706" t="s">
        <v>605</v>
      </c>
      <c r="J59" s="706" t="s">
        <v>605</v>
      </c>
      <c r="K59" s="706" t="s">
        <v>605</v>
      </c>
      <c r="L59" s="706" t="s">
        <v>604</v>
      </c>
      <c r="M59" s="706" t="s">
        <v>605</v>
      </c>
      <c r="N59" s="706" t="s">
        <v>605</v>
      </c>
      <c r="O59" s="626"/>
      <c r="P59" s="626"/>
      <c r="Q59" s="497"/>
      <c r="R59" s="497"/>
      <c r="T59" s="497"/>
      <c r="U59" s="497"/>
    </row>
    <row r="60" spans="1:21" s="429" customFormat="1" ht="15" customHeight="1">
      <c r="A60" s="421" t="s">
        <v>249</v>
      </c>
      <c r="B60" s="421" t="s">
        <v>250</v>
      </c>
      <c r="C60" s="95" t="s">
        <v>172</v>
      </c>
      <c r="D60" s="421" t="s">
        <v>251</v>
      </c>
      <c r="E60" s="312">
        <v>9001</v>
      </c>
      <c r="F60" s="421" t="s">
        <v>252</v>
      </c>
      <c r="G60" s="312">
        <v>9101</v>
      </c>
      <c r="H60" s="706" t="s">
        <v>604</v>
      </c>
      <c r="I60" s="706" t="s">
        <v>605</v>
      </c>
      <c r="J60" s="706" t="s">
        <v>605</v>
      </c>
      <c r="K60" s="706" t="s">
        <v>605</v>
      </c>
      <c r="L60" s="706" t="s">
        <v>604</v>
      </c>
      <c r="M60" s="706" t="s">
        <v>605</v>
      </c>
      <c r="N60" s="706" t="s">
        <v>605</v>
      </c>
      <c r="O60" s="626"/>
      <c r="P60" s="626"/>
      <c r="Q60" s="497"/>
      <c r="R60" s="497"/>
      <c r="T60" s="497"/>
      <c r="U60" s="497"/>
    </row>
    <row r="61" spans="1:21" s="429" customFormat="1" ht="15" customHeight="1">
      <c r="A61" s="421" t="s">
        <v>249</v>
      </c>
      <c r="B61" s="421" t="s">
        <v>250</v>
      </c>
      <c r="C61" s="95" t="s">
        <v>172</v>
      </c>
      <c r="D61" s="421" t="s">
        <v>251</v>
      </c>
      <c r="E61" s="312">
        <v>9001</v>
      </c>
      <c r="F61" s="421" t="s">
        <v>253</v>
      </c>
      <c r="G61" s="312">
        <v>9112</v>
      </c>
      <c r="H61" s="706" t="s">
        <v>604</v>
      </c>
      <c r="I61" s="706" t="s">
        <v>605</v>
      </c>
      <c r="J61" s="706" t="s">
        <v>605</v>
      </c>
      <c r="K61" s="706" t="s">
        <v>605</v>
      </c>
      <c r="L61" s="706" t="s">
        <v>605</v>
      </c>
      <c r="M61" s="706" t="s">
        <v>605</v>
      </c>
      <c r="N61" s="706" t="s">
        <v>605</v>
      </c>
      <c r="O61" s="626"/>
      <c r="P61" s="626"/>
      <c r="Q61" s="497"/>
      <c r="R61" s="497"/>
      <c r="T61" s="497"/>
      <c r="U61" s="497"/>
    </row>
    <row r="62" spans="1:21" s="429" customFormat="1" ht="15" customHeight="1">
      <c r="A62" s="421" t="s">
        <v>249</v>
      </c>
      <c r="B62" s="423" t="s">
        <v>250</v>
      </c>
      <c r="C62" s="95" t="s">
        <v>172</v>
      </c>
      <c r="D62" s="423" t="s">
        <v>254</v>
      </c>
      <c r="E62" s="312">
        <v>9120</v>
      </c>
      <c r="F62" s="423" t="s">
        <v>254</v>
      </c>
      <c r="G62" s="312">
        <v>9120</v>
      </c>
      <c r="H62" s="706" t="s">
        <v>604</v>
      </c>
      <c r="I62" s="706" t="s">
        <v>604</v>
      </c>
      <c r="J62" s="706" t="s">
        <v>605</v>
      </c>
      <c r="K62" s="706" t="s">
        <v>605</v>
      </c>
      <c r="L62" s="706" t="s">
        <v>605</v>
      </c>
      <c r="M62" s="706" t="s">
        <v>605</v>
      </c>
      <c r="N62" s="706" t="s">
        <v>605</v>
      </c>
      <c r="O62" s="626"/>
      <c r="P62" s="626"/>
      <c r="Q62" s="497"/>
      <c r="R62" s="497"/>
      <c r="T62" s="497"/>
      <c r="U62" s="497"/>
    </row>
    <row r="63" spans="1:21" s="429" customFormat="1" ht="15" customHeight="1">
      <c r="A63" s="421" t="s">
        <v>249</v>
      </c>
      <c r="B63" s="423" t="s">
        <v>255</v>
      </c>
      <c r="C63" s="95" t="s">
        <v>172</v>
      </c>
      <c r="D63" s="423" t="s">
        <v>256</v>
      </c>
      <c r="E63" s="312">
        <v>9201</v>
      </c>
      <c r="F63" s="423" t="s">
        <v>256</v>
      </c>
      <c r="G63" s="312">
        <v>9201</v>
      </c>
      <c r="H63" s="706" t="s">
        <v>605</v>
      </c>
      <c r="I63" s="706" t="s">
        <v>605</v>
      </c>
      <c r="J63" s="706" t="s">
        <v>830</v>
      </c>
      <c r="K63" s="706" t="s">
        <v>830</v>
      </c>
      <c r="L63" s="706" t="s">
        <v>605</v>
      </c>
      <c r="M63" s="706" t="s">
        <v>830</v>
      </c>
      <c r="N63" s="706" t="s">
        <v>830</v>
      </c>
      <c r="O63" s="626"/>
      <c r="P63" s="626"/>
      <c r="Q63" s="497"/>
      <c r="R63" s="497"/>
      <c r="T63" s="497"/>
      <c r="U63" s="497"/>
    </row>
    <row r="64" spans="1:21" s="429" customFormat="1" ht="15" customHeight="1">
      <c r="A64" s="421" t="s">
        <v>257</v>
      </c>
      <c r="B64" s="421" t="s">
        <v>258</v>
      </c>
      <c r="C64" s="95" t="s">
        <v>172</v>
      </c>
      <c r="D64" s="421" t="s">
        <v>259</v>
      </c>
      <c r="E64" s="312">
        <v>10001</v>
      </c>
      <c r="F64" s="421" t="s">
        <v>260</v>
      </c>
      <c r="G64" s="312">
        <v>10101</v>
      </c>
      <c r="H64" s="706" t="s">
        <v>604</v>
      </c>
      <c r="I64" s="706" t="s">
        <v>604</v>
      </c>
      <c r="J64" s="706" t="s">
        <v>605</v>
      </c>
      <c r="K64" s="706" t="s">
        <v>605</v>
      </c>
      <c r="L64" s="706" t="s">
        <v>604</v>
      </c>
      <c r="M64" s="706" t="s">
        <v>605</v>
      </c>
      <c r="N64" s="706" t="s">
        <v>605</v>
      </c>
      <c r="O64" s="626"/>
      <c r="P64" s="626"/>
      <c r="Q64" s="497"/>
      <c r="R64" s="497"/>
      <c r="T64" s="497"/>
      <c r="U64" s="497"/>
    </row>
    <row r="65" spans="1:21" s="429" customFormat="1" ht="15" customHeight="1">
      <c r="A65" s="421" t="s">
        <v>257</v>
      </c>
      <c r="B65" s="421" t="s">
        <v>258</v>
      </c>
      <c r="C65" s="95" t="s">
        <v>172</v>
      </c>
      <c r="D65" s="421" t="s">
        <v>259</v>
      </c>
      <c r="E65" s="312">
        <v>10001</v>
      </c>
      <c r="F65" s="421" t="s">
        <v>261</v>
      </c>
      <c r="G65" s="312">
        <v>10109</v>
      </c>
      <c r="H65" s="706" t="s">
        <v>605</v>
      </c>
      <c r="I65" s="706" t="s">
        <v>605</v>
      </c>
      <c r="J65" s="706" t="s">
        <v>830</v>
      </c>
      <c r="K65" s="706" t="s">
        <v>830</v>
      </c>
      <c r="L65" s="706" t="s">
        <v>605</v>
      </c>
      <c r="M65" s="706" t="s">
        <v>830</v>
      </c>
      <c r="N65" s="706" t="s">
        <v>830</v>
      </c>
      <c r="O65" s="626"/>
      <c r="P65" s="626"/>
      <c r="Q65" s="497"/>
      <c r="R65" s="497"/>
      <c r="T65" s="497"/>
      <c r="U65" s="497"/>
    </row>
    <row r="66" spans="1:21" s="429" customFormat="1" ht="15" customHeight="1">
      <c r="A66" s="421" t="s">
        <v>257</v>
      </c>
      <c r="B66" s="423" t="s">
        <v>262</v>
      </c>
      <c r="C66" s="95" t="s">
        <v>172</v>
      </c>
      <c r="D66" s="423" t="s">
        <v>263</v>
      </c>
      <c r="E66" s="312">
        <v>10201</v>
      </c>
      <c r="F66" s="423" t="s">
        <v>263</v>
      </c>
      <c r="G66" s="312">
        <v>10201</v>
      </c>
      <c r="H66" s="706" t="s">
        <v>605</v>
      </c>
      <c r="I66" s="706" t="s">
        <v>605</v>
      </c>
      <c r="J66" s="706" t="s">
        <v>830</v>
      </c>
      <c r="K66" s="706" t="s">
        <v>830</v>
      </c>
      <c r="L66" s="706" t="s">
        <v>604</v>
      </c>
      <c r="M66" s="706" t="s">
        <v>830</v>
      </c>
      <c r="N66" s="706" t="s">
        <v>830</v>
      </c>
      <c r="O66" s="626"/>
      <c r="P66" s="626"/>
      <c r="Q66" s="497"/>
      <c r="R66" s="497"/>
      <c r="T66" s="497"/>
      <c r="U66" s="497"/>
    </row>
    <row r="67" spans="1:21" s="429" customFormat="1" ht="15" customHeight="1">
      <c r="A67" s="421" t="s">
        <v>257</v>
      </c>
      <c r="B67" s="421" t="s">
        <v>264</v>
      </c>
      <c r="C67" s="95" t="s">
        <v>172</v>
      </c>
      <c r="D67" s="421" t="s">
        <v>264</v>
      </c>
      <c r="E67" s="312">
        <v>10301</v>
      </c>
      <c r="F67" s="421" t="s">
        <v>264</v>
      </c>
      <c r="G67" s="312">
        <v>10301</v>
      </c>
      <c r="H67" s="706" t="s">
        <v>604</v>
      </c>
      <c r="I67" s="706" t="s">
        <v>604</v>
      </c>
      <c r="J67" s="706" t="s">
        <v>605</v>
      </c>
      <c r="K67" s="706" t="s">
        <v>605</v>
      </c>
      <c r="L67" s="706" t="s">
        <v>604</v>
      </c>
      <c r="M67" s="706" t="s">
        <v>605</v>
      </c>
      <c r="N67" s="706" t="s">
        <v>605</v>
      </c>
      <c r="O67" s="626"/>
      <c r="P67" s="626"/>
      <c r="Q67" s="497"/>
      <c r="R67" s="497"/>
      <c r="T67" s="497"/>
      <c r="U67" s="497"/>
    </row>
    <row r="68" spans="1:21" s="429" customFormat="1" ht="15" customHeight="1">
      <c r="A68" s="421" t="s">
        <v>265</v>
      </c>
      <c r="B68" s="423" t="s">
        <v>266</v>
      </c>
      <c r="C68" s="95" t="s">
        <v>172</v>
      </c>
      <c r="D68" s="423" t="s">
        <v>266</v>
      </c>
      <c r="E68" s="312">
        <v>11101</v>
      </c>
      <c r="F68" s="423" t="s">
        <v>266</v>
      </c>
      <c r="G68" s="312">
        <v>11101</v>
      </c>
      <c r="H68" s="706" t="s">
        <v>605</v>
      </c>
      <c r="I68" s="706" t="s">
        <v>605</v>
      </c>
      <c r="J68" s="706" t="s">
        <v>830</v>
      </c>
      <c r="K68" s="706" t="s">
        <v>830</v>
      </c>
      <c r="L68" s="706" t="s">
        <v>605</v>
      </c>
      <c r="M68" s="706" t="s">
        <v>830</v>
      </c>
      <c r="N68" s="706" t="s">
        <v>830</v>
      </c>
      <c r="O68" s="626"/>
      <c r="P68" s="626"/>
      <c r="Q68" s="497"/>
      <c r="R68" s="497"/>
      <c r="T68" s="497"/>
      <c r="U68" s="497"/>
    </row>
    <row r="69" spans="1:21" s="429" customFormat="1" ht="15" customHeight="1">
      <c r="A69" s="421" t="s">
        <v>267</v>
      </c>
      <c r="B69" s="421" t="s">
        <v>267</v>
      </c>
      <c r="C69" s="95" t="s">
        <v>172</v>
      </c>
      <c r="D69" s="421" t="s">
        <v>268</v>
      </c>
      <c r="E69" s="312">
        <v>12101</v>
      </c>
      <c r="F69" s="424" t="s">
        <v>268</v>
      </c>
      <c r="G69" s="312">
        <v>12101</v>
      </c>
      <c r="H69" s="706" t="s">
        <v>604</v>
      </c>
      <c r="I69" s="706" t="s">
        <v>605</v>
      </c>
      <c r="J69" s="706" t="s">
        <v>605</v>
      </c>
      <c r="K69" s="706" t="s">
        <v>605</v>
      </c>
      <c r="L69" s="706" t="s">
        <v>604</v>
      </c>
      <c r="M69" s="706" t="s">
        <v>605</v>
      </c>
      <c r="N69" s="706" t="s">
        <v>605</v>
      </c>
      <c r="O69" s="626"/>
      <c r="P69" s="626"/>
      <c r="Q69" s="497"/>
      <c r="R69" s="497"/>
      <c r="T69" s="497"/>
      <c r="U69" s="497"/>
    </row>
    <row r="70" spans="1:21" s="429" customFormat="1" ht="15" customHeight="1">
      <c r="A70" s="421" t="s">
        <v>269</v>
      </c>
      <c r="B70" s="421" t="s">
        <v>270</v>
      </c>
      <c r="C70" s="95" t="s">
        <v>271</v>
      </c>
      <c r="D70" s="421" t="s">
        <v>271</v>
      </c>
      <c r="E70" s="312">
        <v>13001</v>
      </c>
      <c r="F70" s="421" t="s">
        <v>270</v>
      </c>
      <c r="G70" s="312">
        <v>13101</v>
      </c>
      <c r="H70" s="706" t="s">
        <v>604</v>
      </c>
      <c r="I70" s="706" t="s">
        <v>605</v>
      </c>
      <c r="J70" s="706" t="s">
        <v>605</v>
      </c>
      <c r="K70" s="706" t="s">
        <v>605</v>
      </c>
      <c r="L70" s="706" t="s">
        <v>604</v>
      </c>
      <c r="M70" s="706" t="s">
        <v>605</v>
      </c>
      <c r="N70" s="706" t="s">
        <v>605</v>
      </c>
      <c r="O70" s="626"/>
      <c r="P70" s="626"/>
      <c r="Q70" s="497"/>
      <c r="R70" s="497"/>
      <c r="T70" s="497"/>
      <c r="U70" s="497"/>
    </row>
    <row r="71" spans="1:21" s="429" customFormat="1" ht="15" customHeight="1">
      <c r="A71" s="421" t="s">
        <v>269</v>
      </c>
      <c r="B71" s="421" t="s">
        <v>270</v>
      </c>
      <c r="C71" s="95" t="s">
        <v>271</v>
      </c>
      <c r="D71" s="421" t="s">
        <v>271</v>
      </c>
      <c r="E71" s="312">
        <v>13001</v>
      </c>
      <c r="F71" s="421" t="s">
        <v>272</v>
      </c>
      <c r="G71" s="312">
        <v>13102</v>
      </c>
      <c r="H71" s="706" t="s">
        <v>605</v>
      </c>
      <c r="I71" s="706" t="s">
        <v>605</v>
      </c>
      <c r="J71" s="706" t="s">
        <v>830</v>
      </c>
      <c r="K71" s="706" t="s">
        <v>830</v>
      </c>
      <c r="L71" s="706" t="s">
        <v>605</v>
      </c>
      <c r="M71" s="706" t="s">
        <v>830</v>
      </c>
      <c r="N71" s="706" t="s">
        <v>830</v>
      </c>
      <c r="O71" s="626"/>
      <c r="P71" s="626"/>
      <c r="Q71" s="497"/>
      <c r="R71" s="497"/>
      <c r="T71" s="497"/>
      <c r="U71" s="497"/>
    </row>
    <row r="72" spans="1:21" s="429" customFormat="1" ht="15" customHeight="1">
      <c r="A72" s="421" t="s">
        <v>269</v>
      </c>
      <c r="B72" s="421" t="s">
        <v>270</v>
      </c>
      <c r="C72" s="95" t="s">
        <v>271</v>
      </c>
      <c r="D72" s="421" t="s">
        <v>271</v>
      </c>
      <c r="E72" s="312">
        <v>13001</v>
      </c>
      <c r="F72" s="421" t="s">
        <v>273</v>
      </c>
      <c r="G72" s="312">
        <v>13103</v>
      </c>
      <c r="H72" s="706" t="s">
        <v>604</v>
      </c>
      <c r="I72" s="706" t="s">
        <v>604</v>
      </c>
      <c r="J72" s="706" t="s">
        <v>604</v>
      </c>
      <c r="K72" s="706" t="s">
        <v>605</v>
      </c>
      <c r="L72" s="706" t="s">
        <v>605</v>
      </c>
      <c r="M72" s="706" t="s">
        <v>604</v>
      </c>
      <c r="N72" s="706" t="s">
        <v>605</v>
      </c>
      <c r="O72" s="626"/>
      <c r="P72" s="626"/>
      <c r="Q72" s="497"/>
      <c r="R72" s="497"/>
      <c r="T72" s="497"/>
      <c r="U72" s="497"/>
    </row>
    <row r="73" spans="1:21" s="429" customFormat="1" ht="15" customHeight="1">
      <c r="A73" s="421" t="s">
        <v>269</v>
      </c>
      <c r="B73" s="421" t="s">
        <v>270</v>
      </c>
      <c r="C73" s="95" t="s">
        <v>271</v>
      </c>
      <c r="D73" s="421" t="s">
        <v>271</v>
      </c>
      <c r="E73" s="312">
        <v>13001</v>
      </c>
      <c r="F73" s="421" t="s">
        <v>274</v>
      </c>
      <c r="G73" s="312">
        <v>13104</v>
      </c>
      <c r="H73" s="706" t="s">
        <v>605</v>
      </c>
      <c r="I73" s="706" t="s">
        <v>605</v>
      </c>
      <c r="J73" s="706" t="s">
        <v>830</v>
      </c>
      <c r="K73" s="706" t="s">
        <v>830</v>
      </c>
      <c r="L73" s="706" t="s">
        <v>604</v>
      </c>
      <c r="M73" s="706" t="s">
        <v>830</v>
      </c>
      <c r="N73" s="706" t="s">
        <v>830</v>
      </c>
      <c r="O73" s="626"/>
      <c r="P73" s="626"/>
      <c r="Q73" s="497"/>
      <c r="R73" s="497"/>
      <c r="T73" s="497"/>
      <c r="U73" s="497"/>
    </row>
    <row r="74" spans="1:21" s="429" customFormat="1" ht="15" customHeight="1">
      <c r="A74" s="421" t="s">
        <v>269</v>
      </c>
      <c r="B74" s="421" t="s">
        <v>270</v>
      </c>
      <c r="C74" s="95" t="s">
        <v>271</v>
      </c>
      <c r="D74" s="421" t="s">
        <v>271</v>
      </c>
      <c r="E74" s="312">
        <v>13001</v>
      </c>
      <c r="F74" s="421" t="s">
        <v>275</v>
      </c>
      <c r="G74" s="312">
        <v>13105</v>
      </c>
      <c r="H74" s="706" t="s">
        <v>605</v>
      </c>
      <c r="I74" s="706" t="s">
        <v>605</v>
      </c>
      <c r="J74" s="706" t="s">
        <v>830</v>
      </c>
      <c r="K74" s="706" t="s">
        <v>830</v>
      </c>
      <c r="L74" s="706" t="s">
        <v>605</v>
      </c>
      <c r="M74" s="706" t="s">
        <v>830</v>
      </c>
      <c r="N74" s="706" t="s">
        <v>830</v>
      </c>
      <c r="O74" s="626"/>
      <c r="P74" s="626"/>
      <c r="Q74" s="497"/>
      <c r="R74" s="497"/>
      <c r="T74" s="497"/>
      <c r="U74" s="497"/>
    </row>
    <row r="75" spans="1:21" s="429" customFormat="1" ht="15" customHeight="1">
      <c r="A75" s="421" t="s">
        <v>269</v>
      </c>
      <c r="B75" s="421" t="s">
        <v>270</v>
      </c>
      <c r="C75" s="95" t="s">
        <v>271</v>
      </c>
      <c r="D75" s="421" t="s">
        <v>271</v>
      </c>
      <c r="E75" s="312">
        <v>13001</v>
      </c>
      <c r="F75" s="421" t="s">
        <v>276</v>
      </c>
      <c r="G75" s="312">
        <v>13106</v>
      </c>
      <c r="H75" s="706" t="s">
        <v>605</v>
      </c>
      <c r="I75" s="706" t="s">
        <v>604</v>
      </c>
      <c r="J75" s="706" t="s">
        <v>605</v>
      </c>
      <c r="K75" s="706" t="s">
        <v>605</v>
      </c>
      <c r="L75" s="706" t="s">
        <v>605</v>
      </c>
      <c r="M75" s="706" t="s">
        <v>605</v>
      </c>
      <c r="N75" s="706" t="s">
        <v>605</v>
      </c>
      <c r="O75" s="626"/>
      <c r="P75" s="626"/>
      <c r="Q75" s="497"/>
      <c r="R75" s="497"/>
      <c r="T75" s="497"/>
      <c r="U75" s="497"/>
    </row>
    <row r="76" spans="1:21" s="429" customFormat="1" ht="15" customHeight="1">
      <c r="A76" s="421" t="s">
        <v>269</v>
      </c>
      <c r="B76" s="421" t="s">
        <v>270</v>
      </c>
      <c r="C76" s="95" t="s">
        <v>271</v>
      </c>
      <c r="D76" s="421" t="s">
        <v>271</v>
      </c>
      <c r="E76" s="312">
        <v>13001</v>
      </c>
      <c r="F76" s="421" t="s">
        <v>277</v>
      </c>
      <c r="G76" s="312">
        <v>13107</v>
      </c>
      <c r="H76" s="706" t="s">
        <v>605</v>
      </c>
      <c r="I76" s="706" t="s">
        <v>605</v>
      </c>
      <c r="J76" s="706" t="s">
        <v>830</v>
      </c>
      <c r="K76" s="706" t="s">
        <v>830</v>
      </c>
      <c r="L76" s="706" t="s">
        <v>605</v>
      </c>
      <c r="M76" s="706" t="s">
        <v>830</v>
      </c>
      <c r="N76" s="706" t="s">
        <v>830</v>
      </c>
      <c r="O76" s="626"/>
      <c r="P76" s="626"/>
      <c r="Q76" s="497"/>
      <c r="R76" s="497"/>
      <c r="T76" s="497"/>
      <c r="U76" s="497"/>
    </row>
    <row r="77" spans="1:21" s="429" customFormat="1" ht="15" customHeight="1">
      <c r="A77" s="421" t="s">
        <v>269</v>
      </c>
      <c r="B77" s="421" t="s">
        <v>270</v>
      </c>
      <c r="C77" s="95" t="s">
        <v>271</v>
      </c>
      <c r="D77" s="421" t="s">
        <v>271</v>
      </c>
      <c r="E77" s="312">
        <v>13001</v>
      </c>
      <c r="F77" s="421" t="s">
        <v>278</v>
      </c>
      <c r="G77" s="312">
        <v>13108</v>
      </c>
      <c r="H77" s="706" t="s">
        <v>605</v>
      </c>
      <c r="I77" s="706" t="s">
        <v>605</v>
      </c>
      <c r="J77" s="706" t="s">
        <v>830</v>
      </c>
      <c r="K77" s="706" t="s">
        <v>830</v>
      </c>
      <c r="L77" s="706" t="s">
        <v>604</v>
      </c>
      <c r="M77" s="706" t="s">
        <v>830</v>
      </c>
      <c r="N77" s="706" t="s">
        <v>830</v>
      </c>
      <c r="O77" s="626"/>
      <c r="P77" s="626"/>
      <c r="Q77" s="497"/>
      <c r="R77" s="497"/>
      <c r="T77" s="497"/>
      <c r="U77" s="497"/>
    </row>
    <row r="78" spans="1:21" s="429" customFormat="1" ht="15" customHeight="1">
      <c r="A78" s="421" t="s">
        <v>269</v>
      </c>
      <c r="B78" s="421" t="s">
        <v>270</v>
      </c>
      <c r="C78" s="95" t="s">
        <v>271</v>
      </c>
      <c r="D78" s="421" t="s">
        <v>271</v>
      </c>
      <c r="E78" s="312">
        <v>13001</v>
      </c>
      <c r="F78" s="421" t="s">
        <v>279</v>
      </c>
      <c r="G78" s="312">
        <v>13109</v>
      </c>
      <c r="H78" s="706" t="s">
        <v>605</v>
      </c>
      <c r="I78" s="706" t="s">
        <v>605</v>
      </c>
      <c r="J78" s="706" t="s">
        <v>830</v>
      </c>
      <c r="K78" s="706" t="s">
        <v>830</v>
      </c>
      <c r="L78" s="706" t="s">
        <v>605</v>
      </c>
      <c r="M78" s="706" t="s">
        <v>830</v>
      </c>
      <c r="N78" s="706" t="s">
        <v>830</v>
      </c>
      <c r="O78" s="626"/>
      <c r="P78" s="626"/>
      <c r="Q78" s="497"/>
      <c r="R78" s="497"/>
      <c r="T78" s="497"/>
      <c r="U78" s="497"/>
    </row>
    <row r="79" spans="1:21" s="429" customFormat="1" ht="15" customHeight="1">
      <c r="A79" s="421" t="s">
        <v>269</v>
      </c>
      <c r="B79" s="421" t="s">
        <v>270</v>
      </c>
      <c r="C79" s="95" t="s">
        <v>271</v>
      </c>
      <c r="D79" s="421" t="s">
        <v>271</v>
      </c>
      <c r="E79" s="312">
        <v>13001</v>
      </c>
      <c r="F79" s="421" t="s">
        <v>280</v>
      </c>
      <c r="G79" s="312">
        <v>13110</v>
      </c>
      <c r="H79" s="706" t="s">
        <v>604</v>
      </c>
      <c r="I79" s="706" t="s">
        <v>604</v>
      </c>
      <c r="J79" s="706" t="s">
        <v>604</v>
      </c>
      <c r="K79" s="706" t="s">
        <v>605</v>
      </c>
      <c r="L79" s="706" t="s">
        <v>604</v>
      </c>
      <c r="M79" s="706" t="s">
        <v>604</v>
      </c>
      <c r="N79" s="706" t="s">
        <v>605</v>
      </c>
      <c r="O79" s="626"/>
      <c r="P79" s="626"/>
      <c r="Q79" s="497"/>
      <c r="R79" s="497"/>
      <c r="T79" s="497"/>
      <c r="U79" s="497"/>
    </row>
    <row r="80" spans="1:21" s="429" customFormat="1" ht="15" customHeight="1">
      <c r="A80" s="421" t="s">
        <v>269</v>
      </c>
      <c r="B80" s="421" t="s">
        <v>270</v>
      </c>
      <c r="C80" s="95" t="s">
        <v>271</v>
      </c>
      <c r="D80" s="421" t="s">
        <v>271</v>
      </c>
      <c r="E80" s="312">
        <v>13001</v>
      </c>
      <c r="F80" s="421" t="s">
        <v>281</v>
      </c>
      <c r="G80" s="312">
        <v>13111</v>
      </c>
      <c r="H80" s="706" t="s">
        <v>605</v>
      </c>
      <c r="I80" s="706" t="s">
        <v>605</v>
      </c>
      <c r="J80" s="706" t="s">
        <v>830</v>
      </c>
      <c r="K80" s="706" t="s">
        <v>830</v>
      </c>
      <c r="L80" s="706" t="s">
        <v>605</v>
      </c>
      <c r="M80" s="706" t="s">
        <v>830</v>
      </c>
      <c r="N80" s="706" t="s">
        <v>830</v>
      </c>
      <c r="O80" s="626"/>
      <c r="P80" s="626"/>
      <c r="Q80" s="497"/>
      <c r="R80" s="497"/>
      <c r="T80" s="497"/>
      <c r="U80" s="497"/>
    </row>
    <row r="81" spans="1:21" s="429" customFormat="1" ht="15" customHeight="1">
      <c r="A81" s="421" t="s">
        <v>269</v>
      </c>
      <c r="B81" s="421" t="s">
        <v>270</v>
      </c>
      <c r="C81" s="95" t="s">
        <v>271</v>
      </c>
      <c r="D81" s="421" t="s">
        <v>271</v>
      </c>
      <c r="E81" s="312">
        <v>13001</v>
      </c>
      <c r="F81" s="421" t="s">
        <v>282</v>
      </c>
      <c r="G81" s="312">
        <v>13112</v>
      </c>
      <c r="H81" s="706" t="s">
        <v>604</v>
      </c>
      <c r="I81" s="706" t="s">
        <v>605</v>
      </c>
      <c r="J81" s="706" t="s">
        <v>605</v>
      </c>
      <c r="K81" s="706" t="s">
        <v>605</v>
      </c>
      <c r="L81" s="706" t="s">
        <v>605</v>
      </c>
      <c r="M81" s="706" t="s">
        <v>605</v>
      </c>
      <c r="N81" s="706" t="s">
        <v>605</v>
      </c>
      <c r="O81" s="626"/>
      <c r="P81" s="626"/>
      <c r="Q81" s="497"/>
      <c r="R81" s="497"/>
      <c r="T81" s="497"/>
      <c r="U81" s="497"/>
    </row>
    <row r="82" spans="1:21" s="429" customFormat="1" ht="15" customHeight="1">
      <c r="A82" s="421" t="s">
        <v>269</v>
      </c>
      <c r="B82" s="421" t="s">
        <v>270</v>
      </c>
      <c r="C82" s="95" t="s">
        <v>271</v>
      </c>
      <c r="D82" s="421" t="s">
        <v>271</v>
      </c>
      <c r="E82" s="312">
        <v>13001</v>
      </c>
      <c r="F82" s="421" t="s">
        <v>283</v>
      </c>
      <c r="G82" s="312">
        <v>13113</v>
      </c>
      <c r="H82" s="706" t="s">
        <v>605</v>
      </c>
      <c r="I82" s="706" t="s">
        <v>605</v>
      </c>
      <c r="J82" s="706" t="s">
        <v>830</v>
      </c>
      <c r="K82" s="706" t="s">
        <v>830</v>
      </c>
      <c r="L82" s="706" t="s">
        <v>605</v>
      </c>
      <c r="M82" s="706" t="s">
        <v>830</v>
      </c>
      <c r="N82" s="706" t="s">
        <v>830</v>
      </c>
      <c r="O82" s="626"/>
      <c r="P82" s="626"/>
      <c r="Q82" s="497"/>
      <c r="R82" s="497"/>
      <c r="T82" s="497"/>
      <c r="U82" s="497"/>
    </row>
    <row r="83" spans="1:21" s="429" customFormat="1" ht="15" customHeight="1">
      <c r="A83" s="421" t="s">
        <v>269</v>
      </c>
      <c r="B83" s="421" t="s">
        <v>270</v>
      </c>
      <c r="C83" s="95" t="s">
        <v>271</v>
      </c>
      <c r="D83" s="421" t="s">
        <v>271</v>
      </c>
      <c r="E83" s="312">
        <v>13001</v>
      </c>
      <c r="F83" s="421" t="s">
        <v>284</v>
      </c>
      <c r="G83" s="312">
        <v>13114</v>
      </c>
      <c r="H83" s="706" t="s">
        <v>605</v>
      </c>
      <c r="I83" s="706" t="s">
        <v>605</v>
      </c>
      <c r="J83" s="706" t="s">
        <v>830</v>
      </c>
      <c r="K83" s="706" t="s">
        <v>830</v>
      </c>
      <c r="L83" s="706" t="s">
        <v>604</v>
      </c>
      <c r="M83" s="706" t="s">
        <v>830</v>
      </c>
      <c r="N83" s="706" t="s">
        <v>830</v>
      </c>
      <c r="O83" s="626"/>
      <c r="P83" s="626"/>
      <c r="Q83" s="497"/>
      <c r="R83" s="497"/>
      <c r="T83" s="497"/>
      <c r="U83" s="497"/>
    </row>
    <row r="84" spans="1:21" s="429" customFormat="1" ht="15" customHeight="1">
      <c r="A84" s="421" t="s">
        <v>269</v>
      </c>
      <c r="B84" s="421" t="s">
        <v>270</v>
      </c>
      <c r="C84" s="95" t="s">
        <v>271</v>
      </c>
      <c r="D84" s="421" t="s">
        <v>271</v>
      </c>
      <c r="E84" s="312">
        <v>13001</v>
      </c>
      <c r="F84" s="421" t="s">
        <v>285</v>
      </c>
      <c r="G84" s="312">
        <v>13115</v>
      </c>
      <c r="H84" s="706" t="s">
        <v>604</v>
      </c>
      <c r="I84" s="706" t="s">
        <v>605</v>
      </c>
      <c r="J84" s="706" t="s">
        <v>830</v>
      </c>
      <c r="K84" s="706" t="s">
        <v>830</v>
      </c>
      <c r="L84" s="706" t="s">
        <v>605</v>
      </c>
      <c r="M84" s="706" t="s">
        <v>830</v>
      </c>
      <c r="N84" s="706" t="s">
        <v>830</v>
      </c>
      <c r="O84" s="626"/>
      <c r="P84" s="626"/>
      <c r="Q84" s="497"/>
      <c r="R84" s="497"/>
      <c r="T84" s="497"/>
      <c r="U84" s="497"/>
    </row>
    <row r="85" spans="1:21" s="429" customFormat="1" ht="15" customHeight="1">
      <c r="A85" s="421" t="s">
        <v>269</v>
      </c>
      <c r="B85" s="421" t="s">
        <v>270</v>
      </c>
      <c r="C85" s="95" t="s">
        <v>271</v>
      </c>
      <c r="D85" s="421" t="s">
        <v>271</v>
      </c>
      <c r="E85" s="312">
        <v>13001</v>
      </c>
      <c r="F85" s="421" t="s">
        <v>286</v>
      </c>
      <c r="G85" s="312">
        <v>13116</v>
      </c>
      <c r="H85" s="706" t="s">
        <v>604</v>
      </c>
      <c r="I85" s="706" t="s">
        <v>604</v>
      </c>
      <c r="J85" s="706" t="s">
        <v>604</v>
      </c>
      <c r="K85" s="706" t="s">
        <v>605</v>
      </c>
      <c r="L85" s="706" t="s">
        <v>605</v>
      </c>
      <c r="M85" s="706" t="s">
        <v>604</v>
      </c>
      <c r="N85" s="706" t="s">
        <v>605</v>
      </c>
      <c r="O85" s="626"/>
      <c r="P85" s="626"/>
      <c r="Q85" s="497"/>
      <c r="R85" s="497"/>
      <c r="T85" s="497"/>
      <c r="U85" s="497"/>
    </row>
    <row r="86" spans="1:21" s="429" customFormat="1" ht="15" customHeight="1">
      <c r="A86" s="421" t="s">
        <v>269</v>
      </c>
      <c r="B86" s="421" t="s">
        <v>270</v>
      </c>
      <c r="C86" s="95" t="s">
        <v>271</v>
      </c>
      <c r="D86" s="421" t="s">
        <v>271</v>
      </c>
      <c r="E86" s="312">
        <v>13001</v>
      </c>
      <c r="F86" s="421" t="s">
        <v>287</v>
      </c>
      <c r="G86" s="312">
        <v>13117</v>
      </c>
      <c r="H86" s="706" t="s">
        <v>605</v>
      </c>
      <c r="I86" s="706" t="s">
        <v>605</v>
      </c>
      <c r="J86" s="706" t="s">
        <v>830</v>
      </c>
      <c r="K86" s="706" t="s">
        <v>830</v>
      </c>
      <c r="L86" s="706" t="s">
        <v>605</v>
      </c>
      <c r="M86" s="706" t="s">
        <v>830</v>
      </c>
      <c r="N86" s="706" t="s">
        <v>830</v>
      </c>
      <c r="O86" s="626"/>
      <c r="P86" s="626"/>
      <c r="Q86" s="497"/>
      <c r="R86" s="497"/>
      <c r="T86" s="497"/>
      <c r="U86" s="497"/>
    </row>
    <row r="87" spans="1:21" s="429" customFormat="1" ht="15" customHeight="1">
      <c r="A87" s="421" t="s">
        <v>269</v>
      </c>
      <c r="B87" s="421" t="s">
        <v>270</v>
      </c>
      <c r="C87" s="95" t="s">
        <v>271</v>
      </c>
      <c r="D87" s="421" t="s">
        <v>271</v>
      </c>
      <c r="E87" s="312">
        <v>13001</v>
      </c>
      <c r="F87" s="421" t="s">
        <v>288</v>
      </c>
      <c r="G87" s="312">
        <v>13118</v>
      </c>
      <c r="H87" s="706" t="s">
        <v>605</v>
      </c>
      <c r="I87" s="706" t="s">
        <v>605</v>
      </c>
      <c r="J87" s="706" t="s">
        <v>830</v>
      </c>
      <c r="K87" s="706" t="s">
        <v>830</v>
      </c>
      <c r="L87" s="706" t="s">
        <v>605</v>
      </c>
      <c r="M87" s="706" t="s">
        <v>830</v>
      </c>
      <c r="N87" s="706" t="s">
        <v>830</v>
      </c>
      <c r="O87" s="626"/>
      <c r="P87" s="626"/>
      <c r="Q87" s="497"/>
      <c r="R87" s="497"/>
      <c r="T87" s="497"/>
      <c r="U87" s="497"/>
    </row>
    <row r="88" spans="1:21" s="429" customFormat="1" ht="15" customHeight="1">
      <c r="A88" s="421" t="s">
        <v>269</v>
      </c>
      <c r="B88" s="421" t="s">
        <v>270</v>
      </c>
      <c r="C88" s="95" t="s">
        <v>271</v>
      </c>
      <c r="D88" s="421" t="s">
        <v>271</v>
      </c>
      <c r="E88" s="312">
        <v>13001</v>
      </c>
      <c r="F88" s="421" t="s">
        <v>289</v>
      </c>
      <c r="G88" s="312">
        <v>13119</v>
      </c>
      <c r="H88" s="706" t="s">
        <v>605</v>
      </c>
      <c r="I88" s="706" t="s">
        <v>605</v>
      </c>
      <c r="J88" s="706" t="s">
        <v>830</v>
      </c>
      <c r="K88" s="706" t="s">
        <v>830</v>
      </c>
      <c r="L88" s="706" t="s">
        <v>604</v>
      </c>
      <c r="M88" s="706" t="s">
        <v>830</v>
      </c>
      <c r="N88" s="706" t="s">
        <v>830</v>
      </c>
      <c r="O88" s="626"/>
      <c r="P88" s="626"/>
      <c r="Q88" s="497"/>
      <c r="R88" s="497"/>
      <c r="T88" s="497"/>
      <c r="U88" s="497"/>
    </row>
    <row r="89" spans="1:21" s="429" customFormat="1" ht="15" customHeight="1">
      <c r="A89" s="421" t="s">
        <v>269</v>
      </c>
      <c r="B89" s="421" t="s">
        <v>270</v>
      </c>
      <c r="C89" s="95" t="s">
        <v>271</v>
      </c>
      <c r="D89" s="421" t="s">
        <v>271</v>
      </c>
      <c r="E89" s="312">
        <v>13001</v>
      </c>
      <c r="F89" s="421" t="s">
        <v>290</v>
      </c>
      <c r="G89" s="312">
        <v>13120</v>
      </c>
      <c r="H89" s="706" t="s">
        <v>604</v>
      </c>
      <c r="I89" s="706" t="s">
        <v>605</v>
      </c>
      <c r="J89" s="706" t="s">
        <v>605</v>
      </c>
      <c r="K89" s="706" t="s">
        <v>605</v>
      </c>
      <c r="L89" s="706" t="s">
        <v>604</v>
      </c>
      <c r="M89" s="706" t="s">
        <v>605</v>
      </c>
      <c r="N89" s="706" t="s">
        <v>605</v>
      </c>
      <c r="O89" s="626"/>
      <c r="P89" s="626"/>
      <c r="Q89" s="497"/>
      <c r="R89" s="497"/>
      <c r="T89" s="497"/>
      <c r="U89" s="497"/>
    </row>
    <row r="90" spans="1:21" s="429" customFormat="1" ht="15" customHeight="1">
      <c r="A90" s="421" t="s">
        <v>269</v>
      </c>
      <c r="B90" s="421" t="s">
        <v>270</v>
      </c>
      <c r="C90" s="95" t="s">
        <v>271</v>
      </c>
      <c r="D90" s="421" t="s">
        <v>271</v>
      </c>
      <c r="E90" s="312">
        <v>13001</v>
      </c>
      <c r="F90" s="421" t="s">
        <v>291</v>
      </c>
      <c r="G90" s="312">
        <v>13121</v>
      </c>
      <c r="H90" s="706" t="s">
        <v>604</v>
      </c>
      <c r="I90" s="706" t="s">
        <v>604</v>
      </c>
      <c r="J90" s="706" t="s">
        <v>604</v>
      </c>
      <c r="K90" s="706" t="s">
        <v>605</v>
      </c>
      <c r="L90" s="706" t="s">
        <v>605</v>
      </c>
      <c r="M90" s="706" t="s">
        <v>604</v>
      </c>
      <c r="N90" s="706" t="s">
        <v>605</v>
      </c>
      <c r="O90" s="626"/>
      <c r="P90" s="626"/>
      <c r="Q90" s="497"/>
      <c r="R90" s="497"/>
      <c r="T90" s="497"/>
      <c r="U90" s="497"/>
    </row>
    <row r="91" spans="1:21" s="429" customFormat="1" ht="15" customHeight="1">
      <c r="A91" s="421" t="s">
        <v>269</v>
      </c>
      <c r="B91" s="421" t="s">
        <v>270</v>
      </c>
      <c r="C91" s="95" t="s">
        <v>271</v>
      </c>
      <c r="D91" s="421" t="s">
        <v>271</v>
      </c>
      <c r="E91" s="312">
        <v>13001</v>
      </c>
      <c r="F91" s="421" t="s">
        <v>292</v>
      </c>
      <c r="G91" s="312">
        <v>13122</v>
      </c>
      <c r="H91" s="706" t="s">
        <v>604</v>
      </c>
      <c r="I91" s="706" t="s">
        <v>604</v>
      </c>
      <c r="J91" s="706" t="s">
        <v>604</v>
      </c>
      <c r="K91" s="706" t="s">
        <v>605</v>
      </c>
      <c r="L91" s="706" t="s">
        <v>605</v>
      </c>
      <c r="M91" s="706" t="s">
        <v>604</v>
      </c>
      <c r="N91" s="706" t="s">
        <v>605</v>
      </c>
      <c r="O91" s="626"/>
      <c r="P91" s="626"/>
      <c r="Q91" s="497"/>
      <c r="R91" s="497"/>
      <c r="T91" s="497"/>
      <c r="U91" s="497"/>
    </row>
    <row r="92" spans="1:21" s="429" customFormat="1" ht="15" customHeight="1">
      <c r="A92" s="421" t="s">
        <v>269</v>
      </c>
      <c r="B92" s="421" t="s">
        <v>270</v>
      </c>
      <c r="C92" s="95" t="s">
        <v>271</v>
      </c>
      <c r="D92" s="421" t="s">
        <v>271</v>
      </c>
      <c r="E92" s="312">
        <v>13001</v>
      </c>
      <c r="F92" s="421" t="s">
        <v>293</v>
      </c>
      <c r="G92" s="312">
        <v>13123</v>
      </c>
      <c r="H92" s="706" t="s">
        <v>605</v>
      </c>
      <c r="I92" s="706" t="s">
        <v>605</v>
      </c>
      <c r="J92" s="706" t="s">
        <v>830</v>
      </c>
      <c r="K92" s="706" t="s">
        <v>830</v>
      </c>
      <c r="L92" s="706" t="s">
        <v>604</v>
      </c>
      <c r="M92" s="706" t="s">
        <v>830</v>
      </c>
      <c r="N92" s="706" t="s">
        <v>830</v>
      </c>
      <c r="O92" s="626"/>
      <c r="P92" s="626"/>
      <c r="Q92" s="497"/>
      <c r="R92" s="497"/>
      <c r="T92" s="497"/>
      <c r="U92" s="497"/>
    </row>
    <row r="93" spans="1:21" s="429" customFormat="1" ht="15" customHeight="1">
      <c r="A93" s="421" t="s">
        <v>269</v>
      </c>
      <c r="B93" s="421" t="s">
        <v>270</v>
      </c>
      <c r="C93" s="95" t="s">
        <v>271</v>
      </c>
      <c r="D93" s="421" t="s">
        <v>271</v>
      </c>
      <c r="E93" s="312">
        <v>13001</v>
      </c>
      <c r="F93" s="421" t="s">
        <v>294</v>
      </c>
      <c r="G93" s="312">
        <v>13124</v>
      </c>
      <c r="H93" s="706" t="s">
        <v>605</v>
      </c>
      <c r="I93" s="706" t="s">
        <v>605</v>
      </c>
      <c r="J93" s="706" t="s">
        <v>830</v>
      </c>
      <c r="K93" s="706" t="s">
        <v>830</v>
      </c>
      <c r="L93" s="706" t="s">
        <v>605</v>
      </c>
      <c r="M93" s="706" t="s">
        <v>830</v>
      </c>
      <c r="N93" s="706" t="s">
        <v>830</v>
      </c>
      <c r="O93" s="626"/>
      <c r="P93" s="626"/>
      <c r="Q93" s="497"/>
      <c r="R93" s="497"/>
      <c r="T93" s="497"/>
      <c r="U93" s="497"/>
    </row>
    <row r="94" spans="1:21" s="429" customFormat="1" ht="15" customHeight="1">
      <c r="A94" s="421" t="s">
        <v>269</v>
      </c>
      <c r="B94" s="421" t="s">
        <v>270</v>
      </c>
      <c r="C94" s="95" t="s">
        <v>271</v>
      </c>
      <c r="D94" s="421" t="s">
        <v>271</v>
      </c>
      <c r="E94" s="312">
        <v>13001</v>
      </c>
      <c r="F94" s="421" t="s">
        <v>295</v>
      </c>
      <c r="G94" s="312">
        <v>13125</v>
      </c>
      <c r="H94" s="706" t="s">
        <v>604</v>
      </c>
      <c r="I94" s="706" t="s">
        <v>604</v>
      </c>
      <c r="J94" s="706" t="s">
        <v>604</v>
      </c>
      <c r="K94" s="706" t="s">
        <v>605</v>
      </c>
      <c r="L94" s="706" t="s">
        <v>605</v>
      </c>
      <c r="M94" s="706" t="s">
        <v>604</v>
      </c>
      <c r="N94" s="706" t="s">
        <v>605</v>
      </c>
      <c r="O94" s="626"/>
      <c r="P94" s="626"/>
      <c r="Q94" s="497"/>
      <c r="R94" s="497"/>
      <c r="T94" s="497"/>
      <c r="U94" s="497"/>
    </row>
    <row r="95" spans="1:21" s="429" customFormat="1" ht="15" customHeight="1">
      <c r="A95" s="421" t="s">
        <v>269</v>
      </c>
      <c r="B95" s="421" t="s">
        <v>270</v>
      </c>
      <c r="C95" s="95" t="s">
        <v>271</v>
      </c>
      <c r="D95" s="421" t="s">
        <v>271</v>
      </c>
      <c r="E95" s="312">
        <v>13001</v>
      </c>
      <c r="F95" s="421" t="s">
        <v>296</v>
      </c>
      <c r="G95" s="312">
        <v>13126</v>
      </c>
      <c r="H95" s="706" t="s">
        <v>605</v>
      </c>
      <c r="I95" s="706" t="s">
        <v>605</v>
      </c>
      <c r="J95" s="706" t="s">
        <v>830</v>
      </c>
      <c r="K95" s="706" t="s">
        <v>830</v>
      </c>
      <c r="L95" s="706" t="s">
        <v>605</v>
      </c>
      <c r="M95" s="706" t="s">
        <v>830</v>
      </c>
      <c r="N95" s="706" t="s">
        <v>830</v>
      </c>
      <c r="O95" s="626"/>
      <c r="P95" s="626"/>
      <c r="Q95" s="497"/>
      <c r="R95" s="497"/>
      <c r="T95" s="497"/>
      <c r="U95" s="497"/>
    </row>
    <row r="96" spans="1:21" s="429" customFormat="1" ht="15" customHeight="1">
      <c r="A96" s="421" t="s">
        <v>269</v>
      </c>
      <c r="B96" s="421" t="s">
        <v>270</v>
      </c>
      <c r="C96" s="95" t="s">
        <v>271</v>
      </c>
      <c r="D96" s="421" t="s">
        <v>271</v>
      </c>
      <c r="E96" s="312">
        <v>13001</v>
      </c>
      <c r="F96" s="421" t="s">
        <v>297</v>
      </c>
      <c r="G96" s="312">
        <v>13127</v>
      </c>
      <c r="H96" s="706" t="s">
        <v>605</v>
      </c>
      <c r="I96" s="706" t="s">
        <v>605</v>
      </c>
      <c r="J96" s="706" t="s">
        <v>830</v>
      </c>
      <c r="K96" s="706" t="s">
        <v>830</v>
      </c>
      <c r="L96" s="706" t="s">
        <v>604</v>
      </c>
      <c r="M96" s="706" t="s">
        <v>830</v>
      </c>
      <c r="N96" s="706" t="s">
        <v>830</v>
      </c>
      <c r="O96" s="626"/>
      <c r="P96" s="626"/>
      <c r="Q96" s="497"/>
      <c r="R96" s="497"/>
      <c r="T96" s="497"/>
      <c r="U96" s="497"/>
    </row>
    <row r="97" spans="1:21" s="429" customFormat="1" ht="15" customHeight="1">
      <c r="A97" s="421" t="s">
        <v>269</v>
      </c>
      <c r="B97" s="421" t="s">
        <v>270</v>
      </c>
      <c r="C97" s="95" t="s">
        <v>271</v>
      </c>
      <c r="D97" s="421" t="s">
        <v>271</v>
      </c>
      <c r="E97" s="312">
        <v>13001</v>
      </c>
      <c r="F97" s="421" t="s">
        <v>298</v>
      </c>
      <c r="G97" s="312">
        <v>13128</v>
      </c>
      <c r="H97" s="706" t="s">
        <v>605</v>
      </c>
      <c r="I97" s="706" t="s">
        <v>605</v>
      </c>
      <c r="J97" s="706" t="s">
        <v>830</v>
      </c>
      <c r="K97" s="706" t="s">
        <v>830</v>
      </c>
      <c r="L97" s="706" t="s">
        <v>605</v>
      </c>
      <c r="M97" s="706" t="s">
        <v>830</v>
      </c>
      <c r="N97" s="706" t="s">
        <v>830</v>
      </c>
      <c r="O97" s="626"/>
      <c r="P97" s="626"/>
      <c r="Q97" s="497"/>
      <c r="R97" s="497"/>
      <c r="T97" s="497"/>
      <c r="U97" s="497"/>
    </row>
    <row r="98" spans="1:21" s="429" customFormat="1" ht="15" customHeight="1">
      <c r="A98" s="421" t="s">
        <v>269</v>
      </c>
      <c r="B98" s="421" t="s">
        <v>270</v>
      </c>
      <c r="C98" s="95" t="s">
        <v>271</v>
      </c>
      <c r="D98" s="421" t="s">
        <v>271</v>
      </c>
      <c r="E98" s="312">
        <v>13001</v>
      </c>
      <c r="F98" s="421" t="s">
        <v>299</v>
      </c>
      <c r="G98" s="312">
        <v>13129</v>
      </c>
      <c r="H98" s="706" t="s">
        <v>604</v>
      </c>
      <c r="I98" s="706" t="s">
        <v>604</v>
      </c>
      <c r="J98" s="706" t="s">
        <v>605</v>
      </c>
      <c r="K98" s="706" t="s">
        <v>605</v>
      </c>
      <c r="L98" s="706" t="s">
        <v>605</v>
      </c>
      <c r="M98" s="706" t="s">
        <v>605</v>
      </c>
      <c r="N98" s="706" t="s">
        <v>605</v>
      </c>
      <c r="O98" s="626"/>
      <c r="P98" s="626"/>
      <c r="Q98" s="497"/>
      <c r="R98" s="497"/>
      <c r="T98" s="497"/>
      <c r="U98" s="497"/>
    </row>
    <row r="99" spans="1:21" s="429" customFormat="1" ht="15" customHeight="1">
      <c r="A99" s="421" t="s">
        <v>269</v>
      </c>
      <c r="B99" s="421" t="s">
        <v>270</v>
      </c>
      <c r="C99" s="95" t="s">
        <v>271</v>
      </c>
      <c r="D99" s="421" t="s">
        <v>271</v>
      </c>
      <c r="E99" s="312">
        <v>13001</v>
      </c>
      <c r="F99" s="421" t="s">
        <v>300</v>
      </c>
      <c r="G99" s="312">
        <v>13130</v>
      </c>
      <c r="H99" s="706" t="s">
        <v>605</v>
      </c>
      <c r="I99" s="706" t="s">
        <v>605</v>
      </c>
      <c r="J99" s="706" t="s">
        <v>830</v>
      </c>
      <c r="K99" s="706" t="s">
        <v>830</v>
      </c>
      <c r="L99" s="706" t="s">
        <v>604</v>
      </c>
      <c r="M99" s="706" t="s">
        <v>830</v>
      </c>
      <c r="N99" s="706" t="s">
        <v>830</v>
      </c>
      <c r="O99" s="626"/>
      <c r="P99" s="626"/>
      <c r="Q99" s="497"/>
      <c r="R99" s="497"/>
      <c r="T99" s="497"/>
      <c r="U99" s="497"/>
    </row>
    <row r="100" spans="1:21" s="429" customFormat="1" ht="15" customHeight="1">
      <c r="A100" s="421" t="s">
        <v>269</v>
      </c>
      <c r="B100" s="421" t="s">
        <v>270</v>
      </c>
      <c r="C100" s="95" t="s">
        <v>271</v>
      </c>
      <c r="D100" s="421" t="s">
        <v>271</v>
      </c>
      <c r="E100" s="312">
        <v>13001</v>
      </c>
      <c r="F100" s="421" t="s">
        <v>301</v>
      </c>
      <c r="G100" s="312">
        <v>13131</v>
      </c>
      <c r="H100" s="706" t="s">
        <v>605</v>
      </c>
      <c r="I100" s="706" t="s">
        <v>605</v>
      </c>
      <c r="J100" s="706" t="s">
        <v>830</v>
      </c>
      <c r="K100" s="706" t="s">
        <v>830</v>
      </c>
      <c r="L100" s="706" t="s">
        <v>605</v>
      </c>
      <c r="M100" s="706" t="s">
        <v>830</v>
      </c>
      <c r="N100" s="706" t="s">
        <v>830</v>
      </c>
      <c r="O100" s="626"/>
      <c r="P100" s="626"/>
      <c r="Q100" s="497"/>
      <c r="R100" s="497"/>
      <c r="T100" s="497"/>
      <c r="U100" s="497"/>
    </row>
    <row r="101" spans="1:21" s="429" customFormat="1" ht="15" customHeight="1">
      <c r="A101" s="421" t="s">
        <v>269</v>
      </c>
      <c r="B101" s="421" t="s">
        <v>270</v>
      </c>
      <c r="C101" s="95" t="s">
        <v>271</v>
      </c>
      <c r="D101" s="421" t="s">
        <v>271</v>
      </c>
      <c r="E101" s="312">
        <v>13001</v>
      </c>
      <c r="F101" s="421" t="s">
        <v>302</v>
      </c>
      <c r="G101" s="312">
        <v>13132</v>
      </c>
      <c r="H101" s="706" t="s">
        <v>604</v>
      </c>
      <c r="I101" s="706" t="s">
        <v>604</v>
      </c>
      <c r="J101" s="706" t="s">
        <v>605</v>
      </c>
      <c r="K101" s="706" t="s">
        <v>605</v>
      </c>
      <c r="L101" s="706" t="s">
        <v>605</v>
      </c>
      <c r="M101" s="706" t="s">
        <v>605</v>
      </c>
      <c r="N101" s="706" t="s">
        <v>605</v>
      </c>
      <c r="O101" s="626"/>
      <c r="P101" s="626"/>
      <c r="Q101" s="497"/>
      <c r="R101" s="497"/>
      <c r="T101" s="497"/>
      <c r="U101" s="497"/>
    </row>
    <row r="102" spans="1:21" s="429" customFormat="1" ht="15" customHeight="1">
      <c r="A102" s="421" t="s">
        <v>269</v>
      </c>
      <c r="B102" s="421" t="s">
        <v>303</v>
      </c>
      <c r="C102" s="95" t="s">
        <v>271</v>
      </c>
      <c r="D102" s="421" t="s">
        <v>271</v>
      </c>
      <c r="E102" s="312">
        <v>13001</v>
      </c>
      <c r="F102" s="421" t="s">
        <v>304</v>
      </c>
      <c r="G102" s="312">
        <v>13201</v>
      </c>
      <c r="H102" s="706" t="s">
        <v>605</v>
      </c>
      <c r="I102" s="706" t="s">
        <v>605</v>
      </c>
      <c r="J102" s="706" t="s">
        <v>830</v>
      </c>
      <c r="K102" s="706" t="s">
        <v>830</v>
      </c>
      <c r="L102" s="706" t="s">
        <v>605</v>
      </c>
      <c r="M102" s="706" t="s">
        <v>830</v>
      </c>
      <c r="N102" s="706" t="s">
        <v>830</v>
      </c>
      <c r="O102" s="626"/>
      <c r="P102" s="626"/>
      <c r="Q102" s="497"/>
      <c r="R102" s="497"/>
      <c r="T102" s="497"/>
      <c r="U102" s="497"/>
    </row>
    <row r="103" spans="1:21" s="429" customFormat="1" ht="15" customHeight="1">
      <c r="A103" s="421" t="s">
        <v>269</v>
      </c>
      <c r="B103" s="421" t="s">
        <v>303</v>
      </c>
      <c r="C103" s="95" t="s">
        <v>271</v>
      </c>
      <c r="D103" s="421" t="s">
        <v>271</v>
      </c>
      <c r="E103" s="312">
        <v>13001</v>
      </c>
      <c r="F103" s="421" t="s">
        <v>305</v>
      </c>
      <c r="G103" s="312">
        <v>13202</v>
      </c>
      <c r="H103" s="706" t="s">
        <v>604</v>
      </c>
      <c r="I103" s="706" t="s">
        <v>604</v>
      </c>
      <c r="J103" s="706" t="s">
        <v>604</v>
      </c>
      <c r="K103" s="706" t="s">
        <v>604</v>
      </c>
      <c r="L103" s="706" t="s">
        <v>605</v>
      </c>
      <c r="M103" s="706" t="s">
        <v>604</v>
      </c>
      <c r="N103" s="706" t="s">
        <v>604</v>
      </c>
      <c r="O103" s="626"/>
      <c r="P103" s="626"/>
      <c r="Q103" s="497"/>
      <c r="R103" s="497"/>
      <c r="T103" s="497"/>
      <c r="U103" s="497"/>
    </row>
    <row r="104" spans="1:21" s="429" customFormat="1" ht="15" customHeight="1">
      <c r="A104" s="421" t="s">
        <v>269</v>
      </c>
      <c r="B104" s="421" t="s">
        <v>303</v>
      </c>
      <c r="C104" s="95" t="s">
        <v>271</v>
      </c>
      <c r="D104" s="421" t="s">
        <v>271</v>
      </c>
      <c r="E104" s="312">
        <v>13001</v>
      </c>
      <c r="F104" s="421" t="s">
        <v>306</v>
      </c>
      <c r="G104" s="312">
        <v>13203</v>
      </c>
      <c r="H104" s="706" t="s">
        <v>604</v>
      </c>
      <c r="I104" s="706" t="s">
        <v>605</v>
      </c>
      <c r="J104" s="706" t="s">
        <v>830</v>
      </c>
      <c r="K104" s="706" t="s">
        <v>830</v>
      </c>
      <c r="L104" s="706" t="s">
        <v>605</v>
      </c>
      <c r="M104" s="706" t="s">
        <v>830</v>
      </c>
      <c r="N104" s="706" t="s">
        <v>830</v>
      </c>
      <c r="O104" s="626"/>
      <c r="P104" s="626"/>
      <c r="Q104" s="497"/>
      <c r="R104" s="497"/>
      <c r="T104" s="497"/>
      <c r="U104" s="497"/>
    </row>
    <row r="105" spans="1:21" s="429" customFormat="1" ht="15" customHeight="1">
      <c r="A105" s="421" t="s">
        <v>269</v>
      </c>
      <c r="B105" s="421" t="s">
        <v>307</v>
      </c>
      <c r="C105" s="95" t="s">
        <v>271</v>
      </c>
      <c r="D105" s="421" t="s">
        <v>271</v>
      </c>
      <c r="E105" s="312">
        <v>13001</v>
      </c>
      <c r="F105" s="421" t="s">
        <v>308</v>
      </c>
      <c r="G105" s="312">
        <v>13301</v>
      </c>
      <c r="H105" s="706" t="s">
        <v>605</v>
      </c>
      <c r="I105" s="706" t="s">
        <v>605</v>
      </c>
      <c r="J105" s="706" t="s">
        <v>830</v>
      </c>
      <c r="K105" s="706" t="s">
        <v>830</v>
      </c>
      <c r="L105" s="706" t="s">
        <v>604</v>
      </c>
      <c r="M105" s="706" t="s">
        <v>830</v>
      </c>
      <c r="N105" s="706" t="s">
        <v>830</v>
      </c>
      <c r="O105" s="626"/>
      <c r="P105" s="626"/>
      <c r="Q105" s="497"/>
      <c r="R105" s="497"/>
      <c r="T105" s="497"/>
      <c r="U105" s="497"/>
    </row>
    <row r="106" spans="1:21" s="429" customFormat="1" ht="15" customHeight="1">
      <c r="A106" s="421" t="s">
        <v>269</v>
      </c>
      <c r="B106" s="421" t="s">
        <v>307</v>
      </c>
      <c r="C106" s="95" t="s">
        <v>271</v>
      </c>
      <c r="D106" s="421" t="s">
        <v>271</v>
      </c>
      <c r="E106" s="312">
        <v>13001</v>
      </c>
      <c r="F106" s="421" t="s">
        <v>309</v>
      </c>
      <c r="G106" s="312">
        <v>13302</v>
      </c>
      <c r="H106" s="706" t="s">
        <v>605</v>
      </c>
      <c r="I106" s="706" t="s">
        <v>605</v>
      </c>
      <c r="J106" s="706" t="s">
        <v>830</v>
      </c>
      <c r="K106" s="706" t="s">
        <v>830</v>
      </c>
      <c r="L106" s="706" t="s">
        <v>605</v>
      </c>
      <c r="M106" s="706" t="s">
        <v>830</v>
      </c>
      <c r="N106" s="706" t="s">
        <v>830</v>
      </c>
      <c r="O106" s="626"/>
      <c r="P106" s="626"/>
      <c r="Q106" s="497"/>
      <c r="R106" s="497"/>
      <c r="T106" s="497"/>
      <c r="U106" s="497"/>
    </row>
    <row r="107" spans="1:21" s="429" customFormat="1" ht="15" customHeight="1">
      <c r="A107" s="421" t="s">
        <v>269</v>
      </c>
      <c r="B107" s="421" t="s">
        <v>307</v>
      </c>
      <c r="C107" s="95" t="s">
        <v>271</v>
      </c>
      <c r="D107" s="421" t="s">
        <v>271</v>
      </c>
      <c r="E107" s="312">
        <v>13001</v>
      </c>
      <c r="F107" s="421" t="s">
        <v>310</v>
      </c>
      <c r="G107" s="312">
        <v>13303</v>
      </c>
      <c r="H107" s="706" t="s">
        <v>605</v>
      </c>
      <c r="I107" s="706" t="s">
        <v>605</v>
      </c>
      <c r="J107" s="706" t="s">
        <v>830</v>
      </c>
      <c r="K107" s="706" t="s">
        <v>830</v>
      </c>
      <c r="L107" s="706" t="s">
        <v>605</v>
      </c>
      <c r="M107" s="706" t="s">
        <v>830</v>
      </c>
      <c r="N107" s="706" t="s">
        <v>830</v>
      </c>
      <c r="O107" s="626"/>
      <c r="P107" s="626"/>
      <c r="Q107" s="497"/>
      <c r="R107" s="497"/>
      <c r="T107" s="497"/>
      <c r="U107" s="497"/>
    </row>
    <row r="108" spans="1:21" s="429" customFormat="1" ht="15" customHeight="1">
      <c r="A108" s="421" t="s">
        <v>269</v>
      </c>
      <c r="B108" s="421" t="s">
        <v>311</v>
      </c>
      <c r="C108" s="95" t="s">
        <v>271</v>
      </c>
      <c r="D108" s="421" t="s">
        <v>271</v>
      </c>
      <c r="E108" s="312">
        <v>13001</v>
      </c>
      <c r="F108" s="421" t="s">
        <v>312</v>
      </c>
      <c r="G108" s="312">
        <v>13401</v>
      </c>
      <c r="H108" s="706" t="s">
        <v>605</v>
      </c>
      <c r="I108" s="706" t="s">
        <v>605</v>
      </c>
      <c r="J108" s="706" t="s">
        <v>830</v>
      </c>
      <c r="K108" s="706" t="s">
        <v>830</v>
      </c>
      <c r="L108" s="706" t="s">
        <v>604</v>
      </c>
      <c r="M108" s="706" t="s">
        <v>830</v>
      </c>
      <c r="N108" s="706" t="s">
        <v>830</v>
      </c>
      <c r="O108" s="626"/>
      <c r="P108" s="626"/>
      <c r="Q108" s="497"/>
      <c r="R108" s="497"/>
      <c r="T108" s="497"/>
      <c r="U108" s="497"/>
    </row>
    <row r="109" spans="1:21" s="429" customFormat="1" ht="15" customHeight="1">
      <c r="A109" s="421" t="s">
        <v>269</v>
      </c>
      <c r="B109" s="421" t="s">
        <v>311</v>
      </c>
      <c r="C109" s="95" t="s">
        <v>271</v>
      </c>
      <c r="D109" s="421" t="s">
        <v>271</v>
      </c>
      <c r="E109" s="312">
        <v>13001</v>
      </c>
      <c r="F109" s="421" t="s">
        <v>313</v>
      </c>
      <c r="G109" s="312">
        <v>13402</v>
      </c>
      <c r="H109" s="706" t="s">
        <v>605</v>
      </c>
      <c r="I109" s="706" t="s">
        <v>604</v>
      </c>
      <c r="J109" s="706" t="s">
        <v>604</v>
      </c>
      <c r="K109" s="706" t="s">
        <v>605</v>
      </c>
      <c r="L109" s="706" t="s">
        <v>605</v>
      </c>
      <c r="M109" s="706" t="s">
        <v>604</v>
      </c>
      <c r="N109" s="706" t="s">
        <v>605</v>
      </c>
      <c r="O109" s="626"/>
      <c r="P109" s="626"/>
      <c r="Q109" s="497"/>
      <c r="R109" s="497"/>
      <c r="T109" s="497"/>
      <c r="U109" s="497"/>
    </row>
    <row r="110" spans="1:21" s="429" customFormat="1" ht="15" customHeight="1">
      <c r="A110" s="421" t="s">
        <v>269</v>
      </c>
      <c r="B110" s="421" t="s">
        <v>311</v>
      </c>
      <c r="C110" s="95" t="s">
        <v>271</v>
      </c>
      <c r="D110" s="421" t="s">
        <v>271</v>
      </c>
      <c r="E110" s="312">
        <v>13001</v>
      </c>
      <c r="F110" s="421" t="s">
        <v>314</v>
      </c>
      <c r="G110" s="312">
        <v>13403</v>
      </c>
      <c r="H110" s="706" t="s">
        <v>605</v>
      </c>
      <c r="I110" s="706" t="s">
        <v>605</v>
      </c>
      <c r="J110" s="706" t="s">
        <v>830</v>
      </c>
      <c r="K110" s="706" t="s">
        <v>830</v>
      </c>
      <c r="L110" s="706" t="s">
        <v>605</v>
      </c>
      <c r="M110" s="706" t="s">
        <v>830</v>
      </c>
      <c r="N110" s="706" t="s">
        <v>830</v>
      </c>
      <c r="O110" s="626"/>
      <c r="P110" s="626"/>
      <c r="Q110" s="497"/>
      <c r="R110" s="497"/>
      <c r="T110" s="497"/>
      <c r="U110" s="497"/>
    </row>
    <row r="111" spans="1:21" s="429" customFormat="1" ht="15" customHeight="1">
      <c r="A111" s="421" t="s">
        <v>269</v>
      </c>
      <c r="B111" s="421" t="s">
        <v>311</v>
      </c>
      <c r="C111" s="95" t="s">
        <v>271</v>
      </c>
      <c r="D111" s="421" t="s">
        <v>271</v>
      </c>
      <c r="E111" s="312">
        <v>13001</v>
      </c>
      <c r="F111" s="421" t="s">
        <v>315</v>
      </c>
      <c r="G111" s="312">
        <v>13404</v>
      </c>
      <c r="H111" s="706" t="s">
        <v>605</v>
      </c>
      <c r="I111" s="706" t="s">
        <v>605</v>
      </c>
      <c r="J111" s="706" t="s">
        <v>830</v>
      </c>
      <c r="K111" s="706" t="s">
        <v>830</v>
      </c>
      <c r="L111" s="706" t="s">
        <v>605</v>
      </c>
      <c r="M111" s="706" t="s">
        <v>830</v>
      </c>
      <c r="N111" s="706" t="s">
        <v>830</v>
      </c>
      <c r="O111" s="626"/>
      <c r="P111" s="626"/>
      <c r="Q111" s="497"/>
      <c r="R111" s="497"/>
      <c r="T111" s="497"/>
      <c r="U111" s="497"/>
    </row>
    <row r="112" spans="1:21" s="429" customFormat="1" ht="15" customHeight="1">
      <c r="A112" s="421" t="s">
        <v>269</v>
      </c>
      <c r="B112" s="421" t="s">
        <v>316</v>
      </c>
      <c r="C112" s="95" t="s">
        <v>172</v>
      </c>
      <c r="D112" s="421" t="s">
        <v>316</v>
      </c>
      <c r="E112" s="312">
        <v>13501</v>
      </c>
      <c r="F112" s="424" t="s">
        <v>316</v>
      </c>
      <c r="G112" s="312">
        <v>13501</v>
      </c>
      <c r="H112" s="706" t="s">
        <v>605</v>
      </c>
      <c r="I112" s="706" t="s">
        <v>605</v>
      </c>
      <c r="J112" s="706" t="s">
        <v>830</v>
      </c>
      <c r="K112" s="706" t="s">
        <v>830</v>
      </c>
      <c r="L112" s="706" t="s">
        <v>605</v>
      </c>
      <c r="M112" s="706" t="s">
        <v>830</v>
      </c>
      <c r="N112" s="706" t="s">
        <v>830</v>
      </c>
      <c r="O112" s="626"/>
      <c r="P112" s="626"/>
      <c r="Q112" s="497"/>
      <c r="R112" s="497"/>
      <c r="T112" s="497"/>
      <c r="U112" s="497"/>
    </row>
    <row r="113" spans="1:21" s="429" customFormat="1" ht="15" customHeight="1">
      <c r="A113" s="421" t="s">
        <v>269</v>
      </c>
      <c r="B113" s="421" t="s">
        <v>317</v>
      </c>
      <c r="C113" s="95" t="s">
        <v>271</v>
      </c>
      <c r="D113" s="421" t="s">
        <v>271</v>
      </c>
      <c r="E113" s="312">
        <v>13001</v>
      </c>
      <c r="F113" s="421" t="s">
        <v>317</v>
      </c>
      <c r="G113" s="312">
        <v>13601</v>
      </c>
      <c r="H113" s="706" t="s">
        <v>605</v>
      </c>
      <c r="I113" s="706" t="s">
        <v>604</v>
      </c>
      <c r="J113" s="706" t="s">
        <v>605</v>
      </c>
      <c r="K113" s="706" t="s">
        <v>605</v>
      </c>
      <c r="L113" s="706" t="s">
        <v>605</v>
      </c>
      <c r="M113" s="706" t="s">
        <v>605</v>
      </c>
      <c r="N113" s="706" t="s">
        <v>605</v>
      </c>
      <c r="O113" s="626"/>
      <c r="P113" s="626"/>
      <c r="Q113" s="497"/>
      <c r="R113" s="497"/>
      <c r="T113" s="497"/>
      <c r="U113" s="497"/>
    </row>
    <row r="114" spans="1:21" s="429" customFormat="1" ht="15" customHeight="1">
      <c r="A114" s="421" t="s">
        <v>269</v>
      </c>
      <c r="B114" s="421" t="s">
        <v>317</v>
      </c>
      <c r="C114" s="95" t="s">
        <v>271</v>
      </c>
      <c r="D114" s="421" t="s">
        <v>271</v>
      </c>
      <c r="E114" s="312">
        <v>13001</v>
      </c>
      <c r="F114" s="421" t="s">
        <v>318</v>
      </c>
      <c r="G114" s="312">
        <v>13602</v>
      </c>
      <c r="H114" s="706" t="s">
        <v>605</v>
      </c>
      <c r="I114" s="706" t="s">
        <v>605</v>
      </c>
      <c r="J114" s="706" t="s">
        <v>830</v>
      </c>
      <c r="K114" s="706" t="s">
        <v>830</v>
      </c>
      <c r="L114" s="706" t="s">
        <v>605</v>
      </c>
      <c r="M114" s="706" t="s">
        <v>830</v>
      </c>
      <c r="N114" s="706" t="s">
        <v>830</v>
      </c>
      <c r="O114" s="626"/>
      <c r="P114" s="626"/>
      <c r="Q114" s="497"/>
      <c r="R114" s="497"/>
      <c r="T114" s="497"/>
      <c r="U114" s="497"/>
    </row>
    <row r="115" spans="1:21" s="429" customFormat="1" ht="15" customHeight="1">
      <c r="A115" s="421" t="s">
        <v>269</v>
      </c>
      <c r="B115" s="421" t="s">
        <v>317</v>
      </c>
      <c r="C115" s="95" t="s">
        <v>271</v>
      </c>
      <c r="D115" s="421" t="s">
        <v>271</v>
      </c>
      <c r="E115" s="312">
        <v>13001</v>
      </c>
      <c r="F115" s="421" t="s">
        <v>319</v>
      </c>
      <c r="G115" s="312">
        <v>13603</v>
      </c>
      <c r="H115" s="706" t="s">
        <v>605</v>
      </c>
      <c r="I115" s="706" t="s">
        <v>605</v>
      </c>
      <c r="J115" s="706" t="s">
        <v>830</v>
      </c>
      <c r="K115" s="706" t="s">
        <v>830</v>
      </c>
      <c r="L115" s="706" t="s">
        <v>604</v>
      </c>
      <c r="M115" s="706" t="s">
        <v>830</v>
      </c>
      <c r="N115" s="706" t="s">
        <v>830</v>
      </c>
      <c r="O115" s="626"/>
      <c r="P115" s="626"/>
      <c r="Q115" s="497"/>
      <c r="R115" s="497"/>
      <c r="T115" s="497"/>
      <c r="U115" s="497"/>
    </row>
    <row r="116" spans="1:21" s="429" customFormat="1" ht="15" customHeight="1">
      <c r="A116" s="421" t="s">
        <v>269</v>
      </c>
      <c r="B116" s="421" t="s">
        <v>317</v>
      </c>
      <c r="C116" s="95" t="s">
        <v>271</v>
      </c>
      <c r="D116" s="421" t="s">
        <v>271</v>
      </c>
      <c r="E116" s="312">
        <v>13001</v>
      </c>
      <c r="F116" s="421" t="s">
        <v>320</v>
      </c>
      <c r="G116" s="312">
        <v>13604</v>
      </c>
      <c r="H116" s="706" t="s">
        <v>605</v>
      </c>
      <c r="I116" s="706" t="s">
        <v>605</v>
      </c>
      <c r="J116" s="706" t="s">
        <v>830</v>
      </c>
      <c r="K116" s="706" t="s">
        <v>830</v>
      </c>
      <c r="L116" s="706" t="s">
        <v>605</v>
      </c>
      <c r="M116" s="706" t="s">
        <v>830</v>
      </c>
      <c r="N116" s="706" t="s">
        <v>830</v>
      </c>
      <c r="O116" s="626"/>
      <c r="P116" s="626"/>
      <c r="Q116" s="497"/>
      <c r="R116" s="497"/>
      <c r="T116" s="497"/>
      <c r="U116" s="497"/>
    </row>
    <row r="117" spans="1:21" s="429" customFormat="1" ht="15" customHeight="1">
      <c r="A117" s="421" t="s">
        <v>269</v>
      </c>
      <c r="B117" s="421" t="s">
        <v>317</v>
      </c>
      <c r="C117" s="95" t="s">
        <v>271</v>
      </c>
      <c r="D117" s="421" t="s">
        <v>271</v>
      </c>
      <c r="E117" s="312">
        <v>13001</v>
      </c>
      <c r="F117" s="421" t="s">
        <v>321</v>
      </c>
      <c r="G117" s="312">
        <v>13605</v>
      </c>
      <c r="H117" s="706" t="s">
        <v>605</v>
      </c>
      <c r="I117" s="706" t="s">
        <v>605</v>
      </c>
      <c r="J117" s="706" t="s">
        <v>830</v>
      </c>
      <c r="K117" s="706" t="s">
        <v>830</v>
      </c>
      <c r="L117" s="706" t="s">
        <v>605</v>
      </c>
      <c r="M117" s="706" t="s">
        <v>830</v>
      </c>
      <c r="N117" s="706" t="s">
        <v>830</v>
      </c>
      <c r="O117" s="626"/>
      <c r="P117" s="626"/>
      <c r="Q117" s="497"/>
      <c r="R117" s="497"/>
      <c r="T117" s="497"/>
      <c r="U117" s="497"/>
    </row>
    <row r="118" spans="1:21" s="429" customFormat="1" ht="15" customHeight="1">
      <c r="A118" s="421" t="s">
        <v>322</v>
      </c>
      <c r="B118" s="421" t="s">
        <v>323</v>
      </c>
      <c r="C118" s="95" t="s">
        <v>172</v>
      </c>
      <c r="D118" s="421" t="s">
        <v>323</v>
      </c>
      <c r="E118" s="312">
        <v>14101</v>
      </c>
      <c r="F118" s="421" t="s">
        <v>323</v>
      </c>
      <c r="G118" s="312">
        <v>14101</v>
      </c>
      <c r="H118" s="706" t="s">
        <v>605</v>
      </c>
      <c r="I118" s="706" t="s">
        <v>605</v>
      </c>
      <c r="J118" s="706" t="s">
        <v>830</v>
      </c>
      <c r="K118" s="706" t="s">
        <v>830</v>
      </c>
      <c r="L118" s="706" t="s">
        <v>604</v>
      </c>
      <c r="M118" s="706" t="s">
        <v>830</v>
      </c>
      <c r="N118" s="706" t="s">
        <v>830</v>
      </c>
      <c r="O118" s="626"/>
      <c r="P118" s="626"/>
      <c r="Q118" s="497"/>
      <c r="R118" s="497"/>
      <c r="T118" s="497"/>
      <c r="U118" s="497"/>
    </row>
    <row r="119" spans="1:21" s="429" customFormat="1" ht="15" customHeight="1">
      <c r="A119" s="421" t="s">
        <v>324</v>
      </c>
      <c r="B119" s="421" t="s">
        <v>325</v>
      </c>
      <c r="C119" s="95" t="s">
        <v>172</v>
      </c>
      <c r="D119" s="421" t="s">
        <v>325</v>
      </c>
      <c r="E119" s="312">
        <v>15101</v>
      </c>
      <c r="F119" s="421" t="s">
        <v>325</v>
      </c>
      <c r="G119" s="312">
        <v>15101</v>
      </c>
      <c r="H119" s="706" t="s">
        <v>604</v>
      </c>
      <c r="I119" s="706" t="s">
        <v>604</v>
      </c>
      <c r="J119" s="706" t="s">
        <v>605</v>
      </c>
      <c r="K119" s="706" t="s">
        <v>605</v>
      </c>
      <c r="L119" s="706" t="s">
        <v>604</v>
      </c>
      <c r="M119" s="706" t="s">
        <v>605</v>
      </c>
      <c r="N119" s="706" t="s">
        <v>605</v>
      </c>
      <c r="O119" s="626"/>
      <c r="P119" s="626"/>
      <c r="Q119" s="497"/>
      <c r="R119" s="497"/>
      <c r="T119" s="497"/>
      <c r="U119" s="497"/>
    </row>
    <row r="120" spans="1:21" s="429" customFormat="1" ht="15" customHeight="1">
      <c r="A120" s="421" t="s">
        <v>326</v>
      </c>
      <c r="B120" s="219" t="s">
        <v>327</v>
      </c>
      <c r="C120" s="95" t="s">
        <v>172</v>
      </c>
      <c r="D120" s="421" t="s">
        <v>328</v>
      </c>
      <c r="E120" s="312">
        <v>16101</v>
      </c>
      <c r="F120" s="421" t="s">
        <v>329</v>
      </c>
      <c r="G120" s="312">
        <v>16101</v>
      </c>
      <c r="H120" s="706" t="s">
        <v>605</v>
      </c>
      <c r="I120" s="706" t="s">
        <v>605</v>
      </c>
      <c r="J120" s="706" t="s">
        <v>830</v>
      </c>
      <c r="K120" s="706" t="s">
        <v>830</v>
      </c>
      <c r="L120" s="706" t="s">
        <v>604</v>
      </c>
      <c r="M120" s="706" t="s">
        <v>830</v>
      </c>
      <c r="N120" s="706" t="s">
        <v>830</v>
      </c>
      <c r="O120" s="626"/>
      <c r="P120" s="626"/>
      <c r="Q120" s="497"/>
      <c r="R120" s="497"/>
      <c r="T120" s="497"/>
      <c r="U120" s="497"/>
    </row>
    <row r="121" spans="1:21" s="429" customFormat="1" ht="15" customHeight="1">
      <c r="A121" s="421" t="s">
        <v>326</v>
      </c>
      <c r="B121" s="219" t="s">
        <v>327</v>
      </c>
      <c r="C121" s="95" t="s">
        <v>172</v>
      </c>
      <c r="D121" s="421" t="s">
        <v>328</v>
      </c>
      <c r="E121" s="312">
        <v>16101</v>
      </c>
      <c r="F121" s="421" t="s">
        <v>330</v>
      </c>
      <c r="G121" s="312">
        <v>16103</v>
      </c>
      <c r="H121" s="706" t="s">
        <v>604</v>
      </c>
      <c r="I121" s="706" t="s">
        <v>605</v>
      </c>
      <c r="J121" s="706" t="s">
        <v>830</v>
      </c>
      <c r="K121" s="706" t="s">
        <v>830</v>
      </c>
      <c r="L121" s="706" t="s">
        <v>604</v>
      </c>
      <c r="M121" s="706" t="s">
        <v>830</v>
      </c>
      <c r="N121" s="706" t="s">
        <v>830</v>
      </c>
      <c r="O121" s="626"/>
      <c r="P121" s="626"/>
      <c r="Q121" s="497"/>
      <c r="R121" s="497"/>
      <c r="T121" s="497"/>
      <c r="U121" s="497"/>
    </row>
    <row r="122" spans="1:21" s="429" customFormat="1" ht="15" customHeight="1">
      <c r="A122" s="421" t="s">
        <v>326</v>
      </c>
      <c r="B122" s="219" t="s">
        <v>331</v>
      </c>
      <c r="C122" s="95" t="s">
        <v>172</v>
      </c>
      <c r="D122" s="423" t="s">
        <v>332</v>
      </c>
      <c r="E122" s="312">
        <v>16301</v>
      </c>
      <c r="F122" s="423" t="s">
        <v>332</v>
      </c>
      <c r="G122" s="312">
        <v>16301</v>
      </c>
      <c r="H122" s="706" t="s">
        <v>604</v>
      </c>
      <c r="I122" s="706" t="s">
        <v>604</v>
      </c>
      <c r="J122" s="706" t="s">
        <v>605</v>
      </c>
      <c r="K122" s="706" t="s">
        <v>605</v>
      </c>
      <c r="L122" s="706" t="s">
        <v>604</v>
      </c>
      <c r="M122" s="706" t="s">
        <v>605</v>
      </c>
      <c r="N122" s="706" t="s">
        <v>605</v>
      </c>
      <c r="O122" s="626"/>
      <c r="P122" s="626"/>
      <c r="Q122" s="497"/>
      <c r="R122" s="497"/>
      <c r="T122" s="497"/>
      <c r="U122" s="497"/>
    </row>
  </sheetData>
  <mergeCells count="8">
    <mergeCell ref="B1:N1"/>
    <mergeCell ref="B2:N2"/>
    <mergeCell ref="H4:N4"/>
    <mergeCell ref="R3:S3"/>
    <mergeCell ref="T3:U3"/>
    <mergeCell ref="V3:W3"/>
    <mergeCell ref="R2:W2"/>
    <mergeCell ref="B3:N3"/>
  </mergeCells>
  <hyperlinks>
    <hyperlink ref="O2" location="Matriz_Estadisticas!A1" display="ESTADÍSTICAS" xr:uid="{00000000-0004-0000-5500-000000000000}"/>
    <hyperlink ref="A1" location="INDICE!C89" display="IP_34" xr:uid="{00000000-0004-0000-5500-000001000000}"/>
    <hyperlink ref="O1" location="INDICE!A1" display="INDICE" xr:uid="{00000000-0004-0000-5500-000002000000}"/>
    <hyperlink ref="A2" location="INDICE!C90" display="IP_34a" xr:uid="{00000000-0004-0000-5500-000003000000}"/>
    <hyperlink ref="A3" location="INDICE!C91" display="IP_48" xr:uid="{00000000-0004-0000-5500-000004000000}"/>
  </hyperlinks>
  <pageMargins left="0.7" right="0.7" top="0.75" bottom="0.75" header="0.3" footer="0.3"/>
  <pageSetup orientation="portrait" horizontalDpi="4294967293" verticalDpi="4294967293"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Hoja84"/>
  <dimension ref="A1:D38"/>
  <sheetViews>
    <sheetView workbookViewId="0"/>
  </sheetViews>
  <sheetFormatPr baseColWidth="10" defaultColWidth="11.44140625" defaultRowHeight="14.4"/>
  <cols>
    <col min="1" max="1" width="44.44140625" style="29" bestFit="1" customWidth="1"/>
    <col min="2" max="2" width="100.6640625" style="29" customWidth="1"/>
    <col min="3" max="3" width="100.6640625" style="15" customWidth="1"/>
    <col min="4" max="16384" width="11.44140625" style="15"/>
  </cols>
  <sheetData>
    <row r="1" spans="1:4">
      <c r="A1" s="442" t="s">
        <v>419</v>
      </c>
      <c r="B1" s="480" t="s">
        <v>1275</v>
      </c>
      <c r="C1" s="552" t="s">
        <v>1276</v>
      </c>
      <c r="D1" s="550" t="s">
        <v>137</v>
      </c>
    </row>
    <row r="2" spans="1:4">
      <c r="A2" s="263" t="s">
        <v>6</v>
      </c>
      <c r="B2" s="185" t="s">
        <v>124</v>
      </c>
      <c r="C2" s="185" t="s">
        <v>124</v>
      </c>
    </row>
    <row r="3" spans="1:4">
      <c r="A3" s="263" t="s">
        <v>4</v>
      </c>
      <c r="B3" s="185" t="s">
        <v>116</v>
      </c>
      <c r="C3" s="185" t="s">
        <v>116</v>
      </c>
    </row>
    <row r="4" spans="1:4">
      <c r="A4" s="263" t="s">
        <v>388</v>
      </c>
      <c r="B4" s="185" t="s">
        <v>123</v>
      </c>
      <c r="C4" s="185" t="s">
        <v>123</v>
      </c>
    </row>
    <row r="5" spans="1:4">
      <c r="A5" s="263" t="s">
        <v>9</v>
      </c>
      <c r="B5" s="185" t="s">
        <v>831</v>
      </c>
      <c r="C5" s="185" t="s">
        <v>831</v>
      </c>
    </row>
    <row r="6" spans="1:4">
      <c r="A6" s="263" t="s">
        <v>138</v>
      </c>
      <c r="B6" s="185" t="s">
        <v>468</v>
      </c>
      <c r="C6" s="185" t="s">
        <v>468</v>
      </c>
    </row>
    <row r="7" spans="1:4">
      <c r="A7" s="263" t="s">
        <v>7</v>
      </c>
      <c r="B7" s="185" t="s">
        <v>422</v>
      </c>
      <c r="C7" s="185" t="s">
        <v>422</v>
      </c>
    </row>
    <row r="8" spans="1:4">
      <c r="A8" s="263" t="s">
        <v>389</v>
      </c>
      <c r="B8" s="185">
        <v>2018</v>
      </c>
      <c r="C8" s="185">
        <v>2019</v>
      </c>
    </row>
    <row r="9" spans="1:4">
      <c r="A9" s="263" t="s">
        <v>390</v>
      </c>
      <c r="B9" s="185" t="s">
        <v>470</v>
      </c>
      <c r="C9" s="185" t="s">
        <v>470</v>
      </c>
    </row>
    <row r="10" spans="1:4" ht="82.8">
      <c r="A10" s="100" t="s">
        <v>391</v>
      </c>
      <c r="B10" s="165" t="s">
        <v>832</v>
      </c>
      <c r="C10" s="165" t="s">
        <v>1635</v>
      </c>
    </row>
    <row r="11" spans="1:4">
      <c r="A11" s="263" t="s">
        <v>392</v>
      </c>
      <c r="B11" s="185" t="s">
        <v>472</v>
      </c>
      <c r="C11" s="185" t="s">
        <v>472</v>
      </c>
    </row>
    <row r="12" spans="1:4">
      <c r="A12" s="263" t="s">
        <v>393</v>
      </c>
      <c r="B12" s="185" t="s">
        <v>542</v>
      </c>
      <c r="C12" s="185" t="s">
        <v>542</v>
      </c>
    </row>
    <row r="13" spans="1:4">
      <c r="A13" s="263" t="s">
        <v>394</v>
      </c>
      <c r="B13" s="185" t="s">
        <v>542</v>
      </c>
      <c r="C13" s="185" t="s">
        <v>542</v>
      </c>
    </row>
    <row r="14" spans="1:4">
      <c r="A14" s="263" t="s">
        <v>139</v>
      </c>
      <c r="B14" s="185" t="s">
        <v>475</v>
      </c>
      <c r="C14" s="185" t="s">
        <v>475</v>
      </c>
    </row>
    <row r="15" spans="1:4">
      <c r="A15" s="263" t="s">
        <v>395</v>
      </c>
      <c r="B15" s="273">
        <v>43061</v>
      </c>
      <c r="C15" s="273">
        <v>43061</v>
      </c>
    </row>
    <row r="16" spans="1:4">
      <c r="A16" s="263" t="s">
        <v>396</v>
      </c>
      <c r="B16" s="273">
        <v>43706</v>
      </c>
      <c r="C16" s="273">
        <v>44209</v>
      </c>
    </row>
    <row r="17" spans="1:3">
      <c r="A17" s="263" t="s">
        <v>397</v>
      </c>
      <c r="B17" s="185" t="s">
        <v>1893</v>
      </c>
      <c r="C17" s="185" t="s">
        <v>1893</v>
      </c>
    </row>
    <row r="18" spans="1:3">
      <c r="A18" s="263" t="s">
        <v>398</v>
      </c>
      <c r="B18" s="185" t="s">
        <v>833</v>
      </c>
      <c r="C18" s="185" t="s">
        <v>833</v>
      </c>
    </row>
    <row r="19" spans="1:3">
      <c r="A19" s="263" t="s">
        <v>399</v>
      </c>
      <c r="B19" s="185" t="s">
        <v>800</v>
      </c>
      <c r="C19" s="185" t="s">
        <v>800</v>
      </c>
    </row>
    <row r="20" spans="1:3">
      <c r="A20" s="263" t="s">
        <v>400</v>
      </c>
      <c r="B20" s="259" t="s">
        <v>479</v>
      </c>
      <c r="C20" s="259" t="s">
        <v>479</v>
      </c>
    </row>
    <row r="21" spans="1:3">
      <c r="A21" s="263" t="s">
        <v>403</v>
      </c>
      <c r="B21" s="185" t="s">
        <v>834</v>
      </c>
      <c r="C21" s="185" t="s">
        <v>834</v>
      </c>
    </row>
    <row r="22" spans="1:3">
      <c r="A22" s="263" t="s">
        <v>404</v>
      </c>
      <c r="B22" s="185" t="s">
        <v>835</v>
      </c>
      <c r="C22" s="185" t="s">
        <v>835</v>
      </c>
    </row>
    <row r="23" spans="1:3">
      <c r="A23" s="263" t="s">
        <v>435</v>
      </c>
      <c r="B23" s="185" t="s">
        <v>836</v>
      </c>
      <c r="C23" s="185" t="s">
        <v>836</v>
      </c>
    </row>
    <row r="24" spans="1:3">
      <c r="A24" s="263" t="s">
        <v>405</v>
      </c>
      <c r="B24" s="185">
        <v>2018</v>
      </c>
      <c r="C24" s="185">
        <v>2019</v>
      </c>
    </row>
    <row r="25" spans="1:3">
      <c r="A25" s="263" t="s">
        <v>406</v>
      </c>
      <c r="B25" s="185" t="s">
        <v>470</v>
      </c>
      <c r="C25" s="185" t="s">
        <v>470</v>
      </c>
    </row>
    <row r="26" spans="1:3">
      <c r="A26" s="263" t="s">
        <v>407</v>
      </c>
      <c r="B26" s="172" t="s">
        <v>837</v>
      </c>
      <c r="C26" s="172" t="s">
        <v>837</v>
      </c>
    </row>
    <row r="27" spans="1:3">
      <c r="A27" s="263" t="s">
        <v>408</v>
      </c>
      <c r="B27" s="185" t="s">
        <v>838</v>
      </c>
      <c r="C27" s="185" t="s">
        <v>835</v>
      </c>
    </row>
    <row r="28" spans="1:3">
      <c r="A28" s="263" t="s">
        <v>439</v>
      </c>
      <c r="B28" s="387" t="s">
        <v>839</v>
      </c>
      <c r="C28" s="708" t="s">
        <v>839</v>
      </c>
    </row>
    <row r="29" spans="1:3">
      <c r="A29" s="263" t="s">
        <v>409</v>
      </c>
      <c r="B29" s="185">
        <v>2018</v>
      </c>
      <c r="C29" s="185">
        <v>2019</v>
      </c>
    </row>
    <row r="30" spans="1:3">
      <c r="A30" s="263" t="s">
        <v>410</v>
      </c>
      <c r="B30" s="185" t="s">
        <v>470</v>
      </c>
      <c r="C30" s="185" t="s">
        <v>470</v>
      </c>
    </row>
    <row r="31" spans="1:3">
      <c r="A31" s="263" t="s">
        <v>411</v>
      </c>
      <c r="B31" s="185"/>
      <c r="C31" s="185"/>
    </row>
    <row r="32" spans="1:3">
      <c r="A32" s="263" t="s">
        <v>412</v>
      </c>
      <c r="B32" s="185"/>
      <c r="C32" s="185"/>
    </row>
    <row r="33" spans="1:3">
      <c r="A33" s="263" t="s">
        <v>440</v>
      </c>
      <c r="B33" s="103"/>
      <c r="C33" s="103"/>
    </row>
    <row r="34" spans="1:3">
      <c r="A34" s="263" t="s">
        <v>413</v>
      </c>
      <c r="B34" s="103"/>
      <c r="C34" s="103"/>
    </row>
    <row r="35" spans="1:3">
      <c r="A35" s="263" t="s">
        <v>414</v>
      </c>
      <c r="B35" s="103"/>
      <c r="C35" s="103"/>
    </row>
    <row r="36" spans="1:3">
      <c r="A36" s="263" t="s">
        <v>401</v>
      </c>
      <c r="B36" s="103" t="s">
        <v>804</v>
      </c>
      <c r="C36" s="103" t="s">
        <v>485</v>
      </c>
    </row>
    <row r="37" spans="1:3" ht="41.4">
      <c r="A37" s="263" t="s">
        <v>1267</v>
      </c>
      <c r="B37" s="262" t="s">
        <v>485</v>
      </c>
      <c r="C37" s="258" t="s">
        <v>1751</v>
      </c>
    </row>
    <row r="38" spans="1:3">
      <c r="A38" s="263" t="s">
        <v>402</v>
      </c>
      <c r="B38" s="103" t="s">
        <v>840</v>
      </c>
      <c r="C38" s="103" t="s">
        <v>840</v>
      </c>
    </row>
  </sheetData>
  <hyperlinks>
    <hyperlink ref="D1" location="INDICE!A1" display="INDICE" xr:uid="{00000000-0004-0000-5600-000000000000}"/>
    <hyperlink ref="A1" location="INDICE!C90" display="COMPONENTE" xr:uid="{00000000-0004-0000-5600-000001000000}"/>
    <hyperlink ref="C28" r:id="rId1" xr:uid="{00000000-0004-0000-5600-000002000000}"/>
  </hyperlinks>
  <pageMargins left="0.7" right="0.7" top="0.75" bottom="0.75" header="0.3" footer="0.3"/>
  <pageSetup paperSize="9" orientation="portrait" horizontalDpi="300" verticalDpi="300"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Hoja85"/>
  <dimension ref="A1:D38"/>
  <sheetViews>
    <sheetView workbookViewId="0"/>
  </sheetViews>
  <sheetFormatPr baseColWidth="10" defaultColWidth="11.44140625" defaultRowHeight="14.4"/>
  <cols>
    <col min="1" max="1" width="44.44140625" style="29" bestFit="1" customWidth="1"/>
    <col min="2" max="2" width="100.6640625" style="29" customWidth="1"/>
    <col min="3" max="3" width="100.6640625" style="15" customWidth="1"/>
    <col min="4" max="16384" width="11.44140625" style="15"/>
  </cols>
  <sheetData>
    <row r="1" spans="1:4">
      <c r="A1" s="442" t="s">
        <v>419</v>
      </c>
      <c r="B1" s="480" t="s">
        <v>1275</v>
      </c>
      <c r="C1" s="552" t="s">
        <v>1276</v>
      </c>
      <c r="D1" s="550" t="s">
        <v>137</v>
      </c>
    </row>
    <row r="2" spans="1:4">
      <c r="A2" s="263" t="s">
        <v>6</v>
      </c>
      <c r="B2" s="262" t="s">
        <v>125</v>
      </c>
      <c r="C2" s="262" t="s">
        <v>125</v>
      </c>
    </row>
    <row r="3" spans="1:4">
      <c r="A3" s="263" t="s">
        <v>4</v>
      </c>
      <c r="B3" s="262" t="s">
        <v>116</v>
      </c>
      <c r="C3" s="262" t="s">
        <v>116</v>
      </c>
    </row>
    <row r="4" spans="1:4">
      <c r="A4" s="263" t="s">
        <v>388</v>
      </c>
      <c r="B4" s="185" t="s">
        <v>123</v>
      </c>
      <c r="C4" s="185" t="s">
        <v>123</v>
      </c>
    </row>
    <row r="5" spans="1:4">
      <c r="A5" s="263" t="s">
        <v>9</v>
      </c>
      <c r="B5" s="262" t="s">
        <v>841</v>
      </c>
      <c r="C5" s="262" t="s">
        <v>841</v>
      </c>
    </row>
    <row r="6" spans="1:4">
      <c r="A6" s="263" t="s">
        <v>138</v>
      </c>
      <c r="B6" s="262" t="s">
        <v>468</v>
      </c>
      <c r="C6" s="262" t="s">
        <v>468</v>
      </c>
    </row>
    <row r="7" spans="1:4">
      <c r="A7" s="263" t="s">
        <v>7</v>
      </c>
      <c r="B7" s="262" t="s">
        <v>422</v>
      </c>
      <c r="C7" s="262" t="s">
        <v>422</v>
      </c>
    </row>
    <row r="8" spans="1:4">
      <c r="A8" s="263" t="s">
        <v>389</v>
      </c>
      <c r="B8" s="262">
        <v>2018</v>
      </c>
      <c r="C8" s="262">
        <v>2019</v>
      </c>
    </row>
    <row r="9" spans="1:4">
      <c r="A9" s="263" t="s">
        <v>390</v>
      </c>
      <c r="B9" s="262" t="s">
        <v>470</v>
      </c>
      <c r="C9" s="262" t="s">
        <v>470</v>
      </c>
    </row>
    <row r="10" spans="1:4" ht="138">
      <c r="A10" s="100" t="s">
        <v>391</v>
      </c>
      <c r="B10" s="388" t="s">
        <v>842</v>
      </c>
      <c r="C10" s="388" t="s">
        <v>1942</v>
      </c>
    </row>
    <row r="11" spans="1:4">
      <c r="A11" s="263" t="s">
        <v>392</v>
      </c>
      <c r="B11" s="262" t="s">
        <v>472</v>
      </c>
      <c r="C11" s="262" t="s">
        <v>472</v>
      </c>
    </row>
    <row r="12" spans="1:4">
      <c r="A12" s="263" t="s">
        <v>393</v>
      </c>
      <c r="B12" s="262" t="s">
        <v>542</v>
      </c>
      <c r="C12" s="262" t="s">
        <v>542</v>
      </c>
    </row>
    <row r="13" spans="1:4">
      <c r="A13" s="263" t="s">
        <v>394</v>
      </c>
      <c r="B13" s="262" t="s">
        <v>542</v>
      </c>
      <c r="C13" s="262" t="s">
        <v>542</v>
      </c>
    </row>
    <row r="14" spans="1:4">
      <c r="A14" s="263" t="s">
        <v>139</v>
      </c>
      <c r="B14" s="262" t="s">
        <v>475</v>
      </c>
      <c r="C14" s="262" t="s">
        <v>475</v>
      </c>
    </row>
    <row r="15" spans="1:4">
      <c r="A15" s="263" t="s">
        <v>395</v>
      </c>
      <c r="B15" s="261">
        <v>43061</v>
      </c>
      <c r="C15" s="261">
        <v>43061</v>
      </c>
    </row>
    <row r="16" spans="1:4">
      <c r="A16" s="263" t="s">
        <v>396</v>
      </c>
      <c r="B16" s="261">
        <v>43671</v>
      </c>
      <c r="C16" s="261">
        <v>44209</v>
      </c>
    </row>
    <row r="17" spans="1:3">
      <c r="A17" s="263" t="s">
        <v>397</v>
      </c>
      <c r="B17" s="262" t="s">
        <v>1893</v>
      </c>
      <c r="C17" s="262" t="s">
        <v>1893</v>
      </c>
    </row>
    <row r="18" spans="1:3">
      <c r="A18" s="263" t="s">
        <v>398</v>
      </c>
      <c r="B18" s="388" t="s">
        <v>833</v>
      </c>
      <c r="C18" s="388" t="s">
        <v>833</v>
      </c>
    </row>
    <row r="19" spans="1:3">
      <c r="A19" s="263" t="s">
        <v>399</v>
      </c>
      <c r="B19" s="388" t="s">
        <v>800</v>
      </c>
      <c r="C19" s="388" t="s">
        <v>800</v>
      </c>
    </row>
    <row r="20" spans="1:3">
      <c r="A20" s="263" t="s">
        <v>400</v>
      </c>
      <c r="B20" s="244" t="s">
        <v>479</v>
      </c>
      <c r="C20" s="244" t="s">
        <v>479</v>
      </c>
    </row>
    <row r="21" spans="1:3">
      <c r="A21" s="263" t="s">
        <v>403</v>
      </c>
      <c r="B21" s="388" t="s">
        <v>843</v>
      </c>
      <c r="C21" s="388" t="s">
        <v>1641</v>
      </c>
    </row>
    <row r="22" spans="1:3">
      <c r="A22" s="263" t="s">
        <v>404</v>
      </c>
      <c r="B22" s="388" t="s">
        <v>838</v>
      </c>
      <c r="C22" s="185" t="s">
        <v>835</v>
      </c>
    </row>
    <row r="23" spans="1:3">
      <c r="A23" s="263" t="s">
        <v>435</v>
      </c>
      <c r="B23" s="388" t="s">
        <v>1716</v>
      </c>
      <c r="C23" s="388" t="s">
        <v>836</v>
      </c>
    </row>
    <row r="24" spans="1:3">
      <c r="A24" s="263" t="s">
        <v>405</v>
      </c>
      <c r="B24" s="388">
        <v>2018</v>
      </c>
      <c r="C24" s="388">
        <v>2019</v>
      </c>
    </row>
    <row r="25" spans="1:3">
      <c r="A25" s="263" t="s">
        <v>406</v>
      </c>
      <c r="B25" s="388" t="s">
        <v>470</v>
      </c>
      <c r="C25" s="388" t="s">
        <v>470</v>
      </c>
    </row>
    <row r="26" spans="1:3">
      <c r="A26" s="263" t="s">
        <v>407</v>
      </c>
      <c r="B26" s="388" t="s">
        <v>837</v>
      </c>
      <c r="C26" s="388" t="s">
        <v>1642</v>
      </c>
    </row>
    <row r="27" spans="1:3">
      <c r="A27" s="278" t="s">
        <v>408</v>
      </c>
      <c r="B27" s="388" t="s">
        <v>838</v>
      </c>
      <c r="C27" s="185" t="s">
        <v>835</v>
      </c>
    </row>
    <row r="28" spans="1:3">
      <c r="A28" s="278" t="s">
        <v>439</v>
      </c>
      <c r="B28" s="366" t="s">
        <v>844</v>
      </c>
      <c r="C28" s="366" t="s">
        <v>844</v>
      </c>
    </row>
    <row r="29" spans="1:3">
      <c r="A29" s="278" t="s">
        <v>409</v>
      </c>
      <c r="B29" s="388">
        <v>2018</v>
      </c>
      <c r="C29" s="388">
        <v>2019</v>
      </c>
    </row>
    <row r="30" spans="1:3">
      <c r="A30" s="278" t="s">
        <v>410</v>
      </c>
      <c r="B30" s="388" t="s">
        <v>470</v>
      </c>
      <c r="C30" s="388" t="s">
        <v>470</v>
      </c>
    </row>
    <row r="31" spans="1:3">
      <c r="A31" s="278" t="s">
        <v>411</v>
      </c>
      <c r="B31" s="388"/>
      <c r="C31" s="388"/>
    </row>
    <row r="32" spans="1:3">
      <c r="A32" s="278" t="s">
        <v>412</v>
      </c>
      <c r="B32" s="388"/>
      <c r="C32" s="388"/>
    </row>
    <row r="33" spans="1:3">
      <c r="A33" s="278" t="s">
        <v>440</v>
      </c>
      <c r="B33" s="103"/>
      <c r="C33" s="103"/>
    </row>
    <row r="34" spans="1:3">
      <c r="A34" s="278" t="s">
        <v>413</v>
      </c>
      <c r="B34" s="103"/>
      <c r="C34" s="103"/>
    </row>
    <row r="35" spans="1:3">
      <c r="A35" s="278" t="s">
        <v>414</v>
      </c>
      <c r="B35" s="103"/>
      <c r="C35" s="103"/>
    </row>
    <row r="36" spans="1:3">
      <c r="A36" s="278" t="s">
        <v>401</v>
      </c>
      <c r="B36" s="103" t="s">
        <v>804</v>
      </c>
      <c r="C36" s="103" t="s">
        <v>485</v>
      </c>
    </row>
    <row r="37" spans="1:3" ht="41.4">
      <c r="A37" s="263" t="s">
        <v>1267</v>
      </c>
      <c r="B37" s="262" t="s">
        <v>485</v>
      </c>
      <c r="C37" s="258" t="s">
        <v>1751</v>
      </c>
    </row>
    <row r="38" spans="1:3">
      <c r="A38" s="278" t="s">
        <v>402</v>
      </c>
      <c r="B38" s="103" t="s">
        <v>845</v>
      </c>
      <c r="C38" s="103" t="s">
        <v>845</v>
      </c>
    </row>
  </sheetData>
  <hyperlinks>
    <hyperlink ref="D1" location="INDICE!A1" display="INDICE" xr:uid="{00000000-0004-0000-5700-000000000000}"/>
    <hyperlink ref="A1" location="INDICE!C91" display="COMPONENTE" xr:uid="{00000000-0004-0000-5700-000001000000}"/>
  </hyperlinks>
  <pageMargins left="0.7" right="0.7" top="0.75" bottom="0.75" header="0.3" footer="0.3"/>
  <pageSetup orientation="portrait" horizontalDpi="4294967293" verticalDpi="4294967293"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Hoja86"/>
  <dimension ref="A1:R121"/>
  <sheetViews>
    <sheetView workbookViewId="0"/>
  </sheetViews>
  <sheetFormatPr baseColWidth="10" defaultColWidth="9.10937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0.44140625" style="218" bestFit="1" customWidth="1"/>
    <col min="6" max="6" width="19" style="218" bestFit="1" customWidth="1"/>
    <col min="7" max="7" width="6" style="218" bestFit="1" customWidth="1"/>
    <col min="8" max="8" width="10" style="218" bestFit="1" customWidth="1"/>
    <col min="9" max="9" width="20" style="218" bestFit="1" customWidth="1"/>
    <col min="10" max="10" width="25.88671875" style="652" bestFit="1" customWidth="1"/>
    <col min="11" max="11" width="28.33203125" style="652" customWidth="1"/>
    <col min="12" max="12" width="29.33203125" style="652" bestFit="1" customWidth="1"/>
    <col min="13" max="13" width="10" style="652" customWidth="1"/>
    <col min="14" max="14" width="20" style="652" customWidth="1"/>
    <col min="15" max="15" width="25.88671875" style="652" bestFit="1" customWidth="1"/>
    <col min="16" max="16" width="22.109375" style="652" bestFit="1" customWidth="1"/>
    <col min="17" max="17" width="27" style="652" bestFit="1" customWidth="1"/>
    <col min="18" max="18" width="13.109375" style="527" bestFit="1" customWidth="1"/>
    <col min="19" max="19" width="10.33203125" style="218" bestFit="1" customWidth="1"/>
    <col min="20" max="16384" width="9.109375" style="218"/>
  </cols>
  <sheetData>
    <row r="1" spans="1:18" ht="15" customHeight="1">
      <c r="A1" s="443" t="s">
        <v>124</v>
      </c>
      <c r="B1" s="1102" t="s">
        <v>831</v>
      </c>
      <c r="C1" s="1103"/>
      <c r="D1" s="1103"/>
      <c r="E1" s="1103"/>
      <c r="F1" s="1103"/>
      <c r="G1" s="1103"/>
      <c r="H1" s="1103"/>
      <c r="I1" s="1103"/>
      <c r="J1" s="1103"/>
      <c r="K1" s="1103"/>
      <c r="L1" s="1103"/>
      <c r="M1" s="1103"/>
      <c r="N1" s="1103"/>
      <c r="O1" s="1103"/>
      <c r="P1" s="1103"/>
      <c r="Q1" s="1104"/>
      <c r="R1" s="625" t="s">
        <v>137</v>
      </c>
    </row>
    <row r="2" spans="1:18" ht="15" customHeight="1">
      <c r="A2" s="705" t="s">
        <v>1636</v>
      </c>
      <c r="B2" s="1105" t="s">
        <v>841</v>
      </c>
      <c r="C2" s="1106"/>
      <c r="D2" s="1106"/>
      <c r="E2" s="1106"/>
      <c r="F2" s="1106"/>
      <c r="G2" s="1106"/>
      <c r="H2" s="1106"/>
      <c r="I2" s="1106"/>
      <c r="J2" s="1106"/>
      <c r="K2" s="1106"/>
      <c r="L2" s="1106"/>
      <c r="M2" s="1106"/>
      <c r="N2" s="1106"/>
      <c r="O2" s="1106"/>
      <c r="P2" s="1106"/>
      <c r="Q2" s="1107"/>
      <c r="R2" s="625" t="s">
        <v>449</v>
      </c>
    </row>
    <row r="3" spans="1:18">
      <c r="A3" s="503"/>
      <c r="B3" s="503"/>
      <c r="C3" s="503"/>
      <c r="D3" s="707"/>
      <c r="E3" s="601"/>
      <c r="F3" s="601"/>
      <c r="G3" s="601"/>
      <c r="H3" s="1123" t="s">
        <v>1335</v>
      </c>
      <c r="I3" s="1123"/>
      <c r="J3" s="1123"/>
      <c r="K3" s="1123"/>
      <c r="L3" s="1124"/>
      <c r="M3" s="1135" t="s">
        <v>1269</v>
      </c>
      <c r="N3" s="1135"/>
      <c r="O3" s="1135"/>
      <c r="P3" s="1135"/>
      <c r="Q3" s="1135"/>
      <c r="R3" s="625"/>
    </row>
    <row r="4" spans="1:18" ht="30" customHeight="1">
      <c r="A4" s="716" t="s">
        <v>165</v>
      </c>
      <c r="B4" s="716" t="s">
        <v>166</v>
      </c>
      <c r="C4" s="716" t="s">
        <v>167</v>
      </c>
      <c r="D4" s="709" t="s">
        <v>168</v>
      </c>
      <c r="E4" s="715" t="s">
        <v>169</v>
      </c>
      <c r="F4" s="715" t="s">
        <v>11</v>
      </c>
      <c r="G4" s="715" t="s">
        <v>487</v>
      </c>
      <c r="H4" s="720" t="s">
        <v>1637</v>
      </c>
      <c r="I4" s="710" t="s">
        <v>1639</v>
      </c>
      <c r="J4" s="710" t="s">
        <v>1640</v>
      </c>
      <c r="K4" s="710" t="s">
        <v>1638</v>
      </c>
      <c r="L4" s="710" t="s">
        <v>846</v>
      </c>
      <c r="M4" s="89" t="s">
        <v>1637</v>
      </c>
      <c r="N4" s="89" t="s">
        <v>1639</v>
      </c>
      <c r="O4" s="89" t="s">
        <v>1640</v>
      </c>
      <c r="P4" s="89" t="s">
        <v>1643</v>
      </c>
      <c r="Q4" s="89" t="s">
        <v>1644</v>
      </c>
    </row>
    <row r="5" spans="1:18" s="429" customFormat="1" ht="15" customHeight="1">
      <c r="A5" s="447" t="s">
        <v>170</v>
      </c>
      <c r="B5" s="447" t="s">
        <v>171</v>
      </c>
      <c r="C5" s="448" t="s">
        <v>172</v>
      </c>
      <c r="D5" s="447" t="s">
        <v>173</v>
      </c>
      <c r="E5" s="449">
        <v>1001</v>
      </c>
      <c r="F5" s="447" t="s">
        <v>171</v>
      </c>
      <c r="G5" s="449">
        <v>1101</v>
      </c>
      <c r="H5" s="324">
        <v>1</v>
      </c>
      <c r="I5" s="711">
        <v>0</v>
      </c>
      <c r="J5" s="711">
        <v>0</v>
      </c>
      <c r="K5" s="712">
        <v>0</v>
      </c>
      <c r="L5" s="711">
        <v>0</v>
      </c>
      <c r="M5" s="324">
        <v>1</v>
      </c>
      <c r="N5" s="711">
        <v>0</v>
      </c>
      <c r="O5" s="711">
        <v>0</v>
      </c>
      <c r="P5" s="711">
        <v>0</v>
      </c>
      <c r="Q5" s="711">
        <v>0</v>
      </c>
      <c r="R5" s="626"/>
    </row>
    <row r="6" spans="1:18" s="429" customFormat="1" ht="15" customHeight="1">
      <c r="A6" s="421" t="s">
        <v>170</v>
      </c>
      <c r="B6" s="421" t="s">
        <v>171</v>
      </c>
      <c r="C6" s="95" t="s">
        <v>172</v>
      </c>
      <c r="D6" s="421" t="s">
        <v>173</v>
      </c>
      <c r="E6" s="312">
        <v>1001</v>
      </c>
      <c r="F6" s="421" t="s">
        <v>174</v>
      </c>
      <c r="G6" s="312">
        <v>1107</v>
      </c>
      <c r="H6" s="325" t="s">
        <v>847</v>
      </c>
      <c r="I6" s="325" t="s">
        <v>847</v>
      </c>
      <c r="J6" s="325" t="s">
        <v>847</v>
      </c>
      <c r="K6" s="325" t="s">
        <v>847</v>
      </c>
      <c r="L6" s="325" t="s">
        <v>847</v>
      </c>
      <c r="M6" s="325" t="s">
        <v>847</v>
      </c>
      <c r="N6" s="325" t="s">
        <v>847</v>
      </c>
      <c r="O6" s="325" t="s">
        <v>847</v>
      </c>
      <c r="P6" s="325" t="s">
        <v>847</v>
      </c>
      <c r="Q6" s="325" t="s">
        <v>847</v>
      </c>
      <c r="R6" s="626"/>
    </row>
    <row r="7" spans="1:18" s="429" customFormat="1" ht="15" customHeight="1">
      <c r="A7" s="421" t="s">
        <v>175</v>
      </c>
      <c r="B7" s="421" t="s">
        <v>175</v>
      </c>
      <c r="C7" s="95" t="s">
        <v>172</v>
      </c>
      <c r="D7" s="421" t="s">
        <v>175</v>
      </c>
      <c r="E7" s="312">
        <v>2101</v>
      </c>
      <c r="F7" s="421" t="s">
        <v>175</v>
      </c>
      <c r="G7" s="312">
        <v>2101</v>
      </c>
      <c r="H7" s="324">
        <v>2</v>
      </c>
      <c r="I7" s="711">
        <v>0</v>
      </c>
      <c r="J7" s="711">
        <v>0</v>
      </c>
      <c r="K7" s="711">
        <v>0</v>
      </c>
      <c r="L7" s="711">
        <v>0</v>
      </c>
      <c r="M7" s="324">
        <v>2</v>
      </c>
      <c r="N7" s="711">
        <v>0</v>
      </c>
      <c r="O7" s="711">
        <v>0</v>
      </c>
      <c r="P7" s="711">
        <v>0</v>
      </c>
      <c r="Q7" s="711">
        <v>0</v>
      </c>
      <c r="R7" s="626"/>
    </row>
    <row r="8" spans="1:18" s="429" customFormat="1" ht="15" customHeight="1">
      <c r="A8" s="421" t="s">
        <v>175</v>
      </c>
      <c r="B8" s="421" t="s">
        <v>176</v>
      </c>
      <c r="C8" s="95" t="s">
        <v>172</v>
      </c>
      <c r="D8" s="421" t="s">
        <v>177</v>
      </c>
      <c r="E8" s="312">
        <v>2201</v>
      </c>
      <c r="F8" s="421" t="s">
        <v>177</v>
      </c>
      <c r="G8" s="312">
        <v>2201</v>
      </c>
      <c r="H8" s="324">
        <v>4</v>
      </c>
      <c r="I8" s="711">
        <v>0</v>
      </c>
      <c r="J8" s="711">
        <v>0</v>
      </c>
      <c r="K8" s="711">
        <v>0</v>
      </c>
      <c r="L8" s="711">
        <v>0</v>
      </c>
      <c r="M8" s="324">
        <v>4</v>
      </c>
      <c r="N8" s="711">
        <v>0</v>
      </c>
      <c r="O8" s="711">
        <v>0</v>
      </c>
      <c r="P8" s="711">
        <v>0</v>
      </c>
      <c r="Q8" s="711">
        <v>0</v>
      </c>
      <c r="R8" s="626"/>
    </row>
    <row r="9" spans="1:18" s="429" customFormat="1" ht="15" customHeight="1">
      <c r="A9" s="421" t="s">
        <v>178</v>
      </c>
      <c r="B9" s="421" t="s">
        <v>179</v>
      </c>
      <c r="C9" s="95" t="s">
        <v>172</v>
      </c>
      <c r="D9" s="421" t="s">
        <v>180</v>
      </c>
      <c r="E9" s="312">
        <v>3001</v>
      </c>
      <c r="F9" s="421" t="s">
        <v>179</v>
      </c>
      <c r="G9" s="312">
        <v>3101</v>
      </c>
      <c r="H9" s="324">
        <v>1</v>
      </c>
      <c r="I9" s="711">
        <v>0</v>
      </c>
      <c r="J9" s="711">
        <v>0</v>
      </c>
      <c r="K9" s="711">
        <v>0</v>
      </c>
      <c r="L9" s="711">
        <v>0</v>
      </c>
      <c r="M9" s="324">
        <v>1</v>
      </c>
      <c r="N9" s="711">
        <v>0</v>
      </c>
      <c r="O9" s="711">
        <v>0</v>
      </c>
      <c r="P9" s="711">
        <v>0</v>
      </c>
      <c r="Q9" s="711">
        <v>0</v>
      </c>
      <c r="R9" s="626"/>
    </row>
    <row r="10" spans="1:18" s="429" customFormat="1" ht="15" customHeight="1">
      <c r="A10" s="421" t="s">
        <v>178</v>
      </c>
      <c r="B10" s="421" t="s">
        <v>179</v>
      </c>
      <c r="C10" s="95" t="s">
        <v>172</v>
      </c>
      <c r="D10" s="421" t="s">
        <v>180</v>
      </c>
      <c r="E10" s="312">
        <v>3001</v>
      </c>
      <c r="F10" s="421" t="s">
        <v>181</v>
      </c>
      <c r="G10" s="312">
        <v>3103</v>
      </c>
      <c r="H10" s="325" t="s">
        <v>847</v>
      </c>
      <c r="I10" s="325" t="s">
        <v>847</v>
      </c>
      <c r="J10" s="325" t="s">
        <v>847</v>
      </c>
      <c r="K10" s="325" t="s">
        <v>847</v>
      </c>
      <c r="L10" s="325" t="s">
        <v>847</v>
      </c>
      <c r="M10" s="325" t="s">
        <v>847</v>
      </c>
      <c r="N10" s="325" t="s">
        <v>847</v>
      </c>
      <c r="O10" s="325" t="s">
        <v>847</v>
      </c>
      <c r="P10" s="325" t="s">
        <v>847</v>
      </c>
      <c r="Q10" s="325" t="s">
        <v>847</v>
      </c>
      <c r="R10" s="626"/>
    </row>
    <row r="11" spans="1:18" s="429" customFormat="1" ht="15" customHeight="1">
      <c r="A11" s="421" t="s">
        <v>178</v>
      </c>
      <c r="B11" s="423" t="s">
        <v>182</v>
      </c>
      <c r="C11" s="95" t="s">
        <v>172</v>
      </c>
      <c r="D11" s="423" t="s">
        <v>183</v>
      </c>
      <c r="E11" s="312">
        <v>3301</v>
      </c>
      <c r="F11" s="423" t="s">
        <v>183</v>
      </c>
      <c r="G11" s="312">
        <v>3301</v>
      </c>
      <c r="H11" s="325" t="s">
        <v>847</v>
      </c>
      <c r="I11" s="325" t="s">
        <v>847</v>
      </c>
      <c r="J11" s="325" t="s">
        <v>847</v>
      </c>
      <c r="K11" s="325" t="s">
        <v>847</v>
      </c>
      <c r="L11" s="325" t="s">
        <v>847</v>
      </c>
      <c r="M11" s="325" t="s">
        <v>847</v>
      </c>
      <c r="N11" s="325" t="s">
        <v>847</v>
      </c>
      <c r="O11" s="325" t="s">
        <v>847</v>
      </c>
      <c r="P11" s="325" t="s">
        <v>847</v>
      </c>
      <c r="Q11" s="325" t="s">
        <v>847</v>
      </c>
      <c r="R11" s="626"/>
    </row>
    <row r="12" spans="1:18" s="429" customFormat="1" ht="15" customHeight="1">
      <c r="A12" s="421" t="s">
        <v>184</v>
      </c>
      <c r="B12" s="421" t="s">
        <v>185</v>
      </c>
      <c r="C12" s="95" t="s">
        <v>172</v>
      </c>
      <c r="D12" s="421" t="s">
        <v>186</v>
      </c>
      <c r="E12" s="312">
        <v>4001</v>
      </c>
      <c r="F12" s="421" t="s">
        <v>187</v>
      </c>
      <c r="G12" s="312">
        <v>4101</v>
      </c>
      <c r="H12" s="324">
        <v>1</v>
      </c>
      <c r="I12" s="711">
        <v>0</v>
      </c>
      <c r="J12" s="711">
        <v>0</v>
      </c>
      <c r="K12" s="711">
        <v>0</v>
      </c>
      <c r="L12" s="711">
        <v>0</v>
      </c>
      <c r="M12" s="324">
        <v>1</v>
      </c>
      <c r="N12" s="711">
        <v>0</v>
      </c>
      <c r="O12" s="711">
        <v>0</v>
      </c>
      <c r="P12" s="711">
        <v>0</v>
      </c>
      <c r="Q12" s="711">
        <v>0</v>
      </c>
      <c r="R12" s="626"/>
    </row>
    <row r="13" spans="1:18" s="429" customFormat="1" ht="15" customHeight="1">
      <c r="A13" s="421" t="s">
        <v>184</v>
      </c>
      <c r="B13" s="421" t="s">
        <v>185</v>
      </c>
      <c r="C13" s="95" t="s">
        <v>172</v>
      </c>
      <c r="D13" s="421" t="s">
        <v>186</v>
      </c>
      <c r="E13" s="312">
        <v>4001</v>
      </c>
      <c r="F13" s="421" t="s">
        <v>184</v>
      </c>
      <c r="G13" s="312">
        <v>4102</v>
      </c>
      <c r="H13" s="324">
        <v>1</v>
      </c>
      <c r="I13" s="711">
        <v>0</v>
      </c>
      <c r="J13" s="711">
        <v>0</v>
      </c>
      <c r="K13" s="711">
        <v>0</v>
      </c>
      <c r="L13" s="711">
        <v>0</v>
      </c>
      <c r="M13" s="324">
        <v>1</v>
      </c>
      <c r="N13" s="711">
        <v>0</v>
      </c>
      <c r="O13" s="711">
        <v>0</v>
      </c>
      <c r="P13" s="711">
        <v>0</v>
      </c>
      <c r="Q13" s="711">
        <v>0</v>
      </c>
      <c r="R13" s="626"/>
    </row>
    <row r="14" spans="1:18" s="429" customFormat="1" ht="15" customHeight="1">
      <c r="A14" s="421" t="s">
        <v>184</v>
      </c>
      <c r="B14" s="421" t="s">
        <v>188</v>
      </c>
      <c r="C14" s="95" t="s">
        <v>172</v>
      </c>
      <c r="D14" s="421" t="s">
        <v>189</v>
      </c>
      <c r="E14" s="312">
        <v>4301</v>
      </c>
      <c r="F14" s="424" t="s">
        <v>189</v>
      </c>
      <c r="G14" s="312">
        <v>4301</v>
      </c>
      <c r="H14" s="324">
        <v>1</v>
      </c>
      <c r="I14" s="711">
        <v>0</v>
      </c>
      <c r="J14" s="711">
        <v>0</v>
      </c>
      <c r="K14" s="712">
        <v>1</v>
      </c>
      <c r="L14" s="711">
        <v>100</v>
      </c>
      <c r="M14" s="324">
        <v>1</v>
      </c>
      <c r="N14" s="711">
        <v>0</v>
      </c>
      <c r="O14" s="711">
        <v>0</v>
      </c>
      <c r="P14" s="711">
        <v>1</v>
      </c>
      <c r="Q14" s="711">
        <v>100</v>
      </c>
      <c r="R14" s="626"/>
    </row>
    <row r="15" spans="1:18" s="429" customFormat="1" ht="15" customHeight="1">
      <c r="A15" s="421" t="s">
        <v>190</v>
      </c>
      <c r="B15" s="421" t="s">
        <v>190</v>
      </c>
      <c r="C15" s="95" t="s">
        <v>191</v>
      </c>
      <c r="D15" s="421" t="s">
        <v>191</v>
      </c>
      <c r="E15" s="312">
        <v>5001</v>
      </c>
      <c r="F15" s="421" t="s">
        <v>190</v>
      </c>
      <c r="G15" s="312">
        <v>5101</v>
      </c>
      <c r="H15" s="324">
        <v>11</v>
      </c>
      <c r="I15" s="712">
        <v>1</v>
      </c>
      <c r="J15" s="712">
        <v>9</v>
      </c>
      <c r="K15" s="712">
        <v>0</v>
      </c>
      <c r="L15" s="711">
        <v>0</v>
      </c>
      <c r="M15" s="324">
        <v>11</v>
      </c>
      <c r="N15" s="711">
        <v>0</v>
      </c>
      <c r="O15" s="711">
        <v>0</v>
      </c>
      <c r="P15" s="711">
        <v>0</v>
      </c>
      <c r="Q15" s="711">
        <v>0</v>
      </c>
      <c r="R15" s="626"/>
    </row>
    <row r="16" spans="1:18" s="429" customFormat="1" ht="15" customHeight="1">
      <c r="A16" s="421" t="s">
        <v>190</v>
      </c>
      <c r="B16" s="421" t="s">
        <v>190</v>
      </c>
      <c r="C16" s="95" t="s">
        <v>191</v>
      </c>
      <c r="D16" s="421" t="s">
        <v>191</v>
      </c>
      <c r="E16" s="312">
        <v>5001</v>
      </c>
      <c r="F16" s="421" t="s">
        <v>192</v>
      </c>
      <c r="G16" s="312">
        <v>5102</v>
      </c>
      <c r="H16" s="325" t="s">
        <v>847</v>
      </c>
      <c r="I16" s="325" t="s">
        <v>847</v>
      </c>
      <c r="J16" s="325" t="s">
        <v>847</v>
      </c>
      <c r="K16" s="325" t="s">
        <v>847</v>
      </c>
      <c r="L16" s="325" t="s">
        <v>847</v>
      </c>
      <c r="M16" s="325" t="s">
        <v>847</v>
      </c>
      <c r="N16" s="325" t="s">
        <v>847</v>
      </c>
      <c r="O16" s="325" t="s">
        <v>847</v>
      </c>
      <c r="P16" s="325" t="s">
        <v>847</v>
      </c>
      <c r="Q16" s="325" t="s">
        <v>847</v>
      </c>
      <c r="R16" s="626"/>
    </row>
    <row r="17" spans="1:18" s="429" customFormat="1" ht="15" customHeight="1">
      <c r="A17" s="421" t="s">
        <v>190</v>
      </c>
      <c r="B17" s="421" t="s">
        <v>190</v>
      </c>
      <c r="C17" s="95" t="s">
        <v>191</v>
      </c>
      <c r="D17" s="421" t="s">
        <v>191</v>
      </c>
      <c r="E17" s="312">
        <v>5001</v>
      </c>
      <c r="F17" s="421" t="s">
        <v>193</v>
      </c>
      <c r="G17" s="312">
        <v>5103</v>
      </c>
      <c r="H17" s="325" t="s">
        <v>847</v>
      </c>
      <c r="I17" s="325" t="s">
        <v>847</v>
      </c>
      <c r="J17" s="325" t="s">
        <v>847</v>
      </c>
      <c r="K17" s="325" t="s">
        <v>847</v>
      </c>
      <c r="L17" s="325" t="s">
        <v>847</v>
      </c>
      <c r="M17" s="325" t="s">
        <v>847</v>
      </c>
      <c r="N17" s="325" t="s">
        <v>847</v>
      </c>
      <c r="O17" s="325" t="s">
        <v>847</v>
      </c>
      <c r="P17" s="325" t="s">
        <v>847</v>
      </c>
      <c r="Q17" s="325" t="s">
        <v>847</v>
      </c>
      <c r="R17" s="626"/>
    </row>
    <row r="18" spans="1:18" s="429" customFormat="1" ht="15" customHeight="1">
      <c r="A18" s="421" t="s">
        <v>190</v>
      </c>
      <c r="B18" s="421" t="s">
        <v>190</v>
      </c>
      <c r="C18" s="95" t="s">
        <v>191</v>
      </c>
      <c r="D18" s="421" t="s">
        <v>191</v>
      </c>
      <c r="E18" s="312">
        <v>5001</v>
      </c>
      <c r="F18" s="421" t="s">
        <v>194</v>
      </c>
      <c r="G18" s="312">
        <v>5105</v>
      </c>
      <c r="H18" s="325" t="s">
        <v>847</v>
      </c>
      <c r="I18" s="325" t="s">
        <v>847</v>
      </c>
      <c r="J18" s="325" t="s">
        <v>847</v>
      </c>
      <c r="K18" s="325" t="s">
        <v>847</v>
      </c>
      <c r="L18" s="325" t="s">
        <v>847</v>
      </c>
      <c r="M18" s="325" t="s">
        <v>847</v>
      </c>
      <c r="N18" s="325" t="s">
        <v>847</v>
      </c>
      <c r="O18" s="325" t="s">
        <v>847</v>
      </c>
      <c r="P18" s="325" t="s">
        <v>847</v>
      </c>
      <c r="Q18" s="325" t="s">
        <v>847</v>
      </c>
      <c r="R18" s="626"/>
    </row>
    <row r="19" spans="1:18" s="429" customFormat="1" ht="15" customHeight="1">
      <c r="A19" s="421" t="s">
        <v>190</v>
      </c>
      <c r="B19" s="421" t="s">
        <v>190</v>
      </c>
      <c r="C19" s="95" t="s">
        <v>191</v>
      </c>
      <c r="D19" s="421" t="s">
        <v>191</v>
      </c>
      <c r="E19" s="312">
        <v>5001</v>
      </c>
      <c r="F19" s="421" t="s">
        <v>195</v>
      </c>
      <c r="G19" s="312">
        <v>5107</v>
      </c>
      <c r="H19" s="325" t="s">
        <v>847</v>
      </c>
      <c r="I19" s="325" t="s">
        <v>847</v>
      </c>
      <c r="J19" s="325" t="s">
        <v>847</v>
      </c>
      <c r="K19" s="325" t="s">
        <v>847</v>
      </c>
      <c r="L19" s="325" t="s">
        <v>847</v>
      </c>
      <c r="M19" s="325" t="s">
        <v>847</v>
      </c>
      <c r="N19" s="325" t="s">
        <v>847</v>
      </c>
      <c r="O19" s="325" t="s">
        <v>847</v>
      </c>
      <c r="P19" s="325" t="s">
        <v>847</v>
      </c>
      <c r="Q19" s="325" t="s">
        <v>847</v>
      </c>
      <c r="R19" s="626"/>
    </row>
    <row r="20" spans="1:18" s="429" customFormat="1" ht="15" customHeight="1">
      <c r="A20" s="421" t="s">
        <v>190</v>
      </c>
      <c r="B20" s="421" t="s">
        <v>190</v>
      </c>
      <c r="C20" s="95" t="s">
        <v>191</v>
      </c>
      <c r="D20" s="421" t="s">
        <v>191</v>
      </c>
      <c r="E20" s="312">
        <v>5001</v>
      </c>
      <c r="F20" s="421" t="s">
        <v>196</v>
      </c>
      <c r="G20" s="312">
        <v>5109</v>
      </c>
      <c r="H20" s="325" t="s">
        <v>847</v>
      </c>
      <c r="I20" s="325" t="s">
        <v>847</v>
      </c>
      <c r="J20" s="325" t="s">
        <v>847</v>
      </c>
      <c r="K20" s="325" t="s">
        <v>847</v>
      </c>
      <c r="L20" s="325" t="s">
        <v>847</v>
      </c>
      <c r="M20" s="324">
        <v>1</v>
      </c>
      <c r="N20" s="324">
        <v>0</v>
      </c>
      <c r="O20" s="324">
        <v>0</v>
      </c>
      <c r="P20" s="324">
        <v>0</v>
      </c>
      <c r="Q20" s="324">
        <v>0</v>
      </c>
      <c r="R20" s="626"/>
    </row>
    <row r="21" spans="1:18" s="429" customFormat="1" ht="15" customHeight="1">
      <c r="A21" s="421" t="s">
        <v>190</v>
      </c>
      <c r="B21" s="423" t="s">
        <v>197</v>
      </c>
      <c r="C21" s="95" t="s">
        <v>172</v>
      </c>
      <c r="D21" s="423" t="s">
        <v>198</v>
      </c>
      <c r="E21" s="312">
        <v>5301</v>
      </c>
      <c r="F21" s="425" t="s">
        <v>197</v>
      </c>
      <c r="G21" s="312">
        <v>5301</v>
      </c>
      <c r="H21" s="641">
        <v>1</v>
      </c>
      <c r="I21" s="713">
        <v>0</v>
      </c>
      <c r="J21" s="713">
        <v>0</v>
      </c>
      <c r="K21" s="713">
        <v>0</v>
      </c>
      <c r="L21" s="711">
        <v>0</v>
      </c>
      <c r="M21" s="641">
        <v>1</v>
      </c>
      <c r="N21" s="713">
        <v>0</v>
      </c>
      <c r="O21" s="711">
        <v>0</v>
      </c>
      <c r="P21" s="713">
        <v>0</v>
      </c>
      <c r="Q21" s="711">
        <v>0</v>
      </c>
      <c r="R21" s="626"/>
    </row>
    <row r="22" spans="1:18" s="429" customFormat="1" ht="15" customHeight="1">
      <c r="A22" s="421" t="s">
        <v>190</v>
      </c>
      <c r="B22" s="423" t="s">
        <v>197</v>
      </c>
      <c r="C22" s="95" t="s">
        <v>172</v>
      </c>
      <c r="D22" s="423" t="s">
        <v>198</v>
      </c>
      <c r="E22" s="312">
        <v>5301</v>
      </c>
      <c r="F22" s="425" t="s">
        <v>199</v>
      </c>
      <c r="G22" s="312">
        <v>5304</v>
      </c>
      <c r="H22" s="325" t="s">
        <v>847</v>
      </c>
      <c r="I22" s="325" t="s">
        <v>847</v>
      </c>
      <c r="J22" s="325" t="s">
        <v>847</v>
      </c>
      <c r="K22" s="325" t="s">
        <v>847</v>
      </c>
      <c r="L22" s="325" t="s">
        <v>847</v>
      </c>
      <c r="M22" s="325" t="s">
        <v>847</v>
      </c>
      <c r="N22" s="325" t="s">
        <v>847</v>
      </c>
      <c r="O22" s="325" t="s">
        <v>847</v>
      </c>
      <c r="P22" s="325" t="s">
        <v>847</v>
      </c>
      <c r="Q22" s="325" t="s">
        <v>847</v>
      </c>
      <c r="R22" s="626"/>
    </row>
    <row r="23" spans="1:18" s="429" customFormat="1" ht="15" customHeight="1">
      <c r="A23" s="421" t="s">
        <v>190</v>
      </c>
      <c r="B23" s="423" t="s">
        <v>200</v>
      </c>
      <c r="C23" s="95" t="s">
        <v>172</v>
      </c>
      <c r="D23" s="423" t="s">
        <v>201</v>
      </c>
      <c r="E23" s="312">
        <v>5501</v>
      </c>
      <c r="F23" s="425" t="s">
        <v>200</v>
      </c>
      <c r="G23" s="312">
        <v>5501</v>
      </c>
      <c r="H23" s="325" t="s">
        <v>847</v>
      </c>
      <c r="I23" s="325" t="s">
        <v>847</v>
      </c>
      <c r="J23" s="325" t="s">
        <v>847</v>
      </c>
      <c r="K23" s="325" t="s">
        <v>847</v>
      </c>
      <c r="L23" s="325" t="s">
        <v>847</v>
      </c>
      <c r="M23" s="325" t="s">
        <v>847</v>
      </c>
      <c r="N23" s="325" t="s">
        <v>847</v>
      </c>
      <c r="O23" s="325" t="s">
        <v>847</v>
      </c>
      <c r="P23" s="325" t="s">
        <v>847</v>
      </c>
      <c r="Q23" s="325" t="s">
        <v>847</v>
      </c>
      <c r="R23" s="626"/>
    </row>
    <row r="24" spans="1:18" s="429" customFormat="1" ht="15" customHeight="1">
      <c r="A24" s="421" t="s">
        <v>190</v>
      </c>
      <c r="B24" s="423" t="s">
        <v>200</v>
      </c>
      <c r="C24" s="95" t="s">
        <v>172</v>
      </c>
      <c r="D24" s="423" t="s">
        <v>201</v>
      </c>
      <c r="E24" s="312">
        <v>5501</v>
      </c>
      <c r="F24" s="425" t="s">
        <v>202</v>
      </c>
      <c r="G24" s="312">
        <v>5502</v>
      </c>
      <c r="H24" s="324">
        <v>1</v>
      </c>
      <c r="I24" s="711">
        <v>0</v>
      </c>
      <c r="J24" s="711">
        <v>0</v>
      </c>
      <c r="K24" s="711">
        <v>0</v>
      </c>
      <c r="L24" s="711">
        <v>0</v>
      </c>
      <c r="M24" s="324">
        <v>1</v>
      </c>
      <c r="N24" s="711">
        <v>0</v>
      </c>
      <c r="O24" s="711">
        <v>0</v>
      </c>
      <c r="P24" s="711">
        <v>0</v>
      </c>
      <c r="Q24" s="711">
        <v>0</v>
      </c>
      <c r="R24" s="626"/>
    </row>
    <row r="25" spans="1:18" s="429" customFormat="1" ht="15" customHeight="1">
      <c r="A25" s="421" t="s">
        <v>190</v>
      </c>
      <c r="B25" s="423" t="s">
        <v>200</v>
      </c>
      <c r="C25" s="95" t="s">
        <v>172</v>
      </c>
      <c r="D25" s="423" t="s">
        <v>201</v>
      </c>
      <c r="E25" s="312">
        <v>5501</v>
      </c>
      <c r="F25" s="425" t="s">
        <v>203</v>
      </c>
      <c r="G25" s="312">
        <v>5503</v>
      </c>
      <c r="H25" s="325" t="s">
        <v>847</v>
      </c>
      <c r="I25" s="325" t="s">
        <v>847</v>
      </c>
      <c r="J25" s="325" t="s">
        <v>847</v>
      </c>
      <c r="K25" s="325" t="s">
        <v>847</v>
      </c>
      <c r="L25" s="325" t="s">
        <v>847</v>
      </c>
      <c r="M25" s="325" t="s">
        <v>847</v>
      </c>
      <c r="N25" s="325" t="s">
        <v>847</v>
      </c>
      <c r="O25" s="325" t="s">
        <v>847</v>
      </c>
      <c r="P25" s="325" t="s">
        <v>847</v>
      </c>
      <c r="Q25" s="325" t="s">
        <v>847</v>
      </c>
      <c r="R25" s="626"/>
    </row>
    <row r="26" spans="1:18" s="429" customFormat="1" ht="15" customHeight="1">
      <c r="A26" s="421" t="s">
        <v>190</v>
      </c>
      <c r="B26" s="423" t="s">
        <v>200</v>
      </c>
      <c r="C26" s="95" t="s">
        <v>172</v>
      </c>
      <c r="D26" s="423" t="s">
        <v>201</v>
      </c>
      <c r="E26" s="312">
        <v>5501</v>
      </c>
      <c r="F26" s="425" t="s">
        <v>204</v>
      </c>
      <c r="G26" s="312">
        <v>5504</v>
      </c>
      <c r="H26" s="325" t="s">
        <v>847</v>
      </c>
      <c r="I26" s="325" t="s">
        <v>847</v>
      </c>
      <c r="J26" s="325" t="s">
        <v>847</v>
      </c>
      <c r="K26" s="325" t="s">
        <v>847</v>
      </c>
      <c r="L26" s="325" t="s">
        <v>847</v>
      </c>
      <c r="M26" s="325" t="s">
        <v>847</v>
      </c>
      <c r="N26" s="325" t="s">
        <v>847</v>
      </c>
      <c r="O26" s="325" t="s">
        <v>847</v>
      </c>
      <c r="P26" s="325" t="s">
        <v>847</v>
      </c>
      <c r="Q26" s="325" t="s">
        <v>847</v>
      </c>
      <c r="R26" s="626"/>
    </row>
    <row r="27" spans="1:18" s="429" customFormat="1" ht="15" customHeight="1">
      <c r="A27" s="421" t="s">
        <v>190</v>
      </c>
      <c r="B27" s="421" t="s">
        <v>205</v>
      </c>
      <c r="C27" s="95" t="s">
        <v>172</v>
      </c>
      <c r="D27" s="421" t="s">
        <v>206</v>
      </c>
      <c r="E27" s="312">
        <v>5601</v>
      </c>
      <c r="F27" s="424" t="s">
        <v>205</v>
      </c>
      <c r="G27" s="312">
        <v>5601</v>
      </c>
      <c r="H27" s="325" t="s">
        <v>847</v>
      </c>
      <c r="I27" s="325" t="s">
        <v>847</v>
      </c>
      <c r="J27" s="325" t="s">
        <v>847</v>
      </c>
      <c r="K27" s="325" t="s">
        <v>847</v>
      </c>
      <c r="L27" s="325" t="s">
        <v>847</v>
      </c>
      <c r="M27" s="325" t="s">
        <v>847</v>
      </c>
      <c r="N27" s="325" t="s">
        <v>847</v>
      </c>
      <c r="O27" s="325" t="s">
        <v>847</v>
      </c>
      <c r="P27" s="325" t="s">
        <v>847</v>
      </c>
      <c r="Q27" s="325" t="s">
        <v>847</v>
      </c>
      <c r="R27" s="626"/>
    </row>
    <row r="28" spans="1:18" s="429" customFormat="1" ht="15" customHeight="1">
      <c r="A28" s="421" t="s">
        <v>190</v>
      </c>
      <c r="B28" s="421" t="s">
        <v>205</v>
      </c>
      <c r="C28" s="95" t="s">
        <v>172</v>
      </c>
      <c r="D28" s="421" t="s">
        <v>206</v>
      </c>
      <c r="E28" s="312">
        <v>5601</v>
      </c>
      <c r="F28" s="424" t="s">
        <v>207</v>
      </c>
      <c r="G28" s="312">
        <v>5603</v>
      </c>
      <c r="H28" s="324">
        <v>1</v>
      </c>
      <c r="I28" s="711">
        <v>0</v>
      </c>
      <c r="J28" s="711">
        <v>0</v>
      </c>
      <c r="K28" s="711">
        <v>0</v>
      </c>
      <c r="L28" s="711">
        <v>0</v>
      </c>
      <c r="M28" s="324">
        <v>1</v>
      </c>
      <c r="N28" s="711">
        <v>0</v>
      </c>
      <c r="O28" s="711">
        <v>0</v>
      </c>
      <c r="P28" s="711">
        <v>0</v>
      </c>
      <c r="Q28" s="711">
        <v>0</v>
      </c>
      <c r="R28" s="626"/>
    </row>
    <row r="29" spans="1:18" s="429" customFormat="1" ht="15" customHeight="1">
      <c r="A29" s="421" t="s">
        <v>190</v>
      </c>
      <c r="B29" s="421" t="s">
        <v>205</v>
      </c>
      <c r="C29" s="95" t="s">
        <v>172</v>
      </c>
      <c r="D29" s="421" t="s">
        <v>206</v>
      </c>
      <c r="E29" s="312">
        <v>5601</v>
      </c>
      <c r="F29" s="424" t="s">
        <v>208</v>
      </c>
      <c r="G29" s="312">
        <v>5606</v>
      </c>
      <c r="H29" s="325" t="s">
        <v>847</v>
      </c>
      <c r="I29" s="325" t="s">
        <v>847</v>
      </c>
      <c r="J29" s="325" t="s">
        <v>847</v>
      </c>
      <c r="K29" s="325" t="s">
        <v>847</v>
      </c>
      <c r="L29" s="325" t="s">
        <v>847</v>
      </c>
      <c r="M29" s="325" t="s">
        <v>847</v>
      </c>
      <c r="N29" s="325" t="s">
        <v>847</v>
      </c>
      <c r="O29" s="325" t="s">
        <v>847</v>
      </c>
      <c r="P29" s="325" t="s">
        <v>847</v>
      </c>
      <c r="Q29" s="325" t="s">
        <v>847</v>
      </c>
      <c r="R29" s="626"/>
    </row>
    <row r="30" spans="1:18" s="429" customFormat="1" ht="15" customHeight="1">
      <c r="A30" s="421" t="s">
        <v>190</v>
      </c>
      <c r="B30" s="423" t="s">
        <v>209</v>
      </c>
      <c r="C30" s="95" t="s">
        <v>172</v>
      </c>
      <c r="D30" s="423" t="s">
        <v>210</v>
      </c>
      <c r="E30" s="312">
        <v>5701</v>
      </c>
      <c r="F30" s="425" t="s">
        <v>210</v>
      </c>
      <c r="G30" s="312">
        <v>5701</v>
      </c>
      <c r="H30" s="325" t="s">
        <v>847</v>
      </c>
      <c r="I30" s="325" t="s">
        <v>847</v>
      </c>
      <c r="J30" s="325" t="s">
        <v>847</v>
      </c>
      <c r="K30" s="325" t="s">
        <v>847</v>
      </c>
      <c r="L30" s="325" t="s">
        <v>847</v>
      </c>
      <c r="M30" s="325" t="s">
        <v>847</v>
      </c>
      <c r="N30" s="325" t="s">
        <v>847</v>
      </c>
      <c r="O30" s="325" t="s">
        <v>847</v>
      </c>
      <c r="P30" s="325" t="s">
        <v>847</v>
      </c>
      <c r="Q30" s="325" t="s">
        <v>847</v>
      </c>
      <c r="R30" s="626"/>
    </row>
    <row r="31" spans="1:18" s="429" customFormat="1" ht="15" customHeight="1">
      <c r="A31" s="421" t="s">
        <v>190</v>
      </c>
      <c r="B31" s="421" t="s">
        <v>211</v>
      </c>
      <c r="C31" s="95" t="s">
        <v>191</v>
      </c>
      <c r="D31" s="421" t="s">
        <v>191</v>
      </c>
      <c r="E31" s="312">
        <v>5001</v>
      </c>
      <c r="F31" s="421" t="s">
        <v>212</v>
      </c>
      <c r="G31" s="312">
        <v>5801</v>
      </c>
      <c r="H31" s="325" t="s">
        <v>847</v>
      </c>
      <c r="I31" s="325" t="s">
        <v>847</v>
      </c>
      <c r="J31" s="325" t="s">
        <v>847</v>
      </c>
      <c r="K31" s="325" t="s">
        <v>847</v>
      </c>
      <c r="L31" s="325" t="s">
        <v>847</v>
      </c>
      <c r="M31" s="325" t="s">
        <v>847</v>
      </c>
      <c r="N31" s="325" t="s">
        <v>847</v>
      </c>
      <c r="O31" s="325" t="s">
        <v>847</v>
      </c>
      <c r="P31" s="325" t="s">
        <v>847</v>
      </c>
      <c r="Q31" s="325" t="s">
        <v>847</v>
      </c>
      <c r="R31" s="626"/>
    </row>
    <row r="32" spans="1:18" s="429" customFormat="1" ht="15" customHeight="1">
      <c r="A32" s="421" t="s">
        <v>190</v>
      </c>
      <c r="B32" s="421" t="s">
        <v>211</v>
      </c>
      <c r="C32" s="95" t="s">
        <v>191</v>
      </c>
      <c r="D32" s="421" t="s">
        <v>191</v>
      </c>
      <c r="E32" s="312">
        <v>5001</v>
      </c>
      <c r="F32" s="421" t="s">
        <v>213</v>
      </c>
      <c r="G32" s="312">
        <v>5802</v>
      </c>
      <c r="H32" s="325" t="s">
        <v>847</v>
      </c>
      <c r="I32" s="325" t="s">
        <v>847</v>
      </c>
      <c r="J32" s="325" t="s">
        <v>847</v>
      </c>
      <c r="K32" s="325" t="s">
        <v>847</v>
      </c>
      <c r="L32" s="325" t="s">
        <v>847</v>
      </c>
      <c r="M32" s="325" t="s">
        <v>847</v>
      </c>
      <c r="N32" s="325" t="s">
        <v>847</v>
      </c>
      <c r="O32" s="325" t="s">
        <v>847</v>
      </c>
      <c r="P32" s="325" t="s">
        <v>847</v>
      </c>
      <c r="Q32" s="325" t="s">
        <v>847</v>
      </c>
      <c r="R32" s="626"/>
    </row>
    <row r="33" spans="1:18" s="429" customFormat="1" ht="15" customHeight="1">
      <c r="A33" s="421" t="s">
        <v>190</v>
      </c>
      <c r="B33" s="421" t="s">
        <v>211</v>
      </c>
      <c r="C33" s="95" t="s">
        <v>191</v>
      </c>
      <c r="D33" s="421" t="s">
        <v>191</v>
      </c>
      <c r="E33" s="312">
        <v>5001</v>
      </c>
      <c r="F33" s="421" t="s">
        <v>214</v>
      </c>
      <c r="G33" s="312">
        <v>5803</v>
      </c>
      <c r="H33" s="325" t="s">
        <v>847</v>
      </c>
      <c r="I33" s="325" t="s">
        <v>847</v>
      </c>
      <c r="J33" s="325" t="s">
        <v>847</v>
      </c>
      <c r="K33" s="325" t="s">
        <v>847</v>
      </c>
      <c r="L33" s="325" t="s">
        <v>847</v>
      </c>
      <c r="M33" s="325" t="s">
        <v>847</v>
      </c>
      <c r="N33" s="325" t="s">
        <v>847</v>
      </c>
      <c r="O33" s="325" t="s">
        <v>847</v>
      </c>
      <c r="P33" s="325" t="s">
        <v>847</v>
      </c>
      <c r="Q33" s="325" t="s">
        <v>847</v>
      </c>
      <c r="R33" s="626"/>
    </row>
    <row r="34" spans="1:18" s="429" customFormat="1" ht="15" customHeight="1">
      <c r="A34" s="421" t="s">
        <v>190</v>
      </c>
      <c r="B34" s="421" t="s">
        <v>211</v>
      </c>
      <c r="C34" s="95" t="s">
        <v>191</v>
      </c>
      <c r="D34" s="421" t="s">
        <v>191</v>
      </c>
      <c r="E34" s="312">
        <v>5001</v>
      </c>
      <c r="F34" s="421" t="s">
        <v>215</v>
      </c>
      <c r="G34" s="312">
        <v>5804</v>
      </c>
      <c r="H34" s="325" t="s">
        <v>847</v>
      </c>
      <c r="I34" s="325" t="s">
        <v>847</v>
      </c>
      <c r="J34" s="325" t="s">
        <v>847</v>
      </c>
      <c r="K34" s="325" t="s">
        <v>847</v>
      </c>
      <c r="L34" s="325" t="s">
        <v>847</v>
      </c>
      <c r="M34" s="325" t="s">
        <v>847</v>
      </c>
      <c r="N34" s="325" t="s">
        <v>847</v>
      </c>
      <c r="O34" s="325" t="s">
        <v>847</v>
      </c>
      <c r="P34" s="325" t="s">
        <v>847</v>
      </c>
      <c r="Q34" s="325" t="s">
        <v>847</v>
      </c>
      <c r="R34" s="626"/>
    </row>
    <row r="35" spans="1:18" s="429" customFormat="1" ht="15" customHeight="1">
      <c r="A35" s="421" t="s">
        <v>216</v>
      </c>
      <c r="B35" s="421" t="s">
        <v>217</v>
      </c>
      <c r="C35" s="95" t="s">
        <v>172</v>
      </c>
      <c r="D35" s="421" t="s">
        <v>218</v>
      </c>
      <c r="E35" s="312">
        <v>6001</v>
      </c>
      <c r="F35" s="421" t="s">
        <v>219</v>
      </c>
      <c r="G35" s="312">
        <v>6101</v>
      </c>
      <c r="H35" s="324">
        <v>3</v>
      </c>
      <c r="I35" s="711">
        <v>0</v>
      </c>
      <c r="J35" s="711">
        <v>0</v>
      </c>
      <c r="K35" s="711">
        <v>0</v>
      </c>
      <c r="L35" s="711">
        <v>0</v>
      </c>
      <c r="M35" s="324">
        <v>3</v>
      </c>
      <c r="N35" s="711">
        <v>0</v>
      </c>
      <c r="O35" s="711">
        <v>0</v>
      </c>
      <c r="P35" s="711">
        <v>0</v>
      </c>
      <c r="Q35" s="711">
        <v>0</v>
      </c>
      <c r="R35" s="626"/>
    </row>
    <row r="36" spans="1:18" s="429" customFormat="1" ht="15" customHeight="1">
      <c r="A36" s="421" t="s">
        <v>216</v>
      </c>
      <c r="B36" s="421" t="s">
        <v>217</v>
      </c>
      <c r="C36" s="95" t="s">
        <v>172</v>
      </c>
      <c r="D36" s="421" t="s">
        <v>218</v>
      </c>
      <c r="E36" s="312">
        <v>6001</v>
      </c>
      <c r="F36" s="421" t="s">
        <v>220</v>
      </c>
      <c r="G36" s="312">
        <v>6108</v>
      </c>
      <c r="H36" s="324">
        <v>2</v>
      </c>
      <c r="I36" s="711">
        <v>0</v>
      </c>
      <c r="J36" s="711">
        <v>0</v>
      </c>
      <c r="K36" s="712">
        <v>1</v>
      </c>
      <c r="L36" s="711">
        <v>50</v>
      </c>
      <c r="M36" s="324">
        <v>2</v>
      </c>
      <c r="N36" s="711">
        <v>0</v>
      </c>
      <c r="O36" s="711">
        <v>0</v>
      </c>
      <c r="P36" s="711">
        <v>0</v>
      </c>
      <c r="Q36" s="711">
        <v>0</v>
      </c>
      <c r="R36" s="626"/>
    </row>
    <row r="37" spans="1:18" s="429" customFormat="1" ht="15" customHeight="1">
      <c r="A37" s="421" t="s">
        <v>216</v>
      </c>
      <c r="B37" s="423" t="s">
        <v>217</v>
      </c>
      <c r="C37" s="95" t="s">
        <v>172</v>
      </c>
      <c r="D37" s="423" t="s">
        <v>221</v>
      </c>
      <c r="E37" s="312">
        <v>6115</v>
      </c>
      <c r="F37" s="423" t="s">
        <v>221</v>
      </c>
      <c r="G37" s="312">
        <v>6115</v>
      </c>
      <c r="H37" s="325" t="s">
        <v>847</v>
      </c>
      <c r="I37" s="325" t="s">
        <v>847</v>
      </c>
      <c r="J37" s="325" t="s">
        <v>847</v>
      </c>
      <c r="K37" s="325" t="s">
        <v>847</v>
      </c>
      <c r="L37" s="325" t="s">
        <v>847</v>
      </c>
      <c r="M37" s="325" t="s">
        <v>847</v>
      </c>
      <c r="N37" s="325" t="s">
        <v>847</v>
      </c>
      <c r="O37" s="325" t="s">
        <v>847</v>
      </c>
      <c r="P37" s="325" t="s">
        <v>847</v>
      </c>
      <c r="Q37" s="325" t="s">
        <v>847</v>
      </c>
      <c r="R37" s="626"/>
    </row>
    <row r="38" spans="1:18" s="429" customFormat="1" ht="15" customHeight="1">
      <c r="A38" s="421" t="s">
        <v>216</v>
      </c>
      <c r="B38" s="423" t="s">
        <v>222</v>
      </c>
      <c r="C38" s="95" t="s">
        <v>172</v>
      </c>
      <c r="D38" s="423" t="s">
        <v>223</v>
      </c>
      <c r="E38" s="312">
        <v>6301</v>
      </c>
      <c r="F38" s="425" t="s">
        <v>223</v>
      </c>
      <c r="G38" s="312">
        <v>6301</v>
      </c>
      <c r="H38" s="325" t="s">
        <v>847</v>
      </c>
      <c r="I38" s="325" t="s">
        <v>847</v>
      </c>
      <c r="J38" s="325" t="s">
        <v>847</v>
      </c>
      <c r="K38" s="325" t="s">
        <v>847</v>
      </c>
      <c r="L38" s="325" t="s">
        <v>847</v>
      </c>
      <c r="M38" s="325" t="s">
        <v>847</v>
      </c>
      <c r="N38" s="325" t="s">
        <v>847</v>
      </c>
      <c r="O38" s="325" t="s">
        <v>847</v>
      </c>
      <c r="P38" s="325" t="s">
        <v>847</v>
      </c>
      <c r="Q38" s="325" t="s">
        <v>847</v>
      </c>
      <c r="R38" s="626"/>
    </row>
    <row r="39" spans="1:18" s="429" customFormat="1" ht="15" customHeight="1">
      <c r="A39" s="421" t="s">
        <v>224</v>
      </c>
      <c r="B39" s="421" t="s">
        <v>225</v>
      </c>
      <c r="C39" s="95" t="s">
        <v>172</v>
      </c>
      <c r="D39" s="421" t="s">
        <v>226</v>
      </c>
      <c r="E39" s="312">
        <v>7001</v>
      </c>
      <c r="F39" s="421" t="s">
        <v>225</v>
      </c>
      <c r="G39" s="312">
        <v>7101</v>
      </c>
      <c r="H39" s="325" t="s">
        <v>847</v>
      </c>
      <c r="I39" s="325" t="s">
        <v>847</v>
      </c>
      <c r="J39" s="325" t="s">
        <v>847</v>
      </c>
      <c r="K39" s="325" t="s">
        <v>847</v>
      </c>
      <c r="L39" s="325" t="s">
        <v>847</v>
      </c>
      <c r="M39" s="325" t="s">
        <v>847</v>
      </c>
      <c r="N39" s="325" t="s">
        <v>847</v>
      </c>
      <c r="O39" s="325" t="s">
        <v>847</v>
      </c>
      <c r="P39" s="325" t="s">
        <v>847</v>
      </c>
      <c r="Q39" s="325" t="s">
        <v>847</v>
      </c>
      <c r="R39" s="626"/>
    </row>
    <row r="40" spans="1:18" s="429" customFormat="1" ht="15" customHeight="1">
      <c r="A40" s="421" t="s">
        <v>224</v>
      </c>
      <c r="B40" s="423" t="s">
        <v>225</v>
      </c>
      <c r="C40" s="95" t="s">
        <v>172</v>
      </c>
      <c r="D40" s="423" t="s">
        <v>227</v>
      </c>
      <c r="E40" s="312">
        <v>7102</v>
      </c>
      <c r="F40" s="423" t="s">
        <v>227</v>
      </c>
      <c r="G40" s="312">
        <v>7102</v>
      </c>
      <c r="H40" s="325" t="s">
        <v>847</v>
      </c>
      <c r="I40" s="325" t="s">
        <v>847</v>
      </c>
      <c r="J40" s="325" t="s">
        <v>847</v>
      </c>
      <c r="K40" s="325" t="s">
        <v>847</v>
      </c>
      <c r="L40" s="325" t="s">
        <v>847</v>
      </c>
      <c r="M40" s="325" t="s">
        <v>847</v>
      </c>
      <c r="N40" s="325" t="s">
        <v>847</v>
      </c>
      <c r="O40" s="325" t="s">
        <v>847</v>
      </c>
      <c r="P40" s="325" t="s">
        <v>847</v>
      </c>
      <c r="Q40" s="325" t="s">
        <v>847</v>
      </c>
      <c r="R40" s="626"/>
    </row>
    <row r="41" spans="1:18" s="429" customFormat="1" ht="15" customHeight="1">
      <c r="A41" s="421" t="s">
        <v>224</v>
      </c>
      <c r="B41" s="421" t="s">
        <v>225</v>
      </c>
      <c r="C41" s="95" t="s">
        <v>172</v>
      </c>
      <c r="D41" s="421" t="s">
        <v>226</v>
      </c>
      <c r="E41" s="312">
        <v>7001</v>
      </c>
      <c r="F41" s="421" t="s">
        <v>224</v>
      </c>
      <c r="G41" s="312">
        <v>7105</v>
      </c>
      <c r="H41" s="325" t="s">
        <v>847</v>
      </c>
      <c r="I41" s="325" t="s">
        <v>847</v>
      </c>
      <c r="J41" s="325" t="s">
        <v>847</v>
      </c>
      <c r="K41" s="325" t="s">
        <v>847</v>
      </c>
      <c r="L41" s="325" t="s">
        <v>847</v>
      </c>
      <c r="M41" s="325" t="s">
        <v>847</v>
      </c>
      <c r="N41" s="325" t="s">
        <v>847</v>
      </c>
      <c r="O41" s="325" t="s">
        <v>847</v>
      </c>
      <c r="P41" s="325" t="s">
        <v>847</v>
      </c>
      <c r="Q41" s="325" t="s">
        <v>847</v>
      </c>
      <c r="R41" s="626"/>
    </row>
    <row r="42" spans="1:18" s="429" customFormat="1" ht="15" customHeight="1">
      <c r="A42" s="421" t="s">
        <v>224</v>
      </c>
      <c r="B42" s="421" t="s">
        <v>228</v>
      </c>
      <c r="C42" s="95" t="s">
        <v>172</v>
      </c>
      <c r="D42" s="421" t="s">
        <v>229</v>
      </c>
      <c r="E42" s="312">
        <v>7301</v>
      </c>
      <c r="F42" s="424" t="s">
        <v>228</v>
      </c>
      <c r="G42" s="312">
        <v>7301</v>
      </c>
      <c r="H42" s="324">
        <v>1</v>
      </c>
      <c r="I42" s="711">
        <v>0</v>
      </c>
      <c r="J42" s="711">
        <v>0</v>
      </c>
      <c r="K42" s="711">
        <v>0</v>
      </c>
      <c r="L42" s="711">
        <v>0</v>
      </c>
      <c r="M42" s="324">
        <v>1</v>
      </c>
      <c r="N42" s="711">
        <v>0</v>
      </c>
      <c r="O42" s="711">
        <v>0</v>
      </c>
      <c r="P42" s="711">
        <v>0</v>
      </c>
      <c r="Q42" s="711">
        <v>0</v>
      </c>
      <c r="R42" s="626"/>
    </row>
    <row r="43" spans="1:18" s="429" customFormat="1" ht="15" customHeight="1">
      <c r="A43" s="421" t="s">
        <v>224</v>
      </c>
      <c r="B43" s="421" t="s">
        <v>228</v>
      </c>
      <c r="C43" s="95" t="s">
        <v>172</v>
      </c>
      <c r="D43" s="421" t="s">
        <v>229</v>
      </c>
      <c r="E43" s="312">
        <v>7301</v>
      </c>
      <c r="F43" s="424" t="s">
        <v>230</v>
      </c>
      <c r="G43" s="312">
        <v>7305</v>
      </c>
      <c r="H43" s="325" t="s">
        <v>847</v>
      </c>
      <c r="I43" s="325" t="s">
        <v>847</v>
      </c>
      <c r="J43" s="325" t="s">
        <v>847</v>
      </c>
      <c r="K43" s="325" t="s">
        <v>847</v>
      </c>
      <c r="L43" s="325" t="s">
        <v>847</v>
      </c>
      <c r="M43" s="325" t="s">
        <v>847</v>
      </c>
      <c r="N43" s="325" t="s">
        <v>847</v>
      </c>
      <c r="O43" s="325" t="s">
        <v>847</v>
      </c>
      <c r="P43" s="325" t="s">
        <v>847</v>
      </c>
      <c r="Q43" s="325" t="s">
        <v>847</v>
      </c>
      <c r="R43" s="626"/>
    </row>
    <row r="44" spans="1:18" s="429" customFormat="1" ht="15" customHeight="1">
      <c r="A44" s="421" t="s">
        <v>224</v>
      </c>
      <c r="B44" s="421" t="s">
        <v>228</v>
      </c>
      <c r="C44" s="95" t="s">
        <v>172</v>
      </c>
      <c r="D44" s="421" t="s">
        <v>229</v>
      </c>
      <c r="E44" s="312">
        <v>7301</v>
      </c>
      <c r="F44" s="424" t="s">
        <v>231</v>
      </c>
      <c r="G44" s="312">
        <v>7306</v>
      </c>
      <c r="H44" s="325" t="s">
        <v>847</v>
      </c>
      <c r="I44" s="325" t="s">
        <v>847</v>
      </c>
      <c r="J44" s="325" t="s">
        <v>847</v>
      </c>
      <c r="K44" s="325" t="s">
        <v>847</v>
      </c>
      <c r="L44" s="325" t="s">
        <v>847</v>
      </c>
      <c r="M44" s="325" t="s">
        <v>847</v>
      </c>
      <c r="N44" s="325" t="s">
        <v>847</v>
      </c>
      <c r="O44" s="325" t="s">
        <v>847</v>
      </c>
      <c r="P44" s="325" t="s">
        <v>847</v>
      </c>
      <c r="Q44" s="325" t="s">
        <v>847</v>
      </c>
      <c r="R44" s="626"/>
    </row>
    <row r="45" spans="1:18" s="429" customFormat="1" ht="15" customHeight="1">
      <c r="A45" s="421" t="s">
        <v>224</v>
      </c>
      <c r="B45" s="423" t="s">
        <v>232</v>
      </c>
      <c r="C45" s="95" t="s">
        <v>172</v>
      </c>
      <c r="D45" s="423" t="s">
        <v>232</v>
      </c>
      <c r="E45" s="312">
        <v>7401</v>
      </c>
      <c r="F45" s="425" t="s">
        <v>232</v>
      </c>
      <c r="G45" s="312">
        <v>7401</v>
      </c>
      <c r="H45" s="325" t="s">
        <v>847</v>
      </c>
      <c r="I45" s="325" t="s">
        <v>847</v>
      </c>
      <c r="J45" s="325" t="s">
        <v>847</v>
      </c>
      <c r="K45" s="325" t="s">
        <v>847</v>
      </c>
      <c r="L45" s="325" t="s">
        <v>847</v>
      </c>
      <c r="M45" s="325" t="s">
        <v>847</v>
      </c>
      <c r="N45" s="325" t="s">
        <v>847</v>
      </c>
      <c r="O45" s="325" t="s">
        <v>847</v>
      </c>
      <c r="P45" s="325" t="s">
        <v>847</v>
      </c>
      <c r="Q45" s="325" t="s">
        <v>847</v>
      </c>
      <c r="R45" s="626"/>
    </row>
    <row r="46" spans="1:18" s="429" customFormat="1" ht="15" customHeight="1">
      <c r="A46" s="421" t="s">
        <v>233</v>
      </c>
      <c r="B46" s="421" t="s">
        <v>234</v>
      </c>
      <c r="C46" s="95" t="s">
        <v>235</v>
      </c>
      <c r="D46" s="421" t="s">
        <v>235</v>
      </c>
      <c r="E46" s="312">
        <v>8001</v>
      </c>
      <c r="F46" s="421" t="s">
        <v>234</v>
      </c>
      <c r="G46" s="312">
        <v>8101</v>
      </c>
      <c r="H46" s="325" t="s">
        <v>847</v>
      </c>
      <c r="I46" s="325" t="s">
        <v>847</v>
      </c>
      <c r="J46" s="325" t="s">
        <v>847</v>
      </c>
      <c r="K46" s="325" t="s">
        <v>847</v>
      </c>
      <c r="L46" s="325" t="s">
        <v>847</v>
      </c>
      <c r="M46" s="325" t="s">
        <v>847</v>
      </c>
      <c r="N46" s="325" t="s">
        <v>847</v>
      </c>
      <c r="O46" s="325" t="s">
        <v>847</v>
      </c>
      <c r="P46" s="325" t="s">
        <v>847</v>
      </c>
      <c r="Q46" s="325" t="s">
        <v>847</v>
      </c>
      <c r="R46" s="626"/>
    </row>
    <row r="47" spans="1:18" s="429" customFormat="1" ht="15" customHeight="1">
      <c r="A47" s="421" t="s">
        <v>233</v>
      </c>
      <c r="B47" s="421" t="s">
        <v>234</v>
      </c>
      <c r="C47" s="95" t="s">
        <v>235</v>
      </c>
      <c r="D47" s="421" t="s">
        <v>235</v>
      </c>
      <c r="E47" s="312">
        <v>8001</v>
      </c>
      <c r="F47" s="421" t="s">
        <v>236</v>
      </c>
      <c r="G47" s="312">
        <v>8102</v>
      </c>
      <c r="H47" s="324">
        <v>2</v>
      </c>
      <c r="I47" s="711">
        <v>0</v>
      </c>
      <c r="J47" s="711">
        <v>0</v>
      </c>
      <c r="K47" s="711">
        <v>0</v>
      </c>
      <c r="L47" s="711">
        <v>0</v>
      </c>
      <c r="M47" s="324">
        <v>2</v>
      </c>
      <c r="N47" s="711">
        <v>0</v>
      </c>
      <c r="O47" s="711">
        <v>0</v>
      </c>
      <c r="P47" s="711">
        <v>0</v>
      </c>
      <c r="Q47" s="711">
        <v>0</v>
      </c>
      <c r="R47" s="626"/>
    </row>
    <row r="48" spans="1:18" s="429" customFormat="1" ht="15" customHeight="1">
      <c r="A48" s="421" t="s">
        <v>233</v>
      </c>
      <c r="B48" s="421" t="s">
        <v>234</v>
      </c>
      <c r="C48" s="95" t="s">
        <v>235</v>
      </c>
      <c r="D48" s="421" t="s">
        <v>235</v>
      </c>
      <c r="E48" s="312">
        <v>8001</v>
      </c>
      <c r="F48" s="421" t="s">
        <v>237</v>
      </c>
      <c r="G48" s="312">
        <v>8103</v>
      </c>
      <c r="H48" s="325" t="s">
        <v>847</v>
      </c>
      <c r="I48" s="325" t="s">
        <v>847</v>
      </c>
      <c r="J48" s="325" t="s">
        <v>847</v>
      </c>
      <c r="K48" s="325" t="s">
        <v>847</v>
      </c>
      <c r="L48" s="325" t="s">
        <v>847</v>
      </c>
      <c r="M48" s="325" t="s">
        <v>847</v>
      </c>
      <c r="N48" s="325" t="s">
        <v>847</v>
      </c>
      <c r="O48" s="325" t="s">
        <v>847</v>
      </c>
      <c r="P48" s="325" t="s">
        <v>847</v>
      </c>
      <c r="Q48" s="325" t="s">
        <v>847</v>
      </c>
      <c r="R48" s="626"/>
    </row>
    <row r="49" spans="1:18" s="429" customFormat="1" ht="15" customHeight="1">
      <c r="A49" s="421" t="s">
        <v>233</v>
      </c>
      <c r="B49" s="421" t="s">
        <v>234</v>
      </c>
      <c r="C49" s="95" t="s">
        <v>235</v>
      </c>
      <c r="D49" s="421" t="s">
        <v>235</v>
      </c>
      <c r="E49" s="312">
        <v>8001</v>
      </c>
      <c r="F49" s="421" t="s">
        <v>238</v>
      </c>
      <c r="G49" s="312">
        <v>8105</v>
      </c>
      <c r="H49" s="325" t="s">
        <v>847</v>
      </c>
      <c r="I49" s="325" t="s">
        <v>847</v>
      </c>
      <c r="J49" s="325" t="s">
        <v>847</v>
      </c>
      <c r="K49" s="325" t="s">
        <v>847</v>
      </c>
      <c r="L49" s="325" t="s">
        <v>847</v>
      </c>
      <c r="M49" s="325" t="s">
        <v>847</v>
      </c>
      <c r="N49" s="325" t="s">
        <v>847</v>
      </c>
      <c r="O49" s="325" t="s">
        <v>847</v>
      </c>
      <c r="P49" s="325" t="s">
        <v>847</v>
      </c>
      <c r="Q49" s="325" t="s">
        <v>847</v>
      </c>
      <c r="R49" s="626"/>
    </row>
    <row r="50" spans="1:18" s="429" customFormat="1" ht="15" customHeight="1">
      <c r="A50" s="421" t="s">
        <v>233</v>
      </c>
      <c r="B50" s="421" t="s">
        <v>234</v>
      </c>
      <c r="C50" s="95" t="s">
        <v>235</v>
      </c>
      <c r="D50" s="421" t="s">
        <v>235</v>
      </c>
      <c r="E50" s="312">
        <v>8001</v>
      </c>
      <c r="F50" s="421" t="s">
        <v>239</v>
      </c>
      <c r="G50" s="312">
        <v>8106</v>
      </c>
      <c r="H50" s="324">
        <v>1</v>
      </c>
      <c r="I50" s="711">
        <v>0</v>
      </c>
      <c r="J50" s="711">
        <v>0</v>
      </c>
      <c r="K50" s="711">
        <v>0</v>
      </c>
      <c r="L50" s="711">
        <v>0</v>
      </c>
      <c r="M50" s="324">
        <v>1</v>
      </c>
      <c r="N50" s="711">
        <v>0</v>
      </c>
      <c r="O50" s="711">
        <v>0</v>
      </c>
      <c r="P50" s="711">
        <v>0</v>
      </c>
      <c r="Q50" s="711">
        <v>0</v>
      </c>
      <c r="R50" s="626"/>
    </row>
    <row r="51" spans="1:18" s="429" customFormat="1" ht="15" customHeight="1">
      <c r="A51" s="421" t="s">
        <v>233</v>
      </c>
      <c r="B51" s="421" t="s">
        <v>234</v>
      </c>
      <c r="C51" s="95" t="s">
        <v>235</v>
      </c>
      <c r="D51" s="421" t="s">
        <v>235</v>
      </c>
      <c r="E51" s="312">
        <v>8001</v>
      </c>
      <c r="F51" s="421" t="s">
        <v>240</v>
      </c>
      <c r="G51" s="312">
        <v>8107</v>
      </c>
      <c r="H51" s="325" t="s">
        <v>847</v>
      </c>
      <c r="I51" s="325" t="s">
        <v>847</v>
      </c>
      <c r="J51" s="325" t="s">
        <v>847</v>
      </c>
      <c r="K51" s="325" t="s">
        <v>847</v>
      </c>
      <c r="L51" s="325" t="s">
        <v>847</v>
      </c>
      <c r="M51" s="325" t="s">
        <v>847</v>
      </c>
      <c r="N51" s="325" t="s">
        <v>847</v>
      </c>
      <c r="O51" s="325" t="s">
        <v>847</v>
      </c>
      <c r="P51" s="325" t="s">
        <v>847</v>
      </c>
      <c r="Q51" s="325" t="s">
        <v>847</v>
      </c>
      <c r="R51" s="626"/>
    </row>
    <row r="52" spans="1:18" s="429" customFormat="1" ht="15" customHeight="1">
      <c r="A52" s="421" t="s">
        <v>233</v>
      </c>
      <c r="B52" s="421" t="s">
        <v>234</v>
      </c>
      <c r="C52" s="95" t="s">
        <v>235</v>
      </c>
      <c r="D52" s="421" t="s">
        <v>235</v>
      </c>
      <c r="E52" s="312">
        <v>8001</v>
      </c>
      <c r="F52" s="421" t="s">
        <v>241</v>
      </c>
      <c r="G52" s="312">
        <v>8108</v>
      </c>
      <c r="H52" s="325" t="s">
        <v>847</v>
      </c>
      <c r="I52" s="325" t="s">
        <v>847</v>
      </c>
      <c r="J52" s="325" t="s">
        <v>847</v>
      </c>
      <c r="K52" s="325" t="s">
        <v>847</v>
      </c>
      <c r="L52" s="325" t="s">
        <v>847</v>
      </c>
      <c r="M52" s="325" t="s">
        <v>847</v>
      </c>
      <c r="N52" s="325" t="s">
        <v>847</v>
      </c>
      <c r="O52" s="325" t="s">
        <v>847</v>
      </c>
      <c r="P52" s="325" t="s">
        <v>847</v>
      </c>
      <c r="Q52" s="325" t="s">
        <v>847</v>
      </c>
      <c r="R52" s="626"/>
    </row>
    <row r="53" spans="1:18" s="429" customFormat="1" ht="15" customHeight="1">
      <c r="A53" s="421" t="s">
        <v>233</v>
      </c>
      <c r="B53" s="421" t="s">
        <v>234</v>
      </c>
      <c r="C53" s="95" t="s">
        <v>235</v>
      </c>
      <c r="D53" s="421" t="s">
        <v>235</v>
      </c>
      <c r="E53" s="312">
        <v>8001</v>
      </c>
      <c r="F53" s="421" t="s">
        <v>242</v>
      </c>
      <c r="G53" s="312">
        <v>8109</v>
      </c>
      <c r="H53" s="325" t="s">
        <v>847</v>
      </c>
      <c r="I53" s="325" t="s">
        <v>847</v>
      </c>
      <c r="J53" s="325" t="s">
        <v>847</v>
      </c>
      <c r="K53" s="325" t="s">
        <v>847</v>
      </c>
      <c r="L53" s="325" t="s">
        <v>847</v>
      </c>
      <c r="M53" s="325" t="s">
        <v>847</v>
      </c>
      <c r="N53" s="325" t="s">
        <v>847</v>
      </c>
      <c r="O53" s="325" t="s">
        <v>847</v>
      </c>
      <c r="P53" s="325" t="s">
        <v>847</v>
      </c>
      <c r="Q53" s="325" t="s">
        <v>847</v>
      </c>
      <c r="R53" s="626"/>
    </row>
    <row r="54" spans="1:18" s="429" customFormat="1" ht="15" customHeight="1">
      <c r="A54" s="421" t="s">
        <v>233</v>
      </c>
      <c r="B54" s="421" t="s">
        <v>234</v>
      </c>
      <c r="C54" s="95" t="s">
        <v>235</v>
      </c>
      <c r="D54" s="421" t="s">
        <v>235</v>
      </c>
      <c r="E54" s="312">
        <v>8001</v>
      </c>
      <c r="F54" s="421" t="s">
        <v>243</v>
      </c>
      <c r="G54" s="312">
        <v>8110</v>
      </c>
      <c r="H54" s="325" t="s">
        <v>847</v>
      </c>
      <c r="I54" s="325" t="s">
        <v>847</v>
      </c>
      <c r="J54" s="325" t="s">
        <v>847</v>
      </c>
      <c r="K54" s="325" t="s">
        <v>847</v>
      </c>
      <c r="L54" s="325" t="s">
        <v>847</v>
      </c>
      <c r="M54" s="325" t="s">
        <v>847</v>
      </c>
      <c r="N54" s="325" t="s">
        <v>847</v>
      </c>
      <c r="O54" s="325" t="s">
        <v>847</v>
      </c>
      <c r="P54" s="325" t="s">
        <v>847</v>
      </c>
      <c r="Q54" s="325" t="s">
        <v>847</v>
      </c>
      <c r="R54" s="626"/>
    </row>
    <row r="55" spans="1:18" s="429" customFormat="1" ht="15" customHeight="1">
      <c r="A55" s="421" t="s">
        <v>233</v>
      </c>
      <c r="B55" s="421" t="s">
        <v>234</v>
      </c>
      <c r="C55" s="95" t="s">
        <v>235</v>
      </c>
      <c r="D55" s="421" t="s">
        <v>235</v>
      </c>
      <c r="E55" s="312">
        <v>8001</v>
      </c>
      <c r="F55" s="421" t="s">
        <v>244</v>
      </c>
      <c r="G55" s="312">
        <v>8111</v>
      </c>
      <c r="H55" s="325" t="s">
        <v>847</v>
      </c>
      <c r="I55" s="325" t="s">
        <v>847</v>
      </c>
      <c r="J55" s="325" t="s">
        <v>847</v>
      </c>
      <c r="K55" s="325" t="s">
        <v>847</v>
      </c>
      <c r="L55" s="325" t="s">
        <v>847</v>
      </c>
      <c r="M55" s="325" t="s">
        <v>847</v>
      </c>
      <c r="N55" s="325" t="s">
        <v>847</v>
      </c>
      <c r="O55" s="325" t="s">
        <v>847</v>
      </c>
      <c r="P55" s="325" t="s">
        <v>847</v>
      </c>
      <c r="Q55" s="325" t="s">
        <v>847</v>
      </c>
      <c r="R55" s="626"/>
    </row>
    <row r="56" spans="1:18" s="429" customFormat="1" ht="15" customHeight="1">
      <c r="A56" s="421" t="s">
        <v>233</v>
      </c>
      <c r="B56" s="421" t="s">
        <v>234</v>
      </c>
      <c r="C56" s="95" t="s">
        <v>235</v>
      </c>
      <c r="D56" s="421" t="s">
        <v>235</v>
      </c>
      <c r="E56" s="312">
        <v>8001</v>
      </c>
      <c r="F56" s="421" t="s">
        <v>245</v>
      </c>
      <c r="G56" s="312">
        <v>8112</v>
      </c>
      <c r="H56" s="325" t="s">
        <v>847</v>
      </c>
      <c r="I56" s="325" t="s">
        <v>847</v>
      </c>
      <c r="J56" s="325" t="s">
        <v>847</v>
      </c>
      <c r="K56" s="325" t="s">
        <v>847</v>
      </c>
      <c r="L56" s="325" t="s">
        <v>847</v>
      </c>
      <c r="M56" s="325" t="s">
        <v>847</v>
      </c>
      <c r="N56" s="325" t="s">
        <v>847</v>
      </c>
      <c r="O56" s="325" t="s">
        <v>847</v>
      </c>
      <c r="P56" s="325" t="s">
        <v>847</v>
      </c>
      <c r="Q56" s="325" t="s">
        <v>847</v>
      </c>
      <c r="R56" s="626"/>
    </row>
    <row r="57" spans="1:18" s="429" customFormat="1" ht="15" customHeight="1">
      <c r="A57" s="421" t="s">
        <v>233</v>
      </c>
      <c r="B57" s="421" t="s">
        <v>233</v>
      </c>
      <c r="C57" s="95" t="s">
        <v>172</v>
      </c>
      <c r="D57" s="421" t="s">
        <v>246</v>
      </c>
      <c r="E57" s="312">
        <v>8301</v>
      </c>
      <c r="F57" s="421" t="s">
        <v>247</v>
      </c>
      <c r="G57" s="312">
        <v>8301</v>
      </c>
      <c r="H57" s="325" t="s">
        <v>847</v>
      </c>
      <c r="I57" s="325" t="s">
        <v>847</v>
      </c>
      <c r="J57" s="325" t="s">
        <v>847</v>
      </c>
      <c r="K57" s="325" t="s">
        <v>847</v>
      </c>
      <c r="L57" s="325" t="s">
        <v>847</v>
      </c>
      <c r="M57" s="325" t="s">
        <v>847</v>
      </c>
      <c r="N57" s="325" t="s">
        <v>847</v>
      </c>
      <c r="O57" s="325" t="s">
        <v>847</v>
      </c>
      <c r="P57" s="325" t="s">
        <v>847</v>
      </c>
      <c r="Q57" s="325" t="s">
        <v>847</v>
      </c>
      <c r="R57" s="626"/>
    </row>
    <row r="58" spans="1:18" s="429" customFormat="1" ht="15" customHeight="1">
      <c r="A58" s="421" t="s">
        <v>233</v>
      </c>
      <c r="B58" s="421" t="s">
        <v>233</v>
      </c>
      <c r="C58" s="95" t="s">
        <v>172</v>
      </c>
      <c r="D58" s="421" t="s">
        <v>246</v>
      </c>
      <c r="E58" s="312">
        <v>8301</v>
      </c>
      <c r="F58" s="424" t="s">
        <v>248</v>
      </c>
      <c r="G58" s="312">
        <v>8306</v>
      </c>
      <c r="H58" s="325" t="s">
        <v>847</v>
      </c>
      <c r="I58" s="325" t="s">
        <v>847</v>
      </c>
      <c r="J58" s="325" t="s">
        <v>847</v>
      </c>
      <c r="K58" s="325" t="s">
        <v>847</v>
      </c>
      <c r="L58" s="325" t="s">
        <v>847</v>
      </c>
      <c r="M58" s="325" t="s">
        <v>847</v>
      </c>
      <c r="N58" s="325" t="s">
        <v>847</v>
      </c>
      <c r="O58" s="325" t="s">
        <v>847</v>
      </c>
      <c r="P58" s="325" t="s">
        <v>847</v>
      </c>
      <c r="Q58" s="325" t="s">
        <v>847</v>
      </c>
      <c r="R58" s="626"/>
    </row>
    <row r="59" spans="1:18" s="429" customFormat="1" ht="15" customHeight="1">
      <c r="A59" s="421" t="s">
        <v>249</v>
      </c>
      <c r="B59" s="421" t="s">
        <v>250</v>
      </c>
      <c r="C59" s="95" t="s">
        <v>172</v>
      </c>
      <c r="D59" s="421" t="s">
        <v>251</v>
      </c>
      <c r="E59" s="312">
        <v>9001</v>
      </c>
      <c r="F59" s="421" t="s">
        <v>252</v>
      </c>
      <c r="G59" s="312">
        <v>9101</v>
      </c>
      <c r="H59" s="325" t="s">
        <v>847</v>
      </c>
      <c r="I59" s="325" t="s">
        <v>847</v>
      </c>
      <c r="J59" s="325" t="s">
        <v>847</v>
      </c>
      <c r="K59" s="325" t="s">
        <v>847</v>
      </c>
      <c r="L59" s="325" t="s">
        <v>847</v>
      </c>
      <c r="M59" s="325" t="s">
        <v>847</v>
      </c>
      <c r="N59" s="325" t="s">
        <v>847</v>
      </c>
      <c r="O59" s="325" t="s">
        <v>847</v>
      </c>
      <c r="P59" s="325" t="s">
        <v>847</v>
      </c>
      <c r="Q59" s="325" t="s">
        <v>847</v>
      </c>
      <c r="R59" s="626"/>
    </row>
    <row r="60" spans="1:18" s="429" customFormat="1" ht="15" customHeight="1">
      <c r="A60" s="421" t="s">
        <v>249</v>
      </c>
      <c r="B60" s="421" t="s">
        <v>250</v>
      </c>
      <c r="C60" s="95" t="s">
        <v>172</v>
      </c>
      <c r="D60" s="421" t="s">
        <v>251</v>
      </c>
      <c r="E60" s="312">
        <v>9001</v>
      </c>
      <c r="F60" s="421" t="s">
        <v>253</v>
      </c>
      <c r="G60" s="312">
        <v>9112</v>
      </c>
      <c r="H60" s="325" t="s">
        <v>847</v>
      </c>
      <c r="I60" s="325" t="s">
        <v>847</v>
      </c>
      <c r="J60" s="325" t="s">
        <v>847</v>
      </c>
      <c r="K60" s="325" t="s">
        <v>847</v>
      </c>
      <c r="L60" s="325" t="s">
        <v>847</v>
      </c>
      <c r="M60" s="66" t="s">
        <v>847</v>
      </c>
      <c r="N60" s="325" t="s">
        <v>847</v>
      </c>
      <c r="O60" s="325" t="s">
        <v>847</v>
      </c>
      <c r="P60" s="325" t="s">
        <v>847</v>
      </c>
      <c r="Q60" s="325" t="s">
        <v>847</v>
      </c>
      <c r="R60" s="626"/>
    </row>
    <row r="61" spans="1:18" s="429" customFormat="1" ht="15" customHeight="1">
      <c r="A61" s="421" t="s">
        <v>249</v>
      </c>
      <c r="B61" s="423" t="s">
        <v>250</v>
      </c>
      <c r="C61" s="95" t="s">
        <v>172</v>
      </c>
      <c r="D61" s="423" t="s">
        <v>254</v>
      </c>
      <c r="E61" s="312">
        <v>9120</v>
      </c>
      <c r="F61" s="423" t="s">
        <v>254</v>
      </c>
      <c r="G61" s="312">
        <v>9120</v>
      </c>
      <c r="H61" s="325" t="s">
        <v>847</v>
      </c>
      <c r="I61" s="325" t="s">
        <v>847</v>
      </c>
      <c r="J61" s="325" t="s">
        <v>847</v>
      </c>
      <c r="K61" s="325" t="s">
        <v>847</v>
      </c>
      <c r="L61" s="325" t="s">
        <v>847</v>
      </c>
      <c r="M61" s="66" t="s">
        <v>847</v>
      </c>
      <c r="N61" s="325" t="s">
        <v>847</v>
      </c>
      <c r="O61" s="325" t="s">
        <v>847</v>
      </c>
      <c r="P61" s="325" t="s">
        <v>847</v>
      </c>
      <c r="Q61" s="325" t="s">
        <v>847</v>
      </c>
      <c r="R61" s="626"/>
    </row>
    <row r="62" spans="1:18" s="429" customFormat="1" ht="15" customHeight="1">
      <c r="A62" s="421" t="s">
        <v>249</v>
      </c>
      <c r="B62" s="423" t="s">
        <v>255</v>
      </c>
      <c r="C62" s="95" t="s">
        <v>172</v>
      </c>
      <c r="D62" s="423" t="s">
        <v>256</v>
      </c>
      <c r="E62" s="312">
        <v>9201</v>
      </c>
      <c r="F62" s="423" t="s">
        <v>256</v>
      </c>
      <c r="G62" s="312">
        <v>9201</v>
      </c>
      <c r="H62" s="325" t="s">
        <v>847</v>
      </c>
      <c r="I62" s="325" t="s">
        <v>847</v>
      </c>
      <c r="J62" s="325" t="s">
        <v>847</v>
      </c>
      <c r="K62" s="325" t="s">
        <v>847</v>
      </c>
      <c r="L62" s="325" t="s">
        <v>847</v>
      </c>
      <c r="M62" s="66" t="s">
        <v>847</v>
      </c>
      <c r="N62" s="325" t="s">
        <v>847</v>
      </c>
      <c r="O62" s="325" t="s">
        <v>847</v>
      </c>
      <c r="P62" s="325" t="s">
        <v>847</v>
      </c>
      <c r="Q62" s="325" t="s">
        <v>847</v>
      </c>
      <c r="R62" s="626"/>
    </row>
    <row r="63" spans="1:18" s="429" customFormat="1" ht="15" customHeight="1">
      <c r="A63" s="421" t="s">
        <v>257</v>
      </c>
      <c r="B63" s="421" t="s">
        <v>258</v>
      </c>
      <c r="C63" s="95" t="s">
        <v>172</v>
      </c>
      <c r="D63" s="421" t="s">
        <v>259</v>
      </c>
      <c r="E63" s="312">
        <v>10001</v>
      </c>
      <c r="F63" s="421" t="s">
        <v>260</v>
      </c>
      <c r="G63" s="312">
        <v>10101</v>
      </c>
      <c r="H63" s="324">
        <v>1</v>
      </c>
      <c r="I63" s="711">
        <v>0</v>
      </c>
      <c r="J63" s="711">
        <v>0</v>
      </c>
      <c r="K63" s="711">
        <v>0</v>
      </c>
      <c r="L63" s="711">
        <v>0</v>
      </c>
      <c r="M63" s="324">
        <v>1</v>
      </c>
      <c r="N63" s="711">
        <v>0</v>
      </c>
      <c r="O63" s="711">
        <v>0</v>
      </c>
      <c r="P63" s="711">
        <v>0</v>
      </c>
      <c r="Q63" s="711">
        <v>0</v>
      </c>
      <c r="R63" s="626"/>
    </row>
    <row r="64" spans="1:18" s="429" customFormat="1" ht="15" customHeight="1">
      <c r="A64" s="421" t="s">
        <v>257</v>
      </c>
      <c r="B64" s="421" t="s">
        <v>258</v>
      </c>
      <c r="C64" s="95" t="s">
        <v>172</v>
      </c>
      <c r="D64" s="421" t="s">
        <v>259</v>
      </c>
      <c r="E64" s="312">
        <v>10001</v>
      </c>
      <c r="F64" s="421" t="s">
        <v>261</v>
      </c>
      <c r="G64" s="312">
        <v>10109</v>
      </c>
      <c r="H64" s="324">
        <v>1</v>
      </c>
      <c r="I64" s="711">
        <v>0</v>
      </c>
      <c r="J64" s="711">
        <v>0</v>
      </c>
      <c r="K64" s="711">
        <v>0</v>
      </c>
      <c r="L64" s="711">
        <v>0</v>
      </c>
      <c r="M64" s="324">
        <v>1</v>
      </c>
      <c r="N64" s="711">
        <v>0</v>
      </c>
      <c r="O64" s="711">
        <v>0</v>
      </c>
      <c r="P64" s="711">
        <v>0</v>
      </c>
      <c r="Q64" s="711">
        <v>0</v>
      </c>
      <c r="R64" s="626"/>
    </row>
    <row r="65" spans="1:18" s="429" customFormat="1" ht="15" customHeight="1">
      <c r="A65" s="421" t="s">
        <v>257</v>
      </c>
      <c r="B65" s="423" t="s">
        <v>262</v>
      </c>
      <c r="C65" s="95" t="s">
        <v>172</v>
      </c>
      <c r="D65" s="423" t="s">
        <v>263</v>
      </c>
      <c r="E65" s="312">
        <v>10201</v>
      </c>
      <c r="F65" s="423" t="s">
        <v>263</v>
      </c>
      <c r="G65" s="312">
        <v>10201</v>
      </c>
      <c r="H65" s="324">
        <v>2</v>
      </c>
      <c r="I65" s="711">
        <v>0</v>
      </c>
      <c r="J65" s="711">
        <v>0</v>
      </c>
      <c r="K65" s="711">
        <v>0</v>
      </c>
      <c r="L65" s="711">
        <v>0</v>
      </c>
      <c r="M65" s="324">
        <v>2</v>
      </c>
      <c r="N65" s="711">
        <v>0</v>
      </c>
      <c r="O65" s="711">
        <v>0</v>
      </c>
      <c r="P65" s="711">
        <v>0</v>
      </c>
      <c r="Q65" s="711">
        <v>0</v>
      </c>
      <c r="R65" s="626"/>
    </row>
    <row r="66" spans="1:18" s="429" customFormat="1" ht="15" customHeight="1">
      <c r="A66" s="421" t="s">
        <v>257</v>
      </c>
      <c r="B66" s="421" t="s">
        <v>264</v>
      </c>
      <c r="C66" s="95" t="s">
        <v>172</v>
      </c>
      <c r="D66" s="421" t="s">
        <v>264</v>
      </c>
      <c r="E66" s="312">
        <v>10301</v>
      </c>
      <c r="F66" s="421" t="s">
        <v>264</v>
      </c>
      <c r="G66" s="312">
        <v>10301</v>
      </c>
      <c r="H66" s="324">
        <v>1</v>
      </c>
      <c r="I66" s="711">
        <v>0</v>
      </c>
      <c r="J66" s="711">
        <v>0</v>
      </c>
      <c r="K66" s="711">
        <v>0</v>
      </c>
      <c r="L66" s="711">
        <v>0</v>
      </c>
      <c r="M66" s="324">
        <v>1</v>
      </c>
      <c r="N66" s="711">
        <v>0</v>
      </c>
      <c r="O66" s="711">
        <v>0</v>
      </c>
      <c r="P66" s="711">
        <v>0</v>
      </c>
      <c r="Q66" s="711">
        <v>0</v>
      </c>
      <c r="R66" s="626"/>
    </row>
    <row r="67" spans="1:18" s="429" customFormat="1" ht="15" customHeight="1">
      <c r="A67" s="421" t="s">
        <v>265</v>
      </c>
      <c r="B67" s="423" t="s">
        <v>266</v>
      </c>
      <c r="C67" s="95" t="s">
        <v>172</v>
      </c>
      <c r="D67" s="423" t="s">
        <v>266</v>
      </c>
      <c r="E67" s="312">
        <v>11101</v>
      </c>
      <c r="F67" s="423" t="s">
        <v>266</v>
      </c>
      <c r="G67" s="312">
        <v>11101</v>
      </c>
      <c r="H67" s="325" t="s">
        <v>847</v>
      </c>
      <c r="I67" s="325" t="s">
        <v>847</v>
      </c>
      <c r="J67" s="325" t="s">
        <v>847</v>
      </c>
      <c r="K67" s="325" t="s">
        <v>847</v>
      </c>
      <c r="L67" s="325" t="s">
        <v>847</v>
      </c>
      <c r="M67" s="66" t="s">
        <v>847</v>
      </c>
      <c r="N67" s="325" t="s">
        <v>847</v>
      </c>
      <c r="O67" s="325" t="s">
        <v>847</v>
      </c>
      <c r="P67" s="325" t="s">
        <v>847</v>
      </c>
      <c r="Q67" s="325" t="s">
        <v>847</v>
      </c>
      <c r="R67" s="626"/>
    </row>
    <row r="68" spans="1:18" s="429" customFormat="1" ht="15" customHeight="1">
      <c r="A68" s="421" t="s">
        <v>267</v>
      </c>
      <c r="B68" s="421" t="s">
        <v>267</v>
      </c>
      <c r="C68" s="95" t="s">
        <v>172</v>
      </c>
      <c r="D68" s="421" t="s">
        <v>268</v>
      </c>
      <c r="E68" s="312">
        <v>12101</v>
      </c>
      <c r="F68" s="424" t="s">
        <v>268</v>
      </c>
      <c r="G68" s="312">
        <v>12101</v>
      </c>
      <c r="H68" s="324">
        <v>1</v>
      </c>
      <c r="I68" s="711">
        <v>0</v>
      </c>
      <c r="J68" s="711">
        <v>0</v>
      </c>
      <c r="K68" s="711">
        <v>0</v>
      </c>
      <c r="L68" s="711">
        <v>0</v>
      </c>
      <c r="M68" s="717">
        <v>1</v>
      </c>
      <c r="N68" s="711">
        <v>0</v>
      </c>
      <c r="O68" s="711">
        <v>0</v>
      </c>
      <c r="P68" s="711">
        <v>0</v>
      </c>
      <c r="Q68" s="711">
        <v>0</v>
      </c>
      <c r="R68" s="626"/>
    </row>
    <row r="69" spans="1:18" s="429" customFormat="1" ht="15" customHeight="1">
      <c r="A69" s="421" t="s">
        <v>269</v>
      </c>
      <c r="B69" s="421" t="s">
        <v>270</v>
      </c>
      <c r="C69" s="95" t="s">
        <v>271</v>
      </c>
      <c r="D69" s="421" t="s">
        <v>271</v>
      </c>
      <c r="E69" s="312">
        <v>13001</v>
      </c>
      <c r="F69" s="421" t="s">
        <v>270</v>
      </c>
      <c r="G69" s="312">
        <v>13101</v>
      </c>
      <c r="H69" s="714">
        <v>20</v>
      </c>
      <c r="I69" s="714">
        <v>0</v>
      </c>
      <c r="J69" s="714">
        <v>0</v>
      </c>
      <c r="K69" s="714">
        <v>0</v>
      </c>
      <c r="L69" s="714">
        <v>0</v>
      </c>
      <c r="M69" s="717">
        <v>21</v>
      </c>
      <c r="N69" s="324">
        <v>0</v>
      </c>
      <c r="O69" s="711">
        <v>0</v>
      </c>
      <c r="P69" s="324">
        <v>8</v>
      </c>
      <c r="Q69" s="711">
        <v>38</v>
      </c>
      <c r="R69" s="626"/>
    </row>
    <row r="70" spans="1:18" s="429" customFormat="1" ht="15" customHeight="1">
      <c r="A70" s="421" t="s">
        <v>269</v>
      </c>
      <c r="B70" s="421" t="s">
        <v>270</v>
      </c>
      <c r="C70" s="95" t="s">
        <v>271</v>
      </c>
      <c r="D70" s="421" t="s">
        <v>271</v>
      </c>
      <c r="E70" s="312">
        <v>13001</v>
      </c>
      <c r="F70" s="421" t="s">
        <v>272</v>
      </c>
      <c r="G70" s="312">
        <v>13102</v>
      </c>
      <c r="H70" s="325" t="s">
        <v>847</v>
      </c>
      <c r="I70" s="325" t="s">
        <v>847</v>
      </c>
      <c r="J70" s="325" t="s">
        <v>847</v>
      </c>
      <c r="K70" s="325" t="s">
        <v>847</v>
      </c>
      <c r="L70" s="325" t="s">
        <v>847</v>
      </c>
      <c r="M70" s="718" t="s">
        <v>847</v>
      </c>
      <c r="N70" s="325" t="s">
        <v>847</v>
      </c>
      <c r="O70" s="325" t="s">
        <v>847</v>
      </c>
      <c r="P70" s="325" t="s">
        <v>847</v>
      </c>
      <c r="Q70" s="325" t="s">
        <v>847</v>
      </c>
      <c r="R70" s="626"/>
    </row>
    <row r="71" spans="1:18" s="429" customFormat="1" ht="15" customHeight="1">
      <c r="A71" s="421" t="s">
        <v>269</v>
      </c>
      <c r="B71" s="421" t="s">
        <v>270</v>
      </c>
      <c r="C71" s="95" t="s">
        <v>271</v>
      </c>
      <c r="D71" s="421" t="s">
        <v>271</v>
      </c>
      <c r="E71" s="312">
        <v>13001</v>
      </c>
      <c r="F71" s="421" t="s">
        <v>273</v>
      </c>
      <c r="G71" s="312">
        <v>13103</v>
      </c>
      <c r="H71" s="325" t="s">
        <v>847</v>
      </c>
      <c r="I71" s="325" t="s">
        <v>847</v>
      </c>
      <c r="J71" s="325" t="s">
        <v>847</v>
      </c>
      <c r="K71" s="325" t="s">
        <v>847</v>
      </c>
      <c r="L71" s="325" t="s">
        <v>847</v>
      </c>
      <c r="M71" s="718" t="s">
        <v>847</v>
      </c>
      <c r="N71" s="325" t="s">
        <v>847</v>
      </c>
      <c r="O71" s="325" t="s">
        <v>847</v>
      </c>
      <c r="P71" s="325" t="s">
        <v>847</v>
      </c>
      <c r="Q71" s="325" t="s">
        <v>847</v>
      </c>
      <c r="R71" s="626"/>
    </row>
    <row r="72" spans="1:18" s="429" customFormat="1" ht="15" customHeight="1">
      <c r="A72" s="421" t="s">
        <v>269</v>
      </c>
      <c r="B72" s="421" t="s">
        <v>270</v>
      </c>
      <c r="C72" s="95" t="s">
        <v>271</v>
      </c>
      <c r="D72" s="421" t="s">
        <v>271</v>
      </c>
      <c r="E72" s="312">
        <v>13001</v>
      </c>
      <c r="F72" s="421" t="s">
        <v>274</v>
      </c>
      <c r="G72" s="312">
        <v>13104</v>
      </c>
      <c r="H72" s="325" t="s">
        <v>847</v>
      </c>
      <c r="I72" s="325" t="s">
        <v>847</v>
      </c>
      <c r="J72" s="325" t="s">
        <v>847</v>
      </c>
      <c r="K72" s="325" t="s">
        <v>847</v>
      </c>
      <c r="L72" s="325" t="s">
        <v>847</v>
      </c>
      <c r="M72" s="718" t="s">
        <v>847</v>
      </c>
      <c r="N72" s="325" t="s">
        <v>847</v>
      </c>
      <c r="O72" s="325" t="s">
        <v>847</v>
      </c>
      <c r="P72" s="325" t="s">
        <v>847</v>
      </c>
      <c r="Q72" s="325" t="s">
        <v>847</v>
      </c>
      <c r="R72" s="626"/>
    </row>
    <row r="73" spans="1:18" s="429" customFormat="1" ht="15" customHeight="1">
      <c r="A73" s="421" t="s">
        <v>269</v>
      </c>
      <c r="B73" s="421" t="s">
        <v>270</v>
      </c>
      <c r="C73" s="95" t="s">
        <v>271</v>
      </c>
      <c r="D73" s="421" t="s">
        <v>271</v>
      </c>
      <c r="E73" s="312">
        <v>13001</v>
      </c>
      <c r="F73" s="421" t="s">
        <v>275</v>
      </c>
      <c r="G73" s="312">
        <v>13105</v>
      </c>
      <c r="H73" s="325" t="s">
        <v>847</v>
      </c>
      <c r="I73" s="325" t="s">
        <v>847</v>
      </c>
      <c r="J73" s="325" t="s">
        <v>847</v>
      </c>
      <c r="K73" s="325" t="s">
        <v>847</v>
      </c>
      <c r="L73" s="325" t="s">
        <v>847</v>
      </c>
      <c r="M73" s="718" t="s">
        <v>847</v>
      </c>
      <c r="N73" s="325" t="s">
        <v>847</v>
      </c>
      <c r="O73" s="325" t="s">
        <v>847</v>
      </c>
      <c r="P73" s="325" t="s">
        <v>847</v>
      </c>
      <c r="Q73" s="325" t="s">
        <v>847</v>
      </c>
      <c r="R73" s="626"/>
    </row>
    <row r="74" spans="1:18" s="429" customFormat="1" ht="15" customHeight="1">
      <c r="A74" s="421" t="s">
        <v>269</v>
      </c>
      <c r="B74" s="421" t="s">
        <v>270</v>
      </c>
      <c r="C74" s="95" t="s">
        <v>271</v>
      </c>
      <c r="D74" s="421" t="s">
        <v>271</v>
      </c>
      <c r="E74" s="312">
        <v>13001</v>
      </c>
      <c r="F74" s="421" t="s">
        <v>276</v>
      </c>
      <c r="G74" s="312">
        <v>13106</v>
      </c>
      <c r="H74" s="324">
        <v>1</v>
      </c>
      <c r="I74" s="711">
        <v>0</v>
      </c>
      <c r="J74" s="711">
        <v>0</v>
      </c>
      <c r="K74" s="711">
        <v>0</v>
      </c>
      <c r="L74" s="711">
        <v>0</v>
      </c>
      <c r="M74" s="717">
        <v>1</v>
      </c>
      <c r="N74" s="711">
        <v>0</v>
      </c>
      <c r="O74" s="711">
        <v>0</v>
      </c>
      <c r="P74" s="711">
        <v>0</v>
      </c>
      <c r="Q74" s="711">
        <v>0</v>
      </c>
      <c r="R74" s="626"/>
    </row>
    <row r="75" spans="1:18" s="429" customFormat="1" ht="15" customHeight="1">
      <c r="A75" s="421" t="s">
        <v>269</v>
      </c>
      <c r="B75" s="421" t="s">
        <v>270</v>
      </c>
      <c r="C75" s="95" t="s">
        <v>271</v>
      </c>
      <c r="D75" s="421" t="s">
        <v>271</v>
      </c>
      <c r="E75" s="312">
        <v>13001</v>
      </c>
      <c r="F75" s="421" t="s">
        <v>277</v>
      </c>
      <c r="G75" s="312">
        <v>13107</v>
      </c>
      <c r="H75" s="325" t="s">
        <v>847</v>
      </c>
      <c r="I75" s="325" t="s">
        <v>847</v>
      </c>
      <c r="J75" s="325" t="s">
        <v>847</v>
      </c>
      <c r="K75" s="325" t="s">
        <v>847</v>
      </c>
      <c r="L75" s="325" t="s">
        <v>847</v>
      </c>
      <c r="M75" s="718" t="s">
        <v>847</v>
      </c>
      <c r="N75" s="325" t="s">
        <v>847</v>
      </c>
      <c r="O75" s="325" t="s">
        <v>847</v>
      </c>
      <c r="P75" s="325" t="s">
        <v>847</v>
      </c>
      <c r="Q75" s="325" t="s">
        <v>847</v>
      </c>
      <c r="R75" s="626"/>
    </row>
    <row r="76" spans="1:18" s="429" customFormat="1" ht="15" customHeight="1">
      <c r="A76" s="421" t="s">
        <v>269</v>
      </c>
      <c r="B76" s="421" t="s">
        <v>270</v>
      </c>
      <c r="C76" s="95" t="s">
        <v>271</v>
      </c>
      <c r="D76" s="421" t="s">
        <v>271</v>
      </c>
      <c r="E76" s="312">
        <v>13001</v>
      </c>
      <c r="F76" s="421" t="s">
        <v>278</v>
      </c>
      <c r="G76" s="312">
        <v>13108</v>
      </c>
      <c r="H76" s="324">
        <v>3</v>
      </c>
      <c r="I76" s="711">
        <v>0</v>
      </c>
      <c r="J76" s="711">
        <v>0</v>
      </c>
      <c r="K76" s="711">
        <v>0</v>
      </c>
      <c r="L76" s="711">
        <v>0</v>
      </c>
      <c r="M76" s="717">
        <v>3</v>
      </c>
      <c r="N76" s="711">
        <v>0</v>
      </c>
      <c r="O76" s="711">
        <v>0</v>
      </c>
      <c r="P76" s="711">
        <v>1</v>
      </c>
      <c r="Q76" s="711">
        <v>33</v>
      </c>
      <c r="R76" s="626"/>
    </row>
    <row r="77" spans="1:18" s="429" customFormat="1" ht="15" customHeight="1">
      <c r="A77" s="421" t="s">
        <v>269</v>
      </c>
      <c r="B77" s="421" t="s">
        <v>270</v>
      </c>
      <c r="C77" s="95" t="s">
        <v>271</v>
      </c>
      <c r="D77" s="421" t="s">
        <v>271</v>
      </c>
      <c r="E77" s="312">
        <v>13001</v>
      </c>
      <c r="F77" s="421" t="s">
        <v>279</v>
      </c>
      <c r="G77" s="312">
        <v>13109</v>
      </c>
      <c r="H77" s="325" t="s">
        <v>847</v>
      </c>
      <c r="I77" s="325" t="s">
        <v>847</v>
      </c>
      <c r="J77" s="325" t="s">
        <v>847</v>
      </c>
      <c r="K77" s="325" t="s">
        <v>847</v>
      </c>
      <c r="L77" s="325" t="s">
        <v>847</v>
      </c>
      <c r="M77" s="718" t="s">
        <v>847</v>
      </c>
      <c r="N77" s="325" t="s">
        <v>847</v>
      </c>
      <c r="O77" s="325" t="s">
        <v>847</v>
      </c>
      <c r="P77" s="325" t="s">
        <v>847</v>
      </c>
      <c r="Q77" s="325" t="s">
        <v>847</v>
      </c>
      <c r="R77" s="626"/>
    </row>
    <row r="78" spans="1:18" s="429" customFormat="1" ht="15" customHeight="1">
      <c r="A78" s="421" t="s">
        <v>269</v>
      </c>
      <c r="B78" s="421" t="s">
        <v>270</v>
      </c>
      <c r="C78" s="95" t="s">
        <v>271</v>
      </c>
      <c r="D78" s="421" t="s">
        <v>271</v>
      </c>
      <c r="E78" s="312">
        <v>13001</v>
      </c>
      <c r="F78" s="421" t="s">
        <v>280</v>
      </c>
      <c r="G78" s="312">
        <v>13110</v>
      </c>
      <c r="H78" s="325" t="s">
        <v>847</v>
      </c>
      <c r="I78" s="325" t="s">
        <v>847</v>
      </c>
      <c r="J78" s="325" t="s">
        <v>847</v>
      </c>
      <c r="K78" s="325" t="s">
        <v>847</v>
      </c>
      <c r="L78" s="325" t="s">
        <v>847</v>
      </c>
      <c r="M78" s="66" t="s">
        <v>847</v>
      </c>
      <c r="N78" s="325" t="s">
        <v>847</v>
      </c>
      <c r="O78" s="325" t="s">
        <v>847</v>
      </c>
      <c r="P78" s="325" t="s">
        <v>847</v>
      </c>
      <c r="Q78" s="325" t="s">
        <v>847</v>
      </c>
      <c r="R78" s="626"/>
    </row>
    <row r="79" spans="1:18" s="429" customFormat="1" ht="15" customHeight="1">
      <c r="A79" s="421" t="s">
        <v>269</v>
      </c>
      <c r="B79" s="421" t="s">
        <v>270</v>
      </c>
      <c r="C79" s="95" t="s">
        <v>271</v>
      </c>
      <c r="D79" s="421" t="s">
        <v>271</v>
      </c>
      <c r="E79" s="312">
        <v>13001</v>
      </c>
      <c r="F79" s="421" t="s">
        <v>281</v>
      </c>
      <c r="G79" s="312">
        <v>13111</v>
      </c>
      <c r="H79" s="325" t="s">
        <v>847</v>
      </c>
      <c r="I79" s="325" t="s">
        <v>847</v>
      </c>
      <c r="J79" s="325" t="s">
        <v>847</v>
      </c>
      <c r="K79" s="325" t="s">
        <v>847</v>
      </c>
      <c r="L79" s="325" t="s">
        <v>847</v>
      </c>
      <c r="M79" s="66" t="s">
        <v>847</v>
      </c>
      <c r="N79" s="325" t="s">
        <v>847</v>
      </c>
      <c r="O79" s="325" t="s">
        <v>847</v>
      </c>
      <c r="P79" s="325" t="s">
        <v>847</v>
      </c>
      <c r="Q79" s="325" t="s">
        <v>847</v>
      </c>
      <c r="R79" s="626"/>
    </row>
    <row r="80" spans="1:18" s="429" customFormat="1" ht="15" customHeight="1">
      <c r="A80" s="421" t="s">
        <v>269</v>
      </c>
      <c r="B80" s="421" t="s">
        <v>270</v>
      </c>
      <c r="C80" s="95" t="s">
        <v>271</v>
      </c>
      <c r="D80" s="421" t="s">
        <v>271</v>
      </c>
      <c r="E80" s="312">
        <v>13001</v>
      </c>
      <c r="F80" s="421" t="s">
        <v>282</v>
      </c>
      <c r="G80" s="312">
        <v>13112</v>
      </c>
      <c r="H80" s="325" t="s">
        <v>847</v>
      </c>
      <c r="I80" s="325" t="s">
        <v>847</v>
      </c>
      <c r="J80" s="325" t="s">
        <v>847</v>
      </c>
      <c r="K80" s="325" t="s">
        <v>847</v>
      </c>
      <c r="L80" s="325" t="s">
        <v>847</v>
      </c>
      <c r="M80" s="66" t="s">
        <v>847</v>
      </c>
      <c r="N80" s="325" t="s">
        <v>847</v>
      </c>
      <c r="O80" s="325" t="s">
        <v>847</v>
      </c>
      <c r="P80" s="325" t="s">
        <v>847</v>
      </c>
      <c r="Q80" s="325" t="s">
        <v>847</v>
      </c>
      <c r="R80" s="626"/>
    </row>
    <row r="81" spans="1:18" s="429" customFormat="1" ht="15" customHeight="1">
      <c r="A81" s="421" t="s">
        <v>269</v>
      </c>
      <c r="B81" s="421" t="s">
        <v>270</v>
      </c>
      <c r="C81" s="95" t="s">
        <v>271</v>
      </c>
      <c r="D81" s="421" t="s">
        <v>271</v>
      </c>
      <c r="E81" s="312">
        <v>13001</v>
      </c>
      <c r="F81" s="421" t="s">
        <v>283</v>
      </c>
      <c r="G81" s="312">
        <v>13113</v>
      </c>
      <c r="H81" s="325" t="s">
        <v>847</v>
      </c>
      <c r="I81" s="325" t="s">
        <v>847</v>
      </c>
      <c r="J81" s="325" t="s">
        <v>847</v>
      </c>
      <c r="K81" s="325" t="s">
        <v>847</v>
      </c>
      <c r="L81" s="325" t="s">
        <v>847</v>
      </c>
      <c r="M81" s="66" t="s">
        <v>847</v>
      </c>
      <c r="N81" s="325" t="s">
        <v>847</v>
      </c>
      <c r="O81" s="325" t="s">
        <v>847</v>
      </c>
      <c r="P81" s="325" t="s">
        <v>847</v>
      </c>
      <c r="Q81" s="325" t="s">
        <v>847</v>
      </c>
      <c r="R81" s="626"/>
    </row>
    <row r="82" spans="1:18" s="429" customFormat="1" ht="15" customHeight="1">
      <c r="A82" s="421" t="s">
        <v>269</v>
      </c>
      <c r="B82" s="421" t="s">
        <v>270</v>
      </c>
      <c r="C82" s="95" t="s">
        <v>271</v>
      </c>
      <c r="D82" s="421" t="s">
        <v>271</v>
      </c>
      <c r="E82" s="312">
        <v>13001</v>
      </c>
      <c r="F82" s="421" t="s">
        <v>284</v>
      </c>
      <c r="G82" s="312">
        <v>13114</v>
      </c>
      <c r="H82" s="324">
        <v>2</v>
      </c>
      <c r="I82" s="711">
        <v>0</v>
      </c>
      <c r="J82" s="711">
        <v>0</v>
      </c>
      <c r="K82" s="712">
        <v>0</v>
      </c>
      <c r="L82" s="711">
        <v>0</v>
      </c>
      <c r="M82" s="324">
        <v>2</v>
      </c>
      <c r="N82" s="711">
        <v>0</v>
      </c>
      <c r="O82" s="711">
        <v>0</v>
      </c>
      <c r="P82" s="711">
        <v>0</v>
      </c>
      <c r="Q82" s="711">
        <v>0</v>
      </c>
      <c r="R82" s="626"/>
    </row>
    <row r="83" spans="1:18" s="429" customFormat="1" ht="15" customHeight="1">
      <c r="A83" s="421" t="s">
        <v>269</v>
      </c>
      <c r="B83" s="421" t="s">
        <v>270</v>
      </c>
      <c r="C83" s="95" t="s">
        <v>271</v>
      </c>
      <c r="D83" s="421" t="s">
        <v>271</v>
      </c>
      <c r="E83" s="312">
        <v>13001</v>
      </c>
      <c r="F83" s="421" t="s">
        <v>285</v>
      </c>
      <c r="G83" s="312">
        <v>13115</v>
      </c>
      <c r="H83" s="325" t="s">
        <v>847</v>
      </c>
      <c r="I83" s="325" t="s">
        <v>847</v>
      </c>
      <c r="J83" s="325" t="s">
        <v>847</v>
      </c>
      <c r="K83" s="325" t="s">
        <v>847</v>
      </c>
      <c r="L83" s="325" t="s">
        <v>847</v>
      </c>
      <c r="M83" s="66" t="s">
        <v>847</v>
      </c>
      <c r="N83" s="325" t="s">
        <v>847</v>
      </c>
      <c r="O83" s="325" t="s">
        <v>847</v>
      </c>
      <c r="P83" s="325" t="s">
        <v>847</v>
      </c>
      <c r="Q83" s="325" t="s">
        <v>847</v>
      </c>
      <c r="R83" s="626"/>
    </row>
    <row r="84" spans="1:18" s="429" customFormat="1" ht="15" customHeight="1">
      <c r="A84" s="421" t="s">
        <v>269</v>
      </c>
      <c r="B84" s="421" t="s">
        <v>270</v>
      </c>
      <c r="C84" s="95" t="s">
        <v>271</v>
      </c>
      <c r="D84" s="421" t="s">
        <v>271</v>
      </c>
      <c r="E84" s="312">
        <v>13001</v>
      </c>
      <c r="F84" s="421" t="s">
        <v>286</v>
      </c>
      <c r="G84" s="312">
        <v>13116</v>
      </c>
      <c r="H84" s="324">
        <v>1</v>
      </c>
      <c r="I84" s="711">
        <v>0</v>
      </c>
      <c r="J84" s="711">
        <v>0</v>
      </c>
      <c r="K84" s="711">
        <v>0</v>
      </c>
      <c r="L84" s="711">
        <v>0</v>
      </c>
      <c r="M84" s="324">
        <v>1</v>
      </c>
      <c r="N84" s="711">
        <v>0</v>
      </c>
      <c r="O84" s="711">
        <v>0</v>
      </c>
      <c r="P84" s="711">
        <v>0</v>
      </c>
      <c r="Q84" s="711">
        <v>0</v>
      </c>
      <c r="R84" s="626"/>
    </row>
    <row r="85" spans="1:18" s="429" customFormat="1" ht="15" customHeight="1">
      <c r="A85" s="421" t="s">
        <v>269</v>
      </c>
      <c r="B85" s="421" t="s">
        <v>270</v>
      </c>
      <c r="C85" s="95" t="s">
        <v>271</v>
      </c>
      <c r="D85" s="421" t="s">
        <v>271</v>
      </c>
      <c r="E85" s="312">
        <v>13001</v>
      </c>
      <c r="F85" s="421" t="s">
        <v>287</v>
      </c>
      <c r="G85" s="312">
        <v>13117</v>
      </c>
      <c r="H85" s="325" t="s">
        <v>847</v>
      </c>
      <c r="I85" s="325" t="s">
        <v>847</v>
      </c>
      <c r="J85" s="325" t="s">
        <v>847</v>
      </c>
      <c r="K85" s="325" t="s">
        <v>847</v>
      </c>
      <c r="L85" s="325" t="s">
        <v>847</v>
      </c>
      <c r="M85" s="66" t="s">
        <v>847</v>
      </c>
      <c r="N85" s="325" t="s">
        <v>847</v>
      </c>
      <c r="O85" s="325" t="s">
        <v>847</v>
      </c>
      <c r="P85" s="325" t="s">
        <v>847</v>
      </c>
      <c r="Q85" s="325" t="s">
        <v>847</v>
      </c>
      <c r="R85" s="626"/>
    </row>
    <row r="86" spans="1:18" s="429" customFormat="1" ht="15" customHeight="1">
      <c r="A86" s="421" t="s">
        <v>269</v>
      </c>
      <c r="B86" s="421" t="s">
        <v>270</v>
      </c>
      <c r="C86" s="95" t="s">
        <v>271</v>
      </c>
      <c r="D86" s="421" t="s">
        <v>271</v>
      </c>
      <c r="E86" s="312">
        <v>13001</v>
      </c>
      <c r="F86" s="421" t="s">
        <v>288</v>
      </c>
      <c r="G86" s="312">
        <v>13118</v>
      </c>
      <c r="H86" s="325" t="s">
        <v>847</v>
      </c>
      <c r="I86" s="325" t="s">
        <v>847</v>
      </c>
      <c r="J86" s="325" t="s">
        <v>847</v>
      </c>
      <c r="K86" s="325" t="s">
        <v>847</v>
      </c>
      <c r="L86" s="325" t="s">
        <v>847</v>
      </c>
      <c r="M86" s="66" t="s">
        <v>847</v>
      </c>
      <c r="N86" s="325" t="s">
        <v>847</v>
      </c>
      <c r="O86" s="325" t="s">
        <v>847</v>
      </c>
      <c r="P86" s="325" t="s">
        <v>847</v>
      </c>
      <c r="Q86" s="325" t="s">
        <v>847</v>
      </c>
      <c r="R86" s="626"/>
    </row>
    <row r="87" spans="1:18" s="429" customFormat="1" ht="15" customHeight="1">
      <c r="A87" s="421" t="s">
        <v>269</v>
      </c>
      <c r="B87" s="421" t="s">
        <v>270</v>
      </c>
      <c r="C87" s="95" t="s">
        <v>271</v>
      </c>
      <c r="D87" s="421" t="s">
        <v>271</v>
      </c>
      <c r="E87" s="312">
        <v>13001</v>
      </c>
      <c r="F87" s="421" t="s">
        <v>289</v>
      </c>
      <c r="G87" s="312">
        <v>13119</v>
      </c>
      <c r="H87" s="325" t="s">
        <v>847</v>
      </c>
      <c r="I87" s="325" t="s">
        <v>847</v>
      </c>
      <c r="J87" s="325" t="s">
        <v>847</v>
      </c>
      <c r="K87" s="325" t="s">
        <v>847</v>
      </c>
      <c r="L87" s="325" t="s">
        <v>847</v>
      </c>
      <c r="M87" s="66" t="s">
        <v>847</v>
      </c>
      <c r="N87" s="325" t="s">
        <v>847</v>
      </c>
      <c r="O87" s="325" t="s">
        <v>847</v>
      </c>
      <c r="P87" s="325" t="s">
        <v>847</v>
      </c>
      <c r="Q87" s="325" t="s">
        <v>847</v>
      </c>
      <c r="R87" s="626"/>
    </row>
    <row r="88" spans="1:18" s="429" customFormat="1" ht="15" customHeight="1">
      <c r="A88" s="421" t="s">
        <v>269</v>
      </c>
      <c r="B88" s="421" t="s">
        <v>270</v>
      </c>
      <c r="C88" s="95" t="s">
        <v>271</v>
      </c>
      <c r="D88" s="421" t="s">
        <v>271</v>
      </c>
      <c r="E88" s="312">
        <v>13001</v>
      </c>
      <c r="F88" s="421" t="s">
        <v>290</v>
      </c>
      <c r="G88" s="312">
        <v>13120</v>
      </c>
      <c r="H88" s="324">
        <v>6</v>
      </c>
      <c r="I88" s="711">
        <v>0</v>
      </c>
      <c r="J88" s="711">
        <v>0</v>
      </c>
      <c r="K88" s="711">
        <v>0</v>
      </c>
      <c r="L88" s="711">
        <v>0</v>
      </c>
      <c r="M88" s="324">
        <v>6</v>
      </c>
      <c r="N88" s="711">
        <v>0</v>
      </c>
      <c r="O88" s="711">
        <v>0</v>
      </c>
      <c r="P88" s="711">
        <v>1</v>
      </c>
      <c r="Q88" s="711">
        <v>16.666666666666664</v>
      </c>
      <c r="R88" s="626"/>
    </row>
    <row r="89" spans="1:18" s="429" customFormat="1" ht="15" customHeight="1">
      <c r="A89" s="421" t="s">
        <v>269</v>
      </c>
      <c r="B89" s="421" t="s">
        <v>270</v>
      </c>
      <c r="C89" s="95" t="s">
        <v>271</v>
      </c>
      <c r="D89" s="421" t="s">
        <v>271</v>
      </c>
      <c r="E89" s="312">
        <v>13001</v>
      </c>
      <c r="F89" s="421" t="s">
        <v>291</v>
      </c>
      <c r="G89" s="312">
        <v>13121</v>
      </c>
      <c r="H89" s="679" t="s">
        <v>847</v>
      </c>
      <c r="I89" s="711">
        <v>0</v>
      </c>
      <c r="J89" s="711">
        <v>0</v>
      </c>
      <c r="K89" s="711">
        <v>0</v>
      </c>
      <c r="L89" s="711">
        <v>0</v>
      </c>
      <c r="M89" s="66" t="s">
        <v>847</v>
      </c>
      <c r="N89" s="719" t="s">
        <v>847</v>
      </c>
      <c r="O89" s="325" t="s">
        <v>847</v>
      </c>
      <c r="P89" s="325" t="s">
        <v>847</v>
      </c>
      <c r="Q89" s="325" t="s">
        <v>847</v>
      </c>
      <c r="R89" s="626"/>
    </row>
    <row r="90" spans="1:18" s="429" customFormat="1" ht="15" customHeight="1">
      <c r="A90" s="421" t="s">
        <v>269</v>
      </c>
      <c r="B90" s="421" t="s">
        <v>270</v>
      </c>
      <c r="C90" s="95" t="s">
        <v>271</v>
      </c>
      <c r="D90" s="421" t="s">
        <v>271</v>
      </c>
      <c r="E90" s="312">
        <v>13001</v>
      </c>
      <c r="F90" s="421" t="s">
        <v>292</v>
      </c>
      <c r="G90" s="312">
        <v>13122</v>
      </c>
      <c r="H90" s="679" t="s">
        <v>847</v>
      </c>
      <c r="I90" s="711">
        <v>0</v>
      </c>
      <c r="J90" s="711">
        <v>0</v>
      </c>
      <c r="K90" s="711">
        <v>0</v>
      </c>
      <c r="L90" s="711">
        <v>0</v>
      </c>
      <c r="M90" s="66" t="s">
        <v>847</v>
      </c>
      <c r="N90" s="719" t="s">
        <v>847</v>
      </c>
      <c r="O90" s="325" t="s">
        <v>847</v>
      </c>
      <c r="P90" s="325" t="s">
        <v>847</v>
      </c>
      <c r="Q90" s="325" t="s">
        <v>847</v>
      </c>
      <c r="R90" s="626"/>
    </row>
    <row r="91" spans="1:18" s="429" customFormat="1" ht="15" customHeight="1">
      <c r="A91" s="424" t="s">
        <v>269</v>
      </c>
      <c r="B91" s="424" t="s">
        <v>270</v>
      </c>
      <c r="C91" s="95" t="s">
        <v>271</v>
      </c>
      <c r="D91" s="424" t="s">
        <v>271</v>
      </c>
      <c r="E91" s="434">
        <v>13001</v>
      </c>
      <c r="F91" s="424" t="s">
        <v>293</v>
      </c>
      <c r="G91" s="434">
        <v>13123</v>
      </c>
      <c r="H91" s="324">
        <v>10</v>
      </c>
      <c r="I91" s="711">
        <v>0</v>
      </c>
      <c r="J91" s="711">
        <v>0</v>
      </c>
      <c r="K91" s="712">
        <v>1</v>
      </c>
      <c r="L91" s="711">
        <v>10</v>
      </c>
      <c r="M91" s="324">
        <v>9</v>
      </c>
      <c r="N91" s="711">
        <v>0</v>
      </c>
      <c r="O91" s="711">
        <v>0</v>
      </c>
      <c r="P91" s="711">
        <v>2</v>
      </c>
      <c r="Q91" s="711">
        <v>22</v>
      </c>
      <c r="R91" s="626"/>
    </row>
    <row r="92" spans="1:18" s="429" customFormat="1" ht="15" customHeight="1">
      <c r="A92" s="421" t="s">
        <v>269</v>
      </c>
      <c r="B92" s="421" t="s">
        <v>270</v>
      </c>
      <c r="C92" s="95" t="s">
        <v>271</v>
      </c>
      <c r="D92" s="421" t="s">
        <v>271</v>
      </c>
      <c r="E92" s="312">
        <v>13001</v>
      </c>
      <c r="F92" s="421" t="s">
        <v>294</v>
      </c>
      <c r="G92" s="312">
        <v>13124</v>
      </c>
      <c r="H92" s="325" t="s">
        <v>847</v>
      </c>
      <c r="I92" s="325" t="s">
        <v>847</v>
      </c>
      <c r="J92" s="325" t="s">
        <v>847</v>
      </c>
      <c r="K92" s="325" t="s">
        <v>847</v>
      </c>
      <c r="L92" s="325" t="s">
        <v>847</v>
      </c>
      <c r="M92" s="66" t="s">
        <v>847</v>
      </c>
      <c r="N92" s="325" t="s">
        <v>847</v>
      </c>
      <c r="O92" s="325" t="s">
        <v>847</v>
      </c>
      <c r="P92" s="325" t="s">
        <v>847</v>
      </c>
      <c r="Q92" s="325" t="s">
        <v>847</v>
      </c>
      <c r="R92" s="626"/>
    </row>
    <row r="93" spans="1:18" s="429" customFormat="1" ht="15" customHeight="1">
      <c r="A93" s="421" t="s">
        <v>269</v>
      </c>
      <c r="B93" s="421" t="s">
        <v>270</v>
      </c>
      <c r="C93" s="95" t="s">
        <v>271</v>
      </c>
      <c r="D93" s="421" t="s">
        <v>271</v>
      </c>
      <c r="E93" s="312">
        <v>13001</v>
      </c>
      <c r="F93" s="421" t="s">
        <v>295</v>
      </c>
      <c r="G93" s="312">
        <v>13125</v>
      </c>
      <c r="H93" s="325" t="s">
        <v>847</v>
      </c>
      <c r="I93" s="325" t="s">
        <v>847</v>
      </c>
      <c r="J93" s="325" t="s">
        <v>847</v>
      </c>
      <c r="K93" s="325" t="s">
        <v>847</v>
      </c>
      <c r="L93" s="325" t="s">
        <v>847</v>
      </c>
      <c r="M93" s="66" t="s">
        <v>847</v>
      </c>
      <c r="N93" s="325" t="s">
        <v>847</v>
      </c>
      <c r="O93" s="325" t="s">
        <v>847</v>
      </c>
      <c r="P93" s="325" t="s">
        <v>847</v>
      </c>
      <c r="Q93" s="325" t="s">
        <v>847</v>
      </c>
      <c r="R93" s="626"/>
    </row>
    <row r="94" spans="1:18" s="429" customFormat="1" ht="15" customHeight="1">
      <c r="A94" s="421" t="s">
        <v>269</v>
      </c>
      <c r="B94" s="421" t="s">
        <v>270</v>
      </c>
      <c r="C94" s="95" t="s">
        <v>271</v>
      </c>
      <c r="D94" s="421" t="s">
        <v>271</v>
      </c>
      <c r="E94" s="312">
        <v>13001</v>
      </c>
      <c r="F94" s="421" t="s">
        <v>296</v>
      </c>
      <c r="G94" s="312">
        <v>13126</v>
      </c>
      <c r="H94" s="325" t="s">
        <v>847</v>
      </c>
      <c r="I94" s="325" t="s">
        <v>847</v>
      </c>
      <c r="J94" s="325" t="s">
        <v>847</v>
      </c>
      <c r="K94" s="325" t="s">
        <v>847</v>
      </c>
      <c r="L94" s="325" t="s">
        <v>847</v>
      </c>
      <c r="M94" s="66" t="s">
        <v>847</v>
      </c>
      <c r="N94" s="325" t="s">
        <v>847</v>
      </c>
      <c r="O94" s="325" t="s">
        <v>847</v>
      </c>
      <c r="P94" s="325" t="s">
        <v>847</v>
      </c>
      <c r="Q94" s="325" t="s">
        <v>847</v>
      </c>
      <c r="R94" s="626"/>
    </row>
    <row r="95" spans="1:18" s="429" customFormat="1" ht="15" customHeight="1">
      <c r="A95" s="421" t="s">
        <v>269</v>
      </c>
      <c r="B95" s="421" t="s">
        <v>270</v>
      </c>
      <c r="C95" s="95" t="s">
        <v>271</v>
      </c>
      <c r="D95" s="421" t="s">
        <v>271</v>
      </c>
      <c r="E95" s="312">
        <v>13001</v>
      </c>
      <c r="F95" s="421" t="s">
        <v>297</v>
      </c>
      <c r="G95" s="312">
        <v>13127</v>
      </c>
      <c r="H95" s="324">
        <v>1</v>
      </c>
      <c r="I95" s="711">
        <v>0</v>
      </c>
      <c r="J95" s="711">
        <v>0</v>
      </c>
      <c r="K95" s="711">
        <v>0</v>
      </c>
      <c r="L95" s="711">
        <v>0</v>
      </c>
      <c r="M95" s="324">
        <v>1</v>
      </c>
      <c r="N95" s="711">
        <v>0</v>
      </c>
      <c r="O95" s="711">
        <v>0</v>
      </c>
      <c r="P95" s="711">
        <v>0</v>
      </c>
      <c r="Q95" s="711">
        <v>0</v>
      </c>
      <c r="R95" s="626"/>
    </row>
    <row r="96" spans="1:18" s="429" customFormat="1" ht="15" customHeight="1">
      <c r="A96" s="421" t="s">
        <v>269</v>
      </c>
      <c r="B96" s="421" t="s">
        <v>270</v>
      </c>
      <c r="C96" s="95" t="s">
        <v>271</v>
      </c>
      <c r="D96" s="421" t="s">
        <v>271</v>
      </c>
      <c r="E96" s="312">
        <v>13001</v>
      </c>
      <c r="F96" s="421" t="s">
        <v>298</v>
      </c>
      <c r="G96" s="312">
        <v>13128</v>
      </c>
      <c r="H96" s="325" t="s">
        <v>847</v>
      </c>
      <c r="I96" s="325" t="s">
        <v>847</v>
      </c>
      <c r="J96" s="325" t="s">
        <v>847</v>
      </c>
      <c r="K96" s="325" t="s">
        <v>847</v>
      </c>
      <c r="L96" s="325" t="s">
        <v>847</v>
      </c>
      <c r="M96" s="66" t="s">
        <v>847</v>
      </c>
      <c r="N96" s="325" t="s">
        <v>847</v>
      </c>
      <c r="O96" s="325" t="s">
        <v>847</v>
      </c>
      <c r="P96" s="325" t="s">
        <v>847</v>
      </c>
      <c r="Q96" s="325" t="s">
        <v>847</v>
      </c>
      <c r="R96" s="626"/>
    </row>
    <row r="97" spans="1:18" s="429" customFormat="1" ht="15" customHeight="1">
      <c r="A97" s="421" t="s">
        <v>269</v>
      </c>
      <c r="B97" s="421" t="s">
        <v>270</v>
      </c>
      <c r="C97" s="95" t="s">
        <v>271</v>
      </c>
      <c r="D97" s="421" t="s">
        <v>271</v>
      </c>
      <c r="E97" s="312">
        <v>13001</v>
      </c>
      <c r="F97" s="421" t="s">
        <v>299</v>
      </c>
      <c r="G97" s="312">
        <v>13129</v>
      </c>
      <c r="H97" s="325" t="s">
        <v>847</v>
      </c>
      <c r="I97" s="325" t="s">
        <v>847</v>
      </c>
      <c r="J97" s="325" t="s">
        <v>847</v>
      </c>
      <c r="K97" s="325" t="s">
        <v>847</v>
      </c>
      <c r="L97" s="325" t="s">
        <v>847</v>
      </c>
      <c r="M97" s="66" t="s">
        <v>847</v>
      </c>
      <c r="N97" s="325" t="s">
        <v>847</v>
      </c>
      <c r="O97" s="325" t="s">
        <v>847</v>
      </c>
      <c r="P97" s="325" t="s">
        <v>847</v>
      </c>
      <c r="Q97" s="325" t="s">
        <v>847</v>
      </c>
      <c r="R97" s="626"/>
    </row>
    <row r="98" spans="1:18" s="429" customFormat="1" ht="15" customHeight="1">
      <c r="A98" s="421" t="s">
        <v>269</v>
      </c>
      <c r="B98" s="421" t="s">
        <v>270</v>
      </c>
      <c r="C98" s="95" t="s">
        <v>271</v>
      </c>
      <c r="D98" s="421" t="s">
        <v>271</v>
      </c>
      <c r="E98" s="312">
        <v>13001</v>
      </c>
      <c r="F98" s="421" t="s">
        <v>300</v>
      </c>
      <c r="G98" s="312">
        <v>13130</v>
      </c>
      <c r="H98" s="325" t="s">
        <v>847</v>
      </c>
      <c r="I98" s="325" t="s">
        <v>847</v>
      </c>
      <c r="J98" s="325" t="s">
        <v>847</v>
      </c>
      <c r="K98" s="325" t="s">
        <v>847</v>
      </c>
      <c r="L98" s="325" t="s">
        <v>847</v>
      </c>
      <c r="M98" s="66" t="s">
        <v>847</v>
      </c>
      <c r="N98" s="325" t="s">
        <v>847</v>
      </c>
      <c r="O98" s="325" t="s">
        <v>847</v>
      </c>
      <c r="P98" s="325" t="s">
        <v>847</v>
      </c>
      <c r="Q98" s="325" t="s">
        <v>847</v>
      </c>
      <c r="R98" s="626"/>
    </row>
    <row r="99" spans="1:18" s="429" customFormat="1" ht="15" customHeight="1">
      <c r="A99" s="421" t="s">
        <v>269</v>
      </c>
      <c r="B99" s="421" t="s">
        <v>270</v>
      </c>
      <c r="C99" s="95" t="s">
        <v>271</v>
      </c>
      <c r="D99" s="421" t="s">
        <v>271</v>
      </c>
      <c r="E99" s="312">
        <v>13001</v>
      </c>
      <c r="F99" s="421" t="s">
        <v>301</v>
      </c>
      <c r="G99" s="312">
        <v>13131</v>
      </c>
      <c r="H99" s="325" t="s">
        <v>847</v>
      </c>
      <c r="I99" s="325" t="s">
        <v>847</v>
      </c>
      <c r="J99" s="325" t="s">
        <v>847</v>
      </c>
      <c r="K99" s="325" t="s">
        <v>847</v>
      </c>
      <c r="L99" s="325" t="s">
        <v>847</v>
      </c>
      <c r="M99" s="66" t="s">
        <v>847</v>
      </c>
      <c r="N99" s="325" t="s">
        <v>847</v>
      </c>
      <c r="O99" s="325" t="s">
        <v>847</v>
      </c>
      <c r="P99" s="325" t="s">
        <v>847</v>
      </c>
      <c r="Q99" s="325" t="s">
        <v>847</v>
      </c>
      <c r="R99" s="626"/>
    </row>
    <row r="100" spans="1:18" s="429" customFormat="1" ht="15" customHeight="1">
      <c r="A100" s="421" t="s">
        <v>269</v>
      </c>
      <c r="B100" s="421" t="s">
        <v>270</v>
      </c>
      <c r="C100" s="95" t="s">
        <v>271</v>
      </c>
      <c r="D100" s="421" t="s">
        <v>271</v>
      </c>
      <c r="E100" s="312">
        <v>13001</v>
      </c>
      <c r="F100" s="421" t="s">
        <v>302</v>
      </c>
      <c r="G100" s="312">
        <v>13132</v>
      </c>
      <c r="H100" s="325" t="s">
        <v>847</v>
      </c>
      <c r="I100" s="325" t="s">
        <v>847</v>
      </c>
      <c r="J100" s="325" t="s">
        <v>847</v>
      </c>
      <c r="K100" s="325" t="s">
        <v>847</v>
      </c>
      <c r="L100" s="325" t="s">
        <v>847</v>
      </c>
      <c r="M100" s="66" t="s">
        <v>847</v>
      </c>
      <c r="N100" s="325" t="s">
        <v>847</v>
      </c>
      <c r="O100" s="325" t="s">
        <v>847</v>
      </c>
      <c r="P100" s="325" t="s">
        <v>847</v>
      </c>
      <c r="Q100" s="325" t="s">
        <v>847</v>
      </c>
      <c r="R100" s="626"/>
    </row>
    <row r="101" spans="1:18" s="429" customFormat="1" ht="15" customHeight="1">
      <c r="A101" s="421" t="s">
        <v>269</v>
      </c>
      <c r="B101" s="421" t="s">
        <v>303</v>
      </c>
      <c r="C101" s="95" t="s">
        <v>271</v>
      </c>
      <c r="D101" s="421" t="s">
        <v>271</v>
      </c>
      <c r="E101" s="312">
        <v>13001</v>
      </c>
      <c r="F101" s="421" t="s">
        <v>304</v>
      </c>
      <c r="G101" s="312">
        <v>13201</v>
      </c>
      <c r="H101" s="325" t="s">
        <v>847</v>
      </c>
      <c r="I101" s="325" t="s">
        <v>847</v>
      </c>
      <c r="J101" s="325" t="s">
        <v>847</v>
      </c>
      <c r="K101" s="325" t="s">
        <v>847</v>
      </c>
      <c r="L101" s="325" t="s">
        <v>847</v>
      </c>
      <c r="M101" s="66" t="s">
        <v>847</v>
      </c>
      <c r="N101" s="325" t="s">
        <v>847</v>
      </c>
      <c r="O101" s="325" t="s">
        <v>847</v>
      </c>
      <c r="P101" s="325" t="s">
        <v>847</v>
      </c>
      <c r="Q101" s="325" t="s">
        <v>847</v>
      </c>
      <c r="R101" s="626"/>
    </row>
    <row r="102" spans="1:18" s="429" customFormat="1" ht="15" customHeight="1">
      <c r="A102" s="421" t="s">
        <v>269</v>
      </c>
      <c r="B102" s="421" t="s">
        <v>303</v>
      </c>
      <c r="C102" s="95" t="s">
        <v>271</v>
      </c>
      <c r="D102" s="421" t="s">
        <v>271</v>
      </c>
      <c r="E102" s="312">
        <v>13001</v>
      </c>
      <c r="F102" s="421" t="s">
        <v>305</v>
      </c>
      <c r="G102" s="312">
        <v>13202</v>
      </c>
      <c r="H102" s="325" t="s">
        <v>847</v>
      </c>
      <c r="I102" s="325" t="s">
        <v>847</v>
      </c>
      <c r="J102" s="325" t="s">
        <v>847</v>
      </c>
      <c r="K102" s="325" t="s">
        <v>847</v>
      </c>
      <c r="L102" s="325" t="s">
        <v>847</v>
      </c>
      <c r="M102" s="66" t="s">
        <v>847</v>
      </c>
      <c r="N102" s="325" t="s">
        <v>847</v>
      </c>
      <c r="O102" s="325" t="s">
        <v>847</v>
      </c>
      <c r="P102" s="325" t="s">
        <v>847</v>
      </c>
      <c r="Q102" s="325" t="s">
        <v>847</v>
      </c>
      <c r="R102" s="626"/>
    </row>
    <row r="103" spans="1:18" s="429" customFormat="1" ht="15" customHeight="1">
      <c r="A103" s="421" t="s">
        <v>269</v>
      </c>
      <c r="B103" s="421" t="s">
        <v>303</v>
      </c>
      <c r="C103" s="95" t="s">
        <v>271</v>
      </c>
      <c r="D103" s="421" t="s">
        <v>271</v>
      </c>
      <c r="E103" s="312">
        <v>13001</v>
      </c>
      <c r="F103" s="421" t="s">
        <v>306</v>
      </c>
      <c r="G103" s="312">
        <v>13203</v>
      </c>
      <c r="H103" s="324">
        <v>1</v>
      </c>
      <c r="I103" s="711">
        <v>0</v>
      </c>
      <c r="J103" s="711">
        <v>0</v>
      </c>
      <c r="K103" s="711">
        <v>0</v>
      </c>
      <c r="L103" s="711">
        <v>0</v>
      </c>
      <c r="M103" s="324">
        <v>1</v>
      </c>
      <c r="N103" s="711">
        <v>0</v>
      </c>
      <c r="O103" s="711">
        <v>0</v>
      </c>
      <c r="P103" s="711">
        <v>0</v>
      </c>
      <c r="Q103" s="711">
        <v>0</v>
      </c>
      <c r="R103" s="626"/>
    </row>
    <row r="104" spans="1:18" s="429" customFormat="1" ht="15" customHeight="1">
      <c r="A104" s="421" t="s">
        <v>269</v>
      </c>
      <c r="B104" s="421" t="s">
        <v>307</v>
      </c>
      <c r="C104" s="95" t="s">
        <v>271</v>
      </c>
      <c r="D104" s="421" t="s">
        <v>271</v>
      </c>
      <c r="E104" s="312">
        <v>13001</v>
      </c>
      <c r="F104" s="421" t="s">
        <v>308</v>
      </c>
      <c r="G104" s="312">
        <v>13301</v>
      </c>
      <c r="H104" s="324">
        <v>1</v>
      </c>
      <c r="I104" s="711">
        <v>0</v>
      </c>
      <c r="J104" s="711">
        <v>0</v>
      </c>
      <c r="K104" s="711">
        <v>0</v>
      </c>
      <c r="L104" s="711">
        <v>0</v>
      </c>
      <c r="M104" s="324">
        <v>1</v>
      </c>
      <c r="N104" s="711">
        <v>0</v>
      </c>
      <c r="O104" s="711">
        <v>0</v>
      </c>
      <c r="P104" s="711">
        <v>1</v>
      </c>
      <c r="Q104" s="711">
        <v>100</v>
      </c>
      <c r="R104" s="626"/>
    </row>
    <row r="105" spans="1:18" s="429" customFormat="1" ht="15" customHeight="1">
      <c r="A105" s="421" t="s">
        <v>269</v>
      </c>
      <c r="B105" s="421" t="s">
        <v>307</v>
      </c>
      <c r="C105" s="95" t="s">
        <v>271</v>
      </c>
      <c r="D105" s="421" t="s">
        <v>271</v>
      </c>
      <c r="E105" s="312">
        <v>13001</v>
      </c>
      <c r="F105" s="421" t="s">
        <v>309</v>
      </c>
      <c r="G105" s="312">
        <v>13302</v>
      </c>
      <c r="H105" s="325" t="s">
        <v>847</v>
      </c>
      <c r="I105" s="325" t="s">
        <v>847</v>
      </c>
      <c r="J105" s="325" t="s">
        <v>847</v>
      </c>
      <c r="K105" s="325" t="s">
        <v>847</v>
      </c>
      <c r="L105" s="325" t="s">
        <v>847</v>
      </c>
      <c r="M105" s="66" t="s">
        <v>847</v>
      </c>
      <c r="N105" s="325" t="s">
        <v>847</v>
      </c>
      <c r="O105" s="325" t="s">
        <v>847</v>
      </c>
      <c r="P105" s="325" t="s">
        <v>847</v>
      </c>
      <c r="Q105" s="325" t="s">
        <v>847</v>
      </c>
      <c r="R105" s="626"/>
    </row>
    <row r="106" spans="1:18" s="429" customFormat="1" ht="15" customHeight="1">
      <c r="A106" s="421" t="s">
        <v>269</v>
      </c>
      <c r="B106" s="421" t="s">
        <v>307</v>
      </c>
      <c r="C106" s="95" t="s">
        <v>271</v>
      </c>
      <c r="D106" s="421" t="s">
        <v>271</v>
      </c>
      <c r="E106" s="312">
        <v>13001</v>
      </c>
      <c r="F106" s="421" t="s">
        <v>310</v>
      </c>
      <c r="G106" s="312">
        <v>13303</v>
      </c>
      <c r="H106" s="325" t="s">
        <v>847</v>
      </c>
      <c r="I106" s="325" t="s">
        <v>847</v>
      </c>
      <c r="J106" s="325" t="s">
        <v>847</v>
      </c>
      <c r="K106" s="325" t="s">
        <v>847</v>
      </c>
      <c r="L106" s="325" t="s">
        <v>847</v>
      </c>
      <c r="M106" s="66" t="s">
        <v>847</v>
      </c>
      <c r="N106" s="325" t="s">
        <v>847</v>
      </c>
      <c r="O106" s="325" t="s">
        <v>847</v>
      </c>
      <c r="P106" s="325" t="s">
        <v>847</v>
      </c>
      <c r="Q106" s="325" t="s">
        <v>847</v>
      </c>
      <c r="R106" s="626"/>
    </row>
    <row r="107" spans="1:18" s="429" customFormat="1" ht="15" customHeight="1">
      <c r="A107" s="421" t="s">
        <v>269</v>
      </c>
      <c r="B107" s="421" t="s">
        <v>311</v>
      </c>
      <c r="C107" s="95" t="s">
        <v>271</v>
      </c>
      <c r="D107" s="421" t="s">
        <v>271</v>
      </c>
      <c r="E107" s="312">
        <v>13001</v>
      </c>
      <c r="F107" s="421" t="s">
        <v>312</v>
      </c>
      <c r="G107" s="312">
        <v>13401</v>
      </c>
      <c r="H107" s="325" t="s">
        <v>847</v>
      </c>
      <c r="I107" s="325" t="s">
        <v>847</v>
      </c>
      <c r="J107" s="325" t="s">
        <v>847</v>
      </c>
      <c r="K107" s="325" t="s">
        <v>847</v>
      </c>
      <c r="L107" s="325" t="s">
        <v>847</v>
      </c>
      <c r="M107" s="66" t="s">
        <v>847</v>
      </c>
      <c r="N107" s="325" t="s">
        <v>847</v>
      </c>
      <c r="O107" s="325" t="s">
        <v>847</v>
      </c>
      <c r="P107" s="325" t="s">
        <v>847</v>
      </c>
      <c r="Q107" s="325" t="s">
        <v>847</v>
      </c>
      <c r="R107" s="626"/>
    </row>
    <row r="108" spans="1:18" s="429" customFormat="1" ht="15" customHeight="1">
      <c r="A108" s="421" t="s">
        <v>269</v>
      </c>
      <c r="B108" s="421" t="s">
        <v>311</v>
      </c>
      <c r="C108" s="95" t="s">
        <v>271</v>
      </c>
      <c r="D108" s="421" t="s">
        <v>271</v>
      </c>
      <c r="E108" s="312">
        <v>13001</v>
      </c>
      <c r="F108" s="421" t="s">
        <v>313</v>
      </c>
      <c r="G108" s="312">
        <v>13402</v>
      </c>
      <c r="H108" s="325" t="s">
        <v>847</v>
      </c>
      <c r="I108" s="325" t="s">
        <v>847</v>
      </c>
      <c r="J108" s="325" t="s">
        <v>847</v>
      </c>
      <c r="K108" s="325" t="s">
        <v>847</v>
      </c>
      <c r="L108" s="325" t="s">
        <v>847</v>
      </c>
      <c r="M108" s="66" t="s">
        <v>847</v>
      </c>
      <c r="N108" s="325" t="s">
        <v>847</v>
      </c>
      <c r="O108" s="325" t="s">
        <v>847</v>
      </c>
      <c r="P108" s="325" t="s">
        <v>847</v>
      </c>
      <c r="Q108" s="325" t="s">
        <v>847</v>
      </c>
      <c r="R108" s="626"/>
    </row>
    <row r="109" spans="1:18" s="429" customFormat="1" ht="15" customHeight="1">
      <c r="A109" s="421" t="s">
        <v>269</v>
      </c>
      <c r="B109" s="421" t="s">
        <v>311</v>
      </c>
      <c r="C109" s="95" t="s">
        <v>271</v>
      </c>
      <c r="D109" s="421" t="s">
        <v>271</v>
      </c>
      <c r="E109" s="312">
        <v>13001</v>
      </c>
      <c r="F109" s="421" t="s">
        <v>314</v>
      </c>
      <c r="G109" s="312">
        <v>13403</v>
      </c>
      <c r="H109" s="325" t="s">
        <v>847</v>
      </c>
      <c r="I109" s="325" t="s">
        <v>847</v>
      </c>
      <c r="J109" s="325" t="s">
        <v>847</v>
      </c>
      <c r="K109" s="325" t="s">
        <v>847</v>
      </c>
      <c r="L109" s="325" t="s">
        <v>847</v>
      </c>
      <c r="M109" s="66" t="s">
        <v>847</v>
      </c>
      <c r="N109" s="325" t="s">
        <v>847</v>
      </c>
      <c r="O109" s="325" t="s">
        <v>847</v>
      </c>
      <c r="P109" s="325" t="s">
        <v>847</v>
      </c>
      <c r="Q109" s="325" t="s">
        <v>847</v>
      </c>
      <c r="R109" s="626"/>
    </row>
    <row r="110" spans="1:18" s="429" customFormat="1" ht="15" customHeight="1">
      <c r="A110" s="421" t="s">
        <v>269</v>
      </c>
      <c r="B110" s="421" t="s">
        <v>311</v>
      </c>
      <c r="C110" s="95" t="s">
        <v>271</v>
      </c>
      <c r="D110" s="421" t="s">
        <v>271</v>
      </c>
      <c r="E110" s="312">
        <v>13001</v>
      </c>
      <c r="F110" s="421" t="s">
        <v>315</v>
      </c>
      <c r="G110" s="312">
        <v>13404</v>
      </c>
      <c r="H110" s="324">
        <v>1</v>
      </c>
      <c r="I110" s="711">
        <v>0</v>
      </c>
      <c r="J110" s="711">
        <v>0</v>
      </c>
      <c r="K110" s="711">
        <v>0</v>
      </c>
      <c r="L110" s="711">
        <v>0</v>
      </c>
      <c r="M110" s="324">
        <v>1</v>
      </c>
      <c r="N110" s="711">
        <v>0</v>
      </c>
      <c r="O110" s="711">
        <v>0</v>
      </c>
      <c r="P110" s="711">
        <v>0</v>
      </c>
      <c r="Q110" s="711">
        <v>0</v>
      </c>
      <c r="R110" s="626"/>
    </row>
    <row r="111" spans="1:18" s="429" customFormat="1" ht="15" customHeight="1">
      <c r="A111" s="421" t="s">
        <v>269</v>
      </c>
      <c r="B111" s="421" t="s">
        <v>316</v>
      </c>
      <c r="C111" s="95" t="s">
        <v>172</v>
      </c>
      <c r="D111" s="421" t="s">
        <v>316</v>
      </c>
      <c r="E111" s="312">
        <v>13501</v>
      </c>
      <c r="F111" s="424" t="s">
        <v>316</v>
      </c>
      <c r="G111" s="312">
        <v>13501</v>
      </c>
      <c r="H111" s="325" t="s">
        <v>847</v>
      </c>
      <c r="I111" s="325" t="s">
        <v>847</v>
      </c>
      <c r="J111" s="325" t="s">
        <v>847</v>
      </c>
      <c r="K111" s="325" t="s">
        <v>847</v>
      </c>
      <c r="L111" s="325" t="s">
        <v>847</v>
      </c>
      <c r="M111" s="66" t="s">
        <v>847</v>
      </c>
      <c r="N111" s="325" t="s">
        <v>847</v>
      </c>
      <c r="O111" s="325" t="s">
        <v>847</v>
      </c>
      <c r="P111" s="325" t="s">
        <v>847</v>
      </c>
      <c r="Q111" s="325" t="s">
        <v>847</v>
      </c>
      <c r="R111" s="626"/>
    </row>
    <row r="112" spans="1:18" s="429" customFormat="1" ht="15" customHeight="1">
      <c r="A112" s="421" t="s">
        <v>269</v>
      </c>
      <c r="B112" s="421" t="s">
        <v>317</v>
      </c>
      <c r="C112" s="95" t="s">
        <v>271</v>
      </c>
      <c r="D112" s="421" t="s">
        <v>271</v>
      </c>
      <c r="E112" s="312">
        <v>13001</v>
      </c>
      <c r="F112" s="421" t="s">
        <v>317</v>
      </c>
      <c r="G112" s="312">
        <v>13601</v>
      </c>
      <c r="H112" s="325" t="s">
        <v>847</v>
      </c>
      <c r="I112" s="325" t="s">
        <v>847</v>
      </c>
      <c r="J112" s="325" t="s">
        <v>847</v>
      </c>
      <c r="K112" s="325" t="s">
        <v>847</v>
      </c>
      <c r="L112" s="325" t="s">
        <v>847</v>
      </c>
      <c r="M112" s="66" t="s">
        <v>847</v>
      </c>
      <c r="N112" s="325" t="s">
        <v>847</v>
      </c>
      <c r="O112" s="325" t="s">
        <v>847</v>
      </c>
      <c r="P112" s="325" t="s">
        <v>847</v>
      </c>
      <c r="Q112" s="325" t="s">
        <v>847</v>
      </c>
      <c r="R112" s="626"/>
    </row>
    <row r="113" spans="1:18" s="429" customFormat="1" ht="15" customHeight="1">
      <c r="A113" s="421" t="s">
        <v>269</v>
      </c>
      <c r="B113" s="421" t="s">
        <v>317</v>
      </c>
      <c r="C113" s="95" t="s">
        <v>271</v>
      </c>
      <c r="D113" s="421" t="s">
        <v>271</v>
      </c>
      <c r="E113" s="312">
        <v>13001</v>
      </c>
      <c r="F113" s="421" t="s">
        <v>318</v>
      </c>
      <c r="G113" s="312">
        <v>13602</v>
      </c>
      <c r="H113" s="325" t="s">
        <v>847</v>
      </c>
      <c r="I113" s="325" t="s">
        <v>847</v>
      </c>
      <c r="J113" s="325" t="s">
        <v>847</v>
      </c>
      <c r="K113" s="325" t="s">
        <v>847</v>
      </c>
      <c r="L113" s="325" t="s">
        <v>847</v>
      </c>
      <c r="M113" s="66" t="s">
        <v>847</v>
      </c>
      <c r="N113" s="325" t="s">
        <v>847</v>
      </c>
      <c r="O113" s="325" t="s">
        <v>847</v>
      </c>
      <c r="P113" s="325" t="s">
        <v>847</v>
      </c>
      <c r="Q113" s="325" t="s">
        <v>847</v>
      </c>
      <c r="R113" s="626"/>
    </row>
    <row r="114" spans="1:18" s="429" customFormat="1" ht="15" customHeight="1">
      <c r="A114" s="421" t="s">
        <v>269</v>
      </c>
      <c r="B114" s="421" t="s">
        <v>317</v>
      </c>
      <c r="C114" s="95" t="s">
        <v>271</v>
      </c>
      <c r="D114" s="421" t="s">
        <v>271</v>
      </c>
      <c r="E114" s="312">
        <v>13001</v>
      </c>
      <c r="F114" s="421" t="s">
        <v>319</v>
      </c>
      <c r="G114" s="312">
        <v>13603</v>
      </c>
      <c r="H114" s="325" t="s">
        <v>847</v>
      </c>
      <c r="I114" s="325" t="s">
        <v>847</v>
      </c>
      <c r="J114" s="325" t="s">
        <v>847</v>
      </c>
      <c r="K114" s="325" t="s">
        <v>847</v>
      </c>
      <c r="L114" s="325" t="s">
        <v>847</v>
      </c>
      <c r="M114" s="66" t="s">
        <v>847</v>
      </c>
      <c r="N114" s="325" t="s">
        <v>847</v>
      </c>
      <c r="O114" s="325" t="s">
        <v>847</v>
      </c>
      <c r="P114" s="325" t="s">
        <v>847</v>
      </c>
      <c r="Q114" s="325" t="s">
        <v>847</v>
      </c>
      <c r="R114" s="626"/>
    </row>
    <row r="115" spans="1:18" s="429" customFormat="1" ht="15" customHeight="1">
      <c r="A115" s="421" t="s">
        <v>269</v>
      </c>
      <c r="B115" s="421" t="s">
        <v>317</v>
      </c>
      <c r="C115" s="95" t="s">
        <v>271</v>
      </c>
      <c r="D115" s="421" t="s">
        <v>271</v>
      </c>
      <c r="E115" s="312">
        <v>13001</v>
      </c>
      <c r="F115" s="421" t="s">
        <v>320</v>
      </c>
      <c r="G115" s="312">
        <v>13604</v>
      </c>
      <c r="H115" s="325" t="s">
        <v>847</v>
      </c>
      <c r="I115" s="325" t="s">
        <v>847</v>
      </c>
      <c r="J115" s="325" t="s">
        <v>847</v>
      </c>
      <c r="K115" s="325" t="s">
        <v>847</v>
      </c>
      <c r="L115" s="325" t="s">
        <v>847</v>
      </c>
      <c r="M115" s="66" t="s">
        <v>847</v>
      </c>
      <c r="N115" s="325" t="s">
        <v>847</v>
      </c>
      <c r="O115" s="325" t="s">
        <v>847</v>
      </c>
      <c r="P115" s="325" t="s">
        <v>847</v>
      </c>
      <c r="Q115" s="325" t="s">
        <v>847</v>
      </c>
      <c r="R115" s="626"/>
    </row>
    <row r="116" spans="1:18" s="429" customFormat="1" ht="15" customHeight="1">
      <c r="A116" s="421" t="s">
        <v>269</v>
      </c>
      <c r="B116" s="421" t="s">
        <v>317</v>
      </c>
      <c r="C116" s="95" t="s">
        <v>271</v>
      </c>
      <c r="D116" s="421" t="s">
        <v>271</v>
      </c>
      <c r="E116" s="312">
        <v>13001</v>
      </c>
      <c r="F116" s="421" t="s">
        <v>321</v>
      </c>
      <c r="G116" s="312">
        <v>13605</v>
      </c>
      <c r="H116" s="325" t="s">
        <v>847</v>
      </c>
      <c r="I116" s="325" t="s">
        <v>847</v>
      </c>
      <c r="J116" s="325" t="s">
        <v>847</v>
      </c>
      <c r="K116" s="325" t="s">
        <v>847</v>
      </c>
      <c r="L116" s="325" t="s">
        <v>847</v>
      </c>
      <c r="M116" s="66" t="s">
        <v>847</v>
      </c>
      <c r="N116" s="325" t="s">
        <v>847</v>
      </c>
      <c r="O116" s="325" t="s">
        <v>847</v>
      </c>
      <c r="P116" s="325" t="s">
        <v>847</v>
      </c>
      <c r="Q116" s="325" t="s">
        <v>847</v>
      </c>
      <c r="R116" s="626"/>
    </row>
    <row r="117" spans="1:18" s="429" customFormat="1" ht="15" customHeight="1">
      <c r="A117" s="421" t="s">
        <v>322</v>
      </c>
      <c r="B117" s="421" t="s">
        <v>323</v>
      </c>
      <c r="C117" s="95" t="s">
        <v>172</v>
      </c>
      <c r="D117" s="421" t="s">
        <v>323</v>
      </c>
      <c r="E117" s="312">
        <v>14101</v>
      </c>
      <c r="F117" s="421" t="s">
        <v>323</v>
      </c>
      <c r="G117" s="312">
        <v>14101</v>
      </c>
      <c r="H117" s="324">
        <v>2</v>
      </c>
      <c r="I117" s="711">
        <v>0</v>
      </c>
      <c r="J117" s="711">
        <v>0</v>
      </c>
      <c r="K117" s="711">
        <v>0</v>
      </c>
      <c r="L117" s="711">
        <v>0</v>
      </c>
      <c r="M117" s="324">
        <v>2</v>
      </c>
      <c r="N117" s="711">
        <v>0</v>
      </c>
      <c r="O117" s="711">
        <v>0</v>
      </c>
      <c r="P117" s="711">
        <v>0</v>
      </c>
      <c r="Q117" s="711">
        <v>0</v>
      </c>
      <c r="R117" s="626"/>
    </row>
    <row r="118" spans="1:18" s="429" customFormat="1" ht="15" customHeight="1">
      <c r="A118" s="421" t="s">
        <v>324</v>
      </c>
      <c r="B118" s="421" t="s">
        <v>325</v>
      </c>
      <c r="C118" s="95" t="s">
        <v>172</v>
      </c>
      <c r="D118" s="421" t="s">
        <v>325</v>
      </c>
      <c r="E118" s="312">
        <v>15101</v>
      </c>
      <c r="F118" s="421" t="s">
        <v>325</v>
      </c>
      <c r="G118" s="312">
        <v>15101</v>
      </c>
      <c r="H118" s="324">
        <v>1</v>
      </c>
      <c r="I118" s="711">
        <v>0</v>
      </c>
      <c r="J118" s="711">
        <v>0</v>
      </c>
      <c r="K118" s="711">
        <v>0</v>
      </c>
      <c r="L118" s="711">
        <v>0</v>
      </c>
      <c r="M118" s="324">
        <v>1</v>
      </c>
      <c r="N118" s="711">
        <v>0</v>
      </c>
      <c r="O118" s="711">
        <v>0</v>
      </c>
      <c r="P118" s="711">
        <v>0</v>
      </c>
      <c r="Q118" s="711">
        <v>0</v>
      </c>
      <c r="R118" s="626"/>
    </row>
    <row r="119" spans="1:18" s="429" customFormat="1" ht="15" customHeight="1">
      <c r="A119" s="421" t="s">
        <v>326</v>
      </c>
      <c r="B119" s="219" t="s">
        <v>327</v>
      </c>
      <c r="C119" s="95" t="s">
        <v>172</v>
      </c>
      <c r="D119" s="421" t="s">
        <v>328</v>
      </c>
      <c r="E119" s="312">
        <v>16101</v>
      </c>
      <c r="F119" s="421" t="s">
        <v>329</v>
      </c>
      <c r="G119" s="312">
        <v>16101</v>
      </c>
      <c r="H119" s="325" t="s">
        <v>847</v>
      </c>
      <c r="I119" s="325" t="s">
        <v>847</v>
      </c>
      <c r="J119" s="325" t="s">
        <v>847</v>
      </c>
      <c r="K119" s="325" t="s">
        <v>847</v>
      </c>
      <c r="L119" s="325" t="s">
        <v>847</v>
      </c>
      <c r="M119" s="66" t="s">
        <v>847</v>
      </c>
      <c r="N119" s="325" t="s">
        <v>847</v>
      </c>
      <c r="O119" s="325" t="s">
        <v>847</v>
      </c>
      <c r="P119" s="66" t="s">
        <v>847</v>
      </c>
      <c r="Q119" s="325" t="s">
        <v>847</v>
      </c>
      <c r="R119" s="626"/>
    </row>
    <row r="120" spans="1:18" s="429" customFormat="1" ht="15" customHeight="1">
      <c r="A120" s="421" t="s">
        <v>326</v>
      </c>
      <c r="B120" s="219" t="s">
        <v>327</v>
      </c>
      <c r="C120" s="95" t="s">
        <v>172</v>
      </c>
      <c r="D120" s="421" t="s">
        <v>328</v>
      </c>
      <c r="E120" s="312">
        <v>16101</v>
      </c>
      <c r="F120" s="421" t="s">
        <v>330</v>
      </c>
      <c r="G120" s="312">
        <v>16103</v>
      </c>
      <c r="H120" s="324">
        <v>1</v>
      </c>
      <c r="I120" s="711">
        <v>0</v>
      </c>
      <c r="J120" s="711">
        <v>0</v>
      </c>
      <c r="K120" s="711">
        <v>0</v>
      </c>
      <c r="L120" s="711">
        <v>0</v>
      </c>
      <c r="M120" s="324">
        <v>1</v>
      </c>
      <c r="N120" s="711">
        <v>0</v>
      </c>
      <c r="O120" s="711">
        <v>0</v>
      </c>
      <c r="P120" s="711">
        <v>0</v>
      </c>
      <c r="Q120" s="711">
        <v>0</v>
      </c>
      <c r="R120" s="626"/>
    </row>
    <row r="121" spans="1:18" s="429" customFormat="1" ht="15" customHeight="1">
      <c r="A121" s="421" t="s">
        <v>326</v>
      </c>
      <c r="B121" s="219" t="s">
        <v>331</v>
      </c>
      <c r="C121" s="95" t="s">
        <v>172</v>
      </c>
      <c r="D121" s="423" t="s">
        <v>332</v>
      </c>
      <c r="E121" s="312">
        <v>16301</v>
      </c>
      <c r="F121" s="423" t="s">
        <v>332</v>
      </c>
      <c r="G121" s="312">
        <v>16301</v>
      </c>
      <c r="H121" s="325" t="s">
        <v>847</v>
      </c>
      <c r="I121" s="325" t="s">
        <v>847</v>
      </c>
      <c r="J121" s="325" t="s">
        <v>847</v>
      </c>
      <c r="K121" s="325" t="s">
        <v>847</v>
      </c>
      <c r="L121" s="325" t="s">
        <v>847</v>
      </c>
      <c r="M121" s="66" t="s">
        <v>847</v>
      </c>
      <c r="N121" s="325" t="s">
        <v>847</v>
      </c>
      <c r="O121" s="325" t="s">
        <v>847</v>
      </c>
      <c r="P121" s="66" t="s">
        <v>847</v>
      </c>
      <c r="Q121" s="325" t="s">
        <v>847</v>
      </c>
      <c r="R121" s="626"/>
    </row>
  </sheetData>
  <mergeCells count="4">
    <mergeCell ref="H3:L3"/>
    <mergeCell ref="M3:Q3"/>
    <mergeCell ref="B2:Q2"/>
    <mergeCell ref="B1:Q1"/>
  </mergeCells>
  <hyperlinks>
    <hyperlink ref="R1" location="INDICE!A1" display="INDICE" xr:uid="{00000000-0004-0000-5800-000000000000}"/>
    <hyperlink ref="R2" location="Matriz_Estadisticas!A1" display="ESTADÍSTICAS" xr:uid="{00000000-0004-0000-5800-000001000000}"/>
    <hyperlink ref="A1" location="INDICE!C92" display="IP_43" xr:uid="{00000000-0004-0000-5800-000002000000}"/>
    <hyperlink ref="A2" location="INDICE!C93" display="IP_43a " xr:uid="{00000000-0004-0000-5800-000003000000}"/>
  </hyperlink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E47"/>
  <sheetViews>
    <sheetView workbookViewId="0">
      <selection activeCell="D31" sqref="D31"/>
    </sheetView>
  </sheetViews>
  <sheetFormatPr baseColWidth="10" defaultColWidth="11.44140625" defaultRowHeight="14.4"/>
  <cols>
    <col min="1" max="1" width="44.44140625" style="391" bestFit="1" customWidth="1"/>
    <col min="2" max="4" width="100.6640625" style="15" customWidth="1"/>
    <col min="5" max="5" width="7" style="15" bestFit="1" customWidth="1"/>
    <col min="6" max="16384" width="11.44140625" style="15"/>
  </cols>
  <sheetData>
    <row r="1" spans="1:5">
      <c r="A1" s="441" t="s">
        <v>419</v>
      </c>
      <c r="B1" s="412" t="s">
        <v>1275</v>
      </c>
      <c r="C1" s="412" t="s">
        <v>1276</v>
      </c>
      <c r="D1" s="412" t="s">
        <v>1757</v>
      </c>
      <c r="E1" s="35" t="s">
        <v>137</v>
      </c>
    </row>
    <row r="2" spans="1:5">
      <c r="A2" s="263" t="s">
        <v>6</v>
      </c>
      <c r="B2" s="243" t="s">
        <v>29</v>
      </c>
      <c r="C2" s="243" t="s">
        <v>29</v>
      </c>
      <c r="D2" s="243" t="s">
        <v>29</v>
      </c>
    </row>
    <row r="3" spans="1:5">
      <c r="A3" s="263" t="s">
        <v>4</v>
      </c>
      <c r="B3" s="282" t="s">
        <v>13</v>
      </c>
      <c r="C3" s="282" t="s">
        <v>13</v>
      </c>
      <c r="D3" s="282" t="s">
        <v>13</v>
      </c>
    </row>
    <row r="4" spans="1:5">
      <c r="A4" s="263" t="s">
        <v>388</v>
      </c>
      <c r="B4" s="243" t="s">
        <v>27</v>
      </c>
      <c r="C4" s="243" t="s">
        <v>27</v>
      </c>
      <c r="D4" s="243" t="s">
        <v>27</v>
      </c>
    </row>
    <row r="5" spans="1:5">
      <c r="A5" s="263" t="s">
        <v>9</v>
      </c>
      <c r="B5" s="282" t="s">
        <v>697</v>
      </c>
      <c r="C5" s="282" t="s">
        <v>697</v>
      </c>
      <c r="D5" s="282" t="s">
        <v>697</v>
      </c>
    </row>
    <row r="6" spans="1:5">
      <c r="A6" s="263" t="s">
        <v>138</v>
      </c>
      <c r="B6" s="243" t="s">
        <v>468</v>
      </c>
      <c r="C6" s="243" t="s">
        <v>468</v>
      </c>
      <c r="D6" s="243" t="s">
        <v>468</v>
      </c>
    </row>
    <row r="7" spans="1:5">
      <c r="A7" s="263" t="s">
        <v>7</v>
      </c>
      <c r="B7" s="243" t="s">
        <v>698</v>
      </c>
      <c r="C7" s="243" t="s">
        <v>698</v>
      </c>
      <c r="D7" s="243" t="s">
        <v>698</v>
      </c>
    </row>
    <row r="8" spans="1:5">
      <c r="A8" s="263" t="s">
        <v>389</v>
      </c>
      <c r="B8" s="250">
        <v>2018</v>
      </c>
      <c r="C8" s="250">
        <v>2019</v>
      </c>
      <c r="D8" s="511">
        <v>2020</v>
      </c>
    </row>
    <row r="9" spans="1:5">
      <c r="A9" s="263" t="s">
        <v>390</v>
      </c>
      <c r="B9" s="243" t="s">
        <v>470</v>
      </c>
      <c r="C9" s="243" t="s">
        <v>470</v>
      </c>
      <c r="D9" s="243" t="s">
        <v>470</v>
      </c>
    </row>
    <row r="10" spans="1:5" ht="82.8">
      <c r="A10" s="100" t="s">
        <v>391</v>
      </c>
      <c r="B10" s="242" t="s">
        <v>699</v>
      </c>
      <c r="C10" s="242" t="s">
        <v>1302</v>
      </c>
      <c r="D10" s="242" t="s">
        <v>1302</v>
      </c>
    </row>
    <row r="11" spans="1:5">
      <c r="A11" s="263" t="s">
        <v>392</v>
      </c>
      <c r="B11" s="243" t="s">
        <v>700</v>
      </c>
      <c r="C11" s="243" t="s">
        <v>700</v>
      </c>
      <c r="D11" s="243" t="s">
        <v>700</v>
      </c>
    </row>
    <row r="12" spans="1:5">
      <c r="A12" s="263" t="s">
        <v>393</v>
      </c>
      <c r="B12" s="243" t="s">
        <v>473</v>
      </c>
      <c r="C12" s="243" t="s">
        <v>473</v>
      </c>
      <c r="D12" s="243" t="s">
        <v>473</v>
      </c>
    </row>
    <row r="13" spans="1:5">
      <c r="A13" s="263" t="s">
        <v>394</v>
      </c>
      <c r="B13" s="243" t="s">
        <v>474</v>
      </c>
      <c r="C13" s="243" t="s">
        <v>474</v>
      </c>
      <c r="D13" s="243" t="s">
        <v>474</v>
      </c>
    </row>
    <row r="14" spans="1:5">
      <c r="A14" s="263" t="s">
        <v>139</v>
      </c>
      <c r="B14" s="243" t="s">
        <v>701</v>
      </c>
      <c r="C14" s="243" t="s">
        <v>701</v>
      </c>
      <c r="D14" s="243" t="s">
        <v>701</v>
      </c>
    </row>
    <row r="15" spans="1:5">
      <c r="A15" s="263" t="s">
        <v>395</v>
      </c>
      <c r="B15" s="245">
        <v>43559</v>
      </c>
      <c r="C15" s="245">
        <v>43559</v>
      </c>
      <c r="D15" s="245">
        <v>43559</v>
      </c>
    </row>
    <row r="16" spans="1:5">
      <c r="A16" s="263" t="s">
        <v>396</v>
      </c>
      <c r="B16" s="251">
        <v>43667</v>
      </c>
      <c r="C16" s="490">
        <v>44239</v>
      </c>
      <c r="D16" s="490">
        <v>44391</v>
      </c>
    </row>
    <row r="17" spans="1:4">
      <c r="A17" s="263" t="s">
        <v>397</v>
      </c>
      <c r="B17" s="243" t="s">
        <v>429</v>
      </c>
      <c r="C17" s="243" t="s">
        <v>429</v>
      </c>
      <c r="D17" s="243" t="s">
        <v>429</v>
      </c>
    </row>
    <row r="18" spans="1:4">
      <c r="A18" s="263" t="s">
        <v>398</v>
      </c>
      <c r="B18" s="243" t="s">
        <v>702</v>
      </c>
      <c r="C18" s="243" t="s">
        <v>702</v>
      </c>
      <c r="D18" s="243" t="s">
        <v>702</v>
      </c>
    </row>
    <row r="19" spans="1:4">
      <c r="A19" s="263" t="s">
        <v>399</v>
      </c>
      <c r="B19" s="243" t="s">
        <v>703</v>
      </c>
      <c r="C19" s="243" t="s">
        <v>703</v>
      </c>
      <c r="D19" s="243" t="s">
        <v>703</v>
      </c>
    </row>
    <row r="20" spans="1:4">
      <c r="A20" s="263" t="s">
        <v>400</v>
      </c>
      <c r="B20" s="259" t="s">
        <v>479</v>
      </c>
      <c r="C20" s="259" t="s">
        <v>479</v>
      </c>
      <c r="D20" s="259" t="s">
        <v>479</v>
      </c>
    </row>
    <row r="21" spans="1:4">
      <c r="A21" s="263" t="s">
        <v>403</v>
      </c>
      <c r="B21" s="388" t="s">
        <v>704</v>
      </c>
      <c r="C21" s="252" t="s">
        <v>1299</v>
      </c>
      <c r="D21" s="252" t="s">
        <v>1299</v>
      </c>
    </row>
    <row r="22" spans="1:4">
      <c r="A22" s="278" t="s">
        <v>404</v>
      </c>
      <c r="B22" s="388" t="s">
        <v>705</v>
      </c>
      <c r="C22" s="253" t="s">
        <v>1704</v>
      </c>
      <c r="D22" s="253" t="s">
        <v>1704</v>
      </c>
    </row>
    <row r="23" spans="1:4">
      <c r="A23" s="278" t="s">
        <v>435</v>
      </c>
      <c r="B23" s="366" t="s">
        <v>706</v>
      </c>
      <c r="C23" s="253" t="s">
        <v>1712</v>
      </c>
      <c r="D23" s="253" t="s">
        <v>1712</v>
      </c>
    </row>
    <row r="24" spans="1:4">
      <c r="A24" s="278" t="s">
        <v>405</v>
      </c>
      <c r="B24" s="388">
        <v>2018</v>
      </c>
      <c r="C24" s="253">
        <v>2019</v>
      </c>
      <c r="D24" s="904">
        <v>2019</v>
      </c>
    </row>
    <row r="25" spans="1:4">
      <c r="A25" s="278" t="s">
        <v>406</v>
      </c>
      <c r="B25" s="388" t="s">
        <v>470</v>
      </c>
      <c r="C25" s="253" t="s">
        <v>470</v>
      </c>
      <c r="D25" s="253" t="s">
        <v>470</v>
      </c>
    </row>
    <row r="26" spans="1:4">
      <c r="A26" s="278" t="s">
        <v>407</v>
      </c>
      <c r="B26" s="248" t="s">
        <v>651</v>
      </c>
      <c r="C26" s="253" t="s">
        <v>1721</v>
      </c>
      <c r="D26" s="253" t="s">
        <v>1769</v>
      </c>
    </row>
    <row r="27" spans="1:4">
      <c r="A27" s="278" t="s">
        <v>408</v>
      </c>
      <c r="B27" s="244" t="s">
        <v>434</v>
      </c>
      <c r="C27" s="253" t="s">
        <v>434</v>
      </c>
      <c r="D27" s="903" t="s">
        <v>434</v>
      </c>
    </row>
    <row r="28" spans="1:4">
      <c r="A28" s="278" t="s">
        <v>439</v>
      </c>
      <c r="B28" s="367" t="s">
        <v>652</v>
      </c>
      <c r="C28" s="134" t="s">
        <v>1714</v>
      </c>
      <c r="D28" s="134" t="s">
        <v>1714</v>
      </c>
    </row>
    <row r="29" spans="1:4">
      <c r="A29" s="278" t="s">
        <v>409</v>
      </c>
      <c r="B29" s="247">
        <v>2017</v>
      </c>
      <c r="C29" s="253">
        <v>2018</v>
      </c>
      <c r="D29" s="904">
        <v>2019</v>
      </c>
    </row>
    <row r="30" spans="1:4">
      <c r="A30" s="278" t="s">
        <v>410</v>
      </c>
      <c r="B30" s="248" t="s">
        <v>482</v>
      </c>
      <c r="C30" s="253" t="s">
        <v>482</v>
      </c>
      <c r="D30" s="253" t="s">
        <v>482</v>
      </c>
    </row>
    <row r="31" spans="1:4">
      <c r="A31" s="278" t="s">
        <v>411</v>
      </c>
      <c r="B31" s="249" t="s">
        <v>580</v>
      </c>
      <c r="C31" s="253" t="s">
        <v>1265</v>
      </c>
      <c r="D31" s="253" t="s">
        <v>1265</v>
      </c>
    </row>
    <row r="32" spans="1:4">
      <c r="A32" s="278" t="s">
        <v>412</v>
      </c>
      <c r="B32" s="248" t="s">
        <v>434</v>
      </c>
      <c r="C32" s="253" t="s">
        <v>434</v>
      </c>
      <c r="D32" s="903" t="s">
        <v>434</v>
      </c>
    </row>
    <row r="33" spans="1:4">
      <c r="A33" s="278" t="s">
        <v>440</v>
      </c>
      <c r="B33" s="367" t="s">
        <v>663</v>
      </c>
      <c r="C33" s="253" t="s">
        <v>1712</v>
      </c>
      <c r="D33" s="134" t="s">
        <v>1714</v>
      </c>
    </row>
    <row r="34" spans="1:4">
      <c r="A34" s="278" t="s">
        <v>413</v>
      </c>
      <c r="B34" s="247">
        <v>2017</v>
      </c>
      <c r="C34" s="253">
        <v>2018</v>
      </c>
      <c r="D34" s="904">
        <v>2019</v>
      </c>
    </row>
    <row r="35" spans="1:4">
      <c r="A35" s="278" t="s">
        <v>414</v>
      </c>
      <c r="B35" s="248" t="s">
        <v>482</v>
      </c>
      <c r="C35" s="491" t="s">
        <v>470</v>
      </c>
      <c r="D35" s="252" t="s">
        <v>470</v>
      </c>
    </row>
    <row r="36" spans="1:4">
      <c r="A36" s="278" t="s">
        <v>415</v>
      </c>
      <c r="B36" s="248" t="s">
        <v>707</v>
      </c>
      <c r="C36" s="492"/>
      <c r="D36" s="492"/>
    </row>
    <row r="37" spans="1:4">
      <c r="A37" s="278" t="s">
        <v>416</v>
      </c>
      <c r="B37" s="248" t="s">
        <v>708</v>
      </c>
      <c r="C37" s="492"/>
      <c r="D37" s="492"/>
    </row>
    <row r="38" spans="1:4">
      <c r="A38" s="278" t="s">
        <v>709</v>
      </c>
      <c r="B38" s="367" t="s">
        <v>710</v>
      </c>
      <c r="C38" s="492"/>
      <c r="D38" s="492"/>
    </row>
    <row r="39" spans="1:4">
      <c r="A39" s="278" t="s">
        <v>417</v>
      </c>
      <c r="B39" s="247">
        <v>2018</v>
      </c>
      <c r="C39" s="492"/>
      <c r="D39" s="492"/>
    </row>
    <row r="40" spans="1:4">
      <c r="A40" s="278" t="s">
        <v>418</v>
      </c>
      <c r="B40" s="249" t="s">
        <v>470</v>
      </c>
      <c r="C40" s="492"/>
      <c r="D40" s="492"/>
    </row>
    <row r="41" spans="1:4" ht="69">
      <c r="A41" s="278" t="s">
        <v>401</v>
      </c>
      <c r="B41" s="249" t="s">
        <v>719</v>
      </c>
      <c r="C41" s="249" t="s">
        <v>1724</v>
      </c>
      <c r="D41" s="249" t="s">
        <v>1770</v>
      </c>
    </row>
    <row r="42" spans="1:4" ht="207">
      <c r="A42" s="420" t="s">
        <v>1267</v>
      </c>
      <c r="B42" s="221" t="s">
        <v>17</v>
      </c>
      <c r="C42" s="256" t="s">
        <v>1303</v>
      </c>
      <c r="D42" s="255" t="s">
        <v>1911</v>
      </c>
    </row>
    <row r="43" spans="1:4">
      <c r="A43" s="278" t="s">
        <v>402</v>
      </c>
      <c r="B43" s="259" t="s">
        <v>28</v>
      </c>
      <c r="C43" s="259" t="s">
        <v>1304</v>
      </c>
      <c r="D43" s="259" t="s">
        <v>1304</v>
      </c>
    </row>
    <row r="44" spans="1:4">
      <c r="C44" s="489"/>
      <c r="D44" s="489"/>
    </row>
    <row r="45" spans="1:4">
      <c r="C45" s="482"/>
      <c r="D45" s="482"/>
    </row>
    <row r="46" spans="1:4">
      <c r="C46" s="482"/>
      <c r="D46" s="482"/>
    </row>
    <row r="47" spans="1:4">
      <c r="C47" s="483"/>
      <c r="D47" s="483"/>
    </row>
  </sheetData>
  <hyperlinks>
    <hyperlink ref="E1" location="INDICE!A1" display="INDICE" xr:uid="{00000000-0004-0000-0800-000000000000}"/>
    <hyperlink ref="A1" location="INDICE!C19" display="COMPONENTE" xr:uid="{00000000-0004-0000-0800-000001000000}"/>
  </hyperlinks>
  <pageMargins left="0.7" right="0.7" top="0.75" bottom="0.75" header="0.3" footer="0.3"/>
  <pageSetup orientation="portrait" horizontalDpi="4294967293" verticalDpi="4294967293"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Hoja87">
    <pageSetUpPr fitToPage="1"/>
  </sheetPr>
  <dimension ref="A1:C38"/>
  <sheetViews>
    <sheetView zoomScaleNormal="100" workbookViewId="0"/>
  </sheetViews>
  <sheetFormatPr baseColWidth="10" defaultColWidth="96.44140625" defaultRowHeight="13.8"/>
  <cols>
    <col min="1" max="1" width="44.44140625" style="6" bestFit="1" customWidth="1"/>
    <col min="2" max="2" width="100.6640625" style="6" customWidth="1"/>
    <col min="3" max="3" width="7" style="6" bestFit="1" customWidth="1"/>
    <col min="4" max="16384" width="96.44140625" style="6"/>
  </cols>
  <sheetData>
    <row r="1" spans="1:3" ht="14.4">
      <c r="A1" s="441" t="s">
        <v>419</v>
      </c>
      <c r="B1" s="480" t="s">
        <v>1275</v>
      </c>
      <c r="C1" s="2" t="s">
        <v>137</v>
      </c>
    </row>
    <row r="2" spans="1:3" ht="15" customHeight="1">
      <c r="A2" s="263" t="s">
        <v>6</v>
      </c>
      <c r="B2" s="171" t="s">
        <v>118</v>
      </c>
    </row>
    <row r="3" spans="1:3" ht="15" customHeight="1">
      <c r="A3" s="263" t="s">
        <v>4</v>
      </c>
      <c r="B3" s="171" t="s">
        <v>116</v>
      </c>
    </row>
    <row r="4" spans="1:3" ht="15" customHeight="1">
      <c r="A4" s="263" t="s">
        <v>388</v>
      </c>
      <c r="B4" s="171" t="s">
        <v>117</v>
      </c>
    </row>
    <row r="5" spans="1:3" ht="27.6">
      <c r="A5" s="263" t="s">
        <v>9</v>
      </c>
      <c r="B5" s="171" t="s">
        <v>848</v>
      </c>
    </row>
    <row r="6" spans="1:3" ht="15" customHeight="1">
      <c r="A6" s="263" t="s">
        <v>138</v>
      </c>
      <c r="B6" s="171" t="s">
        <v>421</v>
      </c>
    </row>
    <row r="7" spans="1:3" ht="15" customHeight="1">
      <c r="A7" s="263" t="s">
        <v>7</v>
      </c>
      <c r="B7" s="171" t="s">
        <v>422</v>
      </c>
    </row>
    <row r="8" spans="1:3" ht="15" customHeight="1">
      <c r="A8" s="263" t="s">
        <v>389</v>
      </c>
      <c r="B8" s="171">
        <v>2018</v>
      </c>
    </row>
    <row r="9" spans="1:3" ht="15" customHeight="1">
      <c r="A9" s="263" t="s">
        <v>390</v>
      </c>
      <c r="B9" s="171" t="s">
        <v>470</v>
      </c>
    </row>
    <row r="10" spans="1:3" ht="82.8">
      <c r="A10" s="100" t="s">
        <v>391</v>
      </c>
      <c r="B10" s="173" t="s">
        <v>849</v>
      </c>
    </row>
    <row r="11" spans="1:3" ht="15" customHeight="1">
      <c r="A11" s="263" t="s">
        <v>392</v>
      </c>
      <c r="B11" s="171" t="s">
        <v>729</v>
      </c>
    </row>
    <row r="12" spans="1:3" ht="15" customHeight="1">
      <c r="A12" s="263" t="s">
        <v>393</v>
      </c>
      <c r="B12" s="171" t="s">
        <v>542</v>
      </c>
    </row>
    <row r="13" spans="1:3" ht="15" customHeight="1">
      <c r="A13" s="263" t="s">
        <v>394</v>
      </c>
      <c r="B13" s="171" t="s">
        <v>542</v>
      </c>
    </row>
    <row r="14" spans="1:3" ht="15" customHeight="1">
      <c r="A14" s="263" t="s">
        <v>139</v>
      </c>
      <c r="B14" s="171" t="s">
        <v>475</v>
      </c>
    </row>
    <row r="15" spans="1:3" ht="15" customHeight="1">
      <c r="A15" s="263" t="s">
        <v>395</v>
      </c>
      <c r="B15" s="144">
        <v>43087</v>
      </c>
    </row>
    <row r="16" spans="1:3" ht="15" customHeight="1">
      <c r="A16" s="263" t="s">
        <v>396</v>
      </c>
      <c r="B16" s="144">
        <v>43682</v>
      </c>
    </row>
    <row r="17" spans="1:2" ht="15" customHeight="1">
      <c r="A17" s="263" t="s">
        <v>397</v>
      </c>
      <c r="B17" s="171" t="s">
        <v>732</v>
      </c>
    </row>
    <row r="18" spans="1:2" ht="15" customHeight="1">
      <c r="A18" s="263" t="s">
        <v>398</v>
      </c>
      <c r="B18" s="171" t="s">
        <v>850</v>
      </c>
    </row>
    <row r="19" spans="1:2" ht="15" customHeight="1">
      <c r="A19" s="263" t="s">
        <v>399</v>
      </c>
      <c r="B19" s="171" t="s">
        <v>851</v>
      </c>
    </row>
    <row r="20" spans="1:2" ht="15" customHeight="1">
      <c r="A20" s="263" t="s">
        <v>400</v>
      </c>
      <c r="B20" s="244" t="s">
        <v>479</v>
      </c>
    </row>
    <row r="21" spans="1:2" ht="15" customHeight="1">
      <c r="A21" s="263" t="s">
        <v>403</v>
      </c>
      <c r="B21" s="257" t="s">
        <v>852</v>
      </c>
    </row>
    <row r="22" spans="1:2" ht="15" customHeight="1">
      <c r="A22" s="263" t="s">
        <v>404</v>
      </c>
      <c r="B22" s="257" t="s">
        <v>1699</v>
      </c>
    </row>
    <row r="23" spans="1:2" ht="15" customHeight="1">
      <c r="A23" s="263" t="s">
        <v>435</v>
      </c>
      <c r="B23" s="354" t="s">
        <v>853</v>
      </c>
    </row>
    <row r="24" spans="1:2" ht="15" customHeight="1">
      <c r="A24" s="263" t="s">
        <v>405</v>
      </c>
      <c r="B24" s="257">
        <v>2018</v>
      </c>
    </row>
    <row r="25" spans="1:2" ht="15" customHeight="1">
      <c r="A25" s="263" t="s">
        <v>406</v>
      </c>
      <c r="B25" s="257" t="s">
        <v>470</v>
      </c>
    </row>
    <row r="26" spans="1:2">
      <c r="A26" s="263" t="s">
        <v>407</v>
      </c>
      <c r="B26" s="257" t="s">
        <v>854</v>
      </c>
    </row>
    <row r="27" spans="1:2" ht="15" customHeight="1">
      <c r="A27" s="263" t="s">
        <v>408</v>
      </c>
      <c r="B27" s="257" t="s">
        <v>1699</v>
      </c>
    </row>
    <row r="28" spans="1:2" ht="15" customHeight="1">
      <c r="A28" s="263" t="s">
        <v>439</v>
      </c>
      <c r="B28" s="354" t="s">
        <v>855</v>
      </c>
    </row>
    <row r="29" spans="1:2" ht="15" customHeight="1">
      <c r="A29" s="263" t="s">
        <v>409</v>
      </c>
      <c r="B29" s="257">
        <v>2018</v>
      </c>
    </row>
    <row r="30" spans="1:2" ht="15" customHeight="1">
      <c r="A30" s="263" t="s">
        <v>410</v>
      </c>
      <c r="B30" s="257" t="s">
        <v>470</v>
      </c>
    </row>
    <row r="31" spans="1:2" ht="15" customHeight="1">
      <c r="A31" s="263" t="s">
        <v>411</v>
      </c>
      <c r="B31" s="257"/>
    </row>
    <row r="32" spans="1:2" ht="15" customHeight="1">
      <c r="A32" s="263" t="s">
        <v>412</v>
      </c>
      <c r="B32" s="257"/>
    </row>
    <row r="33" spans="1:2" ht="15" customHeight="1">
      <c r="A33" s="263" t="s">
        <v>440</v>
      </c>
      <c r="B33" s="259"/>
    </row>
    <row r="34" spans="1:2" ht="15" customHeight="1">
      <c r="A34" s="263" t="s">
        <v>413</v>
      </c>
      <c r="B34" s="259"/>
    </row>
    <row r="35" spans="1:2" ht="15" customHeight="1">
      <c r="A35" s="263" t="s">
        <v>414</v>
      </c>
      <c r="B35" s="259"/>
    </row>
    <row r="36" spans="1:2" ht="15" customHeight="1">
      <c r="A36" s="263" t="s">
        <v>401</v>
      </c>
      <c r="B36" s="259" t="s">
        <v>856</v>
      </c>
    </row>
    <row r="37" spans="1:2" ht="15" customHeight="1">
      <c r="A37" s="697" t="s">
        <v>1267</v>
      </c>
      <c r="B37" s="262" t="s">
        <v>17</v>
      </c>
    </row>
    <row r="38" spans="1:2">
      <c r="A38" s="263" t="s">
        <v>402</v>
      </c>
      <c r="B38" s="259" t="s">
        <v>485</v>
      </c>
    </row>
  </sheetData>
  <hyperlinks>
    <hyperlink ref="C1" location="INDICE!A1" display="INDICE" xr:uid="{00000000-0004-0000-5900-000000000000}"/>
    <hyperlink ref="A1" location="INDICE!C86" display="COMPONENTE" xr:uid="{00000000-0004-0000-5900-000001000000}"/>
  </hyperlinks>
  <pageMargins left="0.7" right="0.7" top="0.75" bottom="0.75" header="0.3" footer="0.3"/>
  <pageSetup scale="71" fitToHeight="0" orientation="portrait" horizontalDpi="4294967293" verticalDpi="4294967293"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Hoja88"/>
  <dimension ref="A1:K120"/>
  <sheetViews>
    <sheetView workbookViewId="0"/>
  </sheetViews>
  <sheetFormatPr baseColWidth="10" defaultColWidth="11.44140625" defaultRowHeight="14.4"/>
  <cols>
    <col min="1" max="1" width="17.33203125" style="218" bestFit="1" customWidth="1"/>
    <col min="2" max="2" width="22.109375" style="218" bestFit="1" customWidth="1"/>
    <col min="3" max="3" width="16.109375" style="218" bestFit="1" customWidth="1"/>
    <col min="4" max="4" width="38.5546875" style="218" bestFit="1" customWidth="1"/>
    <col min="5" max="5" width="11.5546875" style="218" bestFit="1" customWidth="1"/>
    <col min="6" max="6" width="19" style="218" bestFit="1" customWidth="1"/>
    <col min="7" max="7" width="6" style="218" bestFit="1" customWidth="1"/>
    <col min="8" max="8" width="30.33203125" style="218" customWidth="1"/>
    <col min="9" max="9" width="18.6640625" style="218" bestFit="1" customWidth="1"/>
    <col min="10" max="10" width="66.33203125" style="218" customWidth="1"/>
    <col min="11" max="11" width="13.109375" style="527" bestFit="1" customWidth="1"/>
    <col min="12" max="16384" width="11.44140625" style="218"/>
  </cols>
  <sheetData>
    <row r="1" spans="1:11">
      <c r="A1" s="446" t="s">
        <v>118</v>
      </c>
      <c r="B1" s="1130" t="s">
        <v>857</v>
      </c>
      <c r="C1" s="1131"/>
      <c r="D1" s="1131"/>
      <c r="E1" s="1131"/>
      <c r="F1" s="1131"/>
      <c r="G1" s="1131"/>
      <c r="H1" s="1100"/>
      <c r="I1" s="1100"/>
      <c r="J1" s="1101"/>
      <c r="K1" s="625" t="s">
        <v>137</v>
      </c>
    </row>
    <row r="2" spans="1:11">
      <c r="A2" s="470"/>
      <c r="B2" s="471"/>
      <c r="C2" s="471"/>
      <c r="D2" s="461"/>
      <c r="E2" s="451"/>
      <c r="F2" s="451"/>
      <c r="G2" s="451"/>
      <c r="H2" s="1091" t="s">
        <v>1335</v>
      </c>
      <c r="I2" s="1091"/>
      <c r="J2" s="1092"/>
      <c r="K2" s="625" t="s">
        <v>449</v>
      </c>
    </row>
    <row r="3" spans="1:11" ht="45" customHeight="1">
      <c r="A3" s="452" t="s">
        <v>165</v>
      </c>
      <c r="B3" s="452" t="s">
        <v>166</v>
      </c>
      <c r="C3" s="452" t="s">
        <v>167</v>
      </c>
      <c r="D3" s="436" t="s">
        <v>168</v>
      </c>
      <c r="E3" s="453" t="s">
        <v>169</v>
      </c>
      <c r="F3" s="453" t="s">
        <v>11</v>
      </c>
      <c r="G3" s="453" t="s">
        <v>487</v>
      </c>
      <c r="H3" s="454" t="s">
        <v>858</v>
      </c>
      <c r="I3" s="428" t="s">
        <v>859</v>
      </c>
      <c r="J3" s="428" t="s">
        <v>860</v>
      </c>
    </row>
    <row r="4" spans="1:11" s="429" customFormat="1" ht="15" customHeight="1">
      <c r="A4" s="447" t="s">
        <v>170</v>
      </c>
      <c r="B4" s="447" t="s">
        <v>171</v>
      </c>
      <c r="C4" s="448" t="s">
        <v>172</v>
      </c>
      <c r="D4" s="447" t="s">
        <v>173</v>
      </c>
      <c r="E4" s="449">
        <v>1001</v>
      </c>
      <c r="F4" s="447" t="s">
        <v>171</v>
      </c>
      <c r="G4" s="449">
        <v>1101</v>
      </c>
      <c r="H4" s="69">
        <v>25212020</v>
      </c>
      <c r="I4" s="69">
        <v>870888801</v>
      </c>
      <c r="J4" s="456">
        <v>2.89</v>
      </c>
      <c r="K4" s="893"/>
    </row>
    <row r="5" spans="1:11" s="429" customFormat="1" ht="15" customHeight="1">
      <c r="A5" s="421" t="s">
        <v>170</v>
      </c>
      <c r="B5" s="421" t="s">
        <v>171</v>
      </c>
      <c r="C5" s="95" t="s">
        <v>172</v>
      </c>
      <c r="D5" s="421" t="s">
        <v>173</v>
      </c>
      <c r="E5" s="312">
        <v>1001</v>
      </c>
      <c r="F5" s="421" t="s">
        <v>174</v>
      </c>
      <c r="G5" s="312">
        <v>1107</v>
      </c>
      <c r="H5" s="69">
        <v>0</v>
      </c>
      <c r="I5" s="69">
        <v>649528217</v>
      </c>
      <c r="J5" s="456">
        <v>0</v>
      </c>
      <c r="K5" s="893"/>
    </row>
    <row r="6" spans="1:11" s="429" customFormat="1" ht="15" customHeight="1">
      <c r="A6" s="421" t="s">
        <v>175</v>
      </c>
      <c r="B6" s="421" t="s">
        <v>175</v>
      </c>
      <c r="C6" s="95" t="s">
        <v>172</v>
      </c>
      <c r="D6" s="421" t="s">
        <v>175</v>
      </c>
      <c r="E6" s="312">
        <v>2101</v>
      </c>
      <c r="F6" s="421" t="s">
        <v>175</v>
      </c>
      <c r="G6" s="312">
        <v>2101</v>
      </c>
      <c r="H6" s="69">
        <v>35531064</v>
      </c>
      <c r="I6" s="69">
        <v>1059582871</v>
      </c>
      <c r="J6" s="456">
        <v>3.35</v>
      </c>
      <c r="K6" s="893"/>
    </row>
    <row r="7" spans="1:11" s="429" customFormat="1" ht="15" customHeight="1">
      <c r="A7" s="421" t="s">
        <v>175</v>
      </c>
      <c r="B7" s="421" t="s">
        <v>176</v>
      </c>
      <c r="C7" s="95" t="s">
        <v>172</v>
      </c>
      <c r="D7" s="421" t="s">
        <v>177</v>
      </c>
      <c r="E7" s="312">
        <v>2201</v>
      </c>
      <c r="F7" s="421" t="s">
        <v>177</v>
      </c>
      <c r="G7" s="312">
        <v>2201</v>
      </c>
      <c r="H7" s="69">
        <v>0</v>
      </c>
      <c r="I7" s="69">
        <v>998038012</v>
      </c>
      <c r="J7" s="456">
        <v>0</v>
      </c>
      <c r="K7" s="893"/>
    </row>
    <row r="8" spans="1:11" s="429" customFormat="1" ht="15" customHeight="1">
      <c r="A8" s="421" t="s">
        <v>178</v>
      </c>
      <c r="B8" s="421" t="s">
        <v>179</v>
      </c>
      <c r="C8" s="95" t="s">
        <v>172</v>
      </c>
      <c r="D8" s="421" t="s">
        <v>180</v>
      </c>
      <c r="E8" s="312">
        <v>3001</v>
      </c>
      <c r="F8" s="421" t="s">
        <v>179</v>
      </c>
      <c r="G8" s="312">
        <v>3101</v>
      </c>
      <c r="H8" s="69">
        <v>2072341</v>
      </c>
      <c r="I8" s="69">
        <v>751385926</v>
      </c>
      <c r="J8" s="456">
        <v>0.28000000000000003</v>
      </c>
      <c r="K8" s="893"/>
    </row>
    <row r="9" spans="1:11" s="429" customFormat="1" ht="15" customHeight="1">
      <c r="A9" s="421" t="s">
        <v>178</v>
      </c>
      <c r="B9" s="421" t="s">
        <v>179</v>
      </c>
      <c r="C9" s="95" t="s">
        <v>172</v>
      </c>
      <c r="D9" s="421" t="s">
        <v>180</v>
      </c>
      <c r="E9" s="312">
        <v>3001</v>
      </c>
      <c r="F9" s="421" t="s">
        <v>181</v>
      </c>
      <c r="G9" s="312">
        <v>3103</v>
      </c>
      <c r="H9" s="69">
        <v>0</v>
      </c>
      <c r="I9" s="69">
        <v>57095737</v>
      </c>
      <c r="J9" s="456">
        <v>0</v>
      </c>
      <c r="K9" s="893"/>
    </row>
    <row r="10" spans="1:11" s="429" customFormat="1" ht="15" customHeight="1">
      <c r="A10" s="421" t="s">
        <v>178</v>
      </c>
      <c r="B10" s="423" t="s">
        <v>182</v>
      </c>
      <c r="C10" s="95" t="s">
        <v>172</v>
      </c>
      <c r="D10" s="423" t="s">
        <v>183</v>
      </c>
      <c r="E10" s="312">
        <v>3301</v>
      </c>
      <c r="F10" s="423" t="s">
        <v>183</v>
      </c>
      <c r="G10" s="312">
        <v>3301</v>
      </c>
      <c r="H10" s="69">
        <v>0</v>
      </c>
      <c r="I10" s="69">
        <v>126408566</v>
      </c>
      <c r="J10" s="456">
        <v>0</v>
      </c>
      <c r="K10" s="893"/>
    </row>
    <row r="11" spans="1:11" s="429" customFormat="1" ht="15" customHeight="1">
      <c r="A11" s="421" t="s">
        <v>184</v>
      </c>
      <c r="B11" s="421" t="s">
        <v>185</v>
      </c>
      <c r="C11" s="95" t="s">
        <v>172</v>
      </c>
      <c r="D11" s="421" t="s">
        <v>186</v>
      </c>
      <c r="E11" s="312">
        <v>4001</v>
      </c>
      <c r="F11" s="421" t="s">
        <v>187</v>
      </c>
      <c r="G11" s="312">
        <v>4101</v>
      </c>
      <c r="H11" s="69">
        <v>5803971</v>
      </c>
      <c r="I11" s="69">
        <v>687125071</v>
      </c>
      <c r="J11" s="456">
        <v>0.84</v>
      </c>
      <c r="K11" s="893"/>
    </row>
    <row r="12" spans="1:11" s="429" customFormat="1" ht="15" customHeight="1">
      <c r="A12" s="421" t="s">
        <v>184</v>
      </c>
      <c r="B12" s="421" t="s">
        <v>185</v>
      </c>
      <c r="C12" s="95" t="s">
        <v>172</v>
      </c>
      <c r="D12" s="421" t="s">
        <v>186</v>
      </c>
      <c r="E12" s="312">
        <v>4001</v>
      </c>
      <c r="F12" s="421" t="s">
        <v>184</v>
      </c>
      <c r="G12" s="312">
        <v>4102</v>
      </c>
      <c r="H12" s="69">
        <v>1274857</v>
      </c>
      <c r="I12" s="69">
        <v>587085138</v>
      </c>
      <c r="J12" s="456">
        <v>0.22</v>
      </c>
      <c r="K12" s="893"/>
    </row>
    <row r="13" spans="1:11" s="429" customFormat="1" ht="15" customHeight="1">
      <c r="A13" s="421" t="s">
        <v>184</v>
      </c>
      <c r="B13" s="421" t="s">
        <v>188</v>
      </c>
      <c r="C13" s="95" t="s">
        <v>172</v>
      </c>
      <c r="D13" s="421" t="s">
        <v>189</v>
      </c>
      <c r="E13" s="312">
        <v>4301</v>
      </c>
      <c r="F13" s="424" t="s">
        <v>189</v>
      </c>
      <c r="G13" s="312">
        <v>4301</v>
      </c>
      <c r="H13" s="69">
        <v>941993</v>
      </c>
      <c r="I13" s="69">
        <v>734827842</v>
      </c>
      <c r="J13" s="456">
        <v>0.13</v>
      </c>
      <c r="K13" s="893"/>
    </row>
    <row r="14" spans="1:11" s="429" customFormat="1" ht="15" customHeight="1">
      <c r="A14" s="421" t="s">
        <v>190</v>
      </c>
      <c r="B14" s="421" t="s">
        <v>190</v>
      </c>
      <c r="C14" s="95" t="s">
        <v>191</v>
      </c>
      <c r="D14" s="421" t="s">
        <v>191</v>
      </c>
      <c r="E14" s="312">
        <v>5001</v>
      </c>
      <c r="F14" s="421" t="s">
        <v>190</v>
      </c>
      <c r="G14" s="312">
        <v>5101</v>
      </c>
      <c r="H14" s="69">
        <v>43575226</v>
      </c>
      <c r="I14" s="69">
        <v>462752529</v>
      </c>
      <c r="J14" s="456">
        <v>9.42</v>
      </c>
      <c r="K14" s="893"/>
    </row>
    <row r="15" spans="1:11" s="429" customFormat="1" ht="15" customHeight="1">
      <c r="A15" s="421" t="s">
        <v>190</v>
      </c>
      <c r="B15" s="421" t="s">
        <v>190</v>
      </c>
      <c r="C15" s="95" t="s">
        <v>191</v>
      </c>
      <c r="D15" s="421" t="s">
        <v>191</v>
      </c>
      <c r="E15" s="312">
        <v>5001</v>
      </c>
      <c r="F15" s="421" t="s">
        <v>192</v>
      </c>
      <c r="G15" s="312">
        <v>5102</v>
      </c>
      <c r="H15" s="69">
        <v>0</v>
      </c>
      <c r="I15" s="69">
        <v>53229559</v>
      </c>
      <c r="J15" s="456">
        <v>0</v>
      </c>
      <c r="K15" s="893"/>
    </row>
    <row r="16" spans="1:11" s="429" customFormat="1" ht="15" customHeight="1">
      <c r="A16" s="421" t="s">
        <v>190</v>
      </c>
      <c r="B16" s="421" t="s">
        <v>190</v>
      </c>
      <c r="C16" s="95" t="s">
        <v>191</v>
      </c>
      <c r="D16" s="421" t="s">
        <v>191</v>
      </c>
      <c r="E16" s="312">
        <v>5001</v>
      </c>
      <c r="F16" s="421" t="s">
        <v>193</v>
      </c>
      <c r="G16" s="312">
        <v>5103</v>
      </c>
      <c r="H16" s="69">
        <v>0</v>
      </c>
      <c r="I16" s="69">
        <v>195689784</v>
      </c>
      <c r="J16" s="456">
        <v>0</v>
      </c>
      <c r="K16" s="893"/>
    </row>
    <row r="17" spans="1:11" s="429" customFormat="1" ht="15" customHeight="1">
      <c r="A17" s="421" t="s">
        <v>190</v>
      </c>
      <c r="B17" s="421" t="s">
        <v>190</v>
      </c>
      <c r="C17" s="95" t="s">
        <v>191</v>
      </c>
      <c r="D17" s="421" t="s">
        <v>191</v>
      </c>
      <c r="E17" s="312">
        <v>5001</v>
      </c>
      <c r="F17" s="421" t="s">
        <v>194</v>
      </c>
      <c r="G17" s="312">
        <v>5105</v>
      </c>
      <c r="H17" s="69">
        <v>0</v>
      </c>
      <c r="I17" s="69">
        <v>71868675</v>
      </c>
      <c r="J17" s="456">
        <v>0</v>
      </c>
      <c r="K17" s="893"/>
    </row>
    <row r="18" spans="1:11" s="429" customFormat="1" ht="15" customHeight="1">
      <c r="A18" s="421" t="s">
        <v>190</v>
      </c>
      <c r="B18" s="421" t="s">
        <v>190</v>
      </c>
      <c r="C18" s="95" t="s">
        <v>191</v>
      </c>
      <c r="D18" s="421" t="s">
        <v>191</v>
      </c>
      <c r="E18" s="312">
        <v>5001</v>
      </c>
      <c r="F18" s="421" t="s">
        <v>195</v>
      </c>
      <c r="G18" s="312">
        <v>5107</v>
      </c>
      <c r="H18" s="69">
        <v>0</v>
      </c>
      <c r="I18" s="69">
        <v>68440483</v>
      </c>
      <c r="J18" s="456">
        <v>0</v>
      </c>
      <c r="K18" s="893"/>
    </row>
    <row r="19" spans="1:11" s="429" customFormat="1" ht="15" customHeight="1">
      <c r="A19" s="421" t="s">
        <v>190</v>
      </c>
      <c r="B19" s="421" t="s">
        <v>190</v>
      </c>
      <c r="C19" s="95" t="s">
        <v>191</v>
      </c>
      <c r="D19" s="421" t="s">
        <v>191</v>
      </c>
      <c r="E19" s="312">
        <v>5001</v>
      </c>
      <c r="F19" s="421" t="s">
        <v>196</v>
      </c>
      <c r="G19" s="312">
        <v>5109</v>
      </c>
      <c r="H19" s="69">
        <v>66309841</v>
      </c>
      <c r="I19" s="69">
        <v>370225362</v>
      </c>
      <c r="J19" s="456">
        <v>17.91</v>
      </c>
      <c r="K19" s="893"/>
    </row>
    <row r="20" spans="1:11" s="429" customFormat="1" ht="15" customHeight="1">
      <c r="A20" s="421" t="s">
        <v>190</v>
      </c>
      <c r="B20" s="423" t="s">
        <v>197</v>
      </c>
      <c r="C20" s="95" t="s">
        <v>172</v>
      </c>
      <c r="D20" s="423" t="s">
        <v>198</v>
      </c>
      <c r="E20" s="312">
        <v>5301</v>
      </c>
      <c r="F20" s="425" t="s">
        <v>197</v>
      </c>
      <c r="G20" s="312">
        <v>5301</v>
      </c>
      <c r="H20" s="69">
        <v>0</v>
      </c>
      <c r="I20" s="69">
        <v>64749071</v>
      </c>
      <c r="J20" s="456">
        <v>0</v>
      </c>
      <c r="K20" s="893"/>
    </row>
    <row r="21" spans="1:11" s="429" customFormat="1" ht="15" customHeight="1">
      <c r="A21" s="421" t="s">
        <v>190</v>
      </c>
      <c r="B21" s="423" t="s">
        <v>197</v>
      </c>
      <c r="C21" s="95" t="s">
        <v>172</v>
      </c>
      <c r="D21" s="423" t="s">
        <v>198</v>
      </c>
      <c r="E21" s="312">
        <v>5301</v>
      </c>
      <c r="F21" s="425" t="s">
        <v>199</v>
      </c>
      <c r="G21" s="312">
        <v>5304</v>
      </c>
      <c r="H21" s="69">
        <v>0</v>
      </c>
      <c r="I21" s="69">
        <v>14442929</v>
      </c>
      <c r="J21" s="456">
        <v>0</v>
      </c>
      <c r="K21" s="893"/>
    </row>
    <row r="22" spans="1:11" s="429" customFormat="1" ht="15" customHeight="1">
      <c r="A22" s="421" t="s">
        <v>190</v>
      </c>
      <c r="B22" s="423" t="s">
        <v>200</v>
      </c>
      <c r="C22" s="95" t="s">
        <v>172</v>
      </c>
      <c r="D22" s="423" t="s">
        <v>201</v>
      </c>
      <c r="E22" s="312">
        <v>5501</v>
      </c>
      <c r="F22" s="425" t="s">
        <v>200</v>
      </c>
      <c r="G22" s="312">
        <v>5501</v>
      </c>
      <c r="H22" s="69">
        <v>192089</v>
      </c>
      <c r="I22" s="69">
        <v>180836126</v>
      </c>
      <c r="J22" s="456">
        <v>0.11</v>
      </c>
      <c r="K22" s="893"/>
    </row>
    <row r="23" spans="1:11" s="429" customFormat="1" ht="15" customHeight="1">
      <c r="A23" s="421" t="s">
        <v>190</v>
      </c>
      <c r="B23" s="423" t="s">
        <v>200</v>
      </c>
      <c r="C23" s="95" t="s">
        <v>172</v>
      </c>
      <c r="D23" s="423" t="s">
        <v>201</v>
      </c>
      <c r="E23" s="312">
        <v>5501</v>
      </c>
      <c r="F23" s="425" t="s">
        <v>202</v>
      </c>
      <c r="G23" s="312">
        <v>5502</v>
      </c>
      <c r="H23" s="69">
        <v>0</v>
      </c>
      <c r="I23" s="69">
        <v>0</v>
      </c>
      <c r="J23" s="456">
        <v>0</v>
      </c>
      <c r="K23" s="893"/>
    </row>
    <row r="24" spans="1:11" s="429" customFormat="1" ht="15" customHeight="1">
      <c r="A24" s="421" t="s">
        <v>190</v>
      </c>
      <c r="B24" s="423" t="s">
        <v>200</v>
      </c>
      <c r="C24" s="95" t="s">
        <v>172</v>
      </c>
      <c r="D24" s="423" t="s">
        <v>201</v>
      </c>
      <c r="E24" s="312">
        <v>5501</v>
      </c>
      <c r="F24" s="425" t="s">
        <v>203</v>
      </c>
      <c r="G24" s="312">
        <v>5503</v>
      </c>
      <c r="H24" s="69">
        <v>0</v>
      </c>
      <c r="I24" s="69">
        <v>20157930</v>
      </c>
      <c r="J24" s="456">
        <v>0</v>
      </c>
      <c r="K24" s="893"/>
    </row>
    <row r="25" spans="1:11" s="429" customFormat="1" ht="15" customHeight="1">
      <c r="A25" s="421" t="s">
        <v>190</v>
      </c>
      <c r="B25" s="423" t="s">
        <v>200</v>
      </c>
      <c r="C25" s="95" t="s">
        <v>172</v>
      </c>
      <c r="D25" s="423" t="s">
        <v>201</v>
      </c>
      <c r="E25" s="312">
        <v>5501</v>
      </c>
      <c r="F25" s="425" t="s">
        <v>204</v>
      </c>
      <c r="G25" s="312">
        <v>5504</v>
      </c>
      <c r="H25" s="69">
        <v>0</v>
      </c>
      <c r="I25" s="69">
        <v>58325442</v>
      </c>
      <c r="J25" s="456">
        <v>0</v>
      </c>
      <c r="K25" s="893"/>
    </row>
    <row r="26" spans="1:11" s="429" customFormat="1" ht="15" customHeight="1">
      <c r="A26" s="421" t="s">
        <v>190</v>
      </c>
      <c r="B26" s="421" t="s">
        <v>205</v>
      </c>
      <c r="C26" s="95" t="s">
        <v>172</v>
      </c>
      <c r="D26" s="421" t="s">
        <v>206</v>
      </c>
      <c r="E26" s="312">
        <v>5601</v>
      </c>
      <c r="F26" s="424" t="s">
        <v>205</v>
      </c>
      <c r="G26" s="312">
        <v>5601</v>
      </c>
      <c r="H26" s="69">
        <v>0</v>
      </c>
      <c r="I26" s="69">
        <v>854220942</v>
      </c>
      <c r="J26" s="456">
        <v>0</v>
      </c>
      <c r="K26" s="893"/>
    </row>
    <row r="27" spans="1:11" s="429" customFormat="1" ht="15" customHeight="1">
      <c r="A27" s="421" t="s">
        <v>190</v>
      </c>
      <c r="B27" s="421" t="s">
        <v>205</v>
      </c>
      <c r="C27" s="95" t="s">
        <v>172</v>
      </c>
      <c r="D27" s="421" t="s">
        <v>206</v>
      </c>
      <c r="E27" s="312">
        <v>5601</v>
      </c>
      <c r="F27" s="424" t="s">
        <v>207</v>
      </c>
      <c r="G27" s="312">
        <v>5603</v>
      </c>
      <c r="H27" s="69">
        <v>1186134</v>
      </c>
      <c r="I27" s="69">
        <v>35295696</v>
      </c>
      <c r="J27" s="456">
        <v>3.36</v>
      </c>
      <c r="K27" s="893"/>
    </row>
    <row r="28" spans="1:11" s="429" customFormat="1" ht="15" customHeight="1">
      <c r="A28" s="421" t="s">
        <v>190</v>
      </c>
      <c r="B28" s="421" t="s">
        <v>205</v>
      </c>
      <c r="C28" s="95" t="s">
        <v>172</v>
      </c>
      <c r="D28" s="421" t="s">
        <v>206</v>
      </c>
      <c r="E28" s="312">
        <v>5601</v>
      </c>
      <c r="F28" s="424" t="s">
        <v>208</v>
      </c>
      <c r="G28" s="312">
        <v>5606</v>
      </c>
      <c r="H28" s="69">
        <v>0</v>
      </c>
      <c r="I28" s="69">
        <v>18047007</v>
      </c>
      <c r="J28" s="456">
        <v>0</v>
      </c>
      <c r="K28" s="893"/>
    </row>
    <row r="29" spans="1:11" s="429" customFormat="1" ht="15" customHeight="1">
      <c r="A29" s="421" t="s">
        <v>190</v>
      </c>
      <c r="B29" s="423" t="s">
        <v>209</v>
      </c>
      <c r="C29" s="95" t="s">
        <v>172</v>
      </c>
      <c r="D29" s="423" t="s">
        <v>210</v>
      </c>
      <c r="E29" s="312">
        <v>5701</v>
      </c>
      <c r="F29" s="425" t="s">
        <v>210</v>
      </c>
      <c r="G29" s="312">
        <v>5701</v>
      </c>
      <c r="H29" s="69">
        <v>14499584</v>
      </c>
      <c r="I29" s="69">
        <v>114528820</v>
      </c>
      <c r="J29" s="456">
        <v>12.66</v>
      </c>
      <c r="K29" s="893"/>
    </row>
    <row r="30" spans="1:11" s="429" customFormat="1" ht="15" customHeight="1">
      <c r="A30" s="421" t="s">
        <v>190</v>
      </c>
      <c r="B30" s="421" t="s">
        <v>211</v>
      </c>
      <c r="C30" s="95" t="s">
        <v>191</v>
      </c>
      <c r="D30" s="421" t="s">
        <v>191</v>
      </c>
      <c r="E30" s="312">
        <v>5001</v>
      </c>
      <c r="F30" s="421" t="s">
        <v>212</v>
      </c>
      <c r="G30" s="312">
        <v>5801</v>
      </c>
      <c r="H30" s="69">
        <v>0</v>
      </c>
      <c r="I30" s="69">
        <v>116423008</v>
      </c>
      <c r="J30" s="456">
        <v>0</v>
      </c>
      <c r="K30" s="893"/>
    </row>
    <row r="31" spans="1:11" s="429" customFormat="1" ht="15" customHeight="1">
      <c r="A31" s="421" t="s">
        <v>190</v>
      </c>
      <c r="B31" s="421" t="s">
        <v>211</v>
      </c>
      <c r="C31" s="95" t="s">
        <v>191</v>
      </c>
      <c r="D31" s="421" t="s">
        <v>191</v>
      </c>
      <c r="E31" s="312">
        <v>5001</v>
      </c>
      <c r="F31" s="421" t="s">
        <v>213</v>
      </c>
      <c r="G31" s="312">
        <v>5802</v>
      </c>
      <c r="H31" s="69">
        <v>0</v>
      </c>
      <c r="I31" s="69">
        <v>70759617</v>
      </c>
      <c r="J31" s="456">
        <v>0</v>
      </c>
      <c r="K31" s="893"/>
    </row>
    <row r="32" spans="1:11" s="429" customFormat="1" ht="15" customHeight="1">
      <c r="A32" s="421" t="s">
        <v>190</v>
      </c>
      <c r="B32" s="421" t="s">
        <v>211</v>
      </c>
      <c r="C32" s="95" t="s">
        <v>191</v>
      </c>
      <c r="D32" s="421" t="s">
        <v>191</v>
      </c>
      <c r="E32" s="312">
        <v>5001</v>
      </c>
      <c r="F32" s="421" t="s">
        <v>214</v>
      </c>
      <c r="G32" s="312">
        <v>5803</v>
      </c>
      <c r="H32" s="69">
        <v>0</v>
      </c>
      <c r="I32" s="69">
        <v>54777270</v>
      </c>
      <c r="J32" s="456">
        <v>0</v>
      </c>
      <c r="K32" s="893"/>
    </row>
    <row r="33" spans="1:11" s="429" customFormat="1" ht="15" customHeight="1">
      <c r="A33" s="421" t="s">
        <v>190</v>
      </c>
      <c r="B33" s="421" t="s">
        <v>211</v>
      </c>
      <c r="C33" s="95" t="s">
        <v>191</v>
      </c>
      <c r="D33" s="421" t="s">
        <v>191</v>
      </c>
      <c r="E33" s="312">
        <v>5001</v>
      </c>
      <c r="F33" s="421" t="s">
        <v>215</v>
      </c>
      <c r="G33" s="312">
        <v>5804</v>
      </c>
      <c r="H33" s="69">
        <v>0</v>
      </c>
      <c r="I33" s="69">
        <v>55048747</v>
      </c>
      <c r="J33" s="456">
        <v>0</v>
      </c>
      <c r="K33" s="893"/>
    </row>
    <row r="34" spans="1:11" s="429" customFormat="1" ht="15" customHeight="1">
      <c r="A34" s="421" t="s">
        <v>216</v>
      </c>
      <c r="B34" s="421" t="s">
        <v>217</v>
      </c>
      <c r="C34" s="95" t="s">
        <v>172</v>
      </c>
      <c r="D34" s="421" t="s">
        <v>218</v>
      </c>
      <c r="E34" s="312">
        <v>6001</v>
      </c>
      <c r="F34" s="421" t="s">
        <v>219</v>
      </c>
      <c r="G34" s="312">
        <v>6101</v>
      </c>
      <c r="H34" s="69">
        <v>11604022</v>
      </c>
      <c r="I34" s="69">
        <v>397119203</v>
      </c>
      <c r="J34" s="456">
        <v>2.92</v>
      </c>
      <c r="K34" s="893"/>
    </row>
    <row r="35" spans="1:11" s="429" customFormat="1" ht="15" customHeight="1">
      <c r="A35" s="421" t="s">
        <v>216</v>
      </c>
      <c r="B35" s="421" t="s">
        <v>217</v>
      </c>
      <c r="C35" s="95" t="s">
        <v>172</v>
      </c>
      <c r="D35" s="421" t="s">
        <v>218</v>
      </c>
      <c r="E35" s="312">
        <v>6001</v>
      </c>
      <c r="F35" s="421" t="s">
        <v>220</v>
      </c>
      <c r="G35" s="312">
        <v>6108</v>
      </c>
      <c r="H35" s="69">
        <v>0</v>
      </c>
      <c r="I35" s="69">
        <v>119082957</v>
      </c>
      <c r="J35" s="456">
        <v>0</v>
      </c>
      <c r="K35" s="893"/>
    </row>
    <row r="36" spans="1:11" s="429" customFormat="1" ht="15" customHeight="1">
      <c r="A36" s="421" t="s">
        <v>216</v>
      </c>
      <c r="B36" s="423" t="s">
        <v>217</v>
      </c>
      <c r="C36" s="95" t="s">
        <v>172</v>
      </c>
      <c r="D36" s="423" t="s">
        <v>221</v>
      </c>
      <c r="E36" s="312">
        <v>6115</v>
      </c>
      <c r="F36" s="423" t="s">
        <v>221</v>
      </c>
      <c r="G36" s="312">
        <v>6115</v>
      </c>
      <c r="H36" s="69">
        <v>0</v>
      </c>
      <c r="I36" s="69">
        <v>164430845</v>
      </c>
      <c r="J36" s="456">
        <v>0</v>
      </c>
      <c r="K36" s="893"/>
    </row>
    <row r="37" spans="1:11" s="429" customFormat="1" ht="15" customHeight="1">
      <c r="A37" s="421" t="s">
        <v>216</v>
      </c>
      <c r="B37" s="423" t="s">
        <v>222</v>
      </c>
      <c r="C37" s="95" t="s">
        <v>172</v>
      </c>
      <c r="D37" s="423" t="s">
        <v>223</v>
      </c>
      <c r="E37" s="312">
        <v>6301</v>
      </c>
      <c r="F37" s="425" t="s">
        <v>223</v>
      </c>
      <c r="G37" s="312">
        <v>6301</v>
      </c>
      <c r="H37" s="69">
        <v>11348482</v>
      </c>
      <c r="I37" s="69">
        <v>98214506</v>
      </c>
      <c r="J37" s="456">
        <v>11.55</v>
      </c>
      <c r="K37" s="893"/>
    </row>
    <row r="38" spans="1:11" s="429" customFormat="1" ht="15" customHeight="1">
      <c r="A38" s="421" t="s">
        <v>224</v>
      </c>
      <c r="B38" s="421" t="s">
        <v>225</v>
      </c>
      <c r="C38" s="95" t="s">
        <v>172</v>
      </c>
      <c r="D38" s="421" t="s">
        <v>226</v>
      </c>
      <c r="E38" s="312">
        <v>7001</v>
      </c>
      <c r="F38" s="421" t="s">
        <v>225</v>
      </c>
      <c r="G38" s="312">
        <v>7101</v>
      </c>
      <c r="H38" s="69">
        <v>31793919</v>
      </c>
      <c r="I38" s="69">
        <v>384999370</v>
      </c>
      <c r="J38" s="456">
        <v>8.26</v>
      </c>
      <c r="K38" s="893"/>
    </row>
    <row r="39" spans="1:11" s="429" customFormat="1" ht="15" customHeight="1">
      <c r="A39" s="421" t="s">
        <v>224</v>
      </c>
      <c r="B39" s="423" t="s">
        <v>225</v>
      </c>
      <c r="C39" s="95" t="s">
        <v>172</v>
      </c>
      <c r="D39" s="423" t="s">
        <v>227</v>
      </c>
      <c r="E39" s="312">
        <v>7102</v>
      </c>
      <c r="F39" s="423" t="s">
        <v>227</v>
      </c>
      <c r="G39" s="312">
        <v>7102</v>
      </c>
      <c r="H39" s="69">
        <v>0</v>
      </c>
      <c r="I39" s="69">
        <v>247114559</v>
      </c>
      <c r="J39" s="456">
        <v>0</v>
      </c>
      <c r="K39" s="893"/>
    </row>
    <row r="40" spans="1:11" s="429" customFormat="1" ht="15" customHeight="1">
      <c r="A40" s="421" t="s">
        <v>224</v>
      </c>
      <c r="B40" s="421" t="s">
        <v>225</v>
      </c>
      <c r="C40" s="95" t="s">
        <v>172</v>
      </c>
      <c r="D40" s="421" t="s">
        <v>226</v>
      </c>
      <c r="E40" s="312">
        <v>7001</v>
      </c>
      <c r="F40" s="421" t="s">
        <v>224</v>
      </c>
      <c r="G40" s="312">
        <v>7105</v>
      </c>
      <c r="H40" s="69">
        <v>570921</v>
      </c>
      <c r="I40" s="69">
        <v>13187340</v>
      </c>
      <c r="J40" s="456">
        <v>4.33</v>
      </c>
      <c r="K40" s="893"/>
    </row>
    <row r="41" spans="1:11" s="429" customFormat="1" ht="15" customHeight="1">
      <c r="A41" s="421" t="s">
        <v>224</v>
      </c>
      <c r="B41" s="421" t="s">
        <v>228</v>
      </c>
      <c r="C41" s="95" t="s">
        <v>172</v>
      </c>
      <c r="D41" s="421" t="s">
        <v>229</v>
      </c>
      <c r="E41" s="312">
        <v>7301</v>
      </c>
      <c r="F41" s="424" t="s">
        <v>228</v>
      </c>
      <c r="G41" s="312">
        <v>7301</v>
      </c>
      <c r="H41" s="69">
        <v>13593697</v>
      </c>
      <c r="I41" s="69">
        <v>258206493</v>
      </c>
      <c r="J41" s="456">
        <v>5.26</v>
      </c>
      <c r="K41" s="893"/>
    </row>
    <row r="42" spans="1:11" s="429" customFormat="1" ht="15" customHeight="1">
      <c r="A42" s="421" t="s">
        <v>224</v>
      </c>
      <c r="B42" s="421" t="s">
        <v>228</v>
      </c>
      <c r="C42" s="95" t="s">
        <v>172</v>
      </c>
      <c r="D42" s="421" t="s">
        <v>229</v>
      </c>
      <c r="E42" s="312">
        <v>7301</v>
      </c>
      <c r="F42" s="424" t="s">
        <v>230</v>
      </c>
      <c r="G42" s="312">
        <v>7305</v>
      </c>
      <c r="H42" s="69">
        <v>0</v>
      </c>
      <c r="I42" s="69">
        <v>9420335</v>
      </c>
      <c r="J42" s="456">
        <v>0</v>
      </c>
      <c r="K42" s="893"/>
    </row>
    <row r="43" spans="1:11" s="429" customFormat="1" ht="15" customHeight="1">
      <c r="A43" s="421" t="s">
        <v>224</v>
      </c>
      <c r="B43" s="421" t="s">
        <v>228</v>
      </c>
      <c r="C43" s="95" t="s">
        <v>172</v>
      </c>
      <c r="D43" s="421" t="s">
        <v>229</v>
      </c>
      <c r="E43" s="312">
        <v>7301</v>
      </c>
      <c r="F43" s="424" t="s">
        <v>231</v>
      </c>
      <c r="G43" s="312">
        <v>7306</v>
      </c>
      <c r="H43" s="69">
        <v>552332</v>
      </c>
      <c r="I43" s="69">
        <v>51850068</v>
      </c>
      <c r="J43" s="456">
        <v>1.07</v>
      </c>
      <c r="K43" s="893"/>
    </row>
    <row r="44" spans="1:11" s="429" customFormat="1" ht="15" customHeight="1">
      <c r="A44" s="421" t="s">
        <v>224</v>
      </c>
      <c r="B44" s="423" t="s">
        <v>232</v>
      </c>
      <c r="C44" s="95" t="s">
        <v>172</v>
      </c>
      <c r="D44" s="423" t="s">
        <v>232</v>
      </c>
      <c r="E44" s="312">
        <v>7401</v>
      </c>
      <c r="F44" s="425" t="s">
        <v>232</v>
      </c>
      <c r="G44" s="312">
        <v>7401</v>
      </c>
      <c r="H44" s="69">
        <v>113349</v>
      </c>
      <c r="I44" s="69">
        <v>245116044</v>
      </c>
      <c r="J44" s="456">
        <v>0.05</v>
      </c>
      <c r="K44" s="893"/>
    </row>
    <row r="45" spans="1:11" s="429" customFormat="1" ht="15" customHeight="1">
      <c r="A45" s="421" t="s">
        <v>233</v>
      </c>
      <c r="B45" s="421" t="s">
        <v>234</v>
      </c>
      <c r="C45" s="95" t="s">
        <v>235</v>
      </c>
      <c r="D45" s="421" t="s">
        <v>235</v>
      </c>
      <c r="E45" s="312">
        <v>8001</v>
      </c>
      <c r="F45" s="421" t="s">
        <v>234</v>
      </c>
      <c r="G45" s="312">
        <v>8101</v>
      </c>
      <c r="H45" s="69">
        <v>588070</v>
      </c>
      <c r="I45" s="69">
        <v>548259820</v>
      </c>
      <c r="J45" s="456">
        <v>0.11</v>
      </c>
      <c r="K45" s="893"/>
    </row>
    <row r="46" spans="1:11" s="429" customFormat="1" ht="15" customHeight="1">
      <c r="A46" s="421" t="s">
        <v>233</v>
      </c>
      <c r="B46" s="421" t="s">
        <v>234</v>
      </c>
      <c r="C46" s="95" t="s">
        <v>235</v>
      </c>
      <c r="D46" s="421" t="s">
        <v>235</v>
      </c>
      <c r="E46" s="312">
        <v>8001</v>
      </c>
      <c r="F46" s="421" t="s">
        <v>236</v>
      </c>
      <c r="G46" s="312">
        <v>8102</v>
      </c>
      <c r="H46" s="69">
        <v>1620470</v>
      </c>
      <c r="I46" s="69">
        <v>147080158</v>
      </c>
      <c r="J46" s="456">
        <v>1.1000000000000001</v>
      </c>
      <c r="K46" s="893"/>
    </row>
    <row r="47" spans="1:11" s="429" customFormat="1" ht="15" customHeight="1">
      <c r="A47" s="421" t="s">
        <v>233</v>
      </c>
      <c r="B47" s="421" t="s">
        <v>234</v>
      </c>
      <c r="C47" s="95" t="s">
        <v>235</v>
      </c>
      <c r="D47" s="421" t="s">
        <v>235</v>
      </c>
      <c r="E47" s="312">
        <v>8001</v>
      </c>
      <c r="F47" s="421" t="s">
        <v>237</v>
      </c>
      <c r="G47" s="312">
        <v>8103</v>
      </c>
      <c r="H47" s="69">
        <v>0</v>
      </c>
      <c r="I47" s="69">
        <v>81184759</v>
      </c>
      <c r="J47" s="456">
        <v>0</v>
      </c>
      <c r="K47" s="893"/>
    </row>
    <row r="48" spans="1:11" s="429" customFormat="1" ht="15" customHeight="1">
      <c r="A48" s="421" t="s">
        <v>233</v>
      </c>
      <c r="B48" s="421" t="s">
        <v>234</v>
      </c>
      <c r="C48" s="95" t="s">
        <v>235</v>
      </c>
      <c r="D48" s="421" t="s">
        <v>235</v>
      </c>
      <c r="E48" s="312">
        <v>8001</v>
      </c>
      <c r="F48" s="421" t="s">
        <v>238</v>
      </c>
      <c r="G48" s="312">
        <v>8105</v>
      </c>
      <c r="H48" s="69">
        <v>0</v>
      </c>
      <c r="I48" s="69">
        <v>38183626</v>
      </c>
      <c r="J48" s="456">
        <v>0</v>
      </c>
      <c r="K48" s="893"/>
    </row>
    <row r="49" spans="1:11" s="429" customFormat="1" ht="15" customHeight="1">
      <c r="A49" s="421" t="s">
        <v>233</v>
      </c>
      <c r="B49" s="421" t="s">
        <v>234</v>
      </c>
      <c r="C49" s="95" t="s">
        <v>235</v>
      </c>
      <c r="D49" s="421" t="s">
        <v>235</v>
      </c>
      <c r="E49" s="312">
        <v>8001</v>
      </c>
      <c r="F49" s="421" t="s">
        <v>239</v>
      </c>
      <c r="G49" s="312">
        <v>8106</v>
      </c>
      <c r="H49" s="69">
        <v>2361922</v>
      </c>
      <c r="I49" s="69">
        <v>104413508</v>
      </c>
      <c r="J49" s="456">
        <v>2.2599999999999998</v>
      </c>
      <c r="K49" s="893"/>
    </row>
    <row r="50" spans="1:11" s="429" customFormat="1" ht="15" customHeight="1">
      <c r="A50" s="421" t="s">
        <v>233</v>
      </c>
      <c r="B50" s="421" t="s">
        <v>234</v>
      </c>
      <c r="C50" s="95" t="s">
        <v>235</v>
      </c>
      <c r="D50" s="421" t="s">
        <v>235</v>
      </c>
      <c r="E50" s="312">
        <v>8001</v>
      </c>
      <c r="F50" s="421" t="s">
        <v>240</v>
      </c>
      <c r="G50" s="312">
        <v>8107</v>
      </c>
      <c r="H50" s="69">
        <v>2001723</v>
      </c>
      <c r="I50" s="69">
        <v>238995881</v>
      </c>
      <c r="J50" s="456">
        <v>0.84</v>
      </c>
      <c r="K50" s="893"/>
    </row>
    <row r="51" spans="1:11" s="429" customFormat="1" ht="15" customHeight="1">
      <c r="A51" s="421" t="s">
        <v>233</v>
      </c>
      <c r="B51" s="421" t="s">
        <v>234</v>
      </c>
      <c r="C51" s="95" t="s">
        <v>235</v>
      </c>
      <c r="D51" s="421" t="s">
        <v>235</v>
      </c>
      <c r="E51" s="312">
        <v>8001</v>
      </c>
      <c r="F51" s="421" t="s">
        <v>241</v>
      </c>
      <c r="G51" s="312">
        <v>8108</v>
      </c>
      <c r="H51" s="69">
        <v>0</v>
      </c>
      <c r="I51" s="69">
        <v>75339578</v>
      </c>
      <c r="J51" s="456">
        <v>0</v>
      </c>
      <c r="K51" s="893"/>
    </row>
    <row r="52" spans="1:11" s="429" customFormat="1" ht="15" customHeight="1">
      <c r="A52" s="421" t="s">
        <v>233</v>
      </c>
      <c r="B52" s="421" t="s">
        <v>234</v>
      </c>
      <c r="C52" s="95" t="s">
        <v>235</v>
      </c>
      <c r="D52" s="421" t="s">
        <v>235</v>
      </c>
      <c r="E52" s="312">
        <v>8001</v>
      </c>
      <c r="F52" s="421" t="s">
        <v>242</v>
      </c>
      <c r="G52" s="312">
        <v>8109</v>
      </c>
      <c r="H52" s="69">
        <v>9225990</v>
      </c>
      <c r="I52" s="69">
        <v>29175659</v>
      </c>
      <c r="J52" s="456">
        <v>31.62</v>
      </c>
      <c r="K52" s="893"/>
    </row>
    <row r="53" spans="1:11" s="429" customFormat="1" ht="15" customHeight="1">
      <c r="A53" s="421" t="s">
        <v>233</v>
      </c>
      <c r="B53" s="421" t="s">
        <v>234</v>
      </c>
      <c r="C53" s="95" t="s">
        <v>235</v>
      </c>
      <c r="D53" s="421" t="s">
        <v>235</v>
      </c>
      <c r="E53" s="312">
        <v>8001</v>
      </c>
      <c r="F53" s="421" t="s">
        <v>243</v>
      </c>
      <c r="G53" s="312">
        <v>8110</v>
      </c>
      <c r="H53" s="69">
        <v>0</v>
      </c>
      <c r="I53" s="69">
        <v>444029107</v>
      </c>
      <c r="J53" s="456">
        <v>0</v>
      </c>
      <c r="K53" s="893"/>
    </row>
    <row r="54" spans="1:11" s="429" customFormat="1" ht="15" customHeight="1">
      <c r="A54" s="421" t="s">
        <v>233</v>
      </c>
      <c r="B54" s="421" t="s">
        <v>234</v>
      </c>
      <c r="C54" s="95" t="s">
        <v>235</v>
      </c>
      <c r="D54" s="421" t="s">
        <v>235</v>
      </c>
      <c r="E54" s="312">
        <v>8001</v>
      </c>
      <c r="F54" s="421" t="s">
        <v>244</v>
      </c>
      <c r="G54" s="312">
        <v>8111</v>
      </c>
      <c r="H54" s="69">
        <v>531281</v>
      </c>
      <c r="I54" s="69">
        <v>222583980</v>
      </c>
      <c r="J54" s="456">
        <v>0.24</v>
      </c>
      <c r="K54" s="893"/>
    </row>
    <row r="55" spans="1:11" s="429" customFormat="1" ht="15" customHeight="1">
      <c r="A55" s="421" t="s">
        <v>233</v>
      </c>
      <c r="B55" s="421" t="s">
        <v>234</v>
      </c>
      <c r="C55" s="95" t="s">
        <v>235</v>
      </c>
      <c r="D55" s="421" t="s">
        <v>235</v>
      </c>
      <c r="E55" s="312">
        <v>8001</v>
      </c>
      <c r="F55" s="421" t="s">
        <v>245</v>
      </c>
      <c r="G55" s="312">
        <v>8112</v>
      </c>
      <c r="H55" s="69">
        <v>0</v>
      </c>
      <c r="I55" s="69">
        <v>43259273</v>
      </c>
      <c r="J55" s="456">
        <v>0</v>
      </c>
      <c r="K55" s="893"/>
    </row>
    <row r="56" spans="1:11" s="429" customFormat="1" ht="15" customHeight="1">
      <c r="A56" s="421" t="s">
        <v>233</v>
      </c>
      <c r="B56" s="421" t="s">
        <v>233</v>
      </c>
      <c r="C56" s="95" t="s">
        <v>172</v>
      </c>
      <c r="D56" s="421" t="s">
        <v>246</v>
      </c>
      <c r="E56" s="312">
        <v>8301</v>
      </c>
      <c r="F56" s="421" t="s">
        <v>247</v>
      </c>
      <c r="G56" s="312">
        <v>8301</v>
      </c>
      <c r="H56" s="69">
        <v>336887</v>
      </c>
      <c r="I56" s="69">
        <v>368086091</v>
      </c>
      <c r="J56" s="456">
        <v>0.09</v>
      </c>
      <c r="K56" s="893"/>
    </row>
    <row r="57" spans="1:11" s="429" customFormat="1" ht="15" customHeight="1">
      <c r="A57" s="421" t="s">
        <v>233</v>
      </c>
      <c r="B57" s="421" t="s">
        <v>233</v>
      </c>
      <c r="C57" s="95" t="s">
        <v>172</v>
      </c>
      <c r="D57" s="421" t="s">
        <v>246</v>
      </c>
      <c r="E57" s="312">
        <v>8301</v>
      </c>
      <c r="F57" s="424" t="s">
        <v>248</v>
      </c>
      <c r="G57" s="312">
        <v>8306</v>
      </c>
      <c r="H57" s="69">
        <v>399317</v>
      </c>
      <c r="I57" s="69">
        <v>23353272</v>
      </c>
      <c r="J57" s="456">
        <v>1.71</v>
      </c>
      <c r="K57" s="893"/>
    </row>
    <row r="58" spans="1:11" s="429" customFormat="1" ht="15" customHeight="1">
      <c r="A58" s="421" t="s">
        <v>249</v>
      </c>
      <c r="B58" s="421" t="s">
        <v>250</v>
      </c>
      <c r="C58" s="95" t="s">
        <v>172</v>
      </c>
      <c r="D58" s="421" t="s">
        <v>251</v>
      </c>
      <c r="E58" s="312">
        <v>9001</v>
      </c>
      <c r="F58" s="421" t="s">
        <v>252</v>
      </c>
      <c r="G58" s="312">
        <v>9101</v>
      </c>
      <c r="H58" s="69">
        <v>398691</v>
      </c>
      <c r="I58" s="69">
        <v>637068556</v>
      </c>
      <c r="J58" s="456">
        <v>0.06</v>
      </c>
      <c r="K58" s="893"/>
    </row>
    <row r="59" spans="1:11" s="429" customFormat="1" ht="15" customHeight="1">
      <c r="A59" s="421" t="s">
        <v>249</v>
      </c>
      <c r="B59" s="421" t="s">
        <v>250</v>
      </c>
      <c r="C59" s="95" t="s">
        <v>172</v>
      </c>
      <c r="D59" s="421" t="s">
        <v>251</v>
      </c>
      <c r="E59" s="312">
        <v>9001</v>
      </c>
      <c r="F59" s="421" t="s">
        <v>253</v>
      </c>
      <c r="G59" s="312">
        <v>9112</v>
      </c>
      <c r="H59" s="69">
        <v>0</v>
      </c>
      <c r="I59" s="69">
        <v>389844536</v>
      </c>
      <c r="J59" s="456">
        <v>0</v>
      </c>
      <c r="K59" s="893"/>
    </row>
    <row r="60" spans="1:11" s="429" customFormat="1" ht="15" customHeight="1">
      <c r="A60" s="421" t="s">
        <v>249</v>
      </c>
      <c r="B60" s="423" t="s">
        <v>250</v>
      </c>
      <c r="C60" s="95" t="s">
        <v>172</v>
      </c>
      <c r="D60" s="423" t="s">
        <v>254</v>
      </c>
      <c r="E60" s="312">
        <v>9120</v>
      </c>
      <c r="F60" s="423" t="s">
        <v>254</v>
      </c>
      <c r="G60" s="312">
        <v>9120</v>
      </c>
      <c r="H60" s="69">
        <v>0</v>
      </c>
      <c r="I60" s="69">
        <v>343642245</v>
      </c>
      <c r="J60" s="456">
        <v>0</v>
      </c>
      <c r="K60" s="893"/>
    </row>
    <row r="61" spans="1:11" s="429" customFormat="1" ht="15" customHeight="1">
      <c r="A61" s="421" t="s">
        <v>249</v>
      </c>
      <c r="B61" s="423" t="s">
        <v>255</v>
      </c>
      <c r="C61" s="95" t="s">
        <v>172</v>
      </c>
      <c r="D61" s="423" t="s">
        <v>256</v>
      </c>
      <c r="E61" s="312">
        <v>9201</v>
      </c>
      <c r="F61" s="423" t="s">
        <v>256</v>
      </c>
      <c r="G61" s="312">
        <v>9201</v>
      </c>
      <c r="H61" s="69">
        <v>0</v>
      </c>
      <c r="I61" s="69">
        <v>497071852</v>
      </c>
      <c r="J61" s="456">
        <v>0</v>
      </c>
      <c r="K61" s="893"/>
    </row>
    <row r="62" spans="1:11" s="429" customFormat="1" ht="15" customHeight="1">
      <c r="A62" s="421" t="s">
        <v>257</v>
      </c>
      <c r="B62" s="421" t="s">
        <v>258</v>
      </c>
      <c r="C62" s="95" t="s">
        <v>172</v>
      </c>
      <c r="D62" s="421" t="s">
        <v>259</v>
      </c>
      <c r="E62" s="312">
        <v>10001</v>
      </c>
      <c r="F62" s="421" t="s">
        <v>260</v>
      </c>
      <c r="G62" s="312">
        <v>10101</v>
      </c>
      <c r="H62" s="69">
        <v>0</v>
      </c>
      <c r="I62" s="69">
        <v>829829422</v>
      </c>
      <c r="J62" s="456">
        <v>0</v>
      </c>
      <c r="K62" s="893"/>
    </row>
    <row r="63" spans="1:11" s="429" customFormat="1" ht="15" customHeight="1">
      <c r="A63" s="421" t="s">
        <v>257</v>
      </c>
      <c r="B63" s="421" t="s">
        <v>258</v>
      </c>
      <c r="C63" s="95" t="s">
        <v>172</v>
      </c>
      <c r="D63" s="421" t="s">
        <v>259</v>
      </c>
      <c r="E63" s="312">
        <v>10001</v>
      </c>
      <c r="F63" s="421" t="s">
        <v>261</v>
      </c>
      <c r="G63" s="312">
        <v>10109</v>
      </c>
      <c r="H63" s="69">
        <v>183254</v>
      </c>
      <c r="I63" s="69">
        <v>106871080</v>
      </c>
      <c r="J63" s="456">
        <v>0.17</v>
      </c>
      <c r="K63" s="893"/>
    </row>
    <row r="64" spans="1:11" s="429" customFormat="1" ht="15" customHeight="1">
      <c r="A64" s="421" t="s">
        <v>257</v>
      </c>
      <c r="B64" s="423" t="s">
        <v>262</v>
      </c>
      <c r="C64" s="95" t="s">
        <v>172</v>
      </c>
      <c r="D64" s="423" t="s">
        <v>263</v>
      </c>
      <c r="E64" s="312">
        <v>10201</v>
      </c>
      <c r="F64" s="423" t="s">
        <v>263</v>
      </c>
      <c r="G64" s="312">
        <v>10201</v>
      </c>
      <c r="H64" s="69">
        <v>0</v>
      </c>
      <c r="I64" s="69">
        <v>90916772</v>
      </c>
      <c r="J64" s="456">
        <v>0</v>
      </c>
      <c r="K64" s="893"/>
    </row>
    <row r="65" spans="1:11" s="429" customFormat="1" ht="15" customHeight="1">
      <c r="A65" s="421" t="s">
        <v>257</v>
      </c>
      <c r="B65" s="421" t="s">
        <v>264</v>
      </c>
      <c r="C65" s="95" t="s">
        <v>172</v>
      </c>
      <c r="D65" s="421" t="s">
        <v>264</v>
      </c>
      <c r="E65" s="312">
        <v>10301</v>
      </c>
      <c r="F65" s="421" t="s">
        <v>264</v>
      </c>
      <c r="G65" s="312">
        <v>10301</v>
      </c>
      <c r="H65" s="69">
        <v>0</v>
      </c>
      <c r="I65" s="69">
        <v>335756736</v>
      </c>
      <c r="J65" s="456">
        <v>0</v>
      </c>
      <c r="K65" s="893"/>
    </row>
    <row r="66" spans="1:11" s="429" customFormat="1" ht="15" customHeight="1">
      <c r="A66" s="421" t="s">
        <v>265</v>
      </c>
      <c r="B66" s="423" t="s">
        <v>266</v>
      </c>
      <c r="C66" s="95" t="s">
        <v>172</v>
      </c>
      <c r="D66" s="423" t="s">
        <v>266</v>
      </c>
      <c r="E66" s="312">
        <v>11101</v>
      </c>
      <c r="F66" s="423" t="s">
        <v>266</v>
      </c>
      <c r="G66" s="312">
        <v>11101</v>
      </c>
      <c r="H66" s="69">
        <v>20654825</v>
      </c>
      <c r="I66" s="69">
        <v>243044021</v>
      </c>
      <c r="J66" s="456">
        <v>8.5</v>
      </c>
      <c r="K66" s="893"/>
    </row>
    <row r="67" spans="1:11" s="429" customFormat="1" ht="15" customHeight="1">
      <c r="A67" s="421" t="s">
        <v>267</v>
      </c>
      <c r="B67" s="421" t="s">
        <v>267</v>
      </c>
      <c r="C67" s="95" t="s">
        <v>172</v>
      </c>
      <c r="D67" s="421" t="s">
        <v>268</v>
      </c>
      <c r="E67" s="312">
        <v>12101</v>
      </c>
      <c r="F67" s="424" t="s">
        <v>268</v>
      </c>
      <c r="G67" s="312">
        <v>12101</v>
      </c>
      <c r="H67" s="69">
        <v>2722615</v>
      </c>
      <c r="I67" s="69">
        <v>815164166</v>
      </c>
      <c r="J67" s="456">
        <v>0.33</v>
      </c>
      <c r="K67" s="893"/>
    </row>
    <row r="68" spans="1:11" s="429" customFormat="1" ht="15" customHeight="1">
      <c r="A68" s="421" t="s">
        <v>269</v>
      </c>
      <c r="B68" s="421" t="s">
        <v>270</v>
      </c>
      <c r="C68" s="95" t="s">
        <v>271</v>
      </c>
      <c r="D68" s="421" t="s">
        <v>271</v>
      </c>
      <c r="E68" s="312">
        <v>13001</v>
      </c>
      <c r="F68" s="421" t="s">
        <v>270</v>
      </c>
      <c r="G68" s="312">
        <v>13101</v>
      </c>
      <c r="H68" s="69">
        <v>12534179</v>
      </c>
      <c r="I68" s="69">
        <v>323656385</v>
      </c>
      <c r="J68" s="456">
        <v>3.87</v>
      </c>
      <c r="K68" s="893"/>
    </row>
    <row r="69" spans="1:11" s="429" customFormat="1" ht="15" customHeight="1">
      <c r="A69" s="421" t="s">
        <v>269</v>
      </c>
      <c r="B69" s="421" t="s">
        <v>270</v>
      </c>
      <c r="C69" s="95" t="s">
        <v>271</v>
      </c>
      <c r="D69" s="421" t="s">
        <v>271</v>
      </c>
      <c r="E69" s="312">
        <v>13001</v>
      </c>
      <c r="F69" s="421" t="s">
        <v>272</v>
      </c>
      <c r="G69" s="312">
        <v>13102</v>
      </c>
      <c r="H69" s="69">
        <v>0</v>
      </c>
      <c r="I69" s="69">
        <v>65881909</v>
      </c>
      <c r="J69" s="456">
        <v>0</v>
      </c>
      <c r="K69" s="893"/>
    </row>
    <row r="70" spans="1:11" s="429" customFormat="1" ht="15" customHeight="1">
      <c r="A70" s="421" t="s">
        <v>269</v>
      </c>
      <c r="B70" s="421" t="s">
        <v>270</v>
      </c>
      <c r="C70" s="95" t="s">
        <v>271</v>
      </c>
      <c r="D70" s="421" t="s">
        <v>271</v>
      </c>
      <c r="E70" s="312">
        <v>13001</v>
      </c>
      <c r="F70" s="421" t="s">
        <v>273</v>
      </c>
      <c r="G70" s="312">
        <v>13103</v>
      </c>
      <c r="H70" s="69">
        <v>0</v>
      </c>
      <c r="I70" s="69">
        <v>28549373</v>
      </c>
      <c r="J70" s="456">
        <v>0</v>
      </c>
      <c r="K70" s="893"/>
    </row>
    <row r="71" spans="1:11" s="429" customFormat="1" ht="15" customHeight="1">
      <c r="A71" s="421" t="s">
        <v>269</v>
      </c>
      <c r="B71" s="421" t="s">
        <v>270</v>
      </c>
      <c r="C71" s="95" t="s">
        <v>271</v>
      </c>
      <c r="D71" s="421" t="s">
        <v>271</v>
      </c>
      <c r="E71" s="312">
        <v>13001</v>
      </c>
      <c r="F71" s="421" t="s">
        <v>274</v>
      </c>
      <c r="G71" s="312">
        <v>13104</v>
      </c>
      <c r="H71" s="69">
        <v>0</v>
      </c>
      <c r="I71" s="69">
        <v>60168745</v>
      </c>
      <c r="J71" s="456">
        <v>0</v>
      </c>
      <c r="K71" s="893"/>
    </row>
    <row r="72" spans="1:11" s="429" customFormat="1" ht="15" customHeight="1">
      <c r="A72" s="421" t="s">
        <v>269</v>
      </c>
      <c r="B72" s="421" t="s">
        <v>270</v>
      </c>
      <c r="C72" s="95" t="s">
        <v>271</v>
      </c>
      <c r="D72" s="421" t="s">
        <v>271</v>
      </c>
      <c r="E72" s="312">
        <v>13001</v>
      </c>
      <c r="F72" s="421" t="s">
        <v>275</v>
      </c>
      <c r="G72" s="312">
        <v>13105</v>
      </c>
      <c r="H72" s="69">
        <v>0</v>
      </c>
      <c r="I72" s="69">
        <v>46760283</v>
      </c>
      <c r="J72" s="456">
        <v>0</v>
      </c>
      <c r="K72" s="893"/>
    </row>
    <row r="73" spans="1:11" s="429" customFormat="1" ht="15" customHeight="1">
      <c r="A73" s="421" t="s">
        <v>269</v>
      </c>
      <c r="B73" s="421" t="s">
        <v>270</v>
      </c>
      <c r="C73" s="95" t="s">
        <v>271</v>
      </c>
      <c r="D73" s="421" t="s">
        <v>271</v>
      </c>
      <c r="E73" s="312">
        <v>13001</v>
      </c>
      <c r="F73" s="421" t="s">
        <v>276</v>
      </c>
      <c r="G73" s="312">
        <v>13106</v>
      </c>
      <c r="H73" s="69">
        <v>0</v>
      </c>
      <c r="I73" s="69">
        <v>23972482</v>
      </c>
      <c r="J73" s="456">
        <v>0</v>
      </c>
      <c r="K73" s="893"/>
    </row>
    <row r="74" spans="1:11" s="429" customFormat="1" ht="15" customHeight="1">
      <c r="A74" s="421" t="s">
        <v>269</v>
      </c>
      <c r="B74" s="421" t="s">
        <v>270</v>
      </c>
      <c r="C74" s="95" t="s">
        <v>271</v>
      </c>
      <c r="D74" s="421" t="s">
        <v>271</v>
      </c>
      <c r="E74" s="312">
        <v>13001</v>
      </c>
      <c r="F74" s="421" t="s">
        <v>277</v>
      </c>
      <c r="G74" s="312">
        <v>13107</v>
      </c>
      <c r="H74" s="69">
        <v>0</v>
      </c>
      <c r="I74" s="69">
        <v>78767899</v>
      </c>
      <c r="J74" s="456">
        <v>0</v>
      </c>
      <c r="K74" s="893"/>
    </row>
    <row r="75" spans="1:11" s="429" customFormat="1" ht="15" customHeight="1">
      <c r="A75" s="421" t="s">
        <v>269</v>
      </c>
      <c r="B75" s="421" t="s">
        <v>270</v>
      </c>
      <c r="C75" s="95" t="s">
        <v>271</v>
      </c>
      <c r="D75" s="421" t="s">
        <v>271</v>
      </c>
      <c r="E75" s="312">
        <v>13001</v>
      </c>
      <c r="F75" s="421" t="s">
        <v>278</v>
      </c>
      <c r="G75" s="312">
        <v>13108</v>
      </c>
      <c r="H75" s="69">
        <v>0</v>
      </c>
      <c r="I75" s="69">
        <v>58365575</v>
      </c>
      <c r="J75" s="456">
        <v>0</v>
      </c>
      <c r="K75" s="893"/>
    </row>
    <row r="76" spans="1:11" s="429" customFormat="1" ht="15" customHeight="1">
      <c r="A76" s="421" t="s">
        <v>269</v>
      </c>
      <c r="B76" s="421" t="s">
        <v>270</v>
      </c>
      <c r="C76" s="95" t="s">
        <v>271</v>
      </c>
      <c r="D76" s="421" t="s">
        <v>271</v>
      </c>
      <c r="E76" s="312">
        <v>13001</v>
      </c>
      <c r="F76" s="421" t="s">
        <v>279</v>
      </c>
      <c r="G76" s="312">
        <v>13109</v>
      </c>
      <c r="H76" s="69">
        <v>0</v>
      </c>
      <c r="I76" s="69">
        <v>54388286</v>
      </c>
      <c r="J76" s="456">
        <v>0</v>
      </c>
      <c r="K76" s="893"/>
    </row>
    <row r="77" spans="1:11" s="429" customFormat="1" ht="15" customHeight="1">
      <c r="A77" s="421" t="s">
        <v>269</v>
      </c>
      <c r="B77" s="421" t="s">
        <v>270</v>
      </c>
      <c r="C77" s="95" t="s">
        <v>271</v>
      </c>
      <c r="D77" s="421" t="s">
        <v>271</v>
      </c>
      <c r="E77" s="312">
        <v>13001</v>
      </c>
      <c r="F77" s="421" t="s">
        <v>280</v>
      </c>
      <c r="G77" s="312">
        <v>13110</v>
      </c>
      <c r="H77" s="69">
        <v>0</v>
      </c>
      <c r="I77" s="69">
        <v>120975130</v>
      </c>
      <c r="J77" s="456">
        <v>0</v>
      </c>
      <c r="K77" s="893"/>
    </row>
    <row r="78" spans="1:11" s="429" customFormat="1" ht="15" customHeight="1">
      <c r="A78" s="421" t="s">
        <v>269</v>
      </c>
      <c r="B78" s="421" t="s">
        <v>270</v>
      </c>
      <c r="C78" s="95" t="s">
        <v>271</v>
      </c>
      <c r="D78" s="421" t="s">
        <v>271</v>
      </c>
      <c r="E78" s="312">
        <v>13001</v>
      </c>
      <c r="F78" s="421" t="s">
        <v>281</v>
      </c>
      <c r="G78" s="312">
        <v>13111</v>
      </c>
      <c r="H78" s="69">
        <v>0</v>
      </c>
      <c r="I78" s="69">
        <v>60398643</v>
      </c>
      <c r="J78" s="456">
        <v>0</v>
      </c>
      <c r="K78" s="893"/>
    </row>
    <row r="79" spans="1:11" s="429" customFormat="1" ht="15" customHeight="1">
      <c r="A79" s="421" t="s">
        <v>269</v>
      </c>
      <c r="B79" s="421" t="s">
        <v>270</v>
      </c>
      <c r="C79" s="95" t="s">
        <v>271</v>
      </c>
      <c r="D79" s="421" t="s">
        <v>271</v>
      </c>
      <c r="E79" s="312">
        <v>13001</v>
      </c>
      <c r="F79" s="421" t="s">
        <v>282</v>
      </c>
      <c r="G79" s="312">
        <v>13112</v>
      </c>
      <c r="H79" s="69">
        <v>0</v>
      </c>
      <c r="I79" s="69">
        <v>72511756</v>
      </c>
      <c r="J79" s="456">
        <v>0</v>
      </c>
      <c r="K79" s="893"/>
    </row>
    <row r="80" spans="1:11" s="429" customFormat="1" ht="15" customHeight="1">
      <c r="A80" s="421" t="s">
        <v>269</v>
      </c>
      <c r="B80" s="421" t="s">
        <v>270</v>
      </c>
      <c r="C80" s="95" t="s">
        <v>271</v>
      </c>
      <c r="D80" s="421" t="s">
        <v>271</v>
      </c>
      <c r="E80" s="312">
        <v>13001</v>
      </c>
      <c r="F80" s="421" t="s">
        <v>283</v>
      </c>
      <c r="G80" s="312">
        <v>13113</v>
      </c>
      <c r="H80" s="69">
        <v>0</v>
      </c>
      <c r="I80" s="69">
        <v>35859522</v>
      </c>
      <c r="J80" s="456">
        <v>0</v>
      </c>
      <c r="K80" s="893"/>
    </row>
    <row r="81" spans="1:11" s="429" customFormat="1" ht="15" customHeight="1">
      <c r="A81" s="421" t="s">
        <v>269</v>
      </c>
      <c r="B81" s="421" t="s">
        <v>270</v>
      </c>
      <c r="C81" s="95" t="s">
        <v>271</v>
      </c>
      <c r="D81" s="421" t="s">
        <v>271</v>
      </c>
      <c r="E81" s="312">
        <v>13001</v>
      </c>
      <c r="F81" s="421" t="s">
        <v>284</v>
      </c>
      <c r="G81" s="312">
        <v>13114</v>
      </c>
      <c r="H81" s="69">
        <v>0</v>
      </c>
      <c r="I81" s="69">
        <v>0</v>
      </c>
      <c r="J81" s="456">
        <v>0</v>
      </c>
      <c r="K81" s="893"/>
    </row>
    <row r="82" spans="1:11" s="429" customFormat="1" ht="15" customHeight="1">
      <c r="A82" s="421" t="s">
        <v>269</v>
      </c>
      <c r="B82" s="421" t="s">
        <v>270</v>
      </c>
      <c r="C82" s="95" t="s">
        <v>271</v>
      </c>
      <c r="D82" s="421" t="s">
        <v>271</v>
      </c>
      <c r="E82" s="312">
        <v>13001</v>
      </c>
      <c r="F82" s="421" t="s">
        <v>285</v>
      </c>
      <c r="G82" s="312">
        <v>13115</v>
      </c>
      <c r="H82" s="69">
        <v>0</v>
      </c>
      <c r="I82" s="69">
        <v>0</v>
      </c>
      <c r="J82" s="456">
        <v>0</v>
      </c>
      <c r="K82" s="893"/>
    </row>
    <row r="83" spans="1:11" s="429" customFormat="1" ht="15" customHeight="1">
      <c r="A83" s="421" t="s">
        <v>269</v>
      </c>
      <c r="B83" s="421" t="s">
        <v>270</v>
      </c>
      <c r="C83" s="95" t="s">
        <v>271</v>
      </c>
      <c r="D83" s="421" t="s">
        <v>271</v>
      </c>
      <c r="E83" s="312">
        <v>13001</v>
      </c>
      <c r="F83" s="421" t="s">
        <v>286</v>
      </c>
      <c r="G83" s="312">
        <v>13116</v>
      </c>
      <c r="H83" s="69">
        <v>0</v>
      </c>
      <c r="I83" s="69">
        <v>41161707</v>
      </c>
      <c r="J83" s="456">
        <v>0</v>
      </c>
      <c r="K83" s="893"/>
    </row>
    <row r="84" spans="1:11" s="429" customFormat="1" ht="15" customHeight="1">
      <c r="A84" s="421" t="s">
        <v>269</v>
      </c>
      <c r="B84" s="421" t="s">
        <v>270</v>
      </c>
      <c r="C84" s="95" t="s">
        <v>271</v>
      </c>
      <c r="D84" s="421" t="s">
        <v>271</v>
      </c>
      <c r="E84" s="312">
        <v>13001</v>
      </c>
      <c r="F84" s="421" t="s">
        <v>287</v>
      </c>
      <c r="G84" s="312">
        <v>13117</v>
      </c>
      <c r="H84" s="69">
        <v>0</v>
      </c>
      <c r="I84" s="69">
        <v>45637717</v>
      </c>
      <c r="J84" s="456">
        <v>0</v>
      </c>
      <c r="K84" s="893"/>
    </row>
    <row r="85" spans="1:11" s="429" customFormat="1" ht="15" customHeight="1">
      <c r="A85" s="421" t="s">
        <v>269</v>
      </c>
      <c r="B85" s="421" t="s">
        <v>270</v>
      </c>
      <c r="C85" s="95" t="s">
        <v>271</v>
      </c>
      <c r="D85" s="421" t="s">
        <v>271</v>
      </c>
      <c r="E85" s="312">
        <v>13001</v>
      </c>
      <c r="F85" s="421" t="s">
        <v>288</v>
      </c>
      <c r="G85" s="312">
        <v>13118</v>
      </c>
      <c r="H85" s="69">
        <v>0</v>
      </c>
      <c r="I85" s="69">
        <v>34156502</v>
      </c>
      <c r="J85" s="456">
        <v>0</v>
      </c>
      <c r="K85" s="893"/>
    </row>
    <row r="86" spans="1:11" s="429" customFormat="1" ht="15" customHeight="1">
      <c r="A86" s="421" t="s">
        <v>269</v>
      </c>
      <c r="B86" s="421" t="s">
        <v>270</v>
      </c>
      <c r="C86" s="95" t="s">
        <v>271</v>
      </c>
      <c r="D86" s="421" t="s">
        <v>271</v>
      </c>
      <c r="E86" s="312">
        <v>13001</v>
      </c>
      <c r="F86" s="421" t="s">
        <v>289</v>
      </c>
      <c r="G86" s="312">
        <v>13119</v>
      </c>
      <c r="H86" s="69">
        <v>0</v>
      </c>
      <c r="I86" s="69">
        <v>137765347</v>
      </c>
      <c r="J86" s="456">
        <v>0</v>
      </c>
      <c r="K86" s="893"/>
    </row>
    <row r="87" spans="1:11" s="429" customFormat="1" ht="15" customHeight="1">
      <c r="A87" s="421" t="s">
        <v>269</v>
      </c>
      <c r="B87" s="421" t="s">
        <v>270</v>
      </c>
      <c r="C87" s="95" t="s">
        <v>271</v>
      </c>
      <c r="D87" s="421" t="s">
        <v>271</v>
      </c>
      <c r="E87" s="312">
        <v>13001</v>
      </c>
      <c r="F87" s="421" t="s">
        <v>290</v>
      </c>
      <c r="G87" s="312">
        <v>13120</v>
      </c>
      <c r="H87" s="69">
        <v>0</v>
      </c>
      <c r="I87" s="69">
        <v>8045255</v>
      </c>
      <c r="J87" s="456">
        <v>0</v>
      </c>
      <c r="K87" s="893"/>
    </row>
    <row r="88" spans="1:11" s="429" customFormat="1" ht="15" customHeight="1">
      <c r="A88" s="421" t="s">
        <v>269</v>
      </c>
      <c r="B88" s="421" t="s">
        <v>270</v>
      </c>
      <c r="C88" s="95" t="s">
        <v>271</v>
      </c>
      <c r="D88" s="421" t="s">
        <v>271</v>
      </c>
      <c r="E88" s="312">
        <v>13001</v>
      </c>
      <c r="F88" s="421" t="s">
        <v>291</v>
      </c>
      <c r="G88" s="312">
        <v>13121</v>
      </c>
      <c r="H88" s="69">
        <v>559293</v>
      </c>
      <c r="I88" s="69">
        <v>199496995</v>
      </c>
      <c r="J88" s="456">
        <v>0.28000000000000003</v>
      </c>
      <c r="K88" s="893"/>
    </row>
    <row r="89" spans="1:11" s="429" customFormat="1" ht="15" customHeight="1">
      <c r="A89" s="421" t="s">
        <v>269</v>
      </c>
      <c r="B89" s="421" t="s">
        <v>270</v>
      </c>
      <c r="C89" s="95" t="s">
        <v>271</v>
      </c>
      <c r="D89" s="421" t="s">
        <v>271</v>
      </c>
      <c r="E89" s="312">
        <v>13001</v>
      </c>
      <c r="F89" s="421" t="s">
        <v>292</v>
      </c>
      <c r="G89" s="312">
        <v>13122</v>
      </c>
      <c r="H89" s="69">
        <v>0</v>
      </c>
      <c r="I89" s="69">
        <v>85625181</v>
      </c>
      <c r="J89" s="456">
        <v>0</v>
      </c>
      <c r="K89" s="893"/>
    </row>
    <row r="90" spans="1:11" s="429" customFormat="1" ht="15" customHeight="1">
      <c r="A90" s="421" t="s">
        <v>269</v>
      </c>
      <c r="B90" s="421" t="s">
        <v>270</v>
      </c>
      <c r="C90" s="95" t="s">
        <v>271</v>
      </c>
      <c r="D90" s="421" t="s">
        <v>271</v>
      </c>
      <c r="E90" s="312">
        <v>13001</v>
      </c>
      <c r="F90" s="421" t="s">
        <v>293</v>
      </c>
      <c r="G90" s="312">
        <v>13123</v>
      </c>
      <c r="H90" s="69">
        <v>0</v>
      </c>
      <c r="I90" s="69">
        <v>33976020</v>
      </c>
      <c r="J90" s="456">
        <v>0</v>
      </c>
      <c r="K90" s="893"/>
    </row>
    <row r="91" spans="1:11" s="429" customFormat="1" ht="15" customHeight="1">
      <c r="A91" s="421" t="s">
        <v>269</v>
      </c>
      <c r="B91" s="421" t="s">
        <v>270</v>
      </c>
      <c r="C91" s="95" t="s">
        <v>271</v>
      </c>
      <c r="D91" s="421" t="s">
        <v>271</v>
      </c>
      <c r="E91" s="312">
        <v>13001</v>
      </c>
      <c r="F91" s="421" t="s">
        <v>294</v>
      </c>
      <c r="G91" s="312">
        <v>13124</v>
      </c>
      <c r="H91" s="69">
        <v>0</v>
      </c>
      <c r="I91" s="69">
        <v>127299141</v>
      </c>
      <c r="J91" s="456">
        <v>0</v>
      </c>
      <c r="K91" s="893"/>
    </row>
    <row r="92" spans="1:11" s="429" customFormat="1" ht="15" customHeight="1">
      <c r="A92" s="421" t="s">
        <v>269</v>
      </c>
      <c r="B92" s="421" t="s">
        <v>270</v>
      </c>
      <c r="C92" s="95" t="s">
        <v>271</v>
      </c>
      <c r="D92" s="421" t="s">
        <v>271</v>
      </c>
      <c r="E92" s="312">
        <v>13001</v>
      </c>
      <c r="F92" s="421" t="s">
        <v>295</v>
      </c>
      <c r="G92" s="312">
        <v>13125</v>
      </c>
      <c r="H92" s="69">
        <v>0</v>
      </c>
      <c r="I92" s="69">
        <v>318531373</v>
      </c>
      <c r="J92" s="456">
        <v>0</v>
      </c>
      <c r="K92" s="893"/>
    </row>
    <row r="93" spans="1:11" s="429" customFormat="1" ht="15" customHeight="1">
      <c r="A93" s="421" t="s">
        <v>269</v>
      </c>
      <c r="B93" s="421" t="s">
        <v>270</v>
      </c>
      <c r="C93" s="95" t="s">
        <v>271</v>
      </c>
      <c r="D93" s="421" t="s">
        <v>271</v>
      </c>
      <c r="E93" s="312">
        <v>13001</v>
      </c>
      <c r="F93" s="421" t="s">
        <v>296</v>
      </c>
      <c r="G93" s="312">
        <v>13126</v>
      </c>
      <c r="H93" s="69">
        <v>0</v>
      </c>
      <c r="I93" s="69">
        <v>153349659</v>
      </c>
      <c r="J93" s="456">
        <v>0</v>
      </c>
      <c r="K93" s="893"/>
    </row>
    <row r="94" spans="1:11" s="429" customFormat="1" ht="15" customHeight="1">
      <c r="A94" s="421" t="s">
        <v>269</v>
      </c>
      <c r="B94" s="421" t="s">
        <v>270</v>
      </c>
      <c r="C94" s="95" t="s">
        <v>271</v>
      </c>
      <c r="D94" s="421" t="s">
        <v>271</v>
      </c>
      <c r="E94" s="312">
        <v>13001</v>
      </c>
      <c r="F94" s="421" t="s">
        <v>297</v>
      </c>
      <c r="G94" s="312">
        <v>13127</v>
      </c>
      <c r="H94" s="69">
        <v>5129094</v>
      </c>
      <c r="I94" s="69">
        <v>189143671</v>
      </c>
      <c r="J94" s="456">
        <v>2.71</v>
      </c>
      <c r="K94" s="893"/>
    </row>
    <row r="95" spans="1:11" s="429" customFormat="1" ht="15" customHeight="1">
      <c r="A95" s="421" t="s">
        <v>269</v>
      </c>
      <c r="B95" s="421" t="s">
        <v>270</v>
      </c>
      <c r="C95" s="95" t="s">
        <v>271</v>
      </c>
      <c r="D95" s="421" t="s">
        <v>271</v>
      </c>
      <c r="E95" s="312">
        <v>13001</v>
      </c>
      <c r="F95" s="421" t="s">
        <v>298</v>
      </c>
      <c r="G95" s="312">
        <v>13128</v>
      </c>
      <c r="H95" s="69">
        <v>1993145</v>
      </c>
      <c r="I95" s="69">
        <v>28823849</v>
      </c>
      <c r="J95" s="456">
        <v>6.91</v>
      </c>
      <c r="K95" s="893"/>
    </row>
    <row r="96" spans="1:11" s="429" customFormat="1" ht="15" customHeight="1">
      <c r="A96" s="421" t="s">
        <v>269</v>
      </c>
      <c r="B96" s="421" t="s">
        <v>270</v>
      </c>
      <c r="C96" s="95" t="s">
        <v>271</v>
      </c>
      <c r="D96" s="421" t="s">
        <v>271</v>
      </c>
      <c r="E96" s="312">
        <v>13001</v>
      </c>
      <c r="F96" s="421" t="s">
        <v>299</v>
      </c>
      <c r="G96" s="312">
        <v>13129</v>
      </c>
      <c r="H96" s="69">
        <v>0</v>
      </c>
      <c r="I96" s="69">
        <v>64746737</v>
      </c>
      <c r="J96" s="456">
        <v>0</v>
      </c>
      <c r="K96" s="893"/>
    </row>
    <row r="97" spans="1:11" s="429" customFormat="1" ht="15" customHeight="1">
      <c r="A97" s="421" t="s">
        <v>269</v>
      </c>
      <c r="B97" s="421" t="s">
        <v>270</v>
      </c>
      <c r="C97" s="95" t="s">
        <v>271</v>
      </c>
      <c r="D97" s="421" t="s">
        <v>271</v>
      </c>
      <c r="E97" s="312">
        <v>13001</v>
      </c>
      <c r="F97" s="421" t="s">
        <v>300</v>
      </c>
      <c r="G97" s="312">
        <v>13130</v>
      </c>
      <c r="H97" s="69">
        <v>0</v>
      </c>
      <c r="I97" s="69">
        <v>137271374</v>
      </c>
      <c r="J97" s="456">
        <v>0</v>
      </c>
      <c r="K97" s="893"/>
    </row>
    <row r="98" spans="1:11" s="429" customFormat="1" ht="15" customHeight="1">
      <c r="A98" s="421" t="s">
        <v>269</v>
      </c>
      <c r="B98" s="421" t="s">
        <v>270</v>
      </c>
      <c r="C98" s="95" t="s">
        <v>271</v>
      </c>
      <c r="D98" s="421" t="s">
        <v>271</v>
      </c>
      <c r="E98" s="312">
        <v>13001</v>
      </c>
      <c r="F98" s="421" t="s">
        <v>301</v>
      </c>
      <c r="G98" s="312">
        <v>13131</v>
      </c>
      <c r="H98" s="69">
        <v>0</v>
      </c>
      <c r="I98" s="69">
        <v>55343137</v>
      </c>
      <c r="J98" s="456">
        <v>0</v>
      </c>
      <c r="K98" s="893"/>
    </row>
    <row r="99" spans="1:11" s="429" customFormat="1" ht="15" customHeight="1">
      <c r="A99" s="421" t="s">
        <v>269</v>
      </c>
      <c r="B99" s="421" t="s">
        <v>270</v>
      </c>
      <c r="C99" s="95" t="s">
        <v>271</v>
      </c>
      <c r="D99" s="421" t="s">
        <v>271</v>
      </c>
      <c r="E99" s="312">
        <v>13001</v>
      </c>
      <c r="F99" s="421" t="s">
        <v>302</v>
      </c>
      <c r="G99" s="312">
        <v>13132</v>
      </c>
      <c r="H99" s="69">
        <v>0</v>
      </c>
      <c r="I99" s="69">
        <v>3917770</v>
      </c>
      <c r="J99" s="456">
        <v>0</v>
      </c>
      <c r="K99" s="893"/>
    </row>
    <row r="100" spans="1:11" s="429" customFormat="1" ht="15" customHeight="1">
      <c r="A100" s="421" t="s">
        <v>269</v>
      </c>
      <c r="B100" s="421" t="s">
        <v>303</v>
      </c>
      <c r="C100" s="95" t="s">
        <v>271</v>
      </c>
      <c r="D100" s="421" t="s">
        <v>271</v>
      </c>
      <c r="E100" s="312">
        <v>13001</v>
      </c>
      <c r="F100" s="421" t="s">
        <v>304</v>
      </c>
      <c r="G100" s="312">
        <v>13201</v>
      </c>
      <c r="H100" s="69">
        <v>0</v>
      </c>
      <c r="I100" s="69">
        <v>352313095</v>
      </c>
      <c r="J100" s="456">
        <v>0</v>
      </c>
      <c r="K100" s="893"/>
    </row>
    <row r="101" spans="1:11" s="429" customFormat="1" ht="15" customHeight="1">
      <c r="A101" s="421" t="s">
        <v>269</v>
      </c>
      <c r="B101" s="421" t="s">
        <v>303</v>
      </c>
      <c r="C101" s="95" t="s">
        <v>271</v>
      </c>
      <c r="D101" s="421" t="s">
        <v>271</v>
      </c>
      <c r="E101" s="312">
        <v>13001</v>
      </c>
      <c r="F101" s="421" t="s">
        <v>305</v>
      </c>
      <c r="G101" s="312">
        <v>13202</v>
      </c>
      <c r="H101" s="69">
        <v>0</v>
      </c>
      <c r="I101" s="69">
        <v>30126301</v>
      </c>
      <c r="J101" s="456">
        <v>0</v>
      </c>
      <c r="K101" s="893"/>
    </row>
    <row r="102" spans="1:11" s="429" customFormat="1" ht="15" customHeight="1">
      <c r="A102" s="421" t="s">
        <v>269</v>
      </c>
      <c r="B102" s="421" t="s">
        <v>303</v>
      </c>
      <c r="C102" s="95" t="s">
        <v>271</v>
      </c>
      <c r="D102" s="421" t="s">
        <v>271</v>
      </c>
      <c r="E102" s="312">
        <v>13001</v>
      </c>
      <c r="F102" s="421" t="s">
        <v>306</v>
      </c>
      <c r="G102" s="312">
        <v>13203</v>
      </c>
      <c r="H102" s="69">
        <v>0</v>
      </c>
      <c r="I102" s="69">
        <v>143312018</v>
      </c>
      <c r="J102" s="456">
        <v>0</v>
      </c>
      <c r="K102" s="893"/>
    </row>
    <row r="103" spans="1:11" s="429" customFormat="1" ht="15" customHeight="1">
      <c r="A103" s="421" t="s">
        <v>269</v>
      </c>
      <c r="B103" s="421" t="s">
        <v>307</v>
      </c>
      <c r="C103" s="95" t="s">
        <v>271</v>
      </c>
      <c r="D103" s="421" t="s">
        <v>271</v>
      </c>
      <c r="E103" s="312">
        <v>13001</v>
      </c>
      <c r="F103" s="421" t="s">
        <v>308</v>
      </c>
      <c r="G103" s="312">
        <v>13301</v>
      </c>
      <c r="H103" s="69">
        <v>0</v>
      </c>
      <c r="I103" s="69">
        <v>39871674</v>
      </c>
      <c r="J103" s="456">
        <v>0</v>
      </c>
      <c r="K103" s="893"/>
    </row>
    <row r="104" spans="1:11" s="429" customFormat="1" ht="15" customHeight="1">
      <c r="A104" s="421" t="s">
        <v>269</v>
      </c>
      <c r="B104" s="421" t="s">
        <v>307</v>
      </c>
      <c r="C104" s="95" t="s">
        <v>271</v>
      </c>
      <c r="D104" s="421" t="s">
        <v>271</v>
      </c>
      <c r="E104" s="312">
        <v>13001</v>
      </c>
      <c r="F104" s="421" t="s">
        <v>309</v>
      </c>
      <c r="G104" s="312">
        <v>13302</v>
      </c>
      <c r="H104" s="69">
        <v>0</v>
      </c>
      <c r="I104" s="69">
        <v>121141182</v>
      </c>
      <c r="J104" s="456">
        <v>0</v>
      </c>
      <c r="K104" s="893"/>
    </row>
    <row r="105" spans="1:11" s="429" customFormat="1" ht="15" customHeight="1">
      <c r="A105" s="421" t="s">
        <v>269</v>
      </c>
      <c r="B105" s="421" t="s">
        <v>307</v>
      </c>
      <c r="C105" s="95" t="s">
        <v>271</v>
      </c>
      <c r="D105" s="421" t="s">
        <v>271</v>
      </c>
      <c r="E105" s="312">
        <v>13001</v>
      </c>
      <c r="F105" s="421" t="s">
        <v>310</v>
      </c>
      <c r="G105" s="312">
        <v>13303</v>
      </c>
      <c r="H105" s="69">
        <v>0</v>
      </c>
      <c r="I105" s="69">
        <v>46951227</v>
      </c>
      <c r="J105" s="456">
        <v>0</v>
      </c>
      <c r="K105" s="893"/>
    </row>
    <row r="106" spans="1:11" s="429" customFormat="1" ht="15" customHeight="1">
      <c r="A106" s="421" t="s">
        <v>269</v>
      </c>
      <c r="B106" s="421" t="s">
        <v>311</v>
      </c>
      <c r="C106" s="95" t="s">
        <v>271</v>
      </c>
      <c r="D106" s="421" t="s">
        <v>271</v>
      </c>
      <c r="E106" s="312">
        <v>13001</v>
      </c>
      <c r="F106" s="421" t="s">
        <v>312</v>
      </c>
      <c r="G106" s="312">
        <v>13401</v>
      </c>
      <c r="H106" s="69">
        <v>0</v>
      </c>
      <c r="I106" s="69">
        <v>126872946</v>
      </c>
      <c r="J106" s="456">
        <v>0</v>
      </c>
      <c r="K106" s="893"/>
    </row>
    <row r="107" spans="1:11" s="429" customFormat="1" ht="15" customHeight="1">
      <c r="A107" s="421" t="s">
        <v>269</v>
      </c>
      <c r="B107" s="421" t="s">
        <v>311</v>
      </c>
      <c r="C107" s="95" t="s">
        <v>271</v>
      </c>
      <c r="D107" s="421" t="s">
        <v>271</v>
      </c>
      <c r="E107" s="312">
        <v>13001</v>
      </c>
      <c r="F107" s="421" t="s">
        <v>313</v>
      </c>
      <c r="G107" s="312">
        <v>13402</v>
      </c>
      <c r="H107" s="69">
        <v>0</v>
      </c>
      <c r="I107" s="69">
        <v>67549789</v>
      </c>
      <c r="J107" s="456">
        <v>0</v>
      </c>
      <c r="K107" s="893"/>
    </row>
    <row r="108" spans="1:11" s="429" customFormat="1" ht="15" customHeight="1">
      <c r="A108" s="421" t="s">
        <v>269</v>
      </c>
      <c r="B108" s="421" t="s">
        <v>311</v>
      </c>
      <c r="C108" s="95" t="s">
        <v>271</v>
      </c>
      <c r="D108" s="421" t="s">
        <v>271</v>
      </c>
      <c r="E108" s="312">
        <v>13001</v>
      </c>
      <c r="F108" s="421" t="s">
        <v>314</v>
      </c>
      <c r="G108" s="312">
        <v>13403</v>
      </c>
      <c r="H108" s="69">
        <v>0</v>
      </c>
      <c r="I108" s="69">
        <v>2731464</v>
      </c>
      <c r="J108" s="456">
        <v>0</v>
      </c>
      <c r="K108" s="893"/>
    </row>
    <row r="109" spans="1:11" s="429" customFormat="1" ht="15" customHeight="1">
      <c r="A109" s="421" t="s">
        <v>269</v>
      </c>
      <c r="B109" s="421" t="s">
        <v>311</v>
      </c>
      <c r="C109" s="95" t="s">
        <v>271</v>
      </c>
      <c r="D109" s="421" t="s">
        <v>271</v>
      </c>
      <c r="E109" s="312">
        <v>13001</v>
      </c>
      <c r="F109" s="421" t="s">
        <v>315</v>
      </c>
      <c r="G109" s="312">
        <v>13404</v>
      </c>
      <c r="H109" s="69">
        <v>0</v>
      </c>
      <c r="I109" s="69">
        <v>64248987</v>
      </c>
      <c r="J109" s="456">
        <v>0</v>
      </c>
      <c r="K109" s="893"/>
    </row>
    <row r="110" spans="1:11" s="429" customFormat="1" ht="15" customHeight="1">
      <c r="A110" s="421" t="s">
        <v>269</v>
      </c>
      <c r="B110" s="421" t="s">
        <v>316</v>
      </c>
      <c r="C110" s="95" t="s">
        <v>172</v>
      </c>
      <c r="D110" s="421" t="s">
        <v>316</v>
      </c>
      <c r="E110" s="312">
        <v>13501</v>
      </c>
      <c r="F110" s="424" t="s">
        <v>316</v>
      </c>
      <c r="G110" s="312">
        <v>13501</v>
      </c>
      <c r="H110" s="69">
        <v>65118</v>
      </c>
      <c r="I110" s="69">
        <v>281776928</v>
      </c>
      <c r="J110" s="456">
        <v>0.02</v>
      </c>
      <c r="K110" s="893"/>
    </row>
    <row r="111" spans="1:11" s="429" customFormat="1" ht="15" customHeight="1">
      <c r="A111" s="421" t="s">
        <v>269</v>
      </c>
      <c r="B111" s="421" t="s">
        <v>317</v>
      </c>
      <c r="C111" s="95" t="s">
        <v>271</v>
      </c>
      <c r="D111" s="421" t="s">
        <v>271</v>
      </c>
      <c r="E111" s="312">
        <v>13001</v>
      </c>
      <c r="F111" s="421" t="s">
        <v>317</v>
      </c>
      <c r="G111" s="312">
        <v>13601</v>
      </c>
      <c r="H111" s="69">
        <v>0</v>
      </c>
      <c r="I111" s="69">
        <v>72349133</v>
      </c>
      <c r="J111" s="456">
        <v>0</v>
      </c>
      <c r="K111" s="893"/>
    </row>
    <row r="112" spans="1:11" s="429" customFormat="1" ht="15" customHeight="1">
      <c r="A112" s="421" t="s">
        <v>269</v>
      </c>
      <c r="B112" s="421" t="s">
        <v>317</v>
      </c>
      <c r="C112" s="95" t="s">
        <v>271</v>
      </c>
      <c r="D112" s="421" t="s">
        <v>271</v>
      </c>
      <c r="E112" s="312">
        <v>13001</v>
      </c>
      <c r="F112" s="421" t="s">
        <v>318</v>
      </c>
      <c r="G112" s="312">
        <v>13602</v>
      </c>
      <c r="H112" s="69">
        <v>6469105</v>
      </c>
      <c r="I112" s="69">
        <v>45190603</v>
      </c>
      <c r="J112" s="456">
        <v>14.32</v>
      </c>
      <c r="K112" s="893"/>
    </row>
    <row r="113" spans="1:11" s="429" customFormat="1" ht="15" customHeight="1">
      <c r="A113" s="421" t="s">
        <v>269</v>
      </c>
      <c r="B113" s="421" t="s">
        <v>317</v>
      </c>
      <c r="C113" s="95" t="s">
        <v>271</v>
      </c>
      <c r="D113" s="421" t="s">
        <v>271</v>
      </c>
      <c r="E113" s="312">
        <v>13001</v>
      </c>
      <c r="F113" s="421" t="s">
        <v>319</v>
      </c>
      <c r="G113" s="312">
        <v>13603</v>
      </c>
      <c r="H113" s="69">
        <v>0</v>
      </c>
      <c r="I113" s="69">
        <v>76804020</v>
      </c>
      <c r="J113" s="456">
        <v>0</v>
      </c>
      <c r="K113" s="893"/>
    </row>
    <row r="114" spans="1:11" s="429" customFormat="1" ht="15" customHeight="1">
      <c r="A114" s="421" t="s">
        <v>269</v>
      </c>
      <c r="B114" s="421" t="s">
        <v>317</v>
      </c>
      <c r="C114" s="95" t="s">
        <v>271</v>
      </c>
      <c r="D114" s="421" t="s">
        <v>271</v>
      </c>
      <c r="E114" s="312">
        <v>13001</v>
      </c>
      <c r="F114" s="421" t="s">
        <v>320</v>
      </c>
      <c r="G114" s="312">
        <v>13604</v>
      </c>
      <c r="H114" s="69">
        <v>0</v>
      </c>
      <c r="I114" s="69">
        <v>102208935</v>
      </c>
      <c r="J114" s="456">
        <v>0</v>
      </c>
      <c r="K114" s="893"/>
    </row>
    <row r="115" spans="1:11" s="429" customFormat="1" ht="15" customHeight="1">
      <c r="A115" s="421" t="s">
        <v>269</v>
      </c>
      <c r="B115" s="421" t="s">
        <v>317</v>
      </c>
      <c r="C115" s="95" t="s">
        <v>271</v>
      </c>
      <c r="D115" s="421" t="s">
        <v>271</v>
      </c>
      <c r="E115" s="312">
        <v>13001</v>
      </c>
      <c r="F115" s="421" t="s">
        <v>321</v>
      </c>
      <c r="G115" s="312">
        <v>13605</v>
      </c>
      <c r="H115" s="69">
        <v>0</v>
      </c>
      <c r="I115" s="69">
        <v>24984075</v>
      </c>
      <c r="J115" s="456">
        <v>0</v>
      </c>
      <c r="K115" s="893"/>
    </row>
    <row r="116" spans="1:11" s="429" customFormat="1" ht="15" customHeight="1">
      <c r="A116" s="421" t="s">
        <v>322</v>
      </c>
      <c r="B116" s="421" t="s">
        <v>323</v>
      </c>
      <c r="C116" s="95" t="s">
        <v>172</v>
      </c>
      <c r="D116" s="421" t="s">
        <v>323</v>
      </c>
      <c r="E116" s="312">
        <v>14101</v>
      </c>
      <c r="F116" s="421" t="s">
        <v>323</v>
      </c>
      <c r="G116" s="312">
        <v>14101</v>
      </c>
      <c r="H116" s="69">
        <v>8189868</v>
      </c>
      <c r="I116" s="69">
        <v>743333766</v>
      </c>
      <c r="J116" s="456">
        <v>1.1000000000000001</v>
      </c>
      <c r="K116" s="893"/>
    </row>
    <row r="117" spans="1:11" s="429" customFormat="1" ht="15" customHeight="1">
      <c r="A117" s="421" t="s">
        <v>324</v>
      </c>
      <c r="B117" s="421" t="s">
        <v>325</v>
      </c>
      <c r="C117" s="95" t="s">
        <v>172</v>
      </c>
      <c r="D117" s="421" t="s">
        <v>325</v>
      </c>
      <c r="E117" s="312">
        <v>15101</v>
      </c>
      <c r="F117" s="421" t="s">
        <v>325</v>
      </c>
      <c r="G117" s="312">
        <v>15101</v>
      </c>
      <c r="H117" s="69">
        <v>0</v>
      </c>
      <c r="I117" s="69">
        <v>614890215</v>
      </c>
      <c r="J117" s="456">
        <v>0</v>
      </c>
      <c r="K117" s="893"/>
    </row>
    <row r="118" spans="1:11" s="429" customFormat="1" ht="15" customHeight="1">
      <c r="A118" s="421" t="s">
        <v>326</v>
      </c>
      <c r="B118" s="219" t="s">
        <v>327</v>
      </c>
      <c r="C118" s="95" t="s">
        <v>172</v>
      </c>
      <c r="D118" s="421" t="s">
        <v>328</v>
      </c>
      <c r="E118" s="312">
        <v>16101</v>
      </c>
      <c r="F118" s="421" t="s">
        <v>329</v>
      </c>
      <c r="G118" s="312">
        <v>16101</v>
      </c>
      <c r="H118" s="69">
        <v>1008491</v>
      </c>
      <c r="I118" s="69">
        <v>225981787</v>
      </c>
      <c r="J118" s="456">
        <v>0.45</v>
      </c>
      <c r="K118" s="893"/>
    </row>
    <row r="119" spans="1:11" s="429" customFormat="1" ht="15" customHeight="1">
      <c r="A119" s="421" t="s">
        <v>326</v>
      </c>
      <c r="B119" s="219" t="s">
        <v>327</v>
      </c>
      <c r="C119" s="95" t="s">
        <v>172</v>
      </c>
      <c r="D119" s="421" t="s">
        <v>328</v>
      </c>
      <c r="E119" s="312">
        <v>16101</v>
      </c>
      <c r="F119" s="421" t="s">
        <v>330</v>
      </c>
      <c r="G119" s="312">
        <v>16103</v>
      </c>
      <c r="H119" s="69">
        <v>0</v>
      </c>
      <c r="I119" s="69">
        <v>18999353</v>
      </c>
      <c r="J119" s="456">
        <v>0</v>
      </c>
      <c r="K119" s="893"/>
    </row>
    <row r="120" spans="1:11" s="429" customFormat="1" ht="15" customHeight="1">
      <c r="A120" s="421" t="s">
        <v>326</v>
      </c>
      <c r="B120" s="219" t="s">
        <v>331</v>
      </c>
      <c r="C120" s="95" t="s">
        <v>172</v>
      </c>
      <c r="D120" s="423" t="s">
        <v>332</v>
      </c>
      <c r="E120" s="312">
        <v>16301</v>
      </c>
      <c r="F120" s="423" t="s">
        <v>332</v>
      </c>
      <c r="G120" s="312">
        <v>16301</v>
      </c>
      <c r="H120" s="69">
        <v>3524614</v>
      </c>
      <c r="I120" s="69">
        <v>49357860</v>
      </c>
      <c r="J120" s="456">
        <v>7.14</v>
      </c>
      <c r="K120" s="893"/>
    </row>
  </sheetData>
  <mergeCells count="2">
    <mergeCell ref="B1:J1"/>
    <mergeCell ref="H2:J2"/>
  </mergeCells>
  <hyperlinks>
    <hyperlink ref="K1" location="INDICE!A1" display="INDICE" xr:uid="{00000000-0004-0000-5A00-000000000000}"/>
    <hyperlink ref="K2" location="Matriz_Estadisticas!A1" display="ESTADÍSTICAS" xr:uid="{00000000-0004-0000-5A00-000001000000}"/>
    <hyperlink ref="A1" location="INDICE!C88" display="IP_6" xr:uid="{00000000-0004-0000-5A00-000002000000}"/>
  </hyperlinks>
  <pageMargins left="0.7" right="0.7" top="0.75" bottom="0.75" header="0.3" footer="0.3"/>
  <pageSetup orientation="portrait" horizontalDpi="4294967293" verticalDpi="4294967293"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Hoja89">
    <pageSetUpPr fitToPage="1"/>
  </sheetPr>
  <dimension ref="A1:D39"/>
  <sheetViews>
    <sheetView topLeftCell="A3" zoomScaleNormal="100" workbookViewId="0"/>
  </sheetViews>
  <sheetFormatPr baseColWidth="10" defaultColWidth="15.44140625" defaultRowHeight="13.8"/>
  <cols>
    <col min="1" max="1" width="44.44140625" style="6" bestFit="1" customWidth="1"/>
    <col min="2" max="2" width="100.6640625" style="5" customWidth="1"/>
    <col min="3" max="3" width="100.6640625" style="6" customWidth="1"/>
    <col min="4" max="16384" width="15.44140625" style="6"/>
  </cols>
  <sheetData>
    <row r="1" spans="1:4" ht="14.4">
      <c r="A1" s="442" t="s">
        <v>419</v>
      </c>
      <c r="B1" s="480" t="s">
        <v>1275</v>
      </c>
      <c r="C1" s="552" t="s">
        <v>1276</v>
      </c>
      <c r="D1" s="550" t="s">
        <v>137</v>
      </c>
    </row>
    <row r="2" spans="1:4" ht="15" customHeight="1">
      <c r="A2" s="263" t="s">
        <v>6</v>
      </c>
      <c r="B2" s="109" t="s">
        <v>113</v>
      </c>
      <c r="C2" s="109" t="s">
        <v>113</v>
      </c>
    </row>
    <row r="3" spans="1:4" ht="15" customHeight="1">
      <c r="A3" s="263" t="s">
        <v>4</v>
      </c>
      <c r="B3" s="109" t="s">
        <v>107</v>
      </c>
      <c r="C3" s="109" t="s">
        <v>107</v>
      </c>
    </row>
    <row r="4" spans="1:4" ht="15" customHeight="1">
      <c r="A4" s="263" t="s">
        <v>388</v>
      </c>
      <c r="B4" s="109" t="s">
        <v>110</v>
      </c>
      <c r="C4" s="109" t="s">
        <v>110</v>
      </c>
    </row>
    <row r="5" spans="1:4" ht="15" customHeight="1">
      <c r="A5" s="263" t="s">
        <v>9</v>
      </c>
      <c r="B5" s="109" t="s">
        <v>861</v>
      </c>
      <c r="C5" s="109" t="s">
        <v>861</v>
      </c>
    </row>
    <row r="6" spans="1:4" ht="15" customHeight="1">
      <c r="A6" s="263" t="s">
        <v>138</v>
      </c>
      <c r="B6" s="109" t="s">
        <v>421</v>
      </c>
      <c r="C6" s="109" t="s">
        <v>421</v>
      </c>
    </row>
    <row r="7" spans="1:4" ht="15" customHeight="1">
      <c r="A7" s="263" t="s">
        <v>7</v>
      </c>
      <c r="B7" s="274" t="s">
        <v>422</v>
      </c>
      <c r="C7" s="109" t="s">
        <v>422</v>
      </c>
    </row>
    <row r="8" spans="1:4" ht="15" customHeight="1">
      <c r="A8" s="263" t="s">
        <v>389</v>
      </c>
      <c r="B8" s="136">
        <v>2018</v>
      </c>
      <c r="C8" s="696">
        <v>2019</v>
      </c>
    </row>
    <row r="9" spans="1:4" ht="15" customHeight="1">
      <c r="A9" s="263" t="s">
        <v>390</v>
      </c>
      <c r="B9" s="109" t="s">
        <v>12</v>
      </c>
      <c r="C9" s="109" t="s">
        <v>12</v>
      </c>
    </row>
    <row r="10" spans="1:4" ht="41.4">
      <c r="A10" s="100" t="s">
        <v>391</v>
      </c>
      <c r="B10" s="192" t="s">
        <v>862</v>
      </c>
      <c r="C10" s="185" t="s">
        <v>862</v>
      </c>
    </row>
    <row r="11" spans="1:4" ht="15" customHeight="1">
      <c r="A11" s="263" t="s">
        <v>392</v>
      </c>
      <c r="B11" s="274" t="s">
        <v>863</v>
      </c>
      <c r="C11" s="274" t="s">
        <v>863</v>
      </c>
    </row>
    <row r="12" spans="1:4" ht="15" customHeight="1">
      <c r="A12" s="263" t="s">
        <v>393</v>
      </c>
      <c r="B12" s="274" t="s">
        <v>1591</v>
      </c>
      <c r="C12" s="260" t="s">
        <v>1591</v>
      </c>
    </row>
    <row r="13" spans="1:4" ht="15" customHeight="1">
      <c r="A13" s="263" t="s">
        <v>394</v>
      </c>
      <c r="B13" s="109" t="s">
        <v>1591</v>
      </c>
      <c r="C13" s="260" t="s">
        <v>1591</v>
      </c>
    </row>
    <row r="14" spans="1:4" ht="15" customHeight="1">
      <c r="A14" s="263" t="s">
        <v>139</v>
      </c>
      <c r="B14" s="274" t="s">
        <v>475</v>
      </c>
      <c r="C14" s="274" t="s">
        <v>475</v>
      </c>
    </row>
    <row r="15" spans="1:4" ht="15" customHeight="1">
      <c r="A15" s="263" t="s">
        <v>395</v>
      </c>
      <c r="B15" s="273">
        <v>43084</v>
      </c>
      <c r="C15" s="273">
        <v>43084</v>
      </c>
    </row>
    <row r="16" spans="1:4" ht="15" customHeight="1">
      <c r="A16" s="263" t="s">
        <v>396</v>
      </c>
      <c r="B16" s="194">
        <v>43707</v>
      </c>
      <c r="C16" s="194">
        <v>44267</v>
      </c>
    </row>
    <row r="17" spans="1:3" ht="15" customHeight="1">
      <c r="A17" s="263" t="s">
        <v>397</v>
      </c>
      <c r="B17" s="208" t="s">
        <v>429</v>
      </c>
      <c r="C17" s="273" t="s">
        <v>429</v>
      </c>
    </row>
    <row r="18" spans="1:3" ht="15" customHeight="1">
      <c r="A18" s="263" t="s">
        <v>398</v>
      </c>
      <c r="B18" s="109" t="s">
        <v>865</v>
      </c>
      <c r="C18" s="144" t="s">
        <v>1621</v>
      </c>
    </row>
    <row r="19" spans="1:3" ht="15" customHeight="1">
      <c r="A19" s="263" t="s">
        <v>399</v>
      </c>
      <c r="B19" s="223" t="s">
        <v>866</v>
      </c>
      <c r="C19" s="223" t="s">
        <v>866</v>
      </c>
    </row>
    <row r="20" spans="1:3" ht="15" customHeight="1">
      <c r="A20" s="263" t="s">
        <v>400</v>
      </c>
      <c r="B20" s="274" t="s">
        <v>479</v>
      </c>
      <c r="C20" s="274" t="s">
        <v>479</v>
      </c>
    </row>
    <row r="21" spans="1:3" ht="82.8">
      <c r="A21" s="263" t="s">
        <v>403</v>
      </c>
      <c r="B21" s="109" t="s">
        <v>867</v>
      </c>
      <c r="C21" s="109" t="s">
        <v>867</v>
      </c>
    </row>
    <row r="22" spans="1:3" ht="15" customHeight="1">
      <c r="A22" s="263" t="s">
        <v>404</v>
      </c>
      <c r="B22" s="109" t="s">
        <v>434</v>
      </c>
      <c r="C22" s="259" t="s">
        <v>434</v>
      </c>
    </row>
    <row r="23" spans="1:3" ht="15" customHeight="1">
      <c r="A23" s="263" t="s">
        <v>435</v>
      </c>
      <c r="B23" s="883" t="s">
        <v>868</v>
      </c>
      <c r="C23" s="266" t="s">
        <v>868</v>
      </c>
    </row>
    <row r="24" spans="1:3" ht="15" customHeight="1">
      <c r="A24" s="263" t="s">
        <v>405</v>
      </c>
      <c r="B24" s="136">
        <v>2018</v>
      </c>
      <c r="C24" s="696">
        <v>2019</v>
      </c>
    </row>
    <row r="25" spans="1:3" ht="15" customHeight="1">
      <c r="A25" s="263" t="s">
        <v>406</v>
      </c>
      <c r="B25" s="109" t="s">
        <v>869</v>
      </c>
      <c r="C25" s="109" t="s">
        <v>869</v>
      </c>
    </row>
    <row r="26" spans="1:3" ht="15" customHeight="1">
      <c r="A26" s="263" t="s">
        <v>407</v>
      </c>
      <c r="B26" s="109"/>
      <c r="C26" s="258"/>
    </row>
    <row r="27" spans="1:3" ht="15" customHeight="1">
      <c r="A27" s="263" t="s">
        <v>408</v>
      </c>
      <c r="B27" s="109"/>
      <c r="C27" s="258"/>
    </row>
    <row r="28" spans="1:3" ht="15" customHeight="1">
      <c r="A28" s="263" t="s">
        <v>439</v>
      </c>
      <c r="B28" s="262"/>
      <c r="C28" s="258"/>
    </row>
    <row r="29" spans="1:3" ht="15" customHeight="1">
      <c r="A29" s="263" t="s">
        <v>409</v>
      </c>
      <c r="B29" s="262"/>
      <c r="C29" s="258"/>
    </row>
    <row r="30" spans="1:3" ht="15" customHeight="1">
      <c r="A30" s="263" t="s">
        <v>410</v>
      </c>
      <c r="B30" s="262"/>
      <c r="C30" s="258"/>
    </row>
    <row r="31" spans="1:3" ht="15" customHeight="1">
      <c r="A31" s="263" t="s">
        <v>411</v>
      </c>
      <c r="B31" s="262"/>
      <c r="C31" s="258"/>
    </row>
    <row r="32" spans="1:3" ht="15" customHeight="1">
      <c r="A32" s="263" t="s">
        <v>412</v>
      </c>
      <c r="B32" s="262"/>
      <c r="C32" s="258"/>
    </row>
    <row r="33" spans="1:3" ht="15" customHeight="1">
      <c r="A33" s="263" t="s">
        <v>440</v>
      </c>
      <c r="B33" s="262"/>
      <c r="C33" s="258"/>
    </row>
    <row r="34" spans="1:3" ht="15" customHeight="1">
      <c r="A34" s="263" t="s">
        <v>413</v>
      </c>
      <c r="B34" s="262"/>
      <c r="C34" s="258"/>
    </row>
    <row r="35" spans="1:3" ht="15" customHeight="1">
      <c r="A35" s="263" t="s">
        <v>414</v>
      </c>
      <c r="B35" s="262"/>
      <c r="C35" s="258"/>
    </row>
    <row r="36" spans="1:3" ht="55.2">
      <c r="A36" s="263" t="s">
        <v>401</v>
      </c>
      <c r="B36" s="262" t="s">
        <v>870</v>
      </c>
      <c r="C36" s="262" t="s">
        <v>870</v>
      </c>
    </row>
    <row r="37" spans="1:3" ht="15" customHeight="1">
      <c r="A37" s="697" t="s">
        <v>1267</v>
      </c>
      <c r="B37" s="262" t="s">
        <v>485</v>
      </c>
      <c r="C37" s="262" t="s">
        <v>485</v>
      </c>
    </row>
    <row r="38" spans="1:3" ht="15" customHeight="1">
      <c r="A38" s="263" t="s">
        <v>402</v>
      </c>
      <c r="B38" s="262" t="s">
        <v>871</v>
      </c>
      <c r="C38" s="259" t="s">
        <v>1622</v>
      </c>
    </row>
    <row r="39" spans="1:3">
      <c r="A39" s="3"/>
    </row>
  </sheetData>
  <hyperlinks>
    <hyperlink ref="D1" location="INDICE!A1" display="INDICE" xr:uid="{00000000-0004-0000-5B00-000000000000}"/>
    <hyperlink ref="A1" location="INDICE!C83" display="COMPONENTE" xr:uid="{00000000-0004-0000-5B00-000001000000}"/>
    <hyperlink ref="C23" r:id="rId1" xr:uid="{00000000-0004-0000-5B00-000002000000}"/>
    <hyperlink ref="B23" r:id="rId2" xr:uid="{00000000-0004-0000-5B00-000003000000}"/>
  </hyperlinks>
  <pageMargins left="0.7" right="0.7" top="0.75" bottom="0.75" header="0.3" footer="0.3"/>
  <pageSetup scale="71" fitToHeight="0" orientation="portrait" horizontalDpi="0" verticalDpi="0" r:id="rId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Hoja90"/>
  <dimension ref="A1:AI36"/>
  <sheetViews>
    <sheetView topLeftCell="L1" zoomScaleNormal="100" workbookViewId="0">
      <selection activeCell="A3" sqref="A3:XFD3"/>
    </sheetView>
  </sheetViews>
  <sheetFormatPr baseColWidth="10" defaultColWidth="18.88671875" defaultRowHeight="14.4"/>
  <cols>
    <col min="1" max="1" width="17.33203125" style="218" bestFit="1" customWidth="1"/>
    <col min="2" max="2" width="16.109375" style="218" bestFit="1" customWidth="1"/>
    <col min="3" max="3" width="28.6640625" style="218" bestFit="1" customWidth="1"/>
    <col min="4" max="5" width="31.109375" style="218" bestFit="1" customWidth="1"/>
    <col min="6" max="6" width="13.109375" style="527" bestFit="1" customWidth="1"/>
    <col min="7" max="7" width="12.109375" style="218" customWidth="1"/>
    <col min="8" max="10" width="11.109375" style="218" customWidth="1"/>
    <col min="11" max="11" width="28.6640625" style="218" bestFit="1" customWidth="1"/>
    <col min="12" max="12" width="16.88671875" style="850" bestFit="1" customWidth="1"/>
    <col min="13" max="13" width="17.33203125" style="850" bestFit="1" customWidth="1"/>
    <col min="14" max="14" width="5.44140625" style="218" bestFit="1" customWidth="1"/>
    <col min="15" max="15" width="16.88671875" style="850" bestFit="1" customWidth="1"/>
    <col min="16" max="16" width="17.33203125" style="850" bestFit="1" customWidth="1"/>
    <col min="17" max="17" width="5.44140625" style="218" bestFit="1" customWidth="1"/>
    <col min="18" max="18" width="16.88671875" style="850" bestFit="1" customWidth="1"/>
    <col min="19" max="19" width="17.33203125" style="850" bestFit="1" customWidth="1"/>
    <col min="20" max="20" width="5.44140625" style="218" bestFit="1" customWidth="1"/>
    <col min="21" max="21" width="16.88671875" style="850" bestFit="1" customWidth="1"/>
    <col min="22" max="22" width="17.33203125" style="850" bestFit="1" customWidth="1"/>
    <col min="23" max="23" width="5.44140625" style="218" bestFit="1" customWidth="1"/>
    <col min="24" max="24" width="16.88671875" style="850" bestFit="1" customWidth="1"/>
    <col min="25" max="25" width="17.33203125" style="850" bestFit="1" customWidth="1"/>
    <col min="26" max="26" width="13.109375" style="218" bestFit="1" customWidth="1"/>
    <col min="27" max="27" width="16.88671875" style="850" bestFit="1" customWidth="1"/>
    <col min="28" max="28" width="17.33203125" style="850" bestFit="1" customWidth="1"/>
    <col min="29" max="29" width="13.109375" style="218" bestFit="1" customWidth="1"/>
    <col min="30" max="30" width="16.88671875" style="850" bestFit="1" customWidth="1"/>
    <col min="31" max="31" width="17.33203125" style="850" bestFit="1" customWidth="1"/>
    <col min="32" max="32" width="13.109375" style="218" bestFit="1" customWidth="1"/>
    <col min="33" max="33" width="16.88671875" style="850" bestFit="1" customWidth="1"/>
    <col min="34" max="34" width="17.33203125" style="850" bestFit="1" customWidth="1"/>
    <col min="35" max="35" width="13.109375" style="218" bestFit="1" customWidth="1"/>
    <col min="36" max="16384" width="18.88671875" style="218"/>
  </cols>
  <sheetData>
    <row r="1" spans="1:35" ht="15" customHeight="1">
      <c r="A1" s="702" t="s">
        <v>113</v>
      </c>
      <c r="B1" s="1126" t="s">
        <v>861</v>
      </c>
      <c r="C1" s="1126"/>
      <c r="D1" s="1126"/>
      <c r="E1" s="1126"/>
      <c r="F1" s="625" t="s">
        <v>137</v>
      </c>
    </row>
    <row r="2" spans="1:35" ht="15" customHeight="1">
      <c r="A2" s="704"/>
      <c r="B2" s="505"/>
      <c r="C2" s="506"/>
      <c r="D2" s="695" t="s">
        <v>1335</v>
      </c>
      <c r="E2" s="695" t="s">
        <v>1269</v>
      </c>
      <c r="F2" s="701" t="s">
        <v>449</v>
      </c>
      <c r="K2" s="1117" t="s">
        <v>1335</v>
      </c>
      <c r="L2" s="1117"/>
      <c r="M2" s="1117"/>
      <c r="N2" s="1117"/>
      <c r="O2" s="1117"/>
      <c r="P2" s="1117"/>
      <c r="Q2" s="1117"/>
      <c r="R2" s="1117"/>
      <c r="S2" s="1117"/>
      <c r="T2" s="1117"/>
      <c r="U2" s="1117"/>
      <c r="V2" s="1117"/>
      <c r="W2" s="1117"/>
      <c r="X2" s="1117" t="s">
        <v>1269</v>
      </c>
      <c r="Y2" s="1117"/>
      <c r="Z2" s="1117"/>
      <c r="AA2" s="1117"/>
      <c r="AB2" s="1117"/>
      <c r="AC2" s="1117"/>
      <c r="AD2" s="1117"/>
      <c r="AE2" s="1117"/>
      <c r="AF2" s="1117"/>
      <c r="AG2" s="1117"/>
      <c r="AH2" s="1117"/>
      <c r="AI2" s="1117"/>
    </row>
    <row r="3" spans="1:35" s="438" customFormat="1" ht="30" customHeight="1">
      <c r="A3" s="474" t="s">
        <v>165</v>
      </c>
      <c r="B3" s="473" t="s">
        <v>167</v>
      </c>
      <c r="C3" s="472" t="s">
        <v>342</v>
      </c>
      <c r="D3" s="604" t="s">
        <v>1631</v>
      </c>
      <c r="E3" s="401" t="s">
        <v>1631</v>
      </c>
      <c r="F3" s="699"/>
      <c r="K3" s="428" t="s">
        <v>342</v>
      </c>
      <c r="L3" s="849" t="s">
        <v>872</v>
      </c>
      <c r="M3" s="849" t="s">
        <v>873</v>
      </c>
      <c r="N3" s="428" t="s">
        <v>1912</v>
      </c>
      <c r="O3" s="849" t="s">
        <v>874</v>
      </c>
      <c r="P3" s="849" t="s">
        <v>875</v>
      </c>
      <c r="Q3" s="428" t="s">
        <v>1913</v>
      </c>
      <c r="R3" s="849" t="s">
        <v>876</v>
      </c>
      <c r="S3" s="849" t="s">
        <v>877</v>
      </c>
      <c r="T3" s="428" t="s">
        <v>1914</v>
      </c>
      <c r="U3" s="849" t="s">
        <v>878</v>
      </c>
      <c r="V3" s="849" t="s">
        <v>879</v>
      </c>
      <c r="W3" s="428" t="s">
        <v>1915</v>
      </c>
      <c r="X3" s="1008" t="s">
        <v>902</v>
      </c>
      <c r="Y3" s="1008" t="s">
        <v>1623</v>
      </c>
      <c r="Z3" s="400" t="s">
        <v>1624</v>
      </c>
      <c r="AA3" s="1008" t="s">
        <v>904</v>
      </c>
      <c r="AB3" s="1008" t="s">
        <v>1625</v>
      </c>
      <c r="AC3" s="400" t="s">
        <v>1626</v>
      </c>
      <c r="AD3" s="1008" t="s">
        <v>1602</v>
      </c>
      <c r="AE3" s="1008" t="s">
        <v>1627</v>
      </c>
      <c r="AF3" s="400" t="s">
        <v>1628</v>
      </c>
      <c r="AG3" s="1008" t="s">
        <v>1605</v>
      </c>
      <c r="AH3" s="1008" t="s">
        <v>1629</v>
      </c>
      <c r="AI3" s="400" t="s">
        <v>1630</v>
      </c>
    </row>
    <row r="4" spans="1:35" s="692" customFormat="1" ht="15" customHeight="1">
      <c r="A4" s="498" t="s">
        <v>324</v>
      </c>
      <c r="B4" s="499" t="s">
        <v>172</v>
      </c>
      <c r="C4" s="498" t="s">
        <v>344</v>
      </c>
      <c r="D4" s="314">
        <v>76.11</v>
      </c>
      <c r="E4" s="314">
        <v>75.87</v>
      </c>
      <c r="F4" s="892"/>
      <c r="K4" s="97" t="s">
        <v>344</v>
      </c>
      <c r="L4" s="69">
        <v>91639</v>
      </c>
      <c r="M4" s="70">
        <v>69680</v>
      </c>
      <c r="N4" s="314">
        <v>76.03749495302219</v>
      </c>
      <c r="O4" s="69">
        <v>96919</v>
      </c>
      <c r="P4" s="70">
        <v>74766</v>
      </c>
      <c r="Q4" s="314">
        <v>77.14276870376294</v>
      </c>
      <c r="R4" s="69">
        <v>95594</v>
      </c>
      <c r="S4" s="70">
        <v>73318</v>
      </c>
      <c r="T4" s="314">
        <v>76.697282256208553</v>
      </c>
      <c r="U4" s="69">
        <v>98050</v>
      </c>
      <c r="V4" s="70">
        <v>73148</v>
      </c>
      <c r="W4" s="314">
        <v>74.60275369709332</v>
      </c>
      <c r="X4" s="344">
        <v>98700</v>
      </c>
      <c r="Y4" s="70">
        <v>73202</v>
      </c>
      <c r="Z4" s="703">
        <v>74.166160081053704</v>
      </c>
      <c r="AA4" s="70">
        <v>101079</v>
      </c>
      <c r="AB4" s="70">
        <v>76777</v>
      </c>
      <c r="AC4" s="314">
        <v>75.957419444197114</v>
      </c>
      <c r="AD4" s="70">
        <v>102616</v>
      </c>
      <c r="AE4" s="70">
        <v>77588</v>
      </c>
      <c r="AF4" s="314">
        <v>75.610041319092545</v>
      </c>
      <c r="AG4" s="70">
        <v>104085</v>
      </c>
      <c r="AH4" s="507">
        <v>80825</v>
      </c>
      <c r="AI4" s="314">
        <v>77.652879857808529</v>
      </c>
    </row>
    <row r="5" spans="1:35" s="429" customFormat="1" ht="15" customHeight="1">
      <c r="A5" s="97" t="s">
        <v>170</v>
      </c>
      <c r="B5" s="399" t="s">
        <v>172</v>
      </c>
      <c r="C5" s="97" t="s">
        <v>174</v>
      </c>
      <c r="D5" s="314">
        <v>74.790000000000006</v>
      </c>
      <c r="E5" s="314">
        <v>67.63</v>
      </c>
      <c r="F5" s="892"/>
      <c r="G5" s="429" t="s">
        <v>880</v>
      </c>
      <c r="K5" s="97" t="s">
        <v>174</v>
      </c>
      <c r="L5" s="69">
        <v>39967</v>
      </c>
      <c r="M5" s="70">
        <v>29551</v>
      </c>
      <c r="N5" s="314">
        <v>73.938499261891053</v>
      </c>
      <c r="O5" s="70">
        <v>43573</v>
      </c>
      <c r="P5" s="70">
        <v>30557</v>
      </c>
      <c r="Q5" s="314">
        <v>70.128290455098337</v>
      </c>
      <c r="R5" s="69">
        <v>41371</v>
      </c>
      <c r="S5" s="70">
        <v>32020</v>
      </c>
      <c r="T5" s="314">
        <v>77.39721060646346</v>
      </c>
      <c r="U5" s="69">
        <v>42816</v>
      </c>
      <c r="V5" s="70">
        <v>33323</v>
      </c>
      <c r="W5" s="314">
        <v>77.828381913303431</v>
      </c>
      <c r="X5" s="344">
        <v>44830</v>
      </c>
      <c r="Y5" s="1020">
        <v>30575</v>
      </c>
      <c r="Z5" s="703">
        <v>68.202096810171767</v>
      </c>
      <c r="AA5" s="70">
        <v>46694</v>
      </c>
      <c r="AB5" s="70">
        <v>32630</v>
      </c>
      <c r="AC5" s="314">
        <v>69.880498565126146</v>
      </c>
      <c r="AD5" s="70">
        <v>48761</v>
      </c>
      <c r="AE5" s="70">
        <v>34284</v>
      </c>
      <c r="AF5" s="314">
        <v>70.310288960439692</v>
      </c>
      <c r="AG5" s="70">
        <v>40927</v>
      </c>
      <c r="AH5" s="70">
        <v>25064</v>
      </c>
      <c r="AI5" s="314">
        <v>61.240745717985682</v>
      </c>
    </row>
    <row r="6" spans="1:35" s="429" customFormat="1" ht="15" customHeight="1">
      <c r="A6" s="97" t="s">
        <v>170</v>
      </c>
      <c r="B6" s="399" t="s">
        <v>172</v>
      </c>
      <c r="C6" s="97" t="s">
        <v>345</v>
      </c>
      <c r="D6" s="314">
        <v>83.78</v>
      </c>
      <c r="E6" s="314">
        <v>79.66</v>
      </c>
      <c r="F6" s="892"/>
      <c r="G6" s="1136" t="s">
        <v>881</v>
      </c>
      <c r="H6" s="1136"/>
      <c r="I6" s="1136"/>
      <c r="J6" s="1137"/>
      <c r="K6" s="97" t="s">
        <v>345</v>
      </c>
      <c r="L6" s="69">
        <v>98059</v>
      </c>
      <c r="M6" s="70">
        <v>82024</v>
      </c>
      <c r="N6" s="314">
        <v>83.647599914337292</v>
      </c>
      <c r="O6" s="69">
        <v>94632</v>
      </c>
      <c r="P6" s="70">
        <v>80027</v>
      </c>
      <c r="Q6" s="314">
        <v>84.56653140586694</v>
      </c>
      <c r="R6" s="69">
        <v>99761</v>
      </c>
      <c r="S6" s="70">
        <v>84717</v>
      </c>
      <c r="T6" s="314">
        <v>84.919958701296096</v>
      </c>
      <c r="U6" s="69">
        <v>103855</v>
      </c>
      <c r="V6" s="70">
        <v>85264</v>
      </c>
      <c r="W6" s="314">
        <v>82.099080448702523</v>
      </c>
      <c r="X6" s="344">
        <v>102026</v>
      </c>
      <c r="Y6" s="70">
        <v>81647</v>
      </c>
      <c r="Z6" s="703">
        <v>80.025679728696602</v>
      </c>
      <c r="AA6" s="70">
        <v>109747</v>
      </c>
      <c r="AB6" s="70">
        <v>86102</v>
      </c>
      <c r="AC6" s="314">
        <v>78.454991935998251</v>
      </c>
      <c r="AD6" s="70">
        <v>107670</v>
      </c>
      <c r="AE6" s="70">
        <v>87648</v>
      </c>
      <c r="AF6" s="314">
        <v>81.404290888826978</v>
      </c>
      <c r="AG6" s="70">
        <v>106270</v>
      </c>
      <c r="AH6" s="70">
        <v>83709</v>
      </c>
      <c r="AI6" s="314">
        <v>78.770113860920304</v>
      </c>
    </row>
    <row r="7" spans="1:35" s="429" customFormat="1" ht="15" customHeight="1">
      <c r="A7" s="97" t="s">
        <v>175</v>
      </c>
      <c r="B7" s="399" t="s">
        <v>172</v>
      </c>
      <c r="C7" s="97" t="s">
        <v>346</v>
      </c>
      <c r="D7" s="314">
        <v>70.81</v>
      </c>
      <c r="E7" s="314">
        <v>68.86</v>
      </c>
      <c r="F7" s="892"/>
      <c r="G7" s="1136"/>
      <c r="H7" s="1136"/>
      <c r="I7" s="1136"/>
      <c r="J7" s="1137"/>
      <c r="K7" s="97" t="s">
        <v>346</v>
      </c>
      <c r="L7" s="69">
        <v>158094</v>
      </c>
      <c r="M7" s="70">
        <v>106614</v>
      </c>
      <c r="N7" s="314">
        <v>67.437094386883757</v>
      </c>
      <c r="O7" s="69">
        <v>176558</v>
      </c>
      <c r="P7" s="70">
        <v>128455</v>
      </c>
      <c r="Q7" s="314">
        <v>72.755128626287117</v>
      </c>
      <c r="R7" s="69">
        <v>181861</v>
      </c>
      <c r="S7" s="70">
        <v>130820</v>
      </c>
      <c r="T7" s="314">
        <v>71.934059528980924</v>
      </c>
      <c r="U7" s="69">
        <v>181647</v>
      </c>
      <c r="V7" s="70">
        <v>128482</v>
      </c>
      <c r="W7" s="314">
        <v>70.731693889797242</v>
      </c>
      <c r="X7" s="344">
        <v>172547</v>
      </c>
      <c r="Y7" s="70">
        <v>116546</v>
      </c>
      <c r="Z7" s="703">
        <v>67.544495123067918</v>
      </c>
      <c r="AA7" s="70">
        <v>185328</v>
      </c>
      <c r="AB7" s="70">
        <v>123174</v>
      </c>
      <c r="AC7" s="314">
        <v>66.462703962703969</v>
      </c>
      <c r="AD7" s="70">
        <v>192738</v>
      </c>
      <c r="AE7" s="70">
        <v>134863</v>
      </c>
      <c r="AF7" s="314">
        <v>69.972190227147735</v>
      </c>
      <c r="AG7" s="70">
        <v>182892</v>
      </c>
      <c r="AH7" s="70">
        <v>130481</v>
      </c>
      <c r="AI7" s="314">
        <v>71.343197078056988</v>
      </c>
    </row>
    <row r="8" spans="1:35" s="429" customFormat="1" ht="15" customHeight="1">
      <c r="A8" s="97" t="s">
        <v>175</v>
      </c>
      <c r="B8" s="399" t="s">
        <v>172</v>
      </c>
      <c r="C8" s="98" t="s">
        <v>347</v>
      </c>
      <c r="D8" s="314">
        <v>59.46</v>
      </c>
      <c r="E8" s="314">
        <v>61.37</v>
      </c>
      <c r="F8" s="892"/>
      <c r="G8" s="429" t="s">
        <v>882</v>
      </c>
      <c r="K8" s="98" t="s">
        <v>347</v>
      </c>
      <c r="L8" s="69">
        <v>86338</v>
      </c>
      <c r="M8" s="70">
        <v>50450</v>
      </c>
      <c r="N8" s="314">
        <v>58.43313488846163</v>
      </c>
      <c r="O8" s="69">
        <v>86855</v>
      </c>
      <c r="P8" s="70">
        <v>51632</v>
      </c>
      <c r="Q8" s="314">
        <v>59.446203442519142</v>
      </c>
      <c r="R8" s="69">
        <v>88016</v>
      </c>
      <c r="S8" s="70">
        <v>52930</v>
      </c>
      <c r="T8" s="314">
        <v>60.136793310307219</v>
      </c>
      <c r="U8" s="69">
        <v>96829</v>
      </c>
      <c r="V8" s="70">
        <v>57867</v>
      </c>
      <c r="W8" s="314">
        <v>59.762054756323003</v>
      </c>
      <c r="X8" s="344">
        <v>93110</v>
      </c>
      <c r="Y8" s="1020">
        <v>58403</v>
      </c>
      <c r="Z8" s="703">
        <v>62.724734185372142</v>
      </c>
      <c r="AA8" s="70">
        <v>97518</v>
      </c>
      <c r="AB8" s="70">
        <v>58477</v>
      </c>
      <c r="AC8" s="314">
        <v>59.96533973215201</v>
      </c>
      <c r="AD8" s="70">
        <v>94611</v>
      </c>
      <c r="AE8" s="70">
        <v>58537</v>
      </c>
      <c r="AF8" s="314">
        <v>61.87124118759975</v>
      </c>
      <c r="AG8" s="70">
        <v>95527</v>
      </c>
      <c r="AH8" s="70">
        <v>58261</v>
      </c>
      <c r="AI8" s="314">
        <v>60.989039747924672</v>
      </c>
    </row>
    <row r="9" spans="1:35" s="429" customFormat="1" ht="15" customHeight="1">
      <c r="A9" s="97" t="s">
        <v>178</v>
      </c>
      <c r="B9" s="399" t="s">
        <v>172</v>
      </c>
      <c r="C9" s="97" t="s">
        <v>348</v>
      </c>
      <c r="D9" s="314">
        <v>68.41</v>
      </c>
      <c r="E9" s="314">
        <v>67.05</v>
      </c>
      <c r="F9" s="892"/>
      <c r="G9" s="429" t="s">
        <v>883</v>
      </c>
      <c r="K9" s="97" t="s">
        <v>348</v>
      </c>
      <c r="L9" s="69">
        <v>79213</v>
      </c>
      <c r="M9" s="70">
        <v>52384</v>
      </c>
      <c r="N9" s="314">
        <v>66.130559377879891</v>
      </c>
      <c r="O9" s="69">
        <v>76116</v>
      </c>
      <c r="P9" s="70">
        <v>54227</v>
      </c>
      <c r="Q9" s="314">
        <v>71.242577119133955</v>
      </c>
      <c r="R9" s="69">
        <v>79289</v>
      </c>
      <c r="S9" s="70">
        <v>54232</v>
      </c>
      <c r="T9" s="314">
        <v>68.397886213724476</v>
      </c>
      <c r="U9" s="69">
        <v>80447</v>
      </c>
      <c r="V9" s="70">
        <v>54698</v>
      </c>
      <c r="W9" s="314">
        <v>67.992591395577207</v>
      </c>
      <c r="X9" s="344">
        <v>79808</v>
      </c>
      <c r="Y9" s="70">
        <v>52877</v>
      </c>
      <c r="Z9" s="703">
        <v>66.255262630312757</v>
      </c>
      <c r="AA9" s="70">
        <v>83400</v>
      </c>
      <c r="AB9" s="70">
        <v>55355</v>
      </c>
      <c r="AC9" s="314">
        <v>66.372901678657072</v>
      </c>
      <c r="AD9" s="70">
        <v>84647</v>
      </c>
      <c r="AE9" s="70">
        <v>57887</v>
      </c>
      <c r="AF9" s="314">
        <v>68.386357460985039</v>
      </c>
      <c r="AG9" s="70">
        <v>81155</v>
      </c>
      <c r="AH9" s="70">
        <v>54480</v>
      </c>
      <c r="AI9" s="314">
        <v>67.130799088164622</v>
      </c>
    </row>
    <row r="10" spans="1:35" s="429" customFormat="1" ht="15" customHeight="1">
      <c r="A10" s="97" t="s">
        <v>178</v>
      </c>
      <c r="B10" s="399" t="s">
        <v>172</v>
      </c>
      <c r="C10" s="97" t="s">
        <v>350</v>
      </c>
      <c r="D10" s="314">
        <v>65.099999999999994</v>
      </c>
      <c r="E10" s="314">
        <v>62.71</v>
      </c>
      <c r="F10" s="892"/>
      <c r="G10" s="429" t="s">
        <v>884</v>
      </c>
      <c r="K10" s="97" t="s">
        <v>350</v>
      </c>
      <c r="L10" s="69">
        <v>21943</v>
      </c>
      <c r="M10" s="70">
        <v>13642</v>
      </c>
      <c r="N10" s="314">
        <v>62.170168162967691</v>
      </c>
      <c r="O10" s="69">
        <v>20993</v>
      </c>
      <c r="P10" s="70">
        <v>13691</v>
      </c>
      <c r="Q10" s="314">
        <v>65.216977087600625</v>
      </c>
      <c r="R10" s="69">
        <v>21519</v>
      </c>
      <c r="S10" s="70">
        <v>14766</v>
      </c>
      <c r="T10" s="314">
        <v>68.618430224452808</v>
      </c>
      <c r="U10" s="69">
        <v>21559</v>
      </c>
      <c r="V10" s="70">
        <v>13897</v>
      </c>
      <c r="W10" s="314">
        <v>64.460318196576836</v>
      </c>
      <c r="X10" s="344">
        <v>22225</v>
      </c>
      <c r="Y10" s="70">
        <v>14444</v>
      </c>
      <c r="Z10" s="703">
        <v>64.989876265466819</v>
      </c>
      <c r="AA10" s="70">
        <v>21846</v>
      </c>
      <c r="AB10" s="70">
        <v>13058</v>
      </c>
      <c r="AC10" s="314">
        <v>59.772956147578505</v>
      </c>
      <c r="AD10" s="70">
        <v>21547</v>
      </c>
      <c r="AE10" s="70">
        <v>12728</v>
      </c>
      <c r="AF10" s="314">
        <v>59.07086833433889</v>
      </c>
      <c r="AG10" s="70">
        <v>20633</v>
      </c>
      <c r="AH10" s="70">
        <v>13857</v>
      </c>
      <c r="AI10" s="314">
        <v>67.159404836911747</v>
      </c>
    </row>
    <row r="11" spans="1:35" s="429" customFormat="1" ht="15" customHeight="1">
      <c r="A11" s="97" t="s">
        <v>184</v>
      </c>
      <c r="B11" s="399" t="s">
        <v>172</v>
      </c>
      <c r="C11" s="97" t="s">
        <v>351</v>
      </c>
      <c r="D11" s="314">
        <v>70.37</v>
      </c>
      <c r="E11" s="314">
        <v>74.23</v>
      </c>
      <c r="F11" s="892"/>
      <c r="K11" s="97" t="s">
        <v>351</v>
      </c>
      <c r="L11" s="69">
        <v>96795</v>
      </c>
      <c r="M11" s="70">
        <v>62320</v>
      </c>
      <c r="N11" s="314">
        <v>64.383490882793538</v>
      </c>
      <c r="O11" s="69">
        <v>90622</v>
      </c>
      <c r="P11" s="70">
        <v>63840</v>
      </c>
      <c r="Q11" s="314">
        <v>70.446469952108757</v>
      </c>
      <c r="R11" s="69">
        <v>97279</v>
      </c>
      <c r="S11" s="70">
        <v>71985</v>
      </c>
      <c r="T11" s="314">
        <v>73.998499162203558</v>
      </c>
      <c r="U11" s="69">
        <v>102318</v>
      </c>
      <c r="V11" s="70">
        <v>74187</v>
      </c>
      <c r="W11" s="314">
        <v>72.506303876150824</v>
      </c>
      <c r="X11" s="344">
        <v>104134</v>
      </c>
      <c r="Y11" s="70">
        <v>75875</v>
      </c>
      <c r="Z11" s="703">
        <v>72.862849789694053</v>
      </c>
      <c r="AA11" s="70">
        <v>114024</v>
      </c>
      <c r="AB11" s="70">
        <v>87258</v>
      </c>
      <c r="AC11" s="314">
        <v>76.525994527467901</v>
      </c>
      <c r="AD11" s="70">
        <v>108833</v>
      </c>
      <c r="AE11" s="70">
        <v>82715</v>
      </c>
      <c r="AF11" s="314">
        <v>76.001764170793791</v>
      </c>
      <c r="AG11" s="70">
        <v>107929</v>
      </c>
      <c r="AH11" s="70">
        <v>76989</v>
      </c>
      <c r="AI11" s="314">
        <v>71.333005957620287</v>
      </c>
    </row>
    <row r="12" spans="1:35" s="429" customFormat="1" ht="15" customHeight="1">
      <c r="A12" s="97" t="s">
        <v>184</v>
      </c>
      <c r="B12" s="399" t="s">
        <v>172</v>
      </c>
      <c r="C12" s="98" t="s">
        <v>352</v>
      </c>
      <c r="D12" s="314">
        <v>74.540000000000006</v>
      </c>
      <c r="E12" s="314">
        <v>73.319999999999993</v>
      </c>
      <c r="F12" s="892"/>
      <c r="K12" s="98" t="s">
        <v>352</v>
      </c>
      <c r="L12" s="69">
        <v>95996</v>
      </c>
      <c r="M12" s="70">
        <v>72227</v>
      </c>
      <c r="N12" s="314">
        <v>75.239593316388181</v>
      </c>
      <c r="O12" s="69">
        <v>93340</v>
      </c>
      <c r="P12" s="70">
        <v>70636</v>
      </c>
      <c r="Q12" s="314">
        <v>75.676023141204197</v>
      </c>
      <c r="R12" s="69">
        <v>97364</v>
      </c>
      <c r="S12" s="70">
        <v>70877</v>
      </c>
      <c r="T12" s="314">
        <v>72.795899921942407</v>
      </c>
      <c r="U12" s="69">
        <v>101380</v>
      </c>
      <c r="V12" s="70">
        <v>75523</v>
      </c>
      <c r="W12" s="314">
        <v>74.49496942197672</v>
      </c>
      <c r="X12" s="344">
        <v>95886</v>
      </c>
      <c r="Y12" s="70">
        <v>69060</v>
      </c>
      <c r="Z12" s="703">
        <v>72.023027344972149</v>
      </c>
      <c r="AA12" s="70">
        <v>103921</v>
      </c>
      <c r="AB12" s="70">
        <v>75803</v>
      </c>
      <c r="AC12" s="314">
        <v>72.942908555537386</v>
      </c>
      <c r="AD12" s="70">
        <v>113218</v>
      </c>
      <c r="AE12" s="70">
        <v>83663</v>
      </c>
      <c r="AF12" s="314">
        <v>73.895493649419706</v>
      </c>
      <c r="AG12" s="70">
        <v>110966</v>
      </c>
      <c r="AH12" s="70">
        <v>82338</v>
      </c>
      <c r="AI12" s="314">
        <v>74.201106645278728</v>
      </c>
    </row>
    <row r="13" spans="1:35" s="429" customFormat="1" ht="15" customHeight="1">
      <c r="A13" s="97" t="s">
        <v>184</v>
      </c>
      <c r="B13" s="399" t="s">
        <v>172</v>
      </c>
      <c r="C13" s="98" t="s">
        <v>353</v>
      </c>
      <c r="D13" s="314">
        <v>74.099999999999994</v>
      </c>
      <c r="E13" s="314">
        <v>73.58</v>
      </c>
      <c r="F13" s="892"/>
      <c r="K13" s="98" t="s">
        <v>353</v>
      </c>
      <c r="L13" s="69">
        <v>40103</v>
      </c>
      <c r="M13" s="70">
        <v>29387</v>
      </c>
      <c r="N13" s="314">
        <v>73.278807071790141</v>
      </c>
      <c r="O13" s="69">
        <v>40268</v>
      </c>
      <c r="P13" s="70">
        <v>29391</v>
      </c>
      <c r="Q13" s="314">
        <v>72.988477202741635</v>
      </c>
      <c r="R13" s="69">
        <v>41356</v>
      </c>
      <c r="S13" s="70">
        <v>31300</v>
      </c>
      <c r="T13" s="314">
        <v>75.684302156881714</v>
      </c>
      <c r="U13" s="69">
        <v>41689</v>
      </c>
      <c r="V13" s="70">
        <v>31012</v>
      </c>
      <c r="W13" s="314">
        <v>74.388927534841329</v>
      </c>
      <c r="X13" s="344">
        <v>38121</v>
      </c>
      <c r="Y13" s="70">
        <v>28470</v>
      </c>
      <c r="Z13" s="703">
        <v>74.683245455260874</v>
      </c>
      <c r="AA13" s="70">
        <v>37940</v>
      </c>
      <c r="AB13" s="70">
        <v>29507</v>
      </c>
      <c r="AC13" s="314">
        <v>77.772799156562996</v>
      </c>
      <c r="AD13" s="70">
        <v>39287</v>
      </c>
      <c r="AE13" s="70">
        <v>28557</v>
      </c>
      <c r="AF13" s="314">
        <v>72.688166569094108</v>
      </c>
      <c r="AG13" s="70">
        <v>37904</v>
      </c>
      <c r="AH13" s="70">
        <v>26228</v>
      </c>
      <c r="AI13" s="314">
        <v>69.195863233431822</v>
      </c>
    </row>
    <row r="14" spans="1:35" s="429" customFormat="1" ht="15" customHeight="1">
      <c r="A14" s="97" t="s">
        <v>190</v>
      </c>
      <c r="B14" s="399" t="s">
        <v>191</v>
      </c>
      <c r="C14" s="97" t="s">
        <v>354</v>
      </c>
      <c r="D14" s="314">
        <v>84.13</v>
      </c>
      <c r="E14" s="314">
        <v>84.02</v>
      </c>
      <c r="F14" s="892"/>
      <c r="K14" s="97" t="s">
        <v>354</v>
      </c>
      <c r="L14" s="69">
        <v>124727</v>
      </c>
      <c r="M14" s="70">
        <v>104989</v>
      </c>
      <c r="N14" s="314">
        <v>84.175038283611414</v>
      </c>
      <c r="O14" s="69">
        <v>121651</v>
      </c>
      <c r="P14" s="70">
        <v>100742</v>
      </c>
      <c r="Q14" s="314">
        <v>82.812307338205187</v>
      </c>
      <c r="R14" s="69">
        <v>124846</v>
      </c>
      <c r="S14" s="70">
        <v>104539</v>
      </c>
      <c r="T14" s="314">
        <v>83.734360732422346</v>
      </c>
      <c r="U14" s="69">
        <v>126239</v>
      </c>
      <c r="V14" s="70">
        <v>108245</v>
      </c>
      <c r="W14" s="314">
        <v>85.746084807389153</v>
      </c>
      <c r="X14" s="344">
        <v>122503</v>
      </c>
      <c r="Y14" s="70">
        <v>104904</v>
      </c>
      <c r="Z14" s="703">
        <v>85.633821212541733</v>
      </c>
      <c r="AA14" s="70">
        <v>126152</v>
      </c>
      <c r="AB14" s="70">
        <v>106265</v>
      </c>
      <c r="AC14" s="314">
        <v>84.2356839368381</v>
      </c>
      <c r="AD14" s="70">
        <v>127552</v>
      </c>
      <c r="AE14" s="70">
        <v>103850</v>
      </c>
      <c r="AF14" s="314">
        <v>81.41777471149021</v>
      </c>
      <c r="AG14" s="70">
        <v>120823</v>
      </c>
      <c r="AH14" s="70">
        <v>102569</v>
      </c>
      <c r="AI14" s="314">
        <v>84.891949380498744</v>
      </c>
    </row>
    <row r="15" spans="1:35" s="429" customFormat="1" ht="15" customHeight="1">
      <c r="A15" s="97" t="s">
        <v>190</v>
      </c>
      <c r="B15" s="399" t="s">
        <v>191</v>
      </c>
      <c r="C15" s="98" t="s">
        <v>356</v>
      </c>
      <c r="D15" s="314">
        <v>80.599999999999994</v>
      </c>
      <c r="E15" s="314">
        <v>82.28</v>
      </c>
      <c r="F15" s="892"/>
      <c r="K15" s="98" t="s">
        <v>356</v>
      </c>
      <c r="L15" s="69">
        <v>201554</v>
      </c>
      <c r="M15" s="70">
        <v>160042</v>
      </c>
      <c r="N15" s="314">
        <v>79.404030681603942</v>
      </c>
      <c r="O15" s="69">
        <v>189323</v>
      </c>
      <c r="P15" s="70">
        <v>151683</v>
      </c>
      <c r="Q15" s="314">
        <v>80.118633235264596</v>
      </c>
      <c r="R15" s="69">
        <v>192939</v>
      </c>
      <c r="S15" s="70">
        <v>159738</v>
      </c>
      <c r="T15" s="314">
        <v>82.791970519179642</v>
      </c>
      <c r="U15" s="69">
        <v>200485</v>
      </c>
      <c r="V15" s="70">
        <v>160721</v>
      </c>
      <c r="W15" s="314">
        <v>80.16609721425543</v>
      </c>
      <c r="X15" s="344">
        <v>191763</v>
      </c>
      <c r="Y15" s="848">
        <v>157768</v>
      </c>
      <c r="Z15" s="703">
        <v>82.272388312656773</v>
      </c>
      <c r="AA15" s="70">
        <v>192518</v>
      </c>
      <c r="AB15" s="848">
        <v>156626</v>
      </c>
      <c r="AC15" s="314">
        <v>81.356548478583818</v>
      </c>
      <c r="AD15" s="70">
        <v>192291</v>
      </c>
      <c r="AE15" s="848">
        <v>162038</v>
      </c>
      <c r="AF15" s="314">
        <v>84.267074382056364</v>
      </c>
      <c r="AG15" s="70">
        <v>194099</v>
      </c>
      <c r="AH15" s="848">
        <v>157667</v>
      </c>
      <c r="AI15" s="314">
        <v>81.230196961344475</v>
      </c>
    </row>
    <row r="16" spans="1:35" s="429" customFormat="1" ht="15" customHeight="1">
      <c r="A16" s="97" t="s">
        <v>190</v>
      </c>
      <c r="B16" s="399" t="s">
        <v>172</v>
      </c>
      <c r="C16" s="97" t="s">
        <v>357</v>
      </c>
      <c r="D16" s="314">
        <v>79.209999999999994</v>
      </c>
      <c r="E16" s="314">
        <v>81.98</v>
      </c>
      <c r="F16" s="892"/>
      <c r="K16" s="97" t="s">
        <v>357</v>
      </c>
      <c r="L16" s="69">
        <v>48159</v>
      </c>
      <c r="M16" s="70">
        <v>37798</v>
      </c>
      <c r="N16" s="314">
        <v>78.485848958657783</v>
      </c>
      <c r="O16" s="69">
        <v>48235</v>
      </c>
      <c r="P16" s="70">
        <v>37160</v>
      </c>
      <c r="Q16" s="314">
        <v>77.039494143256974</v>
      </c>
      <c r="R16" s="69">
        <v>48853</v>
      </c>
      <c r="S16" s="70">
        <v>39310</v>
      </c>
      <c r="T16" s="314">
        <v>80.465887458293253</v>
      </c>
      <c r="U16" s="69">
        <v>49572</v>
      </c>
      <c r="V16" s="70">
        <v>40040</v>
      </c>
      <c r="W16" s="314">
        <v>80.771403211490352</v>
      </c>
      <c r="X16" s="344">
        <v>47777</v>
      </c>
      <c r="Y16" s="70">
        <v>38844</v>
      </c>
      <c r="Z16" s="703">
        <v>81.30271888147017</v>
      </c>
      <c r="AA16" s="70">
        <v>43834</v>
      </c>
      <c r="AB16" s="70">
        <v>35474</v>
      </c>
      <c r="AC16" s="314">
        <v>80.928046721722865</v>
      </c>
      <c r="AD16" s="70">
        <v>45282</v>
      </c>
      <c r="AE16" s="70">
        <v>37474</v>
      </c>
      <c r="AF16" s="314">
        <v>82.756945364604036</v>
      </c>
      <c r="AG16" s="70">
        <v>40488</v>
      </c>
      <c r="AH16" s="70">
        <v>33620</v>
      </c>
      <c r="AI16" s="314">
        <v>83.03694921952183</v>
      </c>
    </row>
    <row r="17" spans="1:35" s="429" customFormat="1" ht="15" customHeight="1">
      <c r="A17" s="97" t="s">
        <v>269</v>
      </c>
      <c r="B17" s="399" t="s">
        <v>271</v>
      </c>
      <c r="C17" s="98" t="s">
        <v>358</v>
      </c>
      <c r="D17" s="314">
        <v>79.22</v>
      </c>
      <c r="E17" s="314">
        <v>79.569999999999993</v>
      </c>
      <c r="F17" s="892"/>
      <c r="K17" s="98" t="s">
        <v>358</v>
      </c>
      <c r="L17" s="69">
        <v>3317893</v>
      </c>
      <c r="M17" s="70">
        <v>2607005</v>
      </c>
      <c r="N17" s="314">
        <v>78.574113149519889</v>
      </c>
      <c r="O17" s="69">
        <v>3373878</v>
      </c>
      <c r="P17" s="70">
        <v>2694073</v>
      </c>
      <c r="Q17" s="314">
        <v>79.850931183640895</v>
      </c>
      <c r="R17" s="69">
        <v>3336584</v>
      </c>
      <c r="S17" s="70">
        <v>2631650</v>
      </c>
      <c r="T17" s="314">
        <v>78.872583456613114</v>
      </c>
      <c r="U17" s="69">
        <v>3383068</v>
      </c>
      <c r="V17" s="70">
        <v>2691325</v>
      </c>
      <c r="W17" s="314">
        <v>79.552790543967788</v>
      </c>
      <c r="X17" s="344">
        <v>3337366</v>
      </c>
      <c r="Y17" s="1009">
        <v>2638942</v>
      </c>
      <c r="Z17" s="703">
        <v>79.072597970974712</v>
      </c>
      <c r="AA17" s="70">
        <v>3422539</v>
      </c>
      <c r="AB17" s="848">
        <v>2757427</v>
      </c>
      <c r="AC17" s="314">
        <v>80.566707932327432</v>
      </c>
      <c r="AD17" s="70">
        <v>3469123</v>
      </c>
      <c r="AE17" s="848">
        <v>2777849</v>
      </c>
      <c r="AF17" s="314">
        <v>80.073522904780262</v>
      </c>
      <c r="AG17" s="70">
        <v>3505179</v>
      </c>
      <c r="AH17" s="848">
        <v>2753993</v>
      </c>
      <c r="AI17" s="314">
        <v>78.569254237800692</v>
      </c>
    </row>
    <row r="18" spans="1:35" s="429" customFormat="1" ht="15" customHeight="1">
      <c r="A18" s="97" t="s">
        <v>216</v>
      </c>
      <c r="B18" s="399" t="s">
        <v>172</v>
      </c>
      <c r="C18" s="98" t="s">
        <v>360</v>
      </c>
      <c r="D18" s="314">
        <v>70.91</v>
      </c>
      <c r="E18" s="314">
        <v>71.290000000000006</v>
      </c>
      <c r="F18" s="892"/>
      <c r="K18" s="98" t="s">
        <v>360</v>
      </c>
      <c r="L18" s="69">
        <v>121855</v>
      </c>
      <c r="M18" s="70">
        <v>87549</v>
      </c>
      <c r="N18" s="314">
        <v>71.84686717820361</v>
      </c>
      <c r="O18" s="69">
        <v>122406</v>
      </c>
      <c r="P18" s="70">
        <v>85273</v>
      </c>
      <c r="Q18" s="314">
        <v>69.664068754799601</v>
      </c>
      <c r="R18" s="69">
        <v>121743</v>
      </c>
      <c r="S18" s="70">
        <v>86776</v>
      </c>
      <c r="T18" s="314">
        <v>71.278020091504231</v>
      </c>
      <c r="U18" s="69">
        <v>127093</v>
      </c>
      <c r="V18" s="70">
        <v>90037</v>
      </c>
      <c r="W18" s="314">
        <v>70.843398141518421</v>
      </c>
      <c r="X18" s="344">
        <v>127524</v>
      </c>
      <c r="Y18" s="70">
        <v>91989</v>
      </c>
      <c r="Z18" s="703">
        <v>72.134657005740095</v>
      </c>
      <c r="AA18" s="70">
        <v>129604</v>
      </c>
      <c r="AB18" s="70">
        <v>95362</v>
      </c>
      <c r="AC18" s="314">
        <v>73.579519150643492</v>
      </c>
      <c r="AD18" s="70">
        <v>133406</v>
      </c>
      <c r="AE18" s="70">
        <v>95570</v>
      </c>
      <c r="AF18" s="314">
        <v>71.638457040912698</v>
      </c>
      <c r="AG18" s="70">
        <v>138438</v>
      </c>
      <c r="AH18" s="70">
        <v>94192</v>
      </c>
      <c r="AI18" s="314">
        <v>68.039122206330632</v>
      </c>
    </row>
    <row r="19" spans="1:35" s="429" customFormat="1" ht="15" customHeight="1">
      <c r="A19" s="97" t="s">
        <v>216</v>
      </c>
      <c r="B19" s="399" t="s">
        <v>172</v>
      </c>
      <c r="C19" s="97" t="s">
        <v>361</v>
      </c>
      <c r="D19" s="314">
        <v>76.17</v>
      </c>
      <c r="E19" s="314">
        <v>78.040000000000006</v>
      </c>
      <c r="F19" s="892"/>
      <c r="K19" s="97" t="s">
        <v>361</v>
      </c>
      <c r="L19" s="69">
        <v>36045</v>
      </c>
      <c r="M19" s="70">
        <v>27165</v>
      </c>
      <c r="N19" s="314">
        <v>75.364128173116939</v>
      </c>
      <c r="O19" s="69">
        <v>35672</v>
      </c>
      <c r="P19" s="70">
        <v>27510</v>
      </c>
      <c r="Q19" s="314">
        <v>77.119309262166411</v>
      </c>
      <c r="R19" s="69">
        <v>35241</v>
      </c>
      <c r="S19" s="70">
        <v>27642</v>
      </c>
      <c r="T19" s="314">
        <v>78.437047756874094</v>
      </c>
      <c r="U19" s="69">
        <v>39495</v>
      </c>
      <c r="V19" s="70">
        <v>29238</v>
      </c>
      <c r="W19" s="314">
        <v>74.029624003038364</v>
      </c>
      <c r="X19" s="344">
        <v>36208</v>
      </c>
      <c r="Y19" s="70">
        <v>28265</v>
      </c>
      <c r="Z19" s="703">
        <v>78.062859036676983</v>
      </c>
      <c r="AA19" s="70">
        <v>39691</v>
      </c>
      <c r="AB19" s="70">
        <v>33193</v>
      </c>
      <c r="AC19" s="314">
        <v>83.628530397319295</v>
      </c>
      <c r="AD19" s="70">
        <v>38001</v>
      </c>
      <c r="AE19" s="70">
        <v>29222</v>
      </c>
      <c r="AF19" s="314">
        <v>76.897976369042922</v>
      </c>
      <c r="AG19" s="70">
        <v>40673</v>
      </c>
      <c r="AH19" s="70">
        <v>29942</v>
      </c>
      <c r="AI19" s="314">
        <v>73.616404002655329</v>
      </c>
    </row>
    <row r="20" spans="1:35" s="429" customFormat="1" ht="15" customHeight="1">
      <c r="A20" s="97" t="s">
        <v>224</v>
      </c>
      <c r="B20" s="399" t="s">
        <v>172</v>
      </c>
      <c r="C20" s="98" t="s">
        <v>363</v>
      </c>
      <c r="D20" s="314">
        <v>75.12</v>
      </c>
      <c r="E20" s="314">
        <v>69.209999999999994</v>
      </c>
      <c r="F20" s="892"/>
      <c r="K20" s="98" t="s">
        <v>363</v>
      </c>
      <c r="L20" s="69">
        <v>73144</v>
      </c>
      <c r="M20" s="70">
        <v>56058</v>
      </c>
      <c r="N20" s="314">
        <v>76.640599365634912</v>
      </c>
      <c r="O20" s="69">
        <v>69696</v>
      </c>
      <c r="P20" s="70">
        <v>52526</v>
      </c>
      <c r="Q20" s="314">
        <v>75.36443985307622</v>
      </c>
      <c r="R20" s="69">
        <v>73242</v>
      </c>
      <c r="S20" s="70">
        <v>55728</v>
      </c>
      <c r="T20" s="314">
        <v>76.087490783976406</v>
      </c>
      <c r="U20" s="69">
        <v>72592</v>
      </c>
      <c r="V20" s="70">
        <v>52549</v>
      </c>
      <c r="W20" s="314">
        <v>72.389519506281687</v>
      </c>
      <c r="X20" s="344">
        <v>68581</v>
      </c>
      <c r="Y20" s="70">
        <v>47999</v>
      </c>
      <c r="Z20" s="703">
        <v>69.988772400519096</v>
      </c>
      <c r="AA20" s="70">
        <v>71332</v>
      </c>
      <c r="AB20" s="70">
        <v>49687</v>
      </c>
      <c r="AC20" s="314">
        <v>69.65597487803511</v>
      </c>
      <c r="AD20" s="70">
        <v>71272</v>
      </c>
      <c r="AE20" s="70">
        <v>48940</v>
      </c>
      <c r="AF20" s="314">
        <v>68.666517005275566</v>
      </c>
      <c r="AG20" s="70">
        <v>77513</v>
      </c>
      <c r="AH20" s="70">
        <v>53171</v>
      </c>
      <c r="AI20" s="314">
        <v>68.596235470179195</v>
      </c>
    </row>
    <row r="21" spans="1:35" s="429" customFormat="1" ht="15" customHeight="1">
      <c r="A21" s="97" t="s">
        <v>224</v>
      </c>
      <c r="B21" s="399" t="s">
        <v>172</v>
      </c>
      <c r="C21" s="97" t="s">
        <v>364</v>
      </c>
      <c r="D21" s="314">
        <v>77.27</v>
      </c>
      <c r="E21" s="314">
        <v>76.72</v>
      </c>
      <c r="F21" s="892"/>
      <c r="K21" s="97" t="s">
        <v>364</v>
      </c>
      <c r="L21" s="69">
        <v>106384</v>
      </c>
      <c r="M21" s="70">
        <v>81859</v>
      </c>
      <c r="N21" s="314">
        <v>76.946721311475414</v>
      </c>
      <c r="O21" s="69">
        <v>109599</v>
      </c>
      <c r="P21" s="70">
        <v>82845</v>
      </c>
      <c r="Q21" s="314">
        <v>75.589193332055956</v>
      </c>
      <c r="R21" s="69">
        <v>108872</v>
      </c>
      <c r="S21" s="70">
        <v>86184</v>
      </c>
      <c r="T21" s="314">
        <v>79.160849437872002</v>
      </c>
      <c r="U21" s="69">
        <v>103994</v>
      </c>
      <c r="V21" s="70">
        <v>80496</v>
      </c>
      <c r="W21" s="314">
        <v>77.404465642248596</v>
      </c>
      <c r="X21" s="344">
        <v>109862</v>
      </c>
      <c r="Y21" s="70">
        <v>83361</v>
      </c>
      <c r="Z21" s="703">
        <v>75.877919571826467</v>
      </c>
      <c r="AA21" s="70">
        <v>107424</v>
      </c>
      <c r="AB21" s="70">
        <v>83359</v>
      </c>
      <c r="AC21" s="314">
        <v>77.598115877271368</v>
      </c>
      <c r="AD21" s="70">
        <v>110152</v>
      </c>
      <c r="AE21" s="70">
        <v>84875</v>
      </c>
      <c r="AF21" s="314">
        <v>77.052618200305034</v>
      </c>
      <c r="AG21" s="70">
        <v>111572</v>
      </c>
      <c r="AH21" s="70">
        <v>85218</v>
      </c>
      <c r="AI21" s="314">
        <v>76.379378338651279</v>
      </c>
    </row>
    <row r="22" spans="1:35" s="429" customFormat="1" ht="15" customHeight="1">
      <c r="A22" s="97" t="s">
        <v>224</v>
      </c>
      <c r="B22" s="399" t="s">
        <v>172</v>
      </c>
      <c r="C22" s="98" t="s">
        <v>365</v>
      </c>
      <c r="D22" s="314">
        <v>78.680000000000007</v>
      </c>
      <c r="E22" s="314">
        <v>77.010000000000005</v>
      </c>
      <c r="F22" s="892"/>
      <c r="K22" s="98" t="s">
        <v>365</v>
      </c>
      <c r="L22" s="69">
        <v>42056</v>
      </c>
      <c r="M22" s="70">
        <v>31841</v>
      </c>
      <c r="N22" s="314">
        <v>75.710956819478795</v>
      </c>
      <c r="O22" s="69">
        <v>43128</v>
      </c>
      <c r="P22" s="70">
        <v>35335</v>
      </c>
      <c r="Q22" s="314">
        <v>81.930532368762755</v>
      </c>
      <c r="R22" s="69">
        <v>44688</v>
      </c>
      <c r="S22" s="70">
        <v>34838</v>
      </c>
      <c r="T22" s="314">
        <v>77.958288578589332</v>
      </c>
      <c r="U22" s="69">
        <v>47649</v>
      </c>
      <c r="V22" s="70">
        <v>37656</v>
      </c>
      <c r="W22" s="314">
        <v>79.027891456274006</v>
      </c>
      <c r="X22" s="344">
        <v>50485</v>
      </c>
      <c r="Y22" s="70">
        <v>38780</v>
      </c>
      <c r="Z22" s="703">
        <v>76.814895513518863</v>
      </c>
      <c r="AA22" s="70">
        <v>48200</v>
      </c>
      <c r="AB22" s="70">
        <v>38909</v>
      </c>
      <c r="AC22" s="314">
        <v>80.7240663900415</v>
      </c>
      <c r="AD22" s="70">
        <v>51421</v>
      </c>
      <c r="AE22" s="70">
        <v>39111</v>
      </c>
      <c r="AF22" s="314">
        <v>76.060364442542934</v>
      </c>
      <c r="AG22" s="70">
        <v>54449</v>
      </c>
      <c r="AH22" s="70">
        <v>40736</v>
      </c>
      <c r="AI22" s="314">
        <v>74.814964462157249</v>
      </c>
    </row>
    <row r="23" spans="1:35" s="429" customFormat="1" ht="15" customHeight="1">
      <c r="A23" s="97" t="s">
        <v>326</v>
      </c>
      <c r="B23" s="399" t="s">
        <v>172</v>
      </c>
      <c r="C23" s="97" t="s">
        <v>366</v>
      </c>
      <c r="D23" s="314">
        <v>72.59</v>
      </c>
      <c r="E23" s="314">
        <v>75.7</v>
      </c>
      <c r="F23" s="892"/>
      <c r="K23" s="97" t="s">
        <v>366</v>
      </c>
      <c r="L23" s="69">
        <v>95428</v>
      </c>
      <c r="M23" s="70">
        <v>65558</v>
      </c>
      <c r="N23" s="314">
        <v>68.698914364756675</v>
      </c>
      <c r="O23" s="69">
        <v>93191</v>
      </c>
      <c r="P23" s="70">
        <v>69294</v>
      </c>
      <c r="Q23" s="314">
        <v>74.356965801418596</v>
      </c>
      <c r="R23" s="69">
        <v>94406</v>
      </c>
      <c r="S23" s="70">
        <v>70246</v>
      </c>
      <c r="T23" s="314">
        <v>74.408406245365754</v>
      </c>
      <c r="U23" s="69">
        <v>96991</v>
      </c>
      <c r="V23" s="70">
        <v>70753</v>
      </c>
      <c r="W23" s="314">
        <v>72.948005485045002</v>
      </c>
      <c r="X23" s="344">
        <v>91501</v>
      </c>
      <c r="Y23" s="848">
        <v>67052</v>
      </c>
      <c r="Z23" s="703">
        <v>73.280073441820306</v>
      </c>
      <c r="AA23" s="70">
        <v>88205</v>
      </c>
      <c r="AB23" s="848">
        <v>64422</v>
      </c>
      <c r="AC23" s="314">
        <v>73.036675925401056</v>
      </c>
      <c r="AD23" s="70">
        <v>87886</v>
      </c>
      <c r="AE23" s="848">
        <v>68302</v>
      </c>
      <c r="AF23" s="314">
        <v>77.71658739731015</v>
      </c>
      <c r="AG23" s="70">
        <v>89591</v>
      </c>
      <c r="AH23" s="848">
        <v>70625</v>
      </c>
      <c r="AI23" s="314">
        <v>78.830462881316208</v>
      </c>
    </row>
    <row r="24" spans="1:35" s="429" customFormat="1" ht="15" customHeight="1">
      <c r="A24" s="97" t="s">
        <v>233</v>
      </c>
      <c r="B24" s="399" t="s">
        <v>235</v>
      </c>
      <c r="C24" s="97" t="s">
        <v>368</v>
      </c>
      <c r="D24" s="314">
        <v>76.62</v>
      </c>
      <c r="E24" s="314">
        <v>81.25</v>
      </c>
      <c r="F24" s="892"/>
      <c r="K24" s="97" t="s">
        <v>368</v>
      </c>
      <c r="L24" s="69">
        <v>204629</v>
      </c>
      <c r="M24" s="70">
        <v>154265</v>
      </c>
      <c r="N24" s="314">
        <v>75.387652776488181</v>
      </c>
      <c r="O24" s="69">
        <v>210985</v>
      </c>
      <c r="P24" s="70">
        <v>161538</v>
      </c>
      <c r="Q24" s="314">
        <v>76.563736758537331</v>
      </c>
      <c r="R24" s="69">
        <v>215777</v>
      </c>
      <c r="S24" s="70">
        <v>164434</v>
      </c>
      <c r="T24" s="314">
        <v>76.205527002414527</v>
      </c>
      <c r="U24" s="69">
        <v>202730</v>
      </c>
      <c r="V24" s="70">
        <v>158894</v>
      </c>
      <c r="W24" s="314">
        <v>78.377151876880575</v>
      </c>
      <c r="X24" s="344">
        <v>210819</v>
      </c>
      <c r="Y24" s="848">
        <v>169683</v>
      </c>
      <c r="Z24" s="703">
        <v>80.487527215288949</v>
      </c>
      <c r="AA24" s="70">
        <v>206606</v>
      </c>
      <c r="AB24" s="848">
        <v>166841</v>
      </c>
      <c r="AC24" s="314">
        <v>80.753221106841039</v>
      </c>
      <c r="AD24" s="70">
        <v>207326</v>
      </c>
      <c r="AE24" s="848">
        <v>171332</v>
      </c>
      <c r="AF24" s="314">
        <v>82.638935782294553</v>
      </c>
      <c r="AG24" s="70">
        <v>212713</v>
      </c>
      <c r="AH24" s="70">
        <v>172575</v>
      </c>
      <c r="AI24" s="314">
        <v>81.130443367354133</v>
      </c>
    </row>
    <row r="25" spans="1:35" s="429" customFormat="1" ht="15" customHeight="1">
      <c r="A25" s="97" t="s">
        <v>233</v>
      </c>
      <c r="B25" s="399" t="s">
        <v>235</v>
      </c>
      <c r="C25" s="97" t="s">
        <v>369</v>
      </c>
      <c r="D25" s="314">
        <v>76.59</v>
      </c>
      <c r="E25" s="314">
        <v>77.13</v>
      </c>
      <c r="F25" s="892"/>
      <c r="K25" s="97" t="s">
        <v>369</v>
      </c>
      <c r="L25" s="69">
        <v>105291</v>
      </c>
      <c r="M25" s="70">
        <v>76477</v>
      </c>
      <c r="N25" s="314">
        <v>72.633938323313487</v>
      </c>
      <c r="O25" s="69">
        <v>106479</v>
      </c>
      <c r="P25" s="70">
        <v>79300</v>
      </c>
      <c r="Q25" s="314">
        <v>74.474779064416452</v>
      </c>
      <c r="R25" s="69">
        <v>110570</v>
      </c>
      <c r="S25" s="70">
        <v>87098</v>
      </c>
      <c r="T25" s="314">
        <v>78.771818757348285</v>
      </c>
      <c r="U25" s="69">
        <v>115116</v>
      </c>
      <c r="V25" s="70">
        <v>92164</v>
      </c>
      <c r="W25" s="314">
        <v>80.061850654991488</v>
      </c>
      <c r="X25" s="344">
        <v>116919</v>
      </c>
      <c r="Y25" s="848">
        <v>93094</v>
      </c>
      <c r="Z25" s="703">
        <v>79.622644736954641</v>
      </c>
      <c r="AA25" s="70">
        <v>114494</v>
      </c>
      <c r="AB25" s="848">
        <v>88520</v>
      </c>
      <c r="AC25" s="314">
        <v>77.314095061749967</v>
      </c>
      <c r="AD25" s="70">
        <v>116569</v>
      </c>
      <c r="AE25" s="848">
        <v>90418</v>
      </c>
      <c r="AF25" s="314">
        <v>77.56607674424589</v>
      </c>
      <c r="AG25" s="70">
        <v>114843</v>
      </c>
      <c r="AH25" s="1016">
        <v>84946</v>
      </c>
      <c r="AI25" s="314">
        <v>73.967068084254151</v>
      </c>
    </row>
    <row r="26" spans="1:35" s="429" customFormat="1" ht="15" customHeight="1">
      <c r="A26" s="97" t="s">
        <v>233</v>
      </c>
      <c r="B26" s="399" t="s">
        <v>235</v>
      </c>
      <c r="C26" s="98" t="s">
        <v>370</v>
      </c>
      <c r="D26" s="314">
        <v>71.27</v>
      </c>
      <c r="E26" s="314">
        <v>68.78</v>
      </c>
      <c r="F26" s="892"/>
      <c r="K26" s="98" t="s">
        <v>370</v>
      </c>
      <c r="L26" s="69">
        <v>22824</v>
      </c>
      <c r="M26" s="70">
        <v>16209</v>
      </c>
      <c r="N26" s="314">
        <v>71.0173501577287</v>
      </c>
      <c r="O26" s="69">
        <v>22312</v>
      </c>
      <c r="P26" s="70">
        <v>16315</v>
      </c>
      <c r="Q26" s="314">
        <v>73.122086769451414</v>
      </c>
      <c r="R26" s="69">
        <v>22648</v>
      </c>
      <c r="S26" s="70">
        <v>16076</v>
      </c>
      <c r="T26" s="314">
        <v>70.981985164252919</v>
      </c>
      <c r="U26" s="69">
        <v>23327</v>
      </c>
      <c r="V26" s="70">
        <v>16339</v>
      </c>
      <c r="W26" s="314">
        <v>70.043297466455186</v>
      </c>
      <c r="X26" s="344">
        <v>23236</v>
      </c>
      <c r="Y26" s="1020">
        <v>16316</v>
      </c>
      <c r="Z26" s="703">
        <v>70.218626269581677</v>
      </c>
      <c r="AA26" s="70">
        <v>22696</v>
      </c>
      <c r="AB26" s="70">
        <v>15560</v>
      </c>
      <c r="AC26" s="314">
        <v>68.558336270708494</v>
      </c>
      <c r="AD26" s="70">
        <v>21742</v>
      </c>
      <c r="AE26" s="70">
        <v>15057</v>
      </c>
      <c r="AF26" s="314">
        <v>69.253058596265291</v>
      </c>
      <c r="AG26" s="70">
        <v>21620</v>
      </c>
      <c r="AH26" s="70">
        <v>14485</v>
      </c>
      <c r="AI26" s="314">
        <v>66.998149861239597</v>
      </c>
    </row>
    <row r="27" spans="1:35" s="429" customFormat="1" ht="15" customHeight="1">
      <c r="A27" s="97" t="s">
        <v>233</v>
      </c>
      <c r="B27" s="399" t="s">
        <v>235</v>
      </c>
      <c r="C27" s="98" t="s">
        <v>371</v>
      </c>
      <c r="D27" s="314">
        <v>64.11</v>
      </c>
      <c r="E27" s="314">
        <v>64.5</v>
      </c>
      <c r="F27" s="892"/>
      <c r="K27" s="98" t="s">
        <v>371</v>
      </c>
      <c r="L27" s="69">
        <v>44423</v>
      </c>
      <c r="M27" s="70">
        <v>27875</v>
      </c>
      <c r="N27" s="314">
        <v>62.749026405240528</v>
      </c>
      <c r="O27" s="69">
        <v>47185</v>
      </c>
      <c r="P27" s="70">
        <v>30521</v>
      </c>
      <c r="Q27" s="314">
        <v>64.683691851223912</v>
      </c>
      <c r="R27" s="69">
        <v>45110</v>
      </c>
      <c r="S27" s="70">
        <v>28651</v>
      </c>
      <c r="T27" s="314">
        <v>63.513633340722677</v>
      </c>
      <c r="U27" s="69">
        <v>44399</v>
      </c>
      <c r="V27" s="70">
        <v>29065</v>
      </c>
      <c r="W27" s="314">
        <v>65.463186107795224</v>
      </c>
      <c r="X27" s="344">
        <v>43802</v>
      </c>
      <c r="Y27" s="1020">
        <v>28231</v>
      </c>
      <c r="Z27" s="703">
        <v>64.451394913474275</v>
      </c>
      <c r="AA27" s="70">
        <v>43631</v>
      </c>
      <c r="AB27" s="70">
        <v>26777</v>
      </c>
      <c r="AC27" s="314">
        <v>61.371501913776903</v>
      </c>
      <c r="AD27" s="70">
        <v>47943</v>
      </c>
      <c r="AE27" s="70">
        <v>31585</v>
      </c>
      <c r="AF27" s="314">
        <v>65.880316208831317</v>
      </c>
      <c r="AG27" s="70">
        <v>44566</v>
      </c>
      <c r="AH27" s="70">
        <v>29471</v>
      </c>
      <c r="AI27" s="314">
        <v>66.128887492707449</v>
      </c>
    </row>
    <row r="28" spans="1:35" s="429" customFormat="1" ht="15" customHeight="1">
      <c r="A28" s="97" t="s">
        <v>233</v>
      </c>
      <c r="B28" s="399" t="s">
        <v>172</v>
      </c>
      <c r="C28" s="97" t="s">
        <v>372</v>
      </c>
      <c r="D28" s="314">
        <v>71.150000000000006</v>
      </c>
      <c r="E28" s="314">
        <v>74.239999999999995</v>
      </c>
      <c r="F28" s="892"/>
      <c r="K28" s="97" t="s">
        <v>372</v>
      </c>
      <c r="L28" s="69">
        <v>65168</v>
      </c>
      <c r="M28" s="70">
        <v>46107</v>
      </c>
      <c r="N28" s="314">
        <v>70.750982077093056</v>
      </c>
      <c r="O28" s="69">
        <v>65155</v>
      </c>
      <c r="P28" s="70">
        <v>46272</v>
      </c>
      <c r="Q28" s="314">
        <v>71.018340879441325</v>
      </c>
      <c r="R28" s="69">
        <v>67363</v>
      </c>
      <c r="S28" s="70">
        <v>48355</v>
      </c>
      <c r="T28" s="314">
        <v>71.782729391505725</v>
      </c>
      <c r="U28" s="69">
        <v>67080</v>
      </c>
      <c r="V28" s="70">
        <v>47645</v>
      </c>
      <c r="W28" s="314">
        <v>71.02713178294573</v>
      </c>
      <c r="X28" s="344">
        <v>67697</v>
      </c>
      <c r="Y28" s="70">
        <v>47753</v>
      </c>
      <c r="Z28" s="703">
        <v>70.539314888399787</v>
      </c>
      <c r="AA28" s="70">
        <v>72311</v>
      </c>
      <c r="AB28" s="70">
        <v>51503</v>
      </c>
      <c r="AC28" s="314">
        <v>71.224295058843055</v>
      </c>
      <c r="AD28" s="70">
        <v>76446</v>
      </c>
      <c r="AE28" s="70">
        <v>57794</v>
      </c>
      <c r="AF28" s="314">
        <v>75.60107788504304</v>
      </c>
      <c r="AG28" s="70">
        <v>74514</v>
      </c>
      <c r="AH28" s="70">
        <v>58953</v>
      </c>
      <c r="AI28" s="314">
        <v>79.116676060874468</v>
      </c>
    </row>
    <row r="29" spans="1:35" s="429" customFormat="1" ht="15" customHeight="1">
      <c r="A29" s="97" t="s">
        <v>373</v>
      </c>
      <c r="B29" s="399" t="s">
        <v>172</v>
      </c>
      <c r="C29" s="98" t="s">
        <v>374</v>
      </c>
      <c r="D29" s="314">
        <v>69.430000000000007</v>
      </c>
      <c r="E29" s="314">
        <v>71.510000000000005</v>
      </c>
      <c r="F29" s="892"/>
      <c r="K29" s="98" t="s">
        <v>374</v>
      </c>
      <c r="L29" s="69">
        <v>25979</v>
      </c>
      <c r="M29" s="70">
        <v>18061</v>
      </c>
      <c r="N29" s="314">
        <v>69.521536625736175</v>
      </c>
      <c r="O29" s="69">
        <v>26922</v>
      </c>
      <c r="P29" s="70">
        <v>18942</v>
      </c>
      <c r="Q29" s="314">
        <v>70.3588143525741</v>
      </c>
      <c r="R29" s="69">
        <v>24975</v>
      </c>
      <c r="S29" s="70">
        <v>16884</v>
      </c>
      <c r="T29" s="314">
        <v>67.603603603603602</v>
      </c>
      <c r="U29" s="69">
        <v>25057</v>
      </c>
      <c r="V29" s="70">
        <v>17575</v>
      </c>
      <c r="W29" s="314">
        <v>70.140080616195078</v>
      </c>
      <c r="X29" s="344">
        <v>25069</v>
      </c>
      <c r="Y29" s="70">
        <v>17962</v>
      </c>
      <c r="Z29" s="703">
        <v>71.650245322908773</v>
      </c>
      <c r="AA29" s="70">
        <v>24785</v>
      </c>
      <c r="AB29" s="70">
        <v>17954</v>
      </c>
      <c r="AC29" s="314">
        <v>72.438975186604807</v>
      </c>
      <c r="AD29" s="70">
        <v>22563</v>
      </c>
      <c r="AE29" s="70">
        <v>15956</v>
      </c>
      <c r="AF29" s="314">
        <v>70.717546425563981</v>
      </c>
      <c r="AG29" s="70">
        <v>24525</v>
      </c>
      <c r="AH29" s="70">
        <v>17447</v>
      </c>
      <c r="AI29" s="314">
        <v>71.139653414882773</v>
      </c>
    </row>
    <row r="30" spans="1:35" s="429" customFormat="1" ht="15" customHeight="1">
      <c r="A30" s="97" t="s">
        <v>373</v>
      </c>
      <c r="B30" s="399" t="s">
        <v>172</v>
      </c>
      <c r="C30" s="97" t="s">
        <v>375</v>
      </c>
      <c r="D30" s="314">
        <v>80.72</v>
      </c>
      <c r="E30" s="314">
        <v>77.11</v>
      </c>
      <c r="F30" s="892"/>
      <c r="K30" s="97" t="s">
        <v>375</v>
      </c>
      <c r="L30" s="69">
        <v>128084</v>
      </c>
      <c r="M30" s="70">
        <v>99279</v>
      </c>
      <c r="N30" s="314">
        <v>77.510852253208839</v>
      </c>
      <c r="O30" s="69">
        <v>127151</v>
      </c>
      <c r="P30" s="70">
        <v>104828</v>
      </c>
      <c r="Q30" s="314">
        <v>82.443708661355402</v>
      </c>
      <c r="R30" s="69">
        <v>126423</v>
      </c>
      <c r="S30" s="70">
        <v>104009</v>
      </c>
      <c r="T30" s="314">
        <v>82.270631135157373</v>
      </c>
      <c r="U30" s="69">
        <v>131064</v>
      </c>
      <c r="V30" s="70">
        <v>105778</v>
      </c>
      <c r="W30" s="314">
        <v>80.707135445278638</v>
      </c>
      <c r="X30" s="344">
        <v>128777</v>
      </c>
      <c r="Y30" s="70">
        <v>97351</v>
      </c>
      <c r="Z30" s="703">
        <v>75.596573922361912</v>
      </c>
      <c r="AA30" s="70">
        <v>133762</v>
      </c>
      <c r="AB30" s="70">
        <v>105287</v>
      </c>
      <c r="AC30" s="314">
        <v>78.712190308159265</v>
      </c>
      <c r="AD30" s="70">
        <v>134045</v>
      </c>
      <c r="AE30" s="70">
        <v>102217</v>
      </c>
      <c r="AF30" s="314">
        <v>76.255735014360852</v>
      </c>
      <c r="AG30" s="70">
        <v>132406</v>
      </c>
      <c r="AH30" s="70">
        <v>103065</v>
      </c>
      <c r="AI30" s="314">
        <v>77.840128090872014</v>
      </c>
    </row>
    <row r="31" spans="1:35" s="429" customFormat="1" ht="15" customHeight="1">
      <c r="A31" s="97" t="s">
        <v>322</v>
      </c>
      <c r="B31" s="399" t="s">
        <v>172</v>
      </c>
      <c r="C31" s="98" t="s">
        <v>376</v>
      </c>
      <c r="D31" s="314">
        <v>80.34</v>
      </c>
      <c r="E31" s="314">
        <v>78.709999999999994</v>
      </c>
      <c r="F31" s="892"/>
      <c r="K31" s="98" t="s">
        <v>376</v>
      </c>
      <c r="L31" s="69">
        <v>69737</v>
      </c>
      <c r="M31" s="70">
        <v>55531</v>
      </c>
      <c r="N31" s="314">
        <v>79.629178198087104</v>
      </c>
      <c r="O31" s="69">
        <v>70347</v>
      </c>
      <c r="P31" s="70">
        <v>56681</v>
      </c>
      <c r="Q31" s="314">
        <v>80.573443075042292</v>
      </c>
      <c r="R31" s="69">
        <v>65725</v>
      </c>
      <c r="S31" s="70">
        <v>53224</v>
      </c>
      <c r="T31" s="314">
        <v>80.979840243438574</v>
      </c>
      <c r="U31" s="69">
        <v>66173</v>
      </c>
      <c r="V31" s="70">
        <v>53083</v>
      </c>
      <c r="W31" s="314">
        <v>80.218518126728426</v>
      </c>
      <c r="X31" s="344">
        <v>70771</v>
      </c>
      <c r="Y31" s="70">
        <v>55636</v>
      </c>
      <c r="Z31" s="703">
        <v>78.614121603481649</v>
      </c>
      <c r="AA31" s="70">
        <v>71897</v>
      </c>
      <c r="AB31" s="70">
        <v>56204</v>
      </c>
      <c r="AC31" s="314">
        <v>78.172941847364982</v>
      </c>
      <c r="AD31" s="70">
        <v>72963</v>
      </c>
      <c r="AE31" s="70">
        <v>57927</v>
      </c>
      <c r="AF31" s="314">
        <v>79.392294724723484</v>
      </c>
      <c r="AG31" s="70">
        <v>75336</v>
      </c>
      <c r="AH31" s="70">
        <v>59245</v>
      </c>
      <c r="AI31" s="314">
        <v>78.641021556759057</v>
      </c>
    </row>
    <row r="32" spans="1:35" s="429" customFormat="1" ht="15" customHeight="1">
      <c r="A32" s="97" t="s">
        <v>257</v>
      </c>
      <c r="B32" s="399" t="s">
        <v>172</v>
      </c>
      <c r="C32" s="97" t="s">
        <v>377</v>
      </c>
      <c r="D32" s="314">
        <v>76.47</v>
      </c>
      <c r="E32" s="314">
        <v>75.06</v>
      </c>
      <c r="F32" s="892"/>
      <c r="K32" s="97" t="s">
        <v>377</v>
      </c>
      <c r="L32" s="69">
        <v>76187</v>
      </c>
      <c r="M32" s="70">
        <v>59438</v>
      </c>
      <c r="N32" s="314">
        <v>78.015934477010518</v>
      </c>
      <c r="O32" s="69">
        <v>75078</v>
      </c>
      <c r="P32" s="70">
        <v>57793</v>
      </c>
      <c r="Q32" s="314">
        <v>76.977276965289434</v>
      </c>
      <c r="R32" s="69">
        <v>75348</v>
      </c>
      <c r="S32" s="70">
        <v>57222</v>
      </c>
      <c r="T32" s="314">
        <v>75.943621595795506</v>
      </c>
      <c r="U32" s="69">
        <v>76655</v>
      </c>
      <c r="V32" s="70">
        <v>57451</v>
      </c>
      <c r="W32" s="314">
        <v>74.947492009653644</v>
      </c>
      <c r="X32" s="344">
        <v>77630</v>
      </c>
      <c r="Y32" s="70">
        <v>58008</v>
      </c>
      <c r="Z32" s="703">
        <v>74.723689295375493</v>
      </c>
      <c r="AA32" s="70">
        <v>77358</v>
      </c>
      <c r="AB32" s="70">
        <v>57877</v>
      </c>
      <c r="AC32" s="314">
        <v>74.817084205899846</v>
      </c>
      <c r="AD32" s="70">
        <v>76098</v>
      </c>
      <c r="AE32" s="70">
        <v>58196</v>
      </c>
      <c r="AF32" s="314">
        <v>76.475071618176557</v>
      </c>
      <c r="AG32" s="70">
        <v>73340</v>
      </c>
      <c r="AH32" s="70">
        <v>54435</v>
      </c>
      <c r="AI32" s="314">
        <v>74.222797927461144</v>
      </c>
    </row>
    <row r="33" spans="1:35" s="429" customFormat="1" ht="15" customHeight="1">
      <c r="A33" s="97" t="s">
        <v>257</v>
      </c>
      <c r="B33" s="399" t="s">
        <v>172</v>
      </c>
      <c r="C33" s="97" t="s">
        <v>379</v>
      </c>
      <c r="D33" s="314">
        <v>75.28</v>
      </c>
      <c r="E33" s="314">
        <v>74.69</v>
      </c>
      <c r="F33" s="892"/>
      <c r="K33" s="97" t="s">
        <v>379</v>
      </c>
      <c r="L33" s="69">
        <v>102738</v>
      </c>
      <c r="M33" s="70">
        <v>76728</v>
      </c>
      <c r="N33" s="314">
        <v>74.683174677334577</v>
      </c>
      <c r="O33" s="69">
        <v>106401</v>
      </c>
      <c r="P33" s="70">
        <v>79206</v>
      </c>
      <c r="Q33" s="314">
        <v>74.441029689570584</v>
      </c>
      <c r="R33" s="69">
        <v>109222</v>
      </c>
      <c r="S33" s="70">
        <v>83190</v>
      </c>
      <c r="T33" s="314">
        <v>76.165973888044533</v>
      </c>
      <c r="U33" s="69">
        <v>110974</v>
      </c>
      <c r="V33" s="70">
        <v>84091</v>
      </c>
      <c r="W33" s="314">
        <v>75.77540685205544</v>
      </c>
      <c r="X33" s="344">
        <v>109898</v>
      </c>
      <c r="Y33" s="70">
        <v>82687</v>
      </c>
      <c r="Z33" s="703">
        <v>75.239767784673063</v>
      </c>
      <c r="AA33" s="70">
        <v>107445</v>
      </c>
      <c r="AB33" s="70">
        <v>78847</v>
      </c>
      <c r="AC33" s="314">
        <v>73.383591605007211</v>
      </c>
      <c r="AD33" s="70">
        <v>112415</v>
      </c>
      <c r="AE33" s="70">
        <v>84547</v>
      </c>
      <c r="AF33" s="314">
        <v>75.209714006137972</v>
      </c>
      <c r="AG33" s="70">
        <v>111411</v>
      </c>
      <c r="AH33" s="70">
        <v>83415</v>
      </c>
      <c r="AI33" s="314">
        <v>74.871422031935808</v>
      </c>
    </row>
    <row r="34" spans="1:35" s="429" customFormat="1" ht="15" customHeight="1">
      <c r="A34" s="97" t="s">
        <v>265</v>
      </c>
      <c r="B34" s="399" t="s">
        <v>172</v>
      </c>
      <c r="C34" s="97" t="s">
        <v>380</v>
      </c>
      <c r="D34" s="314">
        <v>77.88</v>
      </c>
      <c r="E34" s="314">
        <v>81.02</v>
      </c>
      <c r="F34" s="892"/>
      <c r="K34" s="97" t="s">
        <v>380</v>
      </c>
      <c r="L34" s="69">
        <v>27784</v>
      </c>
      <c r="M34" s="70">
        <v>21177</v>
      </c>
      <c r="N34" s="314">
        <v>76.220126691621076</v>
      </c>
      <c r="O34" s="69">
        <v>27798</v>
      </c>
      <c r="P34" s="70">
        <v>21489</v>
      </c>
      <c r="Q34" s="314">
        <v>77.304122598748108</v>
      </c>
      <c r="R34" s="69">
        <v>27678</v>
      </c>
      <c r="S34" s="70">
        <v>21530</v>
      </c>
      <c r="T34" s="314">
        <v>77.787412385287951</v>
      </c>
      <c r="U34" s="69">
        <v>29847</v>
      </c>
      <c r="V34" s="70">
        <v>23895</v>
      </c>
      <c r="W34" s="314">
        <v>80.058297316313201</v>
      </c>
      <c r="X34" s="507">
        <v>29913</v>
      </c>
      <c r="Y34" s="70">
        <v>23920</v>
      </c>
      <c r="Z34" s="703">
        <v>79.965232507605393</v>
      </c>
      <c r="AA34" s="70">
        <v>29123</v>
      </c>
      <c r="AB34" s="70">
        <v>23225</v>
      </c>
      <c r="AC34" s="314">
        <v>79.747965525529651</v>
      </c>
      <c r="AD34" s="70">
        <v>28243</v>
      </c>
      <c r="AE34" s="70">
        <v>23497</v>
      </c>
      <c r="AF34" s="314">
        <v>83.195836136387783</v>
      </c>
      <c r="AG34" s="70">
        <v>29093</v>
      </c>
      <c r="AH34" s="70">
        <v>23643</v>
      </c>
      <c r="AI34" s="314">
        <v>81.266971436428008</v>
      </c>
    </row>
    <row r="35" spans="1:35" s="429" customFormat="1" ht="15" customHeight="1">
      <c r="A35" s="97" t="s">
        <v>265</v>
      </c>
      <c r="B35" s="399" t="s">
        <v>172</v>
      </c>
      <c r="C35" s="97" t="s">
        <v>381</v>
      </c>
      <c r="D35" s="314">
        <v>68.97</v>
      </c>
      <c r="E35" s="314">
        <v>66.510000000000005</v>
      </c>
      <c r="F35" s="892"/>
      <c r="K35" s="97" t="s">
        <v>381</v>
      </c>
      <c r="L35" s="69">
        <v>11100</v>
      </c>
      <c r="M35" s="70">
        <v>7747</v>
      </c>
      <c r="N35" s="314">
        <v>69.792792792792795</v>
      </c>
      <c r="O35" s="69">
        <v>10613</v>
      </c>
      <c r="P35" s="70">
        <v>6987</v>
      </c>
      <c r="Q35" s="314">
        <v>65.834354094035618</v>
      </c>
      <c r="R35" s="69">
        <v>10516</v>
      </c>
      <c r="S35" s="70">
        <v>7393</v>
      </c>
      <c r="T35" s="314">
        <v>70.302396348421453</v>
      </c>
      <c r="U35" s="69">
        <v>9769</v>
      </c>
      <c r="V35" s="70">
        <v>6840</v>
      </c>
      <c r="W35" s="314">
        <v>70.017401985873676</v>
      </c>
      <c r="X35" s="344">
        <v>9409</v>
      </c>
      <c r="Y35" s="70">
        <v>6247</v>
      </c>
      <c r="Z35" s="703">
        <v>66.393878201721762</v>
      </c>
      <c r="AA35" s="70">
        <v>10227</v>
      </c>
      <c r="AB35" s="70">
        <v>7066</v>
      </c>
      <c r="AC35" s="314">
        <v>69.091620220983671</v>
      </c>
      <c r="AD35" s="70">
        <v>10013</v>
      </c>
      <c r="AE35" s="70">
        <v>6828</v>
      </c>
      <c r="AF35" s="314">
        <v>68.191351243383608</v>
      </c>
      <c r="AG35" s="70">
        <v>10300</v>
      </c>
      <c r="AH35" s="70">
        <v>6428</v>
      </c>
      <c r="AI35" s="314">
        <v>62.407766990291265</v>
      </c>
    </row>
    <row r="36" spans="1:35" s="429" customFormat="1" ht="15" customHeight="1">
      <c r="A36" s="97" t="s">
        <v>267</v>
      </c>
      <c r="B36" s="399" t="s">
        <v>172</v>
      </c>
      <c r="C36" s="97" t="s">
        <v>382</v>
      </c>
      <c r="D36" s="314">
        <v>78.430000000000007</v>
      </c>
      <c r="E36" s="314">
        <v>75.849999999999994</v>
      </c>
      <c r="F36" s="892"/>
      <c r="K36" s="97" t="s">
        <v>382</v>
      </c>
      <c r="L36" s="69">
        <v>69690</v>
      </c>
      <c r="M36" s="70">
        <v>54020</v>
      </c>
      <c r="N36" s="314">
        <v>77.514707992538391</v>
      </c>
      <c r="O36" s="69">
        <v>71580</v>
      </c>
      <c r="P36" s="70">
        <v>57140</v>
      </c>
      <c r="Q36" s="314">
        <v>79.826767253422744</v>
      </c>
      <c r="R36" s="69">
        <v>71926</v>
      </c>
      <c r="S36" s="70">
        <v>55556</v>
      </c>
      <c r="T36" s="314">
        <v>77.240497177654817</v>
      </c>
      <c r="U36" s="69">
        <v>70432</v>
      </c>
      <c r="V36" s="70">
        <v>55729</v>
      </c>
      <c r="W36" s="314">
        <v>79.124545661063152</v>
      </c>
      <c r="X36" s="344">
        <v>69436</v>
      </c>
      <c r="Y36" s="70">
        <v>53295</v>
      </c>
      <c r="Z36" s="703">
        <v>76.754133302609603</v>
      </c>
      <c r="AA36" s="70">
        <v>69895</v>
      </c>
      <c r="AB36" s="70">
        <v>53182</v>
      </c>
      <c r="AC36" s="314">
        <v>76.088418341798416</v>
      </c>
      <c r="AD36" s="70">
        <v>70002</v>
      </c>
      <c r="AE36" s="70">
        <v>52233</v>
      </c>
      <c r="AF36" s="314">
        <v>74.616439530299132</v>
      </c>
      <c r="AG36" s="70">
        <v>68314</v>
      </c>
      <c r="AH36" s="70">
        <v>51890</v>
      </c>
      <c r="AI36" s="314">
        <v>75.958075943437649</v>
      </c>
    </row>
  </sheetData>
  <autoFilter ref="A3:AI36" xr:uid="{00000000-0001-0000-5C00-000000000000}"/>
  <mergeCells count="4">
    <mergeCell ref="G6:J7"/>
    <mergeCell ref="K2:W2"/>
    <mergeCell ref="X2:AI2"/>
    <mergeCell ref="B1:E1"/>
  </mergeCells>
  <hyperlinks>
    <hyperlink ref="F1" location="INDICE!A1" display="INDICE" xr:uid="{00000000-0004-0000-5C00-000000000000}"/>
    <hyperlink ref="F2" location="Matriz_Estadisticas!A1" display="ESTADÍSTICAS" xr:uid="{00000000-0004-0000-5C00-000001000000}"/>
    <hyperlink ref="A1" location="INDICE!C85" display="DE_101" xr:uid="{00000000-0004-0000-5C00-000002000000}"/>
  </hyperlinks>
  <pageMargins left="0.7" right="0.7" top="0.75" bottom="0.75" header="0.3" footer="0.3"/>
  <pageSetup orientation="portrait" horizontalDpi="4294967293" verticalDpi="4294967293"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Hoja91">
    <pageSetUpPr fitToPage="1"/>
  </sheetPr>
  <dimension ref="A1:D38"/>
  <sheetViews>
    <sheetView zoomScaleNormal="100" workbookViewId="0"/>
  </sheetViews>
  <sheetFormatPr baseColWidth="10" defaultColWidth="14.44140625" defaultRowHeight="13.8"/>
  <cols>
    <col min="1" max="1" width="44.44140625" style="6" bestFit="1" customWidth="1"/>
    <col min="2" max="3" width="100.6640625" style="6" customWidth="1"/>
    <col min="4" max="16384" width="14.44140625" style="6"/>
  </cols>
  <sheetData>
    <row r="1" spans="1:4" ht="14.4">
      <c r="A1" s="442" t="s">
        <v>419</v>
      </c>
      <c r="B1" s="480" t="s">
        <v>1275</v>
      </c>
      <c r="C1" s="552" t="s">
        <v>1276</v>
      </c>
      <c r="D1" s="550" t="s">
        <v>137</v>
      </c>
    </row>
    <row r="2" spans="1:4" ht="15" customHeight="1">
      <c r="A2" s="263" t="s">
        <v>6</v>
      </c>
      <c r="B2" s="109" t="s">
        <v>112</v>
      </c>
      <c r="C2" s="109" t="s">
        <v>112</v>
      </c>
    </row>
    <row r="3" spans="1:4" ht="15" customHeight="1">
      <c r="A3" s="263" t="s">
        <v>4</v>
      </c>
      <c r="B3" s="109" t="s">
        <v>107</v>
      </c>
      <c r="C3" s="109" t="s">
        <v>107</v>
      </c>
    </row>
    <row r="4" spans="1:4" ht="15" customHeight="1">
      <c r="A4" s="263" t="s">
        <v>388</v>
      </c>
      <c r="B4" s="109" t="s">
        <v>110</v>
      </c>
      <c r="C4" s="109" t="s">
        <v>110</v>
      </c>
    </row>
    <row r="5" spans="1:4" ht="15" customHeight="1">
      <c r="A5" s="263" t="s">
        <v>9</v>
      </c>
      <c r="B5" s="109" t="s">
        <v>885</v>
      </c>
      <c r="C5" s="109" t="s">
        <v>885</v>
      </c>
    </row>
    <row r="6" spans="1:4" ht="15" customHeight="1">
      <c r="A6" s="263" t="s">
        <v>138</v>
      </c>
      <c r="B6" s="109" t="s">
        <v>421</v>
      </c>
      <c r="C6" s="109" t="s">
        <v>421</v>
      </c>
    </row>
    <row r="7" spans="1:4" ht="15" customHeight="1">
      <c r="A7" s="263" t="s">
        <v>7</v>
      </c>
      <c r="B7" s="274" t="s">
        <v>422</v>
      </c>
      <c r="C7" s="109" t="s">
        <v>422</v>
      </c>
    </row>
    <row r="8" spans="1:4" ht="15" customHeight="1">
      <c r="A8" s="263" t="s">
        <v>389</v>
      </c>
      <c r="B8" s="136">
        <v>2018</v>
      </c>
      <c r="C8" s="696">
        <v>2019</v>
      </c>
    </row>
    <row r="9" spans="1:4" ht="15" customHeight="1">
      <c r="A9" s="263" t="s">
        <v>390</v>
      </c>
      <c r="B9" s="109" t="s">
        <v>12</v>
      </c>
      <c r="C9" s="109" t="s">
        <v>12</v>
      </c>
    </row>
    <row r="10" spans="1:4" ht="55.2">
      <c r="A10" s="100" t="s">
        <v>391</v>
      </c>
      <c r="B10" s="274" t="s">
        <v>886</v>
      </c>
      <c r="C10" s="274" t="s">
        <v>1608</v>
      </c>
    </row>
    <row r="11" spans="1:4" ht="15" customHeight="1">
      <c r="A11" s="263" t="s">
        <v>392</v>
      </c>
      <c r="B11" s="109" t="s">
        <v>863</v>
      </c>
      <c r="C11" s="109" t="s">
        <v>863</v>
      </c>
    </row>
    <row r="12" spans="1:4" ht="15" customHeight="1">
      <c r="A12" s="263" t="s">
        <v>393</v>
      </c>
      <c r="B12" s="274" t="s">
        <v>1591</v>
      </c>
      <c r="C12" s="260" t="s">
        <v>1591</v>
      </c>
    </row>
    <row r="13" spans="1:4" ht="15" customHeight="1">
      <c r="A13" s="263" t="s">
        <v>394</v>
      </c>
      <c r="B13" s="109" t="s">
        <v>1591</v>
      </c>
      <c r="C13" s="260" t="s">
        <v>1591</v>
      </c>
    </row>
    <row r="14" spans="1:4" ht="15" customHeight="1">
      <c r="A14" s="263" t="s">
        <v>139</v>
      </c>
      <c r="B14" s="274" t="s">
        <v>475</v>
      </c>
      <c r="C14" s="274" t="s">
        <v>475</v>
      </c>
    </row>
    <row r="15" spans="1:4" ht="15" customHeight="1">
      <c r="A15" s="263" t="s">
        <v>395</v>
      </c>
      <c r="B15" s="273">
        <v>43084</v>
      </c>
      <c r="C15" s="273">
        <v>43084</v>
      </c>
    </row>
    <row r="16" spans="1:4" ht="15" customHeight="1">
      <c r="A16" s="263" t="s">
        <v>396</v>
      </c>
      <c r="B16" s="194">
        <v>43707</v>
      </c>
      <c r="C16" s="194">
        <v>44267</v>
      </c>
    </row>
    <row r="17" spans="1:3" ht="15" customHeight="1">
      <c r="A17" s="263" t="s">
        <v>397</v>
      </c>
      <c r="B17" s="208" t="s">
        <v>429</v>
      </c>
      <c r="C17" s="109" t="s">
        <v>429</v>
      </c>
    </row>
    <row r="18" spans="1:3" ht="15" customHeight="1">
      <c r="A18" s="263" t="s">
        <v>398</v>
      </c>
      <c r="B18" s="109" t="s">
        <v>887</v>
      </c>
      <c r="C18" s="194" t="s">
        <v>1609</v>
      </c>
    </row>
    <row r="19" spans="1:3" ht="15" customHeight="1">
      <c r="A19" s="263" t="s">
        <v>399</v>
      </c>
      <c r="B19" s="223" t="s">
        <v>866</v>
      </c>
      <c r="C19" s="223" t="s">
        <v>866</v>
      </c>
    </row>
    <row r="20" spans="1:3" ht="15" customHeight="1">
      <c r="A20" s="263" t="s">
        <v>400</v>
      </c>
      <c r="B20" s="274" t="s">
        <v>479</v>
      </c>
      <c r="C20" s="274" t="s">
        <v>479</v>
      </c>
    </row>
    <row r="21" spans="1:3" ht="15" customHeight="1">
      <c r="A21" s="278" t="s">
        <v>403</v>
      </c>
      <c r="B21" s="109" t="s">
        <v>888</v>
      </c>
      <c r="C21" s="274" t="s">
        <v>1610</v>
      </c>
    </row>
    <row r="22" spans="1:3" ht="15" customHeight="1">
      <c r="A22" s="278" t="s">
        <v>404</v>
      </c>
      <c r="B22" s="109" t="s">
        <v>434</v>
      </c>
      <c r="C22" s="274" t="s">
        <v>434</v>
      </c>
    </row>
    <row r="23" spans="1:3" ht="15" customHeight="1">
      <c r="A23" s="278" t="s">
        <v>435</v>
      </c>
      <c r="B23" s="358" t="s">
        <v>889</v>
      </c>
      <c r="C23" s="358" t="s">
        <v>889</v>
      </c>
    </row>
    <row r="24" spans="1:3" ht="15" customHeight="1">
      <c r="A24" s="278" t="s">
        <v>405</v>
      </c>
      <c r="B24" s="136">
        <v>2018</v>
      </c>
      <c r="C24" s="696">
        <v>2019</v>
      </c>
    </row>
    <row r="25" spans="1:3" ht="15" customHeight="1">
      <c r="A25" s="278" t="s">
        <v>406</v>
      </c>
      <c r="B25" s="109" t="s">
        <v>869</v>
      </c>
      <c r="C25" s="109" t="s">
        <v>869</v>
      </c>
    </row>
    <row r="26" spans="1:3" ht="15" customHeight="1">
      <c r="A26" s="278" t="s">
        <v>407</v>
      </c>
      <c r="B26" s="109" t="s">
        <v>890</v>
      </c>
      <c r="C26" s="109" t="s">
        <v>890</v>
      </c>
    </row>
    <row r="27" spans="1:3" ht="15" customHeight="1">
      <c r="A27" s="278" t="s">
        <v>408</v>
      </c>
      <c r="B27" s="109" t="s">
        <v>434</v>
      </c>
      <c r="C27" s="109" t="s">
        <v>434</v>
      </c>
    </row>
    <row r="28" spans="1:3" ht="15" customHeight="1">
      <c r="A28" s="278" t="s">
        <v>439</v>
      </c>
      <c r="B28" s="358" t="s">
        <v>889</v>
      </c>
      <c r="C28" s="358" t="s">
        <v>889</v>
      </c>
    </row>
    <row r="29" spans="1:3" ht="15" customHeight="1">
      <c r="A29" s="278" t="s">
        <v>409</v>
      </c>
      <c r="B29" s="185">
        <v>2018</v>
      </c>
      <c r="C29" s="185">
        <v>2019</v>
      </c>
    </row>
    <row r="30" spans="1:3" ht="15" customHeight="1">
      <c r="A30" s="278" t="s">
        <v>410</v>
      </c>
      <c r="B30" s="109" t="s">
        <v>12</v>
      </c>
      <c r="C30" s="109" t="s">
        <v>12</v>
      </c>
    </row>
    <row r="31" spans="1:3" ht="15" customHeight="1">
      <c r="A31" s="278" t="s">
        <v>411</v>
      </c>
      <c r="B31" s="109"/>
      <c r="C31" s="109"/>
    </row>
    <row r="32" spans="1:3" ht="15" customHeight="1">
      <c r="A32" s="278" t="s">
        <v>412</v>
      </c>
      <c r="B32" s="109"/>
      <c r="C32" s="109"/>
    </row>
    <row r="33" spans="1:3" ht="15" customHeight="1">
      <c r="A33" s="278" t="s">
        <v>440</v>
      </c>
      <c r="B33" s="258"/>
      <c r="C33" s="258"/>
    </row>
    <row r="34" spans="1:3" ht="15" customHeight="1">
      <c r="A34" s="278" t="s">
        <v>413</v>
      </c>
      <c r="B34" s="258"/>
      <c r="C34" s="258"/>
    </row>
    <row r="35" spans="1:3" ht="15" customHeight="1">
      <c r="A35" s="278" t="s">
        <v>414</v>
      </c>
      <c r="B35" s="258"/>
      <c r="C35" s="258"/>
    </row>
    <row r="36" spans="1:3" ht="55.2">
      <c r="A36" s="278" t="s">
        <v>401</v>
      </c>
      <c r="B36" s="258" t="s">
        <v>870</v>
      </c>
      <c r="C36" s="258" t="s">
        <v>870</v>
      </c>
    </row>
    <row r="37" spans="1:3" ht="15" customHeight="1">
      <c r="A37" s="697" t="s">
        <v>1267</v>
      </c>
      <c r="B37" s="258" t="s">
        <v>485</v>
      </c>
      <c r="C37" s="258" t="s">
        <v>485</v>
      </c>
    </row>
    <row r="38" spans="1:3" ht="15" customHeight="1">
      <c r="A38" s="278" t="s">
        <v>402</v>
      </c>
      <c r="B38" s="258" t="s">
        <v>891</v>
      </c>
      <c r="C38" s="109" t="s">
        <v>1611</v>
      </c>
    </row>
  </sheetData>
  <hyperlinks>
    <hyperlink ref="D1" location="INDICE!A1" display="INDICE" xr:uid="{00000000-0004-0000-5D00-000000000000}"/>
    <hyperlink ref="A1" location="INDICE!C82" display="COMPONENTE" xr:uid="{00000000-0004-0000-5D00-000001000000}"/>
  </hyperlinks>
  <pageMargins left="0.7" right="0.7" top="0.75" bottom="0.75" header="0.3" footer="0.3"/>
  <pageSetup scale="71" fitToHeight="0" orientation="portrait" r:id="rId1"/>
  <legacy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Hoja92"/>
  <dimension ref="A1:AI36"/>
  <sheetViews>
    <sheetView zoomScaleNormal="100" workbookViewId="0"/>
  </sheetViews>
  <sheetFormatPr baseColWidth="10" defaultColWidth="11.44140625" defaultRowHeight="14.4"/>
  <cols>
    <col min="1" max="1" width="17.33203125" style="218" bestFit="1" customWidth="1"/>
    <col min="2" max="2" width="16.109375" style="218" bestFit="1" customWidth="1"/>
    <col min="3" max="3" width="28.6640625" style="218" bestFit="1" customWidth="1"/>
    <col min="4" max="5" width="33.33203125" style="218" bestFit="1" customWidth="1"/>
    <col min="6" max="6" width="13.109375" style="527" bestFit="1" customWidth="1"/>
    <col min="7" max="7" width="11.88671875" style="218" bestFit="1" customWidth="1"/>
    <col min="8" max="9" width="11.44140625" style="218"/>
    <col min="10" max="10" width="10.109375" style="218" customWidth="1"/>
    <col min="11" max="11" width="28.6640625" style="218" bestFit="1" customWidth="1"/>
    <col min="12" max="12" width="16.88671875" style="850" bestFit="1" customWidth="1"/>
    <col min="13" max="13" width="19.44140625" style="850" bestFit="1" customWidth="1"/>
    <col min="14" max="14" width="5.44140625" style="218" bestFit="1" customWidth="1"/>
    <col min="15" max="15" width="16.88671875" style="850" bestFit="1" customWidth="1"/>
    <col min="16" max="16" width="19.44140625" style="850" bestFit="1" customWidth="1"/>
    <col min="17" max="17" width="5.44140625" style="218" bestFit="1" customWidth="1"/>
    <col min="18" max="18" width="16.88671875" style="850" bestFit="1" customWidth="1"/>
    <col min="19" max="19" width="19.44140625" style="850" bestFit="1" customWidth="1"/>
    <col min="20" max="20" width="5.44140625" style="218" bestFit="1" customWidth="1"/>
    <col min="21" max="21" width="16.88671875" style="850" bestFit="1" customWidth="1"/>
    <col min="22" max="22" width="19.44140625" style="850" bestFit="1" customWidth="1"/>
    <col min="23" max="23" width="5.44140625" style="218" bestFit="1" customWidth="1"/>
    <col min="24" max="24" width="16.88671875" style="850" customWidth="1"/>
    <col min="25" max="25" width="19.6640625" style="850" customWidth="1"/>
    <col min="26" max="26" width="15.5546875" style="218" customWidth="1"/>
    <col min="27" max="27" width="16.88671875" style="850" customWidth="1"/>
    <col min="28" max="28" width="19.6640625" style="850" customWidth="1"/>
    <col min="29" max="29" width="15.5546875" style="218" customWidth="1"/>
    <col min="30" max="30" width="16.88671875" style="850" customWidth="1"/>
    <col min="31" max="31" width="19.6640625" style="850" customWidth="1"/>
    <col min="32" max="32" width="15.5546875" style="218" customWidth="1"/>
    <col min="33" max="33" width="16.88671875" style="850" customWidth="1"/>
    <col min="34" max="34" width="19.6640625" style="850" customWidth="1"/>
    <col min="35" max="35" width="15.5546875" style="218" customWidth="1"/>
    <col min="36" max="16384" width="11.44140625" style="218"/>
  </cols>
  <sheetData>
    <row r="1" spans="1:35">
      <c r="A1" s="446" t="s">
        <v>112</v>
      </c>
      <c r="B1" s="1094" t="s">
        <v>885</v>
      </c>
      <c r="C1" s="1094"/>
      <c r="D1" s="1094"/>
      <c r="E1" s="1094"/>
      <c r="F1" s="625" t="s">
        <v>137</v>
      </c>
      <c r="G1" s="427"/>
    </row>
    <row r="2" spans="1:35">
      <c r="A2" s="450"/>
      <c r="B2" s="461"/>
      <c r="C2" s="451"/>
      <c r="D2" s="460" t="s">
        <v>1335</v>
      </c>
      <c r="E2" s="603" t="s">
        <v>1269</v>
      </c>
      <c r="F2" s="701" t="s">
        <v>449</v>
      </c>
      <c r="G2" s="427"/>
      <c r="K2" s="1138" t="s">
        <v>1335</v>
      </c>
      <c r="L2" s="1139"/>
      <c r="M2" s="1139"/>
      <c r="N2" s="1139"/>
      <c r="O2" s="1139"/>
      <c r="P2" s="1139"/>
      <c r="Q2" s="1139"/>
      <c r="R2" s="1139"/>
      <c r="S2" s="1139"/>
      <c r="T2" s="1139"/>
      <c r="U2" s="1140"/>
      <c r="V2" s="1140"/>
      <c r="W2" s="1141"/>
      <c r="X2" s="1142" t="s">
        <v>1269</v>
      </c>
      <c r="Y2" s="1140"/>
      <c r="Z2" s="1139"/>
      <c r="AA2" s="1140"/>
      <c r="AB2" s="1140"/>
      <c r="AC2" s="1139"/>
      <c r="AD2" s="1140"/>
      <c r="AE2" s="1140"/>
      <c r="AF2" s="1139"/>
      <c r="AG2" s="1140"/>
      <c r="AH2" s="1140"/>
      <c r="AI2" s="1141"/>
    </row>
    <row r="3" spans="1:35" s="438" customFormat="1" ht="30" customHeight="1">
      <c r="A3" s="474" t="s">
        <v>165</v>
      </c>
      <c r="B3" s="473" t="s">
        <v>167</v>
      </c>
      <c r="C3" s="472" t="s">
        <v>342</v>
      </c>
      <c r="D3" s="700" t="s">
        <v>1620</v>
      </c>
      <c r="E3" s="401" t="s">
        <v>1620</v>
      </c>
      <c r="F3" s="699"/>
      <c r="G3" s="612"/>
      <c r="K3" s="428" t="s">
        <v>342</v>
      </c>
      <c r="L3" s="1011" t="s">
        <v>872</v>
      </c>
      <c r="M3" s="1011" t="s">
        <v>892</v>
      </c>
      <c r="N3" s="659" t="s">
        <v>1912</v>
      </c>
      <c r="O3" s="1011" t="s">
        <v>874</v>
      </c>
      <c r="P3" s="1011" t="s">
        <v>893</v>
      </c>
      <c r="Q3" s="659" t="s">
        <v>1913</v>
      </c>
      <c r="R3" s="1011" t="s">
        <v>876</v>
      </c>
      <c r="S3" s="1011" t="s">
        <v>894</v>
      </c>
      <c r="T3" s="659" t="s">
        <v>1914</v>
      </c>
      <c r="U3" s="1011" t="s">
        <v>878</v>
      </c>
      <c r="V3" s="1011" t="s">
        <v>895</v>
      </c>
      <c r="W3" s="659" t="s">
        <v>1915</v>
      </c>
      <c r="X3" s="1011" t="s">
        <v>902</v>
      </c>
      <c r="Y3" s="1011" t="s">
        <v>1612</v>
      </c>
      <c r="Z3" s="659" t="s">
        <v>1613</v>
      </c>
      <c r="AA3" s="1011" t="s">
        <v>904</v>
      </c>
      <c r="AB3" s="1011" t="s">
        <v>1614</v>
      </c>
      <c r="AC3" s="659" t="s">
        <v>1615</v>
      </c>
      <c r="AD3" s="1011" t="s">
        <v>1602</v>
      </c>
      <c r="AE3" s="1011" t="s">
        <v>1616</v>
      </c>
      <c r="AF3" s="659" t="s">
        <v>1617</v>
      </c>
      <c r="AG3" s="1011" t="s">
        <v>1605</v>
      </c>
      <c r="AH3" s="1011" t="s">
        <v>1618</v>
      </c>
      <c r="AI3" s="659" t="s">
        <v>1619</v>
      </c>
    </row>
    <row r="4" spans="1:35" s="429" customFormat="1" ht="15" customHeight="1">
      <c r="A4" s="447" t="s">
        <v>324</v>
      </c>
      <c r="B4" s="499" t="s">
        <v>172</v>
      </c>
      <c r="C4" s="447" t="s">
        <v>344</v>
      </c>
      <c r="D4" s="455">
        <v>14.54</v>
      </c>
      <c r="E4" s="314">
        <v>15.83</v>
      </c>
      <c r="F4" s="891"/>
      <c r="K4" s="421" t="s">
        <v>344</v>
      </c>
      <c r="L4" s="69">
        <v>91639</v>
      </c>
      <c r="M4" s="69">
        <v>13845</v>
      </c>
      <c r="N4" s="455">
        <v>15.108196291971758</v>
      </c>
      <c r="O4" s="69">
        <v>96919</v>
      </c>
      <c r="P4" s="69">
        <v>14207</v>
      </c>
      <c r="Q4" s="455">
        <v>14.65863246628628</v>
      </c>
      <c r="R4" s="69">
        <v>95594</v>
      </c>
      <c r="S4" s="69">
        <v>12911</v>
      </c>
      <c r="T4" s="455">
        <v>13.506077787308827</v>
      </c>
      <c r="U4" s="69">
        <v>98050</v>
      </c>
      <c r="V4" s="69">
        <v>14602</v>
      </c>
      <c r="W4" s="455">
        <v>14.892401835798061</v>
      </c>
      <c r="X4" s="344">
        <v>98700</v>
      </c>
      <c r="Y4" s="1017">
        <v>15042</v>
      </c>
      <c r="Z4" s="703">
        <v>15.240121580547113</v>
      </c>
      <c r="AA4" s="70">
        <v>101079</v>
      </c>
      <c r="AB4" s="70">
        <v>15935</v>
      </c>
      <c r="AC4" s="314">
        <v>15.764896763917331</v>
      </c>
      <c r="AD4" s="70">
        <v>102616</v>
      </c>
      <c r="AE4" s="70">
        <v>17204</v>
      </c>
      <c r="AF4" s="314">
        <v>16.765416699150229</v>
      </c>
      <c r="AG4" s="70">
        <v>104085</v>
      </c>
      <c r="AH4" s="1016">
        <v>16184</v>
      </c>
      <c r="AI4" s="314">
        <v>15.548830282941827</v>
      </c>
    </row>
    <row r="5" spans="1:35" s="429" customFormat="1" ht="15" customHeight="1">
      <c r="A5" s="421" t="s">
        <v>170</v>
      </c>
      <c r="B5" s="399" t="s">
        <v>172</v>
      </c>
      <c r="C5" s="421" t="s">
        <v>174</v>
      </c>
      <c r="D5" s="455">
        <v>17.690000000000001</v>
      </c>
      <c r="E5" s="314">
        <v>21.75</v>
      </c>
      <c r="F5" s="891"/>
      <c r="G5" s="429" t="s">
        <v>880</v>
      </c>
      <c r="K5" s="421" t="s">
        <v>174</v>
      </c>
      <c r="L5" s="69">
        <v>39967</v>
      </c>
      <c r="M5" s="69">
        <v>7379</v>
      </c>
      <c r="N5" s="455">
        <v>18.462731753696801</v>
      </c>
      <c r="O5" s="69">
        <v>43573</v>
      </c>
      <c r="P5" s="69">
        <v>8821</v>
      </c>
      <c r="Q5" s="455">
        <v>20.24418791453423</v>
      </c>
      <c r="R5" s="69">
        <v>41371</v>
      </c>
      <c r="S5" s="69">
        <v>6607</v>
      </c>
      <c r="T5" s="455">
        <v>15.970123999903313</v>
      </c>
      <c r="U5" s="69">
        <v>42816</v>
      </c>
      <c r="V5" s="69">
        <v>6864</v>
      </c>
      <c r="W5" s="455">
        <v>16.031390134529147</v>
      </c>
      <c r="X5" s="344">
        <v>44830</v>
      </c>
      <c r="Y5" s="1009">
        <v>11414</v>
      </c>
      <c r="Z5" s="703">
        <v>25.460629043051529</v>
      </c>
      <c r="AA5" s="70">
        <v>46694</v>
      </c>
      <c r="AB5" s="1005">
        <v>9956</v>
      </c>
      <c r="AC5" s="314">
        <v>21.321797233049214</v>
      </c>
      <c r="AD5" s="70">
        <v>48761</v>
      </c>
      <c r="AE5" s="1004">
        <v>9387</v>
      </c>
      <c r="AF5" s="314">
        <v>19.251040790795923</v>
      </c>
      <c r="AG5" s="70">
        <v>40927</v>
      </c>
      <c r="AH5" s="1016">
        <v>8665</v>
      </c>
      <c r="AI5" s="314">
        <v>21.171842548928581</v>
      </c>
    </row>
    <row r="6" spans="1:35" s="429" customFormat="1" ht="15" customHeight="1">
      <c r="A6" s="421" t="s">
        <v>170</v>
      </c>
      <c r="B6" s="399" t="s">
        <v>172</v>
      </c>
      <c r="C6" s="421" t="s">
        <v>345</v>
      </c>
      <c r="D6" s="455">
        <v>8.86</v>
      </c>
      <c r="E6" s="314">
        <v>12.1</v>
      </c>
      <c r="F6" s="891"/>
      <c r="G6" s="1136" t="s">
        <v>881</v>
      </c>
      <c r="H6" s="1136"/>
      <c r="I6" s="1136"/>
      <c r="J6" s="1137"/>
      <c r="K6" s="421" t="s">
        <v>345</v>
      </c>
      <c r="L6" s="69">
        <v>98059</v>
      </c>
      <c r="M6" s="69">
        <v>8802</v>
      </c>
      <c r="N6" s="455">
        <v>8.9762285970691114</v>
      </c>
      <c r="O6" s="69">
        <v>94632</v>
      </c>
      <c r="P6" s="69">
        <v>7430</v>
      </c>
      <c r="Q6" s="455">
        <v>7.8514667342970661</v>
      </c>
      <c r="R6" s="69">
        <v>99761</v>
      </c>
      <c r="S6" s="69">
        <v>8358</v>
      </c>
      <c r="T6" s="455">
        <v>8.3780234761078987</v>
      </c>
      <c r="U6" s="69">
        <v>103855</v>
      </c>
      <c r="V6" s="69">
        <v>10526</v>
      </c>
      <c r="W6" s="455">
        <v>10.135284772037938</v>
      </c>
      <c r="X6" s="344">
        <v>102026</v>
      </c>
      <c r="Y6" s="1012">
        <v>10565</v>
      </c>
      <c r="Z6" s="703">
        <v>10.355203575559171</v>
      </c>
      <c r="AA6" s="70">
        <v>109747</v>
      </c>
      <c r="AB6" s="1013">
        <v>13747</v>
      </c>
      <c r="AC6" s="314">
        <v>12.52608271752303</v>
      </c>
      <c r="AD6" s="70">
        <v>107670</v>
      </c>
      <c r="AE6" s="70">
        <v>11464</v>
      </c>
      <c r="AF6" s="314">
        <v>10.647348379307143</v>
      </c>
      <c r="AG6" s="70">
        <v>106270</v>
      </c>
      <c r="AH6" s="1019">
        <v>15730</v>
      </c>
      <c r="AI6" s="314">
        <v>14.801919638656253</v>
      </c>
    </row>
    <row r="7" spans="1:35" s="429" customFormat="1" ht="15" customHeight="1">
      <c r="A7" s="421" t="s">
        <v>175</v>
      </c>
      <c r="B7" s="399" t="s">
        <v>172</v>
      </c>
      <c r="C7" s="421" t="s">
        <v>346</v>
      </c>
      <c r="D7" s="455">
        <v>15.1</v>
      </c>
      <c r="E7" s="314">
        <v>16.760000000000002</v>
      </c>
      <c r="F7" s="891"/>
      <c r="G7" s="1136"/>
      <c r="H7" s="1136"/>
      <c r="I7" s="1136"/>
      <c r="J7" s="1137"/>
      <c r="K7" s="421" t="s">
        <v>346</v>
      </c>
      <c r="L7" s="69">
        <v>158094</v>
      </c>
      <c r="M7" s="69">
        <v>30695</v>
      </c>
      <c r="N7" s="455">
        <v>19.415664098574265</v>
      </c>
      <c r="O7" s="69">
        <v>176558</v>
      </c>
      <c r="P7" s="69">
        <v>22218</v>
      </c>
      <c r="Q7" s="455">
        <v>12.583966741807226</v>
      </c>
      <c r="R7" s="69">
        <v>181861</v>
      </c>
      <c r="S7" s="69">
        <v>24248</v>
      </c>
      <c r="T7" s="455">
        <v>13.333260017265934</v>
      </c>
      <c r="U7" s="69">
        <v>181647</v>
      </c>
      <c r="V7" s="69">
        <v>28289</v>
      </c>
      <c r="W7" s="455">
        <v>15.573612556221683</v>
      </c>
      <c r="X7" s="344">
        <v>172547</v>
      </c>
      <c r="Y7" s="1009">
        <v>31167</v>
      </c>
      <c r="Z7" s="703">
        <v>18.062904599906112</v>
      </c>
      <c r="AA7" s="70">
        <v>185328</v>
      </c>
      <c r="AB7" s="70">
        <v>30585</v>
      </c>
      <c r="AC7" s="314">
        <v>16.503172753172752</v>
      </c>
      <c r="AD7" s="70">
        <v>192738</v>
      </c>
      <c r="AE7" s="70">
        <v>29689</v>
      </c>
      <c r="AF7" s="314">
        <v>15.40381242930818</v>
      </c>
      <c r="AG7" s="70">
        <v>182892</v>
      </c>
      <c r="AH7" s="1016">
        <v>31496</v>
      </c>
      <c r="AI7" s="314">
        <v>17.221092229293792</v>
      </c>
    </row>
    <row r="8" spans="1:35" s="429" customFormat="1" ht="15" customHeight="1">
      <c r="A8" s="421" t="s">
        <v>175</v>
      </c>
      <c r="B8" s="399" t="s">
        <v>172</v>
      </c>
      <c r="C8" s="423" t="s">
        <v>347</v>
      </c>
      <c r="D8" s="455">
        <v>8.61</v>
      </c>
      <c r="E8" s="314">
        <v>11.16</v>
      </c>
      <c r="F8" s="891"/>
      <c r="G8" s="429" t="s">
        <v>882</v>
      </c>
      <c r="K8" s="423" t="s">
        <v>347</v>
      </c>
      <c r="L8" s="69">
        <v>86338</v>
      </c>
      <c r="M8" s="69">
        <v>4895</v>
      </c>
      <c r="N8" s="455">
        <v>5.6695777062243744</v>
      </c>
      <c r="O8" s="69">
        <v>86855</v>
      </c>
      <c r="P8" s="69">
        <v>7208</v>
      </c>
      <c r="Q8" s="455">
        <v>8.2988889528524545</v>
      </c>
      <c r="R8" s="69">
        <v>88016</v>
      </c>
      <c r="S8" s="69">
        <v>8457</v>
      </c>
      <c r="T8" s="455">
        <v>9.6084802763133972</v>
      </c>
      <c r="U8" s="69">
        <v>96829</v>
      </c>
      <c r="V8" s="69">
        <v>10272</v>
      </c>
      <c r="W8" s="455">
        <v>10.60839211393281</v>
      </c>
      <c r="X8" s="344">
        <v>93110</v>
      </c>
      <c r="Y8" s="1009">
        <v>10914</v>
      </c>
      <c r="Z8" s="703">
        <v>11.721619589732574</v>
      </c>
      <c r="AA8" s="70">
        <v>97518</v>
      </c>
      <c r="AB8" s="1005">
        <v>10900</v>
      </c>
      <c r="AC8" s="314">
        <v>11.17742365512008</v>
      </c>
      <c r="AD8" s="70">
        <v>94611</v>
      </c>
      <c r="AE8" s="1004">
        <v>10993</v>
      </c>
      <c r="AF8" s="314">
        <v>11.619156334887064</v>
      </c>
      <c r="AG8" s="70">
        <v>95527</v>
      </c>
      <c r="AH8" s="70">
        <v>9702</v>
      </c>
      <c r="AI8" s="314">
        <v>10.15629089158039</v>
      </c>
    </row>
    <row r="9" spans="1:35" s="429" customFormat="1" ht="15" customHeight="1">
      <c r="A9" s="421" t="s">
        <v>178</v>
      </c>
      <c r="B9" s="399" t="s">
        <v>172</v>
      </c>
      <c r="C9" s="423" t="s">
        <v>348</v>
      </c>
      <c r="D9" s="455">
        <v>12.63</v>
      </c>
      <c r="E9" s="314">
        <v>13.98</v>
      </c>
      <c r="F9" s="891"/>
      <c r="G9" s="429" t="s">
        <v>883</v>
      </c>
      <c r="K9" s="423" t="s">
        <v>348</v>
      </c>
      <c r="L9" s="69">
        <v>79213</v>
      </c>
      <c r="M9" s="69">
        <v>8825</v>
      </c>
      <c r="N9" s="455">
        <v>11.140848093116029</v>
      </c>
      <c r="O9" s="69">
        <v>76116</v>
      </c>
      <c r="P9" s="69">
        <v>8842</v>
      </c>
      <c r="Q9" s="455">
        <v>11.616480109306847</v>
      </c>
      <c r="R9" s="69">
        <v>79289</v>
      </c>
      <c r="S9" s="69">
        <v>11352</v>
      </c>
      <c r="T9" s="455">
        <v>14.31724451058785</v>
      </c>
      <c r="U9" s="69">
        <v>80447</v>
      </c>
      <c r="V9" s="69">
        <v>10758</v>
      </c>
      <c r="W9" s="455">
        <v>13.372779594018422</v>
      </c>
      <c r="X9" s="344">
        <v>79808</v>
      </c>
      <c r="Y9" s="1009">
        <v>11090</v>
      </c>
      <c r="Z9" s="703">
        <v>13.895850040096231</v>
      </c>
      <c r="AA9" s="70">
        <v>83400</v>
      </c>
      <c r="AB9" s="1005">
        <v>13121</v>
      </c>
      <c r="AC9" s="314">
        <v>15.732613908872901</v>
      </c>
      <c r="AD9" s="70">
        <v>84647</v>
      </c>
      <c r="AE9" s="1004">
        <v>11014</v>
      </c>
      <c r="AF9" s="314">
        <v>13.01168381631954</v>
      </c>
      <c r="AG9" s="70">
        <v>81155</v>
      </c>
      <c r="AH9" s="70">
        <v>10762</v>
      </c>
      <c r="AI9" s="314">
        <v>13.261043681843386</v>
      </c>
    </row>
    <row r="10" spans="1:35" s="429" customFormat="1" ht="15" customHeight="1">
      <c r="A10" s="421" t="s">
        <v>178</v>
      </c>
      <c r="B10" s="399" t="s">
        <v>172</v>
      </c>
      <c r="C10" s="421" t="s">
        <v>350</v>
      </c>
      <c r="D10" s="455">
        <v>16.809999999999999</v>
      </c>
      <c r="E10" s="314">
        <v>17.510000000000002</v>
      </c>
      <c r="F10" s="891"/>
      <c r="G10" s="429" t="s">
        <v>884</v>
      </c>
      <c r="K10" s="421" t="s">
        <v>350</v>
      </c>
      <c r="L10" s="69">
        <v>21943</v>
      </c>
      <c r="M10" s="69">
        <v>4141</v>
      </c>
      <c r="N10" s="455">
        <v>18.87162192954473</v>
      </c>
      <c r="O10" s="69">
        <v>20993</v>
      </c>
      <c r="P10" s="69">
        <v>3519</v>
      </c>
      <c r="Q10" s="455">
        <v>16.762730433954175</v>
      </c>
      <c r="R10" s="69">
        <v>21519</v>
      </c>
      <c r="S10" s="69">
        <v>3394</v>
      </c>
      <c r="T10" s="455">
        <v>15.772108369348018</v>
      </c>
      <c r="U10" s="69">
        <v>21559</v>
      </c>
      <c r="V10" s="69">
        <v>3407</v>
      </c>
      <c r="W10" s="455">
        <v>15.803144858295839</v>
      </c>
      <c r="X10" s="344">
        <v>22225</v>
      </c>
      <c r="Y10" s="1009">
        <v>4092</v>
      </c>
      <c r="Z10" s="703">
        <v>18.411698537682788</v>
      </c>
      <c r="AA10" s="70">
        <v>21846</v>
      </c>
      <c r="AB10" s="70">
        <v>3936</v>
      </c>
      <c r="AC10" s="314">
        <v>18.017028288931613</v>
      </c>
      <c r="AD10" s="70">
        <v>21547</v>
      </c>
      <c r="AE10" s="70">
        <v>3932</v>
      </c>
      <c r="AF10" s="314">
        <v>18.248480066830648</v>
      </c>
      <c r="AG10" s="70">
        <v>20633</v>
      </c>
      <c r="AH10" s="70">
        <v>3146</v>
      </c>
      <c r="AI10" s="314">
        <v>15.247419182862405</v>
      </c>
    </row>
    <row r="11" spans="1:35" s="429" customFormat="1" ht="15" customHeight="1">
      <c r="A11" s="421" t="s">
        <v>184</v>
      </c>
      <c r="B11" s="399" t="s">
        <v>172</v>
      </c>
      <c r="C11" s="421" t="s">
        <v>351</v>
      </c>
      <c r="D11" s="455">
        <v>20.91</v>
      </c>
      <c r="E11" s="314">
        <v>20.02</v>
      </c>
      <c r="F11" s="891"/>
      <c r="K11" s="421" t="s">
        <v>351</v>
      </c>
      <c r="L11" s="69">
        <v>96795</v>
      </c>
      <c r="M11" s="69">
        <v>25838</v>
      </c>
      <c r="N11" s="455">
        <v>26.693527558241644</v>
      </c>
      <c r="O11" s="69">
        <v>90622</v>
      </c>
      <c r="P11" s="69">
        <v>18557</v>
      </c>
      <c r="Q11" s="455">
        <v>20.477367526649157</v>
      </c>
      <c r="R11" s="69">
        <v>97279</v>
      </c>
      <c r="S11" s="69">
        <v>17191</v>
      </c>
      <c r="T11" s="455">
        <v>17.67185106754798</v>
      </c>
      <c r="U11" s="69">
        <v>102318</v>
      </c>
      <c r="V11" s="69">
        <v>19339</v>
      </c>
      <c r="W11" s="455">
        <v>18.900877655935417</v>
      </c>
      <c r="X11" s="344">
        <v>104134</v>
      </c>
      <c r="Y11" s="1009">
        <v>21396</v>
      </c>
      <c r="Z11" s="703">
        <v>20.546603414830891</v>
      </c>
      <c r="AA11" s="70">
        <v>114024</v>
      </c>
      <c r="AB11" s="70">
        <v>21501</v>
      </c>
      <c r="AC11" s="314">
        <v>18.856556514418017</v>
      </c>
      <c r="AD11" s="70">
        <v>108833</v>
      </c>
      <c r="AE11" s="70">
        <v>19921</v>
      </c>
      <c r="AF11" s="314">
        <v>18.304190824474194</v>
      </c>
      <c r="AG11" s="70">
        <v>107929</v>
      </c>
      <c r="AH11" s="70">
        <v>24239</v>
      </c>
      <c r="AI11" s="314">
        <v>22.458282759962568</v>
      </c>
    </row>
    <row r="12" spans="1:35" s="429" customFormat="1" ht="15" customHeight="1">
      <c r="A12" s="421" t="s">
        <v>184</v>
      </c>
      <c r="B12" s="399" t="s">
        <v>172</v>
      </c>
      <c r="C12" s="421" t="s">
        <v>352</v>
      </c>
      <c r="D12" s="455">
        <v>15.99</v>
      </c>
      <c r="E12" s="314">
        <v>16.5</v>
      </c>
      <c r="F12" s="891"/>
      <c r="K12" s="421" t="s">
        <v>352</v>
      </c>
      <c r="L12" s="69">
        <v>95996</v>
      </c>
      <c r="M12" s="69">
        <v>15098</v>
      </c>
      <c r="N12" s="455">
        <v>15.727738655777324</v>
      </c>
      <c r="O12" s="69">
        <v>93340</v>
      </c>
      <c r="P12" s="69">
        <v>13253</v>
      </c>
      <c r="Q12" s="455">
        <v>14.198628669380758</v>
      </c>
      <c r="R12" s="69">
        <v>97364</v>
      </c>
      <c r="S12" s="69">
        <v>19435</v>
      </c>
      <c r="T12" s="455">
        <v>19.961176615586869</v>
      </c>
      <c r="U12" s="69">
        <v>101380</v>
      </c>
      <c r="V12" s="69">
        <v>14258</v>
      </c>
      <c r="W12" s="455">
        <v>14.063917932531071</v>
      </c>
      <c r="X12" s="344">
        <v>95886</v>
      </c>
      <c r="Y12" s="1009">
        <v>17363</v>
      </c>
      <c r="Z12" s="703">
        <v>18.107961537659303</v>
      </c>
      <c r="AA12" s="70">
        <v>103921</v>
      </c>
      <c r="AB12" s="70">
        <v>18109</v>
      </c>
      <c r="AC12" s="314">
        <v>17.425736857805447</v>
      </c>
      <c r="AD12" s="70">
        <v>113218</v>
      </c>
      <c r="AE12" s="70">
        <v>19783</v>
      </c>
      <c r="AF12" s="314">
        <v>17.473369958840468</v>
      </c>
      <c r="AG12" s="70">
        <v>110966</v>
      </c>
      <c r="AH12" s="70">
        <v>14708</v>
      </c>
      <c r="AI12" s="314">
        <v>13.254510390570085</v>
      </c>
    </row>
    <row r="13" spans="1:35" s="429" customFormat="1" ht="15" customHeight="1">
      <c r="A13" s="421" t="s">
        <v>184</v>
      </c>
      <c r="B13" s="399" t="s">
        <v>172</v>
      </c>
      <c r="C13" s="421" t="s">
        <v>353</v>
      </c>
      <c r="D13" s="455">
        <v>11.77</v>
      </c>
      <c r="E13" s="314">
        <v>11.02</v>
      </c>
      <c r="F13" s="891"/>
      <c r="K13" s="421" t="s">
        <v>353</v>
      </c>
      <c r="L13" s="69">
        <v>40103</v>
      </c>
      <c r="M13" s="69">
        <v>4887</v>
      </c>
      <c r="N13" s="455">
        <v>12.186120739096825</v>
      </c>
      <c r="O13" s="69">
        <v>40268</v>
      </c>
      <c r="P13" s="69">
        <v>5305</v>
      </c>
      <c r="Q13" s="455">
        <v>13.174232641303268</v>
      </c>
      <c r="R13" s="69">
        <v>41356</v>
      </c>
      <c r="S13" s="69">
        <v>4721</v>
      </c>
      <c r="T13" s="455">
        <v>11.415514072927749</v>
      </c>
      <c r="U13" s="69">
        <v>41689</v>
      </c>
      <c r="V13" s="69">
        <v>4314</v>
      </c>
      <c r="W13" s="455">
        <v>10.348053443354361</v>
      </c>
      <c r="X13" s="344">
        <v>38121</v>
      </c>
      <c r="Y13" s="1009">
        <v>4438</v>
      </c>
      <c r="Z13" s="703">
        <v>11.641877180556648</v>
      </c>
      <c r="AA13" s="70">
        <v>37940</v>
      </c>
      <c r="AB13" s="70">
        <v>3158</v>
      </c>
      <c r="AC13" s="314">
        <v>8.3236689509752235</v>
      </c>
      <c r="AD13" s="70">
        <v>39287</v>
      </c>
      <c r="AE13" s="70">
        <v>4597</v>
      </c>
      <c r="AF13" s="314">
        <v>11.701071601293048</v>
      </c>
      <c r="AG13" s="70">
        <v>37904</v>
      </c>
      <c r="AH13" s="70">
        <v>4696</v>
      </c>
      <c r="AI13" s="314">
        <v>12.389193752638244</v>
      </c>
    </row>
    <row r="14" spans="1:35" s="429" customFormat="1" ht="15" customHeight="1">
      <c r="A14" s="421" t="s">
        <v>190</v>
      </c>
      <c r="B14" s="399" t="s">
        <v>191</v>
      </c>
      <c r="C14" s="421" t="s">
        <v>354</v>
      </c>
      <c r="D14" s="455">
        <v>13.59</v>
      </c>
      <c r="E14" s="314">
        <v>13.15</v>
      </c>
      <c r="F14" s="891"/>
      <c r="K14" s="421" t="s">
        <v>354</v>
      </c>
      <c r="L14" s="69">
        <v>124727</v>
      </c>
      <c r="M14" s="69">
        <v>17134</v>
      </c>
      <c r="N14" s="455">
        <v>13.737202049275618</v>
      </c>
      <c r="O14" s="69">
        <v>121651</v>
      </c>
      <c r="P14" s="69">
        <v>17732</v>
      </c>
      <c r="Q14" s="455">
        <v>14.576123500834354</v>
      </c>
      <c r="R14" s="69">
        <v>124846</v>
      </c>
      <c r="S14" s="69">
        <v>17533</v>
      </c>
      <c r="T14" s="455">
        <v>14.043701840667703</v>
      </c>
      <c r="U14" s="69">
        <v>126239</v>
      </c>
      <c r="V14" s="69">
        <v>15194</v>
      </c>
      <c r="W14" s="455">
        <v>12.035900157637498</v>
      </c>
      <c r="X14" s="344">
        <v>122503</v>
      </c>
      <c r="Y14" s="1009">
        <v>15224</v>
      </c>
      <c r="Z14" s="703">
        <v>12.427450756308009</v>
      </c>
      <c r="AA14" s="70">
        <v>126152</v>
      </c>
      <c r="AB14" s="70">
        <v>16419</v>
      </c>
      <c r="AC14" s="314">
        <v>13.01525144270404</v>
      </c>
      <c r="AD14" s="70">
        <v>127552</v>
      </c>
      <c r="AE14" s="70">
        <v>19768</v>
      </c>
      <c r="AF14" s="314">
        <v>15.497992975413949</v>
      </c>
      <c r="AG14" s="70">
        <v>120823</v>
      </c>
      <c r="AH14" s="70">
        <v>13936</v>
      </c>
      <c r="AI14" s="314">
        <v>11.534227754649363</v>
      </c>
    </row>
    <row r="15" spans="1:35" s="429" customFormat="1" ht="15" customHeight="1">
      <c r="A15" s="421" t="s">
        <v>190</v>
      </c>
      <c r="B15" s="399" t="s">
        <v>191</v>
      </c>
      <c r="C15" s="421" t="s">
        <v>356</v>
      </c>
      <c r="D15" s="455">
        <v>18.260000000000002</v>
      </c>
      <c r="E15" s="314">
        <v>16.61</v>
      </c>
      <c r="F15" s="891"/>
      <c r="K15" s="421" t="s">
        <v>356</v>
      </c>
      <c r="L15" s="69">
        <v>201554</v>
      </c>
      <c r="M15" s="69">
        <v>40009</v>
      </c>
      <c r="N15" s="455">
        <v>19.85026345297042</v>
      </c>
      <c r="O15" s="69">
        <v>189323</v>
      </c>
      <c r="P15" s="69">
        <v>36004</v>
      </c>
      <c r="Q15" s="455">
        <v>19.017235095577398</v>
      </c>
      <c r="R15" s="69">
        <v>192939</v>
      </c>
      <c r="S15" s="69">
        <v>31031</v>
      </c>
      <c r="T15" s="455">
        <v>16.083321671616417</v>
      </c>
      <c r="U15" s="69">
        <v>200485</v>
      </c>
      <c r="V15" s="69">
        <v>36148</v>
      </c>
      <c r="W15" s="455">
        <v>18.030276579295208</v>
      </c>
      <c r="X15" s="344">
        <v>191763</v>
      </c>
      <c r="Y15" s="848">
        <v>31998</v>
      </c>
      <c r="Z15" s="703">
        <v>16.686222055349571</v>
      </c>
      <c r="AA15" s="70">
        <v>192518</v>
      </c>
      <c r="AB15" s="848">
        <v>33050</v>
      </c>
      <c r="AC15" s="314">
        <v>17.167225921731994</v>
      </c>
      <c r="AD15" s="70">
        <v>192291</v>
      </c>
      <c r="AE15" s="848">
        <v>27538</v>
      </c>
      <c r="AF15" s="314">
        <v>14.321003063065874</v>
      </c>
      <c r="AG15" s="70">
        <v>194099</v>
      </c>
      <c r="AH15" s="848">
        <v>35426</v>
      </c>
      <c r="AI15" s="314">
        <v>18.251510826949133</v>
      </c>
    </row>
    <row r="16" spans="1:35" s="429" customFormat="1" ht="15" customHeight="1">
      <c r="A16" s="421" t="s">
        <v>190</v>
      </c>
      <c r="B16" s="399" t="s">
        <v>172</v>
      </c>
      <c r="C16" s="421" t="s">
        <v>357</v>
      </c>
      <c r="D16" s="455">
        <v>16.78</v>
      </c>
      <c r="E16" s="314">
        <v>13.09</v>
      </c>
      <c r="F16" s="891"/>
      <c r="K16" s="421" t="s">
        <v>357</v>
      </c>
      <c r="L16" s="69">
        <v>48159</v>
      </c>
      <c r="M16" s="69">
        <v>8127</v>
      </c>
      <c r="N16" s="455">
        <v>16.875350401794059</v>
      </c>
      <c r="O16" s="69">
        <v>48235</v>
      </c>
      <c r="P16" s="69">
        <v>8884</v>
      </c>
      <c r="Q16" s="455">
        <v>18.418161086348089</v>
      </c>
      <c r="R16" s="69">
        <v>48853</v>
      </c>
      <c r="S16" s="69">
        <v>7754</v>
      </c>
      <c r="T16" s="455">
        <v>15.87210611426115</v>
      </c>
      <c r="U16" s="69">
        <v>49572</v>
      </c>
      <c r="V16" s="69">
        <v>7919</v>
      </c>
      <c r="W16" s="455">
        <v>15.974743806987815</v>
      </c>
      <c r="X16" s="344">
        <v>47777</v>
      </c>
      <c r="Y16" s="1009">
        <v>7174</v>
      </c>
      <c r="Z16" s="703">
        <v>15.01559327709986</v>
      </c>
      <c r="AA16" s="70">
        <v>43834</v>
      </c>
      <c r="AB16" s="70">
        <v>5895</v>
      </c>
      <c r="AC16" s="314">
        <v>13.448464662134416</v>
      </c>
      <c r="AD16" s="70">
        <v>45282</v>
      </c>
      <c r="AE16" s="70">
        <v>5449</v>
      </c>
      <c r="AF16" s="314">
        <v>12.033479086612783</v>
      </c>
      <c r="AG16" s="70">
        <v>40488</v>
      </c>
      <c r="AH16" s="1016">
        <v>4697</v>
      </c>
      <c r="AI16" s="314">
        <v>11.600968188105117</v>
      </c>
    </row>
    <row r="17" spans="1:35" s="429" customFormat="1" ht="15" customHeight="1">
      <c r="A17" s="421" t="s">
        <v>269</v>
      </c>
      <c r="B17" s="399" t="s">
        <v>271</v>
      </c>
      <c r="C17" s="421" t="s">
        <v>358</v>
      </c>
      <c r="D17" s="455">
        <v>19.86</v>
      </c>
      <c r="E17" s="314">
        <v>19.21</v>
      </c>
      <c r="F17" s="891"/>
      <c r="K17" s="421" t="s">
        <v>358</v>
      </c>
      <c r="L17" s="69">
        <v>3317893</v>
      </c>
      <c r="M17" s="69">
        <v>669762</v>
      </c>
      <c r="N17" s="455">
        <v>20.186365262532576</v>
      </c>
      <c r="O17" s="69">
        <v>3373878</v>
      </c>
      <c r="P17" s="69">
        <v>651317</v>
      </c>
      <c r="Q17" s="455">
        <v>19.304699221489336</v>
      </c>
      <c r="R17" s="69">
        <v>3336584</v>
      </c>
      <c r="S17" s="69">
        <v>678195</v>
      </c>
      <c r="T17" s="455">
        <v>20.326028057438386</v>
      </c>
      <c r="U17" s="69">
        <v>3383068</v>
      </c>
      <c r="V17" s="69">
        <v>663900</v>
      </c>
      <c r="W17" s="455">
        <v>19.624199099752058</v>
      </c>
      <c r="X17" s="344">
        <v>3337366</v>
      </c>
      <c r="Y17" s="1009">
        <v>658379</v>
      </c>
      <c r="Z17" s="703">
        <v>19.727503666064795</v>
      </c>
      <c r="AA17" s="70">
        <v>3422539</v>
      </c>
      <c r="AB17" s="848">
        <v>625708</v>
      </c>
      <c r="AC17" s="314">
        <v>18.281983054101065</v>
      </c>
      <c r="AD17" s="70">
        <v>3469123</v>
      </c>
      <c r="AE17" s="848">
        <v>652211</v>
      </c>
      <c r="AF17" s="314">
        <v>18.80045763727605</v>
      </c>
      <c r="AG17" s="70">
        <v>3505179</v>
      </c>
      <c r="AH17" s="848">
        <v>702051</v>
      </c>
      <c r="AI17" s="314">
        <v>20.02896285753167</v>
      </c>
    </row>
    <row r="18" spans="1:35" s="429" customFormat="1" ht="15" customHeight="1">
      <c r="A18" s="421" t="s">
        <v>216</v>
      </c>
      <c r="B18" s="399" t="s">
        <v>172</v>
      </c>
      <c r="C18" s="423" t="s">
        <v>360</v>
      </c>
      <c r="D18" s="455">
        <v>15.7</v>
      </c>
      <c r="E18" s="314">
        <v>13.77</v>
      </c>
      <c r="F18" s="891"/>
      <c r="K18" s="423" t="s">
        <v>360</v>
      </c>
      <c r="L18" s="69">
        <v>121855</v>
      </c>
      <c r="M18" s="69">
        <v>17754</v>
      </c>
      <c r="N18" s="455">
        <v>14.569775552911247</v>
      </c>
      <c r="O18" s="69">
        <v>122406</v>
      </c>
      <c r="P18" s="69">
        <v>21547</v>
      </c>
      <c r="Q18" s="455">
        <v>17.602895282910968</v>
      </c>
      <c r="R18" s="69">
        <v>121743</v>
      </c>
      <c r="S18" s="69">
        <v>20703</v>
      </c>
      <c r="T18" s="455">
        <v>17.005495182474558</v>
      </c>
      <c r="U18" s="69">
        <v>127093</v>
      </c>
      <c r="V18" s="69">
        <v>17402</v>
      </c>
      <c r="W18" s="455">
        <v>13.692335533821689</v>
      </c>
      <c r="X18" s="344">
        <v>127524</v>
      </c>
      <c r="Y18" s="1009">
        <v>18084</v>
      </c>
      <c r="Z18" s="703">
        <v>14.180860073397948</v>
      </c>
      <c r="AA18" s="70">
        <v>129604</v>
      </c>
      <c r="AB18" s="70">
        <v>17211</v>
      </c>
      <c r="AC18" s="314">
        <v>13.279682725841795</v>
      </c>
      <c r="AD18" s="70">
        <v>133406</v>
      </c>
      <c r="AE18" s="70">
        <v>16825</v>
      </c>
      <c r="AF18" s="314">
        <v>12.611876527292626</v>
      </c>
      <c r="AG18" s="70">
        <v>138438</v>
      </c>
      <c r="AH18" s="70">
        <v>20733</v>
      </c>
      <c r="AI18" s="314">
        <v>14.976379317817361</v>
      </c>
    </row>
    <row r="19" spans="1:35" s="429" customFormat="1" ht="15" customHeight="1">
      <c r="A19" s="421" t="s">
        <v>216</v>
      </c>
      <c r="B19" s="399" t="s">
        <v>172</v>
      </c>
      <c r="C19" s="421" t="s">
        <v>361</v>
      </c>
      <c r="D19" s="455">
        <v>16.190000000000001</v>
      </c>
      <c r="E19" s="314">
        <v>13.79</v>
      </c>
      <c r="F19" s="891"/>
      <c r="K19" s="421" t="s">
        <v>361</v>
      </c>
      <c r="L19" s="69">
        <v>36045</v>
      </c>
      <c r="M19" s="69">
        <v>5462</v>
      </c>
      <c r="N19" s="455">
        <v>15.153280621445415</v>
      </c>
      <c r="O19" s="69">
        <v>35672</v>
      </c>
      <c r="P19" s="69">
        <v>5931</v>
      </c>
      <c r="Q19" s="455">
        <v>16.62648575913882</v>
      </c>
      <c r="R19" s="69">
        <v>35241</v>
      </c>
      <c r="S19" s="69">
        <v>5961</v>
      </c>
      <c r="T19" s="455">
        <v>16.914957010300501</v>
      </c>
      <c r="U19" s="69">
        <v>39495</v>
      </c>
      <c r="V19" s="69">
        <v>6351</v>
      </c>
      <c r="W19" s="455">
        <v>16.080516521078618</v>
      </c>
      <c r="X19" s="344">
        <v>36208</v>
      </c>
      <c r="Y19" s="1009">
        <v>4804</v>
      </c>
      <c r="Z19" s="703">
        <v>13.267786124613345</v>
      </c>
      <c r="AA19" s="70">
        <v>39691</v>
      </c>
      <c r="AB19" s="70">
        <v>4358</v>
      </c>
      <c r="AC19" s="314">
        <v>10.979819102567333</v>
      </c>
      <c r="AD19" s="70">
        <v>38001</v>
      </c>
      <c r="AE19" s="70">
        <v>5736</v>
      </c>
      <c r="AF19" s="314">
        <v>15.09433962264151</v>
      </c>
      <c r="AG19" s="70">
        <v>40673</v>
      </c>
      <c r="AH19" s="70">
        <v>6419</v>
      </c>
      <c r="AI19" s="314">
        <v>15.7819683819733</v>
      </c>
    </row>
    <row r="20" spans="1:35" s="429" customFormat="1" ht="15" customHeight="1">
      <c r="A20" s="421" t="s">
        <v>224</v>
      </c>
      <c r="B20" s="399" t="s">
        <v>172</v>
      </c>
      <c r="C20" s="421" t="s">
        <v>363</v>
      </c>
      <c r="D20" s="455">
        <v>15.32</v>
      </c>
      <c r="E20" s="314">
        <v>18.079999999999998</v>
      </c>
      <c r="F20" s="891"/>
      <c r="K20" s="421" t="s">
        <v>363</v>
      </c>
      <c r="L20" s="69">
        <v>73144</v>
      </c>
      <c r="M20" s="69">
        <v>10668</v>
      </c>
      <c r="N20" s="455">
        <v>14.584928360494366</v>
      </c>
      <c r="O20" s="69">
        <v>69696</v>
      </c>
      <c r="P20" s="69">
        <v>9579</v>
      </c>
      <c r="Q20" s="455">
        <v>13.743973829201101</v>
      </c>
      <c r="R20" s="69">
        <v>73242</v>
      </c>
      <c r="S20" s="69">
        <v>11591</v>
      </c>
      <c r="T20" s="455">
        <v>15.825619180251769</v>
      </c>
      <c r="U20" s="69">
        <v>72592</v>
      </c>
      <c r="V20" s="69">
        <v>12380</v>
      </c>
      <c r="W20" s="455">
        <v>17.054220850782457</v>
      </c>
      <c r="X20" s="344">
        <v>68581</v>
      </c>
      <c r="Y20" s="1009">
        <v>13323</v>
      </c>
      <c r="Z20" s="703">
        <v>19.426663361572448</v>
      </c>
      <c r="AA20" s="70">
        <v>71332</v>
      </c>
      <c r="AB20" s="70">
        <v>13740</v>
      </c>
      <c r="AC20" s="314">
        <v>19.262042281164135</v>
      </c>
      <c r="AD20" s="70">
        <v>71272</v>
      </c>
      <c r="AE20" s="70">
        <v>13483</v>
      </c>
      <c r="AF20" s="314">
        <v>18.917667527219667</v>
      </c>
      <c r="AG20" s="70">
        <v>77513</v>
      </c>
      <c r="AH20" s="70">
        <v>11658</v>
      </c>
      <c r="AI20" s="314">
        <v>15.040057796756672</v>
      </c>
    </row>
    <row r="21" spans="1:35" s="429" customFormat="1" ht="15" customHeight="1">
      <c r="A21" s="421" t="s">
        <v>224</v>
      </c>
      <c r="B21" s="399" t="s">
        <v>172</v>
      </c>
      <c r="C21" s="421" t="s">
        <v>364</v>
      </c>
      <c r="D21" s="455">
        <v>19.72</v>
      </c>
      <c r="E21" s="314">
        <v>19.940000000000001</v>
      </c>
      <c r="F21" s="891"/>
      <c r="K21" s="421" t="s">
        <v>364</v>
      </c>
      <c r="L21" s="69">
        <v>106384</v>
      </c>
      <c r="M21" s="69">
        <v>20834</v>
      </c>
      <c r="N21" s="455">
        <v>19.58377199578884</v>
      </c>
      <c r="O21" s="69">
        <v>109599</v>
      </c>
      <c r="P21" s="69">
        <v>23274</v>
      </c>
      <c r="Q21" s="455">
        <v>21.23559521528481</v>
      </c>
      <c r="R21" s="69">
        <v>108872</v>
      </c>
      <c r="S21" s="69">
        <v>20029</v>
      </c>
      <c r="T21" s="455">
        <v>18.396832978176207</v>
      </c>
      <c r="U21" s="69">
        <v>103994</v>
      </c>
      <c r="V21" s="69">
        <v>20419</v>
      </c>
      <c r="W21" s="455">
        <v>19.634786622305132</v>
      </c>
      <c r="X21" s="344">
        <v>109862</v>
      </c>
      <c r="Y21" s="1009">
        <v>22811</v>
      </c>
      <c r="Z21" s="703">
        <v>20.763321257577687</v>
      </c>
      <c r="AA21" s="70">
        <v>107424</v>
      </c>
      <c r="AB21" s="70">
        <v>19245</v>
      </c>
      <c r="AC21" s="314">
        <v>17.914991063449509</v>
      </c>
      <c r="AD21" s="70">
        <v>110152</v>
      </c>
      <c r="AE21" s="70">
        <v>21515</v>
      </c>
      <c r="AF21" s="314">
        <v>19.532101096666423</v>
      </c>
      <c r="AG21" s="70">
        <v>111572</v>
      </c>
      <c r="AH21" s="70">
        <v>23959</v>
      </c>
      <c r="AI21" s="314">
        <v>21.474025741225397</v>
      </c>
    </row>
    <row r="22" spans="1:35" s="429" customFormat="1" ht="15" customHeight="1">
      <c r="A22" s="421" t="s">
        <v>224</v>
      </c>
      <c r="B22" s="399" t="s">
        <v>172</v>
      </c>
      <c r="C22" s="421" t="s">
        <v>365</v>
      </c>
      <c r="D22" s="455">
        <v>13.92</v>
      </c>
      <c r="E22" s="314">
        <v>15.32</v>
      </c>
      <c r="F22" s="891"/>
      <c r="K22" s="421" t="s">
        <v>365</v>
      </c>
      <c r="L22" s="69">
        <v>42056</v>
      </c>
      <c r="M22" s="69">
        <v>5920</v>
      </c>
      <c r="N22" s="455">
        <v>14.076469469279056</v>
      </c>
      <c r="O22" s="69">
        <v>43128</v>
      </c>
      <c r="P22" s="69">
        <v>4908</v>
      </c>
      <c r="Q22" s="455">
        <v>11.380077907623818</v>
      </c>
      <c r="R22" s="69">
        <v>44688</v>
      </c>
      <c r="S22" s="69">
        <v>7543</v>
      </c>
      <c r="T22" s="455">
        <v>16.879251700680271</v>
      </c>
      <c r="U22" s="69">
        <v>47649</v>
      </c>
      <c r="V22" s="69">
        <v>6345</v>
      </c>
      <c r="W22" s="455">
        <v>13.316124157904678</v>
      </c>
      <c r="X22" s="344">
        <v>50485</v>
      </c>
      <c r="Y22" s="1009">
        <v>7542</v>
      </c>
      <c r="Z22" s="703">
        <v>14.939090819055165</v>
      </c>
      <c r="AA22" s="70">
        <v>48200</v>
      </c>
      <c r="AB22" s="70">
        <v>7031</v>
      </c>
      <c r="AC22" s="314">
        <v>14.587136929460581</v>
      </c>
      <c r="AD22" s="70">
        <v>51421</v>
      </c>
      <c r="AE22" s="70">
        <v>9045</v>
      </c>
      <c r="AF22" s="314">
        <v>17.59008965208767</v>
      </c>
      <c r="AG22" s="70">
        <v>54449</v>
      </c>
      <c r="AH22" s="70">
        <v>7718</v>
      </c>
      <c r="AI22" s="314">
        <v>14.174732318316222</v>
      </c>
    </row>
    <row r="23" spans="1:35" s="429" customFormat="1" ht="15" customHeight="1">
      <c r="A23" s="421" t="s">
        <v>326</v>
      </c>
      <c r="B23" s="399" t="s">
        <v>172</v>
      </c>
      <c r="C23" s="421" t="s">
        <v>366</v>
      </c>
      <c r="D23" s="455">
        <v>21.75</v>
      </c>
      <c r="E23" s="314">
        <v>16.89</v>
      </c>
      <c r="F23" s="891"/>
      <c r="K23" s="421" t="s">
        <v>366</v>
      </c>
      <c r="L23" s="69">
        <v>95428</v>
      </c>
      <c r="M23" s="69">
        <v>21371</v>
      </c>
      <c r="N23" s="455">
        <v>22.394894580207065</v>
      </c>
      <c r="O23" s="69">
        <v>93191</v>
      </c>
      <c r="P23" s="69">
        <v>21539</v>
      </c>
      <c r="Q23" s="455">
        <v>23.112746939082101</v>
      </c>
      <c r="R23" s="69">
        <v>94406</v>
      </c>
      <c r="S23" s="69">
        <v>20705</v>
      </c>
      <c r="T23" s="455">
        <v>21.931868737156538</v>
      </c>
      <c r="U23" s="69">
        <v>96991</v>
      </c>
      <c r="V23" s="69">
        <v>19043</v>
      </c>
      <c r="W23" s="455">
        <v>19.633780453856545</v>
      </c>
      <c r="X23" s="344">
        <v>91501</v>
      </c>
      <c r="Y23" s="848">
        <v>14106</v>
      </c>
      <c r="Z23" s="703">
        <v>15.416224959290062</v>
      </c>
      <c r="AA23" s="70">
        <v>88205</v>
      </c>
      <c r="AB23" s="848">
        <v>16556</v>
      </c>
      <c r="AC23" s="314">
        <v>18.769911002777619</v>
      </c>
      <c r="AD23" s="70">
        <v>87886</v>
      </c>
      <c r="AE23" s="848">
        <v>15893</v>
      </c>
      <c r="AF23" s="314">
        <v>18.083653824272353</v>
      </c>
      <c r="AG23" s="70">
        <v>89591</v>
      </c>
      <c r="AH23" s="848">
        <v>13779</v>
      </c>
      <c r="AI23" s="314">
        <v>15.379893069616367</v>
      </c>
    </row>
    <row r="24" spans="1:35" s="429" customFormat="1" ht="15" customHeight="1">
      <c r="A24" s="421" t="s">
        <v>233</v>
      </c>
      <c r="B24" s="399" t="s">
        <v>235</v>
      </c>
      <c r="C24" s="421" t="s">
        <v>368</v>
      </c>
      <c r="D24" s="455">
        <v>20.37</v>
      </c>
      <c r="E24" s="314">
        <v>17</v>
      </c>
      <c r="F24" s="891"/>
      <c r="K24" s="421" t="s">
        <v>368</v>
      </c>
      <c r="L24" s="69">
        <v>204629</v>
      </c>
      <c r="M24" s="69">
        <v>44156</v>
      </c>
      <c r="N24" s="455">
        <v>21.57856413313851</v>
      </c>
      <c r="O24" s="69">
        <v>210985</v>
      </c>
      <c r="P24" s="69">
        <v>43014</v>
      </c>
      <c r="Q24" s="455">
        <v>20.387231319762069</v>
      </c>
      <c r="R24" s="69">
        <v>215777</v>
      </c>
      <c r="S24" s="69">
        <v>45438</v>
      </c>
      <c r="T24" s="455">
        <v>21.057851392873197</v>
      </c>
      <c r="U24" s="69">
        <v>202730</v>
      </c>
      <c r="V24" s="69">
        <v>37305</v>
      </c>
      <c r="W24" s="455">
        <v>18.401321955310017</v>
      </c>
      <c r="X24" s="344">
        <v>210819</v>
      </c>
      <c r="Y24" s="848">
        <v>36209</v>
      </c>
      <c r="Z24" s="703">
        <v>17.175396904453585</v>
      </c>
      <c r="AA24" s="70">
        <v>206606</v>
      </c>
      <c r="AB24" s="848">
        <v>35953</v>
      </c>
      <c r="AC24" s="314">
        <v>17.401721150402214</v>
      </c>
      <c r="AD24" s="70">
        <v>207326</v>
      </c>
      <c r="AE24" s="848">
        <v>33079</v>
      </c>
      <c r="AF24" s="314">
        <v>15.955065934807983</v>
      </c>
      <c r="AG24" s="70">
        <v>212713</v>
      </c>
      <c r="AH24" s="848">
        <v>37165</v>
      </c>
      <c r="AI24" s="314">
        <v>17.471898755600268</v>
      </c>
    </row>
    <row r="25" spans="1:35" s="429" customFormat="1" ht="15" customHeight="1">
      <c r="A25" s="421" t="s">
        <v>233</v>
      </c>
      <c r="B25" s="399" t="s">
        <v>235</v>
      </c>
      <c r="C25" s="423" t="s">
        <v>369</v>
      </c>
      <c r="D25" s="455">
        <v>20.53</v>
      </c>
      <c r="E25" s="314">
        <v>19.309999999999999</v>
      </c>
      <c r="F25" s="891"/>
      <c r="K25" s="423" t="s">
        <v>369</v>
      </c>
      <c r="L25" s="69">
        <v>105291</v>
      </c>
      <c r="M25" s="69">
        <v>26669</v>
      </c>
      <c r="N25" s="455">
        <v>25.328850519037715</v>
      </c>
      <c r="O25" s="69">
        <v>106479</v>
      </c>
      <c r="P25" s="69">
        <v>23863</v>
      </c>
      <c r="Q25" s="455">
        <v>22.410991838766328</v>
      </c>
      <c r="R25" s="69">
        <v>110570</v>
      </c>
      <c r="S25" s="69">
        <v>20458</v>
      </c>
      <c r="T25" s="455">
        <v>18.502306231346658</v>
      </c>
      <c r="U25" s="69">
        <v>115116</v>
      </c>
      <c r="V25" s="69">
        <v>18808</v>
      </c>
      <c r="W25" s="455">
        <v>16.338302234268042</v>
      </c>
      <c r="X25" s="344">
        <v>116919</v>
      </c>
      <c r="Y25" s="848">
        <v>18442</v>
      </c>
      <c r="Z25" s="703">
        <v>15.773313148418991</v>
      </c>
      <c r="AA25" s="70">
        <v>114494</v>
      </c>
      <c r="AB25" s="848">
        <v>21365</v>
      </c>
      <c r="AC25" s="314">
        <v>18.660366482086399</v>
      </c>
      <c r="AD25" s="70">
        <v>116569</v>
      </c>
      <c r="AE25" s="848">
        <v>22011</v>
      </c>
      <c r="AF25" s="314">
        <v>18.882378677006752</v>
      </c>
      <c r="AG25" s="70">
        <v>114843</v>
      </c>
      <c r="AH25" s="1016">
        <v>27559</v>
      </c>
      <c r="AI25" s="314">
        <v>23.997109096766891</v>
      </c>
    </row>
    <row r="26" spans="1:35" s="429" customFormat="1" ht="15" customHeight="1">
      <c r="A26" s="421" t="s">
        <v>233</v>
      </c>
      <c r="B26" s="399" t="s">
        <v>235</v>
      </c>
      <c r="C26" s="421" t="s">
        <v>370</v>
      </c>
      <c r="D26" s="455">
        <v>23.77</v>
      </c>
      <c r="E26" s="314">
        <v>25.51</v>
      </c>
      <c r="F26" s="891"/>
      <c r="K26" s="421" t="s">
        <v>370</v>
      </c>
      <c r="L26" s="69">
        <v>22824</v>
      </c>
      <c r="M26" s="69">
        <v>5433</v>
      </c>
      <c r="N26" s="455">
        <v>23.803890641430073</v>
      </c>
      <c r="O26" s="69">
        <v>22312</v>
      </c>
      <c r="P26" s="69">
        <v>5161</v>
      </c>
      <c r="Q26" s="455">
        <v>23.131050555754751</v>
      </c>
      <c r="R26" s="69">
        <v>22648</v>
      </c>
      <c r="S26" s="69">
        <v>5183</v>
      </c>
      <c r="T26" s="455">
        <v>22.885022960084775</v>
      </c>
      <c r="U26" s="69">
        <v>23327</v>
      </c>
      <c r="V26" s="69">
        <v>5882</v>
      </c>
      <c r="W26" s="455">
        <v>25.215415612809192</v>
      </c>
      <c r="X26" s="344">
        <v>23236</v>
      </c>
      <c r="Y26" s="1009">
        <v>5706</v>
      </c>
      <c r="Z26" s="703">
        <v>24.556722327422964</v>
      </c>
      <c r="AA26" s="70">
        <v>22696</v>
      </c>
      <c r="AB26" s="1005">
        <v>5545</v>
      </c>
      <c r="AC26" s="314">
        <v>24.431617906238984</v>
      </c>
      <c r="AD26" s="70">
        <v>21742</v>
      </c>
      <c r="AE26" s="1004">
        <v>5516</v>
      </c>
      <c r="AF26" s="314">
        <v>25.370251126851254</v>
      </c>
      <c r="AG26" s="70">
        <v>21620</v>
      </c>
      <c r="AH26" s="1016">
        <v>6016</v>
      </c>
      <c r="AI26" s="314">
        <v>27.826086956521738</v>
      </c>
    </row>
    <row r="27" spans="1:35" s="429" customFormat="1" ht="15" customHeight="1">
      <c r="A27" s="421" t="s">
        <v>233</v>
      </c>
      <c r="B27" s="399" t="s">
        <v>235</v>
      </c>
      <c r="C27" s="421" t="s">
        <v>371</v>
      </c>
      <c r="D27" s="455">
        <v>30.85</v>
      </c>
      <c r="E27" s="314">
        <v>29.24</v>
      </c>
      <c r="F27" s="891"/>
      <c r="K27" s="421" t="s">
        <v>371</v>
      </c>
      <c r="L27" s="69">
        <v>44423</v>
      </c>
      <c r="M27" s="69">
        <v>14089</v>
      </c>
      <c r="N27" s="455">
        <v>31.715552754203902</v>
      </c>
      <c r="O27" s="69">
        <v>47185</v>
      </c>
      <c r="P27" s="69">
        <v>14649</v>
      </c>
      <c r="Q27" s="455">
        <v>31.045883225601358</v>
      </c>
      <c r="R27" s="69">
        <v>45110</v>
      </c>
      <c r="S27" s="69">
        <v>14330</v>
      </c>
      <c r="T27" s="455">
        <v>31.766792285524275</v>
      </c>
      <c r="U27" s="69">
        <v>44399</v>
      </c>
      <c r="V27" s="69">
        <v>12806</v>
      </c>
      <c r="W27" s="455">
        <v>28.842991959278361</v>
      </c>
      <c r="X27" s="344">
        <v>43802</v>
      </c>
      <c r="Y27" s="1009">
        <v>13276</v>
      </c>
      <c r="Z27" s="703">
        <v>30.309118305100224</v>
      </c>
      <c r="AA27" s="70">
        <v>43631</v>
      </c>
      <c r="AB27" s="1005">
        <v>13408</v>
      </c>
      <c r="AC27" s="314">
        <v>30.730443950402236</v>
      </c>
      <c r="AD27" s="70">
        <v>47943</v>
      </c>
      <c r="AE27" s="1004">
        <v>13265</v>
      </c>
      <c r="AF27" s="314">
        <v>27.668272740546065</v>
      </c>
      <c r="AG27" s="70">
        <v>44566</v>
      </c>
      <c r="AH27" s="1016">
        <v>12662</v>
      </c>
      <c r="AI27" s="314">
        <v>28.411793744109861</v>
      </c>
    </row>
    <row r="28" spans="1:35" s="429" customFormat="1" ht="15" customHeight="1">
      <c r="A28" s="421" t="s">
        <v>233</v>
      </c>
      <c r="B28" s="399" t="s">
        <v>172</v>
      </c>
      <c r="C28" s="421" t="s">
        <v>372</v>
      </c>
      <c r="D28" s="455">
        <v>24.84</v>
      </c>
      <c r="E28" s="314">
        <v>21.08</v>
      </c>
      <c r="F28" s="891"/>
      <c r="K28" s="421" t="s">
        <v>372</v>
      </c>
      <c r="L28" s="69">
        <v>65168</v>
      </c>
      <c r="M28" s="69">
        <v>16119</v>
      </c>
      <c r="N28" s="455">
        <v>24.734532285784432</v>
      </c>
      <c r="O28" s="69">
        <v>65155</v>
      </c>
      <c r="P28" s="69">
        <v>15466</v>
      </c>
      <c r="Q28" s="455">
        <v>23.737241961476478</v>
      </c>
      <c r="R28" s="69">
        <v>67363</v>
      </c>
      <c r="S28" s="69">
        <v>16578</v>
      </c>
      <c r="T28" s="455">
        <v>24.609949081840178</v>
      </c>
      <c r="U28" s="69">
        <v>67080</v>
      </c>
      <c r="V28" s="69">
        <v>17610</v>
      </c>
      <c r="W28" s="455">
        <v>26.252236135957066</v>
      </c>
      <c r="X28" s="344">
        <v>67697</v>
      </c>
      <c r="Y28" s="1009">
        <v>16665</v>
      </c>
      <c r="Z28" s="703">
        <v>24.617043591296511</v>
      </c>
      <c r="AA28" s="70">
        <v>72311</v>
      </c>
      <c r="AB28" s="70">
        <v>16808</v>
      </c>
      <c r="AC28" s="314">
        <v>23.244043091645807</v>
      </c>
      <c r="AD28" s="70">
        <v>76446</v>
      </c>
      <c r="AE28" s="70">
        <v>15733</v>
      </c>
      <c r="AF28" s="314">
        <v>20.580540512257016</v>
      </c>
      <c r="AG28" s="70">
        <v>74514</v>
      </c>
      <c r="AH28" s="70">
        <v>12126</v>
      </c>
      <c r="AI28" s="314">
        <v>16.273451968757549</v>
      </c>
    </row>
    <row r="29" spans="1:35" s="429" customFormat="1" ht="15" customHeight="1">
      <c r="A29" s="421" t="s">
        <v>373</v>
      </c>
      <c r="B29" s="399" t="s">
        <v>172</v>
      </c>
      <c r="C29" s="421" t="s">
        <v>374</v>
      </c>
      <c r="D29" s="455">
        <v>19.329999999999998</v>
      </c>
      <c r="E29" s="314">
        <v>17.66</v>
      </c>
      <c r="F29" s="891"/>
      <c r="K29" s="421" t="s">
        <v>374</v>
      </c>
      <c r="L29" s="69">
        <v>25979</v>
      </c>
      <c r="M29" s="69">
        <v>4797</v>
      </c>
      <c r="N29" s="455">
        <v>18.46491396897494</v>
      </c>
      <c r="O29" s="69">
        <v>26922</v>
      </c>
      <c r="P29" s="69">
        <v>5031</v>
      </c>
      <c r="Q29" s="455">
        <v>18.687318921328281</v>
      </c>
      <c r="R29" s="69">
        <v>24975</v>
      </c>
      <c r="S29" s="69">
        <v>5167</v>
      </c>
      <c r="T29" s="455">
        <v>20.688688688688689</v>
      </c>
      <c r="U29" s="69">
        <v>25057</v>
      </c>
      <c r="V29" s="69">
        <v>4903</v>
      </c>
      <c r="W29" s="455">
        <v>19.567386359101249</v>
      </c>
      <c r="X29" s="344">
        <v>25069</v>
      </c>
      <c r="Y29" s="1009">
        <v>4131</v>
      </c>
      <c r="Z29" s="703">
        <v>16.47851928676852</v>
      </c>
      <c r="AA29" s="70">
        <v>24785</v>
      </c>
      <c r="AB29" s="70">
        <v>3771</v>
      </c>
      <c r="AC29" s="314">
        <v>15.214847690135162</v>
      </c>
      <c r="AD29" s="70">
        <v>22563</v>
      </c>
      <c r="AE29" s="70">
        <v>4608</v>
      </c>
      <c r="AF29" s="314">
        <v>20.422816114878341</v>
      </c>
      <c r="AG29" s="70">
        <v>24525</v>
      </c>
      <c r="AH29" s="70">
        <v>4608</v>
      </c>
      <c r="AI29" s="314">
        <v>18.788990825688074</v>
      </c>
    </row>
    <row r="30" spans="1:35" s="429" customFormat="1" ht="15" customHeight="1">
      <c r="A30" s="421" t="s">
        <v>373</v>
      </c>
      <c r="B30" s="399" t="s">
        <v>172</v>
      </c>
      <c r="C30" s="423" t="s">
        <v>375</v>
      </c>
      <c r="D30" s="455">
        <v>17.48</v>
      </c>
      <c r="E30" s="314">
        <v>21.46</v>
      </c>
      <c r="F30" s="891"/>
      <c r="K30" s="423" t="s">
        <v>375</v>
      </c>
      <c r="L30" s="69">
        <v>128084</v>
      </c>
      <c r="M30" s="69">
        <v>25338</v>
      </c>
      <c r="N30" s="455">
        <v>19.782330345710626</v>
      </c>
      <c r="O30" s="69">
        <v>127151</v>
      </c>
      <c r="P30" s="69">
        <v>20100</v>
      </c>
      <c r="Q30" s="455">
        <v>15.807976343088139</v>
      </c>
      <c r="R30" s="69">
        <v>126423</v>
      </c>
      <c r="S30" s="69">
        <v>20752</v>
      </c>
      <c r="T30" s="455">
        <v>16.414734660623463</v>
      </c>
      <c r="U30" s="69">
        <v>131064</v>
      </c>
      <c r="V30" s="69">
        <v>23431</v>
      </c>
      <c r="W30" s="455">
        <v>17.877525483733137</v>
      </c>
      <c r="X30" s="344">
        <v>128777</v>
      </c>
      <c r="Y30" s="1009">
        <v>29009</v>
      </c>
      <c r="Z30" s="703">
        <v>22.526538124043888</v>
      </c>
      <c r="AA30" s="70">
        <v>133762</v>
      </c>
      <c r="AB30" s="70">
        <v>27380</v>
      </c>
      <c r="AC30" s="314">
        <v>20.46919154916942</v>
      </c>
      <c r="AD30" s="70">
        <v>134045</v>
      </c>
      <c r="AE30" s="70">
        <v>30105</v>
      </c>
      <c r="AF30" s="314">
        <v>22.458875750680743</v>
      </c>
      <c r="AG30" s="70">
        <v>132406</v>
      </c>
      <c r="AH30" s="70">
        <v>27001</v>
      </c>
      <c r="AI30" s="314">
        <v>20.392580396658762</v>
      </c>
    </row>
    <row r="31" spans="1:35" s="429" customFormat="1" ht="15" customHeight="1">
      <c r="A31" s="421" t="s">
        <v>322</v>
      </c>
      <c r="B31" s="399" t="s">
        <v>172</v>
      </c>
      <c r="C31" s="421" t="s">
        <v>376</v>
      </c>
      <c r="D31" s="455">
        <v>18.170000000000002</v>
      </c>
      <c r="E31" s="314">
        <v>19.7</v>
      </c>
      <c r="F31" s="891"/>
      <c r="K31" s="421" t="s">
        <v>376</v>
      </c>
      <c r="L31" s="69">
        <v>69737</v>
      </c>
      <c r="M31" s="69">
        <v>13328</v>
      </c>
      <c r="N31" s="455">
        <v>19.111805784590675</v>
      </c>
      <c r="O31" s="69">
        <v>70347</v>
      </c>
      <c r="P31" s="69">
        <v>12381</v>
      </c>
      <c r="Q31" s="455">
        <v>17.599897650219624</v>
      </c>
      <c r="R31" s="69">
        <v>65725</v>
      </c>
      <c r="S31" s="69">
        <v>11577</v>
      </c>
      <c r="T31" s="455">
        <v>17.614302015975657</v>
      </c>
      <c r="U31" s="69">
        <v>66173</v>
      </c>
      <c r="V31" s="69">
        <v>12145</v>
      </c>
      <c r="W31" s="455">
        <v>18.353406978677103</v>
      </c>
      <c r="X31" s="344">
        <v>70771</v>
      </c>
      <c r="Y31" s="1009">
        <v>14012</v>
      </c>
      <c r="Z31" s="703">
        <v>19.799070240635288</v>
      </c>
      <c r="AA31" s="70">
        <v>71897</v>
      </c>
      <c r="AB31" s="70">
        <v>14328</v>
      </c>
      <c r="AC31" s="314">
        <v>19.928508839033618</v>
      </c>
      <c r="AD31" s="70">
        <v>72963</v>
      </c>
      <c r="AE31" s="1004">
        <v>13842</v>
      </c>
      <c r="AF31" s="314">
        <v>18.971259405452077</v>
      </c>
      <c r="AG31" s="70">
        <v>75336</v>
      </c>
      <c r="AH31" s="70">
        <v>15136</v>
      </c>
      <c r="AI31" s="314">
        <v>20.091324200913242</v>
      </c>
    </row>
    <row r="32" spans="1:35" s="429" customFormat="1" ht="15" customHeight="1">
      <c r="A32" s="421" t="s">
        <v>257</v>
      </c>
      <c r="B32" s="399" t="s">
        <v>172</v>
      </c>
      <c r="C32" s="421" t="s">
        <v>377</v>
      </c>
      <c r="D32" s="455">
        <v>19.829999999999998</v>
      </c>
      <c r="E32" s="314">
        <v>20.059999999999999</v>
      </c>
      <c r="F32" s="891"/>
      <c r="K32" s="421" t="s">
        <v>377</v>
      </c>
      <c r="L32" s="69">
        <v>76187</v>
      </c>
      <c r="M32" s="69">
        <v>13431</v>
      </c>
      <c r="N32" s="455">
        <v>17.628991822751914</v>
      </c>
      <c r="O32" s="69">
        <v>75078</v>
      </c>
      <c r="P32" s="69">
        <v>15352</v>
      </c>
      <c r="Q32" s="455">
        <v>20.448067343296305</v>
      </c>
      <c r="R32" s="69">
        <v>75348</v>
      </c>
      <c r="S32" s="69">
        <v>15131</v>
      </c>
      <c r="T32" s="455">
        <v>20.081488559749431</v>
      </c>
      <c r="U32" s="69">
        <v>76655</v>
      </c>
      <c r="V32" s="69">
        <v>16231</v>
      </c>
      <c r="W32" s="455">
        <v>21.174091709607985</v>
      </c>
      <c r="X32" s="344">
        <v>77630</v>
      </c>
      <c r="Y32" s="1009">
        <v>15395</v>
      </c>
      <c r="Z32" s="703">
        <v>19.831250805101121</v>
      </c>
      <c r="AA32" s="70">
        <v>77358</v>
      </c>
      <c r="AB32" s="70">
        <v>16606</v>
      </c>
      <c r="AC32" s="314">
        <v>21.466428811499782</v>
      </c>
      <c r="AD32" s="70">
        <v>76098</v>
      </c>
      <c r="AE32" s="70">
        <v>14270</v>
      </c>
      <c r="AF32" s="314">
        <v>18.752135404347026</v>
      </c>
      <c r="AG32" s="70">
        <v>73340</v>
      </c>
      <c r="AH32" s="1016">
        <v>14788</v>
      </c>
      <c r="AI32" s="314">
        <v>20.163621488955549</v>
      </c>
    </row>
    <row r="33" spans="1:35" s="429" customFormat="1" ht="15" customHeight="1">
      <c r="A33" s="421" t="s">
        <v>257</v>
      </c>
      <c r="B33" s="399" t="s">
        <v>172</v>
      </c>
      <c r="C33" s="421" t="s">
        <v>379</v>
      </c>
      <c r="D33" s="455">
        <v>22.69</v>
      </c>
      <c r="E33" s="314">
        <v>21.22</v>
      </c>
      <c r="F33" s="891"/>
      <c r="K33" s="421" t="s">
        <v>379</v>
      </c>
      <c r="L33" s="69">
        <v>102738</v>
      </c>
      <c r="M33" s="69">
        <v>24862</v>
      </c>
      <c r="N33" s="455">
        <v>24.199419883587378</v>
      </c>
      <c r="O33" s="69">
        <v>106401</v>
      </c>
      <c r="P33" s="69">
        <v>24032</v>
      </c>
      <c r="Q33" s="455">
        <v>22.586253888591273</v>
      </c>
      <c r="R33" s="69">
        <v>109222</v>
      </c>
      <c r="S33" s="69">
        <v>23207</v>
      </c>
      <c r="T33" s="455">
        <v>21.247550859716906</v>
      </c>
      <c r="U33" s="69">
        <v>110974</v>
      </c>
      <c r="V33" s="69">
        <v>25336</v>
      </c>
      <c r="W33" s="455">
        <v>22.830572926991909</v>
      </c>
      <c r="X33" s="344">
        <v>109898</v>
      </c>
      <c r="Y33" s="1009">
        <v>22701</v>
      </c>
      <c r="Z33" s="703">
        <v>20.656426868550838</v>
      </c>
      <c r="AA33" s="70">
        <v>107445</v>
      </c>
      <c r="AB33" s="70">
        <v>24023</v>
      </c>
      <c r="AC33" s="314">
        <v>22.358415933733539</v>
      </c>
      <c r="AD33" s="70">
        <v>112415</v>
      </c>
      <c r="AE33" s="70">
        <v>22929</v>
      </c>
      <c r="AF33" s="314">
        <v>20.396744206733977</v>
      </c>
      <c r="AG33" s="70">
        <v>111411</v>
      </c>
      <c r="AH33" s="1016">
        <v>23958</v>
      </c>
      <c r="AI33" s="314">
        <v>21.504160271427416</v>
      </c>
    </row>
    <row r="34" spans="1:35" s="429" customFormat="1" ht="15" customHeight="1">
      <c r="A34" s="421" t="s">
        <v>265</v>
      </c>
      <c r="B34" s="399" t="s">
        <v>172</v>
      </c>
      <c r="C34" s="421" t="s">
        <v>380</v>
      </c>
      <c r="D34" s="455">
        <v>17.309999999999999</v>
      </c>
      <c r="E34" s="314">
        <v>15.79</v>
      </c>
      <c r="F34" s="891"/>
      <c r="K34" s="421" t="s">
        <v>380</v>
      </c>
      <c r="L34" s="69">
        <v>27784</v>
      </c>
      <c r="M34" s="69">
        <v>5223</v>
      </c>
      <c r="N34" s="455">
        <v>18.798589116038009</v>
      </c>
      <c r="O34" s="69">
        <v>27798</v>
      </c>
      <c r="P34" s="69">
        <v>4873</v>
      </c>
      <c r="Q34" s="455">
        <v>17.530038132239728</v>
      </c>
      <c r="R34" s="69">
        <v>27678</v>
      </c>
      <c r="S34" s="69">
        <v>4659</v>
      </c>
      <c r="T34" s="455">
        <v>16.832863646217213</v>
      </c>
      <c r="U34" s="69">
        <v>29847</v>
      </c>
      <c r="V34" s="69">
        <v>4827</v>
      </c>
      <c r="W34" s="455">
        <v>16.172479646195598</v>
      </c>
      <c r="X34" s="507">
        <v>29913</v>
      </c>
      <c r="Y34" s="1009">
        <v>4966</v>
      </c>
      <c r="Z34" s="703">
        <v>16.60147761842677</v>
      </c>
      <c r="AA34" s="70">
        <v>29123</v>
      </c>
      <c r="AB34" s="70">
        <v>4799</v>
      </c>
      <c r="AC34" s="314">
        <v>16.478384781787589</v>
      </c>
      <c r="AD34" s="70">
        <v>28243</v>
      </c>
      <c r="AE34" s="70">
        <v>3921</v>
      </c>
      <c r="AF34" s="314">
        <v>13.883086074425522</v>
      </c>
      <c r="AG34" s="70">
        <v>29093</v>
      </c>
      <c r="AH34" s="1016">
        <v>4684</v>
      </c>
      <c r="AI34" s="314">
        <v>16.100092805829583</v>
      </c>
    </row>
    <row r="35" spans="1:35" s="429" customFormat="1" ht="15" customHeight="1">
      <c r="A35" s="421" t="s">
        <v>265</v>
      </c>
      <c r="B35" s="399" t="s">
        <v>172</v>
      </c>
      <c r="C35" s="421" t="s">
        <v>381</v>
      </c>
      <c r="D35" s="455">
        <v>21.42</v>
      </c>
      <c r="E35" s="314">
        <v>22.15</v>
      </c>
      <c r="F35" s="891"/>
      <c r="K35" s="421" t="s">
        <v>381</v>
      </c>
      <c r="L35" s="69">
        <v>11100</v>
      </c>
      <c r="M35" s="69">
        <v>2514</v>
      </c>
      <c r="N35" s="455">
        <v>22.648648648648649</v>
      </c>
      <c r="O35" s="69">
        <v>10613</v>
      </c>
      <c r="P35" s="69">
        <v>2534</v>
      </c>
      <c r="Q35" s="455">
        <v>23.876378026948082</v>
      </c>
      <c r="R35" s="69">
        <v>10516</v>
      </c>
      <c r="S35" s="69">
        <v>2138</v>
      </c>
      <c r="T35" s="455">
        <v>20.330924305819703</v>
      </c>
      <c r="U35" s="69">
        <v>9769</v>
      </c>
      <c r="V35" s="69">
        <v>1810</v>
      </c>
      <c r="W35" s="455">
        <v>18.52799672433207</v>
      </c>
      <c r="X35" s="344">
        <v>9409</v>
      </c>
      <c r="Y35" s="1009">
        <v>2089</v>
      </c>
      <c r="Z35" s="703">
        <v>22.20214688064619</v>
      </c>
      <c r="AA35" s="70">
        <v>10227</v>
      </c>
      <c r="AB35" s="70">
        <v>2212</v>
      </c>
      <c r="AC35" s="314">
        <v>21.629021218343599</v>
      </c>
      <c r="AD35" s="70">
        <v>10013</v>
      </c>
      <c r="AE35" s="70">
        <v>2034</v>
      </c>
      <c r="AF35" s="314">
        <v>20.313592329971037</v>
      </c>
      <c r="AG35" s="70">
        <v>10300</v>
      </c>
      <c r="AH35" s="70">
        <v>2514</v>
      </c>
      <c r="AI35" s="314">
        <v>24.407766990291261</v>
      </c>
    </row>
    <row r="36" spans="1:35" s="429" customFormat="1" ht="15" customHeight="1">
      <c r="A36" s="399" t="s">
        <v>267</v>
      </c>
      <c r="B36" s="399" t="s">
        <v>172</v>
      </c>
      <c r="C36" s="399" t="s">
        <v>382</v>
      </c>
      <c r="D36" s="455">
        <v>14.72</v>
      </c>
      <c r="E36" s="314">
        <v>16.87</v>
      </c>
      <c r="F36" s="891"/>
      <c r="K36" s="399" t="s">
        <v>382</v>
      </c>
      <c r="L36" s="69">
        <v>69690</v>
      </c>
      <c r="M36" s="69">
        <v>9607</v>
      </c>
      <c r="N36" s="455">
        <v>13.785335055244655</v>
      </c>
      <c r="O36" s="69">
        <v>71580</v>
      </c>
      <c r="P36" s="69">
        <v>9987</v>
      </c>
      <c r="Q36" s="455">
        <v>13.95222129086337</v>
      </c>
      <c r="R36" s="69">
        <v>71926</v>
      </c>
      <c r="S36" s="69">
        <v>11510</v>
      </c>
      <c r="T36" s="455">
        <v>16.002558184801046</v>
      </c>
      <c r="U36" s="69">
        <v>70432</v>
      </c>
      <c r="V36" s="69">
        <v>10647</v>
      </c>
      <c r="W36" s="455">
        <v>15.116708314402544</v>
      </c>
      <c r="X36" s="344">
        <v>69436</v>
      </c>
      <c r="Y36" s="1009">
        <v>10901</v>
      </c>
      <c r="Z36" s="703">
        <v>15.699349040843366</v>
      </c>
      <c r="AA36" s="70">
        <v>69895</v>
      </c>
      <c r="AB36" s="70">
        <v>11033</v>
      </c>
      <c r="AC36" s="314">
        <v>15.785106230774733</v>
      </c>
      <c r="AD36" s="70">
        <v>70002</v>
      </c>
      <c r="AE36" s="70">
        <v>13040</v>
      </c>
      <c r="AF36" s="314">
        <v>18.628039198880032</v>
      </c>
      <c r="AG36" s="70">
        <v>68314</v>
      </c>
      <c r="AH36" s="70">
        <v>11863</v>
      </c>
      <c r="AI36" s="314">
        <v>17.36540094270574</v>
      </c>
    </row>
  </sheetData>
  <mergeCells count="4">
    <mergeCell ref="K2:W2"/>
    <mergeCell ref="G6:J7"/>
    <mergeCell ref="X2:AI2"/>
    <mergeCell ref="B1:E1"/>
  </mergeCells>
  <hyperlinks>
    <hyperlink ref="F1" location="INDICE!A1" display="INDICE" xr:uid="{00000000-0004-0000-5E00-000000000000}"/>
    <hyperlink ref="F2" location="Matriz_Estadisticas!A1" display="ESTADÍSTICAS" xr:uid="{00000000-0004-0000-5E00-000001000000}"/>
    <hyperlink ref="A1" location="INDICE!C84" display="DE_100" xr:uid="{00000000-0004-0000-5E00-000002000000}"/>
  </hyperlinks>
  <pageMargins left="0.7" right="0.7" top="0.75" bottom="0.75" header="0.3" footer="0.3"/>
  <pageSetup orientation="portrait" horizontalDpi="4294967293" verticalDpi="4294967293"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Hoja93">
    <pageSetUpPr fitToPage="1"/>
  </sheetPr>
  <dimension ref="A1:D38"/>
  <sheetViews>
    <sheetView zoomScaleNormal="100" workbookViewId="0"/>
  </sheetViews>
  <sheetFormatPr baseColWidth="10" defaultColWidth="96.44140625" defaultRowHeight="13.8"/>
  <cols>
    <col min="1" max="1" width="44.44140625" style="6" bestFit="1" customWidth="1"/>
    <col min="2" max="3" width="100.6640625" style="6" customWidth="1"/>
    <col min="4" max="4" width="7" style="6" bestFit="1" customWidth="1"/>
    <col min="5" max="27" width="14.109375" style="6" customWidth="1"/>
    <col min="28" max="16384" width="96.44140625" style="6"/>
  </cols>
  <sheetData>
    <row r="1" spans="1:4" ht="14.4">
      <c r="A1" s="442" t="s">
        <v>419</v>
      </c>
      <c r="B1" s="480" t="s">
        <v>1275</v>
      </c>
      <c r="C1" s="552" t="s">
        <v>1276</v>
      </c>
      <c r="D1" s="550" t="s">
        <v>137</v>
      </c>
    </row>
    <row r="2" spans="1:4" ht="15" customHeight="1">
      <c r="A2" s="263" t="s">
        <v>6</v>
      </c>
      <c r="B2" s="109" t="s">
        <v>111</v>
      </c>
      <c r="C2" s="109" t="s">
        <v>111</v>
      </c>
    </row>
    <row r="3" spans="1:4" ht="15" customHeight="1">
      <c r="A3" s="263" t="s">
        <v>4</v>
      </c>
      <c r="B3" s="109" t="s">
        <v>107</v>
      </c>
      <c r="C3" s="109" t="s">
        <v>107</v>
      </c>
    </row>
    <row r="4" spans="1:4" ht="15" customHeight="1">
      <c r="A4" s="263" t="s">
        <v>388</v>
      </c>
      <c r="B4" s="109" t="s">
        <v>110</v>
      </c>
      <c r="C4" s="109" t="s">
        <v>110</v>
      </c>
    </row>
    <row r="5" spans="1:4" ht="15" customHeight="1">
      <c r="A5" s="263" t="s">
        <v>9</v>
      </c>
      <c r="B5" s="109" t="s">
        <v>896</v>
      </c>
      <c r="C5" s="109" t="s">
        <v>896</v>
      </c>
    </row>
    <row r="6" spans="1:4" ht="15" customHeight="1">
      <c r="A6" s="263" t="s">
        <v>138</v>
      </c>
      <c r="B6" s="109" t="s">
        <v>421</v>
      </c>
      <c r="C6" s="109" t="s">
        <v>421</v>
      </c>
    </row>
    <row r="7" spans="1:4" ht="15" customHeight="1">
      <c r="A7" s="263" t="s">
        <v>7</v>
      </c>
      <c r="B7" s="109" t="s">
        <v>422</v>
      </c>
      <c r="C7" s="109" t="s">
        <v>422</v>
      </c>
    </row>
    <row r="8" spans="1:4" ht="15" customHeight="1">
      <c r="A8" s="263" t="s">
        <v>389</v>
      </c>
      <c r="B8" s="136">
        <v>2018</v>
      </c>
      <c r="C8" s="696">
        <v>2019</v>
      </c>
    </row>
    <row r="9" spans="1:4" ht="15" customHeight="1">
      <c r="A9" s="263" t="s">
        <v>390</v>
      </c>
      <c r="B9" s="109" t="s">
        <v>12</v>
      </c>
      <c r="C9" s="109" t="s">
        <v>12</v>
      </c>
    </row>
    <row r="10" spans="1:4" ht="41.4">
      <c r="A10" s="100" t="s">
        <v>391</v>
      </c>
      <c r="B10" s="185" t="s">
        <v>897</v>
      </c>
      <c r="C10" s="109" t="s">
        <v>1941</v>
      </c>
    </row>
    <row r="11" spans="1:4" ht="15" customHeight="1">
      <c r="A11" s="263" t="s">
        <v>392</v>
      </c>
      <c r="B11" s="274" t="s">
        <v>863</v>
      </c>
      <c r="C11" s="274" t="s">
        <v>863</v>
      </c>
    </row>
    <row r="12" spans="1:4" ht="15" customHeight="1">
      <c r="A12" s="263" t="s">
        <v>393</v>
      </c>
      <c r="B12" s="274" t="s">
        <v>1591</v>
      </c>
      <c r="C12" s="260" t="s">
        <v>1591</v>
      </c>
    </row>
    <row r="13" spans="1:4" ht="15" customHeight="1">
      <c r="A13" s="263" t="s">
        <v>394</v>
      </c>
      <c r="B13" s="109" t="s">
        <v>1591</v>
      </c>
      <c r="C13" s="260" t="s">
        <v>1591</v>
      </c>
    </row>
    <row r="14" spans="1:4" ht="15" customHeight="1">
      <c r="A14" s="263" t="s">
        <v>139</v>
      </c>
      <c r="B14" s="274" t="s">
        <v>475</v>
      </c>
      <c r="C14" s="274" t="s">
        <v>475</v>
      </c>
    </row>
    <row r="15" spans="1:4" ht="15" customHeight="1">
      <c r="A15" s="263" t="s">
        <v>395</v>
      </c>
      <c r="B15" s="273">
        <v>43084</v>
      </c>
      <c r="C15" s="273">
        <v>43084</v>
      </c>
    </row>
    <row r="16" spans="1:4" ht="15" customHeight="1">
      <c r="A16" s="263" t="s">
        <v>396</v>
      </c>
      <c r="B16" s="194">
        <v>43707</v>
      </c>
      <c r="C16" s="194">
        <v>44267</v>
      </c>
    </row>
    <row r="17" spans="1:3" ht="15" customHeight="1">
      <c r="A17" s="263" t="s">
        <v>397</v>
      </c>
      <c r="B17" s="208" t="s">
        <v>429</v>
      </c>
      <c r="C17" s="194" t="s">
        <v>592</v>
      </c>
    </row>
    <row r="18" spans="1:3" ht="15" customHeight="1">
      <c r="A18" s="263" t="s">
        <v>398</v>
      </c>
      <c r="B18" s="109" t="s">
        <v>898</v>
      </c>
      <c r="C18" s="194" t="s">
        <v>1594</v>
      </c>
    </row>
    <row r="19" spans="1:3" ht="15" customHeight="1">
      <c r="A19" s="263" t="s">
        <v>399</v>
      </c>
      <c r="B19" s="223" t="s">
        <v>866</v>
      </c>
      <c r="C19" s="223" t="s">
        <v>866</v>
      </c>
    </row>
    <row r="20" spans="1:3" ht="15" customHeight="1">
      <c r="A20" s="263" t="s">
        <v>400</v>
      </c>
      <c r="B20" s="274" t="s">
        <v>479</v>
      </c>
      <c r="C20" s="285" t="s">
        <v>479</v>
      </c>
    </row>
    <row r="21" spans="1:3" ht="15" customHeight="1">
      <c r="A21" s="263" t="s">
        <v>403</v>
      </c>
      <c r="B21" s="107" t="s">
        <v>899</v>
      </c>
      <c r="C21" s="285" t="s">
        <v>1595</v>
      </c>
    </row>
    <row r="22" spans="1:3" ht="15" customHeight="1">
      <c r="A22" s="263" t="s">
        <v>404</v>
      </c>
      <c r="B22" s="107" t="s">
        <v>434</v>
      </c>
      <c r="C22" s="285" t="s">
        <v>434</v>
      </c>
    </row>
    <row r="23" spans="1:3" ht="15" customHeight="1">
      <c r="A23" s="263" t="s">
        <v>435</v>
      </c>
      <c r="B23" s="356" t="s">
        <v>889</v>
      </c>
      <c r="C23" s="356" t="s">
        <v>889</v>
      </c>
    </row>
    <row r="24" spans="1:3" ht="15" customHeight="1">
      <c r="A24" s="263" t="s">
        <v>405</v>
      </c>
      <c r="B24" s="179">
        <v>2018</v>
      </c>
      <c r="C24" s="201">
        <v>2019</v>
      </c>
    </row>
    <row r="25" spans="1:3" ht="15" customHeight="1">
      <c r="A25" s="263" t="s">
        <v>406</v>
      </c>
      <c r="B25" s="107" t="s">
        <v>12</v>
      </c>
      <c r="C25" s="107" t="s">
        <v>12</v>
      </c>
    </row>
    <row r="26" spans="1:3" ht="15" customHeight="1">
      <c r="A26" s="263" t="s">
        <v>407</v>
      </c>
      <c r="B26" s="107" t="s">
        <v>900</v>
      </c>
      <c r="C26" s="285" t="s">
        <v>900</v>
      </c>
    </row>
    <row r="27" spans="1:3" ht="15" customHeight="1">
      <c r="A27" s="263" t="s">
        <v>408</v>
      </c>
      <c r="B27" s="107" t="s">
        <v>434</v>
      </c>
      <c r="C27" s="285" t="s">
        <v>434</v>
      </c>
    </row>
    <row r="28" spans="1:3" ht="15" customHeight="1">
      <c r="A28" s="263" t="s">
        <v>439</v>
      </c>
      <c r="B28" s="356" t="s">
        <v>889</v>
      </c>
      <c r="C28" s="356" t="s">
        <v>889</v>
      </c>
    </row>
    <row r="29" spans="1:3" ht="15" customHeight="1">
      <c r="A29" s="263" t="s">
        <v>409</v>
      </c>
      <c r="B29" s="201">
        <v>2018</v>
      </c>
      <c r="C29" s="201">
        <v>2019</v>
      </c>
    </row>
    <row r="30" spans="1:3" ht="15" customHeight="1">
      <c r="A30" s="263" t="s">
        <v>410</v>
      </c>
      <c r="B30" s="107" t="s">
        <v>869</v>
      </c>
      <c r="C30" s="107" t="s">
        <v>869</v>
      </c>
    </row>
    <row r="31" spans="1:3" ht="15" customHeight="1">
      <c r="A31" s="263" t="s">
        <v>411</v>
      </c>
      <c r="B31" s="107"/>
      <c r="C31" s="258"/>
    </row>
    <row r="32" spans="1:3" ht="15" customHeight="1">
      <c r="A32" s="263" t="s">
        <v>412</v>
      </c>
      <c r="B32" s="107"/>
      <c r="C32" s="258"/>
    </row>
    <row r="33" spans="1:3" ht="15" customHeight="1">
      <c r="A33" s="263" t="s">
        <v>440</v>
      </c>
      <c r="B33" s="258"/>
      <c r="C33" s="258"/>
    </row>
    <row r="34" spans="1:3" ht="15" customHeight="1">
      <c r="A34" s="263" t="s">
        <v>413</v>
      </c>
      <c r="B34" s="258"/>
      <c r="C34" s="258"/>
    </row>
    <row r="35" spans="1:3" ht="15" customHeight="1">
      <c r="A35" s="263" t="s">
        <v>414</v>
      </c>
      <c r="B35" s="258"/>
      <c r="C35" s="258"/>
    </row>
    <row r="36" spans="1:3" ht="55.2">
      <c r="A36" s="263" t="s">
        <v>401</v>
      </c>
      <c r="B36" s="258" t="s">
        <v>870</v>
      </c>
      <c r="C36" s="258" t="s">
        <v>870</v>
      </c>
    </row>
    <row r="37" spans="1:3" ht="15" customHeight="1">
      <c r="A37" s="697" t="s">
        <v>1267</v>
      </c>
      <c r="B37" s="258" t="s">
        <v>485</v>
      </c>
      <c r="C37" s="258" t="s">
        <v>485</v>
      </c>
    </row>
    <row r="38" spans="1:3" ht="15" customHeight="1">
      <c r="A38" s="263" t="s">
        <v>402</v>
      </c>
      <c r="B38" s="258" t="s">
        <v>901</v>
      </c>
      <c r="C38" s="109" t="s">
        <v>1596</v>
      </c>
    </row>
  </sheetData>
  <hyperlinks>
    <hyperlink ref="D1" location="INDICE!A1" display="INDICE" xr:uid="{00000000-0004-0000-5F00-000000000000}"/>
    <hyperlink ref="A1" location="INDICE!C81" display="COMPONENTE" xr:uid="{00000000-0004-0000-5F00-000001000000}"/>
    <hyperlink ref="B23" r:id="rId1" xr:uid="{00000000-0004-0000-5F00-000002000000}"/>
    <hyperlink ref="C23" r:id="rId2" xr:uid="{00000000-0004-0000-5F00-000003000000}"/>
  </hyperlinks>
  <pageMargins left="0.7" right="0.7" top="0.75" bottom="0.75" header="0.3" footer="0.3"/>
  <pageSetup scale="71" fitToHeight="0" orientation="portrait" horizontalDpi="4294967293" verticalDpi="4294967293" r:id="rId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Hoja94"/>
  <dimension ref="A1:AI36"/>
  <sheetViews>
    <sheetView zoomScaleNormal="100" workbookViewId="0"/>
  </sheetViews>
  <sheetFormatPr baseColWidth="10" defaultColWidth="11.44140625" defaultRowHeight="14.4"/>
  <cols>
    <col min="1" max="1" width="17.33203125" style="218" bestFit="1" customWidth="1"/>
    <col min="2" max="2" width="16.109375" style="218" bestFit="1" customWidth="1"/>
    <col min="3" max="3" width="28.6640625" style="218" bestFit="1" customWidth="1"/>
    <col min="4" max="5" width="31.33203125" style="218" bestFit="1" customWidth="1"/>
    <col min="6" max="6" width="13.109375" style="527" bestFit="1" customWidth="1"/>
    <col min="7" max="9" width="11.6640625" style="218" customWidth="1"/>
    <col min="10" max="10" width="9.44140625" style="218" customWidth="1"/>
    <col min="11" max="11" width="28.6640625" style="218" bestFit="1" customWidth="1"/>
    <col min="12" max="12" width="16.88671875" style="850" bestFit="1" customWidth="1"/>
    <col min="13" max="13" width="17.109375" style="850" bestFit="1" customWidth="1"/>
    <col min="14" max="14" width="5.44140625" style="218" bestFit="1" customWidth="1"/>
    <col min="15" max="15" width="16.88671875" style="850" bestFit="1" customWidth="1"/>
    <col min="16" max="16" width="17.109375" style="850" bestFit="1" customWidth="1"/>
    <col min="17" max="17" width="5.44140625" style="218" bestFit="1" customWidth="1"/>
    <col min="18" max="18" width="16.88671875" style="850" bestFit="1" customWidth="1"/>
    <col min="19" max="19" width="17.109375" style="850" bestFit="1" customWidth="1"/>
    <col min="20" max="20" width="5.44140625" style="218" bestFit="1" customWidth="1"/>
    <col min="21" max="21" width="16.88671875" style="850" bestFit="1" customWidth="1"/>
    <col min="22" max="22" width="17.109375" style="850" bestFit="1" customWidth="1"/>
    <col min="23" max="23" width="5.44140625" style="218" bestFit="1" customWidth="1"/>
    <col min="24" max="24" width="18.5546875" style="850" customWidth="1"/>
    <col min="25" max="25" width="17.109375" style="850" bestFit="1" customWidth="1"/>
    <col min="26" max="26" width="13.44140625" style="218" bestFit="1" customWidth="1"/>
    <col min="27" max="28" width="17" style="850" customWidth="1"/>
    <col min="29" max="29" width="13" style="218" bestFit="1" customWidth="1"/>
    <col min="30" max="31" width="17.33203125" style="850" customWidth="1"/>
    <col min="32" max="32" width="13" style="218" bestFit="1" customWidth="1"/>
    <col min="33" max="34" width="17.44140625" style="850" customWidth="1"/>
    <col min="35" max="35" width="13" style="218" bestFit="1" customWidth="1"/>
    <col min="36" max="16384" width="11.44140625" style="218"/>
  </cols>
  <sheetData>
    <row r="1" spans="1:35">
      <c r="A1" s="687" t="s">
        <v>111</v>
      </c>
      <c r="B1" s="1094" t="s">
        <v>896</v>
      </c>
      <c r="C1" s="1094"/>
      <c r="D1" s="1094"/>
      <c r="E1" s="1094"/>
      <c r="F1" s="625" t="s">
        <v>137</v>
      </c>
    </row>
    <row r="2" spans="1:35">
      <c r="A2" s="698"/>
      <c r="B2" s="461"/>
      <c r="C2" s="451"/>
      <c r="D2" s="460" t="s">
        <v>1335</v>
      </c>
      <c r="E2" s="603" t="s">
        <v>1598</v>
      </c>
      <c r="F2" s="625" t="s">
        <v>449</v>
      </c>
      <c r="K2" s="1138" t="s">
        <v>1335</v>
      </c>
      <c r="L2" s="1139"/>
      <c r="M2" s="1139"/>
      <c r="N2" s="1139"/>
      <c r="O2" s="1139"/>
      <c r="P2" s="1139"/>
      <c r="Q2" s="1139"/>
      <c r="R2" s="1139"/>
      <c r="S2" s="1139"/>
      <c r="T2" s="1139"/>
      <c r="U2" s="1139"/>
      <c r="V2" s="1139"/>
      <c r="W2" s="1141"/>
      <c r="X2" s="1138" t="s">
        <v>1269</v>
      </c>
      <c r="Y2" s="1139"/>
      <c r="Z2" s="1139"/>
      <c r="AA2" s="1139"/>
      <c r="AB2" s="1140"/>
      <c r="AC2" s="1139"/>
      <c r="AD2" s="1140"/>
      <c r="AE2" s="1140"/>
      <c r="AF2" s="1139"/>
      <c r="AG2" s="1140"/>
      <c r="AH2" s="1140"/>
      <c r="AI2" s="1141"/>
    </row>
    <row r="3" spans="1:35" s="438" customFormat="1" ht="30" customHeight="1">
      <c r="A3" s="474" t="s">
        <v>165</v>
      </c>
      <c r="B3" s="473" t="s">
        <v>167</v>
      </c>
      <c r="C3" s="472" t="s">
        <v>342</v>
      </c>
      <c r="D3" s="454" t="s">
        <v>1597</v>
      </c>
      <c r="E3" s="454" t="s">
        <v>1597</v>
      </c>
      <c r="F3" s="699"/>
      <c r="K3" s="428" t="s">
        <v>342</v>
      </c>
      <c r="L3" s="849" t="s">
        <v>902</v>
      </c>
      <c r="M3" s="849" t="s">
        <v>903</v>
      </c>
      <c r="N3" s="428" t="s">
        <v>1912</v>
      </c>
      <c r="O3" s="849" t="s">
        <v>904</v>
      </c>
      <c r="P3" s="849" t="s">
        <v>905</v>
      </c>
      <c r="Q3" s="428" t="s">
        <v>1913</v>
      </c>
      <c r="R3" s="1011" t="s">
        <v>876</v>
      </c>
      <c r="S3" s="849" t="s">
        <v>906</v>
      </c>
      <c r="T3" s="428" t="s">
        <v>1914</v>
      </c>
      <c r="U3" s="1011" t="s">
        <v>878</v>
      </c>
      <c r="V3" s="849" t="s">
        <v>907</v>
      </c>
      <c r="W3" s="428" t="s">
        <v>1915</v>
      </c>
      <c r="X3" s="849" t="s">
        <v>902</v>
      </c>
      <c r="Y3" s="849" t="s">
        <v>903</v>
      </c>
      <c r="Z3" s="428" t="s">
        <v>1599</v>
      </c>
      <c r="AA3" s="849" t="s">
        <v>904</v>
      </c>
      <c r="AB3" s="849" t="s">
        <v>1600</v>
      </c>
      <c r="AC3" s="428" t="s">
        <v>1601</v>
      </c>
      <c r="AD3" s="1011" t="s">
        <v>1602</v>
      </c>
      <c r="AE3" s="849" t="s">
        <v>1603</v>
      </c>
      <c r="AF3" s="428" t="s">
        <v>1604</v>
      </c>
      <c r="AG3" s="1011" t="s">
        <v>1605</v>
      </c>
      <c r="AH3" s="849" t="s">
        <v>1606</v>
      </c>
      <c r="AI3" s="428" t="s">
        <v>1607</v>
      </c>
    </row>
    <row r="4" spans="1:35" s="429" customFormat="1" ht="15" customHeight="1">
      <c r="A4" s="447" t="s">
        <v>324</v>
      </c>
      <c r="B4" s="499" t="s">
        <v>172</v>
      </c>
      <c r="C4" s="447" t="s">
        <v>344</v>
      </c>
      <c r="D4" s="455">
        <v>9.35</v>
      </c>
      <c r="E4" s="314">
        <v>8.3000000000000007</v>
      </c>
      <c r="F4" s="890"/>
      <c r="G4" s="429" t="s">
        <v>880</v>
      </c>
      <c r="K4" s="421" t="s">
        <v>344</v>
      </c>
      <c r="L4" s="70">
        <v>91639</v>
      </c>
      <c r="M4" s="70">
        <v>8114</v>
      </c>
      <c r="N4" s="314">
        <v>8.8543087550060555</v>
      </c>
      <c r="O4" s="70">
        <v>96919</v>
      </c>
      <c r="P4" s="70">
        <v>7946</v>
      </c>
      <c r="Q4" s="314">
        <v>8.1985988299507842</v>
      </c>
      <c r="R4" s="70">
        <v>95594</v>
      </c>
      <c r="S4" s="70">
        <v>9365</v>
      </c>
      <c r="T4" s="314">
        <v>9.7966399564826236</v>
      </c>
      <c r="U4" s="70">
        <v>98050</v>
      </c>
      <c r="V4" s="70">
        <v>10300</v>
      </c>
      <c r="W4" s="314">
        <v>10.504844467108619</v>
      </c>
      <c r="X4" s="344">
        <v>98700</v>
      </c>
      <c r="Y4" s="1009">
        <v>10456</v>
      </c>
      <c r="Z4" s="703">
        <v>10.593718338399189</v>
      </c>
      <c r="AA4" s="70">
        <v>101079</v>
      </c>
      <c r="AB4" s="1005">
        <v>8367</v>
      </c>
      <c r="AC4" s="314">
        <v>8.2776837918855541</v>
      </c>
      <c r="AD4" s="70">
        <v>102616</v>
      </c>
      <c r="AE4" s="848">
        <v>7824</v>
      </c>
      <c r="AF4" s="314">
        <v>7.6245419817572309</v>
      </c>
      <c r="AG4" s="70">
        <v>104085</v>
      </c>
      <c r="AH4" s="1016">
        <v>7076</v>
      </c>
      <c r="AI4" s="314">
        <v>6.7982898592496515</v>
      </c>
    </row>
    <row r="5" spans="1:35" s="429" customFormat="1" ht="15" customHeight="1">
      <c r="A5" s="421" t="s">
        <v>170</v>
      </c>
      <c r="B5" s="399" t="s">
        <v>172</v>
      </c>
      <c r="C5" s="421" t="s">
        <v>174</v>
      </c>
      <c r="D5" s="455">
        <v>7.52</v>
      </c>
      <c r="E5" s="314">
        <v>10.62</v>
      </c>
      <c r="F5" s="890"/>
      <c r="G5" s="1136" t="s">
        <v>881</v>
      </c>
      <c r="H5" s="1136"/>
      <c r="I5" s="1136"/>
      <c r="J5" s="1137"/>
      <c r="K5" s="421" t="s">
        <v>174</v>
      </c>
      <c r="L5" s="70">
        <v>39967</v>
      </c>
      <c r="M5" s="70">
        <v>3037</v>
      </c>
      <c r="N5" s="314">
        <v>7.59876898441214</v>
      </c>
      <c r="O5" s="70">
        <v>43573</v>
      </c>
      <c r="P5" s="70">
        <v>4195</v>
      </c>
      <c r="Q5" s="314">
        <v>9.6275216303674291</v>
      </c>
      <c r="R5" s="70">
        <v>41371</v>
      </c>
      <c r="S5" s="70">
        <v>2744</v>
      </c>
      <c r="T5" s="314">
        <v>6.6326653936332214</v>
      </c>
      <c r="U5" s="70">
        <v>42816</v>
      </c>
      <c r="V5" s="70">
        <v>2629</v>
      </c>
      <c r="W5" s="314">
        <v>6.1402279521674137</v>
      </c>
      <c r="X5" s="344">
        <v>44830</v>
      </c>
      <c r="Y5" s="1009">
        <v>2841</v>
      </c>
      <c r="Z5" s="703">
        <v>6.3372741467767124</v>
      </c>
      <c r="AA5" s="70">
        <v>46694</v>
      </c>
      <c r="AB5" s="1005">
        <v>4108</v>
      </c>
      <c r="AC5" s="314">
        <v>8.7977042018246454</v>
      </c>
      <c r="AD5" s="70">
        <v>48761</v>
      </c>
      <c r="AE5" s="1004">
        <v>5090</v>
      </c>
      <c r="AF5" s="314">
        <v>10.438670248764382</v>
      </c>
      <c r="AG5" s="70">
        <v>40927</v>
      </c>
      <c r="AH5" s="70">
        <v>7198</v>
      </c>
      <c r="AI5" s="314">
        <v>17.587411733085737</v>
      </c>
    </row>
    <row r="6" spans="1:35" s="429" customFormat="1" ht="15" customHeight="1">
      <c r="A6" s="421" t="s">
        <v>170</v>
      </c>
      <c r="B6" s="399" t="s">
        <v>172</v>
      </c>
      <c r="C6" s="421" t="s">
        <v>345</v>
      </c>
      <c r="D6" s="455">
        <v>7.36</v>
      </c>
      <c r="E6" s="314">
        <v>8.25</v>
      </c>
      <c r="F6" s="890"/>
      <c r="G6" s="1136"/>
      <c r="H6" s="1136"/>
      <c r="I6" s="1136"/>
      <c r="J6" s="1137"/>
      <c r="K6" s="421" t="s">
        <v>345</v>
      </c>
      <c r="L6" s="70">
        <v>98059</v>
      </c>
      <c r="M6" s="70">
        <v>7233</v>
      </c>
      <c r="N6" s="314">
        <v>7.3761714885936014</v>
      </c>
      <c r="O6" s="70">
        <v>94632</v>
      </c>
      <c r="P6" s="70">
        <v>7175</v>
      </c>
      <c r="Q6" s="314">
        <v>7.5820018598359962</v>
      </c>
      <c r="R6" s="70">
        <v>99761</v>
      </c>
      <c r="S6" s="70">
        <v>6686</v>
      </c>
      <c r="T6" s="314">
        <v>6.7020178225960043</v>
      </c>
      <c r="U6" s="70">
        <v>103855</v>
      </c>
      <c r="V6" s="70">
        <v>8065</v>
      </c>
      <c r="W6" s="314">
        <v>7.7656347792595444</v>
      </c>
      <c r="X6" s="344">
        <v>102026</v>
      </c>
      <c r="Y6" s="1012">
        <v>9814</v>
      </c>
      <c r="Z6" s="703">
        <v>9.6191166957442213</v>
      </c>
      <c r="AA6" s="70">
        <v>109747</v>
      </c>
      <c r="AB6" s="1013">
        <v>9898</v>
      </c>
      <c r="AC6" s="314">
        <v>9.0189253464787189</v>
      </c>
      <c r="AD6" s="70">
        <v>107670</v>
      </c>
      <c r="AE6" s="1015">
        <v>8558</v>
      </c>
      <c r="AF6" s="314">
        <v>7.9483607318658862</v>
      </c>
      <c r="AG6" s="70">
        <v>106270</v>
      </c>
      <c r="AH6" s="70">
        <v>6831</v>
      </c>
      <c r="AI6" s="314">
        <v>6.4279665004234499</v>
      </c>
    </row>
    <row r="7" spans="1:35" s="429" customFormat="1" ht="15" customHeight="1">
      <c r="A7" s="421" t="s">
        <v>175</v>
      </c>
      <c r="B7" s="399" t="s">
        <v>172</v>
      </c>
      <c r="C7" s="421" t="s">
        <v>346</v>
      </c>
      <c r="D7" s="455">
        <v>14.09</v>
      </c>
      <c r="E7" s="314">
        <v>14.38</v>
      </c>
      <c r="F7" s="890"/>
      <c r="G7" s="429" t="s">
        <v>882</v>
      </c>
      <c r="K7" s="421" t="s">
        <v>346</v>
      </c>
      <c r="L7" s="70">
        <v>158094</v>
      </c>
      <c r="M7" s="70">
        <v>20785</v>
      </c>
      <c r="N7" s="314">
        <v>13.147241514541982</v>
      </c>
      <c r="O7" s="70">
        <v>176558</v>
      </c>
      <c r="P7" s="70">
        <v>25885</v>
      </c>
      <c r="Q7" s="314">
        <v>14.660904631905662</v>
      </c>
      <c r="R7" s="70">
        <v>181861</v>
      </c>
      <c r="S7" s="70">
        <v>26793</v>
      </c>
      <c r="T7" s="314">
        <v>14.732680453753142</v>
      </c>
      <c r="U7" s="70">
        <v>181647</v>
      </c>
      <c r="V7" s="70">
        <v>24876</v>
      </c>
      <c r="W7" s="314">
        <v>13.694693553981073</v>
      </c>
      <c r="X7" s="344">
        <v>172547</v>
      </c>
      <c r="Y7" s="848">
        <v>24834</v>
      </c>
      <c r="Z7" s="703">
        <v>14.39260027702597</v>
      </c>
      <c r="AA7" s="70">
        <v>185328</v>
      </c>
      <c r="AB7" s="1005">
        <v>31569</v>
      </c>
      <c r="AC7" s="314">
        <v>17.034123284123282</v>
      </c>
      <c r="AD7" s="70">
        <v>192738</v>
      </c>
      <c r="AE7" s="1004">
        <v>28186</v>
      </c>
      <c r="AF7" s="314">
        <v>14.623997343544085</v>
      </c>
      <c r="AG7" s="70">
        <v>182892</v>
      </c>
      <c r="AH7" s="70">
        <v>20915</v>
      </c>
      <c r="AI7" s="314">
        <v>11.435710692649213</v>
      </c>
    </row>
    <row r="8" spans="1:35" s="429" customFormat="1" ht="15" customHeight="1">
      <c r="A8" s="421" t="s">
        <v>175</v>
      </c>
      <c r="B8" s="399" t="s">
        <v>172</v>
      </c>
      <c r="C8" s="423" t="s">
        <v>347</v>
      </c>
      <c r="D8" s="455">
        <v>31.93</v>
      </c>
      <c r="E8" s="314">
        <v>27.47</v>
      </c>
      <c r="F8" s="890"/>
      <c r="G8" s="429" t="s">
        <v>883</v>
      </c>
      <c r="K8" s="423" t="s">
        <v>347</v>
      </c>
      <c r="L8" s="70">
        <v>86338</v>
      </c>
      <c r="M8" s="70">
        <v>30993</v>
      </c>
      <c r="N8" s="314">
        <v>35.897287405313996</v>
      </c>
      <c r="O8" s="70">
        <v>86855</v>
      </c>
      <c r="P8" s="70">
        <v>28015</v>
      </c>
      <c r="Q8" s="314">
        <v>32.254907604628407</v>
      </c>
      <c r="R8" s="70">
        <v>88016</v>
      </c>
      <c r="S8" s="70">
        <v>26629</v>
      </c>
      <c r="T8" s="314">
        <v>30.254726413379384</v>
      </c>
      <c r="U8" s="70">
        <v>96829</v>
      </c>
      <c r="V8" s="70">
        <v>28690</v>
      </c>
      <c r="W8" s="314">
        <v>29.629553129744188</v>
      </c>
      <c r="X8" s="344">
        <v>93110</v>
      </c>
      <c r="Y8" s="848">
        <v>23793</v>
      </c>
      <c r="Z8" s="703">
        <v>25.553646224895285</v>
      </c>
      <c r="AA8" s="70">
        <v>97518</v>
      </c>
      <c r="AB8" s="1005">
        <v>28141</v>
      </c>
      <c r="AC8" s="314">
        <v>28.857236612727906</v>
      </c>
      <c r="AD8" s="70">
        <v>94611</v>
      </c>
      <c r="AE8" s="1004">
        <v>25081</v>
      </c>
      <c r="AF8" s="314">
        <v>26.509602477513187</v>
      </c>
      <c r="AG8" s="70">
        <v>95527</v>
      </c>
      <c r="AH8" s="70">
        <v>27564</v>
      </c>
      <c r="AI8" s="314">
        <v>28.854669360494938</v>
      </c>
    </row>
    <row r="9" spans="1:35" s="429" customFormat="1" ht="15" customHeight="1">
      <c r="A9" s="421" t="s">
        <v>178</v>
      </c>
      <c r="B9" s="399" t="s">
        <v>172</v>
      </c>
      <c r="C9" s="423" t="s">
        <v>348</v>
      </c>
      <c r="D9" s="455">
        <v>18.96</v>
      </c>
      <c r="E9" s="314">
        <v>18.97</v>
      </c>
      <c r="F9" s="890"/>
      <c r="G9" s="429" t="s">
        <v>884</v>
      </c>
      <c r="K9" s="423" t="s">
        <v>348</v>
      </c>
      <c r="L9" s="70">
        <v>79213</v>
      </c>
      <c r="M9" s="70">
        <v>18004</v>
      </c>
      <c r="N9" s="314">
        <v>22.728592529004079</v>
      </c>
      <c r="O9" s="70">
        <v>76116</v>
      </c>
      <c r="P9" s="70">
        <v>13047</v>
      </c>
      <c r="Q9" s="314">
        <v>17.1409427715592</v>
      </c>
      <c r="R9" s="70">
        <v>79289</v>
      </c>
      <c r="S9" s="70">
        <v>13705</v>
      </c>
      <c r="T9" s="314">
        <v>17.284869275687676</v>
      </c>
      <c r="U9" s="70">
        <v>80447</v>
      </c>
      <c r="V9" s="70">
        <v>14991</v>
      </c>
      <c r="W9" s="314">
        <v>18.634629010404364</v>
      </c>
      <c r="X9" s="344">
        <v>79808</v>
      </c>
      <c r="Y9" s="848">
        <v>15841</v>
      </c>
      <c r="Z9" s="703">
        <v>19.848887329591019</v>
      </c>
      <c r="AA9" s="70">
        <v>83400</v>
      </c>
      <c r="AB9" s="1005">
        <v>14924</v>
      </c>
      <c r="AC9" s="314">
        <v>17.894484412470025</v>
      </c>
      <c r="AD9" s="70">
        <v>84647</v>
      </c>
      <c r="AE9" s="1004">
        <v>15746</v>
      </c>
      <c r="AF9" s="314">
        <v>18.601958722695429</v>
      </c>
      <c r="AG9" s="70">
        <v>81155</v>
      </c>
      <c r="AH9" s="70">
        <v>15913</v>
      </c>
      <c r="AI9" s="314">
        <v>19.608157229991992</v>
      </c>
    </row>
    <row r="10" spans="1:35" s="429" customFormat="1" ht="15" customHeight="1">
      <c r="A10" s="421" t="s">
        <v>178</v>
      </c>
      <c r="B10" s="399" t="s">
        <v>172</v>
      </c>
      <c r="C10" s="421" t="s">
        <v>350</v>
      </c>
      <c r="D10" s="455">
        <v>18.09</v>
      </c>
      <c r="E10" s="314">
        <v>19.78</v>
      </c>
      <c r="F10" s="890"/>
      <c r="K10" s="421" t="s">
        <v>350</v>
      </c>
      <c r="L10" s="70">
        <v>21943</v>
      </c>
      <c r="M10" s="70">
        <v>4160</v>
      </c>
      <c r="N10" s="314">
        <v>18.958209907487582</v>
      </c>
      <c r="O10" s="70">
        <v>20993</v>
      </c>
      <c r="P10" s="70">
        <v>3783</v>
      </c>
      <c r="Q10" s="314">
        <v>18.020292478445196</v>
      </c>
      <c r="R10" s="70">
        <v>21519</v>
      </c>
      <c r="S10" s="70">
        <v>3359</v>
      </c>
      <c r="T10" s="314">
        <v>15.609461406199173</v>
      </c>
      <c r="U10" s="70">
        <v>21559</v>
      </c>
      <c r="V10" s="70">
        <v>4255</v>
      </c>
      <c r="W10" s="314">
        <v>19.736536945127327</v>
      </c>
      <c r="X10" s="344">
        <v>22225</v>
      </c>
      <c r="Y10" s="848">
        <v>3689</v>
      </c>
      <c r="Z10" s="703">
        <v>16.598425196850393</v>
      </c>
      <c r="AA10" s="70">
        <v>21846</v>
      </c>
      <c r="AB10" s="1005">
        <v>4852</v>
      </c>
      <c r="AC10" s="314">
        <v>22.210015563489883</v>
      </c>
      <c r="AD10" s="70">
        <v>21547</v>
      </c>
      <c r="AE10" s="1004">
        <v>4887</v>
      </c>
      <c r="AF10" s="314">
        <v>22.680651598830465</v>
      </c>
      <c r="AG10" s="70">
        <v>20633</v>
      </c>
      <c r="AH10" s="70">
        <v>3630</v>
      </c>
      <c r="AI10" s="314">
        <v>17.593175980225851</v>
      </c>
    </row>
    <row r="11" spans="1:35" s="429" customFormat="1" ht="15" customHeight="1">
      <c r="A11" s="421" t="s">
        <v>184</v>
      </c>
      <c r="B11" s="399" t="s">
        <v>172</v>
      </c>
      <c r="C11" s="421" t="s">
        <v>351</v>
      </c>
      <c r="D11" s="455">
        <v>8.7200000000000006</v>
      </c>
      <c r="E11" s="314">
        <v>5.75</v>
      </c>
      <c r="F11" s="890"/>
      <c r="K11" s="421" t="s">
        <v>351</v>
      </c>
      <c r="L11" s="70">
        <v>96795</v>
      </c>
      <c r="M11" s="70">
        <v>8637</v>
      </c>
      <c r="N11" s="314">
        <v>8.9229815589648229</v>
      </c>
      <c r="O11" s="70">
        <v>90622</v>
      </c>
      <c r="P11" s="70">
        <v>8225</v>
      </c>
      <c r="Q11" s="314">
        <v>9.0761625212420824</v>
      </c>
      <c r="R11" s="70">
        <v>97279</v>
      </c>
      <c r="S11" s="70">
        <v>8103</v>
      </c>
      <c r="T11" s="314">
        <v>8.3296497702484604</v>
      </c>
      <c r="U11" s="70">
        <v>102318</v>
      </c>
      <c r="V11" s="70">
        <v>8792</v>
      </c>
      <c r="W11" s="314">
        <v>8.5928184679137587</v>
      </c>
      <c r="X11" s="344">
        <v>104134</v>
      </c>
      <c r="Y11" s="1009">
        <v>6863</v>
      </c>
      <c r="Z11" s="703">
        <v>6.5905467954750607</v>
      </c>
      <c r="AA11" s="70">
        <v>114024</v>
      </c>
      <c r="AB11" s="1005">
        <v>5265</v>
      </c>
      <c r="AC11" s="314">
        <v>4.617448958114081</v>
      </c>
      <c r="AD11" s="70">
        <v>108833</v>
      </c>
      <c r="AE11" s="1004">
        <v>6197</v>
      </c>
      <c r="AF11" s="314">
        <v>5.694045004732021</v>
      </c>
      <c r="AG11" s="70">
        <v>107929</v>
      </c>
      <c r="AH11" s="70">
        <v>6701</v>
      </c>
      <c r="AI11" s="314">
        <v>6.2087112824171449</v>
      </c>
    </row>
    <row r="12" spans="1:35" s="429" customFormat="1" ht="15" customHeight="1">
      <c r="A12" s="421" t="s">
        <v>184</v>
      </c>
      <c r="B12" s="399" t="s">
        <v>172</v>
      </c>
      <c r="C12" s="421" t="s">
        <v>352</v>
      </c>
      <c r="D12" s="455">
        <v>9.48</v>
      </c>
      <c r="E12" s="314">
        <v>10.18</v>
      </c>
      <c r="F12" s="890"/>
      <c r="K12" s="421" t="s">
        <v>352</v>
      </c>
      <c r="L12" s="70">
        <v>95996</v>
      </c>
      <c r="M12" s="70">
        <v>8671</v>
      </c>
      <c r="N12" s="314">
        <v>9.0326680278344931</v>
      </c>
      <c r="O12" s="70">
        <v>93340</v>
      </c>
      <c r="P12" s="70">
        <v>9451</v>
      </c>
      <c r="Q12" s="314">
        <v>10.125348189415043</v>
      </c>
      <c r="R12" s="70">
        <v>97364</v>
      </c>
      <c r="S12" s="70">
        <v>7052</v>
      </c>
      <c r="T12" s="314">
        <v>7.2429234624707286</v>
      </c>
      <c r="U12" s="70">
        <v>101380</v>
      </c>
      <c r="V12" s="70">
        <v>11599</v>
      </c>
      <c r="W12" s="314">
        <v>11.441112645492208</v>
      </c>
      <c r="X12" s="344">
        <v>95886</v>
      </c>
      <c r="Y12" s="1009">
        <v>9463</v>
      </c>
      <c r="Z12" s="703">
        <v>9.869011117368542</v>
      </c>
      <c r="AA12" s="70">
        <v>103921</v>
      </c>
      <c r="AB12" s="1005">
        <v>10009</v>
      </c>
      <c r="AC12" s="314">
        <v>9.6313545866571726</v>
      </c>
      <c r="AD12" s="70">
        <v>113218</v>
      </c>
      <c r="AE12" s="1004">
        <v>9772</v>
      </c>
      <c r="AF12" s="314">
        <v>8.6311363917398296</v>
      </c>
      <c r="AG12" s="70">
        <v>110966</v>
      </c>
      <c r="AH12" s="1016">
        <v>13920</v>
      </c>
      <c r="AI12" s="314">
        <v>12.544382964151181</v>
      </c>
    </row>
    <row r="13" spans="1:35" s="429" customFormat="1" ht="15" customHeight="1">
      <c r="A13" s="421" t="s">
        <v>184</v>
      </c>
      <c r="B13" s="399" t="s">
        <v>172</v>
      </c>
      <c r="C13" s="421" t="s">
        <v>353</v>
      </c>
      <c r="D13" s="455">
        <v>14.14</v>
      </c>
      <c r="E13" s="314">
        <v>15.4</v>
      </c>
      <c r="F13" s="890"/>
      <c r="K13" s="421" t="s">
        <v>353</v>
      </c>
      <c r="L13" s="70">
        <v>40103</v>
      </c>
      <c r="M13" s="70">
        <v>5829</v>
      </c>
      <c r="N13" s="314">
        <v>14.535072189113034</v>
      </c>
      <c r="O13" s="70">
        <v>40268</v>
      </c>
      <c r="P13" s="70">
        <v>5572</v>
      </c>
      <c r="Q13" s="314">
        <v>13.837290155955101</v>
      </c>
      <c r="R13" s="70">
        <v>41356</v>
      </c>
      <c r="S13" s="70">
        <v>5335</v>
      </c>
      <c r="T13" s="314">
        <v>12.900183770190541</v>
      </c>
      <c r="U13" s="70">
        <v>41689</v>
      </c>
      <c r="V13" s="70">
        <v>6363</v>
      </c>
      <c r="W13" s="314">
        <v>15.263019021804313</v>
      </c>
      <c r="X13" s="344">
        <v>38121</v>
      </c>
      <c r="Y13" s="1009">
        <v>5213</v>
      </c>
      <c r="Z13" s="703">
        <v>13.674877364182471</v>
      </c>
      <c r="AA13" s="70">
        <v>37940</v>
      </c>
      <c r="AB13" s="1005">
        <v>5275</v>
      </c>
      <c r="AC13" s="314">
        <v>13.903531892461782</v>
      </c>
      <c r="AD13" s="70">
        <v>39287</v>
      </c>
      <c r="AE13" s="1004">
        <v>6133</v>
      </c>
      <c r="AF13" s="314">
        <v>15.61076182961285</v>
      </c>
      <c r="AG13" s="70">
        <v>37904</v>
      </c>
      <c r="AH13" s="1016">
        <v>6980</v>
      </c>
      <c r="AI13" s="314">
        <v>18.414943013929928</v>
      </c>
    </row>
    <row r="14" spans="1:35" s="429" customFormat="1" ht="15" customHeight="1">
      <c r="A14" s="421" t="s">
        <v>190</v>
      </c>
      <c r="B14" s="399" t="s">
        <v>191</v>
      </c>
      <c r="C14" s="421" t="s">
        <v>354</v>
      </c>
      <c r="D14" s="455">
        <v>2.2799999999999998</v>
      </c>
      <c r="E14" s="314">
        <v>2.84</v>
      </c>
      <c r="F14" s="890"/>
      <c r="K14" s="421" t="s">
        <v>354</v>
      </c>
      <c r="L14" s="70">
        <v>124727</v>
      </c>
      <c r="M14" s="70">
        <v>2604</v>
      </c>
      <c r="N14" s="314">
        <v>2.0877596671129748</v>
      </c>
      <c r="O14" s="70">
        <v>121651</v>
      </c>
      <c r="P14" s="70">
        <v>3177</v>
      </c>
      <c r="Q14" s="314">
        <v>2.6115691609604523</v>
      </c>
      <c r="R14" s="70">
        <v>124846</v>
      </c>
      <c r="S14" s="70">
        <v>2774</v>
      </c>
      <c r="T14" s="314">
        <v>2.2219374269099532</v>
      </c>
      <c r="U14" s="70">
        <v>126239</v>
      </c>
      <c r="V14" s="70">
        <v>2800</v>
      </c>
      <c r="W14" s="314">
        <v>2.2180150349733441</v>
      </c>
      <c r="X14" s="344">
        <v>122503</v>
      </c>
      <c r="Y14" s="1009">
        <v>2375</v>
      </c>
      <c r="Z14" s="703">
        <v>1.9387280311502575</v>
      </c>
      <c r="AA14" s="70">
        <v>126152</v>
      </c>
      <c r="AB14" s="1005">
        <v>3468</v>
      </c>
      <c r="AC14" s="314">
        <v>2.7490646204578604</v>
      </c>
      <c r="AD14" s="70">
        <v>127552</v>
      </c>
      <c r="AE14" s="1004">
        <v>3934</v>
      </c>
      <c r="AF14" s="314">
        <v>3.0842323130958356</v>
      </c>
      <c r="AG14" s="70">
        <v>120823</v>
      </c>
      <c r="AH14" s="1016">
        <v>4318</v>
      </c>
      <c r="AI14" s="314">
        <v>3.5738228648518908</v>
      </c>
    </row>
    <row r="15" spans="1:35" s="429" customFormat="1" ht="15" customHeight="1">
      <c r="A15" s="421" t="s">
        <v>190</v>
      </c>
      <c r="B15" s="399" t="s">
        <v>191</v>
      </c>
      <c r="C15" s="421" t="s">
        <v>356</v>
      </c>
      <c r="D15" s="455">
        <v>1.1399999999999999</v>
      </c>
      <c r="E15" s="314">
        <v>1.1100000000000001</v>
      </c>
      <c r="F15" s="890"/>
      <c r="K15" s="421" t="s">
        <v>356</v>
      </c>
      <c r="L15" s="70">
        <v>201554</v>
      </c>
      <c r="M15" s="70">
        <v>1503</v>
      </c>
      <c r="N15" s="314">
        <v>0.74570586542564277</v>
      </c>
      <c r="O15" s="70">
        <v>189323</v>
      </c>
      <c r="P15" s="70">
        <v>1636</v>
      </c>
      <c r="Q15" s="314">
        <v>0.86413166915799977</v>
      </c>
      <c r="R15" s="70">
        <v>192939</v>
      </c>
      <c r="S15" s="70">
        <v>2170</v>
      </c>
      <c r="T15" s="314">
        <v>1.1247078092039453</v>
      </c>
      <c r="U15" s="70">
        <v>200485</v>
      </c>
      <c r="V15" s="70">
        <v>3616</v>
      </c>
      <c r="W15" s="314">
        <v>1.8036262064493602</v>
      </c>
      <c r="X15" s="344">
        <v>191763</v>
      </c>
      <c r="Y15" s="848">
        <v>1997</v>
      </c>
      <c r="Z15" s="703">
        <v>1.0413896319936589</v>
      </c>
      <c r="AA15" s="70">
        <v>192518</v>
      </c>
      <c r="AB15" s="848">
        <v>2842</v>
      </c>
      <c r="AC15" s="314">
        <v>1.4762255996841853</v>
      </c>
      <c r="AD15" s="70">
        <v>192291</v>
      </c>
      <c r="AE15" s="848">
        <v>2715</v>
      </c>
      <c r="AF15" s="314">
        <v>1.4119225548777634</v>
      </c>
      <c r="AG15" s="70">
        <v>194099</v>
      </c>
      <c r="AH15" s="848">
        <v>1006</v>
      </c>
      <c r="AI15" s="314">
        <v>0.51829221170639728</v>
      </c>
    </row>
    <row r="16" spans="1:35" s="429" customFormat="1" ht="15" customHeight="1">
      <c r="A16" s="421" t="s">
        <v>190</v>
      </c>
      <c r="B16" s="399" t="s">
        <v>172</v>
      </c>
      <c r="C16" s="421" t="s">
        <v>357</v>
      </c>
      <c r="D16" s="455">
        <v>4.0199999999999996</v>
      </c>
      <c r="E16" s="314">
        <v>4.9400000000000004</v>
      </c>
      <c r="F16" s="890"/>
      <c r="K16" s="421" t="s">
        <v>357</v>
      </c>
      <c r="L16" s="70">
        <v>48159</v>
      </c>
      <c r="M16" s="70">
        <v>2234</v>
      </c>
      <c r="N16" s="314">
        <v>4.6388006395481636</v>
      </c>
      <c r="O16" s="70">
        <v>48235</v>
      </c>
      <c r="P16" s="70">
        <v>2191</v>
      </c>
      <c r="Q16" s="314">
        <v>4.5423447703949416</v>
      </c>
      <c r="R16" s="70">
        <v>48853</v>
      </c>
      <c r="S16" s="70">
        <v>1789</v>
      </c>
      <c r="T16" s="314">
        <v>3.6620064274456019</v>
      </c>
      <c r="U16" s="70">
        <v>49572</v>
      </c>
      <c r="V16" s="70">
        <v>1613</v>
      </c>
      <c r="W16" s="314">
        <v>3.2538529815218267</v>
      </c>
      <c r="X16" s="344">
        <v>47777</v>
      </c>
      <c r="Y16" s="1009">
        <v>1759</v>
      </c>
      <c r="Z16" s="703">
        <v>3.681687841429977</v>
      </c>
      <c r="AA16" s="70">
        <v>43834</v>
      </c>
      <c r="AB16" s="1005">
        <v>2465</v>
      </c>
      <c r="AC16" s="314">
        <v>5.62348861614272</v>
      </c>
      <c r="AD16" s="70">
        <v>45282</v>
      </c>
      <c r="AE16" s="1004">
        <v>2359</v>
      </c>
      <c r="AF16" s="314">
        <v>5.2095755487831807</v>
      </c>
      <c r="AG16" s="70">
        <v>40488</v>
      </c>
      <c r="AH16" s="1016">
        <v>2171</v>
      </c>
      <c r="AI16" s="314">
        <v>5.3620825923730484</v>
      </c>
    </row>
    <row r="17" spans="1:35" s="429" customFormat="1" ht="15" customHeight="1">
      <c r="A17" s="421" t="s">
        <v>269</v>
      </c>
      <c r="B17" s="399" t="s">
        <v>271</v>
      </c>
      <c r="C17" s="421" t="s">
        <v>358</v>
      </c>
      <c r="D17" s="455">
        <v>0.93</v>
      </c>
      <c r="E17" s="314">
        <v>1.22</v>
      </c>
      <c r="F17" s="890"/>
      <c r="K17" s="421" t="s">
        <v>358</v>
      </c>
      <c r="L17" s="70">
        <v>3317893</v>
      </c>
      <c r="M17" s="70">
        <v>41126</v>
      </c>
      <c r="N17" s="314">
        <v>1.2395215879475319</v>
      </c>
      <c r="O17" s="70">
        <v>3373878</v>
      </c>
      <c r="P17" s="70">
        <v>28488</v>
      </c>
      <c r="Q17" s="314">
        <v>0.84436959486976115</v>
      </c>
      <c r="R17" s="70">
        <v>3336584</v>
      </c>
      <c r="S17" s="70">
        <v>26739</v>
      </c>
      <c r="T17" s="314">
        <v>0.80138848594850298</v>
      </c>
      <c r="U17" s="70">
        <v>3383068</v>
      </c>
      <c r="V17" s="70">
        <v>27843</v>
      </c>
      <c r="W17" s="314">
        <v>0.82301035628015751</v>
      </c>
      <c r="X17" s="344">
        <v>3337366</v>
      </c>
      <c r="Y17" s="848">
        <v>40045</v>
      </c>
      <c r="Z17" s="703">
        <v>1.1998983629604905</v>
      </c>
      <c r="AA17" s="70">
        <v>3422539</v>
      </c>
      <c r="AB17" s="848">
        <v>39404</v>
      </c>
      <c r="AC17" s="314">
        <v>1.1513090135715034</v>
      </c>
      <c r="AD17" s="70">
        <v>3469123</v>
      </c>
      <c r="AE17" s="848">
        <v>39063</v>
      </c>
      <c r="AF17" s="314">
        <v>1.1260194579436935</v>
      </c>
      <c r="AG17" s="70">
        <v>3505179</v>
      </c>
      <c r="AH17" s="848">
        <v>49135</v>
      </c>
      <c r="AI17" s="314">
        <v>1.401782904667636</v>
      </c>
    </row>
    <row r="18" spans="1:35" s="429" customFormat="1" ht="15" customHeight="1">
      <c r="A18" s="421" t="s">
        <v>216</v>
      </c>
      <c r="B18" s="399" t="s">
        <v>172</v>
      </c>
      <c r="C18" s="423" t="s">
        <v>360</v>
      </c>
      <c r="D18" s="455">
        <v>13.4</v>
      </c>
      <c r="E18" s="314">
        <v>14.94</v>
      </c>
      <c r="F18" s="890"/>
      <c r="K18" s="423" t="s">
        <v>360</v>
      </c>
      <c r="L18" s="70">
        <v>121855</v>
      </c>
      <c r="M18" s="70">
        <v>16552</v>
      </c>
      <c r="N18" s="314">
        <v>13.58335726888515</v>
      </c>
      <c r="O18" s="70">
        <v>122406</v>
      </c>
      <c r="P18" s="70">
        <v>15586</v>
      </c>
      <c r="Q18" s="314">
        <v>12.73303596228943</v>
      </c>
      <c r="R18" s="70">
        <v>121743</v>
      </c>
      <c r="S18" s="70">
        <v>14264</v>
      </c>
      <c r="T18" s="314">
        <v>11.716484726021209</v>
      </c>
      <c r="U18" s="70">
        <v>127093</v>
      </c>
      <c r="V18" s="70">
        <v>19654</v>
      </c>
      <c r="W18" s="314">
        <v>15.464266324659894</v>
      </c>
      <c r="X18" s="344">
        <v>127524</v>
      </c>
      <c r="Y18" s="1009">
        <v>17451</v>
      </c>
      <c r="Z18" s="703">
        <v>13.684482920861955</v>
      </c>
      <c r="AA18" s="70">
        <v>129604</v>
      </c>
      <c r="AB18" s="1005">
        <v>17031</v>
      </c>
      <c r="AC18" s="314">
        <v>13.140798123514706</v>
      </c>
      <c r="AD18" s="70">
        <v>133406</v>
      </c>
      <c r="AE18" s="1004">
        <v>21011</v>
      </c>
      <c r="AF18" s="314">
        <v>15.749666431794672</v>
      </c>
      <c r="AG18" s="70">
        <v>138438</v>
      </c>
      <c r="AH18" s="1016">
        <v>23513</v>
      </c>
      <c r="AI18" s="314">
        <v>16.984498475852007</v>
      </c>
    </row>
    <row r="19" spans="1:35" s="429" customFormat="1" ht="15" customHeight="1">
      <c r="A19" s="421" t="s">
        <v>216</v>
      </c>
      <c r="B19" s="399" t="s">
        <v>172</v>
      </c>
      <c r="C19" s="421" t="s">
        <v>361</v>
      </c>
      <c r="D19" s="455">
        <v>7.64</v>
      </c>
      <c r="E19" s="314">
        <v>8.17</v>
      </c>
      <c r="F19" s="890"/>
      <c r="K19" s="421" t="s">
        <v>361</v>
      </c>
      <c r="L19" s="70">
        <v>36045</v>
      </c>
      <c r="M19" s="70">
        <v>3418</v>
      </c>
      <c r="N19" s="314">
        <v>9.4825912054376467</v>
      </c>
      <c r="O19" s="70">
        <v>35672</v>
      </c>
      <c r="P19" s="70">
        <v>2231</v>
      </c>
      <c r="Q19" s="314">
        <v>6.2542049786947747</v>
      </c>
      <c r="R19" s="70">
        <v>35241</v>
      </c>
      <c r="S19" s="70">
        <v>1638</v>
      </c>
      <c r="T19" s="314">
        <v>4.6479952328254024</v>
      </c>
      <c r="U19" s="70">
        <v>39495</v>
      </c>
      <c r="V19" s="70">
        <v>3906</v>
      </c>
      <c r="W19" s="314">
        <v>9.8898594758830232</v>
      </c>
      <c r="X19" s="344">
        <v>36208</v>
      </c>
      <c r="Y19" s="1009">
        <v>3139</v>
      </c>
      <c r="Z19" s="703">
        <v>8.6693548387096779</v>
      </c>
      <c r="AA19" s="70">
        <v>39691</v>
      </c>
      <c r="AB19" s="1005">
        <v>2140</v>
      </c>
      <c r="AC19" s="314">
        <v>5.3916505001133759</v>
      </c>
      <c r="AD19" s="70">
        <v>38001</v>
      </c>
      <c r="AE19" s="1004">
        <v>3043</v>
      </c>
      <c r="AF19" s="314">
        <v>8.0076840083155698</v>
      </c>
      <c r="AG19" s="70">
        <v>40673</v>
      </c>
      <c r="AH19" s="1016">
        <v>4312</v>
      </c>
      <c r="AI19" s="314">
        <v>10.601627615371376</v>
      </c>
    </row>
    <row r="20" spans="1:35" s="429" customFormat="1" ht="15" customHeight="1">
      <c r="A20" s="421" t="s">
        <v>224</v>
      </c>
      <c r="B20" s="399" t="s">
        <v>172</v>
      </c>
      <c r="C20" s="421" t="s">
        <v>363</v>
      </c>
      <c r="D20" s="455">
        <v>9.56</v>
      </c>
      <c r="E20" s="314">
        <v>12.71</v>
      </c>
      <c r="F20" s="890"/>
      <c r="K20" s="421" t="s">
        <v>363</v>
      </c>
      <c r="L20" s="70">
        <v>73144</v>
      </c>
      <c r="M20" s="70">
        <v>6418</v>
      </c>
      <c r="N20" s="314">
        <v>8.774472273870721</v>
      </c>
      <c r="O20" s="70">
        <v>69696</v>
      </c>
      <c r="P20" s="70">
        <v>7591</v>
      </c>
      <c r="Q20" s="314">
        <v>10.891586317722682</v>
      </c>
      <c r="R20" s="70">
        <v>73242</v>
      </c>
      <c r="S20" s="70">
        <v>5923</v>
      </c>
      <c r="T20" s="314">
        <v>8.086890035771825</v>
      </c>
      <c r="U20" s="70">
        <v>72592</v>
      </c>
      <c r="V20" s="70">
        <v>7663</v>
      </c>
      <c r="W20" s="314">
        <v>10.55625964293586</v>
      </c>
      <c r="X20" s="344">
        <v>68581</v>
      </c>
      <c r="Y20" s="1009">
        <v>7259</v>
      </c>
      <c r="Z20" s="703">
        <v>10.584564237908459</v>
      </c>
      <c r="AA20" s="70">
        <v>71332</v>
      </c>
      <c r="AB20" s="1005">
        <v>7905</v>
      </c>
      <c r="AC20" s="314">
        <v>11.081982840800762</v>
      </c>
      <c r="AD20" s="70">
        <v>71272</v>
      </c>
      <c r="AE20" s="1004">
        <v>8849</v>
      </c>
      <c r="AF20" s="314">
        <v>12.415815467504771</v>
      </c>
      <c r="AG20" s="70">
        <v>77513</v>
      </c>
      <c r="AH20" s="1016">
        <v>12684</v>
      </c>
      <c r="AI20" s="314">
        <v>16.363706733064131</v>
      </c>
    </row>
    <row r="21" spans="1:35" s="429" customFormat="1" ht="15" customHeight="1">
      <c r="A21" s="421" t="s">
        <v>224</v>
      </c>
      <c r="B21" s="399" t="s">
        <v>172</v>
      </c>
      <c r="C21" s="421" t="s">
        <v>364</v>
      </c>
      <c r="D21" s="455">
        <v>3.01</v>
      </c>
      <c r="E21" s="314">
        <v>3.34</v>
      </c>
      <c r="F21" s="890"/>
      <c r="K21" s="421" t="s">
        <v>364</v>
      </c>
      <c r="L21" s="70">
        <v>106384</v>
      </c>
      <c r="M21" s="70">
        <v>3691</v>
      </c>
      <c r="N21" s="314">
        <v>3.4695066927357496</v>
      </c>
      <c r="O21" s="70">
        <v>109599</v>
      </c>
      <c r="P21" s="70">
        <v>3480</v>
      </c>
      <c r="Q21" s="314">
        <v>3.1752114526592394</v>
      </c>
      <c r="R21" s="70">
        <v>108872</v>
      </c>
      <c r="S21" s="70">
        <v>2659</v>
      </c>
      <c r="T21" s="314">
        <v>2.4423175839517968</v>
      </c>
      <c r="U21" s="70">
        <v>103994</v>
      </c>
      <c r="V21" s="70">
        <v>3079</v>
      </c>
      <c r="W21" s="314">
        <v>2.9607477354462759</v>
      </c>
      <c r="X21" s="344">
        <v>109862</v>
      </c>
      <c r="Y21" s="1009">
        <v>3690</v>
      </c>
      <c r="Z21" s="703">
        <v>3.3587591705958384</v>
      </c>
      <c r="AA21" s="70">
        <v>107424</v>
      </c>
      <c r="AB21" s="1005">
        <v>4820</v>
      </c>
      <c r="AC21" s="314">
        <v>4.4868930592791179</v>
      </c>
      <c r="AD21" s="70">
        <v>110152</v>
      </c>
      <c r="AE21" s="1004">
        <v>3762</v>
      </c>
      <c r="AF21" s="314">
        <v>3.4152807030285426</v>
      </c>
      <c r="AG21" s="70">
        <v>111572</v>
      </c>
      <c r="AH21" s="1016">
        <v>2395</v>
      </c>
      <c r="AI21" s="314">
        <v>2.1465959201233282</v>
      </c>
    </row>
    <row r="22" spans="1:35" s="429" customFormat="1" ht="15" customHeight="1">
      <c r="A22" s="421" t="s">
        <v>224</v>
      </c>
      <c r="B22" s="399" t="s">
        <v>172</v>
      </c>
      <c r="C22" s="421" t="s">
        <v>365</v>
      </c>
      <c r="D22" s="455">
        <v>7.4</v>
      </c>
      <c r="E22" s="314">
        <v>7.67</v>
      </c>
      <c r="F22" s="890"/>
      <c r="K22" s="421" t="s">
        <v>365</v>
      </c>
      <c r="L22" s="70">
        <v>42056</v>
      </c>
      <c r="M22" s="70">
        <v>4295</v>
      </c>
      <c r="N22" s="314">
        <v>10.212573711242154</v>
      </c>
      <c r="O22" s="70">
        <v>43128</v>
      </c>
      <c r="P22" s="70">
        <v>2885</v>
      </c>
      <c r="Q22" s="314">
        <v>6.6893897236134299</v>
      </c>
      <c r="R22" s="70">
        <v>44688</v>
      </c>
      <c r="S22" s="70">
        <v>2307</v>
      </c>
      <c r="T22" s="314">
        <v>5.1624597207303973</v>
      </c>
      <c r="U22" s="70">
        <v>47649</v>
      </c>
      <c r="V22" s="70">
        <v>3648</v>
      </c>
      <c r="W22" s="314">
        <v>7.6559843858213181</v>
      </c>
      <c r="X22" s="344">
        <v>50485</v>
      </c>
      <c r="Y22" s="1009">
        <v>4163</v>
      </c>
      <c r="Z22" s="703">
        <v>8.2460136674259683</v>
      </c>
      <c r="AA22" s="70">
        <v>48200</v>
      </c>
      <c r="AB22" s="1005">
        <v>2260</v>
      </c>
      <c r="AC22" s="314">
        <v>4.6887966804979255</v>
      </c>
      <c r="AD22" s="70">
        <v>51421</v>
      </c>
      <c r="AE22" s="1004">
        <v>3265</v>
      </c>
      <c r="AF22" s="314">
        <v>6.3495459053694017</v>
      </c>
      <c r="AG22" s="70">
        <v>54449</v>
      </c>
      <c r="AH22" s="1016">
        <v>5995</v>
      </c>
      <c r="AI22" s="314">
        <v>11.010303219526529</v>
      </c>
    </row>
    <row r="23" spans="1:35" s="429" customFormat="1" ht="15" customHeight="1">
      <c r="A23" s="421" t="s">
        <v>326</v>
      </c>
      <c r="B23" s="399" t="s">
        <v>172</v>
      </c>
      <c r="C23" s="421" t="s">
        <v>366</v>
      </c>
      <c r="D23" s="455">
        <v>5.66</v>
      </c>
      <c r="E23" s="314">
        <v>7.4</v>
      </c>
      <c r="F23" s="890"/>
      <c r="K23" s="421" t="s">
        <v>366</v>
      </c>
      <c r="L23" s="70">
        <v>95428</v>
      </c>
      <c r="M23" s="70">
        <v>8499</v>
      </c>
      <c r="N23" s="314">
        <v>8.906191055036258</v>
      </c>
      <c r="O23" s="70">
        <v>93191</v>
      </c>
      <c r="P23" s="70">
        <v>2358</v>
      </c>
      <c r="Q23" s="314">
        <v>2.5302872594993078</v>
      </c>
      <c r="R23" s="70">
        <v>94406</v>
      </c>
      <c r="S23" s="70">
        <v>3455</v>
      </c>
      <c r="T23" s="314">
        <v>3.6597250174777027</v>
      </c>
      <c r="U23" s="70">
        <v>96991</v>
      </c>
      <c r="V23" s="70">
        <v>7195</v>
      </c>
      <c r="W23" s="314">
        <v>7.4182140610984524</v>
      </c>
      <c r="X23" s="344">
        <v>91501</v>
      </c>
      <c r="Y23" s="848">
        <v>10343</v>
      </c>
      <c r="Z23" s="703">
        <v>11.30370159888963</v>
      </c>
      <c r="AA23" s="70">
        <v>88205</v>
      </c>
      <c r="AB23" s="848">
        <v>7227</v>
      </c>
      <c r="AC23" s="314">
        <v>8.1934130718213254</v>
      </c>
      <c r="AD23" s="70">
        <v>87886</v>
      </c>
      <c r="AE23" s="848">
        <v>3691</v>
      </c>
      <c r="AF23" s="314">
        <v>4.199758778417495</v>
      </c>
      <c r="AG23" s="70">
        <v>89591</v>
      </c>
      <c r="AH23" s="848">
        <v>5187</v>
      </c>
      <c r="AI23" s="314">
        <v>5.7896440490674284</v>
      </c>
    </row>
    <row r="24" spans="1:35" s="429" customFormat="1" ht="15" customHeight="1">
      <c r="A24" s="421" t="s">
        <v>233</v>
      </c>
      <c r="B24" s="399" t="s">
        <v>235</v>
      </c>
      <c r="C24" s="421" t="s">
        <v>368</v>
      </c>
      <c r="D24" s="455">
        <v>3.01</v>
      </c>
      <c r="E24" s="314">
        <v>1.75</v>
      </c>
      <c r="F24" s="890"/>
      <c r="K24" s="421" t="s">
        <v>368</v>
      </c>
      <c r="L24" s="70">
        <v>204629</v>
      </c>
      <c r="M24" s="70">
        <v>6208</v>
      </c>
      <c r="N24" s="314">
        <v>3.0337830903733098</v>
      </c>
      <c r="O24" s="70">
        <v>210985</v>
      </c>
      <c r="P24" s="70">
        <v>6433</v>
      </c>
      <c r="Q24" s="314">
        <v>3.0490319217005948</v>
      </c>
      <c r="R24" s="70">
        <v>215777</v>
      </c>
      <c r="S24" s="70">
        <v>5905</v>
      </c>
      <c r="T24" s="314">
        <v>2.7366216047122722</v>
      </c>
      <c r="U24" s="70">
        <v>202730</v>
      </c>
      <c r="V24" s="70">
        <v>6531</v>
      </c>
      <c r="W24" s="314">
        <v>3.2215261678094018</v>
      </c>
      <c r="X24" s="344">
        <v>210819</v>
      </c>
      <c r="Y24" s="848">
        <v>4927</v>
      </c>
      <c r="Z24" s="703">
        <v>2.3370758802574723</v>
      </c>
      <c r="AA24" s="70">
        <v>206606</v>
      </c>
      <c r="AB24" s="848">
        <v>3812</v>
      </c>
      <c r="AC24" s="314">
        <v>1.8450577427567447</v>
      </c>
      <c r="AD24" s="70">
        <v>207326</v>
      </c>
      <c r="AE24" s="848">
        <v>2915</v>
      </c>
      <c r="AF24" s="314">
        <v>1.4059982828974658</v>
      </c>
      <c r="AG24" s="70">
        <v>212713</v>
      </c>
      <c r="AH24" s="848">
        <v>2973</v>
      </c>
      <c r="AI24" s="314">
        <v>1.3976578770455967</v>
      </c>
    </row>
    <row r="25" spans="1:35" s="429" customFormat="1" ht="15" customHeight="1">
      <c r="A25" s="421" t="s">
        <v>233</v>
      </c>
      <c r="B25" s="399" t="s">
        <v>235</v>
      </c>
      <c r="C25" s="423" t="s">
        <v>369</v>
      </c>
      <c r="D25" s="455">
        <v>2.88</v>
      </c>
      <c r="E25" s="314">
        <v>3.56</v>
      </c>
      <c r="F25" s="890"/>
      <c r="K25" s="423" t="s">
        <v>369</v>
      </c>
      <c r="L25" s="70">
        <v>105291</v>
      </c>
      <c r="M25" s="70">
        <v>2145</v>
      </c>
      <c r="N25" s="314">
        <v>2.0372111576488017</v>
      </c>
      <c r="O25" s="70">
        <v>106479</v>
      </c>
      <c r="P25" s="70">
        <v>3316</v>
      </c>
      <c r="Q25" s="314">
        <v>3.1142290968172128</v>
      </c>
      <c r="R25" s="70">
        <v>110570</v>
      </c>
      <c r="S25" s="70">
        <v>3014</v>
      </c>
      <c r="T25" s="314">
        <v>2.7258750113050558</v>
      </c>
      <c r="U25" s="70">
        <v>115116</v>
      </c>
      <c r="V25" s="70">
        <v>4144</v>
      </c>
      <c r="W25" s="314">
        <v>3.5998471107404706</v>
      </c>
      <c r="X25" s="344">
        <v>116919</v>
      </c>
      <c r="Y25" s="848">
        <v>5383</v>
      </c>
      <c r="Z25" s="703">
        <v>4.604042114626365</v>
      </c>
      <c r="AA25" s="70">
        <v>114494</v>
      </c>
      <c r="AB25" s="848">
        <v>4609</v>
      </c>
      <c r="AC25" s="314">
        <v>4.025538456163642</v>
      </c>
      <c r="AD25" s="70">
        <v>116569</v>
      </c>
      <c r="AE25" s="848">
        <v>4140</v>
      </c>
      <c r="AF25" s="314">
        <v>3.5515445787473512</v>
      </c>
      <c r="AG25" s="70">
        <v>114843</v>
      </c>
      <c r="AH25" s="1016">
        <v>2338</v>
      </c>
      <c r="AI25" s="314">
        <v>2.035822818978954</v>
      </c>
    </row>
    <row r="26" spans="1:35" s="429" customFormat="1" ht="15" customHeight="1">
      <c r="A26" s="421" t="s">
        <v>233</v>
      </c>
      <c r="B26" s="399" t="s">
        <v>235</v>
      </c>
      <c r="C26" s="421" t="s">
        <v>370</v>
      </c>
      <c r="D26" s="455">
        <v>4.95</v>
      </c>
      <c r="E26" s="314">
        <v>5.7</v>
      </c>
      <c r="F26" s="890"/>
      <c r="K26" s="421" t="s">
        <v>370</v>
      </c>
      <c r="L26" s="70">
        <v>22824</v>
      </c>
      <c r="M26" s="70">
        <v>1182</v>
      </c>
      <c r="N26" s="314">
        <v>5.1787592008412195</v>
      </c>
      <c r="O26" s="70">
        <v>22312</v>
      </c>
      <c r="P26" s="70">
        <v>836</v>
      </c>
      <c r="Q26" s="314">
        <v>3.7468626747938329</v>
      </c>
      <c r="R26" s="70">
        <v>22648</v>
      </c>
      <c r="S26" s="70">
        <v>1389</v>
      </c>
      <c r="T26" s="314">
        <v>6.1329918756623103</v>
      </c>
      <c r="U26" s="70">
        <v>23327</v>
      </c>
      <c r="V26" s="70">
        <v>1106</v>
      </c>
      <c r="W26" s="314">
        <v>4.7412869207356279</v>
      </c>
      <c r="X26" s="344">
        <v>23236</v>
      </c>
      <c r="Y26" s="848">
        <v>1214</v>
      </c>
      <c r="Z26" s="703">
        <v>5.2246514029953524</v>
      </c>
      <c r="AA26" s="70">
        <v>22696</v>
      </c>
      <c r="AB26" s="1005">
        <v>1591</v>
      </c>
      <c r="AC26" s="314">
        <v>7.0100458230525202</v>
      </c>
      <c r="AD26" s="70">
        <v>21742</v>
      </c>
      <c r="AE26" s="1004">
        <v>1169</v>
      </c>
      <c r="AF26" s="314">
        <v>5.3766902768834512</v>
      </c>
      <c r="AG26" s="70">
        <v>21620</v>
      </c>
      <c r="AH26" s="1016">
        <v>1119</v>
      </c>
      <c r="AI26" s="314">
        <v>5.1757631822386676</v>
      </c>
    </row>
    <row r="27" spans="1:35" s="429" customFormat="1" ht="15" customHeight="1">
      <c r="A27" s="421" t="s">
        <v>233</v>
      </c>
      <c r="B27" s="399" t="s">
        <v>235</v>
      </c>
      <c r="C27" s="421" t="s">
        <v>371</v>
      </c>
      <c r="D27" s="455">
        <v>5.04</v>
      </c>
      <c r="E27" s="314">
        <v>6.26</v>
      </c>
      <c r="F27" s="890"/>
      <c r="K27" s="421" t="s">
        <v>371</v>
      </c>
      <c r="L27" s="70">
        <v>44423</v>
      </c>
      <c r="M27" s="70">
        <v>2459</v>
      </c>
      <c r="N27" s="314">
        <v>5.5354208405555685</v>
      </c>
      <c r="O27" s="70">
        <v>47185</v>
      </c>
      <c r="P27" s="70">
        <v>2015</v>
      </c>
      <c r="Q27" s="314">
        <v>4.2704249231747378</v>
      </c>
      <c r="R27" s="70">
        <v>45110</v>
      </c>
      <c r="S27" s="70">
        <v>2129</v>
      </c>
      <c r="T27" s="314">
        <v>4.7195743737530478</v>
      </c>
      <c r="U27" s="70">
        <v>44399</v>
      </c>
      <c r="V27" s="70">
        <v>2528</v>
      </c>
      <c r="W27" s="314">
        <v>5.6938219329264177</v>
      </c>
      <c r="X27" s="344">
        <v>43802</v>
      </c>
      <c r="Y27" s="848">
        <v>2295</v>
      </c>
      <c r="Z27" s="703">
        <v>5.2394867814255059</v>
      </c>
      <c r="AA27" s="70">
        <v>43631</v>
      </c>
      <c r="AB27" s="1005">
        <v>3446</v>
      </c>
      <c r="AC27" s="314">
        <v>7.8980541358208614</v>
      </c>
      <c r="AD27" s="70">
        <v>47943</v>
      </c>
      <c r="AE27" s="1004">
        <v>3093</v>
      </c>
      <c r="AF27" s="314">
        <v>6.4514110506226148</v>
      </c>
      <c r="AG27" s="70">
        <v>44566</v>
      </c>
      <c r="AH27" s="1016">
        <v>2433</v>
      </c>
      <c r="AI27" s="314">
        <v>5.4593187631826954</v>
      </c>
    </row>
    <row r="28" spans="1:35" s="429" customFormat="1" ht="15" customHeight="1">
      <c r="A28" s="421" t="s">
        <v>233</v>
      </c>
      <c r="B28" s="399" t="s">
        <v>172</v>
      </c>
      <c r="C28" s="421" t="s">
        <v>372</v>
      </c>
      <c r="D28" s="455">
        <v>4.01</v>
      </c>
      <c r="E28" s="314">
        <v>4.6900000000000004</v>
      </c>
      <c r="F28" s="890"/>
      <c r="K28" s="421" t="s">
        <v>372</v>
      </c>
      <c r="L28" s="70">
        <v>65168</v>
      </c>
      <c r="M28" s="70">
        <v>2942</v>
      </c>
      <c r="N28" s="314">
        <v>4.5144856371225144</v>
      </c>
      <c r="O28" s="70">
        <v>65155</v>
      </c>
      <c r="P28" s="70">
        <v>3417</v>
      </c>
      <c r="Q28" s="314">
        <v>5.2444171590821886</v>
      </c>
      <c r="R28" s="70">
        <v>67363</v>
      </c>
      <c r="S28" s="70">
        <v>2430</v>
      </c>
      <c r="T28" s="314">
        <v>3.6073215266540979</v>
      </c>
      <c r="U28" s="70">
        <v>67080</v>
      </c>
      <c r="V28" s="70">
        <v>1825</v>
      </c>
      <c r="W28" s="314">
        <v>2.7206320810971976</v>
      </c>
      <c r="X28" s="344">
        <v>67697</v>
      </c>
      <c r="Y28" s="1009">
        <v>3279</v>
      </c>
      <c r="Z28" s="703">
        <v>4.8436415203037066</v>
      </c>
      <c r="AA28" s="70">
        <v>72311</v>
      </c>
      <c r="AB28" s="1005">
        <v>4000</v>
      </c>
      <c r="AC28" s="314">
        <v>5.5316618495111394</v>
      </c>
      <c r="AD28" s="70">
        <v>76446</v>
      </c>
      <c r="AE28" s="1004">
        <v>2919</v>
      </c>
      <c r="AF28" s="314">
        <v>3.8183816026999451</v>
      </c>
      <c r="AG28" s="70">
        <v>74514</v>
      </c>
      <c r="AH28" s="1016">
        <v>3435</v>
      </c>
      <c r="AI28" s="314">
        <v>4.6098719703679842</v>
      </c>
    </row>
    <row r="29" spans="1:35" s="429" customFormat="1" ht="15" customHeight="1">
      <c r="A29" s="421" t="s">
        <v>373</v>
      </c>
      <c r="B29" s="399" t="s">
        <v>172</v>
      </c>
      <c r="C29" s="421" t="s">
        <v>374</v>
      </c>
      <c r="D29" s="455">
        <v>11.24</v>
      </c>
      <c r="E29" s="314">
        <v>10.84</v>
      </c>
      <c r="F29" s="890"/>
      <c r="K29" s="421" t="s">
        <v>374</v>
      </c>
      <c r="L29" s="70">
        <v>25979</v>
      </c>
      <c r="M29" s="70">
        <v>3121</v>
      </c>
      <c r="N29" s="314">
        <v>12.013549405288888</v>
      </c>
      <c r="O29" s="70">
        <v>26922</v>
      </c>
      <c r="P29" s="70">
        <v>2949</v>
      </c>
      <c r="Q29" s="314">
        <v>10.953866726097615</v>
      </c>
      <c r="R29" s="70">
        <v>24975</v>
      </c>
      <c r="S29" s="70">
        <v>2924</v>
      </c>
      <c r="T29" s="314">
        <v>11.707707707707709</v>
      </c>
      <c r="U29" s="70">
        <v>25057</v>
      </c>
      <c r="V29" s="70">
        <v>2579</v>
      </c>
      <c r="W29" s="314">
        <v>10.292533024703676</v>
      </c>
      <c r="X29" s="344">
        <v>25069</v>
      </c>
      <c r="Y29" s="1009">
        <v>2976</v>
      </c>
      <c r="Z29" s="703">
        <v>11.87123539032271</v>
      </c>
      <c r="AA29" s="70">
        <v>24785</v>
      </c>
      <c r="AB29" s="1005">
        <v>3060</v>
      </c>
      <c r="AC29" s="314">
        <v>12.346177123260036</v>
      </c>
      <c r="AD29" s="70">
        <v>22563</v>
      </c>
      <c r="AE29" s="1004">
        <v>1999</v>
      </c>
      <c r="AF29" s="314">
        <v>8.8596374595576837</v>
      </c>
      <c r="AG29" s="70">
        <v>24525</v>
      </c>
      <c r="AH29" s="1016">
        <v>2470</v>
      </c>
      <c r="AI29" s="314">
        <v>10.071355759429155</v>
      </c>
    </row>
    <row r="30" spans="1:35" s="429" customFormat="1" ht="15" customHeight="1">
      <c r="A30" s="421" t="s">
        <v>373</v>
      </c>
      <c r="B30" s="399" t="s">
        <v>172</v>
      </c>
      <c r="C30" s="423" t="s">
        <v>375</v>
      </c>
      <c r="D30" s="455">
        <v>1.8</v>
      </c>
      <c r="E30" s="314">
        <v>1.43</v>
      </c>
      <c r="F30" s="890"/>
      <c r="K30" s="423" t="s">
        <v>375</v>
      </c>
      <c r="L30" s="70">
        <v>128084</v>
      </c>
      <c r="M30" s="70">
        <v>3467</v>
      </c>
      <c r="N30" s="314">
        <v>2.7068174010805408</v>
      </c>
      <c r="O30" s="70">
        <v>127151</v>
      </c>
      <c r="P30" s="70">
        <v>2223</v>
      </c>
      <c r="Q30" s="314">
        <v>1.7483149955564643</v>
      </c>
      <c r="R30" s="70">
        <v>126423</v>
      </c>
      <c r="S30" s="70">
        <v>1662</v>
      </c>
      <c r="T30" s="314">
        <v>1.314634204219169</v>
      </c>
      <c r="U30" s="70">
        <v>131064</v>
      </c>
      <c r="V30" s="70">
        <v>1855</v>
      </c>
      <c r="W30" s="314">
        <v>1.4153390709882194</v>
      </c>
      <c r="X30" s="344">
        <v>128777</v>
      </c>
      <c r="Y30" s="1009">
        <v>2417</v>
      </c>
      <c r="Z30" s="703">
        <v>1.8768879535941978</v>
      </c>
      <c r="AA30" s="70">
        <v>133762</v>
      </c>
      <c r="AB30" s="1005">
        <v>1095</v>
      </c>
      <c r="AC30" s="314">
        <v>0.81861814267131172</v>
      </c>
      <c r="AD30" s="70">
        <v>134045</v>
      </c>
      <c r="AE30" s="1004">
        <v>1723</v>
      </c>
      <c r="AF30" s="314">
        <v>1.2853892349584095</v>
      </c>
      <c r="AG30" s="70">
        <v>132406</v>
      </c>
      <c r="AH30" s="1016">
        <v>2340</v>
      </c>
      <c r="AI30" s="314">
        <v>1.7672915124692234</v>
      </c>
    </row>
    <row r="31" spans="1:35" s="429" customFormat="1" ht="15" customHeight="1">
      <c r="A31" s="421" t="s">
        <v>322</v>
      </c>
      <c r="B31" s="399" t="s">
        <v>172</v>
      </c>
      <c r="C31" s="421" t="s">
        <v>376</v>
      </c>
      <c r="D31" s="455">
        <v>1.48</v>
      </c>
      <c r="E31" s="314">
        <v>1.59</v>
      </c>
      <c r="F31" s="890"/>
      <c r="K31" s="421" t="s">
        <v>376</v>
      </c>
      <c r="L31" s="70">
        <v>69737</v>
      </c>
      <c r="M31" s="70">
        <v>878</v>
      </c>
      <c r="N31" s="314">
        <v>1.2590160173222249</v>
      </c>
      <c r="O31" s="70">
        <v>70347</v>
      </c>
      <c r="P31" s="70">
        <v>1285</v>
      </c>
      <c r="Q31" s="314">
        <v>1.8266592747380841</v>
      </c>
      <c r="R31" s="70">
        <v>65725</v>
      </c>
      <c r="S31" s="70">
        <v>924</v>
      </c>
      <c r="T31" s="314">
        <v>1.405857740585774</v>
      </c>
      <c r="U31" s="70">
        <v>66173</v>
      </c>
      <c r="V31" s="70">
        <v>945</v>
      </c>
      <c r="W31" s="314">
        <v>1.4280748945944721</v>
      </c>
      <c r="X31" s="344">
        <v>70771</v>
      </c>
      <c r="Y31" s="1009">
        <v>1123</v>
      </c>
      <c r="Z31" s="703">
        <v>1.5868081558830593</v>
      </c>
      <c r="AA31" s="70">
        <v>71897</v>
      </c>
      <c r="AB31" s="1005">
        <v>1365</v>
      </c>
      <c r="AC31" s="314">
        <v>1.898549313601402</v>
      </c>
      <c r="AD31" s="70">
        <v>72963</v>
      </c>
      <c r="AE31" s="1004">
        <v>1194</v>
      </c>
      <c r="AF31" s="314">
        <v>1.6364458698244315</v>
      </c>
      <c r="AG31" s="70">
        <v>75336</v>
      </c>
      <c r="AH31" s="1016">
        <v>955</v>
      </c>
      <c r="AI31" s="314">
        <v>1.2676542423277053</v>
      </c>
    </row>
    <row r="32" spans="1:35" s="429" customFormat="1" ht="15" customHeight="1">
      <c r="A32" s="421" t="s">
        <v>257</v>
      </c>
      <c r="B32" s="399" t="s">
        <v>172</v>
      </c>
      <c r="C32" s="421" t="s">
        <v>377</v>
      </c>
      <c r="D32" s="455">
        <v>3.7</v>
      </c>
      <c r="E32" s="314">
        <v>4.88</v>
      </c>
      <c r="F32" s="890"/>
      <c r="K32" s="421" t="s">
        <v>377</v>
      </c>
      <c r="L32" s="70">
        <v>76187</v>
      </c>
      <c r="M32" s="70">
        <v>3318</v>
      </c>
      <c r="N32" s="314">
        <v>4.3550737002375737</v>
      </c>
      <c r="O32" s="70">
        <v>75078</v>
      </c>
      <c r="P32" s="70">
        <v>1933</v>
      </c>
      <c r="Q32" s="314">
        <v>2.5746556914142626</v>
      </c>
      <c r="R32" s="70">
        <v>75348</v>
      </c>
      <c r="S32" s="70">
        <v>2995</v>
      </c>
      <c r="T32" s="314">
        <v>3.974889844455062</v>
      </c>
      <c r="U32" s="70">
        <v>76655</v>
      </c>
      <c r="V32" s="70">
        <v>2973</v>
      </c>
      <c r="W32" s="314">
        <v>3.8784162807383731</v>
      </c>
      <c r="X32" s="344">
        <v>77630</v>
      </c>
      <c r="Y32" s="1009">
        <v>4227</v>
      </c>
      <c r="Z32" s="703">
        <v>5.4450598995233799</v>
      </c>
      <c r="AA32" s="70">
        <v>77358</v>
      </c>
      <c r="AB32" s="1005">
        <v>2875</v>
      </c>
      <c r="AC32" s="314">
        <v>3.7164869826003777</v>
      </c>
      <c r="AD32" s="70">
        <v>76098</v>
      </c>
      <c r="AE32" s="1004">
        <v>3632</v>
      </c>
      <c r="AF32" s="314">
        <v>4.7727929774764117</v>
      </c>
      <c r="AG32" s="70">
        <v>73340</v>
      </c>
      <c r="AH32" s="1016">
        <v>4117</v>
      </c>
      <c r="AI32" s="314">
        <v>5.6135805835833104</v>
      </c>
    </row>
    <row r="33" spans="1:35" s="429" customFormat="1" ht="15" customHeight="1">
      <c r="A33" s="421" t="s">
        <v>257</v>
      </c>
      <c r="B33" s="399" t="s">
        <v>172</v>
      </c>
      <c r="C33" s="421" t="s">
        <v>379</v>
      </c>
      <c r="D33" s="455">
        <v>2.02</v>
      </c>
      <c r="E33" s="314">
        <v>4.09</v>
      </c>
      <c r="F33" s="890"/>
      <c r="K33" s="421" t="s">
        <v>379</v>
      </c>
      <c r="L33" s="70">
        <v>102738</v>
      </c>
      <c r="M33" s="70">
        <v>1148</v>
      </c>
      <c r="N33" s="314">
        <v>1.1174054390780432</v>
      </c>
      <c r="O33" s="70">
        <v>106401</v>
      </c>
      <c r="P33" s="70">
        <v>3163</v>
      </c>
      <c r="Q33" s="314">
        <v>2.9727164218381406</v>
      </c>
      <c r="R33" s="70">
        <v>109222</v>
      </c>
      <c r="S33" s="70">
        <v>2825</v>
      </c>
      <c r="T33" s="314">
        <v>2.5864752522385599</v>
      </c>
      <c r="U33" s="70">
        <v>110974</v>
      </c>
      <c r="V33" s="70">
        <v>1547</v>
      </c>
      <c r="W33" s="314">
        <v>1.3940202209526555</v>
      </c>
      <c r="X33" s="344">
        <v>109898</v>
      </c>
      <c r="Y33" s="1009">
        <v>4510</v>
      </c>
      <c r="Z33" s="703">
        <v>4.1038053467761015</v>
      </c>
      <c r="AA33" s="70">
        <v>107445</v>
      </c>
      <c r="AB33" s="1005">
        <v>4575</v>
      </c>
      <c r="AC33" s="314">
        <v>4.2579924612592492</v>
      </c>
      <c r="AD33" s="70">
        <v>112415</v>
      </c>
      <c r="AE33" s="1004">
        <v>4939</v>
      </c>
      <c r="AF33" s="314">
        <v>4.3935417871280524</v>
      </c>
      <c r="AG33" s="70">
        <v>111411</v>
      </c>
      <c r="AH33" s="1016">
        <v>4038</v>
      </c>
      <c r="AI33" s="314">
        <v>3.6244176966367774</v>
      </c>
    </row>
    <row r="34" spans="1:35" s="429" customFormat="1" ht="15" customHeight="1">
      <c r="A34" s="421" t="s">
        <v>265</v>
      </c>
      <c r="B34" s="399" t="s">
        <v>172</v>
      </c>
      <c r="C34" s="421" t="s">
        <v>380</v>
      </c>
      <c r="D34" s="455">
        <v>4.8</v>
      </c>
      <c r="E34" s="314">
        <v>3.19</v>
      </c>
      <c r="F34" s="890"/>
      <c r="K34" s="421" t="s">
        <v>380</v>
      </c>
      <c r="L34" s="70">
        <v>27784</v>
      </c>
      <c r="M34" s="70">
        <v>1384</v>
      </c>
      <c r="N34" s="314">
        <v>4.9812841923409152</v>
      </c>
      <c r="O34" s="70">
        <v>27798</v>
      </c>
      <c r="P34" s="70">
        <v>1436</v>
      </c>
      <c r="Q34" s="314">
        <v>5.1658392690121593</v>
      </c>
      <c r="R34" s="70">
        <v>27678</v>
      </c>
      <c r="S34" s="70">
        <v>1489</v>
      </c>
      <c r="T34" s="314">
        <v>5.379723968494833</v>
      </c>
      <c r="U34" s="70">
        <v>29847</v>
      </c>
      <c r="V34" s="70">
        <v>1125</v>
      </c>
      <c r="W34" s="314">
        <v>3.769223037491205</v>
      </c>
      <c r="X34" s="507">
        <v>29913</v>
      </c>
      <c r="Y34" s="1009">
        <v>1027</v>
      </c>
      <c r="Z34" s="703">
        <v>3.4332898739678401</v>
      </c>
      <c r="AA34" s="70">
        <v>29123</v>
      </c>
      <c r="AB34" s="1005">
        <v>1099</v>
      </c>
      <c r="AC34" s="314">
        <v>3.7736496926827594</v>
      </c>
      <c r="AD34" s="70">
        <v>28243</v>
      </c>
      <c r="AE34" s="1004">
        <v>825</v>
      </c>
      <c r="AF34" s="314">
        <v>2.9210777891867012</v>
      </c>
      <c r="AG34" s="70">
        <v>29093</v>
      </c>
      <c r="AH34" s="1016">
        <v>766</v>
      </c>
      <c r="AI34" s="314">
        <v>2.6329357577424122</v>
      </c>
    </row>
    <row r="35" spans="1:35" s="429" customFormat="1" ht="15" customHeight="1">
      <c r="A35" s="421" t="s">
        <v>265</v>
      </c>
      <c r="B35" s="399" t="s">
        <v>172</v>
      </c>
      <c r="C35" s="421" t="s">
        <v>381</v>
      </c>
      <c r="D35" s="455">
        <v>9.61</v>
      </c>
      <c r="E35" s="314">
        <v>11.34</v>
      </c>
      <c r="F35" s="890"/>
      <c r="K35" s="421" t="s">
        <v>381</v>
      </c>
      <c r="L35" s="70">
        <v>11100</v>
      </c>
      <c r="M35" s="70">
        <v>839</v>
      </c>
      <c r="N35" s="314">
        <v>7.5585585585585582</v>
      </c>
      <c r="O35" s="70">
        <v>10613</v>
      </c>
      <c r="P35" s="70">
        <v>1092</v>
      </c>
      <c r="Q35" s="314">
        <v>10.2892678790163</v>
      </c>
      <c r="R35" s="70">
        <v>10516</v>
      </c>
      <c r="S35" s="70">
        <v>985</v>
      </c>
      <c r="T35" s="314">
        <v>9.3666793457588433</v>
      </c>
      <c r="U35" s="70">
        <v>9769</v>
      </c>
      <c r="V35" s="70">
        <v>1119</v>
      </c>
      <c r="W35" s="314">
        <v>11.454601289794248</v>
      </c>
      <c r="X35" s="344">
        <v>9409</v>
      </c>
      <c r="Y35" s="1009">
        <v>1073</v>
      </c>
      <c r="Z35" s="703">
        <v>11.403974917632054</v>
      </c>
      <c r="AA35" s="70">
        <v>10227</v>
      </c>
      <c r="AB35" s="1005">
        <v>949</v>
      </c>
      <c r="AC35" s="314">
        <v>9.2793585606727298</v>
      </c>
      <c r="AD35" s="70">
        <v>10013</v>
      </c>
      <c r="AE35" s="1004">
        <v>1151</v>
      </c>
      <c r="AF35" s="314">
        <v>11.495056426645361</v>
      </c>
      <c r="AG35" s="70">
        <v>10300</v>
      </c>
      <c r="AH35" s="1016">
        <v>1358</v>
      </c>
      <c r="AI35" s="314">
        <v>13.184466019417476</v>
      </c>
    </row>
    <row r="36" spans="1:35" s="429" customFormat="1" ht="15" customHeight="1">
      <c r="A36" s="399" t="s">
        <v>267</v>
      </c>
      <c r="B36" s="399" t="s">
        <v>172</v>
      </c>
      <c r="C36" s="399" t="s">
        <v>382</v>
      </c>
      <c r="D36" s="455">
        <v>6.85</v>
      </c>
      <c r="E36" s="314">
        <v>7.28</v>
      </c>
      <c r="F36" s="890"/>
      <c r="G36" s="218"/>
      <c r="H36" s="218"/>
      <c r="I36" s="218"/>
      <c r="J36" s="218"/>
      <c r="K36" s="399" t="s">
        <v>382</v>
      </c>
      <c r="L36" s="70">
        <v>69690</v>
      </c>
      <c r="M36" s="70">
        <v>6063</v>
      </c>
      <c r="N36" s="314">
        <v>8.6999569522169615</v>
      </c>
      <c r="O36" s="70">
        <v>71580</v>
      </c>
      <c r="P36" s="70">
        <v>4453</v>
      </c>
      <c r="Q36" s="314">
        <v>6.2210114557138869</v>
      </c>
      <c r="R36" s="70">
        <v>71926</v>
      </c>
      <c r="S36" s="70">
        <v>4860</v>
      </c>
      <c r="T36" s="314">
        <v>6.7569446375441427</v>
      </c>
      <c r="U36" s="70">
        <v>70432</v>
      </c>
      <c r="V36" s="70">
        <v>4056</v>
      </c>
      <c r="W36" s="314">
        <v>5.758746024534303</v>
      </c>
      <c r="X36" s="344">
        <v>69436</v>
      </c>
      <c r="Y36" s="1009">
        <v>5240</v>
      </c>
      <c r="Z36" s="703">
        <v>7.546517656547036</v>
      </c>
      <c r="AA36" s="70">
        <v>69895</v>
      </c>
      <c r="AB36" s="1005">
        <v>5680</v>
      </c>
      <c r="AC36" s="314">
        <v>8.126475427426854</v>
      </c>
      <c r="AD36" s="70">
        <v>70002</v>
      </c>
      <c r="AE36" s="1004">
        <v>4729</v>
      </c>
      <c r="AF36" s="314">
        <v>6.7555212708208341</v>
      </c>
      <c r="AG36" s="70">
        <v>68314</v>
      </c>
      <c r="AH36" s="1016">
        <v>4561</v>
      </c>
      <c r="AI36" s="314">
        <v>6.6765231138566037</v>
      </c>
    </row>
  </sheetData>
  <mergeCells count="4">
    <mergeCell ref="X2:AI2"/>
    <mergeCell ref="G5:J6"/>
    <mergeCell ref="B1:E1"/>
    <mergeCell ref="K2:W2"/>
  </mergeCells>
  <hyperlinks>
    <hyperlink ref="F1" location="INDICE!A1" display="INDICE" xr:uid="{00000000-0004-0000-6000-000000000000}"/>
    <hyperlink ref="F2" location="Matriz_Estadisticas!A1" display="ESTADÍSTICAS" xr:uid="{00000000-0004-0000-6000-000001000000}"/>
    <hyperlink ref="A1" location="INDICE!C83" display="DE_99" xr:uid="{00000000-0004-0000-6000-000002000000}"/>
  </hyperlinks>
  <pageMargins left="0.7" right="0.7" top="0.75" bottom="0.75" header="0.3" footer="0.3"/>
  <pageSetup orientation="portrait" horizontalDpi="4294967293" verticalDpi="4294967293"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Hoja95">
    <pageSetUpPr fitToPage="1"/>
  </sheetPr>
  <dimension ref="A1:D38"/>
  <sheetViews>
    <sheetView zoomScaleNormal="100" workbookViewId="0"/>
  </sheetViews>
  <sheetFormatPr baseColWidth="10" defaultColWidth="13.109375" defaultRowHeight="13.8"/>
  <cols>
    <col min="1" max="1" width="44.44140625" style="6" bestFit="1" customWidth="1"/>
    <col min="2" max="3" width="100.6640625" style="6" customWidth="1"/>
    <col min="4" max="16384" width="13.109375" style="6"/>
  </cols>
  <sheetData>
    <row r="1" spans="1:4" ht="14.4">
      <c r="A1" s="442" t="s">
        <v>419</v>
      </c>
      <c r="B1" s="480" t="s">
        <v>1275</v>
      </c>
      <c r="C1" s="552" t="s">
        <v>1276</v>
      </c>
      <c r="D1" s="550" t="s">
        <v>137</v>
      </c>
    </row>
    <row r="2" spans="1:4" ht="15" customHeight="1">
      <c r="A2" s="263" t="s">
        <v>6</v>
      </c>
      <c r="B2" s="201" t="s">
        <v>115</v>
      </c>
      <c r="C2" s="688" t="s">
        <v>115</v>
      </c>
    </row>
    <row r="3" spans="1:4" ht="15" customHeight="1">
      <c r="A3" s="263" t="s">
        <v>4</v>
      </c>
      <c r="B3" s="161" t="s">
        <v>107</v>
      </c>
      <c r="C3" s="689" t="s">
        <v>107</v>
      </c>
    </row>
    <row r="4" spans="1:4" ht="15" customHeight="1">
      <c r="A4" s="263" t="s">
        <v>388</v>
      </c>
      <c r="B4" s="161" t="s">
        <v>110</v>
      </c>
      <c r="C4" s="689" t="s">
        <v>110</v>
      </c>
    </row>
    <row r="5" spans="1:4" ht="15" customHeight="1">
      <c r="A5" s="263" t="s">
        <v>9</v>
      </c>
      <c r="B5" s="161" t="s">
        <v>908</v>
      </c>
      <c r="C5" s="689" t="s">
        <v>908</v>
      </c>
    </row>
    <row r="6" spans="1:4" ht="15" customHeight="1">
      <c r="A6" s="263" t="s">
        <v>138</v>
      </c>
      <c r="B6" s="264" t="s">
        <v>421</v>
      </c>
      <c r="C6" s="264" t="s">
        <v>421</v>
      </c>
    </row>
    <row r="7" spans="1:4" ht="15" customHeight="1">
      <c r="A7" s="263" t="s">
        <v>7</v>
      </c>
      <c r="B7" s="264" t="s">
        <v>422</v>
      </c>
      <c r="C7" s="264" t="s">
        <v>422</v>
      </c>
    </row>
    <row r="8" spans="1:4" ht="15" customHeight="1">
      <c r="A8" s="263" t="s">
        <v>389</v>
      </c>
      <c r="B8" s="264">
        <v>2018</v>
      </c>
      <c r="C8" s="264">
        <v>2019</v>
      </c>
    </row>
    <row r="9" spans="1:4" ht="15" customHeight="1">
      <c r="A9" s="263" t="s">
        <v>390</v>
      </c>
      <c r="B9" s="264" t="s">
        <v>12</v>
      </c>
      <c r="C9" s="264" t="s">
        <v>12</v>
      </c>
    </row>
    <row r="10" spans="1:4" ht="96.6">
      <c r="A10" s="263" t="s">
        <v>391</v>
      </c>
      <c r="B10" s="374" t="s">
        <v>909</v>
      </c>
      <c r="C10" s="690" t="s">
        <v>909</v>
      </c>
    </row>
    <row r="11" spans="1:4" ht="15" customHeight="1">
      <c r="A11" s="108" t="s">
        <v>392</v>
      </c>
      <c r="B11" s="157" t="s">
        <v>729</v>
      </c>
      <c r="C11" s="157" t="s">
        <v>729</v>
      </c>
    </row>
    <row r="12" spans="1:4" ht="15" customHeight="1">
      <c r="A12" s="263" t="s">
        <v>393</v>
      </c>
      <c r="B12" s="264" t="s">
        <v>864</v>
      </c>
      <c r="C12" s="260" t="s">
        <v>1591</v>
      </c>
    </row>
    <row r="13" spans="1:4" ht="15" customHeight="1">
      <c r="A13" s="263" t="s">
        <v>394</v>
      </c>
      <c r="B13" s="264" t="s">
        <v>864</v>
      </c>
      <c r="C13" s="260" t="s">
        <v>1591</v>
      </c>
    </row>
    <row r="14" spans="1:4" ht="15" customHeight="1">
      <c r="A14" s="263" t="s">
        <v>139</v>
      </c>
      <c r="B14" s="201" t="s">
        <v>543</v>
      </c>
      <c r="C14" s="201" t="s">
        <v>543</v>
      </c>
    </row>
    <row r="15" spans="1:4" ht="15" customHeight="1">
      <c r="A15" s="263" t="s">
        <v>395</v>
      </c>
      <c r="B15" s="156">
        <v>43791</v>
      </c>
      <c r="C15" s="156">
        <v>43791</v>
      </c>
    </row>
    <row r="16" spans="1:4" ht="15" customHeight="1">
      <c r="A16" s="263" t="s">
        <v>396</v>
      </c>
      <c r="B16" s="160">
        <v>43791</v>
      </c>
      <c r="C16" s="160">
        <v>44266</v>
      </c>
    </row>
    <row r="17" spans="1:3" ht="15" customHeight="1">
      <c r="A17" s="263" t="s">
        <v>397</v>
      </c>
      <c r="B17" s="264" t="s">
        <v>429</v>
      </c>
      <c r="C17" s="264" t="s">
        <v>429</v>
      </c>
    </row>
    <row r="18" spans="1:3" ht="15" customHeight="1">
      <c r="A18" s="263" t="s">
        <v>398</v>
      </c>
      <c r="B18" s="264" t="s">
        <v>910</v>
      </c>
      <c r="C18" s="264" t="s">
        <v>910</v>
      </c>
    </row>
    <row r="19" spans="1:3" ht="15" customHeight="1">
      <c r="A19" s="263" t="s">
        <v>399</v>
      </c>
      <c r="B19" s="201" t="s">
        <v>866</v>
      </c>
      <c r="C19" s="201" t="s">
        <v>866</v>
      </c>
    </row>
    <row r="20" spans="1:3" ht="15" customHeight="1">
      <c r="A20" s="263" t="s">
        <v>400</v>
      </c>
      <c r="B20" s="264" t="s">
        <v>479</v>
      </c>
      <c r="C20" s="264" t="s">
        <v>479</v>
      </c>
    </row>
    <row r="21" spans="1:3" ht="15" customHeight="1">
      <c r="A21" s="263" t="s">
        <v>403</v>
      </c>
      <c r="B21" s="264" t="s">
        <v>911</v>
      </c>
      <c r="C21" s="264" t="s">
        <v>911</v>
      </c>
    </row>
    <row r="22" spans="1:3" ht="15" customHeight="1">
      <c r="A22" s="263" t="s">
        <v>404</v>
      </c>
      <c r="B22" s="264" t="s">
        <v>434</v>
      </c>
      <c r="C22" s="264" t="s">
        <v>434</v>
      </c>
    </row>
    <row r="23" spans="1:3" ht="15" customHeight="1">
      <c r="A23" s="263" t="s">
        <v>435</v>
      </c>
      <c r="B23" s="375" t="s">
        <v>912</v>
      </c>
      <c r="C23" s="691" t="s">
        <v>1592</v>
      </c>
    </row>
    <row r="24" spans="1:3" ht="15" customHeight="1">
      <c r="A24" s="263" t="s">
        <v>405</v>
      </c>
      <c r="B24" s="264">
        <v>2018</v>
      </c>
      <c r="C24" s="264">
        <v>2019</v>
      </c>
    </row>
    <row r="25" spans="1:3" ht="15" customHeight="1">
      <c r="A25" s="263" t="s">
        <v>406</v>
      </c>
      <c r="B25" s="201" t="s">
        <v>913</v>
      </c>
      <c r="C25" s="201" t="s">
        <v>913</v>
      </c>
    </row>
    <row r="26" spans="1:3" ht="15" customHeight="1">
      <c r="A26" s="263" t="s">
        <v>407</v>
      </c>
      <c r="B26" s="201"/>
      <c r="C26" s="201"/>
    </row>
    <row r="27" spans="1:3" ht="15" customHeight="1">
      <c r="A27" s="263" t="s">
        <v>408</v>
      </c>
      <c r="B27" s="201"/>
      <c r="C27" s="201"/>
    </row>
    <row r="28" spans="1:3" ht="15" customHeight="1">
      <c r="A28" s="263" t="s">
        <v>439</v>
      </c>
      <c r="B28" s="258"/>
      <c r="C28" s="258"/>
    </row>
    <row r="29" spans="1:3" ht="15" customHeight="1">
      <c r="A29" s="263" t="s">
        <v>409</v>
      </c>
      <c r="B29" s="258"/>
      <c r="C29" s="258"/>
    </row>
    <row r="30" spans="1:3" ht="15" customHeight="1">
      <c r="A30" s="278" t="s">
        <v>410</v>
      </c>
      <c r="B30" s="258"/>
      <c r="C30" s="258"/>
    </row>
    <row r="31" spans="1:3" ht="15" customHeight="1">
      <c r="A31" s="278" t="s">
        <v>411</v>
      </c>
      <c r="B31" s="258"/>
      <c r="C31" s="258"/>
    </row>
    <row r="32" spans="1:3" ht="15" customHeight="1">
      <c r="A32" s="278" t="s">
        <v>412</v>
      </c>
      <c r="B32" s="258"/>
      <c r="C32" s="258"/>
    </row>
    <row r="33" spans="1:3" ht="15" customHeight="1">
      <c r="A33" s="278" t="s">
        <v>440</v>
      </c>
      <c r="B33" s="258"/>
      <c r="C33" s="258"/>
    </row>
    <row r="34" spans="1:3" ht="15" customHeight="1">
      <c r="A34" s="278" t="s">
        <v>413</v>
      </c>
      <c r="B34" s="258"/>
      <c r="C34" s="258"/>
    </row>
    <row r="35" spans="1:3" ht="15" customHeight="1">
      <c r="A35" s="278" t="s">
        <v>414</v>
      </c>
      <c r="B35" s="258"/>
      <c r="C35" s="258"/>
    </row>
    <row r="36" spans="1:3" ht="55.2">
      <c r="A36" s="278" t="s">
        <v>401</v>
      </c>
      <c r="B36" s="258" t="s">
        <v>870</v>
      </c>
      <c r="C36" s="258" t="s">
        <v>870</v>
      </c>
    </row>
    <row r="37" spans="1:3" ht="15" customHeight="1">
      <c r="A37" s="278" t="s">
        <v>1267</v>
      </c>
      <c r="B37" s="258" t="s">
        <v>485</v>
      </c>
      <c r="C37" s="258" t="s">
        <v>485</v>
      </c>
    </row>
    <row r="38" spans="1:3" ht="15" customHeight="1">
      <c r="A38" s="278" t="s">
        <v>402</v>
      </c>
      <c r="B38" s="258" t="s">
        <v>914</v>
      </c>
      <c r="C38" s="258" t="s">
        <v>914</v>
      </c>
    </row>
  </sheetData>
  <phoneticPr fontId="51" type="noConversion"/>
  <hyperlinks>
    <hyperlink ref="D1" location="INDICE!A1" display="INDICE" xr:uid="{00000000-0004-0000-6100-000000000000}"/>
    <hyperlink ref="A1" location="INDICE!C85" display="COMPONENTE" xr:uid="{00000000-0004-0000-6100-000001000000}"/>
    <hyperlink ref="C23" r:id="rId1" xr:uid="{00000000-0004-0000-6100-000002000000}"/>
  </hyperlinks>
  <pageMargins left="0.7" right="0.7" top="0.75" bottom="0.75" header="0.3" footer="0.3"/>
  <pageSetup scale="71" fitToHeight="0" orientation="portrait" horizontalDpi="0" verticalDpi="0"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Hoja96"/>
  <dimension ref="A1:AI41"/>
  <sheetViews>
    <sheetView workbookViewId="0"/>
  </sheetViews>
  <sheetFormatPr baseColWidth="10" defaultColWidth="18.88671875" defaultRowHeight="14.4"/>
  <cols>
    <col min="1" max="1" width="17.33203125" style="218" bestFit="1" customWidth="1"/>
    <col min="2" max="2" width="16.109375" style="218" bestFit="1" customWidth="1"/>
    <col min="3" max="3" width="28.6640625" style="218" bestFit="1" customWidth="1"/>
    <col min="4" max="5" width="44" style="218" bestFit="1" customWidth="1"/>
    <col min="6" max="6" width="13.109375" style="527" bestFit="1" customWidth="1"/>
    <col min="7" max="10" width="11.109375" style="218" customWidth="1"/>
    <col min="11" max="11" width="29" style="218" customWidth="1"/>
    <col min="12" max="12" width="16.88671875" style="507" bestFit="1" customWidth="1"/>
    <col min="13" max="13" width="15.88671875" style="507" bestFit="1" customWidth="1"/>
    <col min="14" max="14" width="5.44140625" style="693" bestFit="1" customWidth="1"/>
    <col min="15" max="15" width="16.88671875" style="507" bestFit="1" customWidth="1"/>
    <col min="16" max="16" width="15.88671875" style="507" bestFit="1" customWidth="1"/>
    <col min="17" max="17" width="5.44140625" style="693" bestFit="1" customWidth="1"/>
    <col min="18" max="18" width="16.88671875" style="507" bestFit="1" customWidth="1"/>
    <col min="19" max="19" width="15.88671875" style="507" bestFit="1" customWidth="1"/>
    <col min="20" max="20" width="5.44140625" style="693" bestFit="1" customWidth="1"/>
    <col min="21" max="21" width="16.88671875" style="507" bestFit="1" customWidth="1"/>
    <col min="22" max="22" width="15.88671875" style="507" bestFit="1" customWidth="1"/>
    <col min="23" max="23" width="5.44140625" style="693" bestFit="1" customWidth="1"/>
    <col min="24" max="24" width="16.88671875" style="507" bestFit="1" customWidth="1"/>
    <col min="25" max="25" width="15.88671875" style="507" bestFit="1" customWidth="1"/>
    <col min="26" max="26" width="5.5546875" style="218" bestFit="1" customWidth="1"/>
    <col min="27" max="27" width="16.88671875" style="507" bestFit="1" customWidth="1"/>
    <col min="28" max="28" width="15.88671875" style="507" bestFit="1" customWidth="1"/>
    <col min="29" max="29" width="5.5546875" style="218" bestFit="1" customWidth="1"/>
    <col min="30" max="30" width="16.88671875" style="507" bestFit="1" customWidth="1"/>
    <col min="31" max="31" width="15.88671875" style="507" bestFit="1" customWidth="1"/>
    <col min="32" max="32" width="5.5546875" style="218" bestFit="1" customWidth="1"/>
    <col min="33" max="33" width="16.88671875" style="507" bestFit="1" customWidth="1"/>
    <col min="34" max="34" width="15.88671875" style="507" bestFit="1" customWidth="1"/>
    <col min="35" max="35" width="5.5546875" style="218" bestFit="1" customWidth="1"/>
    <col min="36" max="16384" width="18.88671875" style="218"/>
  </cols>
  <sheetData>
    <row r="1" spans="1:35" ht="15" customHeight="1">
      <c r="A1" s="443" t="s">
        <v>115</v>
      </c>
      <c r="B1" s="1127" t="s">
        <v>908</v>
      </c>
      <c r="C1" s="1128"/>
      <c r="D1" s="1128"/>
      <c r="E1" s="1129"/>
      <c r="F1" s="625" t="s">
        <v>137</v>
      </c>
    </row>
    <row r="2" spans="1:35" ht="15" customHeight="1">
      <c r="A2" s="566"/>
      <c r="B2" s="505"/>
      <c r="C2" s="506"/>
      <c r="D2" s="600" t="s">
        <v>1335</v>
      </c>
      <c r="E2" s="695" t="s">
        <v>1269</v>
      </c>
      <c r="F2" s="625" t="s">
        <v>449</v>
      </c>
      <c r="K2" s="1138" t="s">
        <v>1335</v>
      </c>
      <c r="L2" s="1139"/>
      <c r="M2" s="1139"/>
      <c r="N2" s="1139"/>
      <c r="O2" s="1139"/>
      <c r="P2" s="1139"/>
      <c r="Q2" s="1139"/>
      <c r="R2" s="1139"/>
      <c r="S2" s="1139"/>
      <c r="T2" s="1139"/>
      <c r="U2" s="1139"/>
      <c r="V2" s="1139"/>
      <c r="W2" s="1141"/>
      <c r="X2" s="1138" t="s">
        <v>1269</v>
      </c>
      <c r="Y2" s="1139"/>
      <c r="Z2" s="1139"/>
      <c r="AA2" s="1139"/>
      <c r="AB2" s="1139"/>
      <c r="AC2" s="1139"/>
      <c r="AD2" s="1139"/>
      <c r="AE2" s="1139"/>
      <c r="AF2" s="1139"/>
      <c r="AG2" s="1139"/>
      <c r="AH2" s="1139"/>
      <c r="AI2" s="1141"/>
    </row>
    <row r="3" spans="1:35" ht="30" customHeight="1">
      <c r="A3" s="452" t="s">
        <v>165</v>
      </c>
      <c r="B3" s="436" t="s">
        <v>167</v>
      </c>
      <c r="C3" s="472" t="s">
        <v>342</v>
      </c>
      <c r="D3" s="454" t="s">
        <v>1593</v>
      </c>
      <c r="E3" s="454" t="s">
        <v>1593</v>
      </c>
      <c r="K3" s="428" t="s">
        <v>342</v>
      </c>
      <c r="L3" s="849" t="s">
        <v>872</v>
      </c>
      <c r="M3" s="849" t="s">
        <v>915</v>
      </c>
      <c r="N3" s="686" t="s">
        <v>916</v>
      </c>
      <c r="O3" s="849" t="s">
        <v>874</v>
      </c>
      <c r="P3" s="849" t="s">
        <v>917</v>
      </c>
      <c r="Q3" s="686" t="s">
        <v>918</v>
      </c>
      <c r="R3" s="849" t="s">
        <v>876</v>
      </c>
      <c r="S3" s="849" t="s">
        <v>919</v>
      </c>
      <c r="T3" s="686" t="s">
        <v>920</v>
      </c>
      <c r="U3" s="849" t="s">
        <v>878</v>
      </c>
      <c r="V3" s="849" t="s">
        <v>921</v>
      </c>
      <c r="W3" s="686" t="s">
        <v>922</v>
      </c>
      <c r="X3" s="1008" t="s">
        <v>872</v>
      </c>
      <c r="Y3" s="1008" t="s">
        <v>915</v>
      </c>
      <c r="Z3" s="400" t="s">
        <v>916</v>
      </c>
      <c r="AA3" s="1008" t="s">
        <v>874</v>
      </c>
      <c r="AB3" s="1008" t="s">
        <v>917</v>
      </c>
      <c r="AC3" s="400" t="s">
        <v>918</v>
      </c>
      <c r="AD3" s="1008" t="s">
        <v>876</v>
      </c>
      <c r="AE3" s="1008" t="s">
        <v>919</v>
      </c>
      <c r="AF3" s="400" t="s">
        <v>920</v>
      </c>
      <c r="AG3" s="1008" t="s">
        <v>878</v>
      </c>
      <c r="AH3" s="1008" t="s">
        <v>921</v>
      </c>
      <c r="AI3" s="400" t="s">
        <v>922</v>
      </c>
    </row>
    <row r="4" spans="1:35" s="692" customFormat="1" ht="15" customHeight="1">
      <c r="A4" s="447" t="s">
        <v>324</v>
      </c>
      <c r="B4" s="499" t="s">
        <v>172</v>
      </c>
      <c r="C4" s="555" t="s">
        <v>344</v>
      </c>
      <c r="D4" s="95">
        <v>22.48</v>
      </c>
      <c r="E4" s="314">
        <v>22.59</v>
      </c>
      <c r="F4" s="998"/>
      <c r="G4" s="429" t="s">
        <v>880</v>
      </c>
      <c r="K4" s="424" t="s">
        <v>344</v>
      </c>
      <c r="L4" s="1014">
        <v>91641</v>
      </c>
      <c r="M4" s="1014">
        <v>19110</v>
      </c>
      <c r="N4" s="1010">
        <v>20.853111598520314</v>
      </c>
      <c r="O4" s="1014">
        <v>96922</v>
      </c>
      <c r="P4" s="1014">
        <v>22638</v>
      </c>
      <c r="Q4" s="1010">
        <v>23.356926188068755</v>
      </c>
      <c r="R4" s="1014">
        <v>95595</v>
      </c>
      <c r="S4" s="1014">
        <v>21247</v>
      </c>
      <c r="T4" s="1010">
        <v>22.22605784821382</v>
      </c>
      <c r="U4" s="1014">
        <v>98051</v>
      </c>
      <c r="V4" s="1014">
        <v>22934</v>
      </c>
      <c r="W4" s="1010">
        <v>23.389868537801757</v>
      </c>
      <c r="X4" s="69">
        <v>98702</v>
      </c>
      <c r="Y4" s="69">
        <v>22165</v>
      </c>
      <c r="Z4" s="1006">
        <v>22.456485177605316</v>
      </c>
      <c r="AA4" s="69">
        <v>101079</v>
      </c>
      <c r="AB4" s="69">
        <v>22786</v>
      </c>
      <c r="AC4" s="1006">
        <v>22.542763580961427</v>
      </c>
      <c r="AD4" s="69">
        <v>102615</v>
      </c>
      <c r="AE4" s="69">
        <v>24424</v>
      </c>
      <c r="AF4" s="1006">
        <v>23.801588461725867</v>
      </c>
      <c r="AG4" s="69">
        <v>104087</v>
      </c>
      <c r="AH4" s="69">
        <v>22458</v>
      </c>
      <c r="AI4" s="1006">
        <v>21.57618146358335</v>
      </c>
    </row>
    <row r="5" spans="1:35" s="429" customFormat="1" ht="15" customHeight="1">
      <c r="A5" s="421" t="s">
        <v>170</v>
      </c>
      <c r="B5" s="399" t="s">
        <v>172</v>
      </c>
      <c r="C5" s="424" t="s">
        <v>174</v>
      </c>
      <c r="D5" s="95">
        <v>31.6</v>
      </c>
      <c r="E5" s="314">
        <v>29.78</v>
      </c>
      <c r="F5" s="998"/>
      <c r="G5" s="1143" t="s">
        <v>881</v>
      </c>
      <c r="H5" s="1143"/>
      <c r="I5" s="1143"/>
      <c r="J5" s="1144"/>
      <c r="K5" s="424" t="s">
        <v>174</v>
      </c>
      <c r="L5" s="1014">
        <v>39966</v>
      </c>
      <c r="M5" s="1014">
        <v>13573</v>
      </c>
      <c r="N5" s="1010">
        <v>33.961367162087775</v>
      </c>
      <c r="O5" s="1014">
        <v>43574</v>
      </c>
      <c r="P5" s="1014">
        <v>15168</v>
      </c>
      <c r="Q5" s="1010">
        <v>34.809748932849864</v>
      </c>
      <c r="R5" s="1014">
        <v>41371</v>
      </c>
      <c r="S5" s="1014">
        <v>12030</v>
      </c>
      <c r="T5" s="1010">
        <v>29.078339899929901</v>
      </c>
      <c r="U5" s="1014">
        <v>42816</v>
      </c>
      <c r="V5" s="1014">
        <v>12224</v>
      </c>
      <c r="W5" s="1010">
        <v>28.550074738415546</v>
      </c>
      <c r="X5" s="69">
        <v>44830</v>
      </c>
      <c r="Y5" s="69">
        <v>15429</v>
      </c>
      <c r="Z5" s="1006">
        <v>34.416685255409327</v>
      </c>
      <c r="AA5" s="69">
        <v>46694</v>
      </c>
      <c r="AB5" s="69">
        <v>13288</v>
      </c>
      <c r="AC5" s="1006">
        <v>28.457617681072513</v>
      </c>
      <c r="AD5" s="69">
        <v>48760</v>
      </c>
      <c r="AE5" s="69">
        <v>16163</v>
      </c>
      <c r="AF5" s="1006">
        <v>33.148072190319937</v>
      </c>
      <c r="AG5" s="69">
        <v>40929</v>
      </c>
      <c r="AH5" s="69">
        <v>9083</v>
      </c>
      <c r="AI5" s="1006">
        <v>22.192088739035892</v>
      </c>
    </row>
    <row r="6" spans="1:35" s="429" customFormat="1" ht="15" customHeight="1">
      <c r="A6" s="421" t="s">
        <v>170</v>
      </c>
      <c r="B6" s="399" t="s">
        <v>172</v>
      </c>
      <c r="C6" s="424" t="s">
        <v>345</v>
      </c>
      <c r="D6" s="95">
        <v>19.82</v>
      </c>
      <c r="E6" s="314">
        <v>22.14</v>
      </c>
      <c r="F6" s="998"/>
      <c r="G6" s="1143"/>
      <c r="H6" s="1143"/>
      <c r="I6" s="1143"/>
      <c r="J6" s="1144"/>
      <c r="K6" s="424" t="s">
        <v>345</v>
      </c>
      <c r="L6" s="1014">
        <v>98059</v>
      </c>
      <c r="M6" s="1014">
        <v>17459</v>
      </c>
      <c r="N6" s="1010">
        <v>17.804587034336471</v>
      </c>
      <c r="O6" s="1014">
        <v>94632</v>
      </c>
      <c r="P6" s="1014">
        <v>19354</v>
      </c>
      <c r="Q6" s="1010">
        <v>20.451855609096288</v>
      </c>
      <c r="R6" s="1014">
        <v>99761</v>
      </c>
      <c r="S6" s="1014">
        <v>22276</v>
      </c>
      <c r="T6" s="1010">
        <v>22.329367187578313</v>
      </c>
      <c r="U6" s="1014">
        <v>103855</v>
      </c>
      <c r="V6" s="1014">
        <v>19446</v>
      </c>
      <c r="W6" s="1010">
        <v>18.724182754802367</v>
      </c>
      <c r="X6" s="69">
        <v>102025</v>
      </c>
      <c r="Y6" s="69">
        <v>21827</v>
      </c>
      <c r="Z6" s="1006">
        <v>21.39377603528547</v>
      </c>
      <c r="AA6" s="69">
        <v>109748</v>
      </c>
      <c r="AB6" s="69">
        <v>21936</v>
      </c>
      <c r="AC6" s="1006">
        <v>19.987607974632795</v>
      </c>
      <c r="AD6" s="69">
        <v>107671</v>
      </c>
      <c r="AE6" s="69">
        <v>25521</v>
      </c>
      <c r="AF6" s="1006">
        <v>23.702761189178144</v>
      </c>
      <c r="AG6" s="69">
        <v>106274</v>
      </c>
      <c r="AH6" s="69">
        <v>24983</v>
      </c>
      <c r="AI6" s="1006">
        <v>23.508101699380845</v>
      </c>
    </row>
    <row r="7" spans="1:35" s="429" customFormat="1" ht="15" customHeight="1">
      <c r="A7" s="421" t="s">
        <v>175</v>
      </c>
      <c r="B7" s="399" t="s">
        <v>172</v>
      </c>
      <c r="C7" s="424" t="s">
        <v>346</v>
      </c>
      <c r="D7" s="95">
        <v>13.85</v>
      </c>
      <c r="E7" s="314">
        <v>14.5</v>
      </c>
      <c r="F7" s="998"/>
      <c r="G7" s="429" t="s">
        <v>882</v>
      </c>
      <c r="K7" s="424" t="s">
        <v>346</v>
      </c>
      <c r="L7" s="1014">
        <v>158094</v>
      </c>
      <c r="M7" s="1014">
        <v>26764</v>
      </c>
      <c r="N7" s="1010">
        <v>16.929168722405656</v>
      </c>
      <c r="O7" s="1014">
        <v>176559</v>
      </c>
      <c r="P7" s="1014">
        <v>25827</v>
      </c>
      <c r="Q7" s="1010">
        <v>14.627971386335446</v>
      </c>
      <c r="R7" s="1014">
        <v>181860</v>
      </c>
      <c r="S7" s="1014">
        <v>24012</v>
      </c>
      <c r="T7" s="1010">
        <v>13.203563180468493</v>
      </c>
      <c r="U7" s="1014">
        <v>181646</v>
      </c>
      <c r="V7" s="1014">
        <v>20108</v>
      </c>
      <c r="W7" s="1010">
        <v>11.069883179370864</v>
      </c>
      <c r="X7" s="69">
        <v>172549</v>
      </c>
      <c r="Y7" s="69">
        <v>21001</v>
      </c>
      <c r="Z7" s="1006">
        <v>12.171035473981304</v>
      </c>
      <c r="AA7" s="69">
        <v>185329</v>
      </c>
      <c r="AB7" s="69">
        <v>21864</v>
      </c>
      <c r="AC7" s="1006">
        <v>11.797398140604006</v>
      </c>
      <c r="AD7" s="69">
        <v>192737</v>
      </c>
      <c r="AE7" s="69">
        <v>37532</v>
      </c>
      <c r="AF7" s="1006">
        <v>19.4731680995346</v>
      </c>
      <c r="AG7" s="69">
        <v>182894</v>
      </c>
      <c r="AH7" s="69">
        <v>25982</v>
      </c>
      <c r="AI7" s="1006">
        <v>14.206042844489158</v>
      </c>
    </row>
    <row r="8" spans="1:35" s="429" customFormat="1" ht="15" customHeight="1">
      <c r="A8" s="421" t="s">
        <v>175</v>
      </c>
      <c r="B8" s="399" t="s">
        <v>172</v>
      </c>
      <c r="C8" s="425" t="s">
        <v>347</v>
      </c>
      <c r="D8" s="95">
        <v>17.309999999999999</v>
      </c>
      <c r="E8" s="314">
        <v>18.12</v>
      </c>
      <c r="F8" s="998"/>
      <c r="G8" s="429" t="s">
        <v>883</v>
      </c>
      <c r="K8" s="425" t="s">
        <v>347</v>
      </c>
      <c r="L8" s="1014">
        <v>86339</v>
      </c>
      <c r="M8" s="1014">
        <v>11831</v>
      </c>
      <c r="N8" s="1010">
        <v>13.702961581672245</v>
      </c>
      <c r="O8" s="1014">
        <v>86855</v>
      </c>
      <c r="P8" s="1014">
        <v>16592</v>
      </c>
      <c r="Q8" s="1010">
        <v>19.103102872603763</v>
      </c>
      <c r="R8" s="1014">
        <v>88015</v>
      </c>
      <c r="S8" s="1014">
        <v>17840</v>
      </c>
      <c r="T8" s="1010">
        <v>20.269272283133557</v>
      </c>
      <c r="U8" s="1014">
        <v>96830</v>
      </c>
      <c r="V8" s="1014">
        <v>15697</v>
      </c>
      <c r="W8" s="1010">
        <v>16.210885056284209</v>
      </c>
      <c r="X8" s="69">
        <v>93108</v>
      </c>
      <c r="Y8" s="69">
        <v>16206</v>
      </c>
      <c r="Z8" s="1006">
        <v>17.405593504317565</v>
      </c>
      <c r="AA8" s="69">
        <v>97520</v>
      </c>
      <c r="AB8" s="69">
        <v>16253</v>
      </c>
      <c r="AC8" s="1006">
        <v>16.666324856439704</v>
      </c>
      <c r="AD8" s="69">
        <v>94612</v>
      </c>
      <c r="AE8" s="69">
        <v>18458</v>
      </c>
      <c r="AF8" s="1006">
        <v>19.509153172959032</v>
      </c>
      <c r="AG8" s="69">
        <v>95525</v>
      </c>
      <c r="AH8" s="69">
        <v>18094</v>
      </c>
      <c r="AI8" s="1006">
        <v>18.941638314577336</v>
      </c>
    </row>
    <row r="9" spans="1:35" s="429" customFormat="1" ht="15" customHeight="1">
      <c r="A9" s="421" t="s">
        <v>178</v>
      </c>
      <c r="B9" s="399" t="s">
        <v>172</v>
      </c>
      <c r="C9" s="425" t="s">
        <v>348</v>
      </c>
      <c r="D9" s="95">
        <v>21.42</v>
      </c>
      <c r="E9" s="314">
        <v>20.079999999999998</v>
      </c>
      <c r="F9" s="998"/>
      <c r="G9" s="429" t="s">
        <v>884</v>
      </c>
      <c r="K9" s="425" t="s">
        <v>348</v>
      </c>
      <c r="L9" s="1014">
        <v>79213</v>
      </c>
      <c r="M9" s="1014">
        <v>17142</v>
      </c>
      <c r="N9" s="1010">
        <v>21.640387310163735</v>
      </c>
      <c r="O9" s="1014">
        <v>76116</v>
      </c>
      <c r="P9" s="1014">
        <v>17198</v>
      </c>
      <c r="Q9" s="1010">
        <v>22.594461085711284</v>
      </c>
      <c r="R9" s="1014">
        <v>79290</v>
      </c>
      <c r="S9" s="1014">
        <v>16981</v>
      </c>
      <c r="T9" s="1010">
        <v>21.416319838567286</v>
      </c>
      <c r="U9" s="1014">
        <v>80445</v>
      </c>
      <c r="V9" s="1014">
        <v>16178</v>
      </c>
      <c r="W9" s="1010">
        <v>20.110634595064951</v>
      </c>
      <c r="X9" s="69">
        <v>79809</v>
      </c>
      <c r="Y9" s="69">
        <v>17227</v>
      </c>
      <c r="Z9" s="1006">
        <v>21.585284867621446</v>
      </c>
      <c r="AA9" s="69">
        <v>83400</v>
      </c>
      <c r="AB9" s="69">
        <v>19504</v>
      </c>
      <c r="AC9" s="1006">
        <v>23.386091127098322</v>
      </c>
      <c r="AD9" s="69">
        <v>84648</v>
      </c>
      <c r="AE9" s="69">
        <v>16072</v>
      </c>
      <c r="AF9" s="1006">
        <v>18.986863245439938</v>
      </c>
      <c r="AG9" s="69">
        <v>81155</v>
      </c>
      <c r="AH9" s="69">
        <v>13254</v>
      </c>
      <c r="AI9" s="1006">
        <v>16.331710923541372</v>
      </c>
    </row>
    <row r="10" spans="1:35" s="429" customFormat="1" ht="15" customHeight="1">
      <c r="A10" s="421" t="s">
        <v>178</v>
      </c>
      <c r="B10" s="399" t="s">
        <v>172</v>
      </c>
      <c r="C10" s="424" t="s">
        <v>350</v>
      </c>
      <c r="D10" s="95">
        <v>22.6</v>
      </c>
      <c r="E10" s="314">
        <v>22.4</v>
      </c>
      <c r="F10" s="998"/>
      <c r="K10" s="424" t="s">
        <v>350</v>
      </c>
      <c r="L10" s="1014">
        <v>21943</v>
      </c>
      <c r="M10" s="1014">
        <v>5210</v>
      </c>
      <c r="N10" s="1010">
        <v>23.743335004329399</v>
      </c>
      <c r="O10" s="1014">
        <v>20995</v>
      </c>
      <c r="P10" s="1014">
        <v>5021</v>
      </c>
      <c r="Q10" s="1010">
        <v>23.915217909025959</v>
      </c>
      <c r="R10" s="1014">
        <v>21518</v>
      </c>
      <c r="S10" s="1014">
        <v>5159</v>
      </c>
      <c r="T10" s="1010">
        <v>23.975276512687053</v>
      </c>
      <c r="U10" s="1014">
        <v>21557</v>
      </c>
      <c r="V10" s="1014">
        <v>4048</v>
      </c>
      <c r="W10" s="1010">
        <v>18.778123115461334</v>
      </c>
      <c r="X10" s="69">
        <v>22222</v>
      </c>
      <c r="Y10" s="69">
        <v>4950</v>
      </c>
      <c r="Z10" s="1006">
        <v>22.275222752227521</v>
      </c>
      <c r="AA10" s="69">
        <v>21847</v>
      </c>
      <c r="AB10" s="69">
        <v>4879</v>
      </c>
      <c r="AC10" s="1006">
        <v>22.332585709708425</v>
      </c>
      <c r="AD10" s="69">
        <v>21546</v>
      </c>
      <c r="AE10" s="69">
        <v>4967</v>
      </c>
      <c r="AF10" s="1006">
        <v>23.053002877564282</v>
      </c>
      <c r="AG10" s="69">
        <v>20633</v>
      </c>
      <c r="AH10" s="69">
        <v>4526</v>
      </c>
      <c r="AI10" s="1006">
        <v>21.935734018320165</v>
      </c>
    </row>
    <row r="11" spans="1:35" s="429" customFormat="1" ht="15" customHeight="1">
      <c r="A11" s="421" t="s">
        <v>184</v>
      </c>
      <c r="B11" s="399" t="s">
        <v>172</v>
      </c>
      <c r="C11" s="424" t="s">
        <v>351</v>
      </c>
      <c r="D11" s="95">
        <v>22.22</v>
      </c>
      <c r="E11" s="314">
        <v>23.08</v>
      </c>
      <c r="F11" s="998"/>
      <c r="K11" s="424" t="s">
        <v>351</v>
      </c>
      <c r="L11" s="1014">
        <v>96792</v>
      </c>
      <c r="M11" s="1014">
        <v>23017</v>
      </c>
      <c r="N11" s="1010">
        <v>23.779857839490866</v>
      </c>
      <c r="O11" s="1014">
        <v>90621</v>
      </c>
      <c r="P11" s="1014">
        <v>18843</v>
      </c>
      <c r="Q11" s="1010">
        <v>20.79319363061542</v>
      </c>
      <c r="R11" s="1014">
        <v>97279</v>
      </c>
      <c r="S11" s="1014">
        <v>20753</v>
      </c>
      <c r="T11" s="1010">
        <v>21.33348410242704</v>
      </c>
      <c r="U11" s="1014">
        <v>102319</v>
      </c>
      <c r="V11" s="1014">
        <v>23377</v>
      </c>
      <c r="W11" s="1010">
        <v>22.847174034148104</v>
      </c>
      <c r="X11" s="69">
        <v>104132</v>
      </c>
      <c r="Y11" s="69">
        <v>27848</v>
      </c>
      <c r="Z11" s="1006">
        <v>26.74298006376522</v>
      </c>
      <c r="AA11" s="69">
        <v>114024</v>
      </c>
      <c r="AB11" s="69">
        <v>26451</v>
      </c>
      <c r="AC11" s="1006">
        <v>23.197747842559462</v>
      </c>
      <c r="AD11" s="69">
        <v>108833</v>
      </c>
      <c r="AE11" s="69">
        <v>24040</v>
      </c>
      <c r="AF11" s="1006">
        <v>22.088888480516019</v>
      </c>
      <c r="AG11" s="69">
        <v>107928</v>
      </c>
      <c r="AH11" s="69">
        <v>22049</v>
      </c>
      <c r="AI11" s="1006">
        <v>20.429360314283596</v>
      </c>
    </row>
    <row r="12" spans="1:35" s="429" customFormat="1" ht="15" customHeight="1">
      <c r="A12" s="421" t="s">
        <v>184</v>
      </c>
      <c r="B12" s="399" t="s">
        <v>172</v>
      </c>
      <c r="C12" s="424" t="s">
        <v>352</v>
      </c>
      <c r="D12" s="95">
        <v>21.94</v>
      </c>
      <c r="E12" s="314">
        <v>18.28</v>
      </c>
      <c r="F12" s="998"/>
      <c r="K12" s="424" t="s">
        <v>352</v>
      </c>
      <c r="L12" s="1014">
        <v>95995</v>
      </c>
      <c r="M12" s="1014">
        <v>19584</v>
      </c>
      <c r="N12" s="1010">
        <v>20.401062555341426</v>
      </c>
      <c r="O12" s="1014">
        <v>93338</v>
      </c>
      <c r="P12" s="1014">
        <v>20252</v>
      </c>
      <c r="Q12" s="1010">
        <v>21.697486554243717</v>
      </c>
      <c r="R12" s="1014">
        <v>97364</v>
      </c>
      <c r="S12" s="1014">
        <v>23772</v>
      </c>
      <c r="T12" s="1010">
        <v>24.415595086479602</v>
      </c>
      <c r="U12" s="1014">
        <v>101380</v>
      </c>
      <c r="V12" s="1014">
        <v>21537</v>
      </c>
      <c r="W12" s="1010">
        <v>21.243835075951864</v>
      </c>
      <c r="X12" s="69">
        <v>95887</v>
      </c>
      <c r="Y12" s="69">
        <v>19732</v>
      </c>
      <c r="Z12" s="1006">
        <v>20.578389145556748</v>
      </c>
      <c r="AA12" s="69">
        <v>103919</v>
      </c>
      <c r="AB12" s="69">
        <v>18907</v>
      </c>
      <c r="AC12" s="1006">
        <v>18.193978002097786</v>
      </c>
      <c r="AD12" s="69">
        <v>113218</v>
      </c>
      <c r="AE12" s="69">
        <v>19725</v>
      </c>
      <c r="AF12" s="1006">
        <v>17.42214135561483</v>
      </c>
      <c r="AG12" s="69">
        <v>110969</v>
      </c>
      <c r="AH12" s="69">
        <v>19127</v>
      </c>
      <c r="AI12" s="1006">
        <v>17.23634528562031</v>
      </c>
    </row>
    <row r="13" spans="1:35" s="429" customFormat="1" ht="15" customHeight="1">
      <c r="A13" s="421" t="s">
        <v>184</v>
      </c>
      <c r="B13" s="399" t="s">
        <v>172</v>
      </c>
      <c r="C13" s="424" t="s">
        <v>353</v>
      </c>
      <c r="D13" s="95">
        <v>20.38</v>
      </c>
      <c r="E13" s="314">
        <v>20.89</v>
      </c>
      <c r="F13" s="998"/>
      <c r="K13" s="424" t="s">
        <v>353</v>
      </c>
      <c r="L13" s="1014">
        <v>40104</v>
      </c>
      <c r="M13" s="1014">
        <v>7460</v>
      </c>
      <c r="N13" s="1010">
        <v>18.601635747057649</v>
      </c>
      <c r="O13" s="1014">
        <v>40269</v>
      </c>
      <c r="P13" s="1014">
        <v>7983</v>
      </c>
      <c r="Q13" s="1010">
        <v>19.824182373537958</v>
      </c>
      <c r="R13" s="1014">
        <v>41357</v>
      </c>
      <c r="S13" s="1014">
        <v>8551</v>
      </c>
      <c r="T13" s="1010">
        <v>20.676064511449091</v>
      </c>
      <c r="U13" s="1014">
        <v>41689</v>
      </c>
      <c r="V13" s="1014">
        <v>9307</v>
      </c>
      <c r="W13" s="1010">
        <v>22.324833889035478</v>
      </c>
      <c r="X13" s="69">
        <v>38120</v>
      </c>
      <c r="Y13" s="1018">
        <v>8569</v>
      </c>
      <c r="Z13" s="1006">
        <v>22.479013641133264</v>
      </c>
      <c r="AA13" s="69">
        <v>37939</v>
      </c>
      <c r="AB13" s="69">
        <v>7945</v>
      </c>
      <c r="AC13" s="1006">
        <v>20.941511373520651</v>
      </c>
      <c r="AD13" s="69">
        <v>39288</v>
      </c>
      <c r="AE13" s="69">
        <v>8095</v>
      </c>
      <c r="AF13" s="1006">
        <v>20.604255752392589</v>
      </c>
      <c r="AG13" s="69">
        <v>37904</v>
      </c>
      <c r="AH13" s="69">
        <v>7410</v>
      </c>
      <c r="AI13" s="1006">
        <v>19.549387927395525</v>
      </c>
    </row>
    <row r="14" spans="1:35" s="429" customFormat="1" ht="15" customHeight="1">
      <c r="A14" s="421" t="s">
        <v>190</v>
      </c>
      <c r="B14" s="399" t="s">
        <v>191</v>
      </c>
      <c r="C14" s="424" t="s">
        <v>354</v>
      </c>
      <c r="D14" s="95">
        <v>16.62</v>
      </c>
      <c r="E14" s="314">
        <v>19.14</v>
      </c>
      <c r="F14" s="998"/>
      <c r="K14" s="424" t="s">
        <v>354</v>
      </c>
      <c r="L14" s="1014">
        <v>124728</v>
      </c>
      <c r="M14" s="1014">
        <v>19428</v>
      </c>
      <c r="N14" s="1010">
        <v>15.576294015778334</v>
      </c>
      <c r="O14" s="1014">
        <v>121650</v>
      </c>
      <c r="P14" s="1014">
        <v>20369</v>
      </c>
      <c r="Q14" s="1010">
        <v>16.743937525688452</v>
      </c>
      <c r="R14" s="1014">
        <v>124849</v>
      </c>
      <c r="S14" s="1014">
        <v>20900</v>
      </c>
      <c r="T14" s="1010">
        <v>16.740222188403592</v>
      </c>
      <c r="U14" s="1014">
        <v>126240</v>
      </c>
      <c r="V14" s="1014">
        <v>21978</v>
      </c>
      <c r="W14" s="1010">
        <v>17.409695817490494</v>
      </c>
      <c r="X14" s="69">
        <v>122502</v>
      </c>
      <c r="Y14" s="69">
        <v>21283</v>
      </c>
      <c r="Z14" s="1006">
        <v>17.373593900507746</v>
      </c>
      <c r="AA14" s="69">
        <v>126151</v>
      </c>
      <c r="AB14" s="69">
        <v>26715</v>
      </c>
      <c r="AC14" s="1006">
        <v>21.177002164073215</v>
      </c>
      <c r="AD14" s="69">
        <v>127552</v>
      </c>
      <c r="AE14" s="69">
        <v>25563</v>
      </c>
      <c r="AF14" s="1006">
        <v>20.041238083291521</v>
      </c>
      <c r="AG14" s="69">
        <v>120825</v>
      </c>
      <c r="AH14" s="69">
        <v>21546</v>
      </c>
      <c r="AI14" s="1006">
        <v>17.83240223463687</v>
      </c>
    </row>
    <row r="15" spans="1:35" s="429" customFormat="1" ht="15" customHeight="1">
      <c r="A15" s="421" t="s">
        <v>190</v>
      </c>
      <c r="B15" s="399" t="s">
        <v>191</v>
      </c>
      <c r="C15" s="424" t="s">
        <v>356</v>
      </c>
      <c r="D15" s="95">
        <v>17.010000000000002</v>
      </c>
      <c r="E15" s="314">
        <v>20.170000000000002</v>
      </c>
      <c r="F15" s="998"/>
      <c r="K15" s="424" t="s">
        <v>356</v>
      </c>
      <c r="L15" s="1014">
        <v>201555</v>
      </c>
      <c r="M15" s="1014">
        <v>28687</v>
      </c>
      <c r="N15" s="1010">
        <v>14.23283967155367</v>
      </c>
      <c r="O15" s="1014">
        <v>189323</v>
      </c>
      <c r="P15" s="1014">
        <v>34235</v>
      </c>
      <c r="Q15" s="1010">
        <v>18.082853113462178</v>
      </c>
      <c r="R15" s="1014">
        <v>192936</v>
      </c>
      <c r="S15" s="1014">
        <v>37426</v>
      </c>
      <c r="T15" s="1010">
        <v>19.398142389186052</v>
      </c>
      <c r="U15" s="1014">
        <v>200484</v>
      </c>
      <c r="V15" s="1014">
        <v>33042</v>
      </c>
      <c r="W15" s="1010">
        <v>16.481115700005986</v>
      </c>
      <c r="X15" s="69">
        <v>191766</v>
      </c>
      <c r="Y15" s="69">
        <v>36777</v>
      </c>
      <c r="Z15" s="1006">
        <v>19.178060761553144</v>
      </c>
      <c r="AA15" s="69">
        <v>192518</v>
      </c>
      <c r="AB15" s="69">
        <v>35818</v>
      </c>
      <c r="AC15" s="1006">
        <v>18.605013557173876</v>
      </c>
      <c r="AD15" s="69">
        <v>192291</v>
      </c>
      <c r="AE15" s="69">
        <v>40001</v>
      </c>
      <c r="AF15" s="1006">
        <v>20.802325641865714</v>
      </c>
      <c r="AG15" s="69">
        <v>194098</v>
      </c>
      <c r="AH15" s="69">
        <v>42847</v>
      </c>
      <c r="AI15" s="1006">
        <v>22.074931220311388</v>
      </c>
    </row>
    <row r="16" spans="1:35" s="429" customFormat="1" ht="15" customHeight="1">
      <c r="A16" s="421" t="s">
        <v>190</v>
      </c>
      <c r="B16" s="399" t="s">
        <v>172</v>
      </c>
      <c r="C16" s="424" t="s">
        <v>357</v>
      </c>
      <c r="D16" s="95">
        <v>19.02</v>
      </c>
      <c r="E16" s="314">
        <v>19.21</v>
      </c>
      <c r="F16" s="998"/>
      <c r="K16" s="424" t="s">
        <v>357</v>
      </c>
      <c r="L16" s="1014">
        <v>48158</v>
      </c>
      <c r="M16" s="1014">
        <v>8317</v>
      </c>
      <c r="N16" s="1010">
        <v>17.270235474895138</v>
      </c>
      <c r="O16" s="1014">
        <v>48235</v>
      </c>
      <c r="P16" s="1014">
        <v>8427</v>
      </c>
      <c r="Q16" s="1010">
        <v>17.470716284855396</v>
      </c>
      <c r="R16" s="1014">
        <v>48855</v>
      </c>
      <c r="S16" s="1014">
        <v>8835</v>
      </c>
      <c r="T16" s="1010">
        <v>18.084126496776175</v>
      </c>
      <c r="U16" s="1014">
        <v>49574</v>
      </c>
      <c r="V16" s="1014">
        <v>11469</v>
      </c>
      <c r="W16" s="1010">
        <v>23.135111146972203</v>
      </c>
      <c r="X16" s="69">
        <v>47776</v>
      </c>
      <c r="Y16" s="69">
        <v>9292</v>
      </c>
      <c r="Z16" s="1006">
        <v>19.449095780308106</v>
      </c>
      <c r="AA16" s="69">
        <v>43833</v>
      </c>
      <c r="AB16" s="69">
        <v>8852</v>
      </c>
      <c r="AC16" s="1006">
        <v>20.194830378938242</v>
      </c>
      <c r="AD16" s="69">
        <v>45285</v>
      </c>
      <c r="AE16" s="69">
        <v>8459</v>
      </c>
      <c r="AF16" s="1006">
        <v>18.679474439659931</v>
      </c>
      <c r="AG16" s="69">
        <v>40488</v>
      </c>
      <c r="AH16" s="69">
        <v>7467</v>
      </c>
      <c r="AI16" s="1006">
        <v>18.442501481920569</v>
      </c>
    </row>
    <row r="17" spans="1:35" s="429" customFormat="1" ht="15" customHeight="1">
      <c r="A17" s="421" t="s">
        <v>269</v>
      </c>
      <c r="B17" s="399" t="s">
        <v>271</v>
      </c>
      <c r="C17" s="424" t="s">
        <v>358</v>
      </c>
      <c r="D17" s="95">
        <v>20.62</v>
      </c>
      <c r="E17" s="314">
        <v>21.3</v>
      </c>
      <c r="F17" s="998"/>
      <c r="K17" s="424" t="s">
        <v>358</v>
      </c>
      <c r="L17" s="1014">
        <v>3317902</v>
      </c>
      <c r="M17" s="1014">
        <v>670357</v>
      </c>
      <c r="N17" s="1010">
        <v>20.204243524974515</v>
      </c>
      <c r="O17" s="1014">
        <v>3373886</v>
      </c>
      <c r="P17" s="1014">
        <v>677524</v>
      </c>
      <c r="Q17" s="1010">
        <v>20.081413539165222</v>
      </c>
      <c r="R17" s="1014">
        <v>3336584</v>
      </c>
      <c r="S17" s="1014">
        <v>702556</v>
      </c>
      <c r="T17" s="1010">
        <v>21.056146046375574</v>
      </c>
      <c r="U17" s="1014">
        <v>3383063</v>
      </c>
      <c r="V17" s="1014">
        <v>715186</v>
      </c>
      <c r="W17" s="1010">
        <v>21.140191595604339</v>
      </c>
      <c r="X17" s="69">
        <v>3337361</v>
      </c>
      <c r="Y17" s="69">
        <v>710450</v>
      </c>
      <c r="Z17" s="1006">
        <v>21.287777977869339</v>
      </c>
      <c r="AA17" s="69">
        <v>3422545</v>
      </c>
      <c r="AB17" s="69">
        <v>759392</v>
      </c>
      <c r="AC17" s="1006">
        <v>22.187933248503672</v>
      </c>
      <c r="AD17" s="69">
        <v>3469131</v>
      </c>
      <c r="AE17" s="69">
        <v>744588</v>
      </c>
      <c r="AF17" s="1006">
        <v>21.463242523848191</v>
      </c>
      <c r="AG17" s="69">
        <v>3505187</v>
      </c>
      <c r="AH17" s="69">
        <v>710366</v>
      </c>
      <c r="AI17" s="1006">
        <v>20.266137013517397</v>
      </c>
    </row>
    <row r="18" spans="1:35" s="429" customFormat="1" ht="15" customHeight="1">
      <c r="A18" s="421" t="s">
        <v>216</v>
      </c>
      <c r="B18" s="399" t="s">
        <v>172</v>
      </c>
      <c r="C18" s="425" t="s">
        <v>360</v>
      </c>
      <c r="D18" s="95">
        <v>15.37</v>
      </c>
      <c r="E18" s="314">
        <v>15.4</v>
      </c>
      <c r="F18" s="998"/>
      <c r="K18" s="425" t="s">
        <v>360</v>
      </c>
      <c r="L18" s="1014">
        <v>121853</v>
      </c>
      <c r="M18" s="1014">
        <v>17216</v>
      </c>
      <c r="N18" s="1010">
        <v>14.128499093169639</v>
      </c>
      <c r="O18" s="1014">
        <v>122407</v>
      </c>
      <c r="P18" s="1014">
        <v>18278</v>
      </c>
      <c r="Q18" s="1010">
        <v>14.932152572973768</v>
      </c>
      <c r="R18" s="1014">
        <v>121745</v>
      </c>
      <c r="S18" s="1014">
        <v>20309</v>
      </c>
      <c r="T18" s="1010">
        <v>16.681588566265557</v>
      </c>
      <c r="U18" s="1014">
        <v>127093</v>
      </c>
      <c r="V18" s="1014">
        <v>19965</v>
      </c>
      <c r="W18" s="1010">
        <v>15.708969022684176</v>
      </c>
      <c r="X18" s="69">
        <v>127523</v>
      </c>
      <c r="Y18" s="69">
        <v>18424</v>
      </c>
      <c r="Z18" s="1006">
        <v>14.447589846537488</v>
      </c>
      <c r="AA18" s="69">
        <v>129603</v>
      </c>
      <c r="AB18" s="69">
        <v>20904</v>
      </c>
      <c r="AC18" s="1006">
        <v>16.129256267216036</v>
      </c>
      <c r="AD18" s="69">
        <v>133408</v>
      </c>
      <c r="AE18" s="69">
        <v>19699</v>
      </c>
      <c r="AF18" s="1006">
        <v>14.765981050611657</v>
      </c>
      <c r="AG18" s="69">
        <v>138438</v>
      </c>
      <c r="AH18" s="69">
        <v>22460</v>
      </c>
      <c r="AI18" s="1006">
        <v>16.223869168869818</v>
      </c>
    </row>
    <row r="19" spans="1:35" s="429" customFormat="1" ht="15" customHeight="1">
      <c r="A19" s="421" t="s">
        <v>216</v>
      </c>
      <c r="B19" s="399" t="s">
        <v>172</v>
      </c>
      <c r="C19" s="424" t="s">
        <v>361</v>
      </c>
      <c r="D19" s="95">
        <v>14.62</v>
      </c>
      <c r="E19" s="314">
        <v>17.149999999999999</v>
      </c>
      <c r="F19" s="998"/>
      <c r="K19" s="424" t="s">
        <v>361</v>
      </c>
      <c r="L19" s="1014">
        <v>36045</v>
      </c>
      <c r="M19" s="1014">
        <v>4772</v>
      </c>
      <c r="N19" s="1010">
        <v>13.239006797059231</v>
      </c>
      <c r="O19" s="1014">
        <v>35673</v>
      </c>
      <c r="P19" s="1014">
        <v>4596</v>
      </c>
      <c r="Q19" s="1010">
        <v>12.883693549743503</v>
      </c>
      <c r="R19" s="1014">
        <v>35239</v>
      </c>
      <c r="S19" s="1014">
        <v>5729</v>
      </c>
      <c r="T19" s="1010">
        <v>16.25755554924941</v>
      </c>
      <c r="U19" s="1014">
        <v>39495</v>
      </c>
      <c r="V19" s="1014">
        <v>6314</v>
      </c>
      <c r="W19" s="1010">
        <v>15.986833776427396</v>
      </c>
      <c r="X19" s="69">
        <v>36207</v>
      </c>
      <c r="Y19" s="69">
        <v>5492</v>
      </c>
      <c r="Z19" s="1006">
        <v>15.168337614273483</v>
      </c>
      <c r="AA19" s="69">
        <v>39690</v>
      </c>
      <c r="AB19" s="69">
        <v>6985</v>
      </c>
      <c r="AC19" s="1006">
        <v>17.598891408415216</v>
      </c>
      <c r="AD19" s="69">
        <v>38000</v>
      </c>
      <c r="AE19" s="69">
        <v>6721</v>
      </c>
      <c r="AF19" s="1006">
        <v>17.686842105263157</v>
      </c>
      <c r="AG19" s="69">
        <v>40672</v>
      </c>
      <c r="AH19" s="69">
        <v>7318</v>
      </c>
      <c r="AI19" s="1006">
        <v>17.992722265932336</v>
      </c>
    </row>
    <row r="20" spans="1:35" s="429" customFormat="1" ht="15" customHeight="1">
      <c r="A20" s="421" t="s">
        <v>224</v>
      </c>
      <c r="B20" s="399" t="s">
        <v>172</v>
      </c>
      <c r="C20" s="424" t="s">
        <v>363</v>
      </c>
      <c r="D20" s="95">
        <v>16.95</v>
      </c>
      <c r="E20" s="314">
        <v>19.38</v>
      </c>
      <c r="F20" s="998"/>
      <c r="K20" s="424" t="s">
        <v>363</v>
      </c>
      <c r="L20" s="1014">
        <v>73145</v>
      </c>
      <c r="M20" s="1014">
        <v>8213</v>
      </c>
      <c r="N20" s="1010">
        <v>11.22838198099665</v>
      </c>
      <c r="O20" s="1014">
        <v>69695</v>
      </c>
      <c r="P20" s="1014">
        <v>14871</v>
      </c>
      <c r="Q20" s="1010">
        <v>21.337255183298659</v>
      </c>
      <c r="R20" s="1014">
        <v>73241</v>
      </c>
      <c r="S20" s="1014">
        <v>13809</v>
      </c>
      <c r="T20" s="1010">
        <v>18.854193689327015</v>
      </c>
      <c r="U20" s="1014">
        <v>72592</v>
      </c>
      <c r="V20" s="1014">
        <v>12042</v>
      </c>
      <c r="W20" s="1010">
        <v>16.588604804937184</v>
      </c>
      <c r="X20" s="69">
        <v>68582</v>
      </c>
      <c r="Y20" s="69">
        <v>11780</v>
      </c>
      <c r="Z20" s="1006">
        <v>17.176518620046075</v>
      </c>
      <c r="AA20" s="69">
        <v>71332</v>
      </c>
      <c r="AB20" s="69">
        <v>12690</v>
      </c>
      <c r="AC20" s="1006">
        <v>17.790052150507485</v>
      </c>
      <c r="AD20" s="69">
        <v>71273</v>
      </c>
      <c r="AE20" s="69">
        <v>15003</v>
      </c>
      <c r="AF20" s="1006">
        <v>21.050047002371166</v>
      </c>
      <c r="AG20" s="69">
        <v>77512</v>
      </c>
      <c r="AH20" s="69">
        <v>16489</v>
      </c>
      <c r="AI20" s="1006">
        <v>21.272835173908557</v>
      </c>
    </row>
    <row r="21" spans="1:35" s="429" customFormat="1" ht="15" customHeight="1">
      <c r="A21" s="421" t="s">
        <v>224</v>
      </c>
      <c r="B21" s="399" t="s">
        <v>172</v>
      </c>
      <c r="C21" s="424" t="s">
        <v>364</v>
      </c>
      <c r="D21" s="95">
        <v>20.239999999999998</v>
      </c>
      <c r="E21" s="314">
        <v>21.02</v>
      </c>
      <c r="F21" s="998"/>
      <c r="K21" s="424" t="s">
        <v>364</v>
      </c>
      <c r="L21" s="1014">
        <v>106385</v>
      </c>
      <c r="M21" s="1014">
        <v>20350</v>
      </c>
      <c r="N21" s="1010">
        <v>19.128636555905437</v>
      </c>
      <c r="O21" s="1014">
        <v>109601</v>
      </c>
      <c r="P21" s="1014">
        <v>21114</v>
      </c>
      <c r="Q21" s="1010">
        <v>19.264422769865238</v>
      </c>
      <c r="R21" s="1014">
        <v>108871</v>
      </c>
      <c r="S21" s="1014">
        <v>23758</v>
      </c>
      <c r="T21" s="1010">
        <v>21.822156497138817</v>
      </c>
      <c r="U21" s="1014">
        <v>103993</v>
      </c>
      <c r="V21" s="1014">
        <v>21582</v>
      </c>
      <c r="W21" s="1010">
        <v>20.753319934995623</v>
      </c>
      <c r="X21" s="69">
        <v>109860</v>
      </c>
      <c r="Y21" s="69">
        <v>23829</v>
      </c>
      <c r="Z21" s="1006">
        <v>21.690333151283451</v>
      </c>
      <c r="AA21" s="69">
        <v>107425</v>
      </c>
      <c r="AB21" s="69">
        <v>23087</v>
      </c>
      <c r="AC21" s="1006">
        <v>21.491272981149638</v>
      </c>
      <c r="AD21" s="69">
        <v>110155</v>
      </c>
      <c r="AE21" s="69">
        <v>19737</v>
      </c>
      <c r="AF21" s="1006">
        <v>17.917479914665698</v>
      </c>
      <c r="AG21" s="69">
        <v>111575</v>
      </c>
      <c r="AH21" s="69">
        <v>25619</v>
      </c>
      <c r="AI21" s="1006">
        <v>22.96123683620883</v>
      </c>
    </row>
    <row r="22" spans="1:35" s="429" customFormat="1" ht="15" customHeight="1">
      <c r="A22" s="421" t="s">
        <v>224</v>
      </c>
      <c r="B22" s="399" t="s">
        <v>172</v>
      </c>
      <c r="C22" s="424" t="s">
        <v>365</v>
      </c>
      <c r="D22" s="95">
        <v>19.41</v>
      </c>
      <c r="E22" s="314">
        <v>18.36</v>
      </c>
      <c r="F22" s="998"/>
      <c r="K22" s="424" t="s">
        <v>365</v>
      </c>
      <c r="L22" s="1014">
        <v>42057</v>
      </c>
      <c r="M22" s="1014">
        <v>7408</v>
      </c>
      <c r="N22" s="1010">
        <v>17.614190265591933</v>
      </c>
      <c r="O22" s="1014">
        <v>43128</v>
      </c>
      <c r="P22" s="1014">
        <v>9277</v>
      </c>
      <c r="Q22" s="1010">
        <v>21.510387683175662</v>
      </c>
      <c r="R22" s="1014">
        <v>44683</v>
      </c>
      <c r="S22" s="1014">
        <v>8059</v>
      </c>
      <c r="T22" s="1010">
        <v>18.035942080880872</v>
      </c>
      <c r="U22" s="1014">
        <v>47650</v>
      </c>
      <c r="V22" s="1014">
        <v>9708</v>
      </c>
      <c r="W22" s="1010">
        <v>20.373557187827913</v>
      </c>
      <c r="X22" s="69">
        <v>50489</v>
      </c>
      <c r="Y22" s="69">
        <v>9413</v>
      </c>
      <c r="Z22" s="1006">
        <v>18.643664956723246</v>
      </c>
      <c r="AA22" s="69">
        <v>48200</v>
      </c>
      <c r="AB22" s="69">
        <v>9599</v>
      </c>
      <c r="AC22" s="1006">
        <v>19.914937759336098</v>
      </c>
      <c r="AD22" s="69">
        <v>51424</v>
      </c>
      <c r="AE22" s="69">
        <v>9456</v>
      </c>
      <c r="AF22" s="1006">
        <v>18.388301182327318</v>
      </c>
      <c r="AG22" s="69">
        <v>54448</v>
      </c>
      <c r="AH22" s="69">
        <v>9098</v>
      </c>
      <c r="AI22" s="1006">
        <v>16.709521010872759</v>
      </c>
    </row>
    <row r="23" spans="1:35" s="429" customFormat="1" ht="15" customHeight="1">
      <c r="A23" s="421" t="s">
        <v>326</v>
      </c>
      <c r="B23" s="399" t="s">
        <v>172</v>
      </c>
      <c r="C23" s="424" t="s">
        <v>366</v>
      </c>
      <c r="D23" s="95">
        <v>23.28</v>
      </c>
      <c r="E23" s="314">
        <v>15.69</v>
      </c>
      <c r="F23" s="998"/>
      <c r="K23" s="424" t="s">
        <v>366</v>
      </c>
      <c r="L23" s="1014">
        <v>95428</v>
      </c>
      <c r="M23" s="1014">
        <v>20075</v>
      </c>
      <c r="N23" s="1010">
        <v>21.036802615584524</v>
      </c>
      <c r="O23" s="1014">
        <v>93191</v>
      </c>
      <c r="P23" s="1014">
        <v>26635</v>
      </c>
      <c r="Q23" s="1010">
        <v>28.581086156388494</v>
      </c>
      <c r="R23" s="1014">
        <v>94408</v>
      </c>
      <c r="S23" s="1014">
        <v>22918</v>
      </c>
      <c r="T23" s="1010">
        <v>24.27548512837895</v>
      </c>
      <c r="U23" s="1014">
        <v>96990</v>
      </c>
      <c r="V23" s="1014">
        <v>18837</v>
      </c>
      <c r="W23" s="1010">
        <v>19.421589854624187</v>
      </c>
      <c r="X23" s="69">
        <v>91500</v>
      </c>
      <c r="Y23" s="69">
        <v>14959</v>
      </c>
      <c r="Z23" s="1006">
        <v>16.348633879781421</v>
      </c>
      <c r="AA23" s="69">
        <v>88203</v>
      </c>
      <c r="AB23" s="69">
        <v>13726</v>
      </c>
      <c r="AC23" s="1006">
        <v>15.561828962733694</v>
      </c>
      <c r="AD23" s="69">
        <v>87884</v>
      </c>
      <c r="AE23" s="69">
        <v>14525</v>
      </c>
      <c r="AF23" s="1006">
        <v>16.527468026034317</v>
      </c>
      <c r="AG23" s="69">
        <v>89593</v>
      </c>
      <c r="AH23" s="69">
        <v>12840</v>
      </c>
      <c r="AI23" s="1006">
        <v>14.331476789481322</v>
      </c>
    </row>
    <row r="24" spans="1:35" s="429" customFormat="1" ht="15" customHeight="1">
      <c r="A24" s="421" t="s">
        <v>233</v>
      </c>
      <c r="B24" s="399" t="s">
        <v>235</v>
      </c>
      <c r="C24" s="424" t="s">
        <v>368</v>
      </c>
      <c r="D24" s="95">
        <v>17.73</v>
      </c>
      <c r="E24" s="314">
        <v>14.89</v>
      </c>
      <c r="F24" s="998"/>
      <c r="K24" s="424" t="s">
        <v>368</v>
      </c>
      <c r="L24" s="1014">
        <v>204628</v>
      </c>
      <c r="M24" s="1014">
        <v>39799</v>
      </c>
      <c r="N24" s="1010">
        <v>19.449439959340854</v>
      </c>
      <c r="O24" s="1014">
        <v>210988</v>
      </c>
      <c r="P24" s="1014">
        <v>36348</v>
      </c>
      <c r="Q24" s="1010">
        <v>17.227520048533567</v>
      </c>
      <c r="R24" s="1014">
        <v>215775</v>
      </c>
      <c r="S24" s="1014">
        <v>37386</v>
      </c>
      <c r="T24" s="1010">
        <v>17.326381647549532</v>
      </c>
      <c r="U24" s="1014">
        <v>202728</v>
      </c>
      <c r="V24" s="1014">
        <v>34335</v>
      </c>
      <c r="W24" s="1010">
        <v>16.936486326506451</v>
      </c>
      <c r="X24" s="69">
        <v>210820</v>
      </c>
      <c r="Y24" s="69">
        <v>31585</v>
      </c>
      <c r="Z24" s="1006">
        <v>14.98197514467318</v>
      </c>
      <c r="AA24" s="69">
        <v>206610</v>
      </c>
      <c r="AB24" s="69">
        <v>31567</v>
      </c>
      <c r="AC24" s="1006">
        <v>15.278544116935288</v>
      </c>
      <c r="AD24" s="69">
        <v>207320</v>
      </c>
      <c r="AE24" s="69">
        <v>29205</v>
      </c>
      <c r="AF24" s="1006">
        <v>14.08691877291144</v>
      </c>
      <c r="AG24" s="69">
        <v>212716</v>
      </c>
      <c r="AH24" s="69">
        <v>32353</v>
      </c>
      <c r="AI24" s="1006">
        <v>15.209481186182515</v>
      </c>
    </row>
    <row r="25" spans="1:35" s="429" customFormat="1" ht="15" customHeight="1">
      <c r="A25" s="421" t="s">
        <v>233</v>
      </c>
      <c r="B25" s="399" t="s">
        <v>235</v>
      </c>
      <c r="C25" s="425" t="s">
        <v>369</v>
      </c>
      <c r="D25" s="95">
        <v>15.17</v>
      </c>
      <c r="E25" s="314">
        <v>15.45</v>
      </c>
      <c r="F25" s="998"/>
      <c r="K25" s="425" t="s">
        <v>369</v>
      </c>
      <c r="L25" s="1014">
        <v>105288</v>
      </c>
      <c r="M25" s="1014">
        <v>17008</v>
      </c>
      <c r="N25" s="1010">
        <v>16.153787706101362</v>
      </c>
      <c r="O25" s="1014">
        <v>106475</v>
      </c>
      <c r="P25" s="1014">
        <v>16403</v>
      </c>
      <c r="Q25" s="1010">
        <v>15.405494247475934</v>
      </c>
      <c r="R25" s="1014">
        <v>110573</v>
      </c>
      <c r="S25" s="1014">
        <v>17376</v>
      </c>
      <c r="T25" s="1010">
        <v>15.71450534940718</v>
      </c>
      <c r="U25" s="1014">
        <v>115114</v>
      </c>
      <c r="V25" s="1014">
        <v>15554</v>
      </c>
      <c r="W25" s="1010">
        <v>13.511823062355578</v>
      </c>
      <c r="X25" s="69">
        <v>116917</v>
      </c>
      <c r="Y25" s="69">
        <v>16831</v>
      </c>
      <c r="Z25" s="1006">
        <v>14.395682407177741</v>
      </c>
      <c r="AA25" s="69">
        <v>114494</v>
      </c>
      <c r="AB25" s="69">
        <v>20598</v>
      </c>
      <c r="AC25" s="1006">
        <v>17.990462382308245</v>
      </c>
      <c r="AD25" s="69">
        <v>116567</v>
      </c>
      <c r="AE25" s="69">
        <v>15295</v>
      </c>
      <c r="AF25" s="1006">
        <v>13.12120926162636</v>
      </c>
      <c r="AG25" s="69">
        <v>114844</v>
      </c>
      <c r="AH25" s="69">
        <v>18788</v>
      </c>
      <c r="AI25" s="1006">
        <v>16.359583434920413</v>
      </c>
    </row>
    <row r="26" spans="1:35" s="429" customFormat="1" ht="15" customHeight="1">
      <c r="A26" s="421" t="s">
        <v>233</v>
      </c>
      <c r="B26" s="399" t="s">
        <v>235</v>
      </c>
      <c r="C26" s="424" t="s">
        <v>370</v>
      </c>
      <c r="D26" s="95">
        <v>14.83</v>
      </c>
      <c r="E26" s="314">
        <v>13.1</v>
      </c>
      <c r="F26" s="998"/>
      <c r="K26" s="424" t="s">
        <v>370</v>
      </c>
      <c r="L26" s="1014">
        <v>22822</v>
      </c>
      <c r="M26" s="1014">
        <v>3488</v>
      </c>
      <c r="N26" s="1010">
        <v>15.28349837875734</v>
      </c>
      <c r="O26" s="1014">
        <v>22311</v>
      </c>
      <c r="P26" s="1014">
        <v>2791</v>
      </c>
      <c r="Q26" s="1010">
        <v>12.509524449822957</v>
      </c>
      <c r="R26" s="1014">
        <v>22648</v>
      </c>
      <c r="S26" s="1014">
        <v>3646</v>
      </c>
      <c r="T26" s="1010">
        <v>16.098551748498764</v>
      </c>
      <c r="U26" s="1014">
        <v>23328</v>
      </c>
      <c r="V26" s="1014">
        <v>3584</v>
      </c>
      <c r="W26" s="1010">
        <v>15.363511659807957</v>
      </c>
      <c r="X26" s="69">
        <v>23238</v>
      </c>
      <c r="Y26" s="69">
        <v>2773</v>
      </c>
      <c r="Z26" s="1006">
        <v>11.933040709183235</v>
      </c>
      <c r="AA26" s="69">
        <v>22696</v>
      </c>
      <c r="AB26" s="69">
        <v>3060</v>
      </c>
      <c r="AC26" s="1006">
        <v>13.48255199154036</v>
      </c>
      <c r="AD26" s="69">
        <v>21741</v>
      </c>
      <c r="AE26" s="69">
        <v>2972</v>
      </c>
      <c r="AF26" s="1006">
        <v>13.6700243779035</v>
      </c>
      <c r="AG26" s="69">
        <v>21622</v>
      </c>
      <c r="AH26" s="69">
        <v>2895</v>
      </c>
      <c r="AI26" s="1006">
        <v>13.389140690037925</v>
      </c>
    </row>
    <row r="27" spans="1:35" s="429" customFormat="1" ht="15" customHeight="1">
      <c r="A27" s="421" t="s">
        <v>233</v>
      </c>
      <c r="B27" s="399" t="s">
        <v>235</v>
      </c>
      <c r="C27" s="424" t="s">
        <v>371</v>
      </c>
      <c r="D27" s="95">
        <v>14.13</v>
      </c>
      <c r="E27" s="314">
        <v>16.66</v>
      </c>
      <c r="F27" s="998"/>
      <c r="K27" s="424" t="s">
        <v>371</v>
      </c>
      <c r="L27" s="1014">
        <v>44423</v>
      </c>
      <c r="M27" s="1014">
        <v>6970</v>
      </c>
      <c r="N27" s="1010">
        <v>15.690070458996466</v>
      </c>
      <c r="O27" s="1014">
        <v>47185</v>
      </c>
      <c r="P27" s="1014">
        <v>6375</v>
      </c>
      <c r="Q27" s="1010">
        <v>13.51064957083819</v>
      </c>
      <c r="R27" s="1014">
        <v>45112</v>
      </c>
      <c r="S27" s="1014">
        <v>6640</v>
      </c>
      <c r="T27" s="1010">
        <v>14.718921794644441</v>
      </c>
      <c r="U27" s="1014">
        <v>44400</v>
      </c>
      <c r="V27" s="1014">
        <v>5609</v>
      </c>
      <c r="W27" s="1010">
        <v>12.632882882882884</v>
      </c>
      <c r="X27" s="69">
        <v>43803</v>
      </c>
      <c r="Y27" s="69">
        <v>6800</v>
      </c>
      <c r="Z27" s="1006">
        <v>15.524050864096067</v>
      </c>
      <c r="AA27" s="69">
        <v>43633</v>
      </c>
      <c r="AB27" s="69">
        <v>6517</v>
      </c>
      <c r="AC27" s="1006">
        <v>14.935942978937959</v>
      </c>
      <c r="AD27" s="69">
        <v>47944</v>
      </c>
      <c r="AE27" s="69">
        <v>8941</v>
      </c>
      <c r="AF27" s="1006">
        <v>18.648840313699317</v>
      </c>
      <c r="AG27" s="69">
        <v>44564</v>
      </c>
      <c r="AH27" s="69">
        <v>7725</v>
      </c>
      <c r="AI27" s="1006">
        <v>17.334619872542859</v>
      </c>
    </row>
    <row r="28" spans="1:35" s="429" customFormat="1" ht="15" customHeight="1">
      <c r="A28" s="421" t="s">
        <v>233</v>
      </c>
      <c r="B28" s="399" t="s">
        <v>172</v>
      </c>
      <c r="C28" s="424" t="s">
        <v>372</v>
      </c>
      <c r="D28" s="95">
        <v>17.29</v>
      </c>
      <c r="E28" s="314">
        <v>17.82</v>
      </c>
      <c r="F28" s="998"/>
      <c r="K28" s="424" t="s">
        <v>372</v>
      </c>
      <c r="L28" s="1014">
        <v>65167</v>
      </c>
      <c r="M28" s="1014">
        <v>11427</v>
      </c>
      <c r="N28" s="1010">
        <v>17.534948670339283</v>
      </c>
      <c r="O28" s="1014">
        <v>65157</v>
      </c>
      <c r="P28" s="1014">
        <v>11341</v>
      </c>
      <c r="Q28" s="1010">
        <v>17.405650966127968</v>
      </c>
      <c r="R28" s="1014">
        <v>67362</v>
      </c>
      <c r="S28" s="1014">
        <v>13341</v>
      </c>
      <c r="T28" s="1010">
        <v>19.80493453282266</v>
      </c>
      <c r="U28" s="1014">
        <v>67077</v>
      </c>
      <c r="V28" s="1014">
        <v>9675</v>
      </c>
      <c r="W28" s="1010">
        <v>14.423721991144506</v>
      </c>
      <c r="X28" s="69">
        <v>67698</v>
      </c>
      <c r="Y28" s="69">
        <v>13173</v>
      </c>
      <c r="Z28" s="1006">
        <v>19.458477355313303</v>
      </c>
      <c r="AA28" s="69">
        <v>72312</v>
      </c>
      <c r="AB28" s="69">
        <v>13534</v>
      </c>
      <c r="AC28" s="1006">
        <v>18.716119039716784</v>
      </c>
      <c r="AD28" s="69">
        <v>76446</v>
      </c>
      <c r="AE28" s="69">
        <v>12093</v>
      </c>
      <c r="AF28" s="1006">
        <v>15.819009496899772</v>
      </c>
      <c r="AG28" s="69">
        <v>74515</v>
      </c>
      <c r="AH28" s="69">
        <v>13065</v>
      </c>
      <c r="AI28" s="1006">
        <v>17.5333825404281</v>
      </c>
    </row>
    <row r="29" spans="1:35" s="429" customFormat="1" ht="15" customHeight="1">
      <c r="A29" s="421" t="s">
        <v>373</v>
      </c>
      <c r="B29" s="399" t="s">
        <v>172</v>
      </c>
      <c r="C29" s="424" t="s">
        <v>374</v>
      </c>
      <c r="D29" s="95">
        <v>16.920000000000002</v>
      </c>
      <c r="E29" s="314">
        <v>18.57</v>
      </c>
      <c r="F29" s="998"/>
      <c r="K29" s="424" t="s">
        <v>374</v>
      </c>
      <c r="L29" s="1014">
        <v>25978</v>
      </c>
      <c r="M29" s="1014">
        <v>3841</v>
      </c>
      <c r="N29" s="1010">
        <v>14.785587805065825</v>
      </c>
      <c r="O29" s="1014">
        <v>26923</v>
      </c>
      <c r="P29" s="1014">
        <v>4686</v>
      </c>
      <c r="Q29" s="1010">
        <v>17.405192586264533</v>
      </c>
      <c r="R29" s="1014">
        <v>24974</v>
      </c>
      <c r="S29" s="1014">
        <v>4069</v>
      </c>
      <c r="T29" s="1010">
        <v>16.292944662448946</v>
      </c>
      <c r="U29" s="1014">
        <v>25057</v>
      </c>
      <c r="V29" s="1014">
        <v>4823</v>
      </c>
      <c r="W29" s="1010">
        <v>19.248114299397376</v>
      </c>
      <c r="X29" s="69">
        <v>25071</v>
      </c>
      <c r="Y29" s="69">
        <v>4262</v>
      </c>
      <c r="Z29" s="1006">
        <v>16.999720792948029</v>
      </c>
      <c r="AA29" s="69">
        <v>24785</v>
      </c>
      <c r="AB29" s="69">
        <v>4547</v>
      </c>
      <c r="AC29" s="1006">
        <v>18.345773653419407</v>
      </c>
      <c r="AD29" s="69">
        <v>22561</v>
      </c>
      <c r="AE29" s="69">
        <v>4561</v>
      </c>
      <c r="AF29" s="1006">
        <v>20.216302468862196</v>
      </c>
      <c r="AG29" s="69">
        <v>24526</v>
      </c>
      <c r="AH29" s="69">
        <v>4637</v>
      </c>
      <c r="AI29" s="1006">
        <v>18.906466606866182</v>
      </c>
    </row>
    <row r="30" spans="1:35" s="429" customFormat="1" ht="15" customHeight="1">
      <c r="A30" s="421" t="s">
        <v>373</v>
      </c>
      <c r="B30" s="399" t="s">
        <v>172</v>
      </c>
      <c r="C30" s="425" t="s">
        <v>375</v>
      </c>
      <c r="D30" s="95">
        <v>21.87</v>
      </c>
      <c r="E30" s="314">
        <v>21.85</v>
      </c>
      <c r="F30" s="998"/>
      <c r="K30" s="425" t="s">
        <v>375</v>
      </c>
      <c r="L30" s="1014">
        <v>128082</v>
      </c>
      <c r="M30" s="1014">
        <v>28300</v>
      </c>
      <c r="N30" s="1010">
        <v>22.095220249527646</v>
      </c>
      <c r="O30" s="1014">
        <v>127152</v>
      </c>
      <c r="P30" s="1014">
        <v>27625</v>
      </c>
      <c r="Q30" s="1010">
        <v>21.725965773247765</v>
      </c>
      <c r="R30" s="1014">
        <v>126423</v>
      </c>
      <c r="S30" s="1014">
        <v>29508</v>
      </c>
      <c r="T30" s="1010">
        <v>23.340689589710735</v>
      </c>
      <c r="U30" s="1014">
        <v>131065</v>
      </c>
      <c r="V30" s="1014">
        <v>26723</v>
      </c>
      <c r="W30" s="1010">
        <v>20.389119902338535</v>
      </c>
      <c r="X30" s="69">
        <v>128778</v>
      </c>
      <c r="Y30" s="69">
        <v>25591</v>
      </c>
      <c r="Z30" s="1006">
        <v>19.872183136871204</v>
      </c>
      <c r="AA30" s="69">
        <v>133760</v>
      </c>
      <c r="AB30" s="69">
        <v>27309</v>
      </c>
      <c r="AC30" s="1006">
        <v>20.416417464114833</v>
      </c>
      <c r="AD30" s="69">
        <v>134044</v>
      </c>
      <c r="AE30" s="69">
        <v>30550</v>
      </c>
      <c r="AF30" s="1006">
        <v>22.791023842917252</v>
      </c>
      <c r="AG30" s="69">
        <v>132403</v>
      </c>
      <c r="AH30" s="69">
        <v>32140</v>
      </c>
      <c r="AI30" s="1006">
        <v>24.27437444770889</v>
      </c>
    </row>
    <row r="31" spans="1:35" s="429" customFormat="1" ht="15" customHeight="1">
      <c r="A31" s="421" t="s">
        <v>322</v>
      </c>
      <c r="B31" s="399" t="s">
        <v>172</v>
      </c>
      <c r="C31" s="424" t="s">
        <v>376</v>
      </c>
      <c r="D31" s="95">
        <v>18.760000000000002</v>
      </c>
      <c r="E31" s="314">
        <v>19.39</v>
      </c>
      <c r="F31" s="998"/>
      <c r="K31" s="424" t="s">
        <v>376</v>
      </c>
      <c r="L31" s="1014">
        <v>69736</v>
      </c>
      <c r="M31" s="1014">
        <v>13336</v>
      </c>
      <c r="N31" s="1010">
        <v>19.123551680624068</v>
      </c>
      <c r="O31" s="1014">
        <v>70346</v>
      </c>
      <c r="P31" s="1014">
        <v>13146</v>
      </c>
      <c r="Q31" s="1010">
        <v>18.687629715975323</v>
      </c>
      <c r="R31" s="1014">
        <v>65724</v>
      </c>
      <c r="S31" s="1014">
        <v>13346</v>
      </c>
      <c r="T31" s="1010">
        <v>20.306128659241676</v>
      </c>
      <c r="U31" s="1014">
        <v>66174</v>
      </c>
      <c r="V31" s="1014">
        <v>11199</v>
      </c>
      <c r="W31" s="1010">
        <v>16.923565146432132</v>
      </c>
      <c r="X31" s="69">
        <v>70773</v>
      </c>
      <c r="Y31" s="69">
        <v>15173</v>
      </c>
      <c r="Z31" s="1006">
        <v>21.438966837635821</v>
      </c>
      <c r="AA31" s="69">
        <v>71898</v>
      </c>
      <c r="AB31" s="69">
        <v>13506</v>
      </c>
      <c r="AC31" s="1006">
        <v>18.784945339230578</v>
      </c>
      <c r="AD31" s="69">
        <v>72963</v>
      </c>
      <c r="AE31" s="69">
        <v>13605</v>
      </c>
      <c r="AF31" s="1006">
        <v>18.646437235311048</v>
      </c>
      <c r="AG31" s="69">
        <v>75335</v>
      </c>
      <c r="AH31" s="69">
        <v>14142</v>
      </c>
      <c r="AI31" s="1006">
        <v>18.772151058604898</v>
      </c>
    </row>
    <row r="32" spans="1:35" s="429" customFormat="1" ht="15" customHeight="1">
      <c r="A32" s="421" t="s">
        <v>257</v>
      </c>
      <c r="B32" s="399" t="s">
        <v>172</v>
      </c>
      <c r="C32" s="424" t="s">
        <v>377</v>
      </c>
      <c r="D32" s="95">
        <v>17.64</v>
      </c>
      <c r="E32" s="314">
        <v>20.34</v>
      </c>
      <c r="F32" s="998"/>
      <c r="K32" s="424" t="s">
        <v>377</v>
      </c>
      <c r="L32" s="1014">
        <v>76186</v>
      </c>
      <c r="M32" s="1014">
        <v>12029</v>
      </c>
      <c r="N32" s="1010">
        <v>15.788990103168562</v>
      </c>
      <c r="O32" s="1014">
        <v>75077</v>
      </c>
      <c r="P32" s="1014">
        <v>13109</v>
      </c>
      <c r="Q32" s="1010">
        <v>17.46074030661854</v>
      </c>
      <c r="R32" s="1014">
        <v>75348</v>
      </c>
      <c r="S32" s="1014">
        <v>14282</v>
      </c>
      <c r="T32" s="1010">
        <v>18.954716780803736</v>
      </c>
      <c r="U32" s="1014">
        <v>76654</v>
      </c>
      <c r="V32" s="1014">
        <v>14073</v>
      </c>
      <c r="W32" s="1010">
        <v>18.359120202468233</v>
      </c>
      <c r="X32" s="69">
        <v>77628</v>
      </c>
      <c r="Y32" s="69">
        <v>13757</v>
      </c>
      <c r="Z32" s="1006">
        <v>17.721698356263204</v>
      </c>
      <c r="AA32" s="69">
        <v>77357</v>
      </c>
      <c r="AB32" s="69">
        <v>15829</v>
      </c>
      <c r="AC32" s="1006">
        <v>20.462272321832543</v>
      </c>
      <c r="AD32" s="69">
        <v>76100</v>
      </c>
      <c r="AE32" s="69">
        <v>16302</v>
      </c>
      <c r="AF32" s="1006">
        <v>21.421813403416557</v>
      </c>
      <c r="AG32" s="69">
        <v>73336</v>
      </c>
      <c r="AH32" s="69">
        <v>16025</v>
      </c>
      <c r="AI32" s="1006">
        <v>21.85147812806807</v>
      </c>
    </row>
    <row r="33" spans="1:35" s="429" customFormat="1" ht="15" customHeight="1">
      <c r="A33" s="421" t="s">
        <v>257</v>
      </c>
      <c r="B33" s="399" t="s">
        <v>172</v>
      </c>
      <c r="C33" s="424" t="s">
        <v>379</v>
      </c>
      <c r="D33" s="95">
        <v>17.89</v>
      </c>
      <c r="E33" s="314">
        <v>19.170000000000002</v>
      </c>
      <c r="F33" s="998"/>
      <c r="K33" s="424" t="s">
        <v>379</v>
      </c>
      <c r="L33" s="1014">
        <v>102739</v>
      </c>
      <c r="M33" s="1014">
        <v>20194</v>
      </c>
      <c r="N33" s="1010">
        <v>19.655632233134448</v>
      </c>
      <c r="O33" s="1014">
        <v>106403</v>
      </c>
      <c r="P33" s="1014">
        <v>18339</v>
      </c>
      <c r="Q33" s="1010">
        <v>17.235416294653348</v>
      </c>
      <c r="R33" s="1014">
        <v>109223</v>
      </c>
      <c r="S33" s="1014">
        <v>20668</v>
      </c>
      <c r="T33" s="1010">
        <v>18.92275436492314</v>
      </c>
      <c r="U33" s="1014">
        <v>110973</v>
      </c>
      <c r="V33" s="1014">
        <v>17609</v>
      </c>
      <c r="W33" s="1010">
        <v>15.867823704865147</v>
      </c>
      <c r="X33" s="69">
        <v>109897</v>
      </c>
      <c r="Y33" s="69">
        <v>18012</v>
      </c>
      <c r="Z33" s="1006">
        <v>16.389892353749421</v>
      </c>
      <c r="AA33" s="69">
        <v>107443</v>
      </c>
      <c r="AB33" s="69">
        <v>21439</v>
      </c>
      <c r="AC33" s="1006">
        <v>19.953835987453814</v>
      </c>
      <c r="AD33" s="69">
        <v>112418</v>
      </c>
      <c r="AE33" s="69">
        <v>20347</v>
      </c>
      <c r="AF33" s="1006">
        <v>18.099414684481133</v>
      </c>
      <c r="AG33" s="69">
        <v>111412</v>
      </c>
      <c r="AH33" s="69">
        <v>24784</v>
      </c>
      <c r="AI33" s="1006">
        <v>22.245359566294475</v>
      </c>
    </row>
    <row r="34" spans="1:35" s="429" customFormat="1" ht="15" customHeight="1">
      <c r="A34" s="421" t="s">
        <v>265</v>
      </c>
      <c r="B34" s="399" t="s">
        <v>172</v>
      </c>
      <c r="C34" s="424" t="s">
        <v>380</v>
      </c>
      <c r="D34" s="95">
        <v>21.28</v>
      </c>
      <c r="E34" s="314">
        <v>21.95</v>
      </c>
      <c r="F34" s="998"/>
      <c r="K34" s="424" t="s">
        <v>380</v>
      </c>
      <c r="L34" s="1014">
        <v>27786</v>
      </c>
      <c r="M34" s="1014">
        <v>5666</v>
      </c>
      <c r="N34" s="1010">
        <v>20.391564097027281</v>
      </c>
      <c r="O34" s="1014">
        <v>27798</v>
      </c>
      <c r="P34" s="1014">
        <v>6225</v>
      </c>
      <c r="Q34" s="1010">
        <v>22.393697388301316</v>
      </c>
      <c r="R34" s="1014">
        <v>27679</v>
      </c>
      <c r="S34" s="1014">
        <v>6097</v>
      </c>
      <c r="T34" s="1010">
        <v>22.027529896311282</v>
      </c>
      <c r="U34" s="1014">
        <v>29848</v>
      </c>
      <c r="V34" s="1014">
        <v>6085</v>
      </c>
      <c r="W34" s="1010">
        <v>20.3866255695524</v>
      </c>
      <c r="X34" s="1007">
        <v>29913</v>
      </c>
      <c r="Y34" s="69">
        <v>6865</v>
      </c>
      <c r="Z34" s="1006">
        <v>22.949888008558151</v>
      </c>
      <c r="AA34" s="69">
        <v>29123</v>
      </c>
      <c r="AB34" s="69">
        <v>6423</v>
      </c>
      <c r="AC34" s="1006">
        <v>22.054733372248737</v>
      </c>
      <c r="AD34" s="69">
        <v>28243</v>
      </c>
      <c r="AE34" s="69">
        <v>6065</v>
      </c>
      <c r="AF34" s="1006">
        <v>21.474347625960416</v>
      </c>
      <c r="AG34" s="69">
        <v>29092</v>
      </c>
      <c r="AH34" s="69">
        <v>6188</v>
      </c>
      <c r="AI34" s="1006">
        <v>21.270452358036575</v>
      </c>
    </row>
    <row r="35" spans="1:35" s="429" customFormat="1" ht="15" customHeight="1">
      <c r="A35" s="421" t="s">
        <v>265</v>
      </c>
      <c r="B35" s="399" t="s">
        <v>172</v>
      </c>
      <c r="C35" s="424" t="s">
        <v>381</v>
      </c>
      <c r="D35" s="95">
        <v>20.34</v>
      </c>
      <c r="E35" s="314">
        <v>21.52</v>
      </c>
      <c r="F35" s="998"/>
      <c r="K35" s="424" t="s">
        <v>381</v>
      </c>
      <c r="L35" s="1014">
        <v>11101</v>
      </c>
      <c r="M35" s="1014">
        <v>2308</v>
      </c>
      <c r="N35" s="1010">
        <v>20.790919736960635</v>
      </c>
      <c r="O35" s="1014">
        <v>10613</v>
      </c>
      <c r="P35" s="1014">
        <v>2040</v>
      </c>
      <c r="Q35" s="1010">
        <v>19.221709224535946</v>
      </c>
      <c r="R35" s="1014">
        <v>10516</v>
      </c>
      <c r="S35" s="1014">
        <v>2179</v>
      </c>
      <c r="T35" s="1010">
        <v>20.720806390262457</v>
      </c>
      <c r="U35" s="1014">
        <v>9770</v>
      </c>
      <c r="V35" s="1014">
        <v>2015</v>
      </c>
      <c r="W35" s="1010">
        <v>20.624360286591607</v>
      </c>
      <c r="X35" s="69">
        <v>9411</v>
      </c>
      <c r="Y35" s="69">
        <v>2389</v>
      </c>
      <c r="Z35" s="1006">
        <v>25.385187546488151</v>
      </c>
      <c r="AA35" s="69">
        <v>10224</v>
      </c>
      <c r="AB35" s="69">
        <v>2320</v>
      </c>
      <c r="AC35" s="1006">
        <v>22.691705790297341</v>
      </c>
      <c r="AD35" s="69">
        <v>10015</v>
      </c>
      <c r="AE35" s="69">
        <v>1967</v>
      </c>
      <c r="AF35" s="1006">
        <v>19.640539191213179</v>
      </c>
      <c r="AG35" s="69">
        <v>10299</v>
      </c>
      <c r="AH35" s="69">
        <v>1923</v>
      </c>
      <c r="AI35" s="1006">
        <v>18.671715700553452</v>
      </c>
    </row>
    <row r="36" spans="1:35" s="429" customFormat="1" ht="15" customHeight="1">
      <c r="A36" s="399" t="s">
        <v>267</v>
      </c>
      <c r="B36" s="399" t="s">
        <v>172</v>
      </c>
      <c r="C36" s="95" t="s">
        <v>382</v>
      </c>
      <c r="D36" s="95">
        <v>14.51</v>
      </c>
      <c r="E36" s="314">
        <v>13.75</v>
      </c>
      <c r="F36" s="998"/>
      <c r="K36" s="95" t="s">
        <v>382</v>
      </c>
      <c r="L36" s="1014">
        <v>69691</v>
      </c>
      <c r="M36" s="1014">
        <v>9473</v>
      </c>
      <c r="N36" s="1010">
        <v>13.592859910174916</v>
      </c>
      <c r="O36" s="1014">
        <v>71582</v>
      </c>
      <c r="P36" s="1014">
        <v>10863</v>
      </c>
      <c r="Q36" s="1010">
        <v>15.175602805174485</v>
      </c>
      <c r="R36" s="1014">
        <v>71925</v>
      </c>
      <c r="S36" s="1014">
        <v>10640</v>
      </c>
      <c r="T36" s="1010">
        <v>14.793187347931873</v>
      </c>
      <c r="U36" s="1014">
        <v>70432</v>
      </c>
      <c r="V36" s="1014">
        <v>10176</v>
      </c>
      <c r="W36" s="1010">
        <v>14.447978191731032</v>
      </c>
      <c r="X36" s="69">
        <v>69436</v>
      </c>
      <c r="Y36" s="69">
        <v>9943</v>
      </c>
      <c r="Z36" s="1006">
        <v>14.319661270810531</v>
      </c>
      <c r="AA36" s="69">
        <v>69895</v>
      </c>
      <c r="AB36" s="69">
        <v>9654</v>
      </c>
      <c r="AC36" s="1006">
        <v>13.812146791615996</v>
      </c>
      <c r="AD36" s="69">
        <v>70001</v>
      </c>
      <c r="AE36" s="69">
        <v>8803</v>
      </c>
      <c r="AF36" s="1006">
        <v>12.575534635219498</v>
      </c>
      <c r="AG36" s="69">
        <v>68315</v>
      </c>
      <c r="AH36" s="69">
        <v>9773</v>
      </c>
      <c r="AI36" s="1006">
        <v>14.305789358120471</v>
      </c>
    </row>
    <row r="38" spans="1:35">
      <c r="F38" s="218"/>
    </row>
    <row r="39" spans="1:35">
      <c r="F39" s="218"/>
    </row>
    <row r="40" spans="1:35">
      <c r="F40" s="218"/>
    </row>
    <row r="41" spans="1:35">
      <c r="F41" s="218"/>
    </row>
  </sheetData>
  <mergeCells count="4">
    <mergeCell ref="K2:W2"/>
    <mergeCell ref="B1:E1"/>
    <mergeCell ref="X2:AI2"/>
    <mergeCell ref="G5:J6"/>
  </mergeCells>
  <hyperlinks>
    <hyperlink ref="F1" location="INDICE!A1" display="INDICE" xr:uid="{00000000-0004-0000-6200-000000000000}"/>
    <hyperlink ref="F2" location="Matriz_Estadisticas!A1" display="ESTADÍSTICAS" xr:uid="{00000000-0004-0000-6200-000001000000}"/>
    <hyperlink ref="A1" location="INDICE!C87" display="DE_98" xr:uid="{00000000-0004-0000-6200-000002000000}"/>
  </hyperlink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169</vt:i4>
      </vt:variant>
    </vt:vector>
  </HeadingPairs>
  <TitlesOfParts>
    <vt:vector size="169" baseType="lpstr">
      <vt:lpstr>INDICE</vt:lpstr>
      <vt:lpstr>Matriz_Estadisticas</vt:lpstr>
      <vt:lpstr>Matriz_Indicadores</vt:lpstr>
      <vt:lpstr>Matriz_Metadata_LB2018</vt:lpstr>
      <vt:lpstr>Matriz_Metadata_ACT2019</vt:lpstr>
      <vt:lpstr>Matriz_Metadata_ACT2020</vt:lpstr>
      <vt:lpstr>BPU_1_M</vt:lpstr>
      <vt:lpstr>BPU_1_I</vt:lpstr>
      <vt:lpstr>BPU_4_M</vt:lpstr>
      <vt:lpstr>BPU_4_I</vt:lpstr>
      <vt:lpstr>BPU_3_M</vt:lpstr>
      <vt:lpstr>BPU_3_I</vt:lpstr>
      <vt:lpstr>BPU_8_M</vt:lpstr>
      <vt:lpstr>BPU_8_I</vt:lpstr>
      <vt:lpstr>BPU_7_M</vt:lpstr>
      <vt:lpstr>BPU_7_I</vt:lpstr>
      <vt:lpstr>BPU_29_M</vt:lpstr>
      <vt:lpstr>BPU_29_I</vt:lpstr>
      <vt:lpstr>BPU_28a_M</vt:lpstr>
      <vt:lpstr>BPU_28b_M</vt:lpstr>
      <vt:lpstr>BPU_28a_28b_I</vt:lpstr>
      <vt:lpstr>BPU_23_M</vt:lpstr>
      <vt:lpstr>BPU_23_I</vt:lpstr>
      <vt:lpstr>BPU_22_M</vt:lpstr>
      <vt:lpstr>BPU_22_I</vt:lpstr>
      <vt:lpstr>BPU_21_M</vt:lpstr>
      <vt:lpstr>BPU_21_I</vt:lpstr>
      <vt:lpstr>BPU_20_M</vt:lpstr>
      <vt:lpstr>BPU_20_I</vt:lpstr>
      <vt:lpstr>EA_201_M</vt:lpstr>
      <vt:lpstr>EA_201_I</vt:lpstr>
      <vt:lpstr>EA_200_M</vt:lpstr>
      <vt:lpstr>EA_200_I</vt:lpstr>
      <vt:lpstr>EA_41_M</vt:lpstr>
      <vt:lpstr>EA_41_I</vt:lpstr>
      <vt:lpstr>EA_33_M</vt:lpstr>
      <vt:lpstr>EA_33_I</vt:lpstr>
      <vt:lpstr>EA_33a_M</vt:lpstr>
      <vt:lpstr>EA_33a_I</vt:lpstr>
      <vt:lpstr>BPU_17_M</vt:lpstr>
      <vt:lpstr>BPU_17_I</vt:lpstr>
      <vt:lpstr>EA_47_M</vt:lpstr>
      <vt:lpstr>EA_47_IC</vt:lpstr>
      <vt:lpstr>EA_42_M</vt:lpstr>
      <vt:lpstr>EA_42_IC</vt:lpstr>
      <vt:lpstr>EA_36_M</vt:lpstr>
      <vt:lpstr>EA_36_I</vt:lpstr>
      <vt:lpstr>EA_31_M</vt:lpstr>
      <vt:lpstr>EA_31_IC</vt:lpstr>
      <vt:lpstr>IS_31_M</vt:lpstr>
      <vt:lpstr>IS_31_I</vt:lpstr>
      <vt:lpstr>IS_20_M</vt:lpstr>
      <vt:lpstr>IS_20_IC</vt:lpstr>
      <vt:lpstr>IP_33a_M</vt:lpstr>
      <vt:lpstr>IP_33a_IC</vt:lpstr>
      <vt:lpstr>IP_33b_M</vt:lpstr>
      <vt:lpstr>IP_33b_IC</vt:lpstr>
      <vt:lpstr>IP_33c_M</vt:lpstr>
      <vt:lpstr>IP_33c_IC</vt:lpstr>
      <vt:lpstr>EA_53_M</vt:lpstr>
      <vt:lpstr>EA_53a_M</vt:lpstr>
      <vt:lpstr>EA_53_53a_I</vt:lpstr>
      <vt:lpstr>EA_23_M</vt:lpstr>
      <vt:lpstr>EA_23_I</vt:lpstr>
      <vt:lpstr>EA_9_M</vt:lpstr>
      <vt:lpstr>EA_9_IC</vt:lpstr>
      <vt:lpstr>EA_8_M</vt:lpstr>
      <vt:lpstr>EA_8_IC</vt:lpstr>
      <vt:lpstr>EA_16_M</vt:lpstr>
      <vt:lpstr>EA_16_IC</vt:lpstr>
      <vt:lpstr>IP_47a_M</vt:lpstr>
      <vt:lpstr>IP_47a_IC</vt:lpstr>
      <vt:lpstr>IP_47_M</vt:lpstr>
      <vt:lpstr>IP_47_IC</vt:lpstr>
      <vt:lpstr>IG_92_M</vt:lpstr>
      <vt:lpstr>IG_92_I</vt:lpstr>
      <vt:lpstr>IG_91_M</vt:lpstr>
      <vt:lpstr>IG_91_I</vt:lpstr>
      <vt:lpstr>IG_90_M</vt:lpstr>
      <vt:lpstr>IG_90_I</vt:lpstr>
      <vt:lpstr>IG_22_M</vt:lpstr>
      <vt:lpstr>IG_22_IC</vt:lpstr>
      <vt:lpstr>IP_34_M</vt:lpstr>
      <vt:lpstr>IP_34a_M</vt:lpstr>
      <vt:lpstr>IP_48_M</vt:lpstr>
      <vt:lpstr>IP_34_34a_48_I</vt:lpstr>
      <vt:lpstr>IP_43_M</vt:lpstr>
      <vt:lpstr>IP_43a_M</vt:lpstr>
      <vt:lpstr>IP_43_43a_I</vt:lpstr>
      <vt:lpstr>IP_6_M</vt:lpstr>
      <vt:lpstr>IP_6_I</vt:lpstr>
      <vt:lpstr>DE_101_M</vt:lpstr>
      <vt:lpstr>DE_101_IC</vt:lpstr>
      <vt:lpstr>DE_100_M</vt:lpstr>
      <vt:lpstr>DE_100_IC</vt:lpstr>
      <vt:lpstr>DE_99_M</vt:lpstr>
      <vt:lpstr>DE_99_IC</vt:lpstr>
      <vt:lpstr>DE_98_M</vt:lpstr>
      <vt:lpstr>DE_98_IC</vt:lpstr>
      <vt:lpstr>DE_18_M</vt:lpstr>
      <vt:lpstr>DE_18_IC</vt:lpstr>
      <vt:lpstr>DE_3_M</vt:lpstr>
      <vt:lpstr>DE_3_I</vt:lpstr>
      <vt:lpstr>IS_5_M</vt:lpstr>
      <vt:lpstr>IS_5_I</vt:lpstr>
      <vt:lpstr>IG_1_M</vt:lpstr>
      <vt:lpstr>IG_1_I</vt:lpstr>
      <vt:lpstr>IG_66_M</vt:lpstr>
      <vt:lpstr>IG_66_I</vt:lpstr>
      <vt:lpstr>EA_48_M</vt:lpstr>
      <vt:lpstr>EA_48_I</vt:lpstr>
      <vt:lpstr>IS_58_M</vt:lpstr>
      <vt:lpstr>IS_58_I</vt:lpstr>
      <vt:lpstr>IS_91_M</vt:lpstr>
      <vt:lpstr>IS_91_I</vt:lpstr>
      <vt:lpstr>IS_40_M</vt:lpstr>
      <vt:lpstr>IS_40_I</vt:lpstr>
      <vt:lpstr>IS_39_M</vt:lpstr>
      <vt:lpstr>IS_39_I</vt:lpstr>
      <vt:lpstr>IS_39a_M</vt:lpstr>
      <vt:lpstr>IS_39a_I</vt:lpstr>
      <vt:lpstr>IS_36_M</vt:lpstr>
      <vt:lpstr>IS_37_M</vt:lpstr>
      <vt:lpstr>IS_36_37_I</vt:lpstr>
      <vt:lpstr>IS_201_M</vt:lpstr>
      <vt:lpstr>IS_201_I</vt:lpstr>
      <vt:lpstr>IS_33_M</vt:lpstr>
      <vt:lpstr>IS_33_I</vt:lpstr>
      <vt:lpstr>IS_34_M</vt:lpstr>
      <vt:lpstr>IS_34_I</vt:lpstr>
      <vt:lpstr>IS_32_M</vt:lpstr>
      <vt:lpstr>IS_32_I</vt:lpstr>
      <vt:lpstr>BPU_24_M</vt:lpstr>
      <vt:lpstr>BPU_24_I</vt:lpstr>
      <vt:lpstr>EA_35_M</vt:lpstr>
      <vt:lpstr>EA_35_I</vt:lpstr>
      <vt:lpstr>EA_34_M</vt:lpstr>
      <vt:lpstr>EA_34_I</vt:lpstr>
      <vt:lpstr>EA_22_M</vt:lpstr>
      <vt:lpstr>EA_22a_M</vt:lpstr>
      <vt:lpstr>EA_22_22a_I</vt:lpstr>
      <vt:lpstr>EA_10_M</vt:lpstr>
      <vt:lpstr>EA_90_M</vt:lpstr>
      <vt:lpstr>EA_10_90_I</vt:lpstr>
      <vt:lpstr>EA_93_M</vt:lpstr>
      <vt:lpstr>EA_93_I</vt:lpstr>
      <vt:lpstr>DE_36_M</vt:lpstr>
      <vt:lpstr>DE_36_IC</vt:lpstr>
      <vt:lpstr>DE_28_M</vt:lpstr>
      <vt:lpstr>DE_31_M</vt:lpstr>
      <vt:lpstr>DE_28_31_I</vt:lpstr>
      <vt:lpstr>DE_25_M</vt:lpstr>
      <vt:lpstr>DE_25_I</vt:lpstr>
      <vt:lpstr>DE_16_M</vt:lpstr>
      <vt:lpstr>DE_29_M</vt:lpstr>
      <vt:lpstr>DE_33_M</vt:lpstr>
      <vt:lpstr>DE_102_M</vt:lpstr>
      <vt:lpstr>DE_105_M</vt:lpstr>
      <vt:lpstr>DE_200_M</vt:lpstr>
      <vt:lpstr>DE_201_M</vt:lpstr>
      <vt:lpstr>DE_202_M</vt:lpstr>
      <vt:lpstr>DE_203_M</vt:lpstr>
      <vt:lpstr>DE_33_102_105_16_29_200s_I</vt:lpstr>
      <vt:lpstr>BPU_26_M</vt:lpstr>
      <vt:lpstr>BPU_26x_M</vt:lpstr>
      <vt:lpstr>BPU_26b_M</vt:lpstr>
      <vt:lpstr>BPU_26_26x_26b_I</vt:lpstr>
      <vt:lpstr>BPU_25_M</vt:lpstr>
      <vt:lpstr>BPU_25_I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2022-12-05T12:24:01Z</dcterms:modified>
  <cp:category/>
  <cp:contentStatus/>
</cp:coreProperties>
</file>